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wb547395\Repos\climate-fiscal-training\CPAT-AI-MVP\"/>
    </mc:Choice>
  </mc:AlternateContent>
  <xr:revisionPtr revIDLastSave="0" documentId="13_ncr:1_{45DA2BEE-8210-49E1-9939-9DC4B7D34C15}" xr6:coauthVersionLast="47" xr6:coauthVersionMax="47" xr10:uidLastSave="{00000000-0000-0000-0000-000000000000}"/>
  <bookViews>
    <workbookView xWindow="-120" yWindow="-120" windowWidth="29040" windowHeight="15720" xr2:uid="{00000000-000D-0000-FFFF-FFFF00000000}"/>
  </bookViews>
  <sheets>
    <sheet name="Mitigation" sheetId="4" r:id="rId1"/>
    <sheet name="ReadMe" sheetId="1" r:id="rId2"/>
    <sheet name="Settings" sheetId="2" r:id="rId3"/>
    <sheet name="MTInputs" sheetId="3" r:id="rId4"/>
    <sheet name="Inputs" sheetId="5" r:id="rId5"/>
    <sheet name="Inputs_prices" sheetId="6" r:id="rId6"/>
    <sheet name="Variables" sheetId="7" r:id="rId7"/>
    <sheet name="Mapping" sheetId="8" r:id="rId8"/>
    <sheet name="DATA-&gt;" sheetId="9" r:id="rId9"/>
    <sheet name="Countries" sheetId="10" r:id="rId10"/>
    <sheet name="Elasticities" sheetId="11" r:id="rId11"/>
    <sheet name="Prices_dom" sheetId="12" r:id="rId12"/>
    <sheet name="Prices_int" sheetId="13" r:id="rId13"/>
    <sheet name="PriceAssump" sheetId="14" r:id="rId14"/>
    <sheet name="EnergyCons" sheetId="15" r:id="rId15"/>
    <sheet name="WEO" sheetId="16" r:id="rId16"/>
    <sheet name="EF_GHG" sheetId="17" r:id="rId17"/>
  </sheets>
  <definedNames>
    <definedName name="FUELUSE" comment="Fuel use, CPAT documentation 3.3.3, shadow price on the efficiency margin (no Covid factor)">_xlfn.LAMBDA(_xlpm.f_prev,_xlpm.p_now,_xlpm.p_prev,_xlpm.shp_now,_xlpm.shp_prev,_xlpm.gdp_g,_xlpm.eps_y,_xlpm.eps_u,_xlpm.eps_f,_xlpm.alpha,_xlpm.f_prev*(1/(1+_xlpm.alpha))^(1+_xlpm.eps_u)*(1+_xlpm.gdp_g)^_xlpm.eps_y*(_xlpm.p_now/_xlpm.p_prev)^_xlpm.eps_u*((_xlpm.p_now+_xlpm.shp_now)/(_xlpm.p_prev+_xlpm.shp_prev))^(_xlpm.eps_f*(1+_xlpm.eps_u)))</definedName>
    <definedName name="OTHERTAX" comment="Excise and other taxes: fixed part txo_L x pcc + floating part (sp_L - sp + txo_L(1 - pcc)) x (1 - pcc), not below its last value if that is &gt;= 0 (legacy)">_xlfn.LAMBDA(_xlpm.txo_last,_xlpm.sp_last,_xlpm.sp_now,_xlpm.pcc,_xlpm.txo_last*_xlpm.pcc+IF(_xlpm.txo_last*(1-_xlpm.pcc)&gt;=0,MAX(_xlpm.txo_last*(1-_xlpm.pcc),(_xlpm.sp_last-_xlpm.sp_now+_xlpm.txo_last*(1-_xlpm.pcc))*(1-_xlpm.pcc)),(_xlpm.sp_last-_xlpm.sp_now+_xlpm.txo_last*(1-_xlpm.pcc))*(1-_xlpm.pcc)))</definedName>
    <definedName name="POSTTAX" comment="After-tax price: retail price before new policies + new policies x (1 + VAT rate), at least 0.01">_xlfn.LAMBDA(_xlpm.pre_policy_p,_xlpm.new_policy,_xlpm.vat_rate,MAX(_xlpm.pre_policy_p+_xlpm.new_policy*(1+_xlpm.vat_rate),0.01))</definedName>
    <definedName name="SUPPLYCOST" comment="Supply cost: fixed part + floating part (previous supply cost - fixed part) x gp(t) / gp(t-1)">_xlfn.LAMBDA(_xlpm.fix_sp,_xlpm.sp_prev,_xlpm.gp_now,_xlpm.gp_prev,_xlpm.fix_sp+(_xlpm.sp_prev-_xlpm.fix_sp)*_xlpm.gp_now/_xlpm.gp_prev)</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5" i="7" l="1"/>
  <c r="B15" i="7"/>
  <c r="C14" i="7"/>
  <c r="B14" i="7"/>
  <c r="C13" i="7"/>
  <c r="B13" i="7"/>
  <c r="C12" i="7"/>
  <c r="B12" i="7"/>
  <c r="C11" i="7"/>
  <c r="B11" i="7"/>
  <c r="C10" i="7"/>
  <c r="B10" i="7"/>
  <c r="H16" i="4" s="1"/>
  <c r="C9" i="7"/>
  <c r="B9" i="7"/>
  <c r="C8" i="7"/>
  <c r="B8" i="7"/>
  <c r="Q16" i="6"/>
  <c r="P16" i="6"/>
  <c r="J16" i="6"/>
  <c r="G16" i="6"/>
  <c r="Q15" i="6"/>
  <c r="P15" i="6"/>
  <c r="L15" i="6"/>
  <c r="J15" i="6"/>
  <c r="I15" i="6"/>
  <c r="G15" i="6"/>
  <c r="Q14" i="6"/>
  <c r="P14" i="6"/>
  <c r="L14" i="6"/>
  <c r="I14" i="6"/>
  <c r="J14" i="6" s="1"/>
  <c r="G14" i="6"/>
  <c r="Q13" i="6"/>
  <c r="P13" i="6"/>
  <c r="L13" i="6"/>
  <c r="J13" i="6"/>
  <c r="I13" i="6"/>
  <c r="G13" i="6"/>
  <c r="P12" i="6"/>
  <c r="Q12" i="6" s="1"/>
  <c r="L12" i="6"/>
  <c r="I12" i="6"/>
  <c r="J12" i="6" s="1"/>
  <c r="G12" i="6"/>
  <c r="P11" i="6"/>
  <c r="Q11" i="6" s="1"/>
  <c r="L11" i="6"/>
  <c r="J11" i="6"/>
  <c r="I11" i="6"/>
  <c r="G11" i="6"/>
  <c r="P10" i="6"/>
  <c r="Q10" i="6" s="1"/>
  <c r="S94" i="5" s="1"/>
  <c r="M10" i="6"/>
  <c r="L10" i="6"/>
  <c r="J10" i="6"/>
  <c r="I10" i="6"/>
  <c r="G10" i="6"/>
  <c r="P9" i="6"/>
  <c r="Q9" i="6" s="1"/>
  <c r="S38" i="5" s="1"/>
  <c r="M9" i="6"/>
  <c r="L9" i="6"/>
  <c r="J9" i="6"/>
  <c r="I9" i="6"/>
  <c r="G9" i="6"/>
  <c r="P8" i="6"/>
  <c r="Q8" i="6" s="1"/>
  <c r="M8" i="6"/>
  <c r="L8" i="6"/>
  <c r="J8" i="6"/>
  <c r="I8" i="6"/>
  <c r="G8" i="6"/>
  <c r="P7" i="6"/>
  <c r="Q7" i="6" s="1"/>
  <c r="M7" i="6"/>
  <c r="L7" i="6"/>
  <c r="J7" i="6"/>
  <c r="I7" i="6"/>
  <c r="G7" i="6"/>
  <c r="Q6" i="6"/>
  <c r="P6" i="6"/>
  <c r="M6" i="6"/>
  <c r="L6" i="6"/>
  <c r="I6" i="6"/>
  <c r="J6" i="6" s="1"/>
  <c r="G6" i="6"/>
  <c r="P5" i="6"/>
  <c r="Q5" i="6" s="1"/>
  <c r="M5" i="6"/>
  <c r="L5" i="6"/>
  <c r="I5" i="6"/>
  <c r="J5" i="6" s="1"/>
  <c r="G5" i="6"/>
  <c r="U132" i="5"/>
  <c r="M132" i="5"/>
  <c r="K132" i="5"/>
  <c r="J132" i="5"/>
  <c r="I132" i="5"/>
  <c r="H132" i="5"/>
  <c r="T132" i="5" s="1"/>
  <c r="G132" i="5"/>
  <c r="L132" i="5" s="1"/>
  <c r="F132" i="5"/>
  <c r="E132" i="5"/>
  <c r="D132" i="5"/>
  <c r="A132" i="5"/>
  <c r="U131" i="5"/>
  <c r="T131" i="5"/>
  <c r="S131" i="5"/>
  <c r="M131" i="5"/>
  <c r="K131" i="5"/>
  <c r="J131" i="5"/>
  <c r="I131" i="5"/>
  <c r="H131" i="5"/>
  <c r="G131" i="5"/>
  <c r="F131" i="5"/>
  <c r="E131" i="5"/>
  <c r="D131" i="5"/>
  <c r="A131" i="5"/>
  <c r="U130" i="5"/>
  <c r="T130" i="5"/>
  <c r="R130" i="5"/>
  <c r="M130" i="5"/>
  <c r="L130" i="5"/>
  <c r="K130" i="5"/>
  <c r="J130" i="5"/>
  <c r="I130" i="5"/>
  <c r="H130" i="5"/>
  <c r="G130" i="5"/>
  <c r="F130" i="5"/>
  <c r="E130" i="5"/>
  <c r="D130" i="5"/>
  <c r="A130" i="5"/>
  <c r="U129" i="5"/>
  <c r="T129" i="5"/>
  <c r="M129" i="5"/>
  <c r="K129" i="5"/>
  <c r="J129" i="5"/>
  <c r="I129" i="5"/>
  <c r="H129" i="5"/>
  <c r="G129" i="5"/>
  <c r="F129" i="5"/>
  <c r="E129" i="5"/>
  <c r="D129" i="5"/>
  <c r="A129" i="5"/>
  <c r="U128" i="5"/>
  <c r="M128" i="5"/>
  <c r="K128" i="5"/>
  <c r="J128" i="5"/>
  <c r="I128" i="5"/>
  <c r="H128" i="5"/>
  <c r="T128" i="5" s="1"/>
  <c r="G128" i="5"/>
  <c r="F128" i="5"/>
  <c r="E128" i="5"/>
  <c r="D128" i="5"/>
  <c r="A128" i="5"/>
  <c r="U127" i="5"/>
  <c r="T127" i="5"/>
  <c r="M127" i="5"/>
  <c r="L127" i="5"/>
  <c r="K127" i="5"/>
  <c r="J127" i="5"/>
  <c r="I127" i="5"/>
  <c r="H127" i="5"/>
  <c r="G127" i="5"/>
  <c r="F127" i="5"/>
  <c r="E127" i="5"/>
  <c r="D127" i="5"/>
  <c r="A127" i="5"/>
  <c r="U126" i="5"/>
  <c r="M126" i="5"/>
  <c r="L126" i="5"/>
  <c r="K126" i="5"/>
  <c r="J126" i="5"/>
  <c r="I126" i="5"/>
  <c r="H126" i="5"/>
  <c r="T126" i="5" s="1"/>
  <c r="G126" i="5"/>
  <c r="S126" i="5" s="1"/>
  <c r="F126" i="5"/>
  <c r="E126" i="5"/>
  <c r="D126" i="5"/>
  <c r="A126" i="5"/>
  <c r="U125" i="5"/>
  <c r="M125" i="5"/>
  <c r="L125" i="5"/>
  <c r="K125" i="5"/>
  <c r="J125" i="5"/>
  <c r="I125" i="5"/>
  <c r="H125" i="5"/>
  <c r="T125" i="5" s="1"/>
  <c r="G125" i="5"/>
  <c r="F125" i="5"/>
  <c r="E125" i="5"/>
  <c r="D125" i="5"/>
  <c r="A125" i="5"/>
  <c r="U124" i="5"/>
  <c r="T124" i="5"/>
  <c r="R124" i="5"/>
  <c r="M124" i="5"/>
  <c r="K124" i="5"/>
  <c r="J124" i="5"/>
  <c r="I124" i="5"/>
  <c r="H124" i="5"/>
  <c r="G124" i="5"/>
  <c r="L124" i="5" s="1"/>
  <c r="F124" i="5"/>
  <c r="E124" i="5"/>
  <c r="D124" i="5"/>
  <c r="A124" i="5"/>
  <c r="U123" i="5"/>
  <c r="T123" i="5"/>
  <c r="S123" i="5"/>
  <c r="R123" i="5"/>
  <c r="M123" i="5"/>
  <c r="L123" i="5"/>
  <c r="K123" i="5"/>
  <c r="J123" i="5"/>
  <c r="I123" i="5"/>
  <c r="H123" i="5"/>
  <c r="G123" i="5"/>
  <c r="F123" i="5"/>
  <c r="E123" i="5"/>
  <c r="D123" i="5"/>
  <c r="A123" i="5"/>
  <c r="U122" i="5"/>
  <c r="R122" i="5"/>
  <c r="M122" i="5"/>
  <c r="L122" i="5"/>
  <c r="K122" i="5"/>
  <c r="J122" i="5"/>
  <c r="I122" i="5"/>
  <c r="H122" i="5"/>
  <c r="T122" i="5" s="1"/>
  <c r="G122" i="5"/>
  <c r="F122" i="5"/>
  <c r="E122" i="5"/>
  <c r="D122" i="5"/>
  <c r="A122" i="5"/>
  <c r="U121" i="5"/>
  <c r="M121" i="5"/>
  <c r="K121" i="5"/>
  <c r="J121" i="5"/>
  <c r="I121" i="5"/>
  <c r="H121" i="5"/>
  <c r="T121" i="5" s="1"/>
  <c r="G121" i="5"/>
  <c r="F121" i="5"/>
  <c r="E121" i="5"/>
  <c r="D121" i="5"/>
  <c r="A121" i="5"/>
  <c r="U120" i="5"/>
  <c r="T120" i="5"/>
  <c r="M120" i="5"/>
  <c r="K120" i="5"/>
  <c r="J120" i="5"/>
  <c r="I120" i="5"/>
  <c r="H120" i="5"/>
  <c r="G120" i="5"/>
  <c r="F120" i="5"/>
  <c r="E120" i="5"/>
  <c r="D120" i="5"/>
  <c r="A120" i="5"/>
  <c r="U119" i="5"/>
  <c r="T119" i="5"/>
  <c r="S119" i="5"/>
  <c r="R119" i="5"/>
  <c r="M119" i="5"/>
  <c r="L119" i="5"/>
  <c r="K119" i="5"/>
  <c r="J119" i="5"/>
  <c r="I119" i="5"/>
  <c r="H119" i="5"/>
  <c r="G119" i="5"/>
  <c r="F119" i="5"/>
  <c r="E119" i="5"/>
  <c r="D119" i="5"/>
  <c r="A119" i="5"/>
  <c r="U118" i="5"/>
  <c r="T118" i="5"/>
  <c r="S118" i="5"/>
  <c r="M118" i="5"/>
  <c r="K118" i="5"/>
  <c r="J118" i="5"/>
  <c r="I118" i="5"/>
  <c r="H118" i="5"/>
  <c r="G118" i="5"/>
  <c r="F118" i="5"/>
  <c r="E118" i="5"/>
  <c r="D118" i="5"/>
  <c r="A118" i="5"/>
  <c r="U117" i="5"/>
  <c r="T117" i="5"/>
  <c r="M117" i="5"/>
  <c r="K117" i="5"/>
  <c r="J117" i="5"/>
  <c r="I117" i="5"/>
  <c r="H117" i="5"/>
  <c r="G117" i="5"/>
  <c r="F117" i="5"/>
  <c r="E117" i="5"/>
  <c r="D117" i="5"/>
  <c r="A117" i="5"/>
  <c r="U116" i="5"/>
  <c r="T116" i="5"/>
  <c r="R116" i="5"/>
  <c r="M116" i="5"/>
  <c r="L116" i="5"/>
  <c r="K116" i="5"/>
  <c r="J116" i="5"/>
  <c r="I116" i="5"/>
  <c r="H116" i="5"/>
  <c r="G116" i="5"/>
  <c r="F116" i="5"/>
  <c r="E116" i="5"/>
  <c r="D116" i="5"/>
  <c r="A116" i="5"/>
  <c r="U115" i="5"/>
  <c r="R115" i="5"/>
  <c r="M115" i="5"/>
  <c r="K115" i="5"/>
  <c r="J115" i="5"/>
  <c r="I115" i="5"/>
  <c r="H115" i="5"/>
  <c r="T115" i="5" s="1"/>
  <c r="G115" i="5"/>
  <c r="F115" i="5"/>
  <c r="E115" i="5"/>
  <c r="D115" i="5"/>
  <c r="A115" i="5"/>
  <c r="U114" i="5"/>
  <c r="M114" i="5"/>
  <c r="L114" i="5"/>
  <c r="K114" i="5"/>
  <c r="J114" i="5"/>
  <c r="I114" i="5"/>
  <c r="H114" i="5"/>
  <c r="T114" i="5" s="1"/>
  <c r="G114" i="5"/>
  <c r="F114" i="5"/>
  <c r="E114" i="5"/>
  <c r="D114" i="5"/>
  <c r="A114" i="5"/>
  <c r="U113" i="5"/>
  <c r="T113" i="5"/>
  <c r="S113" i="5"/>
  <c r="R113" i="5"/>
  <c r="M113" i="5"/>
  <c r="L113" i="5"/>
  <c r="K113" i="5"/>
  <c r="J113" i="5"/>
  <c r="I113" i="5"/>
  <c r="H113" i="5"/>
  <c r="G113" i="5"/>
  <c r="F113" i="5"/>
  <c r="E113" i="5"/>
  <c r="D113" i="5"/>
  <c r="A113" i="5"/>
  <c r="U112" i="5"/>
  <c r="M112" i="5"/>
  <c r="K112" i="5"/>
  <c r="J112" i="5"/>
  <c r="I112" i="5"/>
  <c r="H112" i="5"/>
  <c r="T112" i="5" s="1"/>
  <c r="G112" i="5"/>
  <c r="F112" i="5"/>
  <c r="E112" i="5"/>
  <c r="D112" i="5"/>
  <c r="A112" i="5"/>
  <c r="U111" i="5"/>
  <c r="M111" i="5"/>
  <c r="K111" i="5"/>
  <c r="J111" i="5"/>
  <c r="I111" i="5"/>
  <c r="H111" i="5"/>
  <c r="T111" i="5" s="1"/>
  <c r="G111" i="5"/>
  <c r="F111" i="5"/>
  <c r="E111" i="5"/>
  <c r="D111" i="5"/>
  <c r="A111" i="5"/>
  <c r="U110" i="5"/>
  <c r="M110" i="5"/>
  <c r="L110" i="5"/>
  <c r="K110" i="5"/>
  <c r="J110" i="5"/>
  <c r="I110" i="5"/>
  <c r="H110" i="5"/>
  <c r="T110" i="5" s="1"/>
  <c r="G110" i="5"/>
  <c r="S110" i="5" s="1"/>
  <c r="F110" i="5"/>
  <c r="E110" i="5"/>
  <c r="D110" i="5"/>
  <c r="A110" i="5"/>
  <c r="U109" i="5"/>
  <c r="R109" i="5"/>
  <c r="M109" i="5"/>
  <c r="L109" i="5"/>
  <c r="K109" i="5"/>
  <c r="J109" i="5"/>
  <c r="I109" i="5"/>
  <c r="H109" i="5"/>
  <c r="T109" i="5" s="1"/>
  <c r="G109" i="5"/>
  <c r="F109" i="5"/>
  <c r="E109" i="5"/>
  <c r="D109" i="5"/>
  <c r="A109" i="5"/>
  <c r="U108" i="5"/>
  <c r="R108" i="5"/>
  <c r="M108" i="5"/>
  <c r="L108" i="5"/>
  <c r="K108" i="5"/>
  <c r="J108" i="5"/>
  <c r="I108" i="5"/>
  <c r="H108" i="5"/>
  <c r="T108" i="5" s="1"/>
  <c r="G108" i="5"/>
  <c r="F108" i="5"/>
  <c r="E108" i="5"/>
  <c r="D108" i="5"/>
  <c r="A108" i="5"/>
  <c r="U107" i="5"/>
  <c r="T107" i="5"/>
  <c r="R107" i="5"/>
  <c r="M107" i="5"/>
  <c r="K107" i="5"/>
  <c r="J107" i="5"/>
  <c r="I107" i="5"/>
  <c r="H107" i="5"/>
  <c r="G107" i="5"/>
  <c r="F107" i="5"/>
  <c r="E107" i="5"/>
  <c r="D107" i="5"/>
  <c r="A107" i="5"/>
  <c r="U106" i="5"/>
  <c r="T106" i="5"/>
  <c r="M106" i="5"/>
  <c r="K106" i="5"/>
  <c r="J106" i="5"/>
  <c r="I106" i="5"/>
  <c r="H106" i="5"/>
  <c r="G106" i="5"/>
  <c r="R106" i="5" s="1"/>
  <c r="F106" i="5"/>
  <c r="E106" i="5"/>
  <c r="D106" i="5"/>
  <c r="A106" i="5"/>
  <c r="U105" i="5"/>
  <c r="T105" i="5"/>
  <c r="S105" i="5"/>
  <c r="R105" i="5"/>
  <c r="M105" i="5"/>
  <c r="L105" i="5"/>
  <c r="K105" i="5"/>
  <c r="J105" i="5"/>
  <c r="I105" i="5"/>
  <c r="H105" i="5"/>
  <c r="G105" i="5"/>
  <c r="F105" i="5"/>
  <c r="E105" i="5"/>
  <c r="D105" i="5"/>
  <c r="A105" i="5"/>
  <c r="U104" i="5"/>
  <c r="T104" i="5"/>
  <c r="S104" i="5"/>
  <c r="M104" i="5"/>
  <c r="K104" i="5"/>
  <c r="J104" i="5"/>
  <c r="I104" i="5"/>
  <c r="H104" i="5"/>
  <c r="G104" i="5"/>
  <c r="F104" i="5"/>
  <c r="E104" i="5"/>
  <c r="D104" i="5"/>
  <c r="A104" i="5"/>
  <c r="U103" i="5"/>
  <c r="T103" i="5"/>
  <c r="S103" i="5"/>
  <c r="M103" i="5"/>
  <c r="L103" i="5"/>
  <c r="K103" i="5"/>
  <c r="J103" i="5"/>
  <c r="I103" i="5"/>
  <c r="H103" i="5"/>
  <c r="G103" i="5"/>
  <c r="R103" i="5" s="1"/>
  <c r="F103" i="5"/>
  <c r="E103" i="5"/>
  <c r="D103" i="5"/>
  <c r="A103" i="5"/>
  <c r="U102" i="5"/>
  <c r="T102" i="5"/>
  <c r="S102" i="5"/>
  <c r="R102" i="5"/>
  <c r="M102" i="5"/>
  <c r="L102" i="5"/>
  <c r="K102" i="5"/>
  <c r="J102" i="5"/>
  <c r="I102" i="5"/>
  <c r="H102" i="5"/>
  <c r="G102" i="5"/>
  <c r="F102" i="5"/>
  <c r="E102" i="5"/>
  <c r="D102" i="5"/>
  <c r="A102" i="5"/>
  <c r="U101" i="5"/>
  <c r="M101" i="5"/>
  <c r="K101" i="5"/>
  <c r="J101" i="5"/>
  <c r="I101" i="5"/>
  <c r="H101" i="5"/>
  <c r="T101" i="5" s="1"/>
  <c r="G101" i="5"/>
  <c r="F101" i="5"/>
  <c r="E101" i="5"/>
  <c r="D101" i="5"/>
  <c r="A101" i="5"/>
  <c r="U100" i="5"/>
  <c r="M100" i="5"/>
  <c r="L100" i="5"/>
  <c r="K100" i="5"/>
  <c r="J100" i="5"/>
  <c r="I100" i="5"/>
  <c r="H100" i="5"/>
  <c r="T100" i="5" s="1"/>
  <c r="G100" i="5"/>
  <c r="F100" i="5"/>
  <c r="E100" i="5"/>
  <c r="D100" i="5"/>
  <c r="A100" i="5"/>
  <c r="U99" i="5"/>
  <c r="T99" i="5"/>
  <c r="S99" i="5"/>
  <c r="R99" i="5"/>
  <c r="M99" i="5"/>
  <c r="L99" i="5"/>
  <c r="K99" i="5"/>
  <c r="J99" i="5"/>
  <c r="I99" i="5"/>
  <c r="H99" i="5"/>
  <c r="G99" i="5"/>
  <c r="F99" i="5"/>
  <c r="E99" i="5"/>
  <c r="D99" i="5"/>
  <c r="A99" i="5"/>
  <c r="U98" i="5"/>
  <c r="R98" i="5"/>
  <c r="M98" i="5"/>
  <c r="L98" i="5"/>
  <c r="K98" i="5"/>
  <c r="J98" i="5"/>
  <c r="I98" i="5"/>
  <c r="H98" i="5"/>
  <c r="T98" i="5" s="1"/>
  <c r="G98" i="5"/>
  <c r="F98" i="5"/>
  <c r="E98" i="5"/>
  <c r="D98" i="5"/>
  <c r="A98" i="5"/>
  <c r="U97" i="5"/>
  <c r="M97" i="5"/>
  <c r="K97" i="5"/>
  <c r="J97" i="5"/>
  <c r="I97" i="5"/>
  <c r="H97" i="5"/>
  <c r="T97" i="5" s="1"/>
  <c r="G97" i="5"/>
  <c r="F97" i="5"/>
  <c r="E97" i="5"/>
  <c r="D97" i="5"/>
  <c r="A97" i="5"/>
  <c r="U96" i="5"/>
  <c r="M96" i="5"/>
  <c r="K96" i="5"/>
  <c r="J96" i="5"/>
  <c r="I96" i="5"/>
  <c r="H96" i="5"/>
  <c r="T96" i="5" s="1"/>
  <c r="G96" i="5"/>
  <c r="R96" i="5" s="1"/>
  <c r="F96" i="5"/>
  <c r="E96" i="5"/>
  <c r="D96" i="5"/>
  <c r="A96" i="5"/>
  <c r="U95" i="5"/>
  <c r="S95" i="5"/>
  <c r="R95" i="5"/>
  <c r="M95" i="5"/>
  <c r="L95" i="5"/>
  <c r="K95" i="5"/>
  <c r="J95" i="5"/>
  <c r="I95" i="5"/>
  <c r="H95" i="5"/>
  <c r="T95" i="5" s="1"/>
  <c r="G95" i="5"/>
  <c r="F95" i="5"/>
  <c r="E95" i="5"/>
  <c r="D95" i="5"/>
  <c r="A95" i="5"/>
  <c r="U94" i="5"/>
  <c r="R94" i="5"/>
  <c r="M94" i="5"/>
  <c r="L94" i="5"/>
  <c r="K94" i="5"/>
  <c r="J94" i="5"/>
  <c r="I94" i="5"/>
  <c r="H94" i="5"/>
  <c r="T94" i="5" s="1"/>
  <c r="G94" i="5"/>
  <c r="F94" i="5"/>
  <c r="E94" i="5"/>
  <c r="D94" i="5"/>
  <c r="A94" i="5"/>
  <c r="U93" i="5"/>
  <c r="T93" i="5"/>
  <c r="R93" i="5"/>
  <c r="M93" i="5"/>
  <c r="K93" i="5"/>
  <c r="J93" i="5"/>
  <c r="I93" i="5"/>
  <c r="H93" i="5"/>
  <c r="G93" i="5"/>
  <c r="L93" i="5" s="1"/>
  <c r="F93" i="5"/>
  <c r="E93" i="5"/>
  <c r="D93" i="5"/>
  <c r="A93" i="5"/>
  <c r="U92" i="5"/>
  <c r="T92" i="5"/>
  <c r="M92" i="5"/>
  <c r="K92" i="5"/>
  <c r="J92" i="5"/>
  <c r="I92" i="5"/>
  <c r="H92" i="5"/>
  <c r="G92" i="5"/>
  <c r="L92" i="5" s="1"/>
  <c r="F92" i="5"/>
  <c r="E92" i="5"/>
  <c r="D92" i="5"/>
  <c r="A92" i="5"/>
  <c r="U91" i="5"/>
  <c r="T91" i="5"/>
  <c r="S91" i="5"/>
  <c r="R91" i="5"/>
  <c r="M91" i="5"/>
  <c r="L91" i="5"/>
  <c r="K91" i="5"/>
  <c r="J91" i="5"/>
  <c r="I91" i="5"/>
  <c r="H91" i="5"/>
  <c r="G91" i="5"/>
  <c r="F91" i="5"/>
  <c r="E91" i="5"/>
  <c r="D91" i="5"/>
  <c r="A91" i="5"/>
  <c r="U90" i="5"/>
  <c r="T90" i="5"/>
  <c r="R90" i="5"/>
  <c r="M90" i="5"/>
  <c r="K90" i="5"/>
  <c r="J90" i="5"/>
  <c r="I90" i="5"/>
  <c r="H90" i="5"/>
  <c r="G90" i="5"/>
  <c r="L90" i="5" s="1"/>
  <c r="F90" i="5"/>
  <c r="E90" i="5"/>
  <c r="D90" i="5"/>
  <c r="A90" i="5"/>
  <c r="U89" i="5"/>
  <c r="T89" i="5"/>
  <c r="S89" i="5"/>
  <c r="M89" i="5"/>
  <c r="L89" i="5"/>
  <c r="K89" i="5"/>
  <c r="J89" i="5"/>
  <c r="I89" i="5"/>
  <c r="H89" i="5"/>
  <c r="G89" i="5"/>
  <c r="R89" i="5" s="1"/>
  <c r="F89" i="5"/>
  <c r="E89" i="5"/>
  <c r="D89" i="5"/>
  <c r="A89" i="5"/>
  <c r="U88" i="5"/>
  <c r="T88" i="5"/>
  <c r="R88" i="5"/>
  <c r="M88" i="5"/>
  <c r="L88" i="5"/>
  <c r="K88" i="5"/>
  <c r="J88" i="5"/>
  <c r="I88" i="5"/>
  <c r="H88" i="5"/>
  <c r="G88" i="5"/>
  <c r="F88" i="5"/>
  <c r="E88" i="5"/>
  <c r="D88" i="5"/>
  <c r="A88" i="5"/>
  <c r="U87" i="5"/>
  <c r="M87" i="5"/>
  <c r="K87" i="5"/>
  <c r="J87" i="5"/>
  <c r="I87" i="5"/>
  <c r="H87" i="5"/>
  <c r="T87" i="5" s="1"/>
  <c r="G87" i="5"/>
  <c r="F87" i="5"/>
  <c r="E87" i="5"/>
  <c r="D87" i="5"/>
  <c r="A87" i="5"/>
  <c r="U86" i="5"/>
  <c r="M86" i="5"/>
  <c r="L86" i="5"/>
  <c r="K86" i="5"/>
  <c r="J86" i="5"/>
  <c r="I86" i="5"/>
  <c r="H86" i="5"/>
  <c r="T86" i="5" s="1"/>
  <c r="G86" i="5"/>
  <c r="F86" i="5"/>
  <c r="E86" i="5"/>
  <c r="D86" i="5"/>
  <c r="A86" i="5"/>
  <c r="U85" i="5"/>
  <c r="T85" i="5"/>
  <c r="S85" i="5"/>
  <c r="R85" i="5"/>
  <c r="M85" i="5"/>
  <c r="L85" i="5"/>
  <c r="K85" i="5"/>
  <c r="J85" i="5"/>
  <c r="I85" i="5"/>
  <c r="H85" i="5"/>
  <c r="G85" i="5"/>
  <c r="F85" i="5"/>
  <c r="E85" i="5"/>
  <c r="D85" i="5"/>
  <c r="A85" i="5"/>
  <c r="U84" i="5"/>
  <c r="S84" i="5"/>
  <c r="R84" i="5"/>
  <c r="M84" i="5"/>
  <c r="K84" i="5"/>
  <c r="J84" i="5"/>
  <c r="I84" i="5"/>
  <c r="H84" i="5"/>
  <c r="T84" i="5" s="1"/>
  <c r="G84" i="5"/>
  <c r="L84" i="5" s="1"/>
  <c r="F84" i="5"/>
  <c r="E84" i="5"/>
  <c r="D84" i="5"/>
  <c r="A84" i="5"/>
  <c r="U83" i="5"/>
  <c r="M83" i="5"/>
  <c r="K83" i="5"/>
  <c r="J83" i="5"/>
  <c r="I83" i="5"/>
  <c r="H83" i="5"/>
  <c r="T83" i="5" s="1"/>
  <c r="G83" i="5"/>
  <c r="F83" i="5"/>
  <c r="E83" i="5"/>
  <c r="D83" i="5"/>
  <c r="A83" i="5"/>
  <c r="U82" i="5"/>
  <c r="R82" i="5"/>
  <c r="M82" i="5"/>
  <c r="L82" i="5"/>
  <c r="K82" i="5"/>
  <c r="J82" i="5"/>
  <c r="I82" i="5"/>
  <c r="H82" i="5"/>
  <c r="T82" i="5" s="1"/>
  <c r="G82" i="5"/>
  <c r="F82" i="5"/>
  <c r="E82" i="5"/>
  <c r="D82" i="5"/>
  <c r="A82" i="5"/>
  <c r="U81" i="5"/>
  <c r="T81" i="5"/>
  <c r="S81" i="5"/>
  <c r="R81" i="5"/>
  <c r="M81" i="5"/>
  <c r="L81" i="5"/>
  <c r="K81" i="5"/>
  <c r="J81" i="5"/>
  <c r="I81" i="5"/>
  <c r="H81" i="5"/>
  <c r="G81" i="5"/>
  <c r="F81" i="5"/>
  <c r="E81" i="5"/>
  <c r="D81" i="5"/>
  <c r="A81" i="5"/>
  <c r="U80" i="5"/>
  <c r="S80" i="5"/>
  <c r="R80" i="5"/>
  <c r="M80" i="5"/>
  <c r="L80" i="5"/>
  <c r="K80" i="5"/>
  <c r="J80" i="5"/>
  <c r="I80" i="5"/>
  <c r="H80" i="5"/>
  <c r="T80" i="5" s="1"/>
  <c r="G80" i="5"/>
  <c r="F80" i="5"/>
  <c r="E80" i="5"/>
  <c r="D80" i="5"/>
  <c r="A80" i="5"/>
  <c r="U79" i="5"/>
  <c r="M79" i="5"/>
  <c r="K79" i="5"/>
  <c r="J79" i="5"/>
  <c r="I79" i="5"/>
  <c r="H79" i="5"/>
  <c r="T79" i="5" s="1"/>
  <c r="G79" i="5"/>
  <c r="F79" i="5"/>
  <c r="E79" i="5"/>
  <c r="D79" i="5"/>
  <c r="A79" i="5"/>
  <c r="U78" i="5"/>
  <c r="S78" i="5"/>
  <c r="R78" i="5"/>
  <c r="M78" i="5"/>
  <c r="L78" i="5"/>
  <c r="K78" i="5"/>
  <c r="J78" i="5"/>
  <c r="I78" i="5"/>
  <c r="H78" i="5"/>
  <c r="T78" i="5" s="1"/>
  <c r="G78" i="5"/>
  <c r="F78" i="5"/>
  <c r="E78" i="5"/>
  <c r="D78" i="5"/>
  <c r="A78" i="5"/>
  <c r="U77" i="5"/>
  <c r="T77" i="5"/>
  <c r="R77" i="5"/>
  <c r="M77" i="5"/>
  <c r="L77" i="5"/>
  <c r="K77" i="5"/>
  <c r="J77" i="5"/>
  <c r="I77" i="5"/>
  <c r="H77" i="5"/>
  <c r="G77" i="5"/>
  <c r="F77" i="5"/>
  <c r="E77" i="5"/>
  <c r="D77" i="5"/>
  <c r="A77" i="5"/>
  <c r="U76" i="5"/>
  <c r="T76" i="5"/>
  <c r="S76" i="5"/>
  <c r="M76" i="5"/>
  <c r="K76" i="5"/>
  <c r="J76" i="5"/>
  <c r="I76" i="5"/>
  <c r="H76" i="5"/>
  <c r="G76" i="5"/>
  <c r="F76" i="5"/>
  <c r="E76" i="5"/>
  <c r="D76" i="5"/>
  <c r="A76" i="5"/>
  <c r="U75" i="5"/>
  <c r="M75" i="5"/>
  <c r="K75" i="5"/>
  <c r="J75" i="5"/>
  <c r="I75" i="5"/>
  <c r="H75" i="5"/>
  <c r="T75" i="5" s="1"/>
  <c r="G75" i="5"/>
  <c r="F75" i="5"/>
  <c r="E75" i="5"/>
  <c r="D75" i="5"/>
  <c r="A75" i="5"/>
  <c r="U74" i="5"/>
  <c r="T74" i="5"/>
  <c r="R74" i="5"/>
  <c r="M74" i="5"/>
  <c r="L74" i="5"/>
  <c r="K74" i="5"/>
  <c r="J74" i="5"/>
  <c r="I74" i="5"/>
  <c r="H74" i="5"/>
  <c r="G74" i="5"/>
  <c r="F74" i="5"/>
  <c r="E74" i="5"/>
  <c r="D74" i="5"/>
  <c r="A74" i="5"/>
  <c r="U73" i="5"/>
  <c r="T73" i="5"/>
  <c r="S73" i="5"/>
  <c r="R73" i="5"/>
  <c r="M73" i="5"/>
  <c r="K73" i="5"/>
  <c r="J73" i="5"/>
  <c r="I73" i="5"/>
  <c r="H73" i="5"/>
  <c r="G73" i="5"/>
  <c r="L73" i="5" s="1"/>
  <c r="F73" i="5"/>
  <c r="E73" i="5"/>
  <c r="D73" i="5"/>
  <c r="A73" i="5"/>
  <c r="U72" i="5"/>
  <c r="M72" i="5"/>
  <c r="K72" i="5"/>
  <c r="J72" i="5"/>
  <c r="I72" i="5"/>
  <c r="H72" i="5"/>
  <c r="T72" i="5" s="1"/>
  <c r="G72" i="5"/>
  <c r="F72" i="5"/>
  <c r="E72" i="5"/>
  <c r="D72" i="5"/>
  <c r="A72" i="5"/>
  <c r="U71" i="5"/>
  <c r="T71" i="5"/>
  <c r="S71" i="5"/>
  <c r="R71" i="5"/>
  <c r="M71" i="5"/>
  <c r="L71" i="5"/>
  <c r="K71" i="5"/>
  <c r="J71" i="5"/>
  <c r="I71" i="5"/>
  <c r="H71" i="5"/>
  <c r="G71" i="5"/>
  <c r="F71" i="5"/>
  <c r="E71" i="5"/>
  <c r="D71" i="5"/>
  <c r="A71" i="5"/>
  <c r="U70" i="5"/>
  <c r="T70" i="5"/>
  <c r="S70" i="5"/>
  <c r="R70" i="5"/>
  <c r="M70" i="5"/>
  <c r="L70" i="5"/>
  <c r="K70" i="5"/>
  <c r="J70" i="5"/>
  <c r="I70" i="5"/>
  <c r="H70" i="5"/>
  <c r="G70" i="5"/>
  <c r="F70" i="5"/>
  <c r="E70" i="5"/>
  <c r="D70" i="5"/>
  <c r="A70" i="5"/>
  <c r="U69" i="5"/>
  <c r="R69" i="5"/>
  <c r="M69" i="5"/>
  <c r="K69" i="5"/>
  <c r="J69" i="5"/>
  <c r="I69" i="5"/>
  <c r="H69" i="5"/>
  <c r="T69" i="5" s="1"/>
  <c r="G69" i="5"/>
  <c r="F69" i="5"/>
  <c r="E69" i="5"/>
  <c r="D69" i="5"/>
  <c r="A69" i="5"/>
  <c r="U68" i="5"/>
  <c r="M68" i="5"/>
  <c r="K68" i="5"/>
  <c r="J68" i="5"/>
  <c r="I68" i="5"/>
  <c r="H68" i="5"/>
  <c r="T68" i="5" s="1"/>
  <c r="G68" i="5"/>
  <c r="F68" i="5"/>
  <c r="E68" i="5"/>
  <c r="D68" i="5"/>
  <c r="A68" i="5"/>
  <c r="U67" i="5"/>
  <c r="T67" i="5"/>
  <c r="S67" i="5"/>
  <c r="R67" i="5"/>
  <c r="M67" i="5"/>
  <c r="L67" i="5"/>
  <c r="K67" i="5"/>
  <c r="J67" i="5"/>
  <c r="I67" i="5"/>
  <c r="H67" i="5"/>
  <c r="G67" i="5"/>
  <c r="F67" i="5"/>
  <c r="E67" i="5"/>
  <c r="D67" i="5"/>
  <c r="A67" i="5"/>
  <c r="U66" i="5"/>
  <c r="R66" i="5"/>
  <c r="M66" i="5"/>
  <c r="L66" i="5"/>
  <c r="K66" i="5"/>
  <c r="J66" i="5"/>
  <c r="I66" i="5"/>
  <c r="H66" i="5"/>
  <c r="T66" i="5" s="1"/>
  <c r="G66" i="5"/>
  <c r="F66" i="5"/>
  <c r="E66" i="5"/>
  <c r="D66" i="5"/>
  <c r="A66" i="5"/>
  <c r="U65" i="5"/>
  <c r="T65" i="5"/>
  <c r="S65" i="5"/>
  <c r="M65" i="5"/>
  <c r="K65" i="5"/>
  <c r="J65" i="5"/>
  <c r="I65" i="5"/>
  <c r="H65" i="5"/>
  <c r="G65" i="5"/>
  <c r="F65" i="5"/>
  <c r="E65" i="5"/>
  <c r="D65" i="5"/>
  <c r="A65" i="5"/>
  <c r="U64" i="5"/>
  <c r="M64" i="5"/>
  <c r="K64" i="5"/>
  <c r="J64" i="5"/>
  <c r="I64" i="5"/>
  <c r="H64" i="5"/>
  <c r="T64" i="5" s="1"/>
  <c r="G64" i="5"/>
  <c r="F64" i="5"/>
  <c r="E64" i="5"/>
  <c r="D64" i="5"/>
  <c r="A64" i="5"/>
  <c r="U63" i="5"/>
  <c r="T63" i="5"/>
  <c r="S63" i="5"/>
  <c r="R63" i="5"/>
  <c r="M63" i="5"/>
  <c r="L63" i="5"/>
  <c r="K63" i="5"/>
  <c r="J63" i="5"/>
  <c r="I63" i="5"/>
  <c r="H63" i="5"/>
  <c r="G63" i="5"/>
  <c r="F63" i="5"/>
  <c r="E63" i="5"/>
  <c r="D63" i="5"/>
  <c r="A63" i="5"/>
  <c r="U62" i="5"/>
  <c r="T62" i="5"/>
  <c r="S62" i="5"/>
  <c r="R62" i="5"/>
  <c r="M62" i="5"/>
  <c r="K62" i="5"/>
  <c r="J62" i="5"/>
  <c r="I62" i="5"/>
  <c r="H62" i="5"/>
  <c r="G62" i="5"/>
  <c r="L62" i="5" s="1"/>
  <c r="F62" i="5"/>
  <c r="E62" i="5"/>
  <c r="D62" i="5"/>
  <c r="A62" i="5"/>
  <c r="U61" i="5"/>
  <c r="M61" i="5"/>
  <c r="K61" i="5"/>
  <c r="J61" i="5"/>
  <c r="I61" i="5"/>
  <c r="H61" i="5"/>
  <c r="T61" i="5" s="1"/>
  <c r="G61" i="5"/>
  <c r="R61" i="5" s="1"/>
  <c r="F61" i="5"/>
  <c r="E61" i="5"/>
  <c r="D61" i="5"/>
  <c r="A61" i="5"/>
  <c r="U60" i="5"/>
  <c r="T60" i="5"/>
  <c r="R60" i="5"/>
  <c r="M60" i="5"/>
  <c r="L60" i="5"/>
  <c r="K60" i="5"/>
  <c r="J60" i="5"/>
  <c r="I60" i="5"/>
  <c r="H60" i="5"/>
  <c r="G60" i="5"/>
  <c r="F60" i="5"/>
  <c r="E60" i="5"/>
  <c r="D60" i="5"/>
  <c r="A60" i="5"/>
  <c r="U59" i="5"/>
  <c r="T59" i="5"/>
  <c r="S59" i="5"/>
  <c r="R59" i="5"/>
  <c r="M59" i="5"/>
  <c r="K59" i="5"/>
  <c r="J59" i="5"/>
  <c r="I59" i="5"/>
  <c r="H59" i="5"/>
  <c r="G59" i="5"/>
  <c r="L59" i="5" s="1"/>
  <c r="F59" i="5"/>
  <c r="E59" i="5"/>
  <c r="D59" i="5"/>
  <c r="A59" i="5"/>
  <c r="U58" i="5"/>
  <c r="T58" i="5"/>
  <c r="M58" i="5"/>
  <c r="K58" i="5"/>
  <c r="J58" i="5"/>
  <c r="I58" i="5"/>
  <c r="H58" i="5"/>
  <c r="G58" i="5"/>
  <c r="F58" i="5"/>
  <c r="E58" i="5"/>
  <c r="D58" i="5"/>
  <c r="A58" i="5"/>
  <c r="U57" i="5"/>
  <c r="M57" i="5"/>
  <c r="L57" i="5"/>
  <c r="K57" i="5"/>
  <c r="J57" i="5"/>
  <c r="I57" i="5"/>
  <c r="H57" i="5"/>
  <c r="T57" i="5" s="1"/>
  <c r="G57" i="5"/>
  <c r="S57" i="5" s="1"/>
  <c r="F57" i="5"/>
  <c r="E57" i="5"/>
  <c r="D57" i="5"/>
  <c r="A57" i="5"/>
  <c r="U56" i="5"/>
  <c r="T56" i="5"/>
  <c r="S56" i="5"/>
  <c r="R56" i="5"/>
  <c r="M56" i="5"/>
  <c r="L56" i="5"/>
  <c r="K56" i="5"/>
  <c r="J56" i="5"/>
  <c r="I56" i="5"/>
  <c r="H56" i="5"/>
  <c r="G56" i="5"/>
  <c r="F56" i="5"/>
  <c r="E56" i="5"/>
  <c r="D56" i="5"/>
  <c r="A56" i="5"/>
  <c r="U55" i="5"/>
  <c r="R55" i="5"/>
  <c r="M55" i="5"/>
  <c r="K55" i="5"/>
  <c r="J55" i="5"/>
  <c r="I55" i="5"/>
  <c r="H55" i="5"/>
  <c r="T55" i="5" s="1"/>
  <c r="G55" i="5"/>
  <c r="S55" i="5" s="1"/>
  <c r="F55" i="5"/>
  <c r="E55" i="5"/>
  <c r="D55" i="5"/>
  <c r="A55" i="5"/>
  <c r="U54" i="5"/>
  <c r="T54" i="5"/>
  <c r="S54" i="5"/>
  <c r="M54" i="5"/>
  <c r="K54" i="5"/>
  <c r="J54" i="5"/>
  <c r="I54" i="5"/>
  <c r="H54" i="5"/>
  <c r="G54" i="5"/>
  <c r="L54" i="5" s="1"/>
  <c r="F54" i="5"/>
  <c r="E54" i="5"/>
  <c r="D54" i="5"/>
  <c r="A54" i="5"/>
  <c r="U53" i="5"/>
  <c r="M53" i="5"/>
  <c r="L53" i="5"/>
  <c r="K53" i="5"/>
  <c r="J53" i="5"/>
  <c r="I53" i="5"/>
  <c r="H53" i="5"/>
  <c r="T53" i="5" s="1"/>
  <c r="G53" i="5"/>
  <c r="F53" i="5"/>
  <c r="E53" i="5"/>
  <c r="D53" i="5"/>
  <c r="A53" i="5"/>
  <c r="U52" i="5"/>
  <c r="R52" i="5"/>
  <c r="M52" i="5"/>
  <c r="L52" i="5"/>
  <c r="K52" i="5"/>
  <c r="J52" i="5"/>
  <c r="I52" i="5"/>
  <c r="H52" i="5"/>
  <c r="T52" i="5" s="1"/>
  <c r="G52" i="5"/>
  <c r="F52" i="5"/>
  <c r="E52" i="5"/>
  <c r="D52" i="5"/>
  <c r="A52" i="5"/>
  <c r="U51" i="5"/>
  <c r="T51" i="5"/>
  <c r="S51" i="5"/>
  <c r="R51" i="5"/>
  <c r="M51" i="5"/>
  <c r="K51" i="5"/>
  <c r="J51" i="5"/>
  <c r="I51" i="5"/>
  <c r="H51" i="5"/>
  <c r="G51" i="5"/>
  <c r="L51" i="5" s="1"/>
  <c r="F51" i="5"/>
  <c r="E51" i="5"/>
  <c r="D51" i="5"/>
  <c r="A51" i="5"/>
  <c r="U50" i="5"/>
  <c r="M50" i="5"/>
  <c r="K50" i="5"/>
  <c r="J50" i="5"/>
  <c r="I50" i="5"/>
  <c r="H50" i="5"/>
  <c r="T50" i="5" s="1"/>
  <c r="G50" i="5"/>
  <c r="S50" i="5" s="1"/>
  <c r="F50" i="5"/>
  <c r="E50" i="5"/>
  <c r="D50" i="5"/>
  <c r="A50" i="5"/>
  <c r="U49" i="5"/>
  <c r="T49" i="5"/>
  <c r="S49" i="5"/>
  <c r="R49" i="5"/>
  <c r="M49" i="5"/>
  <c r="L49" i="5"/>
  <c r="K49" i="5"/>
  <c r="J49" i="5"/>
  <c r="I49" i="5"/>
  <c r="H49" i="5"/>
  <c r="G49" i="5"/>
  <c r="F49" i="5"/>
  <c r="E49" i="5"/>
  <c r="D49" i="5"/>
  <c r="A49" i="5"/>
  <c r="U48" i="5"/>
  <c r="T48" i="5"/>
  <c r="R48" i="5"/>
  <c r="M48" i="5"/>
  <c r="K48" i="5"/>
  <c r="J48" i="5"/>
  <c r="I48" i="5"/>
  <c r="H48" i="5"/>
  <c r="G48" i="5"/>
  <c r="F48" i="5"/>
  <c r="E48" i="5"/>
  <c r="D48" i="5"/>
  <c r="A48" i="5"/>
  <c r="U47" i="5"/>
  <c r="M47" i="5"/>
  <c r="K47" i="5"/>
  <c r="J47" i="5"/>
  <c r="I47" i="5"/>
  <c r="H47" i="5"/>
  <c r="T47" i="5" s="1"/>
  <c r="G47" i="5"/>
  <c r="F47" i="5"/>
  <c r="E47" i="5"/>
  <c r="D47" i="5"/>
  <c r="A47" i="5"/>
  <c r="U46" i="5"/>
  <c r="T46" i="5"/>
  <c r="S46" i="5"/>
  <c r="R46" i="5"/>
  <c r="M46" i="5"/>
  <c r="L46" i="5"/>
  <c r="K46" i="5"/>
  <c r="J46" i="5"/>
  <c r="I46" i="5"/>
  <c r="H46" i="5"/>
  <c r="G46" i="5"/>
  <c r="F46" i="5"/>
  <c r="E46" i="5"/>
  <c r="D46" i="5"/>
  <c r="A46" i="5"/>
  <c r="U45" i="5"/>
  <c r="T45" i="5"/>
  <c r="R45" i="5"/>
  <c r="M45" i="5"/>
  <c r="K45" i="5"/>
  <c r="J45" i="5"/>
  <c r="I45" i="5"/>
  <c r="H45" i="5"/>
  <c r="G45" i="5"/>
  <c r="L45" i="5" s="1"/>
  <c r="F45" i="5"/>
  <c r="E45" i="5"/>
  <c r="D45" i="5"/>
  <c r="A45" i="5"/>
  <c r="U44" i="5"/>
  <c r="T44" i="5"/>
  <c r="R44" i="5"/>
  <c r="M44" i="5"/>
  <c r="K44" i="5"/>
  <c r="J44" i="5"/>
  <c r="I44" i="5"/>
  <c r="H44" i="5"/>
  <c r="G44" i="5"/>
  <c r="F44" i="5"/>
  <c r="E44" i="5"/>
  <c r="D44" i="5"/>
  <c r="A44" i="5"/>
  <c r="U43" i="5"/>
  <c r="S43" i="5"/>
  <c r="R43" i="5"/>
  <c r="M43" i="5"/>
  <c r="L43" i="5"/>
  <c r="K43" i="5"/>
  <c r="J43" i="5"/>
  <c r="I43" i="5"/>
  <c r="H43" i="5"/>
  <c r="T43" i="5" s="1"/>
  <c r="G43" i="5"/>
  <c r="F43" i="5"/>
  <c r="E43" i="5"/>
  <c r="D43" i="5"/>
  <c r="A43" i="5"/>
  <c r="U42" i="5"/>
  <c r="T42" i="5"/>
  <c r="R42" i="5"/>
  <c r="M42" i="5"/>
  <c r="L42" i="5"/>
  <c r="K42" i="5"/>
  <c r="J42" i="5"/>
  <c r="I42" i="5"/>
  <c r="H42" i="5"/>
  <c r="G42" i="5"/>
  <c r="F42" i="5"/>
  <c r="E42" i="5"/>
  <c r="D42" i="5"/>
  <c r="A42" i="5"/>
  <c r="U41" i="5"/>
  <c r="S41" i="5"/>
  <c r="R41" i="5"/>
  <c r="M41" i="5"/>
  <c r="K41" i="5"/>
  <c r="J41" i="5"/>
  <c r="I41" i="5"/>
  <c r="H41" i="5"/>
  <c r="T41" i="5" s="1"/>
  <c r="G41" i="5"/>
  <c r="L41" i="5" s="1"/>
  <c r="F41" i="5"/>
  <c r="E41" i="5"/>
  <c r="D41" i="5"/>
  <c r="A41" i="5"/>
  <c r="U40" i="5"/>
  <c r="M40" i="5"/>
  <c r="L40" i="5"/>
  <c r="K40" i="5"/>
  <c r="J40" i="5"/>
  <c r="I40" i="5"/>
  <c r="H40" i="5"/>
  <c r="T40" i="5" s="1"/>
  <c r="G40" i="5"/>
  <c r="S40" i="5" s="1"/>
  <c r="F40" i="5"/>
  <c r="E40" i="5"/>
  <c r="D40" i="5"/>
  <c r="A40" i="5"/>
  <c r="U39" i="5"/>
  <c r="T39" i="5"/>
  <c r="S39" i="5"/>
  <c r="R39" i="5"/>
  <c r="M39" i="5"/>
  <c r="L39" i="5"/>
  <c r="K39" i="5"/>
  <c r="J39" i="5"/>
  <c r="I39" i="5"/>
  <c r="H39" i="5"/>
  <c r="G39" i="5"/>
  <c r="F39" i="5"/>
  <c r="E39" i="5"/>
  <c r="D39" i="5"/>
  <c r="A39" i="5"/>
  <c r="U38" i="5"/>
  <c r="T38" i="5"/>
  <c r="R38" i="5"/>
  <c r="M38" i="5"/>
  <c r="L38" i="5"/>
  <c r="K38" i="5"/>
  <c r="J38" i="5"/>
  <c r="I38" i="5"/>
  <c r="H38" i="5"/>
  <c r="G38" i="5"/>
  <c r="F38" i="5"/>
  <c r="E38" i="5"/>
  <c r="D38" i="5"/>
  <c r="A38" i="5"/>
  <c r="U37" i="5"/>
  <c r="M37" i="5"/>
  <c r="K37" i="5"/>
  <c r="J37" i="5"/>
  <c r="I37" i="5"/>
  <c r="H37" i="5"/>
  <c r="T37" i="5" s="1"/>
  <c r="G37" i="5"/>
  <c r="F37" i="5"/>
  <c r="E37" i="5"/>
  <c r="D37" i="5"/>
  <c r="A37" i="5"/>
  <c r="U36" i="5"/>
  <c r="T36" i="5"/>
  <c r="R36" i="5"/>
  <c r="M36" i="5"/>
  <c r="L36" i="5"/>
  <c r="K36" i="5"/>
  <c r="J36" i="5"/>
  <c r="I36" i="5"/>
  <c r="H36" i="5"/>
  <c r="G36" i="5"/>
  <c r="F36" i="5"/>
  <c r="E36" i="5"/>
  <c r="D36" i="5"/>
  <c r="A36" i="5"/>
  <c r="U35" i="5"/>
  <c r="T35" i="5"/>
  <c r="S35" i="5"/>
  <c r="R35" i="5"/>
  <c r="M35" i="5"/>
  <c r="K35" i="5"/>
  <c r="J35" i="5"/>
  <c r="I35" i="5"/>
  <c r="H35" i="5"/>
  <c r="G35" i="5"/>
  <c r="L35" i="5" s="1"/>
  <c r="F35" i="5"/>
  <c r="E35" i="5"/>
  <c r="D35" i="5"/>
  <c r="A35" i="5"/>
  <c r="U34" i="5"/>
  <c r="M34" i="5"/>
  <c r="K34" i="5"/>
  <c r="J34" i="5"/>
  <c r="I34" i="5"/>
  <c r="H34" i="5"/>
  <c r="T34" i="5" s="1"/>
  <c r="G34" i="5"/>
  <c r="F34" i="5"/>
  <c r="E34" i="5"/>
  <c r="D34" i="5"/>
  <c r="A34" i="5"/>
  <c r="U33" i="5"/>
  <c r="T33" i="5"/>
  <c r="S33" i="5"/>
  <c r="M33" i="5"/>
  <c r="L33" i="5"/>
  <c r="K33" i="5"/>
  <c r="J33" i="5"/>
  <c r="I33" i="5"/>
  <c r="H33" i="5"/>
  <c r="G33" i="5"/>
  <c r="R33" i="5" s="1"/>
  <c r="F33" i="5"/>
  <c r="E33" i="5"/>
  <c r="D33" i="5"/>
  <c r="A33" i="5"/>
  <c r="U32" i="5"/>
  <c r="S32" i="5"/>
  <c r="R32" i="5"/>
  <c r="M32" i="5"/>
  <c r="K32" i="5"/>
  <c r="J32" i="5"/>
  <c r="I32" i="5"/>
  <c r="H32" i="5"/>
  <c r="T32" i="5" s="1"/>
  <c r="G32" i="5"/>
  <c r="L32" i="5" s="1"/>
  <c r="F32" i="5"/>
  <c r="E32" i="5"/>
  <c r="D32" i="5"/>
  <c r="A32" i="5"/>
  <c r="U31" i="5"/>
  <c r="M31" i="5"/>
  <c r="K31" i="5"/>
  <c r="J31" i="5"/>
  <c r="I31" i="5"/>
  <c r="H31" i="5"/>
  <c r="T31" i="5" s="1"/>
  <c r="G31" i="5"/>
  <c r="F31" i="5"/>
  <c r="E31" i="5"/>
  <c r="D31" i="5"/>
  <c r="A31" i="5"/>
  <c r="U30" i="5"/>
  <c r="T30" i="5"/>
  <c r="R30" i="5"/>
  <c r="M30" i="5"/>
  <c r="L30" i="5"/>
  <c r="K30" i="5"/>
  <c r="J30" i="5"/>
  <c r="I30" i="5"/>
  <c r="H30" i="5"/>
  <c r="G30" i="5"/>
  <c r="S30" i="5" s="1"/>
  <c r="F30" i="5"/>
  <c r="E30" i="5"/>
  <c r="D30" i="5"/>
  <c r="A30" i="5"/>
  <c r="U29" i="5"/>
  <c r="T29" i="5"/>
  <c r="M29" i="5"/>
  <c r="K29" i="5"/>
  <c r="J29" i="5"/>
  <c r="I29" i="5"/>
  <c r="H29" i="5"/>
  <c r="G29" i="5"/>
  <c r="F29" i="5"/>
  <c r="E29" i="5"/>
  <c r="D29" i="5"/>
  <c r="A29" i="5"/>
  <c r="U28" i="5"/>
  <c r="M28" i="5"/>
  <c r="K28" i="5"/>
  <c r="J28" i="5"/>
  <c r="I28" i="5"/>
  <c r="H28" i="5"/>
  <c r="T28" i="5" s="1"/>
  <c r="G28" i="5"/>
  <c r="F28" i="5"/>
  <c r="E28" i="5"/>
  <c r="D28" i="5"/>
  <c r="A28" i="5"/>
  <c r="U27" i="5"/>
  <c r="S27" i="5"/>
  <c r="R27" i="5"/>
  <c r="M27" i="5"/>
  <c r="L27" i="5"/>
  <c r="K27" i="5"/>
  <c r="J27" i="5"/>
  <c r="I27" i="5"/>
  <c r="H27" i="5"/>
  <c r="T27" i="5" s="1"/>
  <c r="G27" i="5"/>
  <c r="F27" i="5"/>
  <c r="E27" i="5"/>
  <c r="D27" i="5"/>
  <c r="A27" i="5"/>
  <c r="U26" i="5"/>
  <c r="T26" i="5"/>
  <c r="R26" i="5"/>
  <c r="M26" i="5"/>
  <c r="K26" i="5"/>
  <c r="J26" i="5"/>
  <c r="I26" i="5"/>
  <c r="H26" i="5"/>
  <c r="G26" i="5"/>
  <c r="L26" i="5" s="1"/>
  <c r="F26" i="5"/>
  <c r="E26" i="5"/>
  <c r="D26" i="5"/>
  <c r="A26" i="5"/>
  <c r="U25" i="5"/>
  <c r="T25" i="5"/>
  <c r="M25" i="5"/>
  <c r="K25" i="5"/>
  <c r="J25" i="5"/>
  <c r="I25" i="5"/>
  <c r="H25" i="5"/>
  <c r="G25" i="5"/>
  <c r="F25" i="5"/>
  <c r="E25" i="5"/>
  <c r="D25" i="5"/>
  <c r="A25" i="5"/>
  <c r="U24" i="5"/>
  <c r="R24" i="5"/>
  <c r="M24" i="5"/>
  <c r="L24" i="5"/>
  <c r="K24" i="5"/>
  <c r="J24" i="5"/>
  <c r="I24" i="5"/>
  <c r="H24" i="5"/>
  <c r="T24" i="5" s="1"/>
  <c r="G24" i="5"/>
  <c r="F24" i="5"/>
  <c r="E24" i="5"/>
  <c r="D24" i="5"/>
  <c r="A24" i="5"/>
  <c r="U23" i="5"/>
  <c r="T23" i="5"/>
  <c r="S23" i="5"/>
  <c r="R23" i="5"/>
  <c r="M23" i="5"/>
  <c r="K23" i="5"/>
  <c r="J23" i="5"/>
  <c r="I23" i="5"/>
  <c r="H23" i="5"/>
  <c r="G23" i="5"/>
  <c r="L23" i="5" s="1"/>
  <c r="F23" i="5"/>
  <c r="E23" i="5"/>
  <c r="D23" i="5"/>
  <c r="A23" i="5"/>
  <c r="U22" i="5"/>
  <c r="T22" i="5"/>
  <c r="S22" i="5"/>
  <c r="R22" i="5"/>
  <c r="M22" i="5"/>
  <c r="K22" i="5"/>
  <c r="J22" i="5"/>
  <c r="I22" i="5"/>
  <c r="H22" i="5"/>
  <c r="G22" i="5"/>
  <c r="L22" i="5" s="1"/>
  <c r="F22" i="5"/>
  <c r="E22" i="5"/>
  <c r="D22" i="5"/>
  <c r="A22" i="5"/>
  <c r="U21" i="5"/>
  <c r="T21" i="5"/>
  <c r="M21" i="5"/>
  <c r="L21" i="5"/>
  <c r="K21" i="5"/>
  <c r="J21" i="5"/>
  <c r="I21" i="5"/>
  <c r="H21" i="5"/>
  <c r="G21" i="5"/>
  <c r="S21" i="5" s="1"/>
  <c r="F21" i="5"/>
  <c r="E21" i="5"/>
  <c r="D21" i="5"/>
  <c r="A21" i="5"/>
  <c r="U20" i="5"/>
  <c r="T20" i="5"/>
  <c r="S20" i="5"/>
  <c r="R20" i="5"/>
  <c r="M20" i="5"/>
  <c r="L20" i="5"/>
  <c r="K20" i="5"/>
  <c r="J20" i="5"/>
  <c r="I20" i="5"/>
  <c r="H20" i="5"/>
  <c r="G20" i="5"/>
  <c r="F20" i="5"/>
  <c r="E20" i="5"/>
  <c r="D20" i="5"/>
  <c r="A20" i="5"/>
  <c r="U19" i="5"/>
  <c r="T19" i="5"/>
  <c r="S19" i="5"/>
  <c r="M19" i="5"/>
  <c r="K19" i="5"/>
  <c r="J19" i="5"/>
  <c r="I19" i="5"/>
  <c r="H19" i="5"/>
  <c r="G19" i="5"/>
  <c r="R19" i="5" s="1"/>
  <c r="F19" i="5"/>
  <c r="E19" i="5"/>
  <c r="D19" i="5"/>
  <c r="A19" i="5"/>
  <c r="U18" i="5"/>
  <c r="M18" i="5"/>
  <c r="L18" i="5"/>
  <c r="K18" i="5"/>
  <c r="J18" i="5"/>
  <c r="I18" i="5"/>
  <c r="H18" i="5"/>
  <c r="T18" i="5" s="1"/>
  <c r="G18" i="5"/>
  <c r="S18" i="5" s="1"/>
  <c r="F18" i="5"/>
  <c r="E18" i="5"/>
  <c r="D18" i="5"/>
  <c r="A18" i="5"/>
  <c r="U17" i="5"/>
  <c r="T17" i="5"/>
  <c r="S17" i="5"/>
  <c r="R17" i="5"/>
  <c r="M17" i="5"/>
  <c r="L17" i="5"/>
  <c r="K17" i="5"/>
  <c r="J17" i="5"/>
  <c r="I17" i="5"/>
  <c r="H17" i="5"/>
  <c r="G17" i="5"/>
  <c r="F17" i="5"/>
  <c r="E17" i="5"/>
  <c r="D17" i="5"/>
  <c r="A17" i="5"/>
  <c r="U16" i="5"/>
  <c r="R16" i="5"/>
  <c r="M16" i="5"/>
  <c r="K16" i="5"/>
  <c r="J16" i="5"/>
  <c r="I16" i="5"/>
  <c r="H16" i="5"/>
  <c r="T16" i="5" s="1"/>
  <c r="G16" i="5"/>
  <c r="F16" i="5"/>
  <c r="E16" i="5"/>
  <c r="D16" i="5"/>
  <c r="A16" i="5"/>
  <c r="U15" i="5"/>
  <c r="M15" i="5"/>
  <c r="K15" i="5"/>
  <c r="J15" i="5"/>
  <c r="I15" i="5"/>
  <c r="H15" i="5"/>
  <c r="T15" i="5" s="1"/>
  <c r="G15" i="5"/>
  <c r="F15" i="5"/>
  <c r="E15" i="5"/>
  <c r="D15" i="5"/>
  <c r="A15" i="5"/>
  <c r="U14" i="5"/>
  <c r="T14" i="5"/>
  <c r="S14" i="5"/>
  <c r="R14" i="5"/>
  <c r="M14" i="5"/>
  <c r="L14" i="5"/>
  <c r="K14" i="5"/>
  <c r="J14" i="5"/>
  <c r="I14" i="5"/>
  <c r="H14" i="5"/>
  <c r="G14" i="5"/>
  <c r="F14" i="5"/>
  <c r="E14" i="5"/>
  <c r="D14" i="5"/>
  <c r="A14" i="5"/>
  <c r="U13" i="5"/>
  <c r="M13" i="5"/>
  <c r="K13" i="5"/>
  <c r="J13" i="5"/>
  <c r="I13" i="5"/>
  <c r="H13" i="5"/>
  <c r="T13" i="5" s="1"/>
  <c r="G13" i="5"/>
  <c r="F13" i="5"/>
  <c r="E13" i="5"/>
  <c r="D13" i="5"/>
  <c r="A13" i="5"/>
  <c r="U12" i="5"/>
  <c r="M12" i="5"/>
  <c r="K12" i="5"/>
  <c r="J12" i="5"/>
  <c r="I12" i="5"/>
  <c r="H12" i="5"/>
  <c r="T12" i="5" s="1"/>
  <c r="G12" i="5"/>
  <c r="F12" i="5"/>
  <c r="E12" i="5"/>
  <c r="D12" i="5"/>
  <c r="A12" i="5"/>
  <c r="U11" i="5"/>
  <c r="T11" i="5"/>
  <c r="S11" i="5"/>
  <c r="R11" i="5"/>
  <c r="M11" i="5"/>
  <c r="L11" i="5"/>
  <c r="K11" i="5"/>
  <c r="J11" i="5"/>
  <c r="I11" i="5"/>
  <c r="H11" i="5"/>
  <c r="G11" i="5"/>
  <c r="F11" i="5"/>
  <c r="E11" i="5"/>
  <c r="D11" i="5"/>
  <c r="A11" i="5"/>
  <c r="U10" i="5"/>
  <c r="T10" i="5"/>
  <c r="R10" i="5"/>
  <c r="M10" i="5"/>
  <c r="L10" i="5"/>
  <c r="K10" i="5"/>
  <c r="J10" i="5"/>
  <c r="I10" i="5"/>
  <c r="H10" i="5"/>
  <c r="G10" i="5"/>
  <c r="F10" i="5"/>
  <c r="E10" i="5"/>
  <c r="D10" i="5"/>
  <c r="A10" i="5"/>
  <c r="U9" i="5"/>
  <c r="M9" i="5"/>
  <c r="K9" i="5"/>
  <c r="J9" i="5"/>
  <c r="I9" i="5"/>
  <c r="H9" i="5"/>
  <c r="T9" i="5" s="1"/>
  <c r="G9" i="5"/>
  <c r="F9" i="5"/>
  <c r="E9" i="5"/>
  <c r="D9" i="5"/>
  <c r="A9" i="5"/>
  <c r="U8" i="5"/>
  <c r="R8" i="5"/>
  <c r="M8" i="5"/>
  <c r="L8" i="5"/>
  <c r="K8" i="5"/>
  <c r="J8" i="5"/>
  <c r="I8" i="5"/>
  <c r="H8" i="5"/>
  <c r="T8" i="5" s="1"/>
  <c r="G8" i="5"/>
  <c r="F8" i="5"/>
  <c r="E8" i="5"/>
  <c r="D8" i="5"/>
  <c r="A8" i="5"/>
  <c r="U7" i="5"/>
  <c r="T7" i="5"/>
  <c r="S7" i="5"/>
  <c r="R7" i="5"/>
  <c r="M7" i="5"/>
  <c r="K7" i="5"/>
  <c r="J7" i="5"/>
  <c r="I7" i="5"/>
  <c r="H7" i="5"/>
  <c r="G7" i="5"/>
  <c r="L7" i="5" s="1"/>
  <c r="F7" i="5"/>
  <c r="E7" i="5"/>
  <c r="D7" i="5"/>
  <c r="A7" i="5"/>
  <c r="U6" i="5"/>
  <c r="T6" i="5"/>
  <c r="S6" i="5"/>
  <c r="M6" i="5"/>
  <c r="K6" i="5"/>
  <c r="J6" i="5"/>
  <c r="I6" i="5"/>
  <c r="H6" i="5"/>
  <c r="G6" i="5"/>
  <c r="F6" i="5"/>
  <c r="E6" i="5"/>
  <c r="D6" i="5"/>
  <c r="A6" i="5"/>
  <c r="U5" i="5"/>
  <c r="S5" i="5"/>
  <c r="M5" i="5"/>
  <c r="L5" i="5"/>
  <c r="K5" i="5"/>
  <c r="J5" i="5"/>
  <c r="I5" i="5"/>
  <c r="H5" i="5"/>
  <c r="T5" i="5" s="1"/>
  <c r="G5" i="5"/>
  <c r="R5" i="5" s="1"/>
  <c r="F5" i="5"/>
  <c r="E5" i="5"/>
  <c r="D5" i="5"/>
  <c r="A5" i="5"/>
  <c r="L1125" i="4"/>
  <c r="J1125" i="4"/>
  <c r="I1125" i="4"/>
  <c r="H1125" i="4"/>
  <c r="L1124" i="4"/>
  <c r="J1124" i="4"/>
  <c r="I1124" i="4"/>
  <c r="H1124" i="4"/>
  <c r="L1122" i="4"/>
  <c r="J1122" i="4"/>
  <c r="I1122" i="4"/>
  <c r="H1122" i="4"/>
  <c r="L1120" i="4"/>
  <c r="J1120" i="4"/>
  <c r="I1120" i="4"/>
  <c r="H1120" i="4"/>
  <c r="L1119" i="4"/>
  <c r="J1119" i="4"/>
  <c r="I1119" i="4"/>
  <c r="H1119" i="4"/>
  <c r="L1118" i="4"/>
  <c r="J1118" i="4"/>
  <c r="I1118" i="4"/>
  <c r="H1118" i="4"/>
  <c r="L1117" i="4"/>
  <c r="J1117" i="4"/>
  <c r="I1117" i="4"/>
  <c r="H1117" i="4"/>
  <c r="L1116" i="4"/>
  <c r="J1116" i="4"/>
  <c r="I1116" i="4"/>
  <c r="H1116" i="4"/>
  <c r="L1115" i="4"/>
  <c r="J1115" i="4"/>
  <c r="I1115" i="4"/>
  <c r="H1115" i="4"/>
  <c r="L1114" i="4"/>
  <c r="J1114" i="4"/>
  <c r="I1114" i="4"/>
  <c r="H1114" i="4"/>
  <c r="L1113" i="4"/>
  <c r="J1113" i="4"/>
  <c r="I1113" i="4"/>
  <c r="H1113" i="4"/>
  <c r="L1111" i="4"/>
  <c r="J1111" i="4"/>
  <c r="I1111" i="4"/>
  <c r="H1111" i="4"/>
  <c r="L1110" i="4"/>
  <c r="J1110" i="4"/>
  <c r="I1110" i="4"/>
  <c r="H1110" i="4"/>
  <c r="L1109" i="4"/>
  <c r="J1109" i="4"/>
  <c r="I1109" i="4"/>
  <c r="H1109" i="4"/>
  <c r="L1108" i="4"/>
  <c r="J1108" i="4"/>
  <c r="I1108" i="4"/>
  <c r="H1108" i="4"/>
  <c r="L1107" i="4"/>
  <c r="J1107" i="4"/>
  <c r="I1107" i="4"/>
  <c r="H1107" i="4"/>
  <c r="L1106" i="4"/>
  <c r="J1106" i="4"/>
  <c r="I1106" i="4"/>
  <c r="H1106" i="4"/>
  <c r="L1105" i="4"/>
  <c r="J1105" i="4"/>
  <c r="I1105" i="4"/>
  <c r="H1105" i="4"/>
  <c r="L1104" i="4"/>
  <c r="J1104" i="4"/>
  <c r="I1104" i="4"/>
  <c r="H1104" i="4"/>
  <c r="L1103" i="4"/>
  <c r="J1103" i="4"/>
  <c r="I1103" i="4"/>
  <c r="H1103" i="4"/>
  <c r="L1102" i="4"/>
  <c r="J1102" i="4"/>
  <c r="I1102" i="4"/>
  <c r="H1102" i="4"/>
  <c r="L1101" i="4"/>
  <c r="J1101" i="4"/>
  <c r="I1101" i="4"/>
  <c r="H1101" i="4"/>
  <c r="L1100" i="4"/>
  <c r="J1100" i="4"/>
  <c r="I1100" i="4"/>
  <c r="H1100" i="4"/>
  <c r="L1099" i="4"/>
  <c r="J1099" i="4"/>
  <c r="I1099" i="4"/>
  <c r="H1099" i="4"/>
  <c r="L1098" i="4"/>
  <c r="J1098" i="4"/>
  <c r="I1098" i="4"/>
  <c r="H1098" i="4"/>
  <c r="L1097" i="4"/>
  <c r="J1097" i="4"/>
  <c r="I1097" i="4"/>
  <c r="H1097" i="4"/>
  <c r="L1096" i="4"/>
  <c r="J1096" i="4"/>
  <c r="I1096" i="4"/>
  <c r="H1096" i="4"/>
  <c r="L1094" i="4"/>
  <c r="J1094" i="4"/>
  <c r="I1094" i="4"/>
  <c r="H1094" i="4"/>
  <c r="AC1090" i="4"/>
  <c r="L1090" i="4"/>
  <c r="J1090" i="4"/>
  <c r="I1090" i="4"/>
  <c r="H1090" i="4"/>
  <c r="L1089" i="4"/>
  <c r="J1089" i="4"/>
  <c r="I1089" i="4"/>
  <c r="H1089" i="4"/>
  <c r="L1088" i="4"/>
  <c r="J1088" i="4"/>
  <c r="I1088" i="4"/>
  <c r="H1088" i="4"/>
  <c r="AC1087" i="4"/>
  <c r="M1087" i="4"/>
  <c r="L1087" i="4"/>
  <c r="J1087" i="4"/>
  <c r="I1087" i="4"/>
  <c r="H1087" i="4"/>
  <c r="L1086" i="4"/>
  <c r="J1086" i="4"/>
  <c r="I1086" i="4"/>
  <c r="H1086" i="4"/>
  <c r="M1085" i="4"/>
  <c r="L1085" i="4"/>
  <c r="J1085" i="4"/>
  <c r="I1085" i="4"/>
  <c r="H1085" i="4"/>
  <c r="AC1084" i="4"/>
  <c r="M1084" i="4"/>
  <c r="L1084" i="4"/>
  <c r="J1084" i="4"/>
  <c r="I1084" i="4"/>
  <c r="H1084" i="4"/>
  <c r="L1083" i="4"/>
  <c r="J1083" i="4"/>
  <c r="I1083" i="4"/>
  <c r="H1083" i="4"/>
  <c r="L1081" i="4"/>
  <c r="J1081" i="4"/>
  <c r="I1081" i="4"/>
  <c r="H1081" i="4"/>
  <c r="F1081" i="4"/>
  <c r="D1081" i="4"/>
  <c r="L1080" i="4"/>
  <c r="J1080" i="4"/>
  <c r="I1080" i="4"/>
  <c r="H1080" i="4"/>
  <c r="D1080" i="4"/>
  <c r="L1079" i="4"/>
  <c r="J1079" i="4"/>
  <c r="I1079" i="4"/>
  <c r="H1079" i="4"/>
  <c r="D1079" i="4"/>
  <c r="L1078" i="4"/>
  <c r="J1078" i="4"/>
  <c r="I1078" i="4"/>
  <c r="H1078" i="4"/>
  <c r="L1077" i="4"/>
  <c r="J1077" i="4"/>
  <c r="I1077" i="4"/>
  <c r="H1077" i="4"/>
  <c r="F1077" i="4"/>
  <c r="L1076" i="4"/>
  <c r="J1076" i="4"/>
  <c r="I1076" i="4"/>
  <c r="H1076" i="4"/>
  <c r="F1076" i="4"/>
  <c r="L1075" i="4"/>
  <c r="J1075" i="4"/>
  <c r="I1075" i="4"/>
  <c r="H1075" i="4"/>
  <c r="L1074" i="4"/>
  <c r="J1074" i="4"/>
  <c r="I1074" i="4"/>
  <c r="H1074" i="4"/>
  <c r="E1074" i="4"/>
  <c r="D1074" i="4"/>
  <c r="L1072" i="4"/>
  <c r="J1072" i="4"/>
  <c r="I1072" i="4"/>
  <c r="H1072" i="4"/>
  <c r="L1071" i="4"/>
  <c r="J1071" i="4"/>
  <c r="I1071" i="4"/>
  <c r="H1071" i="4"/>
  <c r="E1071" i="4"/>
  <c r="L1070" i="4"/>
  <c r="J1070" i="4"/>
  <c r="I1070" i="4"/>
  <c r="H1070" i="4"/>
  <c r="D1070" i="4"/>
  <c r="L1069" i="4"/>
  <c r="J1069" i="4"/>
  <c r="I1069" i="4"/>
  <c r="H1069" i="4"/>
  <c r="L1068" i="4"/>
  <c r="J1068" i="4"/>
  <c r="I1068" i="4"/>
  <c r="H1068" i="4"/>
  <c r="L1067" i="4"/>
  <c r="J1067" i="4"/>
  <c r="I1067" i="4"/>
  <c r="H1067" i="4"/>
  <c r="L1066" i="4"/>
  <c r="J1066" i="4"/>
  <c r="I1066" i="4"/>
  <c r="H1066" i="4"/>
  <c r="L1065" i="4"/>
  <c r="J1065" i="4"/>
  <c r="I1065" i="4"/>
  <c r="H1065" i="4"/>
  <c r="L1063" i="4"/>
  <c r="J1063" i="4"/>
  <c r="I1063" i="4"/>
  <c r="H1063" i="4"/>
  <c r="L1062" i="4"/>
  <c r="J1062" i="4"/>
  <c r="I1062" i="4"/>
  <c r="H1062" i="4"/>
  <c r="L1061" i="4"/>
  <c r="J1061" i="4"/>
  <c r="I1061" i="4"/>
  <c r="H1061" i="4"/>
  <c r="L1060" i="4"/>
  <c r="J1060" i="4"/>
  <c r="I1060" i="4"/>
  <c r="H1060" i="4"/>
  <c r="L1059" i="4"/>
  <c r="J1059" i="4"/>
  <c r="I1059" i="4"/>
  <c r="H1059" i="4"/>
  <c r="L1058" i="4"/>
  <c r="J1058" i="4"/>
  <c r="I1058" i="4"/>
  <c r="H1058" i="4"/>
  <c r="L1057" i="4"/>
  <c r="J1057" i="4"/>
  <c r="I1057" i="4"/>
  <c r="H1057" i="4"/>
  <c r="L1056" i="4"/>
  <c r="J1056" i="4"/>
  <c r="I1056" i="4"/>
  <c r="H1056" i="4"/>
  <c r="L1054" i="4"/>
  <c r="J1054" i="4"/>
  <c r="I1054" i="4"/>
  <c r="H1054" i="4"/>
  <c r="E1054" i="4"/>
  <c r="D1054" i="4"/>
  <c r="L1053" i="4"/>
  <c r="J1053" i="4"/>
  <c r="I1053" i="4"/>
  <c r="H1053" i="4"/>
  <c r="E1053" i="4"/>
  <c r="L1052" i="4"/>
  <c r="J1052" i="4"/>
  <c r="I1052" i="4"/>
  <c r="H1052" i="4"/>
  <c r="E1052" i="4"/>
  <c r="D1052" i="4"/>
  <c r="L1051" i="4"/>
  <c r="J1051" i="4"/>
  <c r="I1051" i="4"/>
  <c r="H1051" i="4"/>
  <c r="E1051" i="4"/>
  <c r="L1050" i="4"/>
  <c r="J1050" i="4"/>
  <c r="I1050" i="4"/>
  <c r="H1050" i="4"/>
  <c r="E1050" i="4"/>
  <c r="L1049" i="4"/>
  <c r="J1049" i="4"/>
  <c r="I1049" i="4"/>
  <c r="H1049" i="4"/>
  <c r="E1049" i="4"/>
  <c r="D1049" i="4"/>
  <c r="L1048" i="4"/>
  <c r="J1048" i="4"/>
  <c r="I1048" i="4"/>
  <c r="H1048" i="4"/>
  <c r="E1048" i="4"/>
  <c r="D1048" i="4"/>
  <c r="L1047" i="4"/>
  <c r="J1047" i="4"/>
  <c r="I1047" i="4"/>
  <c r="H1047" i="4"/>
  <c r="E1047" i="4"/>
  <c r="D1047" i="4"/>
  <c r="L1045" i="4"/>
  <c r="J1045" i="4"/>
  <c r="I1045" i="4"/>
  <c r="H1045" i="4"/>
  <c r="F1045" i="4"/>
  <c r="E1045" i="4"/>
  <c r="D1045" i="4"/>
  <c r="L1044" i="4"/>
  <c r="J1044" i="4"/>
  <c r="I1044" i="4"/>
  <c r="H1044" i="4"/>
  <c r="F1044" i="4"/>
  <c r="E1044" i="4"/>
  <c r="D1044" i="4"/>
  <c r="L1043" i="4"/>
  <c r="J1043" i="4"/>
  <c r="I1043" i="4"/>
  <c r="H1043" i="4"/>
  <c r="F1043" i="4"/>
  <c r="E1043" i="4"/>
  <c r="D1043" i="4"/>
  <c r="L1042" i="4"/>
  <c r="J1042" i="4"/>
  <c r="I1042" i="4"/>
  <c r="H1042" i="4"/>
  <c r="F1042" i="4"/>
  <c r="E1042" i="4"/>
  <c r="D1042" i="4"/>
  <c r="L1041" i="4"/>
  <c r="J1041" i="4"/>
  <c r="I1041" i="4"/>
  <c r="H1041" i="4"/>
  <c r="F1041" i="4"/>
  <c r="E1041" i="4"/>
  <c r="D1041" i="4"/>
  <c r="L1040" i="4"/>
  <c r="J1040" i="4"/>
  <c r="I1040" i="4"/>
  <c r="H1040" i="4"/>
  <c r="F1040" i="4"/>
  <c r="E1040" i="4"/>
  <c r="D1040" i="4"/>
  <c r="L1039" i="4"/>
  <c r="J1039" i="4"/>
  <c r="I1039" i="4"/>
  <c r="H1039" i="4"/>
  <c r="F1039" i="4"/>
  <c r="E1039" i="4"/>
  <c r="D1039" i="4"/>
  <c r="L1038" i="4"/>
  <c r="J1038" i="4"/>
  <c r="I1038" i="4"/>
  <c r="H1038" i="4"/>
  <c r="F1038" i="4"/>
  <c r="E1038" i="4"/>
  <c r="D1038" i="4"/>
  <c r="L1037" i="4"/>
  <c r="J1037" i="4"/>
  <c r="I1037" i="4"/>
  <c r="H1037" i="4"/>
  <c r="L1036" i="4"/>
  <c r="J1036" i="4"/>
  <c r="I1036" i="4"/>
  <c r="H1036" i="4"/>
  <c r="AC1032" i="4"/>
  <c r="M1032" i="4"/>
  <c r="L1032" i="4"/>
  <c r="J1032" i="4"/>
  <c r="I1032" i="4"/>
  <c r="H1032" i="4"/>
  <c r="AC1031" i="4"/>
  <c r="M1031" i="4"/>
  <c r="L1031" i="4"/>
  <c r="J1031" i="4"/>
  <c r="I1031" i="4"/>
  <c r="H1031" i="4"/>
  <c r="AC1030" i="4"/>
  <c r="M1030" i="4"/>
  <c r="L1030" i="4"/>
  <c r="J1030" i="4"/>
  <c r="I1030" i="4"/>
  <c r="H1030" i="4"/>
  <c r="AC1029" i="4"/>
  <c r="M1029" i="4"/>
  <c r="L1029" i="4"/>
  <c r="J1029" i="4"/>
  <c r="I1029" i="4"/>
  <c r="H1029" i="4"/>
  <c r="AC1028" i="4"/>
  <c r="M1028" i="4"/>
  <c r="L1028" i="4"/>
  <c r="J1028" i="4"/>
  <c r="I1028" i="4"/>
  <c r="H1028" i="4"/>
  <c r="AC1027" i="4"/>
  <c r="M1027" i="4"/>
  <c r="L1027" i="4"/>
  <c r="J1027" i="4"/>
  <c r="I1027" i="4"/>
  <c r="H1027" i="4"/>
  <c r="AC1026" i="4"/>
  <c r="M1026" i="4"/>
  <c r="L1026" i="4"/>
  <c r="J1026" i="4"/>
  <c r="I1026" i="4"/>
  <c r="H1026" i="4"/>
  <c r="AC1025" i="4"/>
  <c r="AC979" i="4" s="1"/>
  <c r="M1025" i="4"/>
  <c r="L1025" i="4"/>
  <c r="J1025" i="4"/>
  <c r="I1025" i="4"/>
  <c r="H1025" i="4"/>
  <c r="L1023" i="4"/>
  <c r="J1023" i="4"/>
  <c r="I1023" i="4"/>
  <c r="H1023" i="4"/>
  <c r="F1023" i="4"/>
  <c r="E1023" i="4"/>
  <c r="D1023" i="4"/>
  <c r="L1022" i="4"/>
  <c r="J1022" i="4"/>
  <c r="I1022" i="4"/>
  <c r="H1022" i="4"/>
  <c r="F1022" i="4"/>
  <c r="E1022" i="4"/>
  <c r="D1022" i="4"/>
  <c r="L1021" i="4"/>
  <c r="J1021" i="4"/>
  <c r="I1021" i="4"/>
  <c r="H1021" i="4"/>
  <c r="F1021" i="4"/>
  <c r="E1021" i="4"/>
  <c r="D1021" i="4"/>
  <c r="L1020" i="4"/>
  <c r="J1020" i="4"/>
  <c r="I1020" i="4"/>
  <c r="H1020" i="4"/>
  <c r="F1020" i="4"/>
  <c r="E1020" i="4"/>
  <c r="D1020" i="4"/>
  <c r="L1019" i="4"/>
  <c r="J1019" i="4"/>
  <c r="I1019" i="4"/>
  <c r="H1019" i="4"/>
  <c r="F1019" i="4"/>
  <c r="E1019" i="4"/>
  <c r="D1019" i="4"/>
  <c r="L1018" i="4"/>
  <c r="J1018" i="4"/>
  <c r="I1018" i="4"/>
  <c r="H1018" i="4"/>
  <c r="F1018" i="4"/>
  <c r="E1018" i="4"/>
  <c r="D1018" i="4"/>
  <c r="L1017" i="4"/>
  <c r="J1017" i="4"/>
  <c r="I1017" i="4"/>
  <c r="H1017" i="4"/>
  <c r="F1017" i="4"/>
  <c r="E1017" i="4"/>
  <c r="D1017" i="4"/>
  <c r="L1016" i="4"/>
  <c r="J1016" i="4"/>
  <c r="I1016" i="4"/>
  <c r="H1016" i="4"/>
  <c r="F1016" i="4"/>
  <c r="E1016" i="4"/>
  <c r="D1016" i="4"/>
  <c r="L1014" i="4"/>
  <c r="J1014" i="4"/>
  <c r="I1014" i="4"/>
  <c r="H1014" i="4"/>
  <c r="D1014" i="4"/>
  <c r="L1013" i="4"/>
  <c r="J1013" i="4"/>
  <c r="I1013" i="4"/>
  <c r="H1013" i="4"/>
  <c r="E1013" i="4"/>
  <c r="D1013" i="4"/>
  <c r="L1012" i="4"/>
  <c r="J1012" i="4"/>
  <c r="I1012" i="4"/>
  <c r="H1012" i="4"/>
  <c r="D1012" i="4"/>
  <c r="L1011" i="4"/>
  <c r="J1011" i="4"/>
  <c r="I1011" i="4"/>
  <c r="H1011" i="4"/>
  <c r="L1010" i="4"/>
  <c r="J1010" i="4"/>
  <c r="I1010" i="4"/>
  <c r="H1010" i="4"/>
  <c r="L1009" i="4"/>
  <c r="J1009" i="4"/>
  <c r="I1009" i="4"/>
  <c r="H1009" i="4"/>
  <c r="E1009" i="4"/>
  <c r="D1009" i="4"/>
  <c r="L1008" i="4"/>
  <c r="J1008" i="4"/>
  <c r="I1008" i="4"/>
  <c r="H1008" i="4"/>
  <c r="E1008" i="4"/>
  <c r="L1007" i="4"/>
  <c r="J1007" i="4"/>
  <c r="I1007" i="4"/>
  <c r="H1007" i="4"/>
  <c r="L1005" i="4"/>
  <c r="J1005" i="4"/>
  <c r="I1005" i="4"/>
  <c r="H1005" i="4"/>
  <c r="L1004" i="4"/>
  <c r="J1004" i="4"/>
  <c r="I1004" i="4"/>
  <c r="H1004" i="4"/>
  <c r="L1003" i="4"/>
  <c r="J1003" i="4"/>
  <c r="I1003" i="4"/>
  <c r="H1003" i="4"/>
  <c r="L1002" i="4"/>
  <c r="J1002" i="4"/>
  <c r="I1002" i="4"/>
  <c r="H1002" i="4"/>
  <c r="L1001" i="4"/>
  <c r="J1001" i="4"/>
  <c r="I1001" i="4"/>
  <c r="H1001" i="4"/>
  <c r="L1000" i="4"/>
  <c r="J1000" i="4"/>
  <c r="I1000" i="4"/>
  <c r="H1000" i="4"/>
  <c r="L999" i="4"/>
  <c r="J999" i="4"/>
  <c r="I999" i="4"/>
  <c r="H999" i="4"/>
  <c r="L998" i="4"/>
  <c r="J998" i="4"/>
  <c r="I998" i="4"/>
  <c r="H998" i="4"/>
  <c r="L996" i="4"/>
  <c r="J996" i="4"/>
  <c r="I996" i="4"/>
  <c r="H996" i="4"/>
  <c r="E996" i="4"/>
  <c r="D996" i="4"/>
  <c r="L995" i="4"/>
  <c r="J995" i="4"/>
  <c r="I995" i="4"/>
  <c r="H995" i="4"/>
  <c r="E995" i="4"/>
  <c r="D995" i="4"/>
  <c r="L994" i="4"/>
  <c r="J994" i="4"/>
  <c r="I994" i="4"/>
  <c r="H994" i="4"/>
  <c r="E994" i="4"/>
  <c r="D994" i="4"/>
  <c r="L993" i="4"/>
  <c r="J993" i="4"/>
  <c r="I993" i="4"/>
  <c r="H993" i="4"/>
  <c r="E993" i="4"/>
  <c r="L992" i="4"/>
  <c r="J992" i="4"/>
  <c r="I992" i="4"/>
  <c r="H992" i="4"/>
  <c r="E992" i="4"/>
  <c r="L991" i="4"/>
  <c r="J991" i="4"/>
  <c r="I991" i="4"/>
  <c r="H991" i="4"/>
  <c r="E991" i="4"/>
  <c r="D991" i="4"/>
  <c r="L990" i="4"/>
  <c r="J990" i="4"/>
  <c r="I990" i="4"/>
  <c r="H990" i="4"/>
  <c r="E990" i="4"/>
  <c r="L989" i="4"/>
  <c r="J989" i="4"/>
  <c r="I989" i="4"/>
  <c r="H989" i="4"/>
  <c r="E989" i="4"/>
  <c r="L987" i="4"/>
  <c r="J987" i="4"/>
  <c r="I987" i="4"/>
  <c r="H987" i="4"/>
  <c r="F987" i="4"/>
  <c r="E987" i="4"/>
  <c r="D987" i="4"/>
  <c r="L986" i="4"/>
  <c r="J986" i="4"/>
  <c r="I986" i="4"/>
  <c r="H986" i="4"/>
  <c r="F986" i="4"/>
  <c r="E986" i="4"/>
  <c r="D986" i="4"/>
  <c r="L985" i="4"/>
  <c r="J985" i="4"/>
  <c r="I985" i="4"/>
  <c r="H985" i="4"/>
  <c r="F985" i="4"/>
  <c r="E985" i="4"/>
  <c r="D985" i="4"/>
  <c r="L984" i="4"/>
  <c r="J984" i="4"/>
  <c r="I984" i="4"/>
  <c r="H984" i="4"/>
  <c r="F984" i="4"/>
  <c r="E984" i="4"/>
  <c r="D984" i="4"/>
  <c r="L983" i="4"/>
  <c r="J983" i="4"/>
  <c r="I983" i="4"/>
  <c r="H983" i="4"/>
  <c r="F983" i="4"/>
  <c r="E983" i="4"/>
  <c r="D983" i="4"/>
  <c r="L982" i="4"/>
  <c r="J982" i="4"/>
  <c r="I982" i="4"/>
  <c r="H982" i="4"/>
  <c r="F982" i="4"/>
  <c r="E982" i="4"/>
  <c r="D982" i="4"/>
  <c r="L981" i="4"/>
  <c r="J981" i="4"/>
  <c r="I981" i="4"/>
  <c r="H981" i="4"/>
  <c r="F981" i="4"/>
  <c r="E981" i="4"/>
  <c r="D981" i="4"/>
  <c r="L980" i="4"/>
  <c r="J980" i="4"/>
  <c r="I980" i="4"/>
  <c r="H980" i="4"/>
  <c r="F980" i="4"/>
  <c r="E980" i="4"/>
  <c r="D980" i="4"/>
  <c r="L979" i="4"/>
  <c r="J979" i="4"/>
  <c r="I979" i="4"/>
  <c r="H979" i="4"/>
  <c r="AC977" i="4"/>
  <c r="M977" i="4"/>
  <c r="L977" i="4"/>
  <c r="J977" i="4"/>
  <c r="I977" i="4"/>
  <c r="H977" i="4"/>
  <c r="AC976" i="4"/>
  <c r="M976" i="4"/>
  <c r="L976" i="4"/>
  <c r="J976" i="4"/>
  <c r="I976" i="4"/>
  <c r="H976" i="4"/>
  <c r="AC975" i="4"/>
  <c r="M975" i="4"/>
  <c r="L975" i="4"/>
  <c r="J975" i="4"/>
  <c r="I975" i="4"/>
  <c r="H975" i="4"/>
  <c r="AC974" i="4"/>
  <c r="M974" i="4"/>
  <c r="L974" i="4"/>
  <c r="J974" i="4"/>
  <c r="I974" i="4"/>
  <c r="H974" i="4"/>
  <c r="AC973" i="4"/>
  <c r="M973" i="4"/>
  <c r="L973" i="4"/>
  <c r="J973" i="4"/>
  <c r="I973" i="4"/>
  <c r="H973" i="4"/>
  <c r="AC972" i="4"/>
  <c r="M972" i="4"/>
  <c r="L972" i="4"/>
  <c r="J972" i="4"/>
  <c r="I972" i="4"/>
  <c r="H972" i="4"/>
  <c r="AC971" i="4"/>
  <c r="M971" i="4"/>
  <c r="L971" i="4"/>
  <c r="J971" i="4"/>
  <c r="I971" i="4"/>
  <c r="H971" i="4"/>
  <c r="AC970" i="4"/>
  <c r="M970" i="4"/>
  <c r="L970" i="4"/>
  <c r="J970" i="4"/>
  <c r="I970" i="4"/>
  <c r="H970" i="4"/>
  <c r="L968" i="4"/>
  <c r="J968" i="4"/>
  <c r="I968" i="4"/>
  <c r="H968" i="4"/>
  <c r="F968" i="4"/>
  <c r="E968" i="4"/>
  <c r="D968" i="4"/>
  <c r="L967" i="4"/>
  <c r="J967" i="4"/>
  <c r="I967" i="4"/>
  <c r="H967" i="4"/>
  <c r="F967" i="4"/>
  <c r="E967" i="4"/>
  <c r="D967" i="4"/>
  <c r="L966" i="4"/>
  <c r="J966" i="4"/>
  <c r="I966" i="4"/>
  <c r="H966" i="4"/>
  <c r="F966" i="4"/>
  <c r="E966" i="4"/>
  <c r="D966" i="4"/>
  <c r="L965" i="4"/>
  <c r="J965" i="4"/>
  <c r="I965" i="4"/>
  <c r="H965" i="4"/>
  <c r="F965" i="4"/>
  <c r="E965" i="4"/>
  <c r="D965" i="4"/>
  <c r="L964" i="4"/>
  <c r="J964" i="4"/>
  <c r="I964" i="4"/>
  <c r="H964" i="4"/>
  <c r="F964" i="4"/>
  <c r="E964" i="4"/>
  <c r="D964" i="4"/>
  <c r="L963" i="4"/>
  <c r="J963" i="4"/>
  <c r="I963" i="4"/>
  <c r="H963" i="4"/>
  <c r="F963" i="4"/>
  <c r="E963" i="4"/>
  <c r="D963" i="4"/>
  <c r="L962" i="4"/>
  <c r="J962" i="4"/>
  <c r="I962" i="4"/>
  <c r="H962" i="4"/>
  <c r="F962" i="4"/>
  <c r="E962" i="4"/>
  <c r="D962" i="4"/>
  <c r="L961" i="4"/>
  <c r="J961" i="4"/>
  <c r="I961" i="4"/>
  <c r="H961" i="4"/>
  <c r="F961" i="4"/>
  <c r="E961" i="4"/>
  <c r="D961" i="4"/>
  <c r="L959" i="4"/>
  <c r="J959" i="4"/>
  <c r="I959" i="4"/>
  <c r="H959" i="4"/>
  <c r="D959" i="4"/>
  <c r="L958" i="4"/>
  <c r="J958" i="4"/>
  <c r="I958" i="4"/>
  <c r="H958" i="4"/>
  <c r="D958" i="4"/>
  <c r="L957" i="4"/>
  <c r="J957" i="4"/>
  <c r="I957" i="4"/>
  <c r="H957" i="4"/>
  <c r="L956" i="4"/>
  <c r="J956" i="4"/>
  <c r="I956" i="4"/>
  <c r="H956" i="4"/>
  <c r="E956" i="4"/>
  <c r="D956" i="4"/>
  <c r="L955" i="4"/>
  <c r="J955" i="4"/>
  <c r="I955" i="4"/>
  <c r="H955" i="4"/>
  <c r="L954" i="4"/>
  <c r="J954" i="4"/>
  <c r="I954" i="4"/>
  <c r="H954" i="4"/>
  <c r="L953" i="4"/>
  <c r="J953" i="4"/>
  <c r="I953" i="4"/>
  <c r="H953" i="4"/>
  <c r="E953" i="4"/>
  <c r="L952" i="4"/>
  <c r="J952" i="4"/>
  <c r="I952" i="4"/>
  <c r="H952" i="4"/>
  <c r="D952" i="4"/>
  <c r="L950" i="4"/>
  <c r="J950" i="4"/>
  <c r="I950" i="4"/>
  <c r="H950" i="4"/>
  <c r="L949" i="4"/>
  <c r="J949" i="4"/>
  <c r="I949" i="4"/>
  <c r="H949" i="4"/>
  <c r="L948" i="4"/>
  <c r="J948" i="4"/>
  <c r="I948" i="4"/>
  <c r="H948" i="4"/>
  <c r="L947" i="4"/>
  <c r="J947" i="4"/>
  <c r="I947" i="4"/>
  <c r="H947" i="4"/>
  <c r="L946" i="4"/>
  <c r="J946" i="4"/>
  <c r="I946" i="4"/>
  <c r="H946" i="4"/>
  <c r="L945" i="4"/>
  <c r="J945" i="4"/>
  <c r="I945" i="4"/>
  <c r="H945" i="4"/>
  <c r="L944" i="4"/>
  <c r="J944" i="4"/>
  <c r="I944" i="4"/>
  <c r="H944" i="4"/>
  <c r="L943" i="4"/>
  <c r="J943" i="4"/>
  <c r="I943" i="4"/>
  <c r="H943" i="4"/>
  <c r="L941" i="4"/>
  <c r="J941" i="4"/>
  <c r="I941" i="4"/>
  <c r="H941" i="4"/>
  <c r="E941" i="4"/>
  <c r="D941" i="4"/>
  <c r="L940" i="4"/>
  <c r="J940" i="4"/>
  <c r="I940" i="4"/>
  <c r="H940" i="4"/>
  <c r="E940" i="4"/>
  <c r="L939" i="4"/>
  <c r="J939" i="4"/>
  <c r="I939" i="4"/>
  <c r="H939" i="4"/>
  <c r="E939" i="4"/>
  <c r="D939" i="4"/>
  <c r="L938" i="4"/>
  <c r="J938" i="4"/>
  <c r="I938" i="4"/>
  <c r="H938" i="4"/>
  <c r="E938" i="4"/>
  <c r="D938" i="4"/>
  <c r="L937" i="4"/>
  <c r="J937" i="4"/>
  <c r="I937" i="4"/>
  <c r="H937" i="4"/>
  <c r="E937" i="4"/>
  <c r="L936" i="4"/>
  <c r="J936" i="4"/>
  <c r="I936" i="4"/>
  <c r="H936" i="4"/>
  <c r="E936" i="4"/>
  <c r="L935" i="4"/>
  <c r="J935" i="4"/>
  <c r="I935" i="4"/>
  <c r="H935" i="4"/>
  <c r="E935" i="4"/>
  <c r="D935" i="4"/>
  <c r="L934" i="4"/>
  <c r="J934" i="4"/>
  <c r="I934" i="4"/>
  <c r="H934" i="4"/>
  <c r="E934" i="4"/>
  <c r="D934" i="4"/>
  <c r="L932" i="4"/>
  <c r="J932" i="4"/>
  <c r="I932" i="4"/>
  <c r="H932" i="4"/>
  <c r="F932" i="4"/>
  <c r="E932" i="4"/>
  <c r="D932" i="4"/>
  <c r="L931" i="4"/>
  <c r="J931" i="4"/>
  <c r="I931" i="4"/>
  <c r="H931" i="4"/>
  <c r="F931" i="4"/>
  <c r="E931" i="4"/>
  <c r="D931" i="4"/>
  <c r="L930" i="4"/>
  <c r="J930" i="4"/>
  <c r="I930" i="4"/>
  <c r="H930" i="4"/>
  <c r="F930" i="4"/>
  <c r="E930" i="4"/>
  <c r="D930" i="4"/>
  <c r="L929" i="4"/>
  <c r="J929" i="4"/>
  <c r="I929" i="4"/>
  <c r="H929" i="4"/>
  <c r="F929" i="4"/>
  <c r="E929" i="4"/>
  <c r="D929" i="4"/>
  <c r="L928" i="4"/>
  <c r="J928" i="4"/>
  <c r="I928" i="4"/>
  <c r="H928" i="4"/>
  <c r="F928" i="4"/>
  <c r="E928" i="4"/>
  <c r="D928" i="4"/>
  <c r="L927" i="4"/>
  <c r="J927" i="4"/>
  <c r="I927" i="4"/>
  <c r="H927" i="4"/>
  <c r="F927" i="4"/>
  <c r="E927" i="4"/>
  <c r="D927" i="4"/>
  <c r="L926" i="4"/>
  <c r="J926" i="4"/>
  <c r="I926" i="4"/>
  <c r="H926" i="4"/>
  <c r="F926" i="4"/>
  <c r="E926" i="4"/>
  <c r="D926" i="4"/>
  <c r="L925" i="4"/>
  <c r="J925" i="4"/>
  <c r="I925" i="4"/>
  <c r="H925" i="4"/>
  <c r="F925" i="4"/>
  <c r="E925" i="4"/>
  <c r="D925" i="4"/>
  <c r="L924" i="4"/>
  <c r="J924" i="4"/>
  <c r="I924" i="4"/>
  <c r="H924" i="4"/>
  <c r="AC922" i="4"/>
  <c r="M922" i="4"/>
  <c r="L922" i="4"/>
  <c r="J922" i="4"/>
  <c r="I922" i="4"/>
  <c r="H922" i="4"/>
  <c r="AC921" i="4"/>
  <c r="M921" i="4"/>
  <c r="L921" i="4"/>
  <c r="J921" i="4"/>
  <c r="I921" i="4"/>
  <c r="H921" i="4"/>
  <c r="AC920" i="4"/>
  <c r="M920" i="4"/>
  <c r="L920" i="4"/>
  <c r="J920" i="4"/>
  <c r="I920" i="4"/>
  <c r="H920" i="4"/>
  <c r="AC919" i="4"/>
  <c r="M919" i="4"/>
  <c r="L919" i="4"/>
  <c r="J919" i="4"/>
  <c r="I919" i="4"/>
  <c r="H919" i="4"/>
  <c r="AC918" i="4"/>
  <c r="M918" i="4"/>
  <c r="L918" i="4"/>
  <c r="J918" i="4"/>
  <c r="I918" i="4"/>
  <c r="H918" i="4"/>
  <c r="AC917" i="4"/>
  <c r="M917" i="4"/>
  <c r="L917" i="4"/>
  <c r="J917" i="4"/>
  <c r="I917" i="4"/>
  <c r="H917" i="4"/>
  <c r="AC916" i="4"/>
  <c r="M916" i="4"/>
  <c r="L916" i="4"/>
  <c r="J916" i="4"/>
  <c r="I916" i="4"/>
  <c r="H916" i="4"/>
  <c r="AC915" i="4"/>
  <c r="M915" i="4"/>
  <c r="L915" i="4"/>
  <c r="J915" i="4"/>
  <c r="I915" i="4"/>
  <c r="H915" i="4"/>
  <c r="L913" i="4"/>
  <c r="J913" i="4"/>
  <c r="I913" i="4"/>
  <c r="H913" i="4"/>
  <c r="F913" i="4"/>
  <c r="E913" i="4"/>
  <c r="D913" i="4"/>
  <c r="L912" i="4"/>
  <c r="J912" i="4"/>
  <c r="I912" i="4"/>
  <c r="H912" i="4"/>
  <c r="F912" i="4"/>
  <c r="E912" i="4"/>
  <c r="D912" i="4"/>
  <c r="L911" i="4"/>
  <c r="J911" i="4"/>
  <c r="I911" i="4"/>
  <c r="H911" i="4"/>
  <c r="F911" i="4"/>
  <c r="E911" i="4"/>
  <c r="D911" i="4"/>
  <c r="L910" i="4"/>
  <c r="J910" i="4"/>
  <c r="I910" i="4"/>
  <c r="H910" i="4"/>
  <c r="F910" i="4"/>
  <c r="E910" i="4"/>
  <c r="D910" i="4"/>
  <c r="L909" i="4"/>
  <c r="J909" i="4"/>
  <c r="I909" i="4"/>
  <c r="H909" i="4"/>
  <c r="F909" i="4"/>
  <c r="E909" i="4"/>
  <c r="D909" i="4"/>
  <c r="L908" i="4"/>
  <c r="J908" i="4"/>
  <c r="I908" i="4"/>
  <c r="H908" i="4"/>
  <c r="F908" i="4"/>
  <c r="E908" i="4"/>
  <c r="D908" i="4"/>
  <c r="L907" i="4"/>
  <c r="J907" i="4"/>
  <c r="I907" i="4"/>
  <c r="H907" i="4"/>
  <c r="F907" i="4"/>
  <c r="E907" i="4"/>
  <c r="D907" i="4"/>
  <c r="L906" i="4"/>
  <c r="J906" i="4"/>
  <c r="I906" i="4"/>
  <c r="H906" i="4"/>
  <c r="F906" i="4"/>
  <c r="E906" i="4"/>
  <c r="D906" i="4"/>
  <c r="L904" i="4"/>
  <c r="J904" i="4"/>
  <c r="I904" i="4"/>
  <c r="H904" i="4"/>
  <c r="D904" i="4"/>
  <c r="L903" i="4"/>
  <c r="J903" i="4"/>
  <c r="I903" i="4"/>
  <c r="H903" i="4"/>
  <c r="D903" i="4"/>
  <c r="L902" i="4"/>
  <c r="J902" i="4"/>
  <c r="I902" i="4"/>
  <c r="H902" i="4"/>
  <c r="D902" i="4"/>
  <c r="L901" i="4"/>
  <c r="J901" i="4"/>
  <c r="I901" i="4"/>
  <c r="H901" i="4"/>
  <c r="E901" i="4"/>
  <c r="D901" i="4"/>
  <c r="L900" i="4"/>
  <c r="J900" i="4"/>
  <c r="I900" i="4"/>
  <c r="H900" i="4"/>
  <c r="E900" i="4"/>
  <c r="L899" i="4"/>
  <c r="J899" i="4"/>
  <c r="I899" i="4"/>
  <c r="H899" i="4"/>
  <c r="E899" i="4"/>
  <c r="D899" i="4"/>
  <c r="L898" i="4"/>
  <c r="J898" i="4"/>
  <c r="I898" i="4"/>
  <c r="H898" i="4"/>
  <c r="E898" i="4"/>
  <c r="D898" i="4"/>
  <c r="L897" i="4"/>
  <c r="J897" i="4"/>
  <c r="I897" i="4"/>
  <c r="H897" i="4"/>
  <c r="L895" i="4"/>
  <c r="J895" i="4"/>
  <c r="I895" i="4"/>
  <c r="H895" i="4"/>
  <c r="L894" i="4"/>
  <c r="J894" i="4"/>
  <c r="I894" i="4"/>
  <c r="H894" i="4"/>
  <c r="L893" i="4"/>
  <c r="J893" i="4"/>
  <c r="I893" i="4"/>
  <c r="H893" i="4"/>
  <c r="L892" i="4"/>
  <c r="J892" i="4"/>
  <c r="I892" i="4"/>
  <c r="H892" i="4"/>
  <c r="L891" i="4"/>
  <c r="J891" i="4"/>
  <c r="I891" i="4"/>
  <c r="H891" i="4"/>
  <c r="L890" i="4"/>
  <c r="J890" i="4"/>
  <c r="I890" i="4"/>
  <c r="H890" i="4"/>
  <c r="L889" i="4"/>
  <c r="J889" i="4"/>
  <c r="I889" i="4"/>
  <c r="H889" i="4"/>
  <c r="L888" i="4"/>
  <c r="J888" i="4"/>
  <c r="I888" i="4"/>
  <c r="H888" i="4"/>
  <c r="L886" i="4"/>
  <c r="J886" i="4"/>
  <c r="I886" i="4"/>
  <c r="H886" i="4"/>
  <c r="E886" i="4"/>
  <c r="D886" i="4"/>
  <c r="L885" i="4"/>
  <c r="J885" i="4"/>
  <c r="I885" i="4"/>
  <c r="H885" i="4"/>
  <c r="E885" i="4"/>
  <c r="L884" i="4"/>
  <c r="J884" i="4"/>
  <c r="I884" i="4"/>
  <c r="H884" i="4"/>
  <c r="E884" i="4"/>
  <c r="L883" i="4"/>
  <c r="J883" i="4"/>
  <c r="I883" i="4"/>
  <c r="H883" i="4"/>
  <c r="E883" i="4"/>
  <c r="D883" i="4"/>
  <c r="L882" i="4"/>
  <c r="J882" i="4"/>
  <c r="I882" i="4"/>
  <c r="H882" i="4"/>
  <c r="E882" i="4"/>
  <c r="L881" i="4"/>
  <c r="J881" i="4"/>
  <c r="I881" i="4"/>
  <c r="H881" i="4"/>
  <c r="E881" i="4"/>
  <c r="D881" i="4"/>
  <c r="L880" i="4"/>
  <c r="J880" i="4"/>
  <c r="I880" i="4"/>
  <c r="H880" i="4"/>
  <c r="E880" i="4"/>
  <c r="D880" i="4"/>
  <c r="L879" i="4"/>
  <c r="J879" i="4"/>
  <c r="I879" i="4"/>
  <c r="H879" i="4"/>
  <c r="E879" i="4"/>
  <c r="L877" i="4"/>
  <c r="J877" i="4"/>
  <c r="I877" i="4"/>
  <c r="H877" i="4"/>
  <c r="F877" i="4"/>
  <c r="E877" i="4"/>
  <c r="D877" i="4"/>
  <c r="L876" i="4"/>
  <c r="J876" i="4"/>
  <c r="I876" i="4"/>
  <c r="H876" i="4"/>
  <c r="F876" i="4"/>
  <c r="E876" i="4"/>
  <c r="D876" i="4"/>
  <c r="L875" i="4"/>
  <c r="J875" i="4"/>
  <c r="I875" i="4"/>
  <c r="H875" i="4"/>
  <c r="F875" i="4"/>
  <c r="E875" i="4"/>
  <c r="D875" i="4"/>
  <c r="L874" i="4"/>
  <c r="J874" i="4"/>
  <c r="I874" i="4"/>
  <c r="H874" i="4"/>
  <c r="F874" i="4"/>
  <c r="E874" i="4"/>
  <c r="D874" i="4"/>
  <c r="L873" i="4"/>
  <c r="J873" i="4"/>
  <c r="I873" i="4"/>
  <c r="H873" i="4"/>
  <c r="F873" i="4"/>
  <c r="E873" i="4"/>
  <c r="D873" i="4"/>
  <c r="L872" i="4"/>
  <c r="J872" i="4"/>
  <c r="I872" i="4"/>
  <c r="H872" i="4"/>
  <c r="F872" i="4"/>
  <c r="E872" i="4"/>
  <c r="D872" i="4"/>
  <c r="L871" i="4"/>
  <c r="J871" i="4"/>
  <c r="I871" i="4"/>
  <c r="H871" i="4"/>
  <c r="F871" i="4"/>
  <c r="E871" i="4"/>
  <c r="D871" i="4"/>
  <c r="L870" i="4"/>
  <c r="J870" i="4"/>
  <c r="I870" i="4"/>
  <c r="H870" i="4"/>
  <c r="F870" i="4"/>
  <c r="E870" i="4"/>
  <c r="D870" i="4"/>
  <c r="L869" i="4"/>
  <c r="J869" i="4"/>
  <c r="I869" i="4"/>
  <c r="H869" i="4"/>
  <c r="AC867" i="4"/>
  <c r="M867" i="4"/>
  <c r="L867" i="4"/>
  <c r="J867" i="4"/>
  <c r="I867" i="4"/>
  <c r="H867" i="4"/>
  <c r="AC866" i="4"/>
  <c r="M866" i="4"/>
  <c r="L866" i="4"/>
  <c r="J866" i="4"/>
  <c r="I866" i="4"/>
  <c r="H866" i="4"/>
  <c r="AC865" i="4"/>
  <c r="M865" i="4"/>
  <c r="L865" i="4"/>
  <c r="J865" i="4"/>
  <c r="I865" i="4"/>
  <c r="H865" i="4"/>
  <c r="AC864" i="4"/>
  <c r="M864" i="4"/>
  <c r="L864" i="4"/>
  <c r="J864" i="4"/>
  <c r="I864" i="4"/>
  <c r="H864" i="4"/>
  <c r="AC863" i="4"/>
  <c r="M863" i="4"/>
  <c r="L863" i="4"/>
  <c r="J863" i="4"/>
  <c r="I863" i="4"/>
  <c r="H863" i="4"/>
  <c r="AC862" i="4"/>
  <c r="M862" i="4"/>
  <c r="L862" i="4"/>
  <c r="J862" i="4"/>
  <c r="I862" i="4"/>
  <c r="H862" i="4"/>
  <c r="AC861" i="4"/>
  <c r="M861" i="4"/>
  <c r="L861" i="4"/>
  <c r="J861" i="4"/>
  <c r="I861" i="4"/>
  <c r="H861" i="4"/>
  <c r="AC860" i="4"/>
  <c r="M860" i="4"/>
  <c r="L860" i="4"/>
  <c r="J860" i="4"/>
  <c r="I860" i="4"/>
  <c r="H860" i="4"/>
  <c r="L858" i="4"/>
  <c r="J858" i="4"/>
  <c r="I858" i="4"/>
  <c r="H858" i="4"/>
  <c r="F858" i="4"/>
  <c r="E858" i="4"/>
  <c r="D858" i="4"/>
  <c r="L857" i="4"/>
  <c r="J857" i="4"/>
  <c r="I857" i="4"/>
  <c r="H857" i="4"/>
  <c r="F857" i="4"/>
  <c r="E857" i="4"/>
  <c r="D857" i="4"/>
  <c r="L856" i="4"/>
  <c r="J856" i="4"/>
  <c r="I856" i="4"/>
  <c r="H856" i="4"/>
  <c r="F856" i="4"/>
  <c r="E856" i="4"/>
  <c r="D856" i="4"/>
  <c r="L855" i="4"/>
  <c r="J855" i="4"/>
  <c r="I855" i="4"/>
  <c r="H855" i="4"/>
  <c r="F855" i="4"/>
  <c r="E855" i="4"/>
  <c r="D855" i="4"/>
  <c r="L854" i="4"/>
  <c r="J854" i="4"/>
  <c r="I854" i="4"/>
  <c r="H854" i="4"/>
  <c r="F854" i="4"/>
  <c r="E854" i="4"/>
  <c r="D854" i="4"/>
  <c r="L853" i="4"/>
  <c r="J853" i="4"/>
  <c r="I853" i="4"/>
  <c r="H853" i="4"/>
  <c r="F853" i="4"/>
  <c r="E853" i="4"/>
  <c r="D853" i="4"/>
  <c r="L852" i="4"/>
  <c r="J852" i="4"/>
  <c r="I852" i="4"/>
  <c r="H852" i="4"/>
  <c r="F852" i="4"/>
  <c r="E852" i="4"/>
  <c r="D852" i="4"/>
  <c r="L851" i="4"/>
  <c r="J851" i="4"/>
  <c r="I851" i="4"/>
  <c r="H851" i="4"/>
  <c r="F851" i="4"/>
  <c r="E851" i="4"/>
  <c r="D851" i="4"/>
  <c r="L849" i="4"/>
  <c r="J849" i="4"/>
  <c r="I849" i="4"/>
  <c r="H849" i="4"/>
  <c r="L848" i="4"/>
  <c r="J848" i="4"/>
  <c r="I848" i="4"/>
  <c r="H848" i="4"/>
  <c r="E848" i="4"/>
  <c r="D848" i="4"/>
  <c r="L847" i="4"/>
  <c r="J847" i="4"/>
  <c r="I847" i="4"/>
  <c r="H847" i="4"/>
  <c r="D847" i="4"/>
  <c r="L846" i="4"/>
  <c r="J846" i="4"/>
  <c r="I846" i="4"/>
  <c r="H846" i="4"/>
  <c r="L845" i="4"/>
  <c r="J845" i="4"/>
  <c r="I845" i="4"/>
  <c r="H845" i="4"/>
  <c r="D845" i="4"/>
  <c r="L844" i="4"/>
  <c r="J844" i="4"/>
  <c r="I844" i="4"/>
  <c r="H844" i="4"/>
  <c r="E844" i="4"/>
  <c r="D844" i="4"/>
  <c r="L843" i="4"/>
  <c r="J843" i="4"/>
  <c r="I843" i="4"/>
  <c r="H843" i="4"/>
  <c r="E843" i="4"/>
  <c r="D843" i="4"/>
  <c r="L842" i="4"/>
  <c r="J842" i="4"/>
  <c r="I842" i="4"/>
  <c r="H842" i="4"/>
  <c r="D842" i="4"/>
  <c r="L840" i="4"/>
  <c r="J840" i="4"/>
  <c r="I840" i="4"/>
  <c r="H840" i="4"/>
  <c r="L839" i="4"/>
  <c r="J839" i="4"/>
  <c r="I839" i="4"/>
  <c r="H839" i="4"/>
  <c r="L838" i="4"/>
  <c r="J838" i="4"/>
  <c r="I838" i="4"/>
  <c r="H838" i="4"/>
  <c r="L837" i="4"/>
  <c r="J837" i="4"/>
  <c r="I837" i="4"/>
  <c r="H837" i="4"/>
  <c r="L836" i="4"/>
  <c r="J836" i="4"/>
  <c r="I836" i="4"/>
  <c r="H836" i="4"/>
  <c r="L835" i="4"/>
  <c r="J835" i="4"/>
  <c r="I835" i="4"/>
  <c r="H835" i="4"/>
  <c r="L834" i="4"/>
  <c r="J834" i="4"/>
  <c r="I834" i="4"/>
  <c r="H834" i="4"/>
  <c r="L833" i="4"/>
  <c r="J833" i="4"/>
  <c r="I833" i="4"/>
  <c r="H833" i="4"/>
  <c r="L831" i="4"/>
  <c r="J831" i="4"/>
  <c r="I831" i="4"/>
  <c r="H831" i="4"/>
  <c r="E831" i="4"/>
  <c r="D831" i="4"/>
  <c r="L830" i="4"/>
  <c r="J830" i="4"/>
  <c r="I830" i="4"/>
  <c r="H830" i="4"/>
  <c r="E830" i="4"/>
  <c r="D830" i="4"/>
  <c r="L829" i="4"/>
  <c r="J829" i="4"/>
  <c r="I829" i="4"/>
  <c r="H829" i="4"/>
  <c r="E829" i="4"/>
  <c r="D829" i="4"/>
  <c r="L828" i="4"/>
  <c r="J828" i="4"/>
  <c r="I828" i="4"/>
  <c r="H828" i="4"/>
  <c r="E828" i="4"/>
  <c r="L827" i="4"/>
  <c r="J827" i="4"/>
  <c r="I827" i="4"/>
  <c r="H827" i="4"/>
  <c r="E827" i="4"/>
  <c r="L826" i="4"/>
  <c r="J826" i="4"/>
  <c r="I826" i="4"/>
  <c r="H826" i="4"/>
  <c r="E826" i="4"/>
  <c r="D826" i="4"/>
  <c r="L825" i="4"/>
  <c r="J825" i="4"/>
  <c r="I825" i="4"/>
  <c r="H825" i="4"/>
  <c r="E825" i="4"/>
  <c r="D825" i="4"/>
  <c r="L824" i="4"/>
  <c r="J824" i="4"/>
  <c r="I824" i="4"/>
  <c r="H824" i="4"/>
  <c r="E824" i="4"/>
  <c r="D824" i="4"/>
  <c r="L822" i="4"/>
  <c r="J822" i="4"/>
  <c r="I822" i="4"/>
  <c r="H822" i="4"/>
  <c r="F822" i="4"/>
  <c r="E822" i="4"/>
  <c r="D822" i="4"/>
  <c r="L821" i="4"/>
  <c r="J821" i="4"/>
  <c r="I821" i="4"/>
  <c r="H821" i="4"/>
  <c r="F821" i="4"/>
  <c r="E821" i="4"/>
  <c r="D821" i="4"/>
  <c r="L820" i="4"/>
  <c r="J820" i="4"/>
  <c r="I820" i="4"/>
  <c r="H820" i="4"/>
  <c r="F820" i="4"/>
  <c r="E820" i="4"/>
  <c r="D820" i="4"/>
  <c r="L819" i="4"/>
  <c r="J819" i="4"/>
  <c r="I819" i="4"/>
  <c r="H819" i="4"/>
  <c r="F819" i="4"/>
  <c r="E819" i="4"/>
  <c r="D819" i="4"/>
  <c r="L818" i="4"/>
  <c r="J818" i="4"/>
  <c r="I818" i="4"/>
  <c r="H818" i="4"/>
  <c r="F818" i="4"/>
  <c r="E818" i="4"/>
  <c r="D818" i="4"/>
  <c r="L817" i="4"/>
  <c r="J817" i="4"/>
  <c r="I817" i="4"/>
  <c r="H817" i="4"/>
  <c r="F817" i="4"/>
  <c r="E817" i="4"/>
  <c r="D817" i="4"/>
  <c r="L816" i="4"/>
  <c r="J816" i="4"/>
  <c r="I816" i="4"/>
  <c r="H816" i="4"/>
  <c r="F816" i="4"/>
  <c r="E816" i="4"/>
  <c r="D816" i="4"/>
  <c r="L815" i="4"/>
  <c r="J815" i="4"/>
  <c r="I815" i="4"/>
  <c r="H815" i="4"/>
  <c r="F815" i="4"/>
  <c r="E815" i="4"/>
  <c r="D815" i="4"/>
  <c r="L814" i="4"/>
  <c r="J814" i="4"/>
  <c r="I814" i="4"/>
  <c r="H814" i="4"/>
  <c r="AC812" i="4"/>
  <c r="M812" i="4"/>
  <c r="L812" i="4"/>
  <c r="J812" i="4"/>
  <c r="I812" i="4"/>
  <c r="H812" i="4"/>
  <c r="AC811" i="4"/>
  <c r="M811" i="4"/>
  <c r="L811" i="4"/>
  <c r="J811" i="4"/>
  <c r="I811" i="4"/>
  <c r="H811" i="4"/>
  <c r="AC810" i="4"/>
  <c r="M810" i="4"/>
  <c r="L810" i="4"/>
  <c r="J810" i="4"/>
  <c r="I810" i="4"/>
  <c r="H810" i="4"/>
  <c r="AC809" i="4"/>
  <c r="M809" i="4"/>
  <c r="L809" i="4"/>
  <c r="J809" i="4"/>
  <c r="I809" i="4"/>
  <c r="H809" i="4"/>
  <c r="AC808" i="4"/>
  <c r="M808" i="4"/>
  <c r="L808" i="4"/>
  <c r="J808" i="4"/>
  <c r="I808" i="4"/>
  <c r="H808" i="4"/>
  <c r="AC807" i="4"/>
  <c r="M807" i="4"/>
  <c r="L807" i="4"/>
  <c r="J807" i="4"/>
  <c r="I807" i="4"/>
  <c r="H807" i="4"/>
  <c r="AC806" i="4"/>
  <c r="M806" i="4"/>
  <c r="L806" i="4"/>
  <c r="J806" i="4"/>
  <c r="I806" i="4"/>
  <c r="H806" i="4"/>
  <c r="AC805" i="4"/>
  <c r="M805" i="4"/>
  <c r="L805" i="4"/>
  <c r="J805" i="4"/>
  <c r="I805" i="4"/>
  <c r="H805" i="4"/>
  <c r="L803" i="4"/>
  <c r="J803" i="4"/>
  <c r="I803" i="4"/>
  <c r="H803" i="4"/>
  <c r="F803" i="4"/>
  <c r="E803" i="4"/>
  <c r="D803" i="4"/>
  <c r="L802" i="4"/>
  <c r="J802" i="4"/>
  <c r="I802" i="4"/>
  <c r="H802" i="4"/>
  <c r="F802" i="4"/>
  <c r="E802" i="4"/>
  <c r="D802" i="4"/>
  <c r="L801" i="4"/>
  <c r="J801" i="4"/>
  <c r="I801" i="4"/>
  <c r="H801" i="4"/>
  <c r="F801" i="4"/>
  <c r="E801" i="4"/>
  <c r="D801" i="4"/>
  <c r="L800" i="4"/>
  <c r="J800" i="4"/>
  <c r="I800" i="4"/>
  <c r="H800" i="4"/>
  <c r="F800" i="4"/>
  <c r="E800" i="4"/>
  <c r="D800" i="4"/>
  <c r="L799" i="4"/>
  <c r="J799" i="4"/>
  <c r="I799" i="4"/>
  <c r="H799" i="4"/>
  <c r="F799" i="4"/>
  <c r="E799" i="4"/>
  <c r="D799" i="4"/>
  <c r="L798" i="4"/>
  <c r="J798" i="4"/>
  <c r="I798" i="4"/>
  <c r="H798" i="4"/>
  <c r="F798" i="4"/>
  <c r="E798" i="4"/>
  <c r="D798" i="4"/>
  <c r="L797" i="4"/>
  <c r="J797" i="4"/>
  <c r="I797" i="4"/>
  <c r="H797" i="4"/>
  <c r="F797" i="4"/>
  <c r="E797" i="4"/>
  <c r="D797" i="4"/>
  <c r="L796" i="4"/>
  <c r="J796" i="4"/>
  <c r="I796" i="4"/>
  <c r="H796" i="4"/>
  <c r="F796" i="4"/>
  <c r="E796" i="4"/>
  <c r="D796" i="4"/>
  <c r="L794" i="4"/>
  <c r="J794" i="4"/>
  <c r="I794" i="4"/>
  <c r="H794" i="4"/>
  <c r="L793" i="4"/>
  <c r="J793" i="4"/>
  <c r="I793" i="4"/>
  <c r="H793" i="4"/>
  <c r="E793" i="4"/>
  <c r="D793" i="4"/>
  <c r="L792" i="4"/>
  <c r="J792" i="4"/>
  <c r="I792" i="4"/>
  <c r="H792" i="4"/>
  <c r="D792" i="4"/>
  <c r="L791" i="4"/>
  <c r="J791" i="4"/>
  <c r="I791" i="4"/>
  <c r="H791" i="4"/>
  <c r="E791" i="4"/>
  <c r="D791" i="4"/>
  <c r="L790" i="4"/>
  <c r="J790" i="4"/>
  <c r="I790" i="4"/>
  <c r="H790" i="4"/>
  <c r="D790" i="4"/>
  <c r="L789" i="4"/>
  <c r="J789" i="4"/>
  <c r="I789" i="4"/>
  <c r="H789" i="4"/>
  <c r="L788" i="4"/>
  <c r="J788" i="4"/>
  <c r="I788" i="4"/>
  <c r="H788" i="4"/>
  <c r="L787" i="4"/>
  <c r="J787" i="4"/>
  <c r="I787" i="4"/>
  <c r="H787" i="4"/>
  <c r="E787" i="4"/>
  <c r="D787" i="4"/>
  <c r="L785" i="4"/>
  <c r="J785" i="4"/>
  <c r="I785" i="4"/>
  <c r="H785" i="4"/>
  <c r="L784" i="4"/>
  <c r="J784" i="4"/>
  <c r="I784" i="4"/>
  <c r="H784" i="4"/>
  <c r="L783" i="4"/>
  <c r="J783" i="4"/>
  <c r="I783" i="4"/>
  <c r="H783" i="4"/>
  <c r="L782" i="4"/>
  <c r="J782" i="4"/>
  <c r="I782" i="4"/>
  <c r="H782" i="4"/>
  <c r="L781" i="4"/>
  <c r="J781" i="4"/>
  <c r="I781" i="4"/>
  <c r="H781" i="4"/>
  <c r="L780" i="4"/>
  <c r="J780" i="4"/>
  <c r="I780" i="4"/>
  <c r="H780" i="4"/>
  <c r="L779" i="4"/>
  <c r="J779" i="4"/>
  <c r="I779" i="4"/>
  <c r="H779" i="4"/>
  <c r="L778" i="4"/>
  <c r="J778" i="4"/>
  <c r="I778" i="4"/>
  <c r="H778" i="4"/>
  <c r="L776" i="4"/>
  <c r="J776" i="4"/>
  <c r="I776" i="4"/>
  <c r="H776" i="4"/>
  <c r="E776" i="4"/>
  <c r="D776" i="4"/>
  <c r="L775" i="4"/>
  <c r="J775" i="4"/>
  <c r="I775" i="4"/>
  <c r="H775" i="4"/>
  <c r="E775" i="4"/>
  <c r="D775" i="4"/>
  <c r="L774" i="4"/>
  <c r="J774" i="4"/>
  <c r="I774" i="4"/>
  <c r="H774" i="4"/>
  <c r="E774" i="4"/>
  <c r="D774" i="4"/>
  <c r="L773" i="4"/>
  <c r="J773" i="4"/>
  <c r="I773" i="4"/>
  <c r="H773" i="4"/>
  <c r="E773" i="4"/>
  <c r="D773" i="4"/>
  <c r="L772" i="4"/>
  <c r="J772" i="4"/>
  <c r="I772" i="4"/>
  <c r="H772" i="4"/>
  <c r="E772" i="4"/>
  <c r="D772" i="4"/>
  <c r="L771" i="4"/>
  <c r="J771" i="4"/>
  <c r="I771" i="4"/>
  <c r="H771" i="4"/>
  <c r="E771" i="4"/>
  <c r="L770" i="4"/>
  <c r="J770" i="4"/>
  <c r="I770" i="4"/>
  <c r="H770" i="4"/>
  <c r="E770" i="4"/>
  <c r="D770" i="4"/>
  <c r="L769" i="4"/>
  <c r="J769" i="4"/>
  <c r="I769" i="4"/>
  <c r="H769" i="4"/>
  <c r="E769" i="4"/>
  <c r="D769" i="4"/>
  <c r="L767" i="4"/>
  <c r="J767" i="4"/>
  <c r="I767" i="4"/>
  <c r="H767" i="4"/>
  <c r="F767" i="4"/>
  <c r="E767" i="4"/>
  <c r="D767" i="4"/>
  <c r="L766" i="4"/>
  <c r="J766" i="4"/>
  <c r="I766" i="4"/>
  <c r="H766" i="4"/>
  <c r="F766" i="4"/>
  <c r="E766" i="4"/>
  <c r="D766" i="4"/>
  <c r="L765" i="4"/>
  <c r="J765" i="4"/>
  <c r="I765" i="4"/>
  <c r="H765" i="4"/>
  <c r="F765" i="4"/>
  <c r="E765" i="4"/>
  <c r="D765" i="4"/>
  <c r="L764" i="4"/>
  <c r="J764" i="4"/>
  <c r="I764" i="4"/>
  <c r="H764" i="4"/>
  <c r="F764" i="4"/>
  <c r="E764" i="4"/>
  <c r="D764" i="4"/>
  <c r="L763" i="4"/>
  <c r="J763" i="4"/>
  <c r="I763" i="4"/>
  <c r="H763" i="4"/>
  <c r="F763" i="4"/>
  <c r="E763" i="4"/>
  <c r="D763" i="4"/>
  <c r="L762" i="4"/>
  <c r="J762" i="4"/>
  <c r="I762" i="4"/>
  <c r="H762" i="4"/>
  <c r="F762" i="4"/>
  <c r="E762" i="4"/>
  <c r="D762" i="4"/>
  <c r="L761" i="4"/>
  <c r="J761" i="4"/>
  <c r="I761" i="4"/>
  <c r="H761" i="4"/>
  <c r="F761" i="4"/>
  <c r="E761" i="4"/>
  <c r="D761" i="4"/>
  <c r="L760" i="4"/>
  <c r="J760" i="4"/>
  <c r="I760" i="4"/>
  <c r="H760" i="4"/>
  <c r="F760" i="4"/>
  <c r="E760" i="4"/>
  <c r="D760" i="4"/>
  <c r="L759" i="4"/>
  <c r="J759" i="4"/>
  <c r="I759" i="4"/>
  <c r="H759" i="4"/>
  <c r="AC757" i="4"/>
  <c r="M757" i="4"/>
  <c r="L757" i="4"/>
  <c r="J757" i="4"/>
  <c r="I757" i="4"/>
  <c r="H757" i="4"/>
  <c r="AC756" i="4"/>
  <c r="M756" i="4"/>
  <c r="L756" i="4"/>
  <c r="J756" i="4"/>
  <c r="I756" i="4"/>
  <c r="H756" i="4"/>
  <c r="AC755" i="4"/>
  <c r="M755" i="4"/>
  <c r="L755" i="4"/>
  <c r="J755" i="4"/>
  <c r="I755" i="4"/>
  <c r="H755" i="4"/>
  <c r="AC754" i="4"/>
  <c r="M754" i="4"/>
  <c r="L754" i="4"/>
  <c r="J754" i="4"/>
  <c r="I754" i="4"/>
  <c r="H754" i="4"/>
  <c r="AC753" i="4"/>
  <c r="M753" i="4"/>
  <c r="L753" i="4"/>
  <c r="J753" i="4"/>
  <c r="I753" i="4"/>
  <c r="H753" i="4"/>
  <c r="AC752" i="4"/>
  <c r="M752" i="4"/>
  <c r="L752" i="4"/>
  <c r="J752" i="4"/>
  <c r="I752" i="4"/>
  <c r="H752" i="4"/>
  <c r="AC751" i="4"/>
  <c r="M751" i="4"/>
  <c r="L751" i="4"/>
  <c r="J751" i="4"/>
  <c r="I751" i="4"/>
  <c r="H751" i="4"/>
  <c r="AC750" i="4"/>
  <c r="M750" i="4"/>
  <c r="L750" i="4"/>
  <c r="J750" i="4"/>
  <c r="I750" i="4"/>
  <c r="H750" i="4"/>
  <c r="L748" i="4"/>
  <c r="J748" i="4"/>
  <c r="I748" i="4"/>
  <c r="H748" i="4"/>
  <c r="F748" i="4"/>
  <c r="E748" i="4"/>
  <c r="D748" i="4"/>
  <c r="L747" i="4"/>
  <c r="J747" i="4"/>
  <c r="I747" i="4"/>
  <c r="H747" i="4"/>
  <c r="F747" i="4"/>
  <c r="E747" i="4"/>
  <c r="D747" i="4"/>
  <c r="L746" i="4"/>
  <c r="J746" i="4"/>
  <c r="I746" i="4"/>
  <c r="H746" i="4"/>
  <c r="F746" i="4"/>
  <c r="E746" i="4"/>
  <c r="D746" i="4"/>
  <c r="L745" i="4"/>
  <c r="J745" i="4"/>
  <c r="I745" i="4"/>
  <c r="H745" i="4"/>
  <c r="F745" i="4"/>
  <c r="E745" i="4"/>
  <c r="D745" i="4"/>
  <c r="L744" i="4"/>
  <c r="J744" i="4"/>
  <c r="I744" i="4"/>
  <c r="H744" i="4"/>
  <c r="F744" i="4"/>
  <c r="E744" i="4"/>
  <c r="D744" i="4"/>
  <c r="L743" i="4"/>
  <c r="J743" i="4"/>
  <c r="I743" i="4"/>
  <c r="H743" i="4"/>
  <c r="F743" i="4"/>
  <c r="E743" i="4"/>
  <c r="D743" i="4"/>
  <c r="L742" i="4"/>
  <c r="J742" i="4"/>
  <c r="I742" i="4"/>
  <c r="H742" i="4"/>
  <c r="F742" i="4"/>
  <c r="E742" i="4"/>
  <c r="D742" i="4"/>
  <c r="L741" i="4"/>
  <c r="J741" i="4"/>
  <c r="I741" i="4"/>
  <c r="H741" i="4"/>
  <c r="F741" i="4"/>
  <c r="E741" i="4"/>
  <c r="D741" i="4"/>
  <c r="L739" i="4"/>
  <c r="J739" i="4"/>
  <c r="I739" i="4"/>
  <c r="H739" i="4"/>
  <c r="E739" i="4"/>
  <c r="D739" i="4"/>
  <c r="L738" i="4"/>
  <c r="J738" i="4"/>
  <c r="I738" i="4"/>
  <c r="H738" i="4"/>
  <c r="L737" i="4"/>
  <c r="J737" i="4"/>
  <c r="I737" i="4"/>
  <c r="H737" i="4"/>
  <c r="D737" i="4"/>
  <c r="L736" i="4"/>
  <c r="J736" i="4"/>
  <c r="I736" i="4"/>
  <c r="H736" i="4"/>
  <c r="E736" i="4"/>
  <c r="D736" i="4"/>
  <c r="L735" i="4"/>
  <c r="J735" i="4"/>
  <c r="I735" i="4"/>
  <c r="H735" i="4"/>
  <c r="E735" i="4"/>
  <c r="D735" i="4"/>
  <c r="L734" i="4"/>
  <c r="J734" i="4"/>
  <c r="I734" i="4"/>
  <c r="H734" i="4"/>
  <c r="L733" i="4"/>
  <c r="J733" i="4"/>
  <c r="I733" i="4"/>
  <c r="H733" i="4"/>
  <c r="E733" i="4"/>
  <c r="D733" i="4"/>
  <c r="L732" i="4"/>
  <c r="J732" i="4"/>
  <c r="I732" i="4"/>
  <c r="H732" i="4"/>
  <c r="D732" i="4"/>
  <c r="L730" i="4"/>
  <c r="J730" i="4"/>
  <c r="I730" i="4"/>
  <c r="H730" i="4"/>
  <c r="L729" i="4"/>
  <c r="J729" i="4"/>
  <c r="I729" i="4"/>
  <c r="H729" i="4"/>
  <c r="L728" i="4"/>
  <c r="J728" i="4"/>
  <c r="I728" i="4"/>
  <c r="H728" i="4"/>
  <c r="L727" i="4"/>
  <c r="J727" i="4"/>
  <c r="I727" i="4"/>
  <c r="H727" i="4"/>
  <c r="L726" i="4"/>
  <c r="J726" i="4"/>
  <c r="I726" i="4"/>
  <c r="H726" i="4"/>
  <c r="L725" i="4"/>
  <c r="J725" i="4"/>
  <c r="I725" i="4"/>
  <c r="H725" i="4"/>
  <c r="L724" i="4"/>
  <c r="J724" i="4"/>
  <c r="I724" i="4"/>
  <c r="H724" i="4"/>
  <c r="L723" i="4"/>
  <c r="J723" i="4"/>
  <c r="I723" i="4"/>
  <c r="H723" i="4"/>
  <c r="L721" i="4"/>
  <c r="J721" i="4"/>
  <c r="I721" i="4"/>
  <c r="H721" i="4"/>
  <c r="E721" i="4"/>
  <c r="D721" i="4"/>
  <c r="L720" i="4"/>
  <c r="J720" i="4"/>
  <c r="I720" i="4"/>
  <c r="H720" i="4"/>
  <c r="E720" i="4"/>
  <c r="L719" i="4"/>
  <c r="J719" i="4"/>
  <c r="I719" i="4"/>
  <c r="H719" i="4"/>
  <c r="E719" i="4"/>
  <c r="D719" i="4"/>
  <c r="L718" i="4"/>
  <c r="J718" i="4"/>
  <c r="I718" i="4"/>
  <c r="H718" i="4"/>
  <c r="E718" i="4"/>
  <c r="D718" i="4"/>
  <c r="L717" i="4"/>
  <c r="J717" i="4"/>
  <c r="I717" i="4"/>
  <c r="H717" i="4"/>
  <c r="E717" i="4"/>
  <c r="D717" i="4"/>
  <c r="L716" i="4"/>
  <c r="J716" i="4"/>
  <c r="I716" i="4"/>
  <c r="H716" i="4"/>
  <c r="E716" i="4"/>
  <c r="L715" i="4"/>
  <c r="J715" i="4"/>
  <c r="I715" i="4"/>
  <c r="H715" i="4"/>
  <c r="E715" i="4"/>
  <c r="D715" i="4"/>
  <c r="L714" i="4"/>
  <c r="J714" i="4"/>
  <c r="I714" i="4"/>
  <c r="H714" i="4"/>
  <c r="E714" i="4"/>
  <c r="D714" i="4"/>
  <c r="L712" i="4"/>
  <c r="J712" i="4"/>
  <c r="I712" i="4"/>
  <c r="H712" i="4"/>
  <c r="F712" i="4"/>
  <c r="E712" i="4"/>
  <c r="D712" i="4"/>
  <c r="L711" i="4"/>
  <c r="J711" i="4"/>
  <c r="I711" i="4"/>
  <c r="H711" i="4"/>
  <c r="F711" i="4"/>
  <c r="E711" i="4"/>
  <c r="D711" i="4"/>
  <c r="L710" i="4"/>
  <c r="J710" i="4"/>
  <c r="I710" i="4"/>
  <c r="H710" i="4"/>
  <c r="F710" i="4"/>
  <c r="E710" i="4"/>
  <c r="D710" i="4"/>
  <c r="L709" i="4"/>
  <c r="J709" i="4"/>
  <c r="I709" i="4"/>
  <c r="H709" i="4"/>
  <c r="F709" i="4"/>
  <c r="E709" i="4"/>
  <c r="D709" i="4"/>
  <c r="L708" i="4"/>
  <c r="J708" i="4"/>
  <c r="I708" i="4"/>
  <c r="H708" i="4"/>
  <c r="F708" i="4"/>
  <c r="E708" i="4"/>
  <c r="D708" i="4"/>
  <c r="L707" i="4"/>
  <c r="J707" i="4"/>
  <c r="I707" i="4"/>
  <c r="H707" i="4"/>
  <c r="F707" i="4"/>
  <c r="E707" i="4"/>
  <c r="D707" i="4"/>
  <c r="L706" i="4"/>
  <c r="J706" i="4"/>
  <c r="I706" i="4"/>
  <c r="H706" i="4"/>
  <c r="F706" i="4"/>
  <c r="E706" i="4"/>
  <c r="D706" i="4"/>
  <c r="L705" i="4"/>
  <c r="J705" i="4"/>
  <c r="I705" i="4"/>
  <c r="H705" i="4"/>
  <c r="F705" i="4"/>
  <c r="E705" i="4"/>
  <c r="D705" i="4"/>
  <c r="L704" i="4"/>
  <c r="J704" i="4"/>
  <c r="I704" i="4"/>
  <c r="H704" i="4"/>
  <c r="AC702" i="4"/>
  <c r="M702" i="4"/>
  <c r="L702" i="4"/>
  <c r="J702" i="4"/>
  <c r="I702" i="4"/>
  <c r="H702" i="4"/>
  <c r="AC701" i="4"/>
  <c r="M701" i="4"/>
  <c r="L701" i="4"/>
  <c r="J701" i="4"/>
  <c r="I701" i="4"/>
  <c r="H701" i="4"/>
  <c r="AC700" i="4"/>
  <c r="M700" i="4"/>
  <c r="L700" i="4"/>
  <c r="J700" i="4"/>
  <c r="I700" i="4"/>
  <c r="H700" i="4"/>
  <c r="AC699" i="4"/>
  <c r="M699" i="4"/>
  <c r="L699" i="4"/>
  <c r="J699" i="4"/>
  <c r="I699" i="4"/>
  <c r="H699" i="4"/>
  <c r="AC698" i="4"/>
  <c r="M698" i="4"/>
  <c r="L698" i="4"/>
  <c r="J698" i="4"/>
  <c r="I698" i="4"/>
  <c r="H698" i="4"/>
  <c r="AC697" i="4"/>
  <c r="M697" i="4"/>
  <c r="L697" i="4"/>
  <c r="J697" i="4"/>
  <c r="I697" i="4"/>
  <c r="H697" i="4"/>
  <c r="AC696" i="4"/>
  <c r="M696" i="4"/>
  <c r="L696" i="4"/>
  <c r="J696" i="4"/>
  <c r="I696" i="4"/>
  <c r="H696" i="4"/>
  <c r="AC695" i="4"/>
  <c r="M695" i="4"/>
  <c r="L695" i="4"/>
  <c r="J695" i="4"/>
  <c r="I695" i="4"/>
  <c r="H695" i="4"/>
  <c r="L693" i="4"/>
  <c r="J693" i="4"/>
  <c r="I693" i="4"/>
  <c r="H693" i="4"/>
  <c r="F693" i="4"/>
  <c r="E693" i="4"/>
  <c r="D693" i="4"/>
  <c r="L692" i="4"/>
  <c r="J692" i="4"/>
  <c r="I692" i="4"/>
  <c r="H692" i="4"/>
  <c r="F692" i="4"/>
  <c r="E692" i="4"/>
  <c r="D692" i="4"/>
  <c r="L691" i="4"/>
  <c r="J691" i="4"/>
  <c r="I691" i="4"/>
  <c r="H691" i="4"/>
  <c r="F691" i="4"/>
  <c r="E691" i="4"/>
  <c r="D691" i="4"/>
  <c r="L690" i="4"/>
  <c r="J690" i="4"/>
  <c r="I690" i="4"/>
  <c r="H690" i="4"/>
  <c r="F690" i="4"/>
  <c r="E690" i="4"/>
  <c r="D690" i="4"/>
  <c r="L689" i="4"/>
  <c r="J689" i="4"/>
  <c r="I689" i="4"/>
  <c r="H689" i="4"/>
  <c r="F689" i="4"/>
  <c r="E689" i="4"/>
  <c r="D689" i="4"/>
  <c r="L688" i="4"/>
  <c r="J688" i="4"/>
  <c r="I688" i="4"/>
  <c r="H688" i="4"/>
  <c r="F688" i="4"/>
  <c r="E688" i="4"/>
  <c r="D688" i="4"/>
  <c r="L687" i="4"/>
  <c r="J687" i="4"/>
  <c r="I687" i="4"/>
  <c r="H687" i="4"/>
  <c r="F687" i="4"/>
  <c r="E687" i="4"/>
  <c r="D687" i="4"/>
  <c r="L686" i="4"/>
  <c r="J686" i="4"/>
  <c r="I686" i="4"/>
  <c r="H686" i="4"/>
  <c r="F686" i="4"/>
  <c r="E686" i="4"/>
  <c r="D686" i="4"/>
  <c r="L684" i="4"/>
  <c r="J684" i="4"/>
  <c r="I684" i="4"/>
  <c r="H684" i="4"/>
  <c r="E684" i="4"/>
  <c r="L683" i="4"/>
  <c r="J683" i="4"/>
  <c r="I683" i="4"/>
  <c r="H683" i="4"/>
  <c r="L682" i="4"/>
  <c r="J682" i="4"/>
  <c r="I682" i="4"/>
  <c r="H682" i="4"/>
  <c r="D682" i="4"/>
  <c r="L681" i="4"/>
  <c r="J681" i="4"/>
  <c r="I681" i="4"/>
  <c r="H681" i="4"/>
  <c r="E681" i="4"/>
  <c r="D681" i="4"/>
  <c r="L680" i="4"/>
  <c r="J680" i="4"/>
  <c r="I680" i="4"/>
  <c r="H680" i="4"/>
  <c r="L679" i="4"/>
  <c r="J679" i="4"/>
  <c r="I679" i="4"/>
  <c r="H679" i="4"/>
  <c r="E679" i="4"/>
  <c r="D679" i="4"/>
  <c r="L678" i="4"/>
  <c r="J678" i="4"/>
  <c r="I678" i="4"/>
  <c r="H678" i="4"/>
  <c r="E678" i="4"/>
  <c r="D678" i="4"/>
  <c r="L677" i="4"/>
  <c r="J677" i="4"/>
  <c r="I677" i="4"/>
  <c r="H677" i="4"/>
  <c r="D677" i="4"/>
  <c r="L675" i="4"/>
  <c r="J675" i="4"/>
  <c r="I675" i="4"/>
  <c r="H675" i="4"/>
  <c r="L674" i="4"/>
  <c r="J674" i="4"/>
  <c r="I674" i="4"/>
  <c r="H674" i="4"/>
  <c r="L673" i="4"/>
  <c r="J673" i="4"/>
  <c r="I673" i="4"/>
  <c r="H673" i="4"/>
  <c r="L672" i="4"/>
  <c r="J672" i="4"/>
  <c r="I672" i="4"/>
  <c r="H672" i="4"/>
  <c r="L671" i="4"/>
  <c r="J671" i="4"/>
  <c r="I671" i="4"/>
  <c r="H671" i="4"/>
  <c r="L670" i="4"/>
  <c r="J670" i="4"/>
  <c r="I670" i="4"/>
  <c r="H670" i="4"/>
  <c r="L669" i="4"/>
  <c r="J669" i="4"/>
  <c r="I669" i="4"/>
  <c r="H669" i="4"/>
  <c r="L668" i="4"/>
  <c r="J668" i="4"/>
  <c r="I668" i="4"/>
  <c r="H668" i="4"/>
  <c r="L666" i="4"/>
  <c r="J666" i="4"/>
  <c r="I666" i="4"/>
  <c r="H666" i="4"/>
  <c r="E666" i="4"/>
  <c r="L665" i="4"/>
  <c r="J665" i="4"/>
  <c r="I665" i="4"/>
  <c r="H665" i="4"/>
  <c r="E665" i="4"/>
  <c r="L664" i="4"/>
  <c r="J664" i="4"/>
  <c r="I664" i="4"/>
  <c r="H664" i="4"/>
  <c r="E664" i="4"/>
  <c r="D664" i="4"/>
  <c r="L663" i="4"/>
  <c r="J663" i="4"/>
  <c r="I663" i="4"/>
  <c r="H663" i="4"/>
  <c r="E663" i="4"/>
  <c r="D663" i="4"/>
  <c r="L662" i="4"/>
  <c r="J662" i="4"/>
  <c r="I662" i="4"/>
  <c r="H662" i="4"/>
  <c r="E662" i="4"/>
  <c r="L661" i="4"/>
  <c r="J661" i="4"/>
  <c r="I661" i="4"/>
  <c r="H661" i="4"/>
  <c r="E661" i="4"/>
  <c r="D661" i="4"/>
  <c r="L660" i="4"/>
  <c r="J660" i="4"/>
  <c r="I660" i="4"/>
  <c r="H660" i="4"/>
  <c r="E660" i="4"/>
  <c r="D660" i="4"/>
  <c r="L659" i="4"/>
  <c r="J659" i="4"/>
  <c r="I659" i="4"/>
  <c r="H659" i="4"/>
  <c r="E659" i="4"/>
  <c r="L657" i="4"/>
  <c r="J657" i="4"/>
  <c r="I657" i="4"/>
  <c r="H657" i="4"/>
  <c r="F657" i="4"/>
  <c r="E657" i="4"/>
  <c r="D657" i="4"/>
  <c r="L656" i="4"/>
  <c r="J656" i="4"/>
  <c r="I656" i="4"/>
  <c r="H656" i="4"/>
  <c r="F656" i="4"/>
  <c r="E656" i="4"/>
  <c r="D656" i="4"/>
  <c r="L655" i="4"/>
  <c r="J655" i="4"/>
  <c r="I655" i="4"/>
  <c r="H655" i="4"/>
  <c r="F655" i="4"/>
  <c r="E655" i="4"/>
  <c r="D655" i="4"/>
  <c r="L654" i="4"/>
  <c r="J654" i="4"/>
  <c r="I654" i="4"/>
  <c r="H654" i="4"/>
  <c r="F654" i="4"/>
  <c r="E654" i="4"/>
  <c r="D654" i="4"/>
  <c r="L653" i="4"/>
  <c r="J653" i="4"/>
  <c r="I653" i="4"/>
  <c r="H653" i="4"/>
  <c r="F653" i="4"/>
  <c r="E653" i="4"/>
  <c r="D653" i="4"/>
  <c r="L652" i="4"/>
  <c r="J652" i="4"/>
  <c r="I652" i="4"/>
  <c r="H652" i="4"/>
  <c r="F652" i="4"/>
  <c r="E652" i="4"/>
  <c r="D652" i="4"/>
  <c r="L651" i="4"/>
  <c r="J651" i="4"/>
  <c r="I651" i="4"/>
  <c r="H651" i="4"/>
  <c r="F651" i="4"/>
  <c r="E651" i="4"/>
  <c r="D651" i="4"/>
  <c r="L650" i="4"/>
  <c r="J650" i="4"/>
  <c r="I650" i="4"/>
  <c r="H650" i="4"/>
  <c r="F650" i="4"/>
  <c r="E650" i="4"/>
  <c r="D650" i="4"/>
  <c r="L649" i="4"/>
  <c r="J649" i="4"/>
  <c r="I649" i="4"/>
  <c r="H649" i="4"/>
  <c r="AC647" i="4"/>
  <c r="M647" i="4"/>
  <c r="L647" i="4"/>
  <c r="J647" i="4"/>
  <c r="I647" i="4"/>
  <c r="H647" i="4"/>
  <c r="AC646" i="4"/>
  <c r="M646" i="4"/>
  <c r="L646" i="4"/>
  <c r="J646" i="4"/>
  <c r="I646" i="4"/>
  <c r="H646" i="4"/>
  <c r="AC645" i="4"/>
  <c r="M645" i="4"/>
  <c r="L645" i="4"/>
  <c r="J645" i="4"/>
  <c r="I645" i="4"/>
  <c r="H645" i="4"/>
  <c r="AC644" i="4"/>
  <c r="M644" i="4"/>
  <c r="L644" i="4"/>
  <c r="J644" i="4"/>
  <c r="I644" i="4"/>
  <c r="H644" i="4"/>
  <c r="AC643" i="4"/>
  <c r="M643" i="4"/>
  <c r="L643" i="4"/>
  <c r="J643" i="4"/>
  <c r="I643" i="4"/>
  <c r="H643" i="4"/>
  <c r="AC642" i="4"/>
  <c r="M642" i="4"/>
  <c r="L642" i="4"/>
  <c r="J642" i="4"/>
  <c r="I642" i="4"/>
  <c r="H642" i="4"/>
  <c r="AC641" i="4"/>
  <c r="M641" i="4"/>
  <c r="L641" i="4"/>
  <c r="J641" i="4"/>
  <c r="I641" i="4"/>
  <c r="H641" i="4"/>
  <c r="AC640" i="4"/>
  <c r="M640" i="4"/>
  <c r="L640" i="4"/>
  <c r="J640" i="4"/>
  <c r="I640" i="4"/>
  <c r="H640" i="4"/>
  <c r="L638" i="4"/>
  <c r="J638" i="4"/>
  <c r="I638" i="4"/>
  <c r="H638" i="4"/>
  <c r="F638" i="4"/>
  <c r="E638" i="4"/>
  <c r="D638" i="4"/>
  <c r="L637" i="4"/>
  <c r="J637" i="4"/>
  <c r="I637" i="4"/>
  <c r="H637" i="4"/>
  <c r="F637" i="4"/>
  <c r="E637" i="4"/>
  <c r="D637" i="4"/>
  <c r="L636" i="4"/>
  <c r="J636" i="4"/>
  <c r="I636" i="4"/>
  <c r="H636" i="4"/>
  <c r="F636" i="4"/>
  <c r="E636" i="4"/>
  <c r="D636" i="4"/>
  <c r="L635" i="4"/>
  <c r="J635" i="4"/>
  <c r="I635" i="4"/>
  <c r="H635" i="4"/>
  <c r="F635" i="4"/>
  <c r="E635" i="4"/>
  <c r="D635" i="4"/>
  <c r="L634" i="4"/>
  <c r="J634" i="4"/>
  <c r="I634" i="4"/>
  <c r="H634" i="4"/>
  <c r="F634" i="4"/>
  <c r="E634" i="4"/>
  <c r="D634" i="4"/>
  <c r="L633" i="4"/>
  <c r="J633" i="4"/>
  <c r="I633" i="4"/>
  <c r="H633" i="4"/>
  <c r="F633" i="4"/>
  <c r="E633" i="4"/>
  <c r="D633" i="4"/>
  <c r="L632" i="4"/>
  <c r="J632" i="4"/>
  <c r="I632" i="4"/>
  <c r="H632" i="4"/>
  <c r="F632" i="4"/>
  <c r="E632" i="4"/>
  <c r="D632" i="4"/>
  <c r="L631" i="4"/>
  <c r="J631" i="4"/>
  <c r="I631" i="4"/>
  <c r="H631" i="4"/>
  <c r="F631" i="4"/>
  <c r="E631" i="4"/>
  <c r="D631" i="4"/>
  <c r="L629" i="4"/>
  <c r="J629" i="4"/>
  <c r="I629" i="4"/>
  <c r="H629" i="4"/>
  <c r="L628" i="4"/>
  <c r="J628" i="4"/>
  <c r="I628" i="4"/>
  <c r="H628" i="4"/>
  <c r="E628" i="4"/>
  <c r="D628" i="4"/>
  <c r="L627" i="4"/>
  <c r="J627" i="4"/>
  <c r="I627" i="4"/>
  <c r="H627" i="4"/>
  <c r="D627" i="4"/>
  <c r="L626" i="4"/>
  <c r="J626" i="4"/>
  <c r="I626" i="4"/>
  <c r="H626" i="4"/>
  <c r="E626" i="4"/>
  <c r="L625" i="4"/>
  <c r="J625" i="4"/>
  <c r="I625" i="4"/>
  <c r="H625" i="4"/>
  <c r="L624" i="4"/>
  <c r="J624" i="4"/>
  <c r="I624" i="4"/>
  <c r="H624" i="4"/>
  <c r="E624" i="4"/>
  <c r="D624" i="4"/>
  <c r="L623" i="4"/>
  <c r="J623" i="4"/>
  <c r="I623" i="4"/>
  <c r="H623" i="4"/>
  <c r="E623" i="4"/>
  <c r="D623" i="4"/>
  <c r="L622" i="4"/>
  <c r="J622" i="4"/>
  <c r="I622" i="4"/>
  <c r="H622" i="4"/>
  <c r="D622" i="4"/>
  <c r="L620" i="4"/>
  <c r="J620" i="4"/>
  <c r="I620" i="4"/>
  <c r="H620" i="4"/>
  <c r="L619" i="4"/>
  <c r="J619" i="4"/>
  <c r="I619" i="4"/>
  <c r="H619" i="4"/>
  <c r="L618" i="4"/>
  <c r="J618" i="4"/>
  <c r="I618" i="4"/>
  <c r="H618" i="4"/>
  <c r="L617" i="4"/>
  <c r="J617" i="4"/>
  <c r="I617" i="4"/>
  <c r="H617" i="4"/>
  <c r="L616" i="4"/>
  <c r="J616" i="4"/>
  <c r="I616" i="4"/>
  <c r="H616" i="4"/>
  <c r="L615" i="4"/>
  <c r="J615" i="4"/>
  <c r="I615" i="4"/>
  <c r="H615" i="4"/>
  <c r="L614" i="4"/>
  <c r="J614" i="4"/>
  <c r="I614" i="4"/>
  <c r="H614" i="4"/>
  <c r="L613" i="4"/>
  <c r="J613" i="4"/>
  <c r="I613" i="4"/>
  <c r="H613" i="4"/>
  <c r="L611" i="4"/>
  <c r="J611" i="4"/>
  <c r="I611" i="4"/>
  <c r="H611" i="4"/>
  <c r="E611" i="4"/>
  <c r="L610" i="4"/>
  <c r="J610" i="4"/>
  <c r="I610" i="4"/>
  <c r="H610" i="4"/>
  <c r="E610" i="4"/>
  <c r="D610" i="4"/>
  <c r="L609" i="4"/>
  <c r="J609" i="4"/>
  <c r="I609" i="4"/>
  <c r="H609" i="4"/>
  <c r="E609" i="4"/>
  <c r="D609" i="4"/>
  <c r="L608" i="4"/>
  <c r="J608" i="4"/>
  <c r="I608" i="4"/>
  <c r="H608" i="4"/>
  <c r="E608" i="4"/>
  <c r="L607" i="4"/>
  <c r="J607" i="4"/>
  <c r="I607" i="4"/>
  <c r="H607" i="4"/>
  <c r="E607" i="4"/>
  <c r="L606" i="4"/>
  <c r="J606" i="4"/>
  <c r="I606" i="4"/>
  <c r="H606" i="4"/>
  <c r="E606" i="4"/>
  <c r="D606" i="4"/>
  <c r="L605" i="4"/>
  <c r="J605" i="4"/>
  <c r="I605" i="4"/>
  <c r="H605" i="4"/>
  <c r="E605" i="4"/>
  <c r="D605" i="4"/>
  <c r="L604" i="4"/>
  <c r="J604" i="4"/>
  <c r="I604" i="4"/>
  <c r="H604" i="4"/>
  <c r="E604" i="4"/>
  <c r="L602" i="4"/>
  <c r="J602" i="4"/>
  <c r="I602" i="4"/>
  <c r="H602" i="4"/>
  <c r="F602" i="4"/>
  <c r="E602" i="4"/>
  <c r="D602" i="4"/>
  <c r="L601" i="4"/>
  <c r="J601" i="4"/>
  <c r="I601" i="4"/>
  <c r="H601" i="4"/>
  <c r="F601" i="4"/>
  <c r="E601" i="4"/>
  <c r="D601" i="4"/>
  <c r="L600" i="4"/>
  <c r="J600" i="4"/>
  <c r="I600" i="4"/>
  <c r="H600" i="4"/>
  <c r="F600" i="4"/>
  <c r="E600" i="4"/>
  <c r="D600" i="4"/>
  <c r="L599" i="4"/>
  <c r="J599" i="4"/>
  <c r="I599" i="4"/>
  <c r="H599" i="4"/>
  <c r="F599" i="4"/>
  <c r="E599" i="4"/>
  <c r="D599" i="4"/>
  <c r="L598" i="4"/>
  <c r="J598" i="4"/>
  <c r="I598" i="4"/>
  <c r="H598" i="4"/>
  <c r="F598" i="4"/>
  <c r="E598" i="4"/>
  <c r="D598" i="4"/>
  <c r="L597" i="4"/>
  <c r="J597" i="4"/>
  <c r="I597" i="4"/>
  <c r="H597" i="4"/>
  <c r="F597" i="4"/>
  <c r="E597" i="4"/>
  <c r="D597" i="4"/>
  <c r="L596" i="4"/>
  <c r="J596" i="4"/>
  <c r="I596" i="4"/>
  <c r="H596" i="4"/>
  <c r="F596" i="4"/>
  <c r="E596" i="4"/>
  <c r="D596" i="4"/>
  <c r="L595" i="4"/>
  <c r="J595" i="4"/>
  <c r="I595" i="4"/>
  <c r="H595" i="4"/>
  <c r="F595" i="4"/>
  <c r="E595" i="4"/>
  <c r="D595" i="4"/>
  <c r="L594" i="4"/>
  <c r="J594" i="4"/>
  <c r="I594" i="4"/>
  <c r="H594" i="4"/>
  <c r="L593" i="4"/>
  <c r="J593" i="4"/>
  <c r="I593" i="4"/>
  <c r="H593" i="4"/>
  <c r="AC589" i="4"/>
  <c r="M589" i="4"/>
  <c r="L589" i="4"/>
  <c r="J589" i="4"/>
  <c r="I589" i="4"/>
  <c r="H589" i="4"/>
  <c r="AC588" i="4"/>
  <c r="M588" i="4"/>
  <c r="L588" i="4"/>
  <c r="J588" i="4"/>
  <c r="I588" i="4"/>
  <c r="H588" i="4"/>
  <c r="AC587" i="4"/>
  <c r="M587" i="4"/>
  <c r="L587" i="4"/>
  <c r="J587" i="4"/>
  <c r="I587" i="4"/>
  <c r="H587" i="4"/>
  <c r="AC586" i="4"/>
  <c r="M586" i="4"/>
  <c r="L586" i="4"/>
  <c r="J586" i="4"/>
  <c r="I586" i="4"/>
  <c r="H586" i="4"/>
  <c r="AC585" i="4"/>
  <c r="M585" i="4"/>
  <c r="L585" i="4"/>
  <c r="J585" i="4"/>
  <c r="I585" i="4"/>
  <c r="H585" i="4"/>
  <c r="AC584" i="4"/>
  <c r="M584" i="4"/>
  <c r="L584" i="4"/>
  <c r="J584" i="4"/>
  <c r="I584" i="4"/>
  <c r="H584" i="4"/>
  <c r="AC583" i="4"/>
  <c r="M583" i="4"/>
  <c r="L583" i="4"/>
  <c r="J583" i="4"/>
  <c r="I583" i="4"/>
  <c r="H583" i="4"/>
  <c r="AC582" i="4"/>
  <c r="M582" i="4"/>
  <c r="L582" i="4"/>
  <c r="J582" i="4"/>
  <c r="I582" i="4"/>
  <c r="H582" i="4"/>
  <c r="L580" i="4"/>
  <c r="J580" i="4"/>
  <c r="I580" i="4"/>
  <c r="H580" i="4"/>
  <c r="F580" i="4"/>
  <c r="E580" i="4"/>
  <c r="D580" i="4"/>
  <c r="L579" i="4"/>
  <c r="J579" i="4"/>
  <c r="I579" i="4"/>
  <c r="H579" i="4"/>
  <c r="F579" i="4"/>
  <c r="E579" i="4"/>
  <c r="D579" i="4"/>
  <c r="L578" i="4"/>
  <c r="J578" i="4"/>
  <c r="I578" i="4"/>
  <c r="H578" i="4"/>
  <c r="F578" i="4"/>
  <c r="E578" i="4"/>
  <c r="D578" i="4"/>
  <c r="L577" i="4"/>
  <c r="J577" i="4"/>
  <c r="I577" i="4"/>
  <c r="H577" i="4"/>
  <c r="F577" i="4"/>
  <c r="E577" i="4"/>
  <c r="D577" i="4"/>
  <c r="L576" i="4"/>
  <c r="J576" i="4"/>
  <c r="I576" i="4"/>
  <c r="H576" i="4"/>
  <c r="F576" i="4"/>
  <c r="E576" i="4"/>
  <c r="D576" i="4"/>
  <c r="L575" i="4"/>
  <c r="J575" i="4"/>
  <c r="I575" i="4"/>
  <c r="H575" i="4"/>
  <c r="F575" i="4"/>
  <c r="E575" i="4"/>
  <c r="D575" i="4"/>
  <c r="L574" i="4"/>
  <c r="J574" i="4"/>
  <c r="I574" i="4"/>
  <c r="H574" i="4"/>
  <c r="F574" i="4"/>
  <c r="E574" i="4"/>
  <c r="D574" i="4"/>
  <c r="L573" i="4"/>
  <c r="J573" i="4"/>
  <c r="I573" i="4"/>
  <c r="H573" i="4"/>
  <c r="F573" i="4"/>
  <c r="E573" i="4"/>
  <c r="D573" i="4"/>
  <c r="L571" i="4"/>
  <c r="J571" i="4"/>
  <c r="I571" i="4"/>
  <c r="H571" i="4"/>
  <c r="D571" i="4"/>
  <c r="L570" i="4"/>
  <c r="J570" i="4"/>
  <c r="I570" i="4"/>
  <c r="H570" i="4"/>
  <c r="E570" i="4"/>
  <c r="D570" i="4"/>
  <c r="L569" i="4"/>
  <c r="J569" i="4"/>
  <c r="I569" i="4"/>
  <c r="H569" i="4"/>
  <c r="L568" i="4"/>
  <c r="J568" i="4"/>
  <c r="I568" i="4"/>
  <c r="H568" i="4"/>
  <c r="E568" i="4"/>
  <c r="L567" i="4"/>
  <c r="J567" i="4"/>
  <c r="I567" i="4"/>
  <c r="H567" i="4"/>
  <c r="E567" i="4"/>
  <c r="D567" i="4"/>
  <c r="L566" i="4"/>
  <c r="J566" i="4"/>
  <c r="I566" i="4"/>
  <c r="H566" i="4"/>
  <c r="E566" i="4"/>
  <c r="D566" i="4"/>
  <c r="L565" i="4"/>
  <c r="J565" i="4"/>
  <c r="I565" i="4"/>
  <c r="H565" i="4"/>
  <c r="E565" i="4"/>
  <c r="L564" i="4"/>
  <c r="J564" i="4"/>
  <c r="I564" i="4"/>
  <c r="H564" i="4"/>
  <c r="L562" i="4"/>
  <c r="J562" i="4"/>
  <c r="I562" i="4"/>
  <c r="H562" i="4"/>
  <c r="L561" i="4"/>
  <c r="J561" i="4"/>
  <c r="I561" i="4"/>
  <c r="H561" i="4"/>
  <c r="L560" i="4"/>
  <c r="J560" i="4"/>
  <c r="I560" i="4"/>
  <c r="H560" i="4"/>
  <c r="L559" i="4"/>
  <c r="J559" i="4"/>
  <c r="I559" i="4"/>
  <c r="H559" i="4"/>
  <c r="L558" i="4"/>
  <c r="J558" i="4"/>
  <c r="I558" i="4"/>
  <c r="H558" i="4"/>
  <c r="L557" i="4"/>
  <c r="J557" i="4"/>
  <c r="I557" i="4"/>
  <c r="H557" i="4"/>
  <c r="L556" i="4"/>
  <c r="J556" i="4"/>
  <c r="I556" i="4"/>
  <c r="H556" i="4"/>
  <c r="L555" i="4"/>
  <c r="J555" i="4"/>
  <c r="I555" i="4"/>
  <c r="H555" i="4"/>
  <c r="L553" i="4"/>
  <c r="J553" i="4"/>
  <c r="I553" i="4"/>
  <c r="H553" i="4"/>
  <c r="E553" i="4"/>
  <c r="D553" i="4"/>
  <c r="L552" i="4"/>
  <c r="J552" i="4"/>
  <c r="I552" i="4"/>
  <c r="H552" i="4"/>
  <c r="E552" i="4"/>
  <c r="D552" i="4"/>
  <c r="L551" i="4"/>
  <c r="J551" i="4"/>
  <c r="I551" i="4"/>
  <c r="H551" i="4"/>
  <c r="E551" i="4"/>
  <c r="L550" i="4"/>
  <c r="J550" i="4"/>
  <c r="I550" i="4"/>
  <c r="H550" i="4"/>
  <c r="E550" i="4"/>
  <c r="D550" i="4"/>
  <c r="L549" i="4"/>
  <c r="J549" i="4"/>
  <c r="I549" i="4"/>
  <c r="H549" i="4"/>
  <c r="E549" i="4"/>
  <c r="D549" i="4"/>
  <c r="L548" i="4"/>
  <c r="J548" i="4"/>
  <c r="I548" i="4"/>
  <c r="H548" i="4"/>
  <c r="E548" i="4"/>
  <c r="L547" i="4"/>
  <c r="J547" i="4"/>
  <c r="I547" i="4"/>
  <c r="H547" i="4"/>
  <c r="E547" i="4"/>
  <c r="D547" i="4"/>
  <c r="L546" i="4"/>
  <c r="J546" i="4"/>
  <c r="I546" i="4"/>
  <c r="H546" i="4"/>
  <c r="E546" i="4"/>
  <c r="D546" i="4"/>
  <c r="L544" i="4"/>
  <c r="J544" i="4"/>
  <c r="I544" i="4"/>
  <c r="H544" i="4"/>
  <c r="F544" i="4"/>
  <c r="E544" i="4"/>
  <c r="D544" i="4"/>
  <c r="L543" i="4"/>
  <c r="J543" i="4"/>
  <c r="I543" i="4"/>
  <c r="H543" i="4"/>
  <c r="F543" i="4"/>
  <c r="E543" i="4"/>
  <c r="D543" i="4"/>
  <c r="L542" i="4"/>
  <c r="J542" i="4"/>
  <c r="I542" i="4"/>
  <c r="H542" i="4"/>
  <c r="F542" i="4"/>
  <c r="E542" i="4"/>
  <c r="D542" i="4"/>
  <c r="L541" i="4"/>
  <c r="J541" i="4"/>
  <c r="I541" i="4"/>
  <c r="H541" i="4"/>
  <c r="F541" i="4"/>
  <c r="E541" i="4"/>
  <c r="D541" i="4"/>
  <c r="L540" i="4"/>
  <c r="J540" i="4"/>
  <c r="I540" i="4"/>
  <c r="H540" i="4"/>
  <c r="F540" i="4"/>
  <c r="E540" i="4"/>
  <c r="D540" i="4"/>
  <c r="L539" i="4"/>
  <c r="J539" i="4"/>
  <c r="I539" i="4"/>
  <c r="H539" i="4"/>
  <c r="F539" i="4"/>
  <c r="E539" i="4"/>
  <c r="D539" i="4"/>
  <c r="L538" i="4"/>
  <c r="J538" i="4"/>
  <c r="I538" i="4"/>
  <c r="H538" i="4"/>
  <c r="F538" i="4"/>
  <c r="E538" i="4"/>
  <c r="D538" i="4"/>
  <c r="L537" i="4"/>
  <c r="J537" i="4"/>
  <c r="I537" i="4"/>
  <c r="H537" i="4"/>
  <c r="F537" i="4"/>
  <c r="E537" i="4"/>
  <c r="D537" i="4"/>
  <c r="L536" i="4"/>
  <c r="J536" i="4"/>
  <c r="I536" i="4"/>
  <c r="H536" i="4"/>
  <c r="AC534" i="4"/>
  <c r="M534" i="4"/>
  <c r="L534" i="4"/>
  <c r="J534" i="4"/>
  <c r="I534" i="4"/>
  <c r="H534" i="4"/>
  <c r="AC533" i="4"/>
  <c r="M533" i="4"/>
  <c r="L533" i="4"/>
  <c r="J533" i="4"/>
  <c r="I533" i="4"/>
  <c r="H533" i="4"/>
  <c r="AC532" i="4"/>
  <c r="M532" i="4"/>
  <c r="L532" i="4"/>
  <c r="J532" i="4"/>
  <c r="I532" i="4"/>
  <c r="H532" i="4"/>
  <c r="AC531" i="4"/>
  <c r="M531" i="4"/>
  <c r="L531" i="4"/>
  <c r="J531" i="4"/>
  <c r="I531" i="4"/>
  <c r="H531" i="4"/>
  <c r="AC530" i="4"/>
  <c r="M530" i="4"/>
  <c r="L530" i="4"/>
  <c r="J530" i="4"/>
  <c r="I530" i="4"/>
  <c r="H530" i="4"/>
  <c r="AC529" i="4"/>
  <c r="M529" i="4"/>
  <c r="L529" i="4"/>
  <c r="J529" i="4"/>
  <c r="I529" i="4"/>
  <c r="H529" i="4"/>
  <c r="AC528" i="4"/>
  <c r="M528" i="4"/>
  <c r="L528" i="4"/>
  <c r="J528" i="4"/>
  <c r="I528" i="4"/>
  <c r="H528" i="4"/>
  <c r="AC527" i="4"/>
  <c r="M527" i="4"/>
  <c r="L527" i="4"/>
  <c r="J527" i="4"/>
  <c r="I527" i="4"/>
  <c r="H527" i="4"/>
  <c r="L525" i="4"/>
  <c r="J525" i="4"/>
  <c r="I525" i="4"/>
  <c r="H525" i="4"/>
  <c r="F525" i="4"/>
  <c r="E525" i="4"/>
  <c r="D525" i="4"/>
  <c r="L524" i="4"/>
  <c r="J524" i="4"/>
  <c r="I524" i="4"/>
  <c r="H524" i="4"/>
  <c r="F524" i="4"/>
  <c r="E524" i="4"/>
  <c r="D524" i="4"/>
  <c r="L523" i="4"/>
  <c r="J523" i="4"/>
  <c r="I523" i="4"/>
  <c r="H523" i="4"/>
  <c r="F523" i="4"/>
  <c r="E523" i="4"/>
  <c r="D523" i="4"/>
  <c r="L522" i="4"/>
  <c r="J522" i="4"/>
  <c r="I522" i="4"/>
  <c r="H522" i="4"/>
  <c r="F522" i="4"/>
  <c r="E522" i="4"/>
  <c r="D522" i="4"/>
  <c r="L521" i="4"/>
  <c r="J521" i="4"/>
  <c r="I521" i="4"/>
  <c r="H521" i="4"/>
  <c r="F521" i="4"/>
  <c r="E521" i="4"/>
  <c r="D521" i="4"/>
  <c r="L520" i="4"/>
  <c r="J520" i="4"/>
  <c r="I520" i="4"/>
  <c r="H520" i="4"/>
  <c r="F520" i="4"/>
  <c r="E520" i="4"/>
  <c r="D520" i="4"/>
  <c r="L519" i="4"/>
  <c r="J519" i="4"/>
  <c r="I519" i="4"/>
  <c r="H519" i="4"/>
  <c r="F519" i="4"/>
  <c r="E519" i="4"/>
  <c r="D519" i="4"/>
  <c r="L518" i="4"/>
  <c r="J518" i="4"/>
  <c r="I518" i="4"/>
  <c r="H518" i="4"/>
  <c r="F518" i="4"/>
  <c r="E518" i="4"/>
  <c r="D518" i="4"/>
  <c r="L516" i="4"/>
  <c r="J516" i="4"/>
  <c r="I516" i="4"/>
  <c r="H516" i="4"/>
  <c r="D516" i="4"/>
  <c r="L515" i="4"/>
  <c r="J515" i="4"/>
  <c r="I515" i="4"/>
  <c r="H515" i="4"/>
  <c r="E515" i="4"/>
  <c r="D515" i="4"/>
  <c r="L514" i="4"/>
  <c r="J514" i="4"/>
  <c r="I514" i="4"/>
  <c r="H514" i="4"/>
  <c r="E514" i="4"/>
  <c r="L513" i="4"/>
  <c r="J513" i="4"/>
  <c r="I513" i="4"/>
  <c r="H513" i="4"/>
  <c r="E513" i="4"/>
  <c r="D513" i="4"/>
  <c r="L512" i="4"/>
  <c r="J512" i="4"/>
  <c r="I512" i="4"/>
  <c r="H512" i="4"/>
  <c r="D512" i="4"/>
  <c r="L511" i="4"/>
  <c r="J511" i="4"/>
  <c r="I511" i="4"/>
  <c r="H511" i="4"/>
  <c r="L510" i="4"/>
  <c r="J510" i="4"/>
  <c r="I510" i="4"/>
  <c r="H510" i="4"/>
  <c r="E510" i="4"/>
  <c r="D510" i="4"/>
  <c r="L509" i="4"/>
  <c r="J509" i="4"/>
  <c r="I509" i="4"/>
  <c r="H509" i="4"/>
  <c r="D509" i="4"/>
  <c r="L507" i="4"/>
  <c r="J507" i="4"/>
  <c r="I507" i="4"/>
  <c r="H507" i="4"/>
  <c r="L506" i="4"/>
  <c r="J506" i="4"/>
  <c r="I506" i="4"/>
  <c r="H506" i="4"/>
  <c r="L505" i="4"/>
  <c r="J505" i="4"/>
  <c r="I505" i="4"/>
  <c r="H505" i="4"/>
  <c r="L504" i="4"/>
  <c r="J504" i="4"/>
  <c r="I504" i="4"/>
  <c r="H504" i="4"/>
  <c r="L503" i="4"/>
  <c r="J503" i="4"/>
  <c r="I503" i="4"/>
  <c r="H503" i="4"/>
  <c r="L502" i="4"/>
  <c r="J502" i="4"/>
  <c r="I502" i="4"/>
  <c r="H502" i="4"/>
  <c r="L501" i="4"/>
  <c r="J501" i="4"/>
  <c r="I501" i="4"/>
  <c r="H501" i="4"/>
  <c r="L500" i="4"/>
  <c r="J500" i="4"/>
  <c r="I500" i="4"/>
  <c r="H500" i="4"/>
  <c r="L498" i="4"/>
  <c r="J498" i="4"/>
  <c r="I498" i="4"/>
  <c r="H498" i="4"/>
  <c r="E498" i="4"/>
  <c r="D498" i="4"/>
  <c r="L497" i="4"/>
  <c r="J497" i="4"/>
  <c r="I497" i="4"/>
  <c r="H497" i="4"/>
  <c r="E497" i="4"/>
  <c r="D497" i="4"/>
  <c r="L496" i="4"/>
  <c r="J496" i="4"/>
  <c r="I496" i="4"/>
  <c r="H496" i="4"/>
  <c r="E496" i="4"/>
  <c r="L495" i="4"/>
  <c r="J495" i="4"/>
  <c r="I495" i="4"/>
  <c r="H495" i="4"/>
  <c r="E495" i="4"/>
  <c r="D495" i="4"/>
  <c r="L494" i="4"/>
  <c r="J494" i="4"/>
  <c r="I494" i="4"/>
  <c r="H494" i="4"/>
  <c r="E494" i="4"/>
  <c r="L493" i="4"/>
  <c r="J493" i="4"/>
  <c r="I493" i="4"/>
  <c r="H493" i="4"/>
  <c r="E493" i="4"/>
  <c r="L492" i="4"/>
  <c r="J492" i="4"/>
  <c r="I492" i="4"/>
  <c r="H492" i="4"/>
  <c r="E492" i="4"/>
  <c r="D492" i="4"/>
  <c r="L491" i="4"/>
  <c r="J491" i="4"/>
  <c r="I491" i="4"/>
  <c r="H491" i="4"/>
  <c r="E491" i="4"/>
  <c r="D491" i="4"/>
  <c r="L489" i="4"/>
  <c r="J489" i="4"/>
  <c r="I489" i="4"/>
  <c r="H489" i="4"/>
  <c r="F489" i="4"/>
  <c r="E489" i="4"/>
  <c r="D489" i="4"/>
  <c r="L488" i="4"/>
  <c r="J488" i="4"/>
  <c r="I488" i="4"/>
  <c r="H488" i="4"/>
  <c r="F488" i="4"/>
  <c r="E488" i="4"/>
  <c r="D488" i="4"/>
  <c r="L487" i="4"/>
  <c r="J487" i="4"/>
  <c r="I487" i="4"/>
  <c r="H487" i="4"/>
  <c r="F487" i="4"/>
  <c r="E487" i="4"/>
  <c r="D487" i="4"/>
  <c r="L486" i="4"/>
  <c r="J486" i="4"/>
  <c r="I486" i="4"/>
  <c r="H486" i="4"/>
  <c r="F486" i="4"/>
  <c r="E486" i="4"/>
  <c r="D486" i="4"/>
  <c r="L485" i="4"/>
  <c r="J485" i="4"/>
  <c r="I485" i="4"/>
  <c r="H485" i="4"/>
  <c r="F485" i="4"/>
  <c r="E485" i="4"/>
  <c r="D485" i="4"/>
  <c r="L484" i="4"/>
  <c r="J484" i="4"/>
  <c r="I484" i="4"/>
  <c r="H484" i="4"/>
  <c r="F484" i="4"/>
  <c r="E484" i="4"/>
  <c r="D484" i="4"/>
  <c r="L483" i="4"/>
  <c r="J483" i="4"/>
  <c r="I483" i="4"/>
  <c r="H483" i="4"/>
  <c r="F483" i="4"/>
  <c r="E483" i="4"/>
  <c r="D483" i="4"/>
  <c r="L482" i="4"/>
  <c r="J482" i="4"/>
  <c r="I482" i="4"/>
  <c r="H482" i="4"/>
  <c r="F482" i="4"/>
  <c r="E482" i="4"/>
  <c r="D482" i="4"/>
  <c r="L481" i="4"/>
  <c r="J481" i="4"/>
  <c r="I481" i="4"/>
  <c r="H481" i="4"/>
  <c r="AC479" i="4"/>
  <c r="M479" i="4"/>
  <c r="L479" i="4"/>
  <c r="J479" i="4"/>
  <c r="I479" i="4"/>
  <c r="H479" i="4"/>
  <c r="AC478" i="4"/>
  <c r="M478" i="4"/>
  <c r="L478" i="4"/>
  <c r="J478" i="4"/>
  <c r="I478" i="4"/>
  <c r="H478" i="4"/>
  <c r="AC477" i="4"/>
  <c r="M477" i="4"/>
  <c r="L477" i="4"/>
  <c r="J477" i="4"/>
  <c r="I477" i="4"/>
  <c r="H477" i="4"/>
  <c r="AC476" i="4"/>
  <c r="M476" i="4"/>
  <c r="L476" i="4"/>
  <c r="J476" i="4"/>
  <c r="I476" i="4"/>
  <c r="H476" i="4"/>
  <c r="AC475" i="4"/>
  <c r="M475" i="4"/>
  <c r="L475" i="4"/>
  <c r="J475" i="4"/>
  <c r="I475" i="4"/>
  <c r="H475" i="4"/>
  <c r="AC474" i="4"/>
  <c r="M474" i="4"/>
  <c r="L474" i="4"/>
  <c r="J474" i="4"/>
  <c r="I474" i="4"/>
  <c r="H474" i="4"/>
  <c r="AC473" i="4"/>
  <c r="M473" i="4"/>
  <c r="L473" i="4"/>
  <c r="J473" i="4"/>
  <c r="I473" i="4"/>
  <c r="H473" i="4"/>
  <c r="AC472" i="4"/>
  <c r="M472" i="4"/>
  <c r="L472" i="4"/>
  <c r="J472" i="4"/>
  <c r="I472" i="4"/>
  <c r="H472" i="4"/>
  <c r="L470" i="4"/>
  <c r="J470" i="4"/>
  <c r="I470" i="4"/>
  <c r="H470" i="4"/>
  <c r="F470" i="4"/>
  <c r="E470" i="4"/>
  <c r="D470" i="4"/>
  <c r="L469" i="4"/>
  <c r="J469" i="4"/>
  <c r="I469" i="4"/>
  <c r="H469" i="4"/>
  <c r="F469" i="4"/>
  <c r="E469" i="4"/>
  <c r="D469" i="4"/>
  <c r="L468" i="4"/>
  <c r="J468" i="4"/>
  <c r="I468" i="4"/>
  <c r="H468" i="4"/>
  <c r="F468" i="4"/>
  <c r="E468" i="4"/>
  <c r="D468" i="4"/>
  <c r="L467" i="4"/>
  <c r="J467" i="4"/>
  <c r="I467" i="4"/>
  <c r="H467" i="4"/>
  <c r="F467" i="4"/>
  <c r="E467" i="4"/>
  <c r="D467" i="4"/>
  <c r="L466" i="4"/>
  <c r="J466" i="4"/>
  <c r="I466" i="4"/>
  <c r="H466" i="4"/>
  <c r="F466" i="4"/>
  <c r="E466" i="4"/>
  <c r="D466" i="4"/>
  <c r="L465" i="4"/>
  <c r="J465" i="4"/>
  <c r="I465" i="4"/>
  <c r="H465" i="4"/>
  <c r="F465" i="4"/>
  <c r="E465" i="4"/>
  <c r="D465" i="4"/>
  <c r="L464" i="4"/>
  <c r="J464" i="4"/>
  <c r="I464" i="4"/>
  <c r="H464" i="4"/>
  <c r="F464" i="4"/>
  <c r="E464" i="4"/>
  <c r="D464" i="4"/>
  <c r="L463" i="4"/>
  <c r="J463" i="4"/>
  <c r="I463" i="4"/>
  <c r="H463" i="4"/>
  <c r="F463" i="4"/>
  <c r="E463" i="4"/>
  <c r="D463" i="4"/>
  <c r="L461" i="4"/>
  <c r="J461" i="4"/>
  <c r="I461" i="4"/>
  <c r="H461" i="4"/>
  <c r="D461" i="4"/>
  <c r="L460" i="4"/>
  <c r="J460" i="4"/>
  <c r="I460" i="4"/>
  <c r="H460" i="4"/>
  <c r="E460" i="4"/>
  <c r="D460" i="4"/>
  <c r="L459" i="4"/>
  <c r="J459" i="4"/>
  <c r="I459" i="4"/>
  <c r="H459" i="4"/>
  <c r="D459" i="4"/>
  <c r="L458" i="4"/>
  <c r="J458" i="4"/>
  <c r="I458" i="4"/>
  <c r="H458" i="4"/>
  <c r="E458" i="4"/>
  <c r="D458" i="4"/>
  <c r="L457" i="4"/>
  <c r="J457" i="4"/>
  <c r="I457" i="4"/>
  <c r="H457" i="4"/>
  <c r="E457" i="4"/>
  <c r="L456" i="4"/>
  <c r="J456" i="4"/>
  <c r="I456" i="4"/>
  <c r="H456" i="4"/>
  <c r="E456" i="4"/>
  <c r="D456" i="4"/>
  <c r="L455" i="4"/>
  <c r="J455" i="4"/>
  <c r="I455" i="4"/>
  <c r="H455" i="4"/>
  <c r="E455" i="4"/>
  <c r="D455" i="4"/>
  <c r="L454" i="4"/>
  <c r="J454" i="4"/>
  <c r="I454" i="4"/>
  <c r="H454" i="4"/>
  <c r="L452" i="4"/>
  <c r="J452" i="4"/>
  <c r="I452" i="4"/>
  <c r="H452" i="4"/>
  <c r="L451" i="4"/>
  <c r="J451" i="4"/>
  <c r="I451" i="4"/>
  <c r="H451" i="4"/>
  <c r="L450" i="4"/>
  <c r="J450" i="4"/>
  <c r="I450" i="4"/>
  <c r="H450" i="4"/>
  <c r="L449" i="4"/>
  <c r="J449" i="4"/>
  <c r="I449" i="4"/>
  <c r="H449" i="4"/>
  <c r="L448" i="4"/>
  <c r="J448" i="4"/>
  <c r="I448" i="4"/>
  <c r="H448" i="4"/>
  <c r="L447" i="4"/>
  <c r="J447" i="4"/>
  <c r="I447" i="4"/>
  <c r="H447" i="4"/>
  <c r="L446" i="4"/>
  <c r="J446" i="4"/>
  <c r="I446" i="4"/>
  <c r="H446" i="4"/>
  <c r="L445" i="4"/>
  <c r="J445" i="4"/>
  <c r="I445" i="4"/>
  <c r="H445" i="4"/>
  <c r="L443" i="4"/>
  <c r="J443" i="4"/>
  <c r="I443" i="4"/>
  <c r="H443" i="4"/>
  <c r="E443" i="4"/>
  <c r="L442" i="4"/>
  <c r="J442" i="4"/>
  <c r="I442" i="4"/>
  <c r="H442" i="4"/>
  <c r="E442" i="4"/>
  <c r="D442" i="4"/>
  <c r="L441" i="4"/>
  <c r="J441" i="4"/>
  <c r="I441" i="4"/>
  <c r="H441" i="4"/>
  <c r="E441" i="4"/>
  <c r="D441" i="4"/>
  <c r="L440" i="4"/>
  <c r="J440" i="4"/>
  <c r="I440" i="4"/>
  <c r="H440" i="4"/>
  <c r="E440" i="4"/>
  <c r="D440" i="4"/>
  <c r="L439" i="4"/>
  <c r="J439" i="4"/>
  <c r="I439" i="4"/>
  <c r="H439" i="4"/>
  <c r="E439" i="4"/>
  <c r="D439" i="4"/>
  <c r="L438" i="4"/>
  <c r="J438" i="4"/>
  <c r="I438" i="4"/>
  <c r="H438" i="4"/>
  <c r="E438" i="4"/>
  <c r="D438" i="4"/>
  <c r="L437" i="4"/>
  <c r="J437" i="4"/>
  <c r="I437" i="4"/>
  <c r="H437" i="4"/>
  <c r="E437" i="4"/>
  <c r="D437" i="4"/>
  <c r="L436" i="4"/>
  <c r="J436" i="4"/>
  <c r="I436" i="4"/>
  <c r="H436" i="4"/>
  <c r="E436" i="4"/>
  <c r="L434" i="4"/>
  <c r="J434" i="4"/>
  <c r="I434" i="4"/>
  <c r="H434" i="4"/>
  <c r="F434" i="4"/>
  <c r="E434" i="4"/>
  <c r="D434" i="4"/>
  <c r="L433" i="4"/>
  <c r="J433" i="4"/>
  <c r="I433" i="4"/>
  <c r="H433" i="4"/>
  <c r="F433" i="4"/>
  <c r="E433" i="4"/>
  <c r="D433" i="4"/>
  <c r="L432" i="4"/>
  <c r="J432" i="4"/>
  <c r="I432" i="4"/>
  <c r="H432" i="4"/>
  <c r="F432" i="4"/>
  <c r="E432" i="4"/>
  <c r="D432" i="4"/>
  <c r="L431" i="4"/>
  <c r="J431" i="4"/>
  <c r="I431" i="4"/>
  <c r="H431" i="4"/>
  <c r="F431" i="4"/>
  <c r="E431" i="4"/>
  <c r="D431" i="4"/>
  <c r="L430" i="4"/>
  <c r="J430" i="4"/>
  <c r="I430" i="4"/>
  <c r="H430" i="4"/>
  <c r="F430" i="4"/>
  <c r="E430" i="4"/>
  <c r="D430" i="4"/>
  <c r="L429" i="4"/>
  <c r="J429" i="4"/>
  <c r="I429" i="4"/>
  <c r="H429" i="4"/>
  <c r="F429" i="4"/>
  <c r="E429" i="4"/>
  <c r="D429" i="4"/>
  <c r="L428" i="4"/>
  <c r="J428" i="4"/>
  <c r="I428" i="4"/>
  <c r="H428" i="4"/>
  <c r="F428" i="4"/>
  <c r="E428" i="4"/>
  <c r="D428" i="4"/>
  <c r="L427" i="4"/>
  <c r="J427" i="4"/>
  <c r="I427" i="4"/>
  <c r="H427" i="4"/>
  <c r="F427" i="4"/>
  <c r="E427" i="4"/>
  <c r="D427" i="4"/>
  <c r="L426" i="4"/>
  <c r="J426" i="4"/>
  <c r="I426" i="4"/>
  <c r="H426" i="4"/>
  <c r="L425" i="4"/>
  <c r="J425" i="4"/>
  <c r="I425" i="4"/>
  <c r="H425" i="4"/>
  <c r="AC421" i="4"/>
  <c r="M421" i="4"/>
  <c r="L421" i="4"/>
  <c r="J421" i="4"/>
  <c r="I421" i="4"/>
  <c r="H421" i="4"/>
  <c r="AC420" i="4"/>
  <c r="M420" i="4"/>
  <c r="L420" i="4"/>
  <c r="J420" i="4"/>
  <c r="I420" i="4"/>
  <c r="H420" i="4"/>
  <c r="AC419" i="4"/>
  <c r="M419" i="4"/>
  <c r="L419" i="4"/>
  <c r="J419" i="4"/>
  <c r="I419" i="4"/>
  <c r="H419" i="4"/>
  <c r="AC418" i="4"/>
  <c r="M418" i="4"/>
  <c r="L418" i="4"/>
  <c r="J418" i="4"/>
  <c r="I418" i="4"/>
  <c r="H418" i="4"/>
  <c r="AC417" i="4"/>
  <c r="M417" i="4"/>
  <c r="L417" i="4"/>
  <c r="J417" i="4"/>
  <c r="I417" i="4"/>
  <c r="H417" i="4"/>
  <c r="AC416" i="4"/>
  <c r="M416" i="4"/>
  <c r="L416" i="4"/>
  <c r="J416" i="4"/>
  <c r="I416" i="4"/>
  <c r="H416" i="4"/>
  <c r="AC415" i="4"/>
  <c r="M415" i="4"/>
  <c r="L415" i="4"/>
  <c r="J415" i="4"/>
  <c r="I415" i="4"/>
  <c r="H415" i="4"/>
  <c r="AC414" i="4"/>
  <c r="M414" i="4"/>
  <c r="L414" i="4"/>
  <c r="J414" i="4"/>
  <c r="I414" i="4"/>
  <c r="H414" i="4"/>
  <c r="L412" i="4"/>
  <c r="J412" i="4"/>
  <c r="I412" i="4"/>
  <c r="H412" i="4"/>
  <c r="F412" i="4"/>
  <c r="E412" i="4"/>
  <c r="D412" i="4"/>
  <c r="L411" i="4"/>
  <c r="J411" i="4"/>
  <c r="I411" i="4"/>
  <c r="H411" i="4"/>
  <c r="F411" i="4"/>
  <c r="E411" i="4"/>
  <c r="D411" i="4"/>
  <c r="L410" i="4"/>
  <c r="J410" i="4"/>
  <c r="I410" i="4"/>
  <c r="H410" i="4"/>
  <c r="F410" i="4"/>
  <c r="E410" i="4"/>
  <c r="D410" i="4"/>
  <c r="L409" i="4"/>
  <c r="J409" i="4"/>
  <c r="I409" i="4"/>
  <c r="H409" i="4"/>
  <c r="F409" i="4"/>
  <c r="E409" i="4"/>
  <c r="D409" i="4"/>
  <c r="L408" i="4"/>
  <c r="J408" i="4"/>
  <c r="I408" i="4"/>
  <c r="H408" i="4"/>
  <c r="F408" i="4"/>
  <c r="E408" i="4"/>
  <c r="D408" i="4"/>
  <c r="L407" i="4"/>
  <c r="J407" i="4"/>
  <c r="I407" i="4"/>
  <c r="H407" i="4"/>
  <c r="F407" i="4"/>
  <c r="E407" i="4"/>
  <c r="D407" i="4"/>
  <c r="L406" i="4"/>
  <c r="J406" i="4"/>
  <c r="I406" i="4"/>
  <c r="H406" i="4"/>
  <c r="F406" i="4"/>
  <c r="E406" i="4"/>
  <c r="D406" i="4"/>
  <c r="L405" i="4"/>
  <c r="J405" i="4"/>
  <c r="I405" i="4"/>
  <c r="H405" i="4"/>
  <c r="F405" i="4"/>
  <c r="E405" i="4"/>
  <c r="D405" i="4"/>
  <c r="L403" i="4"/>
  <c r="J403" i="4"/>
  <c r="I403" i="4"/>
  <c r="H403" i="4"/>
  <c r="D403" i="4"/>
  <c r="L402" i="4"/>
  <c r="J402" i="4"/>
  <c r="I402" i="4"/>
  <c r="H402" i="4"/>
  <c r="E402" i="4"/>
  <c r="D402" i="4"/>
  <c r="L401" i="4"/>
  <c r="J401" i="4"/>
  <c r="I401" i="4"/>
  <c r="H401" i="4"/>
  <c r="L400" i="4"/>
  <c r="J400" i="4"/>
  <c r="I400" i="4"/>
  <c r="H400" i="4"/>
  <c r="E400" i="4"/>
  <c r="D400" i="4"/>
  <c r="L399" i="4"/>
  <c r="J399" i="4"/>
  <c r="I399" i="4"/>
  <c r="H399" i="4"/>
  <c r="E399" i="4"/>
  <c r="D399" i="4"/>
  <c r="L398" i="4"/>
  <c r="J398" i="4"/>
  <c r="I398" i="4"/>
  <c r="H398" i="4"/>
  <c r="L397" i="4"/>
  <c r="J397" i="4"/>
  <c r="I397" i="4"/>
  <c r="H397" i="4"/>
  <c r="E397" i="4"/>
  <c r="D397" i="4"/>
  <c r="L396" i="4"/>
  <c r="J396" i="4"/>
  <c r="I396" i="4"/>
  <c r="H396" i="4"/>
  <c r="L394" i="4"/>
  <c r="J394" i="4"/>
  <c r="I394" i="4"/>
  <c r="H394" i="4"/>
  <c r="L393" i="4"/>
  <c r="J393" i="4"/>
  <c r="I393" i="4"/>
  <c r="H393" i="4"/>
  <c r="L392" i="4"/>
  <c r="J392" i="4"/>
  <c r="I392" i="4"/>
  <c r="H392" i="4"/>
  <c r="L391" i="4"/>
  <c r="J391" i="4"/>
  <c r="I391" i="4"/>
  <c r="H391" i="4"/>
  <c r="L390" i="4"/>
  <c r="J390" i="4"/>
  <c r="I390" i="4"/>
  <c r="H390" i="4"/>
  <c r="L389" i="4"/>
  <c r="J389" i="4"/>
  <c r="I389" i="4"/>
  <c r="H389" i="4"/>
  <c r="L388" i="4"/>
  <c r="J388" i="4"/>
  <c r="I388" i="4"/>
  <c r="H388" i="4"/>
  <c r="L387" i="4"/>
  <c r="J387" i="4"/>
  <c r="I387" i="4"/>
  <c r="H387" i="4"/>
  <c r="L385" i="4"/>
  <c r="J385" i="4"/>
  <c r="I385" i="4"/>
  <c r="H385" i="4"/>
  <c r="E385" i="4"/>
  <c r="D385" i="4"/>
  <c r="L384" i="4"/>
  <c r="J384" i="4"/>
  <c r="I384" i="4"/>
  <c r="H384" i="4"/>
  <c r="E384" i="4"/>
  <c r="D384" i="4"/>
  <c r="L383" i="4"/>
  <c r="J383" i="4"/>
  <c r="I383" i="4"/>
  <c r="H383" i="4"/>
  <c r="E383" i="4"/>
  <c r="L382" i="4"/>
  <c r="J382" i="4"/>
  <c r="I382" i="4"/>
  <c r="H382" i="4"/>
  <c r="E382" i="4"/>
  <c r="D382" i="4"/>
  <c r="L381" i="4"/>
  <c r="J381" i="4"/>
  <c r="I381" i="4"/>
  <c r="H381" i="4"/>
  <c r="E381" i="4"/>
  <c r="D381" i="4"/>
  <c r="L380" i="4"/>
  <c r="J380" i="4"/>
  <c r="I380" i="4"/>
  <c r="H380" i="4"/>
  <c r="E380" i="4"/>
  <c r="L379" i="4"/>
  <c r="J379" i="4"/>
  <c r="I379" i="4"/>
  <c r="H379" i="4"/>
  <c r="E379" i="4"/>
  <c r="D379" i="4"/>
  <c r="L378" i="4"/>
  <c r="J378" i="4"/>
  <c r="I378" i="4"/>
  <c r="H378" i="4"/>
  <c r="E378" i="4"/>
  <c r="L376" i="4"/>
  <c r="J376" i="4"/>
  <c r="I376" i="4"/>
  <c r="H376" i="4"/>
  <c r="F376" i="4"/>
  <c r="E376" i="4"/>
  <c r="D376" i="4"/>
  <c r="L375" i="4"/>
  <c r="J375" i="4"/>
  <c r="I375" i="4"/>
  <c r="H375" i="4"/>
  <c r="F375" i="4"/>
  <c r="E375" i="4"/>
  <c r="D375" i="4"/>
  <c r="L374" i="4"/>
  <c r="J374" i="4"/>
  <c r="I374" i="4"/>
  <c r="H374" i="4"/>
  <c r="F374" i="4"/>
  <c r="E374" i="4"/>
  <c r="D374" i="4"/>
  <c r="L373" i="4"/>
  <c r="J373" i="4"/>
  <c r="I373" i="4"/>
  <c r="H373" i="4"/>
  <c r="F373" i="4"/>
  <c r="E373" i="4"/>
  <c r="D373" i="4"/>
  <c r="L372" i="4"/>
  <c r="J372" i="4"/>
  <c r="I372" i="4"/>
  <c r="H372" i="4"/>
  <c r="F372" i="4"/>
  <c r="E372" i="4"/>
  <c r="D372" i="4"/>
  <c r="L371" i="4"/>
  <c r="J371" i="4"/>
  <c r="I371" i="4"/>
  <c r="H371" i="4"/>
  <c r="F371" i="4"/>
  <c r="E371" i="4"/>
  <c r="D371" i="4"/>
  <c r="L370" i="4"/>
  <c r="J370" i="4"/>
  <c r="I370" i="4"/>
  <c r="H370" i="4"/>
  <c r="F370" i="4"/>
  <c r="E370" i="4"/>
  <c r="D370" i="4"/>
  <c r="L369" i="4"/>
  <c r="J369" i="4"/>
  <c r="I369" i="4"/>
  <c r="H369" i="4"/>
  <c r="F369" i="4"/>
  <c r="E369" i="4"/>
  <c r="D369" i="4"/>
  <c r="L368" i="4"/>
  <c r="J368" i="4"/>
  <c r="I368" i="4"/>
  <c r="H368" i="4"/>
  <c r="AC366" i="4"/>
  <c r="M366" i="4"/>
  <c r="L366" i="4"/>
  <c r="J366" i="4"/>
  <c r="I366" i="4"/>
  <c r="H366" i="4"/>
  <c r="AC365" i="4"/>
  <c r="M365" i="4"/>
  <c r="L365" i="4"/>
  <c r="J365" i="4"/>
  <c r="I365" i="4"/>
  <c r="H365" i="4"/>
  <c r="AC364" i="4"/>
  <c r="M364" i="4"/>
  <c r="L364" i="4"/>
  <c r="J364" i="4"/>
  <c r="I364" i="4"/>
  <c r="H364" i="4"/>
  <c r="AC363" i="4"/>
  <c r="M363" i="4"/>
  <c r="L363" i="4"/>
  <c r="J363" i="4"/>
  <c r="I363" i="4"/>
  <c r="H363" i="4"/>
  <c r="AC362" i="4"/>
  <c r="M362" i="4"/>
  <c r="L362" i="4"/>
  <c r="J362" i="4"/>
  <c r="I362" i="4"/>
  <c r="H362" i="4"/>
  <c r="AC361" i="4"/>
  <c r="M361" i="4"/>
  <c r="L361" i="4"/>
  <c r="J361" i="4"/>
  <c r="I361" i="4"/>
  <c r="H361" i="4"/>
  <c r="AC360" i="4"/>
  <c r="M360" i="4"/>
  <c r="L360" i="4"/>
  <c r="J360" i="4"/>
  <c r="I360" i="4"/>
  <c r="H360" i="4"/>
  <c r="AC359" i="4"/>
  <c r="M359" i="4"/>
  <c r="M313" i="4" s="1"/>
  <c r="L359" i="4"/>
  <c r="J359" i="4"/>
  <c r="I359" i="4"/>
  <c r="H359" i="4"/>
  <c r="L357" i="4"/>
  <c r="J357" i="4"/>
  <c r="I357" i="4"/>
  <c r="H357" i="4"/>
  <c r="F357" i="4"/>
  <c r="E357" i="4"/>
  <c r="D357" i="4"/>
  <c r="L356" i="4"/>
  <c r="J356" i="4"/>
  <c r="I356" i="4"/>
  <c r="H356" i="4"/>
  <c r="F356" i="4"/>
  <c r="E356" i="4"/>
  <c r="D356" i="4"/>
  <c r="L355" i="4"/>
  <c r="J355" i="4"/>
  <c r="I355" i="4"/>
  <c r="H355" i="4"/>
  <c r="F355" i="4"/>
  <c r="E355" i="4"/>
  <c r="D355" i="4"/>
  <c r="L354" i="4"/>
  <c r="J354" i="4"/>
  <c r="I354" i="4"/>
  <c r="H354" i="4"/>
  <c r="F354" i="4"/>
  <c r="E354" i="4"/>
  <c r="D354" i="4"/>
  <c r="L353" i="4"/>
  <c r="J353" i="4"/>
  <c r="I353" i="4"/>
  <c r="H353" i="4"/>
  <c r="F353" i="4"/>
  <c r="E353" i="4"/>
  <c r="D353" i="4"/>
  <c r="L352" i="4"/>
  <c r="J352" i="4"/>
  <c r="I352" i="4"/>
  <c r="H352" i="4"/>
  <c r="F352" i="4"/>
  <c r="E352" i="4"/>
  <c r="D352" i="4"/>
  <c r="L351" i="4"/>
  <c r="J351" i="4"/>
  <c r="I351" i="4"/>
  <c r="H351" i="4"/>
  <c r="F351" i="4"/>
  <c r="E351" i="4"/>
  <c r="D351" i="4"/>
  <c r="L350" i="4"/>
  <c r="J350" i="4"/>
  <c r="I350" i="4"/>
  <c r="H350" i="4"/>
  <c r="F350" i="4"/>
  <c r="E350" i="4"/>
  <c r="D350" i="4"/>
  <c r="L348" i="4"/>
  <c r="J348" i="4"/>
  <c r="I348" i="4"/>
  <c r="H348" i="4"/>
  <c r="L347" i="4"/>
  <c r="J347" i="4"/>
  <c r="I347" i="4"/>
  <c r="H347" i="4"/>
  <c r="E347" i="4"/>
  <c r="D347" i="4"/>
  <c r="L346" i="4"/>
  <c r="J346" i="4"/>
  <c r="I346" i="4"/>
  <c r="H346" i="4"/>
  <c r="D346" i="4"/>
  <c r="L345" i="4"/>
  <c r="J345" i="4"/>
  <c r="I345" i="4"/>
  <c r="H345" i="4"/>
  <c r="L344" i="4"/>
  <c r="J344" i="4"/>
  <c r="I344" i="4"/>
  <c r="H344" i="4"/>
  <c r="D344" i="4"/>
  <c r="L343" i="4"/>
  <c r="J343" i="4"/>
  <c r="I343" i="4"/>
  <c r="H343" i="4"/>
  <c r="E343" i="4"/>
  <c r="D343" i="4"/>
  <c r="L342" i="4"/>
  <c r="J342" i="4"/>
  <c r="I342" i="4"/>
  <c r="H342" i="4"/>
  <c r="E342" i="4"/>
  <c r="D342" i="4"/>
  <c r="L341" i="4"/>
  <c r="J341" i="4"/>
  <c r="I341" i="4"/>
  <c r="H341" i="4"/>
  <c r="E341" i="4"/>
  <c r="L339" i="4"/>
  <c r="J339" i="4"/>
  <c r="I339" i="4"/>
  <c r="H339" i="4"/>
  <c r="L338" i="4"/>
  <c r="J338" i="4"/>
  <c r="I338" i="4"/>
  <c r="H338" i="4"/>
  <c r="L337" i="4"/>
  <c r="J337" i="4"/>
  <c r="I337" i="4"/>
  <c r="H337" i="4"/>
  <c r="L336" i="4"/>
  <c r="J336" i="4"/>
  <c r="I336" i="4"/>
  <c r="H336" i="4"/>
  <c r="L335" i="4"/>
  <c r="J335" i="4"/>
  <c r="I335" i="4"/>
  <c r="H335" i="4"/>
  <c r="L334" i="4"/>
  <c r="J334" i="4"/>
  <c r="I334" i="4"/>
  <c r="H334" i="4"/>
  <c r="L333" i="4"/>
  <c r="J333" i="4"/>
  <c r="I333" i="4"/>
  <c r="H333" i="4"/>
  <c r="L332" i="4"/>
  <c r="J332" i="4"/>
  <c r="I332" i="4"/>
  <c r="H332" i="4"/>
  <c r="L330" i="4"/>
  <c r="J330" i="4"/>
  <c r="I330" i="4"/>
  <c r="H330" i="4"/>
  <c r="E330" i="4"/>
  <c r="L329" i="4"/>
  <c r="J329" i="4"/>
  <c r="I329" i="4"/>
  <c r="H329" i="4"/>
  <c r="E329" i="4"/>
  <c r="D329" i="4"/>
  <c r="L328" i="4"/>
  <c r="J328" i="4"/>
  <c r="I328" i="4"/>
  <c r="H328" i="4"/>
  <c r="E328" i="4"/>
  <c r="D328" i="4"/>
  <c r="L327" i="4"/>
  <c r="J327" i="4"/>
  <c r="I327" i="4"/>
  <c r="H327" i="4"/>
  <c r="E327" i="4"/>
  <c r="L326" i="4"/>
  <c r="J326" i="4"/>
  <c r="I326" i="4"/>
  <c r="H326" i="4"/>
  <c r="E326" i="4"/>
  <c r="D326" i="4"/>
  <c r="L325" i="4"/>
  <c r="J325" i="4"/>
  <c r="I325" i="4"/>
  <c r="H325" i="4"/>
  <c r="E325" i="4"/>
  <c r="D325" i="4"/>
  <c r="L324" i="4"/>
  <c r="J324" i="4"/>
  <c r="I324" i="4"/>
  <c r="H324" i="4"/>
  <c r="E324" i="4"/>
  <c r="D324" i="4"/>
  <c r="L323" i="4"/>
  <c r="J323" i="4"/>
  <c r="I323" i="4"/>
  <c r="H323" i="4"/>
  <c r="E323" i="4"/>
  <c r="D323" i="4"/>
  <c r="L321" i="4"/>
  <c r="J321" i="4"/>
  <c r="I321" i="4"/>
  <c r="H321" i="4"/>
  <c r="F321" i="4"/>
  <c r="E321" i="4"/>
  <c r="D321" i="4"/>
  <c r="L320" i="4"/>
  <c r="J320" i="4"/>
  <c r="I320" i="4"/>
  <c r="H320" i="4"/>
  <c r="F320" i="4"/>
  <c r="E320" i="4"/>
  <c r="D320" i="4"/>
  <c r="L319" i="4"/>
  <c r="J319" i="4"/>
  <c r="I319" i="4"/>
  <c r="H319" i="4"/>
  <c r="F319" i="4"/>
  <c r="E319" i="4"/>
  <c r="D319" i="4"/>
  <c r="L318" i="4"/>
  <c r="J318" i="4"/>
  <c r="I318" i="4"/>
  <c r="H318" i="4"/>
  <c r="F318" i="4"/>
  <c r="E318" i="4"/>
  <c r="D318" i="4"/>
  <c r="L317" i="4"/>
  <c r="J317" i="4"/>
  <c r="I317" i="4"/>
  <c r="H317" i="4"/>
  <c r="F317" i="4"/>
  <c r="E317" i="4"/>
  <c r="D317" i="4"/>
  <c r="L316" i="4"/>
  <c r="J316" i="4"/>
  <c r="I316" i="4"/>
  <c r="H316" i="4"/>
  <c r="F316" i="4"/>
  <c r="E316" i="4"/>
  <c r="D316" i="4"/>
  <c r="L315" i="4"/>
  <c r="J315" i="4"/>
  <c r="I315" i="4"/>
  <c r="H315" i="4"/>
  <c r="F315" i="4"/>
  <c r="E315" i="4"/>
  <c r="D315" i="4"/>
  <c r="L314" i="4"/>
  <c r="J314" i="4"/>
  <c r="I314" i="4"/>
  <c r="H314" i="4"/>
  <c r="F314" i="4"/>
  <c r="E314" i="4"/>
  <c r="D314" i="4"/>
  <c r="L313" i="4"/>
  <c r="J313" i="4"/>
  <c r="I313" i="4"/>
  <c r="H313" i="4"/>
  <c r="AC311" i="4"/>
  <c r="M311" i="4"/>
  <c r="L311" i="4"/>
  <c r="J311" i="4"/>
  <c r="I311" i="4"/>
  <c r="H311" i="4"/>
  <c r="AC310" i="4"/>
  <c r="M310" i="4"/>
  <c r="L310" i="4"/>
  <c r="J310" i="4"/>
  <c r="I310" i="4"/>
  <c r="H310" i="4"/>
  <c r="AC309" i="4"/>
  <c r="M309" i="4"/>
  <c r="L309" i="4"/>
  <c r="J309" i="4"/>
  <c r="I309" i="4"/>
  <c r="H309" i="4"/>
  <c r="AC308" i="4"/>
  <c r="M308" i="4"/>
  <c r="L308" i="4"/>
  <c r="J308" i="4"/>
  <c r="I308" i="4"/>
  <c r="H308" i="4"/>
  <c r="AC307" i="4"/>
  <c r="M307" i="4"/>
  <c r="L307" i="4"/>
  <c r="J307" i="4"/>
  <c r="I307" i="4"/>
  <c r="H307" i="4"/>
  <c r="AC306" i="4"/>
  <c r="M306" i="4"/>
  <c r="L306" i="4"/>
  <c r="J306" i="4"/>
  <c r="I306" i="4"/>
  <c r="H306" i="4"/>
  <c r="AC305" i="4"/>
  <c r="M305" i="4"/>
  <c r="L305" i="4"/>
  <c r="J305" i="4"/>
  <c r="I305" i="4"/>
  <c r="H305" i="4"/>
  <c r="AC304" i="4"/>
  <c r="M304" i="4"/>
  <c r="L304" i="4"/>
  <c r="J304" i="4"/>
  <c r="I304" i="4"/>
  <c r="H304" i="4"/>
  <c r="L302" i="4"/>
  <c r="J302" i="4"/>
  <c r="I302" i="4"/>
  <c r="H302" i="4"/>
  <c r="F302" i="4"/>
  <c r="E302" i="4"/>
  <c r="D302" i="4"/>
  <c r="L301" i="4"/>
  <c r="J301" i="4"/>
  <c r="I301" i="4"/>
  <c r="H301" i="4"/>
  <c r="F301" i="4"/>
  <c r="E301" i="4"/>
  <c r="D301" i="4"/>
  <c r="L300" i="4"/>
  <c r="J300" i="4"/>
  <c r="I300" i="4"/>
  <c r="H300" i="4"/>
  <c r="F300" i="4"/>
  <c r="E300" i="4"/>
  <c r="D300" i="4"/>
  <c r="L299" i="4"/>
  <c r="J299" i="4"/>
  <c r="I299" i="4"/>
  <c r="H299" i="4"/>
  <c r="F299" i="4"/>
  <c r="E299" i="4"/>
  <c r="D299" i="4"/>
  <c r="L298" i="4"/>
  <c r="J298" i="4"/>
  <c r="I298" i="4"/>
  <c r="H298" i="4"/>
  <c r="F298" i="4"/>
  <c r="E298" i="4"/>
  <c r="D298" i="4"/>
  <c r="L297" i="4"/>
  <c r="J297" i="4"/>
  <c r="I297" i="4"/>
  <c r="H297" i="4"/>
  <c r="F297" i="4"/>
  <c r="E297" i="4"/>
  <c r="D297" i="4"/>
  <c r="L296" i="4"/>
  <c r="J296" i="4"/>
  <c r="I296" i="4"/>
  <c r="H296" i="4"/>
  <c r="F296" i="4"/>
  <c r="E296" i="4"/>
  <c r="D296" i="4"/>
  <c r="L295" i="4"/>
  <c r="J295" i="4"/>
  <c r="I295" i="4"/>
  <c r="H295" i="4"/>
  <c r="F295" i="4"/>
  <c r="E295" i="4"/>
  <c r="D295" i="4"/>
  <c r="L293" i="4"/>
  <c r="J293" i="4"/>
  <c r="I293" i="4"/>
  <c r="H293" i="4"/>
  <c r="E293" i="4"/>
  <c r="D293" i="4"/>
  <c r="L292" i="4"/>
  <c r="J292" i="4"/>
  <c r="I292" i="4"/>
  <c r="H292" i="4"/>
  <c r="E292" i="4"/>
  <c r="D292" i="4"/>
  <c r="L291" i="4"/>
  <c r="J291" i="4"/>
  <c r="I291" i="4"/>
  <c r="H291" i="4"/>
  <c r="E291" i="4"/>
  <c r="L290" i="4"/>
  <c r="J290" i="4"/>
  <c r="I290" i="4"/>
  <c r="H290" i="4"/>
  <c r="E290" i="4"/>
  <c r="D290" i="4"/>
  <c r="L289" i="4"/>
  <c r="J289" i="4"/>
  <c r="I289" i="4"/>
  <c r="H289" i="4"/>
  <c r="D289" i="4"/>
  <c r="L288" i="4"/>
  <c r="J288" i="4"/>
  <c r="I288" i="4"/>
  <c r="H288" i="4"/>
  <c r="L287" i="4"/>
  <c r="J287" i="4"/>
  <c r="I287" i="4"/>
  <c r="H287" i="4"/>
  <c r="E287" i="4"/>
  <c r="D287" i="4"/>
  <c r="L286" i="4"/>
  <c r="J286" i="4"/>
  <c r="I286" i="4"/>
  <c r="H286" i="4"/>
  <c r="L284" i="4"/>
  <c r="J284" i="4"/>
  <c r="I284" i="4"/>
  <c r="H284" i="4"/>
  <c r="L283" i="4"/>
  <c r="J283" i="4"/>
  <c r="I283" i="4"/>
  <c r="H283" i="4"/>
  <c r="L282" i="4"/>
  <c r="J282" i="4"/>
  <c r="I282" i="4"/>
  <c r="H282" i="4"/>
  <c r="L281" i="4"/>
  <c r="J281" i="4"/>
  <c r="I281" i="4"/>
  <c r="H281" i="4"/>
  <c r="L280" i="4"/>
  <c r="J280" i="4"/>
  <c r="I280" i="4"/>
  <c r="H280" i="4"/>
  <c r="L279" i="4"/>
  <c r="J279" i="4"/>
  <c r="I279" i="4"/>
  <c r="H279" i="4"/>
  <c r="L278" i="4"/>
  <c r="J278" i="4"/>
  <c r="I278" i="4"/>
  <c r="H278" i="4"/>
  <c r="L277" i="4"/>
  <c r="J277" i="4"/>
  <c r="I277" i="4"/>
  <c r="H277" i="4"/>
  <c r="L275" i="4"/>
  <c r="J275" i="4"/>
  <c r="I275" i="4"/>
  <c r="H275" i="4"/>
  <c r="E275" i="4"/>
  <c r="D275" i="4"/>
  <c r="L274" i="4"/>
  <c r="J274" i="4"/>
  <c r="I274" i="4"/>
  <c r="H274" i="4"/>
  <c r="E274" i="4"/>
  <c r="L273" i="4"/>
  <c r="J273" i="4"/>
  <c r="I273" i="4"/>
  <c r="H273" i="4"/>
  <c r="E273" i="4"/>
  <c r="D273" i="4"/>
  <c r="L272" i="4"/>
  <c r="J272" i="4"/>
  <c r="I272" i="4"/>
  <c r="H272" i="4"/>
  <c r="E272" i="4"/>
  <c r="D272" i="4"/>
  <c r="L271" i="4"/>
  <c r="J271" i="4"/>
  <c r="I271" i="4"/>
  <c r="H271" i="4"/>
  <c r="E271" i="4"/>
  <c r="L270" i="4"/>
  <c r="J270" i="4"/>
  <c r="I270" i="4"/>
  <c r="H270" i="4"/>
  <c r="E270" i="4"/>
  <c r="L269" i="4"/>
  <c r="J269" i="4"/>
  <c r="I269" i="4"/>
  <c r="H269" i="4"/>
  <c r="E269" i="4"/>
  <c r="D269" i="4"/>
  <c r="L268" i="4"/>
  <c r="J268" i="4"/>
  <c r="I268" i="4"/>
  <c r="H268" i="4"/>
  <c r="E268" i="4"/>
  <c r="L266" i="4"/>
  <c r="J266" i="4"/>
  <c r="I266" i="4"/>
  <c r="H266" i="4"/>
  <c r="F266" i="4"/>
  <c r="E266" i="4"/>
  <c r="D266" i="4"/>
  <c r="L265" i="4"/>
  <c r="J265" i="4"/>
  <c r="I265" i="4"/>
  <c r="H265" i="4"/>
  <c r="F265" i="4"/>
  <c r="E265" i="4"/>
  <c r="D265" i="4"/>
  <c r="L264" i="4"/>
  <c r="J264" i="4"/>
  <c r="I264" i="4"/>
  <c r="H264" i="4"/>
  <c r="F264" i="4"/>
  <c r="E264" i="4"/>
  <c r="D264" i="4"/>
  <c r="L263" i="4"/>
  <c r="J263" i="4"/>
  <c r="I263" i="4"/>
  <c r="H263" i="4"/>
  <c r="F263" i="4"/>
  <c r="E263" i="4"/>
  <c r="D263" i="4"/>
  <c r="L262" i="4"/>
  <c r="J262" i="4"/>
  <c r="I262" i="4"/>
  <c r="H262" i="4"/>
  <c r="F262" i="4"/>
  <c r="E262" i="4"/>
  <c r="D262" i="4"/>
  <c r="L261" i="4"/>
  <c r="J261" i="4"/>
  <c r="I261" i="4"/>
  <c r="H261" i="4"/>
  <c r="F261" i="4"/>
  <c r="E261" i="4"/>
  <c r="D261" i="4"/>
  <c r="L260" i="4"/>
  <c r="J260" i="4"/>
  <c r="I260" i="4"/>
  <c r="H260" i="4"/>
  <c r="F260" i="4"/>
  <c r="E260" i="4"/>
  <c r="D260" i="4"/>
  <c r="L259" i="4"/>
  <c r="J259" i="4"/>
  <c r="I259" i="4"/>
  <c r="H259" i="4"/>
  <c r="F259" i="4"/>
  <c r="E259" i="4"/>
  <c r="D259" i="4"/>
  <c r="L258" i="4"/>
  <c r="J258" i="4"/>
  <c r="I258" i="4"/>
  <c r="H258" i="4"/>
  <c r="AC256" i="4"/>
  <c r="M256" i="4"/>
  <c r="L256" i="4"/>
  <c r="J256" i="4"/>
  <c r="I256" i="4"/>
  <c r="H256" i="4"/>
  <c r="AC255" i="4"/>
  <c r="M255" i="4"/>
  <c r="L255" i="4"/>
  <c r="J255" i="4"/>
  <c r="I255" i="4"/>
  <c r="H255" i="4"/>
  <c r="AC254" i="4"/>
  <c r="M254" i="4"/>
  <c r="L254" i="4"/>
  <c r="J254" i="4"/>
  <c r="I254" i="4"/>
  <c r="H254" i="4"/>
  <c r="AC253" i="4"/>
  <c r="M253" i="4"/>
  <c r="L253" i="4"/>
  <c r="J253" i="4"/>
  <c r="I253" i="4"/>
  <c r="H253" i="4"/>
  <c r="AC252" i="4"/>
  <c r="M252" i="4"/>
  <c r="L252" i="4"/>
  <c r="J252" i="4"/>
  <c r="I252" i="4"/>
  <c r="H252" i="4"/>
  <c r="AC251" i="4"/>
  <c r="M251" i="4"/>
  <c r="L251" i="4"/>
  <c r="J251" i="4"/>
  <c r="I251" i="4"/>
  <c r="H251" i="4"/>
  <c r="AC250" i="4"/>
  <c r="M250" i="4"/>
  <c r="L250" i="4"/>
  <c r="J250" i="4"/>
  <c r="I250" i="4"/>
  <c r="H250" i="4"/>
  <c r="AC249" i="4"/>
  <c r="M249" i="4"/>
  <c r="L249" i="4"/>
  <c r="J249" i="4"/>
  <c r="I249" i="4"/>
  <c r="H249" i="4"/>
  <c r="L247" i="4"/>
  <c r="J247" i="4"/>
  <c r="I247" i="4"/>
  <c r="H247" i="4"/>
  <c r="F247" i="4"/>
  <c r="E247" i="4"/>
  <c r="D247" i="4"/>
  <c r="L246" i="4"/>
  <c r="J246" i="4"/>
  <c r="I246" i="4"/>
  <c r="H246" i="4"/>
  <c r="F246" i="4"/>
  <c r="E246" i="4"/>
  <c r="D246" i="4"/>
  <c r="L245" i="4"/>
  <c r="J245" i="4"/>
  <c r="I245" i="4"/>
  <c r="H245" i="4"/>
  <c r="F245" i="4"/>
  <c r="E245" i="4"/>
  <c r="D245" i="4"/>
  <c r="L244" i="4"/>
  <c r="J244" i="4"/>
  <c r="I244" i="4"/>
  <c r="H244" i="4"/>
  <c r="F244" i="4"/>
  <c r="E244" i="4"/>
  <c r="D244" i="4"/>
  <c r="L243" i="4"/>
  <c r="J243" i="4"/>
  <c r="I243" i="4"/>
  <c r="H243" i="4"/>
  <c r="F243" i="4"/>
  <c r="E243" i="4"/>
  <c r="D243" i="4"/>
  <c r="L242" i="4"/>
  <c r="J242" i="4"/>
  <c r="I242" i="4"/>
  <c r="H242" i="4"/>
  <c r="F242" i="4"/>
  <c r="E242" i="4"/>
  <c r="D242" i="4"/>
  <c r="L241" i="4"/>
  <c r="J241" i="4"/>
  <c r="I241" i="4"/>
  <c r="H241" i="4"/>
  <c r="F241" i="4"/>
  <c r="E241" i="4"/>
  <c r="D241" i="4"/>
  <c r="L240" i="4"/>
  <c r="J240" i="4"/>
  <c r="I240" i="4"/>
  <c r="H240" i="4"/>
  <c r="F240" i="4"/>
  <c r="E240" i="4"/>
  <c r="D240" i="4"/>
  <c r="L238" i="4"/>
  <c r="J238" i="4"/>
  <c r="I238" i="4"/>
  <c r="H238" i="4"/>
  <c r="L237" i="4"/>
  <c r="J237" i="4"/>
  <c r="I237" i="4"/>
  <c r="H237" i="4"/>
  <c r="E237" i="4"/>
  <c r="D237" i="4"/>
  <c r="L236" i="4"/>
  <c r="J236" i="4"/>
  <c r="I236" i="4"/>
  <c r="H236" i="4"/>
  <c r="D236" i="4"/>
  <c r="L235" i="4"/>
  <c r="J235" i="4"/>
  <c r="I235" i="4"/>
  <c r="H235" i="4"/>
  <c r="L234" i="4"/>
  <c r="J234" i="4"/>
  <c r="I234" i="4"/>
  <c r="H234" i="4"/>
  <c r="D234" i="4"/>
  <c r="L233" i="4"/>
  <c r="J233" i="4"/>
  <c r="I233" i="4"/>
  <c r="H233" i="4"/>
  <c r="E233" i="4"/>
  <c r="D233" i="4"/>
  <c r="L232" i="4"/>
  <c r="J232" i="4"/>
  <c r="I232" i="4"/>
  <c r="H232" i="4"/>
  <c r="E232" i="4"/>
  <c r="L231" i="4"/>
  <c r="J231" i="4"/>
  <c r="I231" i="4"/>
  <c r="H231" i="4"/>
  <c r="E231" i="4"/>
  <c r="D231" i="4"/>
  <c r="L229" i="4"/>
  <c r="J229" i="4"/>
  <c r="I229" i="4"/>
  <c r="H229" i="4"/>
  <c r="L228" i="4"/>
  <c r="J228" i="4"/>
  <c r="I228" i="4"/>
  <c r="H228" i="4"/>
  <c r="L227" i="4"/>
  <c r="J227" i="4"/>
  <c r="I227" i="4"/>
  <c r="H227" i="4"/>
  <c r="L226" i="4"/>
  <c r="J226" i="4"/>
  <c r="I226" i="4"/>
  <c r="H226" i="4"/>
  <c r="L225" i="4"/>
  <c r="J225" i="4"/>
  <c r="I225" i="4"/>
  <c r="H225" i="4"/>
  <c r="L224" i="4"/>
  <c r="J224" i="4"/>
  <c r="I224" i="4"/>
  <c r="H224" i="4"/>
  <c r="L223" i="4"/>
  <c r="J223" i="4"/>
  <c r="I223" i="4"/>
  <c r="H223" i="4"/>
  <c r="L222" i="4"/>
  <c r="J222" i="4"/>
  <c r="I222" i="4"/>
  <c r="H222" i="4"/>
  <c r="L220" i="4"/>
  <c r="J220" i="4"/>
  <c r="I220" i="4"/>
  <c r="H220" i="4"/>
  <c r="E220" i="4"/>
  <c r="L219" i="4"/>
  <c r="J219" i="4"/>
  <c r="I219" i="4"/>
  <c r="H219" i="4"/>
  <c r="E219" i="4"/>
  <c r="D219" i="4"/>
  <c r="L218" i="4"/>
  <c r="J218" i="4"/>
  <c r="I218" i="4"/>
  <c r="H218" i="4"/>
  <c r="E218" i="4"/>
  <c r="D218" i="4"/>
  <c r="L217" i="4"/>
  <c r="J217" i="4"/>
  <c r="I217" i="4"/>
  <c r="H217" i="4"/>
  <c r="E217" i="4"/>
  <c r="L216" i="4"/>
  <c r="J216" i="4"/>
  <c r="I216" i="4"/>
  <c r="H216" i="4"/>
  <c r="E216" i="4"/>
  <c r="D216" i="4"/>
  <c r="L215" i="4"/>
  <c r="J215" i="4"/>
  <c r="I215" i="4"/>
  <c r="H215" i="4"/>
  <c r="E215" i="4"/>
  <c r="D215" i="4"/>
  <c r="L214" i="4"/>
  <c r="J214" i="4"/>
  <c r="I214" i="4"/>
  <c r="H214" i="4"/>
  <c r="E214" i="4"/>
  <c r="L213" i="4"/>
  <c r="J213" i="4"/>
  <c r="I213" i="4"/>
  <c r="H213" i="4"/>
  <c r="E213" i="4"/>
  <c r="D213" i="4"/>
  <c r="L211" i="4"/>
  <c r="J211" i="4"/>
  <c r="I211" i="4"/>
  <c r="H211" i="4"/>
  <c r="F211" i="4"/>
  <c r="E211" i="4"/>
  <c r="D211" i="4"/>
  <c r="L210" i="4"/>
  <c r="J210" i="4"/>
  <c r="I210" i="4"/>
  <c r="H210" i="4"/>
  <c r="F210" i="4"/>
  <c r="E210" i="4"/>
  <c r="D210" i="4"/>
  <c r="L209" i="4"/>
  <c r="J209" i="4"/>
  <c r="I209" i="4"/>
  <c r="H209" i="4"/>
  <c r="F209" i="4"/>
  <c r="E209" i="4"/>
  <c r="D209" i="4"/>
  <c r="L208" i="4"/>
  <c r="J208" i="4"/>
  <c r="I208" i="4"/>
  <c r="H208" i="4"/>
  <c r="F208" i="4"/>
  <c r="E208" i="4"/>
  <c r="D208" i="4"/>
  <c r="L207" i="4"/>
  <c r="J207" i="4"/>
  <c r="I207" i="4"/>
  <c r="H207" i="4"/>
  <c r="F207" i="4"/>
  <c r="E207" i="4"/>
  <c r="D207" i="4"/>
  <c r="L206" i="4"/>
  <c r="J206" i="4"/>
  <c r="I206" i="4"/>
  <c r="H206" i="4"/>
  <c r="F206" i="4"/>
  <c r="E206" i="4"/>
  <c r="D206" i="4"/>
  <c r="L205" i="4"/>
  <c r="J205" i="4"/>
  <c r="I205" i="4"/>
  <c r="H205" i="4"/>
  <c r="F205" i="4"/>
  <c r="E205" i="4"/>
  <c r="D205" i="4"/>
  <c r="L204" i="4"/>
  <c r="J204" i="4"/>
  <c r="I204" i="4"/>
  <c r="H204" i="4"/>
  <c r="F204" i="4"/>
  <c r="E204" i="4"/>
  <c r="D204" i="4"/>
  <c r="L203" i="4"/>
  <c r="J203" i="4"/>
  <c r="I203" i="4"/>
  <c r="H203" i="4"/>
  <c r="L202" i="4"/>
  <c r="J202" i="4"/>
  <c r="I202" i="4"/>
  <c r="H202" i="4"/>
  <c r="L195" i="4"/>
  <c r="J195" i="4"/>
  <c r="I195" i="4"/>
  <c r="H195" i="4"/>
  <c r="D195" i="4"/>
  <c r="L194" i="4"/>
  <c r="J194" i="4"/>
  <c r="I194" i="4"/>
  <c r="H194" i="4"/>
  <c r="D194" i="4"/>
  <c r="L193" i="4"/>
  <c r="J193" i="4"/>
  <c r="I193" i="4"/>
  <c r="H193" i="4"/>
  <c r="D193" i="4"/>
  <c r="L192" i="4"/>
  <c r="J192" i="4"/>
  <c r="I192" i="4"/>
  <c r="H192" i="4"/>
  <c r="D192" i="4"/>
  <c r="L191" i="4"/>
  <c r="J191" i="4"/>
  <c r="I191" i="4"/>
  <c r="H191" i="4"/>
  <c r="D191" i="4"/>
  <c r="L190" i="4"/>
  <c r="J190" i="4"/>
  <c r="I190" i="4"/>
  <c r="H190" i="4"/>
  <c r="D190" i="4"/>
  <c r="L189" i="4"/>
  <c r="J189" i="4"/>
  <c r="I189" i="4"/>
  <c r="H189" i="4"/>
  <c r="D189" i="4"/>
  <c r="L188" i="4"/>
  <c r="J188" i="4"/>
  <c r="I188" i="4"/>
  <c r="H188" i="4"/>
  <c r="D188" i="4"/>
  <c r="L187" i="4"/>
  <c r="J187" i="4"/>
  <c r="I187" i="4"/>
  <c r="H187" i="4"/>
  <c r="D187" i="4"/>
  <c r="L186" i="4"/>
  <c r="J186" i="4"/>
  <c r="I186" i="4"/>
  <c r="H186" i="4"/>
  <c r="D186" i="4"/>
  <c r="L185" i="4"/>
  <c r="J185" i="4"/>
  <c r="I185" i="4"/>
  <c r="H185" i="4"/>
  <c r="D185" i="4"/>
  <c r="L184" i="4"/>
  <c r="J184" i="4"/>
  <c r="I184" i="4"/>
  <c r="H184" i="4"/>
  <c r="D184" i="4"/>
  <c r="L182" i="4"/>
  <c r="J182" i="4"/>
  <c r="I182" i="4"/>
  <c r="H182" i="4"/>
  <c r="G182" i="4"/>
  <c r="L181" i="4"/>
  <c r="J181" i="4"/>
  <c r="I181" i="4"/>
  <c r="H181" i="4"/>
  <c r="G181" i="4"/>
  <c r="L180" i="4"/>
  <c r="J180" i="4"/>
  <c r="I180" i="4"/>
  <c r="H180" i="4"/>
  <c r="G180" i="4"/>
  <c r="L179" i="4"/>
  <c r="J179" i="4"/>
  <c r="I179" i="4"/>
  <c r="H179" i="4"/>
  <c r="G179" i="4"/>
  <c r="L178" i="4"/>
  <c r="J178" i="4"/>
  <c r="I178" i="4"/>
  <c r="H178" i="4"/>
  <c r="G178" i="4"/>
  <c r="L177" i="4"/>
  <c r="J177" i="4"/>
  <c r="I177" i="4"/>
  <c r="H177" i="4"/>
  <c r="G177" i="4"/>
  <c r="L176" i="4"/>
  <c r="J176" i="4"/>
  <c r="I176" i="4"/>
  <c r="H176" i="4"/>
  <c r="G176" i="4"/>
  <c r="L175" i="4"/>
  <c r="J175" i="4"/>
  <c r="I175" i="4"/>
  <c r="H175" i="4"/>
  <c r="G175" i="4"/>
  <c r="L174" i="4"/>
  <c r="J174" i="4"/>
  <c r="I174" i="4"/>
  <c r="H174" i="4"/>
  <c r="G174" i="4"/>
  <c r="L173" i="4"/>
  <c r="J173" i="4"/>
  <c r="I173" i="4"/>
  <c r="H173" i="4"/>
  <c r="G173" i="4"/>
  <c r="L172" i="4"/>
  <c r="J172" i="4"/>
  <c r="I172" i="4"/>
  <c r="H172" i="4"/>
  <c r="G172" i="4"/>
  <c r="L171" i="4"/>
  <c r="J171" i="4"/>
  <c r="I171" i="4"/>
  <c r="H171" i="4"/>
  <c r="G171" i="4"/>
  <c r="L169" i="4"/>
  <c r="J169" i="4"/>
  <c r="I169" i="4"/>
  <c r="H169" i="4"/>
  <c r="F169" i="4"/>
  <c r="E169" i="4"/>
  <c r="L168" i="4"/>
  <c r="J168" i="4"/>
  <c r="I168" i="4"/>
  <c r="H168" i="4"/>
  <c r="F168" i="4"/>
  <c r="E168" i="4"/>
  <c r="L167" i="4"/>
  <c r="J167" i="4"/>
  <c r="I167" i="4"/>
  <c r="H167" i="4"/>
  <c r="F167" i="4"/>
  <c r="E167" i="4"/>
  <c r="L166" i="4"/>
  <c r="J166" i="4"/>
  <c r="I166" i="4"/>
  <c r="H166" i="4"/>
  <c r="F166" i="4"/>
  <c r="E166" i="4"/>
  <c r="L165" i="4"/>
  <c r="J165" i="4"/>
  <c r="I165" i="4"/>
  <c r="H165" i="4"/>
  <c r="F165" i="4"/>
  <c r="E165" i="4"/>
  <c r="L164" i="4"/>
  <c r="J164" i="4"/>
  <c r="I164" i="4"/>
  <c r="H164" i="4"/>
  <c r="F164" i="4"/>
  <c r="E164" i="4"/>
  <c r="L163" i="4"/>
  <c r="J163" i="4"/>
  <c r="I163" i="4"/>
  <c r="H163" i="4"/>
  <c r="F163" i="4"/>
  <c r="E163" i="4"/>
  <c r="L162" i="4"/>
  <c r="J162" i="4"/>
  <c r="I162" i="4"/>
  <c r="H162" i="4"/>
  <c r="F162" i="4"/>
  <c r="E162" i="4"/>
  <c r="L161" i="4"/>
  <c r="J161" i="4"/>
  <c r="I161" i="4"/>
  <c r="H161" i="4"/>
  <c r="F161" i="4"/>
  <c r="E161" i="4"/>
  <c r="L160" i="4"/>
  <c r="J160" i="4"/>
  <c r="I160" i="4"/>
  <c r="H160" i="4"/>
  <c r="F160" i="4"/>
  <c r="E160" i="4"/>
  <c r="AB159" i="4"/>
  <c r="L159" i="4"/>
  <c r="J159" i="4"/>
  <c r="I159" i="4"/>
  <c r="H159" i="4"/>
  <c r="F159" i="4"/>
  <c r="E159" i="4"/>
  <c r="L158" i="4"/>
  <c r="J158" i="4"/>
  <c r="I158" i="4"/>
  <c r="H158" i="4"/>
  <c r="F158" i="4"/>
  <c r="E158" i="4"/>
  <c r="AP156" i="4"/>
  <c r="AO156" i="4"/>
  <c r="AN156" i="4"/>
  <c r="AM156" i="4"/>
  <c r="AL156" i="4"/>
  <c r="AK156" i="4"/>
  <c r="AJ156" i="4"/>
  <c r="AI156" i="4"/>
  <c r="AH156" i="4"/>
  <c r="AG156" i="4"/>
  <c r="AF156" i="4"/>
  <c r="AE156" i="4"/>
  <c r="AD156" i="4"/>
  <c r="AC156" i="4"/>
  <c r="Z156" i="4"/>
  <c r="Y156" i="4"/>
  <c r="X156" i="4"/>
  <c r="W156" i="4"/>
  <c r="V156" i="4"/>
  <c r="U156" i="4"/>
  <c r="T156" i="4"/>
  <c r="S156" i="4"/>
  <c r="R156" i="4"/>
  <c r="Q156" i="4"/>
  <c r="P156" i="4"/>
  <c r="O156" i="4"/>
  <c r="N156" i="4"/>
  <c r="M156" i="4"/>
  <c r="L156" i="4"/>
  <c r="J156" i="4"/>
  <c r="I156" i="4"/>
  <c r="H156" i="4"/>
  <c r="L155" i="4"/>
  <c r="J155" i="4"/>
  <c r="I155" i="4"/>
  <c r="H155" i="4"/>
  <c r="L154" i="4"/>
  <c r="J154" i="4"/>
  <c r="I154" i="4"/>
  <c r="H154" i="4"/>
  <c r="L153" i="4"/>
  <c r="J153" i="4"/>
  <c r="I153" i="4"/>
  <c r="H153" i="4"/>
  <c r="L152" i="4"/>
  <c r="J152" i="4"/>
  <c r="I152" i="4"/>
  <c r="H152" i="4"/>
  <c r="L151" i="4"/>
  <c r="J151" i="4"/>
  <c r="I151" i="4"/>
  <c r="H151" i="4"/>
  <c r="L147" i="4"/>
  <c r="J147" i="4"/>
  <c r="I147" i="4"/>
  <c r="H147" i="4"/>
  <c r="AB146" i="4"/>
  <c r="L146" i="4"/>
  <c r="J146" i="4"/>
  <c r="I146" i="4"/>
  <c r="H146" i="4"/>
  <c r="L145" i="4"/>
  <c r="J145" i="4"/>
  <c r="I145" i="4"/>
  <c r="H145" i="4"/>
  <c r="L144" i="4"/>
  <c r="J144" i="4"/>
  <c r="I144" i="4"/>
  <c r="H144" i="4"/>
  <c r="L143" i="4"/>
  <c r="J143" i="4"/>
  <c r="I143" i="4"/>
  <c r="H143" i="4"/>
  <c r="L142" i="4"/>
  <c r="J142" i="4"/>
  <c r="I142" i="4"/>
  <c r="H142" i="4"/>
  <c r="L141" i="4"/>
  <c r="J141" i="4"/>
  <c r="I141" i="4"/>
  <c r="H141" i="4"/>
  <c r="L140" i="4"/>
  <c r="J140" i="4"/>
  <c r="I140" i="4"/>
  <c r="H140" i="4"/>
  <c r="L139" i="4"/>
  <c r="J139" i="4"/>
  <c r="I139" i="4"/>
  <c r="H139" i="4"/>
  <c r="L138" i="4"/>
  <c r="J138" i="4"/>
  <c r="I138" i="4"/>
  <c r="H138" i="4"/>
  <c r="L137" i="4"/>
  <c r="J137" i="4"/>
  <c r="I137" i="4"/>
  <c r="H137" i="4"/>
  <c r="L136" i="4"/>
  <c r="J136" i="4"/>
  <c r="I136" i="4"/>
  <c r="H136" i="4"/>
  <c r="L135" i="4"/>
  <c r="J135" i="4"/>
  <c r="I135" i="4"/>
  <c r="H135" i="4"/>
  <c r="L134" i="4"/>
  <c r="J134" i="4"/>
  <c r="I134" i="4"/>
  <c r="H134" i="4"/>
  <c r="L133" i="4"/>
  <c r="J133" i="4"/>
  <c r="I133" i="4"/>
  <c r="H133" i="4"/>
  <c r="L132" i="4"/>
  <c r="J132" i="4"/>
  <c r="I132" i="4"/>
  <c r="H132" i="4"/>
  <c r="L131" i="4"/>
  <c r="J131" i="4"/>
  <c r="I131" i="4"/>
  <c r="H131" i="4"/>
  <c r="L130" i="4"/>
  <c r="J130" i="4"/>
  <c r="I130" i="4"/>
  <c r="H130" i="4"/>
  <c r="L129" i="4"/>
  <c r="J129" i="4"/>
  <c r="I129" i="4"/>
  <c r="H129" i="4"/>
  <c r="L128" i="4"/>
  <c r="J128" i="4"/>
  <c r="I128" i="4"/>
  <c r="H128" i="4"/>
  <c r="L127" i="4"/>
  <c r="J127" i="4"/>
  <c r="I127" i="4"/>
  <c r="H127" i="4"/>
  <c r="L126" i="4"/>
  <c r="J126" i="4"/>
  <c r="I126" i="4"/>
  <c r="H126" i="4"/>
  <c r="L124" i="4"/>
  <c r="J124" i="4"/>
  <c r="I124" i="4"/>
  <c r="H124" i="4"/>
  <c r="L123" i="4"/>
  <c r="J123" i="4"/>
  <c r="I123" i="4"/>
  <c r="H123" i="4"/>
  <c r="L122" i="4"/>
  <c r="J122" i="4"/>
  <c r="I122" i="4"/>
  <c r="H122" i="4"/>
  <c r="L121" i="4"/>
  <c r="J121" i="4"/>
  <c r="I121" i="4"/>
  <c r="H121" i="4"/>
  <c r="L120" i="4"/>
  <c r="J120" i="4"/>
  <c r="I120" i="4"/>
  <c r="H120" i="4"/>
  <c r="L119" i="4"/>
  <c r="J119" i="4"/>
  <c r="I119" i="4"/>
  <c r="H119" i="4"/>
  <c r="L118" i="4"/>
  <c r="J118" i="4"/>
  <c r="I118" i="4"/>
  <c r="H118" i="4"/>
  <c r="L117" i="4"/>
  <c r="J117" i="4"/>
  <c r="I117" i="4"/>
  <c r="H117" i="4"/>
  <c r="L116" i="4"/>
  <c r="J116" i="4"/>
  <c r="I116" i="4"/>
  <c r="H116" i="4"/>
  <c r="L115" i="4"/>
  <c r="J115" i="4"/>
  <c r="I115" i="4"/>
  <c r="H115" i="4"/>
  <c r="L114" i="4"/>
  <c r="J114" i="4"/>
  <c r="I114" i="4"/>
  <c r="H114" i="4"/>
  <c r="L113" i="4"/>
  <c r="J113" i="4"/>
  <c r="I113" i="4"/>
  <c r="H113" i="4"/>
  <c r="L112" i="4"/>
  <c r="J112" i="4"/>
  <c r="I112" i="4"/>
  <c r="H112" i="4"/>
  <c r="L111" i="4"/>
  <c r="J111" i="4"/>
  <c r="I111" i="4"/>
  <c r="H111" i="4"/>
  <c r="L110" i="4"/>
  <c r="J110" i="4"/>
  <c r="I110" i="4"/>
  <c r="H110" i="4"/>
  <c r="L109" i="4"/>
  <c r="J109" i="4"/>
  <c r="I109" i="4"/>
  <c r="H109" i="4"/>
  <c r="L108" i="4"/>
  <c r="J108" i="4"/>
  <c r="I108" i="4"/>
  <c r="H108" i="4"/>
  <c r="L106" i="4"/>
  <c r="J106" i="4"/>
  <c r="I106" i="4"/>
  <c r="H106" i="4"/>
  <c r="L105" i="4"/>
  <c r="J105" i="4"/>
  <c r="I105" i="4"/>
  <c r="H105" i="4"/>
  <c r="L104" i="4"/>
  <c r="J104" i="4"/>
  <c r="I104" i="4"/>
  <c r="H104" i="4"/>
  <c r="L103" i="4"/>
  <c r="J103" i="4"/>
  <c r="I103" i="4"/>
  <c r="H103" i="4"/>
  <c r="L102" i="4"/>
  <c r="J102" i="4"/>
  <c r="I102" i="4"/>
  <c r="H102" i="4"/>
  <c r="L101" i="4"/>
  <c r="J101" i="4"/>
  <c r="I101" i="4"/>
  <c r="H101" i="4"/>
  <c r="L100" i="4"/>
  <c r="J100" i="4"/>
  <c r="I100" i="4"/>
  <c r="H100" i="4"/>
  <c r="L99" i="4"/>
  <c r="J99" i="4"/>
  <c r="I99" i="4"/>
  <c r="H99" i="4"/>
  <c r="L98" i="4"/>
  <c r="J98" i="4"/>
  <c r="I98" i="4"/>
  <c r="H98" i="4"/>
  <c r="L97" i="4"/>
  <c r="J97" i="4"/>
  <c r="I97" i="4"/>
  <c r="H97" i="4"/>
  <c r="L96" i="4"/>
  <c r="J96" i="4"/>
  <c r="I96" i="4"/>
  <c r="H96" i="4"/>
  <c r="L95" i="4"/>
  <c r="J95" i="4"/>
  <c r="I95" i="4"/>
  <c r="H95" i="4"/>
  <c r="L94" i="4"/>
  <c r="J94" i="4"/>
  <c r="I94" i="4"/>
  <c r="H94" i="4"/>
  <c r="L93" i="4"/>
  <c r="J93" i="4"/>
  <c r="I93" i="4"/>
  <c r="H93" i="4"/>
  <c r="L91" i="4"/>
  <c r="J91" i="4"/>
  <c r="I91" i="4"/>
  <c r="H91" i="4"/>
  <c r="L90" i="4"/>
  <c r="J90" i="4"/>
  <c r="I90" i="4"/>
  <c r="H90" i="4"/>
  <c r="L89" i="4"/>
  <c r="J89" i="4"/>
  <c r="I89" i="4"/>
  <c r="H89" i="4"/>
  <c r="L88" i="4"/>
  <c r="J88" i="4"/>
  <c r="I88" i="4"/>
  <c r="H88" i="4"/>
  <c r="L87" i="4"/>
  <c r="J87" i="4"/>
  <c r="I87" i="4"/>
  <c r="H87" i="4"/>
  <c r="L86" i="4"/>
  <c r="J86" i="4"/>
  <c r="I86" i="4"/>
  <c r="H86" i="4"/>
  <c r="L85" i="4"/>
  <c r="J85" i="4"/>
  <c r="I85" i="4"/>
  <c r="H85" i="4"/>
  <c r="L84" i="4"/>
  <c r="J84" i="4"/>
  <c r="I84" i="4"/>
  <c r="H84" i="4"/>
  <c r="L83" i="4"/>
  <c r="J83" i="4"/>
  <c r="I83" i="4"/>
  <c r="H83" i="4"/>
  <c r="L82" i="4"/>
  <c r="J82" i="4"/>
  <c r="I82" i="4"/>
  <c r="H82" i="4"/>
  <c r="L81" i="4"/>
  <c r="J81" i="4"/>
  <c r="I81" i="4"/>
  <c r="H81" i="4"/>
  <c r="L80" i="4"/>
  <c r="J80" i="4"/>
  <c r="I80" i="4"/>
  <c r="H80" i="4"/>
  <c r="L79" i="4"/>
  <c r="J79" i="4"/>
  <c r="I79" i="4"/>
  <c r="H79" i="4"/>
  <c r="L78" i="4"/>
  <c r="J78" i="4"/>
  <c r="I78" i="4"/>
  <c r="H78" i="4"/>
  <c r="L77" i="4"/>
  <c r="J77" i="4"/>
  <c r="I77" i="4"/>
  <c r="H77" i="4"/>
  <c r="L76" i="4"/>
  <c r="J76" i="4"/>
  <c r="I76" i="4"/>
  <c r="H76" i="4"/>
  <c r="L75" i="4"/>
  <c r="J75" i="4"/>
  <c r="I75" i="4"/>
  <c r="H75" i="4"/>
  <c r="L74" i="4"/>
  <c r="J74" i="4"/>
  <c r="I74" i="4"/>
  <c r="H74" i="4"/>
  <c r="L73" i="4"/>
  <c r="J73" i="4"/>
  <c r="I73" i="4"/>
  <c r="H73" i="4"/>
  <c r="L72" i="4"/>
  <c r="J72" i="4"/>
  <c r="I72" i="4"/>
  <c r="H72" i="4"/>
  <c r="L71" i="4"/>
  <c r="J71" i="4"/>
  <c r="I71" i="4"/>
  <c r="H71" i="4"/>
  <c r="L70" i="4"/>
  <c r="J70" i="4"/>
  <c r="I70" i="4"/>
  <c r="H70" i="4"/>
  <c r="L69" i="4"/>
  <c r="J69" i="4"/>
  <c r="I69" i="4"/>
  <c r="H69" i="4"/>
  <c r="L68" i="4"/>
  <c r="J68" i="4"/>
  <c r="I68" i="4"/>
  <c r="H68" i="4"/>
  <c r="M67" i="4"/>
  <c r="L67" i="4"/>
  <c r="J67" i="4"/>
  <c r="I67" i="4"/>
  <c r="H67" i="4"/>
  <c r="L66" i="4"/>
  <c r="J66" i="4"/>
  <c r="I66" i="4"/>
  <c r="H66" i="4"/>
  <c r="L65" i="4"/>
  <c r="J65" i="4"/>
  <c r="I65" i="4"/>
  <c r="H65" i="4"/>
  <c r="M64" i="4"/>
  <c r="L64" i="4"/>
  <c r="J64" i="4"/>
  <c r="I64" i="4"/>
  <c r="H64" i="4"/>
  <c r="L63" i="4"/>
  <c r="J63" i="4"/>
  <c r="I63" i="4"/>
  <c r="H63" i="4"/>
  <c r="L62" i="4"/>
  <c r="J62" i="4"/>
  <c r="I62" i="4"/>
  <c r="H62" i="4"/>
  <c r="L61" i="4"/>
  <c r="J61" i="4"/>
  <c r="I61" i="4"/>
  <c r="H61" i="4"/>
  <c r="L60" i="4"/>
  <c r="J60" i="4"/>
  <c r="I60" i="4"/>
  <c r="H60" i="4"/>
  <c r="L59" i="4"/>
  <c r="J59" i="4"/>
  <c r="I59" i="4"/>
  <c r="H59" i="4"/>
  <c r="L58" i="4"/>
  <c r="J58" i="4"/>
  <c r="I58" i="4"/>
  <c r="H58" i="4"/>
  <c r="L57" i="4"/>
  <c r="J57" i="4"/>
  <c r="I57" i="4"/>
  <c r="H57" i="4"/>
  <c r="L56" i="4"/>
  <c r="J56" i="4"/>
  <c r="I56" i="4"/>
  <c r="H56" i="4"/>
  <c r="L55" i="4"/>
  <c r="J55" i="4"/>
  <c r="I55" i="4"/>
  <c r="H55" i="4"/>
  <c r="L54" i="4"/>
  <c r="J54" i="4"/>
  <c r="I54" i="4"/>
  <c r="H54" i="4"/>
  <c r="L53" i="4"/>
  <c r="J53" i="4"/>
  <c r="I53" i="4"/>
  <c r="H53" i="4"/>
  <c r="L52" i="4"/>
  <c r="J52" i="4"/>
  <c r="I52" i="4"/>
  <c r="H52" i="4"/>
  <c r="L51" i="4"/>
  <c r="J51" i="4"/>
  <c r="I51" i="4"/>
  <c r="H51" i="4"/>
  <c r="L50" i="4"/>
  <c r="J50" i="4"/>
  <c r="I50" i="4"/>
  <c r="H50" i="4"/>
  <c r="L49" i="4"/>
  <c r="J49" i="4"/>
  <c r="I49" i="4"/>
  <c r="H49" i="4"/>
  <c r="L48" i="4"/>
  <c r="J48" i="4"/>
  <c r="I48" i="4"/>
  <c r="H48" i="4"/>
  <c r="L46" i="4"/>
  <c r="J46" i="4"/>
  <c r="I46" i="4"/>
  <c r="H46" i="4"/>
  <c r="L45" i="4"/>
  <c r="J45" i="4"/>
  <c r="I45" i="4"/>
  <c r="H45" i="4"/>
  <c r="L44" i="4"/>
  <c r="J44" i="4"/>
  <c r="I44" i="4"/>
  <c r="H44" i="4"/>
  <c r="L43" i="4"/>
  <c r="J43" i="4"/>
  <c r="I43" i="4"/>
  <c r="H43" i="4"/>
  <c r="L42" i="4"/>
  <c r="J42" i="4"/>
  <c r="I42" i="4"/>
  <c r="H42" i="4"/>
  <c r="L41" i="4"/>
  <c r="J41" i="4"/>
  <c r="I41" i="4"/>
  <c r="H41" i="4"/>
  <c r="L40" i="4"/>
  <c r="J40" i="4"/>
  <c r="I40" i="4"/>
  <c r="H40" i="4"/>
  <c r="L39" i="4"/>
  <c r="J39" i="4"/>
  <c r="I39" i="4"/>
  <c r="H39" i="4"/>
  <c r="L38" i="4"/>
  <c r="J38" i="4"/>
  <c r="I38" i="4"/>
  <c r="H38" i="4"/>
  <c r="L37" i="4"/>
  <c r="J37" i="4"/>
  <c r="I37" i="4"/>
  <c r="H37" i="4"/>
  <c r="L36" i="4"/>
  <c r="J36" i="4"/>
  <c r="I36" i="4"/>
  <c r="H36" i="4"/>
  <c r="M35" i="4"/>
  <c r="L35" i="4"/>
  <c r="J35" i="4"/>
  <c r="I35" i="4"/>
  <c r="H35" i="4"/>
  <c r="L34" i="4"/>
  <c r="J34" i="4"/>
  <c r="I34" i="4"/>
  <c r="H34" i="4"/>
  <c r="L33" i="4"/>
  <c r="J33" i="4"/>
  <c r="I33" i="4"/>
  <c r="H33" i="4"/>
  <c r="L32" i="4"/>
  <c r="J32" i="4"/>
  <c r="I32" i="4"/>
  <c r="H32" i="4"/>
  <c r="L31" i="4"/>
  <c r="J31" i="4"/>
  <c r="I31" i="4"/>
  <c r="H31" i="4"/>
  <c r="L30" i="4"/>
  <c r="J30" i="4"/>
  <c r="I30" i="4"/>
  <c r="H30" i="4"/>
  <c r="L28" i="4"/>
  <c r="J28" i="4"/>
  <c r="I28" i="4"/>
  <c r="H28" i="4"/>
  <c r="L27" i="4"/>
  <c r="J27" i="4"/>
  <c r="I27" i="4"/>
  <c r="H27" i="4"/>
  <c r="L26" i="4"/>
  <c r="J26" i="4"/>
  <c r="I26" i="4"/>
  <c r="H26" i="4"/>
  <c r="L25" i="4"/>
  <c r="J25" i="4"/>
  <c r="I25" i="4"/>
  <c r="H25" i="4"/>
  <c r="L24" i="4"/>
  <c r="J24" i="4"/>
  <c r="I24" i="4"/>
  <c r="H24" i="4"/>
  <c r="L23" i="4"/>
  <c r="J23" i="4"/>
  <c r="I23" i="4"/>
  <c r="H23" i="4"/>
  <c r="L22" i="4"/>
  <c r="J22" i="4"/>
  <c r="I22" i="4"/>
  <c r="H22" i="4"/>
  <c r="L21" i="4"/>
  <c r="J21" i="4"/>
  <c r="I21" i="4"/>
  <c r="H21" i="4"/>
  <c r="L19" i="4"/>
  <c r="J19" i="4"/>
  <c r="I19" i="4"/>
  <c r="H19" i="4"/>
  <c r="L18" i="4"/>
  <c r="J18" i="4"/>
  <c r="I18" i="4"/>
  <c r="H18" i="4"/>
  <c r="L17" i="4"/>
  <c r="J17" i="4"/>
  <c r="I17" i="4"/>
  <c r="H17" i="4"/>
  <c r="L16" i="4"/>
  <c r="J16" i="4"/>
  <c r="I16" i="4"/>
  <c r="L15" i="4"/>
  <c r="J15" i="4"/>
  <c r="I15" i="4"/>
  <c r="H15" i="4"/>
  <c r="L14" i="4"/>
  <c r="J14" i="4"/>
  <c r="I14" i="4"/>
  <c r="H14" i="4"/>
  <c r="L12" i="4"/>
  <c r="J12" i="4"/>
  <c r="I12" i="4"/>
  <c r="H12" i="4"/>
  <c r="L9" i="4"/>
  <c r="J9" i="4"/>
  <c r="I9" i="4"/>
  <c r="H9" i="4"/>
  <c r="L8" i="4"/>
  <c r="J8" i="4"/>
  <c r="I8" i="4"/>
  <c r="H8" i="4"/>
  <c r="L7" i="4"/>
  <c r="J7" i="4"/>
  <c r="I7" i="4"/>
  <c r="H7" i="4"/>
  <c r="AB5" i="4"/>
  <c r="AB132" i="4" s="1"/>
  <c r="M5" i="4"/>
  <c r="M117" i="4" s="1"/>
  <c r="M140" i="4" s="1"/>
  <c r="AC4" i="4"/>
  <c r="AC8" i="4" s="1"/>
  <c r="M4" i="4"/>
  <c r="M7" i="4" s="1"/>
  <c r="K12" i="3"/>
  <c r="J12" i="3"/>
  <c r="J10" i="3"/>
  <c r="K5" i="3"/>
  <c r="K10" i="3" s="1"/>
  <c r="C11" i="2"/>
  <c r="C12" i="2" s="1"/>
  <c r="D155" i="4" s="1"/>
  <c r="C9" i="2"/>
  <c r="C8" i="2"/>
  <c r="C6" i="2"/>
  <c r="C5" i="2"/>
  <c r="AB19" i="4" l="1"/>
  <c r="M122" i="4"/>
  <c r="M145" i="4" s="1"/>
  <c r="AB16" i="4"/>
  <c r="M119" i="4"/>
  <c r="M142" i="4" s="1"/>
  <c r="AB203" i="4"/>
  <c r="M38" i="4"/>
  <c r="M704" i="4"/>
  <c r="AC869" i="4"/>
  <c r="M53" i="4"/>
  <c r="M50" i="4"/>
  <c r="AC7" i="4"/>
  <c r="M32" i="4"/>
  <c r="M266" i="4" s="1"/>
  <c r="M46" i="4"/>
  <c r="AC425" i="4"/>
  <c r="AC536" i="4"/>
  <c r="M481" i="4"/>
  <c r="M61" i="4"/>
  <c r="M1115" i="4"/>
  <c r="M426" i="4"/>
  <c r="M869" i="4"/>
  <c r="AB78" i="4"/>
  <c r="AC9" i="4"/>
  <c r="AB23" i="4"/>
  <c r="M75" i="4"/>
  <c r="M44" i="4"/>
  <c r="AB211" i="4"/>
  <c r="AB117" i="4"/>
  <c r="M96" i="4"/>
  <c r="AB14" i="4"/>
  <c r="AB177" i="4"/>
  <c r="AC1120" i="4"/>
  <c r="AB134" i="4"/>
  <c r="AB164" i="4"/>
  <c r="M1107" i="4"/>
  <c r="M14" i="4"/>
  <c r="M30" i="4"/>
  <c r="AB44" i="4"/>
  <c r="AB137" i="4"/>
  <c r="AC202" i="4"/>
  <c r="M15" i="4"/>
  <c r="M31" i="4"/>
  <c r="M45" i="4"/>
  <c r="M60" i="4"/>
  <c r="M74" i="4"/>
  <c r="AB108" i="4"/>
  <c r="AB74" i="4"/>
  <c r="M114" i="4"/>
  <c r="M137" i="4" s="1"/>
  <c r="AB94" i="4"/>
  <c r="AB104" i="4"/>
  <c r="AB154" i="4"/>
  <c r="AB173" i="4"/>
  <c r="AB256" i="4"/>
  <c r="AB103" i="4"/>
  <c r="AB12" i="4"/>
  <c r="AB238" i="4"/>
  <c r="AC814" i="4"/>
  <c r="M59" i="4"/>
  <c r="M73" i="4"/>
  <c r="AB30" i="4"/>
  <c r="AB73" i="4"/>
  <c r="AB153" i="4"/>
  <c r="AB180" i="4"/>
  <c r="AB7" i="4"/>
  <c r="AB15" i="4"/>
  <c r="AB31" i="4"/>
  <c r="AB60" i="4"/>
  <c r="AC1114" i="4"/>
  <c r="AB18" i="4"/>
  <c r="M40" i="4"/>
  <c r="M712" i="4" s="1"/>
  <c r="M55" i="4"/>
  <c r="M69" i="4"/>
  <c r="M25" i="4"/>
  <c r="AB28" i="4"/>
  <c r="AB40" i="4"/>
  <c r="AB43" i="4"/>
  <c r="AB55" i="4"/>
  <c r="AB58" i="4"/>
  <c r="AB69" i="4"/>
  <c r="AB72" i="4"/>
  <c r="AC1098" i="4"/>
  <c r="AB25" i="4"/>
  <c r="AB84" i="4"/>
  <c r="AB129" i="4"/>
  <c r="M1117" i="4"/>
  <c r="AC258" i="4"/>
  <c r="AC313" i="4"/>
  <c r="AB59" i="4"/>
  <c r="AB79" i="4"/>
  <c r="AB184" i="4"/>
  <c r="M18" i="4"/>
  <c r="AB45" i="4"/>
  <c r="M118" i="4"/>
  <c r="M141" i="4" s="1"/>
  <c r="AB121" i="4"/>
  <c r="M151" i="4"/>
  <c r="M43" i="4"/>
  <c r="M58" i="4"/>
  <c r="M72" i="4"/>
  <c r="M16" i="4"/>
  <c r="AB226" i="4"/>
  <c r="AC1117" i="4"/>
  <c r="M19" i="4"/>
  <c r="M12" i="4" s="1"/>
  <c r="M1042" i="4" s="1"/>
  <c r="M23" i="4"/>
  <c r="AB32" i="4"/>
  <c r="AB35" i="4"/>
  <c r="AB38" i="4"/>
  <c r="AB46" i="4"/>
  <c r="AB50" i="4"/>
  <c r="AB53" i="4"/>
  <c r="AB61" i="4"/>
  <c r="AB64" i="4"/>
  <c r="AB67" i="4"/>
  <c r="AB75" i="4"/>
  <c r="AB99" i="4"/>
  <c r="AB122" i="4"/>
  <c r="AB133" i="4"/>
  <c r="AB161" i="4"/>
  <c r="AB191" i="4"/>
  <c r="M427" i="4"/>
  <c r="M373" i="4"/>
  <c r="M433" i="4"/>
  <c r="M1096" i="4"/>
  <c r="M202" i="4"/>
  <c r="M203" i="4"/>
  <c r="AB83" i="4"/>
  <c r="AB109" i="4"/>
  <c r="AB113" i="4"/>
  <c r="M123" i="4"/>
  <c r="M146" i="4" s="1"/>
  <c r="AB138" i="4"/>
  <c r="AB142" i="4"/>
  <c r="AB305" i="4"/>
  <c r="M8" i="4"/>
  <c r="AB8" i="4"/>
  <c r="M26" i="4"/>
  <c r="AB26" i="4"/>
  <c r="M41" i="4"/>
  <c r="AB41" i="4"/>
  <c r="M56" i="4"/>
  <c r="AB56" i="4"/>
  <c r="M70" i="4"/>
  <c r="AB70" i="4"/>
  <c r="AB93" i="4"/>
  <c r="AB98" i="4"/>
  <c r="M109" i="4"/>
  <c r="M132" i="4" s="1"/>
  <c r="M113" i="4"/>
  <c r="M136" i="4" s="1"/>
  <c r="AB116" i="4"/>
  <c r="AB128" i="4"/>
  <c r="AB145" i="4"/>
  <c r="AB204" i="4"/>
  <c r="AB213" i="4"/>
  <c r="AB318" i="4"/>
  <c r="AB91" i="4"/>
  <c r="M99" i="4"/>
  <c r="AB102" i="4"/>
  <c r="M124" i="4"/>
  <c r="M147" i="4" s="1"/>
  <c r="M110" i="4"/>
  <c r="M133" i="4" s="1"/>
  <c r="M95" i="4"/>
  <c r="M115" i="4"/>
  <c r="M138" i="4" s="1"/>
  <c r="M100" i="4"/>
  <c r="M112" i="4"/>
  <c r="M135" i="4" s="1"/>
  <c r="M97" i="4"/>
  <c r="M152" i="4"/>
  <c r="M120" i="4"/>
  <c r="M143" i="4" s="1"/>
  <c r="AB1122" i="4"/>
  <c r="AB1115" i="4"/>
  <c r="AB1125" i="4"/>
  <c r="AB1120" i="4"/>
  <c r="AB1110" i="4"/>
  <c r="AB1096" i="4"/>
  <c r="AB1088" i="4"/>
  <c r="AB1079" i="4"/>
  <c r="AB1119" i="4"/>
  <c r="AB1101" i="4"/>
  <c r="AB1116" i="4"/>
  <c r="AB1109" i="4"/>
  <c r="AB1106" i="4"/>
  <c r="AB1117" i="4"/>
  <c r="AB1103" i="4"/>
  <c r="AB1099" i="4"/>
  <c r="AB1114" i="4"/>
  <c r="AB1090" i="4"/>
  <c r="AB1108" i="4"/>
  <c r="AB1071" i="4"/>
  <c r="AB1111" i="4"/>
  <c r="AB1107" i="4"/>
  <c r="AB1083" i="4"/>
  <c r="AB1068" i="4"/>
  <c r="AB1105" i="4"/>
  <c r="AB1086" i="4"/>
  <c r="AB1094" i="4"/>
  <c r="AB1084" i="4"/>
  <c r="AB1077" i="4"/>
  <c r="AB1076" i="4"/>
  <c r="AB1075" i="4"/>
  <c r="AB1100" i="4"/>
  <c r="AB1097" i="4"/>
  <c r="AB1059" i="4"/>
  <c r="AB1098" i="4"/>
  <c r="AB1072" i="4"/>
  <c r="AB1118" i="4"/>
  <c r="AB1081" i="4"/>
  <c r="AB1113" i="4"/>
  <c r="AB1087" i="4"/>
  <c r="AB1067" i="4"/>
  <c r="AB1062" i="4"/>
  <c r="AB1058" i="4"/>
  <c r="AB1052" i="4"/>
  <c r="AB1104" i="4"/>
  <c r="AB1057" i="4"/>
  <c r="AB1049" i="4"/>
  <c r="AB1056" i="4"/>
  <c r="AB1089" i="4"/>
  <c r="AB1102" i="4"/>
  <c r="AB1124" i="4"/>
  <c r="AB1066" i="4"/>
  <c r="AB1047" i="4"/>
  <c r="AB1040" i="4"/>
  <c r="AB1018" i="4"/>
  <c r="AB981" i="4"/>
  <c r="AB1032" i="4"/>
  <c r="AB1023" i="4"/>
  <c r="AB1016" i="4"/>
  <c r="AB1001" i="4"/>
  <c r="AB986" i="4"/>
  <c r="AB979" i="4"/>
  <c r="AB976" i="4"/>
  <c r="AB1048" i="4"/>
  <c r="AB1043" i="4"/>
  <c r="AB1027" i="4"/>
  <c r="AB1013" i="4"/>
  <c r="AB1011" i="4"/>
  <c r="AB1009" i="4"/>
  <c r="AB1007" i="4"/>
  <c r="AB998" i="4"/>
  <c r="AB1080" i="4"/>
  <c r="AB1074" i="4"/>
  <c r="AB1039" i="4"/>
  <c r="AB1030" i="4"/>
  <c r="AB1021" i="4"/>
  <c r="AB1063" i="4"/>
  <c r="AB1053" i="4"/>
  <c r="AB1025" i="4"/>
  <c r="AB1065" i="4"/>
  <c r="AB1061" i="4"/>
  <c r="AB1038" i="4"/>
  <c r="AB1028" i="4"/>
  <c r="AB1017" i="4"/>
  <c r="AB1051" i="4"/>
  <c r="AB1078" i="4"/>
  <c r="AB1070" i="4"/>
  <c r="AB1054" i="4"/>
  <c r="AB1045" i="4"/>
  <c r="AB1036" i="4"/>
  <c r="AB1029" i="4"/>
  <c r="AB982" i="4"/>
  <c r="AB1044" i="4"/>
  <c r="AB973" i="4"/>
  <c r="AB971" i="4"/>
  <c r="AB965" i="4"/>
  <c r="AB1041" i="4"/>
  <c r="AB1010" i="4"/>
  <c r="AB1003" i="4"/>
  <c r="AB1022" i="4"/>
  <c r="AB999" i="4"/>
  <c r="AB980" i="4"/>
  <c r="AB977" i="4"/>
  <c r="AB1000" i="4"/>
  <c r="AB992" i="4"/>
  <c r="AB1026" i="4"/>
  <c r="AB993" i="4"/>
  <c r="AB1031" i="4"/>
  <c r="AB964" i="4"/>
  <c r="AB958" i="4"/>
  <c r="AB926" i="4"/>
  <c r="AB1050" i="4"/>
  <c r="AB1042" i="4"/>
  <c r="AB994" i="4"/>
  <c r="AB987" i="4"/>
  <c r="AB955" i="4"/>
  <c r="AB940" i="4"/>
  <c r="AB938" i="4"/>
  <c r="AB936" i="4"/>
  <c r="AB934" i="4"/>
  <c r="AB918" i="4"/>
  <c r="AB1002" i="4"/>
  <c r="AB972" i="4"/>
  <c r="AB967" i="4"/>
  <c r="AB961" i="4"/>
  <c r="AB943" i="4"/>
  <c r="AB990" i="4"/>
  <c r="AB984" i="4"/>
  <c r="AB974" i="4"/>
  <c r="AB954" i="4"/>
  <c r="AB1020" i="4"/>
  <c r="AB1005" i="4"/>
  <c r="AB966" i="4"/>
  <c r="AB950" i="4"/>
  <c r="AB1085" i="4"/>
  <c r="AB1060" i="4"/>
  <c r="AB1014" i="4"/>
  <c r="AB1069" i="4"/>
  <c r="AB985" i="4"/>
  <c r="AB983" i="4"/>
  <c r="AB968" i="4"/>
  <c r="AB929" i="4"/>
  <c r="AB989" i="4"/>
  <c r="AB925" i="4"/>
  <c r="AB920" i="4"/>
  <c r="AB908" i="4"/>
  <c r="AB959" i="4"/>
  <c r="AB949" i="4"/>
  <c r="AB970" i="4"/>
  <c r="AB962" i="4"/>
  <c r="AB956" i="4"/>
  <c r="AB946" i="4"/>
  <c r="AB944" i="4"/>
  <c r="AB935" i="4"/>
  <c r="AB928" i="4"/>
  <c r="AB917" i="4"/>
  <c r="AB903" i="4"/>
  <c r="AB901" i="4"/>
  <c r="AB899" i="4"/>
  <c r="AB897" i="4"/>
  <c r="AB1004" i="4"/>
  <c r="AB952" i="4"/>
  <c r="AB932" i="4"/>
  <c r="AB924" i="4"/>
  <c r="AB1012" i="4"/>
  <c r="AB991" i="4"/>
  <c r="AB948" i="4"/>
  <c r="AB927" i="4"/>
  <c r="AB915" i="4"/>
  <c r="AB963" i="4"/>
  <c r="AB953" i="4"/>
  <c r="AB1037" i="4"/>
  <c r="AB975" i="4"/>
  <c r="AB906" i="4"/>
  <c r="AB922" i="4"/>
  <c r="AB872" i="4"/>
  <c r="AB931" i="4"/>
  <c r="AB1008" i="4"/>
  <c r="AB1019" i="4"/>
  <c r="AB930" i="4"/>
  <c r="AB921" i="4"/>
  <c r="AB881" i="4"/>
  <c r="AB873" i="4"/>
  <c r="AB995" i="4"/>
  <c r="AB911" i="4"/>
  <c r="AB913" i="4"/>
  <c r="AB907" i="4"/>
  <c r="AB884" i="4"/>
  <c r="AB875" i="4"/>
  <c r="AB871" i="4"/>
  <c r="AB861" i="4"/>
  <c r="AB855" i="4"/>
  <c r="AB957" i="4"/>
  <c r="AB947" i="4"/>
  <c r="AB945" i="4"/>
  <c r="AB885" i="4"/>
  <c r="AB864" i="4"/>
  <c r="AB996" i="4"/>
  <c r="AB904" i="4"/>
  <c r="AB902" i="4"/>
  <c r="AB891" i="4"/>
  <c r="AB858" i="4"/>
  <c r="AB851" i="4"/>
  <c r="AB836" i="4"/>
  <c r="AB916" i="4"/>
  <c r="AB939" i="4"/>
  <c r="AB870" i="4"/>
  <c r="AB865" i="4"/>
  <c r="AB856" i="4"/>
  <c r="AB912" i="4"/>
  <c r="AB910" i="4"/>
  <c r="AB900" i="4"/>
  <c r="AB941" i="4"/>
  <c r="AB909" i="4"/>
  <c r="AB890" i="4"/>
  <c r="AB867" i="4"/>
  <c r="AB846" i="4"/>
  <c r="AB835" i="4"/>
  <c r="AB810" i="4"/>
  <c r="AB801" i="4"/>
  <c r="AB888" i="4"/>
  <c r="AB874" i="4"/>
  <c r="AB919" i="4"/>
  <c r="AB895" i="4"/>
  <c r="AB882" i="4"/>
  <c r="AB860" i="4"/>
  <c r="AB844" i="4"/>
  <c r="AB837" i="4"/>
  <c r="AB829" i="4"/>
  <c r="AB820" i="4"/>
  <c r="AB937" i="4"/>
  <c r="AB843" i="4"/>
  <c r="AB838" i="4"/>
  <c r="AB833" i="4"/>
  <c r="AB826" i="4"/>
  <c r="AB886" i="4"/>
  <c r="AB877" i="4"/>
  <c r="AB842" i="4"/>
  <c r="AB839" i="4"/>
  <c r="AB822" i="4"/>
  <c r="AB808" i="4"/>
  <c r="AB797" i="4"/>
  <c r="AB894" i="4"/>
  <c r="AB893" i="4"/>
  <c r="AB889" i="4"/>
  <c r="AB876" i="4"/>
  <c r="AB849" i="4"/>
  <c r="AB848" i="4"/>
  <c r="AB863" i="4"/>
  <c r="AB834" i="4"/>
  <c r="AB811" i="4"/>
  <c r="AB764" i="4"/>
  <c r="AB883" i="4"/>
  <c r="AB869" i="4"/>
  <c r="AB800" i="4"/>
  <c r="AB791" i="4"/>
  <c r="AB898" i="4"/>
  <c r="AB830" i="4"/>
  <c r="AB825" i="4"/>
  <c r="AB796" i="4"/>
  <c r="AB783" i="4"/>
  <c r="AB862" i="4"/>
  <c r="AB780" i="4"/>
  <c r="AB803" i="4"/>
  <c r="AB854" i="4"/>
  <c r="AB852" i="4"/>
  <c r="AB845" i="4"/>
  <c r="AB828" i="4"/>
  <c r="AB857" i="4"/>
  <c r="AB840" i="4"/>
  <c r="AB781" i="4"/>
  <c r="AB767" i="4"/>
  <c r="AB755" i="4"/>
  <c r="AB746" i="4"/>
  <c r="AB790" i="4"/>
  <c r="AB892" i="4"/>
  <c r="AB827" i="4"/>
  <c r="AB819" i="4"/>
  <c r="AB817" i="4"/>
  <c r="AB793" i="4"/>
  <c r="AB766" i="4"/>
  <c r="AB753" i="4"/>
  <c r="AB802" i="4"/>
  <c r="AB787" i="4"/>
  <c r="AB759" i="4"/>
  <c r="AB756" i="4"/>
  <c r="AB824" i="4"/>
  <c r="AB778" i="4"/>
  <c r="AB775" i="4"/>
  <c r="AB788" i="4"/>
  <c r="AB779" i="4"/>
  <c r="AB774" i="4"/>
  <c r="AB765" i="4"/>
  <c r="AB847" i="4"/>
  <c r="AB821" i="4"/>
  <c r="AB798" i="4"/>
  <c r="AB789" i="4"/>
  <c r="AB880" i="4"/>
  <c r="AB879" i="4"/>
  <c r="AB853" i="4"/>
  <c r="AB812" i="4"/>
  <c r="AB807" i="4"/>
  <c r="AB741" i="4"/>
  <c r="AB727" i="4"/>
  <c r="AB700" i="4"/>
  <c r="AB831" i="4"/>
  <c r="AB770" i="4"/>
  <c r="AB752" i="4"/>
  <c r="AB724" i="4"/>
  <c r="AB866" i="4"/>
  <c r="AB761" i="4"/>
  <c r="AB751" i="4"/>
  <c r="AB743" i="4"/>
  <c r="AB737" i="4"/>
  <c r="AB773" i="4"/>
  <c r="AB750" i="4"/>
  <c r="AB745" i="4"/>
  <c r="AB729" i="4"/>
  <c r="AB720" i="4"/>
  <c r="AB718" i="4"/>
  <c r="AB716" i="4"/>
  <c r="AB714" i="4"/>
  <c r="AB698" i="4"/>
  <c r="AB814" i="4"/>
  <c r="AB769" i="4"/>
  <c r="AB726" i="4"/>
  <c r="AB711" i="4"/>
  <c r="AB748" i="4"/>
  <c r="AB816" i="4"/>
  <c r="AB757" i="4"/>
  <c r="AB742" i="4"/>
  <c r="AB806" i="4"/>
  <c r="AB784" i="4"/>
  <c r="AB782" i="4"/>
  <c r="AB809" i="4"/>
  <c r="AB771" i="4"/>
  <c r="AB760" i="4"/>
  <c r="AB735" i="4"/>
  <c r="AB733" i="4"/>
  <c r="AB730" i="4"/>
  <c r="AB792" i="4"/>
  <c r="AB725" i="4"/>
  <c r="AB693" i="4"/>
  <c r="AB683" i="4"/>
  <c r="AB681" i="4"/>
  <c r="AB679" i="4"/>
  <c r="AB677" i="4"/>
  <c r="AB668" i="4"/>
  <c r="AB637" i="4"/>
  <c r="AB629" i="4"/>
  <c r="AB627" i="4"/>
  <c r="AB625" i="4"/>
  <c r="AB623" i="4"/>
  <c r="AB620" i="4"/>
  <c r="AB600" i="4"/>
  <c r="AB583" i="4"/>
  <c r="AB577" i="4"/>
  <c r="AB794" i="4"/>
  <c r="AB763" i="4"/>
  <c r="AB738" i="4"/>
  <c r="AB723" i="4"/>
  <c r="AB710" i="4"/>
  <c r="AB691" i="4"/>
  <c r="AB654" i="4"/>
  <c r="AB818" i="4"/>
  <c r="AB732" i="4"/>
  <c r="AB715" i="4"/>
  <c r="AB704" i="4"/>
  <c r="AB785" i="4"/>
  <c r="AB709" i="4"/>
  <c r="AB702" i="4"/>
  <c r="AB696" i="4"/>
  <c r="AB689" i="4"/>
  <c r="AB673" i="4"/>
  <c r="AB652" i="4"/>
  <c r="AB644" i="4"/>
  <c r="AB799" i="4"/>
  <c r="AB699" i="4"/>
  <c r="AB670" i="4"/>
  <c r="AB647" i="4"/>
  <c r="AB633" i="4"/>
  <c r="AB815" i="4"/>
  <c r="AB717" i="4"/>
  <c r="AB708" i="4"/>
  <c r="AB687" i="4"/>
  <c r="AB666" i="4"/>
  <c r="AB664" i="4"/>
  <c r="AB662" i="4"/>
  <c r="AB660" i="4"/>
  <c r="AB657" i="4"/>
  <c r="AB805" i="4"/>
  <c r="AB705" i="4"/>
  <c r="AB674" i="4"/>
  <c r="AB665" i="4"/>
  <c r="AB663" i="4"/>
  <c r="AB661" i="4"/>
  <c r="AB659" i="4"/>
  <c r="AB695" i="4"/>
  <c r="AB690" i="4"/>
  <c r="AB655" i="4"/>
  <c r="AB651" i="4"/>
  <c r="AB643" i="4"/>
  <c r="AB634" i="4"/>
  <c r="AB610" i="4"/>
  <c r="AB602" i="4"/>
  <c r="AB712" i="4"/>
  <c r="AB706" i="4"/>
  <c r="AB688" i="4"/>
  <c r="AB672" i="4"/>
  <c r="AB669" i="4"/>
  <c r="AB642" i="4"/>
  <c r="AB622" i="4"/>
  <c r="AB597" i="4"/>
  <c r="AB571" i="4"/>
  <c r="AB557" i="4"/>
  <c r="AB534" i="4"/>
  <c r="AB520" i="4"/>
  <c r="AB744" i="4"/>
  <c r="AB686" i="4"/>
  <c r="AB675" i="4"/>
  <c r="AB650" i="4"/>
  <c r="AB739" i="4"/>
  <c r="AB728" i="4"/>
  <c r="AB697" i="4"/>
  <c r="AB641" i="4"/>
  <c r="AB678" i="4"/>
  <c r="AB656" i="4"/>
  <c r="AB649" i="4"/>
  <c r="AB619" i="4"/>
  <c r="AB605" i="4"/>
  <c r="AB588" i="4"/>
  <c r="AB586" i="4"/>
  <c r="AB631" i="4"/>
  <c r="AB618" i="4"/>
  <c r="AB680" i="4"/>
  <c r="AB671" i="4"/>
  <c r="AB640" i="4"/>
  <c r="AB628" i="4"/>
  <c r="AB573" i="4"/>
  <c r="AB719" i="4"/>
  <c r="AB707" i="4"/>
  <c r="AB692" i="4"/>
  <c r="AB684" i="4"/>
  <c r="AB607" i="4"/>
  <c r="AB601" i="4"/>
  <c r="AB580" i="4"/>
  <c r="AB550" i="4"/>
  <c r="AB547" i="4"/>
  <c r="AB541" i="4"/>
  <c r="AB523" i="4"/>
  <c r="AB498" i="4"/>
  <c r="AB496" i="4"/>
  <c r="AB494" i="4"/>
  <c r="AB492" i="4"/>
  <c r="AB489" i="4"/>
  <c r="AB482" i="4"/>
  <c r="AB646" i="4"/>
  <c r="AB616" i="4"/>
  <c r="AB589" i="4"/>
  <c r="AB584" i="4"/>
  <c r="AB576" i="4"/>
  <c r="AB567" i="4"/>
  <c r="AB638" i="4"/>
  <c r="AB624" i="4"/>
  <c r="AB613" i="4"/>
  <c r="AB747" i="4"/>
  <c r="AB635" i="4"/>
  <c r="AB528" i="4"/>
  <c r="AB734" i="4"/>
  <c r="AB701" i="4"/>
  <c r="AB608" i="4"/>
  <c r="AB593" i="4"/>
  <c r="AB579" i="4"/>
  <c r="AB566" i="4"/>
  <c r="AB562" i="4"/>
  <c r="AB552" i="4"/>
  <c r="AB538" i="4"/>
  <c r="AB532" i="4"/>
  <c r="AB530" i="4"/>
  <c r="AB721" i="4"/>
  <c r="AB645" i="4"/>
  <c r="AB615" i="4"/>
  <c r="AB611" i="4"/>
  <c r="AB598" i="4"/>
  <c r="AB596" i="4"/>
  <c r="AB595" i="4"/>
  <c r="AB594" i="4"/>
  <c r="AB570" i="4"/>
  <c r="AB754" i="4"/>
  <c r="AB653" i="4"/>
  <c r="AB564" i="4"/>
  <c r="AB551" i="4"/>
  <c r="AB529" i="4"/>
  <c r="AB558" i="4"/>
  <c r="AB553" i="4"/>
  <c r="AB561" i="4"/>
  <c r="AB617" i="4"/>
  <c r="AB585" i="4"/>
  <c r="AB527" i="4"/>
  <c r="AB762" i="4"/>
  <c r="AB582" i="4"/>
  <c r="AB578" i="4"/>
  <c r="AB555" i="4"/>
  <c r="AB525" i="4"/>
  <c r="AB507" i="4"/>
  <c r="AB636" i="4"/>
  <c r="AB587" i="4"/>
  <c r="AB575" i="4"/>
  <c r="AB559" i="4"/>
  <c r="AB736" i="4"/>
  <c r="AB556" i="4"/>
  <c r="AB506" i="4"/>
  <c r="AB574" i="4"/>
  <c r="AB521" i="4"/>
  <c r="AB682" i="4"/>
  <c r="AB609" i="4"/>
  <c r="AB606" i="4"/>
  <c r="AB476" i="4"/>
  <c r="AB626" i="4"/>
  <c r="AB614" i="4"/>
  <c r="AB548" i="4"/>
  <c r="AB515" i="4"/>
  <c r="AB493" i="4"/>
  <c r="AB569" i="4"/>
  <c r="AB568" i="4"/>
  <c r="AB549" i="4"/>
  <c r="AB524" i="4"/>
  <c r="AB484" i="4"/>
  <c r="AB560" i="4"/>
  <c r="AB516" i="4"/>
  <c r="AB468" i="4"/>
  <c r="AB522" i="4"/>
  <c r="AB486" i="4"/>
  <c r="AB632" i="4"/>
  <c r="AB604" i="4"/>
  <c r="AB518" i="4"/>
  <c r="AB772" i="4"/>
  <c r="AB519" i="4"/>
  <c r="AB495" i="4"/>
  <c r="AB488" i="4"/>
  <c r="AB599" i="4"/>
  <c r="AB546" i="4"/>
  <c r="AB540" i="4"/>
  <c r="AB539" i="4"/>
  <c r="AB512" i="4"/>
  <c r="AB509" i="4"/>
  <c r="AB505" i="4"/>
  <c r="AB536" i="4"/>
  <c r="AB531" i="4"/>
  <c r="AB479" i="4"/>
  <c r="AB475" i="4"/>
  <c r="AB474" i="4"/>
  <c r="AB472" i="4"/>
  <c r="AB463" i="4"/>
  <c r="AB393" i="4"/>
  <c r="AB384" i="4"/>
  <c r="AB382" i="4"/>
  <c r="AB380" i="4"/>
  <c r="AB378" i="4"/>
  <c r="AB542" i="4"/>
  <c r="AB514" i="4"/>
  <c r="AB487" i="4"/>
  <c r="AB485" i="4"/>
  <c r="AB469" i="4"/>
  <c r="AB458" i="4"/>
  <c r="AB428" i="4"/>
  <c r="AB537" i="4"/>
  <c r="AB504" i="4"/>
  <c r="AB455" i="4"/>
  <c r="AB451" i="4"/>
  <c r="AB442" i="4"/>
  <c r="AB440" i="4"/>
  <c r="AB438" i="4"/>
  <c r="AB436" i="4"/>
  <c r="AB416" i="4"/>
  <c r="AB402" i="4"/>
  <c r="AB400" i="4"/>
  <c r="AB398" i="4"/>
  <c r="AB396" i="4"/>
  <c r="AB387" i="4"/>
  <c r="AB356" i="4"/>
  <c r="AB348" i="4"/>
  <c r="AB346" i="4"/>
  <c r="AB344" i="4"/>
  <c r="AB342" i="4"/>
  <c r="AB339" i="4"/>
  <c r="AB543" i="4"/>
  <c r="AB510" i="4"/>
  <c r="AB481" i="4"/>
  <c r="AB445" i="4"/>
  <c r="AB544" i="4"/>
  <c r="AB431" i="4"/>
  <c r="AB408" i="4"/>
  <c r="AB533" i="4"/>
  <c r="AB511" i="4"/>
  <c r="AB467" i="4"/>
  <c r="AB460" i="4"/>
  <c r="AB457" i="4"/>
  <c r="AB776" i="4"/>
  <c r="AB483" i="4"/>
  <c r="AB466" i="4"/>
  <c r="AB447" i="4"/>
  <c r="AB425" i="4"/>
  <c r="AB420" i="4"/>
  <c r="AB513" i="4"/>
  <c r="AB503" i="4"/>
  <c r="AB491" i="4"/>
  <c r="AB464" i="4"/>
  <c r="AB452" i="4"/>
  <c r="AB449" i="4"/>
  <c r="AB437" i="4"/>
  <c r="AB432" i="4"/>
  <c r="AB417" i="4"/>
  <c r="AB415" i="4"/>
  <c r="AB383" i="4"/>
  <c r="AB565" i="4"/>
  <c r="AB477" i="4"/>
  <c r="AB454" i="4"/>
  <c r="AB439" i="4"/>
  <c r="AB430" i="4"/>
  <c r="AB406" i="4"/>
  <c r="AB376" i="4"/>
  <c r="AB414" i="4"/>
  <c r="AB369" i="4"/>
  <c r="AB359" i="4"/>
  <c r="AB351" i="4"/>
  <c r="AB336" i="4"/>
  <c r="AB317" i="4"/>
  <c r="AB497" i="4"/>
  <c r="AB478" i="4"/>
  <c r="AB441" i="4"/>
  <c r="AB405" i="4"/>
  <c r="AB394" i="4"/>
  <c r="AB501" i="4"/>
  <c r="AB446" i="4"/>
  <c r="AB426" i="4"/>
  <c r="AB412" i="4"/>
  <c r="AB392" i="4"/>
  <c r="AB403" i="4"/>
  <c r="AB401" i="4"/>
  <c r="AB391" i="4"/>
  <c r="AB381" i="4"/>
  <c r="AB375" i="4"/>
  <c r="AB461" i="4"/>
  <c r="AB433" i="4"/>
  <c r="AB418" i="4"/>
  <c r="AB411" i="4"/>
  <c r="AB390" i="4"/>
  <c r="AB355" i="4"/>
  <c r="AB399" i="4"/>
  <c r="AB389" i="4"/>
  <c r="AB371" i="4"/>
  <c r="AB323" i="4"/>
  <c r="AB310" i="4"/>
  <c r="AB308" i="4"/>
  <c r="AB407" i="4"/>
  <c r="AB379" i="4"/>
  <c r="AB373" i="4"/>
  <c r="AB465" i="4"/>
  <c r="AB456" i="4"/>
  <c r="AB427" i="4"/>
  <c r="AB388" i="4"/>
  <c r="AB368" i="4"/>
  <c r="AB364" i="4"/>
  <c r="AB341" i="4"/>
  <c r="AB327" i="4"/>
  <c r="AB292" i="4"/>
  <c r="AB277" i="4"/>
  <c r="AB273" i="4"/>
  <c r="AB271" i="4"/>
  <c r="AB269" i="4"/>
  <c r="AB266" i="4"/>
  <c r="AB259" i="4"/>
  <c r="AB459" i="4"/>
  <c r="AB429" i="4"/>
  <c r="AB357" i="4"/>
  <c r="AB473" i="4"/>
  <c r="AB335" i="4"/>
  <c r="AB334" i="4"/>
  <c r="AB385" i="4"/>
  <c r="AB365" i="4"/>
  <c r="AB343" i="4"/>
  <c r="AB333" i="4"/>
  <c r="AB448" i="4"/>
  <c r="AB419" i="4"/>
  <c r="AB332" i="4"/>
  <c r="AB372" i="4"/>
  <c r="AB360" i="4"/>
  <c r="AB330" i="4"/>
  <c r="AB320" i="4"/>
  <c r="AB374" i="4"/>
  <c r="AB345" i="4"/>
  <c r="AB337" i="4"/>
  <c r="AB325" i="4"/>
  <c r="AB311" i="4"/>
  <c r="AB450" i="4"/>
  <c r="AB434" i="4"/>
  <c r="AB366" i="4"/>
  <c r="AB361" i="4"/>
  <c r="AB299" i="4"/>
  <c r="AB363" i="4"/>
  <c r="AB502" i="4"/>
  <c r="AB280" i="4"/>
  <c r="AB263" i="4"/>
  <c r="AB410" i="4"/>
  <c r="AB362" i="4"/>
  <c r="AB329" i="4"/>
  <c r="AB304" i="4"/>
  <c r="AB297" i="4"/>
  <c r="AB288" i="4"/>
  <c r="AB279" i="4"/>
  <c r="AB258" i="4"/>
  <c r="AB250" i="4"/>
  <c r="AB244" i="4"/>
  <c r="AB223" i="4"/>
  <c r="AB207" i="4"/>
  <c r="AB195" i="4"/>
  <c r="AB443" i="4"/>
  <c r="AB370" i="4"/>
  <c r="AB347" i="4"/>
  <c r="AB319" i="4"/>
  <c r="AB278" i="4"/>
  <c r="AB272" i="4"/>
  <c r="AB265" i="4"/>
  <c r="AB253" i="4"/>
  <c r="AB470" i="4"/>
  <c r="AB352" i="4"/>
  <c r="AB324" i="4"/>
  <c r="AB314" i="4"/>
  <c r="AB302" i="4"/>
  <c r="AB242" i="4"/>
  <c r="AB205" i="4"/>
  <c r="AB190" i="4"/>
  <c r="AB328" i="4"/>
  <c r="AB287" i="4"/>
  <c r="AB309" i="4"/>
  <c r="AB301" i="4"/>
  <c r="AB296" i="4"/>
  <c r="AB275" i="4"/>
  <c r="AB247" i="4"/>
  <c r="AB240" i="4"/>
  <c r="AB225" i="4"/>
  <c r="AB353" i="4"/>
  <c r="AB291" i="4"/>
  <c r="AB268" i="4"/>
  <c r="AB262" i="4"/>
  <c r="AB251" i="4"/>
  <c r="AB237" i="4"/>
  <c r="AB235" i="4"/>
  <c r="AB233" i="4"/>
  <c r="AB231" i="4"/>
  <c r="AB222" i="4"/>
  <c r="AB421" i="4"/>
  <c r="AB315" i="4"/>
  <c r="AB307" i="4"/>
  <c r="AB300" i="4"/>
  <c r="AB286" i="4"/>
  <c r="AB326" i="4"/>
  <c r="AB274" i="4"/>
  <c r="AB264" i="4"/>
  <c r="AB409" i="4"/>
  <c r="AB350" i="4"/>
  <c r="AB316" i="4"/>
  <c r="AB298" i="4"/>
  <c r="AB289" i="4"/>
  <c r="AB261" i="4"/>
  <c r="AB202" i="4"/>
  <c r="AB189" i="4"/>
  <c r="AB181" i="4"/>
  <c r="AB139" i="4"/>
  <c r="AB124" i="4"/>
  <c r="AB110" i="4"/>
  <c r="AB95" i="4"/>
  <c r="AB80" i="4"/>
  <c r="AB397" i="4"/>
  <c r="AB338" i="4"/>
  <c r="AB281" i="4"/>
  <c r="AB243" i="4"/>
  <c r="AB236" i="4"/>
  <c r="AB228" i="4"/>
  <c r="AB210" i="4"/>
  <c r="AB186" i="4"/>
  <c r="AB169" i="4"/>
  <c r="AB162" i="4"/>
  <c r="AB354" i="4"/>
  <c r="AB255" i="4"/>
  <c r="AB224" i="4"/>
  <c r="AB218" i="4"/>
  <c r="AB217" i="4"/>
  <c r="AB206" i="4"/>
  <c r="AB194" i="4"/>
  <c r="AB290" i="4"/>
  <c r="AB282" i="4"/>
  <c r="AB219" i="4"/>
  <c r="AB216" i="4"/>
  <c r="AB176" i="4"/>
  <c r="AB167" i="4"/>
  <c r="AB160" i="4"/>
  <c r="AB144" i="4"/>
  <c r="AB130" i="4"/>
  <c r="AB115" i="4"/>
  <c r="AB100" i="4"/>
  <c r="AB313" i="4"/>
  <c r="AB229" i="4"/>
  <c r="AB215" i="4"/>
  <c r="AB193" i="4"/>
  <c r="AB188" i="4"/>
  <c r="AB179" i="4"/>
  <c r="AB155" i="4"/>
  <c r="AB141" i="4"/>
  <c r="AB127" i="4"/>
  <c r="AB112" i="4"/>
  <c r="AB97" i="4"/>
  <c r="AB295" i="4"/>
  <c r="AB293" i="4"/>
  <c r="AB270" i="4"/>
  <c r="AB246" i="4"/>
  <c r="AB220" i="4"/>
  <c r="AB209" i="4"/>
  <c r="AB182" i="4"/>
  <c r="AB165" i="4"/>
  <c r="AB158" i="4"/>
  <c r="AB283" i="4"/>
  <c r="AB260" i="4"/>
  <c r="AB249" i="4"/>
  <c r="AB241" i="4"/>
  <c r="AB214" i="4"/>
  <c r="AB192" i="4"/>
  <c r="AB171" i="4"/>
  <c r="AB152" i="4"/>
  <c r="AB135" i="4"/>
  <c r="AB120" i="4"/>
  <c r="AB105" i="4"/>
  <c r="AB90" i="4"/>
  <c r="AB321" i="4"/>
  <c r="AB185" i="4"/>
  <c r="AB174" i="4"/>
  <c r="AB163" i="4"/>
  <c r="AB306" i="4"/>
  <c r="AB227" i="4"/>
  <c r="AB175" i="4"/>
  <c r="AB500" i="4"/>
  <c r="M17" i="4"/>
  <c r="AB17" i="4"/>
  <c r="M33" i="4"/>
  <c r="AB33" i="4"/>
  <c r="M48" i="4"/>
  <c r="M84" i="4" s="1"/>
  <c r="AB48" i="4"/>
  <c r="M62" i="4"/>
  <c r="AB62" i="4"/>
  <c r="M76" i="4"/>
  <c r="AB76" i="4"/>
  <c r="AB85" i="4"/>
  <c r="M94" i="4"/>
  <c r="AB106" i="4"/>
  <c r="M121" i="4"/>
  <c r="M144" i="4" s="1"/>
  <c r="AB136" i="4"/>
  <c r="AB172" i="4"/>
  <c r="AB232" i="4"/>
  <c r="AB254" i="4"/>
  <c r="AB284" i="4"/>
  <c r="N4" i="4"/>
  <c r="AD4" i="4"/>
  <c r="AD8" i="4" s="1"/>
  <c r="N5" i="4"/>
  <c r="AC5" i="4"/>
  <c r="M6" i="4"/>
  <c r="M21" i="4"/>
  <c r="AB21" i="4"/>
  <c r="M36" i="4"/>
  <c r="AB36" i="4"/>
  <c r="M51" i="4"/>
  <c r="AB51" i="4"/>
  <c r="M65" i="4"/>
  <c r="AB65" i="4"/>
  <c r="M93" i="4"/>
  <c r="M108" i="4"/>
  <c r="M131" i="4" s="1"/>
  <c r="AB111" i="4"/>
  <c r="AB126" i="4"/>
  <c r="AB140" i="4"/>
  <c r="AB168" i="4"/>
  <c r="AB178" i="4"/>
  <c r="M24" i="4"/>
  <c r="AB24" i="4"/>
  <c r="M39" i="4"/>
  <c r="AB39" i="4"/>
  <c r="M54" i="4"/>
  <c r="AB54" i="4"/>
  <c r="M68" i="4"/>
  <c r="AB68" i="4"/>
  <c r="AB81" i="4"/>
  <c r="AB86" i="4"/>
  <c r="AB89" i="4"/>
  <c r="M91" i="4"/>
  <c r="M721" i="4" s="1"/>
  <c r="M98" i="4"/>
  <c r="AB101" i="4"/>
  <c r="M116" i="4"/>
  <c r="M139" i="4" s="1"/>
  <c r="AB131" i="4"/>
  <c r="AB156" i="4"/>
  <c r="AB245" i="4"/>
  <c r="M9" i="4"/>
  <c r="AB9" i="4"/>
  <c r="M27" i="4"/>
  <c r="AB27" i="4"/>
  <c r="M42" i="4"/>
  <c r="M822" i="4" s="1"/>
  <c r="AB42" i="4"/>
  <c r="M57" i="4"/>
  <c r="AB57" i="4"/>
  <c r="M71" i="4"/>
  <c r="AB71" i="4"/>
  <c r="M81" i="4"/>
  <c r="AB87" i="4"/>
  <c r="AB88" i="4"/>
  <c r="M102" i="4"/>
  <c r="AB119" i="4"/>
  <c r="AB151" i="4"/>
  <c r="AB252" i="4"/>
  <c r="N125" i="5"/>
  <c r="D1083" i="4" s="1"/>
  <c r="O128" i="5"/>
  <c r="E1086" i="4" s="1"/>
  <c r="O111" i="5"/>
  <c r="E972" i="4" s="1"/>
  <c r="P83" i="5"/>
  <c r="F756" i="4" s="1"/>
  <c r="O58" i="5"/>
  <c r="E587" i="4" s="1"/>
  <c r="N128" i="5"/>
  <c r="D1086" i="4" s="1"/>
  <c r="N111" i="5"/>
  <c r="D972" i="4" s="1"/>
  <c r="O83" i="5"/>
  <c r="E756" i="4" s="1"/>
  <c r="P72" i="5"/>
  <c r="F698" i="4" s="1"/>
  <c r="N58" i="5"/>
  <c r="D587" i="4" s="1"/>
  <c r="N83" i="5"/>
  <c r="D756" i="4" s="1"/>
  <c r="O72" i="5"/>
  <c r="E698" i="4" s="1"/>
  <c r="Q105" i="5"/>
  <c r="G919" i="4" s="1"/>
  <c r="P100" i="5"/>
  <c r="F867" i="4" s="1"/>
  <c r="P75" i="5"/>
  <c r="F701" i="4" s="1"/>
  <c r="N72" i="5"/>
  <c r="D698" i="4" s="1"/>
  <c r="P68" i="5"/>
  <c r="F647" i="4" s="1"/>
  <c r="Q57" i="5"/>
  <c r="G586" i="4" s="1"/>
  <c r="Q40" i="5"/>
  <c r="G475" i="4" s="1"/>
  <c r="P34" i="5"/>
  <c r="F419" i="4" s="1"/>
  <c r="Q21" i="5"/>
  <c r="G359" i="4" s="1"/>
  <c r="Q18" i="5"/>
  <c r="G309" i="4" s="1"/>
  <c r="P15" i="5"/>
  <c r="F306" i="4" s="1"/>
  <c r="O110" i="5"/>
  <c r="E971" i="4" s="1"/>
  <c r="P105" i="5"/>
  <c r="F919" i="4" s="1"/>
  <c r="O100" i="5"/>
  <c r="E867" i="4" s="1"/>
  <c r="P86" i="5"/>
  <c r="F806" i="4" s="1"/>
  <c r="Q82" i="5"/>
  <c r="G755" i="4" s="1"/>
  <c r="O75" i="5"/>
  <c r="E701" i="4" s="1"/>
  <c r="O68" i="5"/>
  <c r="E647" i="4" s="1"/>
  <c r="O64" i="5"/>
  <c r="E643" i="4" s="1"/>
  <c r="P57" i="5"/>
  <c r="F586" i="4" s="1"/>
  <c r="P40" i="5"/>
  <c r="F475" i="4" s="1"/>
  <c r="P37" i="5"/>
  <c r="F472" i="4" s="1"/>
  <c r="O34" i="5"/>
  <c r="E419" i="4" s="1"/>
  <c r="P21" i="5"/>
  <c r="F359" i="4" s="1"/>
  <c r="P18" i="5"/>
  <c r="F309" i="4" s="1"/>
  <c r="O15" i="5"/>
  <c r="E306" i="4" s="1"/>
  <c r="Q5" i="5"/>
  <c r="G249" i="4" s="1"/>
  <c r="Q132" i="5"/>
  <c r="Q126" i="5"/>
  <c r="Q125" i="5"/>
  <c r="G1083" i="4" s="1"/>
  <c r="P115" i="5"/>
  <c r="F976" i="4" s="1"/>
  <c r="P114" i="5"/>
  <c r="F975" i="4" s="1"/>
  <c r="N110" i="5"/>
  <c r="D971" i="4" s="1"/>
  <c r="O105" i="5"/>
  <c r="E919" i="4" s="1"/>
  <c r="N100" i="5"/>
  <c r="D867" i="4" s="1"/>
  <c r="Q94" i="5"/>
  <c r="G861" i="4" s="1"/>
  <c r="O86" i="5"/>
  <c r="E806" i="4" s="1"/>
  <c r="P82" i="5"/>
  <c r="F755" i="4" s="1"/>
  <c r="N75" i="5"/>
  <c r="D701" i="4" s="1"/>
  <c r="Q71" i="5"/>
  <c r="G697" i="4" s="1"/>
  <c r="N68" i="5"/>
  <c r="D647" i="4" s="1"/>
  <c r="N64" i="5"/>
  <c r="D643" i="4" s="1"/>
  <c r="Q60" i="5"/>
  <c r="G589" i="4" s="1"/>
  <c r="O57" i="5"/>
  <c r="E586" i="4" s="1"/>
  <c r="Q53" i="5"/>
  <c r="G582" i="4" s="1"/>
  <c r="Q49" i="5"/>
  <c r="G531" i="4" s="1"/>
  <c r="Q46" i="5"/>
  <c r="G528" i="4" s="1"/>
  <c r="P43" i="5"/>
  <c r="F478" i="4" s="1"/>
  <c r="O40" i="5"/>
  <c r="E475" i="4" s="1"/>
  <c r="O37" i="5"/>
  <c r="E472" i="4" s="1"/>
  <c r="N34" i="5"/>
  <c r="D419" i="4" s="1"/>
  <c r="Q30" i="5"/>
  <c r="G415" i="4" s="1"/>
  <c r="P27" i="5"/>
  <c r="F365" i="4" s="1"/>
  <c r="P24" i="5"/>
  <c r="F362" i="4" s="1"/>
  <c r="O21" i="5"/>
  <c r="E359" i="4" s="1"/>
  <c r="O18" i="5"/>
  <c r="E309" i="4" s="1"/>
  <c r="N15" i="5"/>
  <c r="D306" i="4" s="1"/>
  <c r="P8" i="5"/>
  <c r="F252" i="4" s="1"/>
  <c r="P5" i="5"/>
  <c r="F249" i="4" s="1"/>
  <c r="O132" i="5"/>
  <c r="E1090" i="4" s="1"/>
  <c r="O125" i="5"/>
  <c r="E1083" i="4" s="1"/>
  <c r="O119" i="5"/>
  <c r="E1027" i="4" s="1"/>
  <c r="N114" i="5"/>
  <c r="D975" i="4" s="1"/>
  <c r="Q109" i="5"/>
  <c r="G970" i="4" s="1"/>
  <c r="Q104" i="5"/>
  <c r="G918" i="4" s="1"/>
  <c r="Q99" i="5"/>
  <c r="G866" i="4" s="1"/>
  <c r="O94" i="5"/>
  <c r="E861" i="4" s="1"/>
  <c r="P90" i="5"/>
  <c r="F810" i="4" s="1"/>
  <c r="N82" i="5"/>
  <c r="D755" i="4" s="1"/>
  <c r="N78" i="5"/>
  <c r="D751" i="4" s="1"/>
  <c r="O71" i="5"/>
  <c r="E697" i="4" s="1"/>
  <c r="Q67" i="5"/>
  <c r="G646" i="4" s="1"/>
  <c r="O60" i="5"/>
  <c r="E589" i="4" s="1"/>
  <c r="O49" i="5"/>
  <c r="E531" i="4" s="1"/>
  <c r="O46" i="5"/>
  <c r="E528" i="4" s="1"/>
  <c r="N43" i="5"/>
  <c r="D478" i="4" s="1"/>
  <c r="P36" i="5"/>
  <c r="F421" i="4" s="1"/>
  <c r="P33" i="5"/>
  <c r="F418" i="4" s="1"/>
  <c r="O30" i="5"/>
  <c r="E415" i="4" s="1"/>
  <c r="N27" i="5"/>
  <c r="D365" i="4" s="1"/>
  <c r="N24" i="5"/>
  <c r="D362" i="4" s="1"/>
  <c r="Q14" i="5"/>
  <c r="G305" i="4" s="1"/>
  <c r="O11" i="5"/>
  <c r="E255" i="4" s="1"/>
  <c r="N8" i="5"/>
  <c r="D252" i="4" s="1"/>
  <c r="N5" i="5"/>
  <c r="D249" i="4" s="1"/>
  <c r="N132" i="5"/>
  <c r="D1090" i="4" s="1"/>
  <c r="O131" i="5"/>
  <c r="E1089" i="4" s="1"/>
  <c r="N119" i="5"/>
  <c r="D1027" i="4" s="1"/>
  <c r="P104" i="5"/>
  <c r="F918" i="4" s="1"/>
  <c r="P99" i="5"/>
  <c r="F866" i="4" s="1"/>
  <c r="N94" i="5"/>
  <c r="D861" i="4" s="1"/>
  <c r="O90" i="5"/>
  <c r="E810" i="4" s="1"/>
  <c r="N71" i="5"/>
  <c r="D697" i="4" s="1"/>
  <c r="N67" i="5"/>
  <c r="D646" i="4" s="1"/>
  <c r="N60" i="5"/>
  <c r="D589" i="4" s="1"/>
  <c r="Q56" i="5"/>
  <c r="G585" i="4" s="1"/>
  <c r="N49" i="5"/>
  <c r="D531" i="4" s="1"/>
  <c r="N46" i="5"/>
  <c r="D528" i="4" s="1"/>
  <c r="O36" i="5"/>
  <c r="E421" i="4" s="1"/>
  <c r="O33" i="5"/>
  <c r="E418" i="4" s="1"/>
  <c r="N30" i="5"/>
  <c r="D415" i="4" s="1"/>
  <c r="P14" i="5"/>
  <c r="F305" i="4" s="1"/>
  <c r="N11" i="5"/>
  <c r="D255" i="4" s="1"/>
  <c r="N104" i="5"/>
  <c r="D918" i="4" s="1"/>
  <c r="Q98" i="5"/>
  <c r="G865" i="4" s="1"/>
  <c r="Q97" i="5"/>
  <c r="G864" i="4" s="1"/>
  <c r="N89" i="5"/>
  <c r="D809" i="4" s="1"/>
  <c r="P77" i="5"/>
  <c r="F750" i="4" s="1"/>
  <c r="Q70" i="5"/>
  <c r="G696" i="4" s="1"/>
  <c r="P66" i="5"/>
  <c r="F645" i="4" s="1"/>
  <c r="P55" i="5"/>
  <c r="F584" i="4" s="1"/>
  <c r="Q111" i="5"/>
  <c r="G972" i="4" s="1"/>
  <c r="O97" i="5"/>
  <c r="E864" i="4" s="1"/>
  <c r="P128" i="5"/>
  <c r="P111" i="5"/>
  <c r="F972" i="4" s="1"/>
  <c r="N97" i="5"/>
  <c r="D864" i="4" s="1"/>
  <c r="Q83" i="5"/>
  <c r="G756" i="4" s="1"/>
  <c r="P58" i="5"/>
  <c r="F587" i="4" s="1"/>
  <c r="P132" i="5"/>
  <c r="F1090" i="4" s="1"/>
  <c r="N131" i="5"/>
  <c r="N37" i="5"/>
  <c r="D472" i="4" s="1"/>
  <c r="N36" i="5"/>
  <c r="D421" i="4" s="1"/>
  <c r="Q33" i="5"/>
  <c r="G418" i="4" s="1"/>
  <c r="N14" i="5"/>
  <c r="D305" i="4" s="1"/>
  <c r="O114" i="5"/>
  <c r="E975" i="4" s="1"/>
  <c r="N33" i="5"/>
  <c r="D418" i="4" s="1"/>
  <c r="P30" i="5"/>
  <c r="F415" i="4" s="1"/>
  <c r="Q35" i="5"/>
  <c r="G420" i="4" s="1"/>
  <c r="Q32" i="5"/>
  <c r="G417" i="4" s="1"/>
  <c r="Q29" i="5"/>
  <c r="G414" i="4" s="1"/>
  <c r="O27" i="5"/>
  <c r="E365" i="4" s="1"/>
  <c r="P16" i="5"/>
  <c r="F307" i="4" s="1"/>
  <c r="O13" i="5"/>
  <c r="E304" i="4" s="1"/>
  <c r="Q11" i="5"/>
  <c r="G255" i="4" s="1"/>
  <c r="Q119" i="5"/>
  <c r="G1027" i="4" s="1"/>
  <c r="O115" i="5"/>
  <c r="E976" i="4" s="1"/>
  <c r="Q113" i="5"/>
  <c r="G974" i="4" s="1"/>
  <c r="P94" i="5"/>
  <c r="F861" i="4" s="1"/>
  <c r="O82" i="5"/>
  <c r="E755" i="4" s="1"/>
  <c r="P35" i="5"/>
  <c r="F420" i="4" s="1"/>
  <c r="P32" i="5"/>
  <c r="F417" i="4" s="1"/>
  <c r="P29" i="5"/>
  <c r="F414" i="4" s="1"/>
  <c r="Q26" i="5"/>
  <c r="G364" i="4" s="1"/>
  <c r="Q10" i="5"/>
  <c r="G254" i="4" s="1"/>
  <c r="O8" i="5"/>
  <c r="E252" i="4" s="1"/>
  <c r="Q118" i="5"/>
  <c r="G1026" i="4" s="1"/>
  <c r="N113" i="5"/>
  <c r="D974" i="4" s="1"/>
  <c r="O93" i="5"/>
  <c r="E860" i="4" s="1"/>
  <c r="N86" i="5"/>
  <c r="D806" i="4" s="1"/>
  <c r="P60" i="5"/>
  <c r="F589" i="4" s="1"/>
  <c r="N57" i="5"/>
  <c r="D586" i="4" s="1"/>
  <c r="O29" i="5"/>
  <c r="E414" i="4" s="1"/>
  <c r="P26" i="5"/>
  <c r="F364" i="4" s="1"/>
  <c r="O24" i="5"/>
  <c r="E362" i="4" s="1"/>
  <c r="P10" i="5"/>
  <c r="F254" i="4" s="1"/>
  <c r="P125" i="5"/>
  <c r="F1083" i="4" s="1"/>
  <c r="O118" i="5"/>
  <c r="E1026" i="4" s="1"/>
  <c r="N93" i="5"/>
  <c r="D860" i="4" s="1"/>
  <c r="Q81" i="5"/>
  <c r="G754" i="4" s="1"/>
  <c r="O78" i="5"/>
  <c r="E751" i="4" s="1"/>
  <c r="O74" i="5"/>
  <c r="E700" i="4" s="1"/>
  <c r="P71" i="5"/>
  <c r="F697" i="4" s="1"/>
  <c r="Q66" i="5"/>
  <c r="G645" i="4" s="1"/>
  <c r="O63" i="5"/>
  <c r="E642" i="4" s="1"/>
  <c r="N53" i="5"/>
  <c r="D582" i="4" s="1"/>
  <c r="O52" i="5"/>
  <c r="E534" i="4" s="1"/>
  <c r="P49" i="5"/>
  <c r="F531" i="4" s="1"/>
  <c r="O26" i="5"/>
  <c r="E364" i="4" s="1"/>
  <c r="O10" i="5"/>
  <c r="E254" i="4" s="1"/>
  <c r="Q7" i="5"/>
  <c r="G251" i="4" s="1"/>
  <c r="P126" i="5"/>
  <c r="O124" i="5"/>
  <c r="E1032" i="4" s="1"/>
  <c r="Q90" i="5"/>
  <c r="G810" i="4" s="1"/>
  <c r="P85" i="5"/>
  <c r="F805" i="4" s="1"/>
  <c r="Q80" i="5"/>
  <c r="G753" i="4" s="1"/>
  <c r="Q77" i="5"/>
  <c r="G750" i="4" s="1"/>
  <c r="O66" i="5"/>
  <c r="E645" i="4" s="1"/>
  <c r="P59" i="5"/>
  <c r="F588" i="4" s="1"/>
  <c r="Q58" i="5"/>
  <c r="G587" i="4" s="1"/>
  <c r="P56" i="5"/>
  <c r="F585" i="4" s="1"/>
  <c r="Q55" i="5"/>
  <c r="G584" i="4" s="1"/>
  <c r="P48" i="5"/>
  <c r="F530" i="4" s="1"/>
  <c r="P46" i="5"/>
  <c r="F528" i="4" s="1"/>
  <c r="N26" i="5"/>
  <c r="D364" i="4" s="1"/>
  <c r="Q23" i="5"/>
  <c r="G361" i="4" s="1"/>
  <c r="P7" i="5"/>
  <c r="F251" i="4" s="1"/>
  <c r="O5" i="5"/>
  <c r="E249" i="4" s="1"/>
  <c r="O104" i="5"/>
  <c r="E918" i="4" s="1"/>
  <c r="N103" i="5"/>
  <c r="D917" i="4" s="1"/>
  <c r="N40" i="5"/>
  <c r="D475" i="4" s="1"/>
  <c r="N18" i="5"/>
  <c r="D309" i="4" s="1"/>
  <c r="Q88" i="5"/>
  <c r="G808" i="4" s="1"/>
  <c r="P23" i="5"/>
  <c r="F361" i="4" s="1"/>
  <c r="N66" i="5"/>
  <c r="D645" i="4" s="1"/>
  <c r="N23" i="5"/>
  <c r="D361" i="4" s="1"/>
  <c r="Q45" i="5"/>
  <c r="G527" i="4" s="1"/>
  <c r="O7" i="5"/>
  <c r="E251" i="4" s="1"/>
  <c r="P70" i="5"/>
  <c r="F696" i="4" s="1"/>
  <c r="Q69" i="5"/>
  <c r="G695" i="4" s="1"/>
  <c r="P45" i="5"/>
  <c r="F527" i="4" s="1"/>
  <c r="O43" i="5"/>
  <c r="E478" i="4" s="1"/>
  <c r="N7" i="5"/>
  <c r="D251" i="4" s="1"/>
  <c r="P97" i="5"/>
  <c r="F864" i="4" s="1"/>
  <c r="Q73" i="5"/>
  <c r="G699" i="4" s="1"/>
  <c r="P69" i="5"/>
  <c r="F695" i="4" s="1"/>
  <c r="O48" i="5"/>
  <c r="E530" i="4" s="1"/>
  <c r="O45" i="5"/>
  <c r="E527" i="4" s="1"/>
  <c r="Q42" i="5"/>
  <c r="G477" i="4" s="1"/>
  <c r="N90" i="5"/>
  <c r="D810" i="4" s="1"/>
  <c r="O89" i="5"/>
  <c r="E809" i="4" s="1"/>
  <c r="O59" i="5"/>
  <c r="E588" i="4" s="1"/>
  <c r="P80" i="5"/>
  <c r="F753" i="4" s="1"/>
  <c r="N99" i="5"/>
  <c r="D866" i="4" s="1"/>
  <c r="P98" i="5"/>
  <c r="F865" i="4" s="1"/>
  <c r="Q62" i="5"/>
  <c r="G641" i="4" s="1"/>
  <c r="N85" i="5"/>
  <c r="D805" i="4" s="1"/>
  <c r="N105" i="5"/>
  <c r="D919" i="4" s="1"/>
  <c r="O23" i="5"/>
  <c r="E361" i="4" s="1"/>
  <c r="O77" i="5"/>
  <c r="E750" i="4" s="1"/>
  <c r="N77" i="5"/>
  <c r="D750" i="4" s="1"/>
  <c r="O55" i="5"/>
  <c r="E584" i="4" s="1"/>
  <c r="N55" i="5"/>
  <c r="D584" i="4" s="1"/>
  <c r="Q51" i="5"/>
  <c r="G533" i="4" s="1"/>
  <c r="N21" i="5"/>
  <c r="D359" i="4" s="1"/>
  <c r="M86" i="4"/>
  <c r="M661" i="4" s="1"/>
  <c r="AB123" i="4"/>
  <c r="AB166" i="4"/>
  <c r="AC203" i="4"/>
  <c r="Y3" i="6"/>
  <c r="X3" i="6"/>
  <c r="W3" i="6"/>
  <c r="U3" i="6"/>
  <c r="T3" i="6"/>
  <c r="Z3" i="6"/>
  <c r="V3" i="6"/>
  <c r="AA3" i="6"/>
  <c r="M34" i="4"/>
  <c r="AB34" i="4"/>
  <c r="M49" i="4"/>
  <c r="AB49" i="4"/>
  <c r="M63" i="4"/>
  <c r="AB63" i="4"/>
  <c r="M77" i="4"/>
  <c r="AB77" i="4"/>
  <c r="AB82" i="4"/>
  <c r="M87" i="4"/>
  <c r="M89" i="4"/>
  <c r="M609" i="4" s="1"/>
  <c r="AB96" i="4"/>
  <c r="M111" i="4"/>
  <c r="M134" i="4" s="1"/>
  <c r="AB114" i="4"/>
  <c r="AB143" i="4"/>
  <c r="AB208" i="4"/>
  <c r="AB234" i="4"/>
  <c r="K16" i="6"/>
  <c r="F182" i="4" s="1"/>
  <c r="K12" i="6"/>
  <c r="F178" i="4" s="1"/>
  <c r="K9" i="6"/>
  <c r="F175" i="4" s="1"/>
  <c r="K11" i="6"/>
  <c r="F177" i="4" s="1"/>
  <c r="K6" i="6"/>
  <c r="F172" i="4" s="1"/>
  <c r="K13" i="6"/>
  <c r="F179" i="4" s="1"/>
  <c r="K5" i="6"/>
  <c r="F171" i="4" s="1"/>
  <c r="K15" i="6"/>
  <c r="F181" i="4" s="1"/>
  <c r="K10" i="6"/>
  <c r="F176" i="4" s="1"/>
  <c r="K8" i="6"/>
  <c r="F174" i="4" s="1"/>
  <c r="K14" i="6"/>
  <c r="F180" i="4" s="1"/>
  <c r="K7" i="6"/>
  <c r="F173" i="4" s="1"/>
  <c r="M22" i="4"/>
  <c r="AB22" i="4"/>
  <c r="M37" i="4"/>
  <c r="AB37" i="4"/>
  <c r="M52" i="4"/>
  <c r="AB52" i="4"/>
  <c r="M66" i="4"/>
  <c r="AB66" i="4"/>
  <c r="M82" i="4"/>
  <c r="M437" i="4" s="1"/>
  <c r="M88" i="4"/>
  <c r="M382" i="4" s="1"/>
  <c r="M101" i="4"/>
  <c r="AB118" i="4"/>
  <c r="AB147" i="4"/>
  <c r="AB187" i="4"/>
  <c r="AC1096" i="4"/>
  <c r="M216" i="4"/>
  <c r="M1097" i="4"/>
  <c r="M1114" i="4"/>
  <c r="M258" i="4"/>
  <c r="AC1097" i="4"/>
  <c r="M1099" i="4"/>
  <c r="M368" i="4"/>
  <c r="M381" i="4"/>
  <c r="M1098" i="4"/>
  <c r="AC368" i="4"/>
  <c r="AC1100" i="4"/>
  <c r="AC426" i="4"/>
  <c r="AC1105" i="4"/>
  <c r="AC704" i="4"/>
  <c r="AC481" i="4"/>
  <c r="M1100" i="4"/>
  <c r="M425" i="4"/>
  <c r="AC1099" i="4"/>
  <c r="M438" i="4"/>
  <c r="M498" i="4"/>
  <c r="M1102" i="4"/>
  <c r="M536" i="4"/>
  <c r="AC1102" i="4"/>
  <c r="AC1101" i="4"/>
  <c r="AC594" i="4"/>
  <c r="AC593" i="4"/>
  <c r="M1101" i="4"/>
  <c r="M549" i="4"/>
  <c r="M718" i="4"/>
  <c r="M594" i="4"/>
  <c r="M717" i="4"/>
  <c r="M593" i="4"/>
  <c r="AC1104" i="4"/>
  <c r="AC649" i="4"/>
  <c r="M1104" i="4"/>
  <c r="AC1103" i="4"/>
  <c r="AC1106" i="4"/>
  <c r="AC759" i="4"/>
  <c r="M1103" i="4"/>
  <c r="M649" i="4"/>
  <c r="M1106" i="4"/>
  <c r="M759" i="4"/>
  <c r="M774" i="4"/>
  <c r="M772" i="4"/>
  <c r="M814" i="4"/>
  <c r="M1105" i="4"/>
  <c r="AC1107" i="4"/>
  <c r="AC1108" i="4"/>
  <c r="M924" i="4"/>
  <c r="M1108" i="4"/>
  <c r="AC1109" i="4"/>
  <c r="AC924" i="4"/>
  <c r="M1109" i="4"/>
  <c r="AC1110" i="4"/>
  <c r="M1110" i="4"/>
  <c r="M1049" i="4"/>
  <c r="M979" i="4"/>
  <c r="L112" i="5"/>
  <c r="D937" i="4" s="1"/>
  <c r="S112" i="5"/>
  <c r="E955" i="4" s="1"/>
  <c r="R112" i="5"/>
  <c r="D955" i="4" s="1"/>
  <c r="N13" i="6"/>
  <c r="D166" i="4" s="1"/>
  <c r="Q31" i="5"/>
  <c r="G416" i="4" s="1"/>
  <c r="AC1088" i="4"/>
  <c r="E1088" i="4"/>
  <c r="F1079" i="4"/>
  <c r="F1078" i="4"/>
  <c r="E1077" i="4"/>
  <c r="E1076" i="4"/>
  <c r="E1075" i="4"/>
  <c r="D1068" i="4"/>
  <c r="M1090" i="4"/>
  <c r="AC1085" i="4"/>
  <c r="E1079" i="4"/>
  <c r="D1078" i="4"/>
  <c r="D1077" i="4"/>
  <c r="D1076" i="4"/>
  <c r="D1075" i="4"/>
  <c r="F1074" i="4"/>
  <c r="AC1089" i="4"/>
  <c r="D1089" i="4"/>
  <c r="F1086" i="4"/>
  <c r="E1081" i="4"/>
  <c r="D1071" i="4"/>
  <c r="N5" i="6"/>
  <c r="D158" i="4" s="1"/>
  <c r="N15" i="6"/>
  <c r="D168" i="4" s="1"/>
  <c r="Q38" i="5"/>
  <c r="G473" i="4" s="1"/>
  <c r="Q12" i="5"/>
  <c r="G256" i="4" s="1"/>
  <c r="M1088" i="4"/>
  <c r="G1087" i="4"/>
  <c r="F1084" i="4"/>
  <c r="E1078" i="4"/>
  <c r="M1083" i="4"/>
  <c r="M1086" i="4"/>
  <c r="G1084" i="4"/>
  <c r="AC1083" i="4"/>
  <c r="F1087" i="4"/>
  <c r="AC1086" i="4"/>
  <c r="F1080" i="4"/>
  <c r="F1075" i="4"/>
  <c r="E1066" i="4"/>
  <c r="G1090" i="4"/>
  <c r="M1089" i="4"/>
  <c r="E1080" i="4"/>
  <c r="Q20" i="5"/>
  <c r="G311" i="4" s="1"/>
  <c r="Q28" i="5"/>
  <c r="G366" i="4" s="1"/>
  <c r="N130" i="5"/>
  <c r="D1088" i="4" s="1"/>
  <c r="P130" i="5"/>
  <c r="F1088" i="4" s="1"/>
  <c r="O130" i="5"/>
  <c r="R12" i="5"/>
  <c r="D238" i="4" s="1"/>
  <c r="S12" i="5"/>
  <c r="E238" i="4" s="1"/>
  <c r="L12" i="5"/>
  <c r="D220" i="4" s="1"/>
  <c r="N20" i="5"/>
  <c r="D311" i="4" s="1"/>
  <c r="P20" i="5"/>
  <c r="F311" i="4" s="1"/>
  <c r="O20" i="5"/>
  <c r="E311" i="4" s="1"/>
  <c r="R28" i="5"/>
  <c r="D348" i="4" s="1"/>
  <c r="L28" i="5"/>
  <c r="D330" i="4" s="1"/>
  <c r="S28" i="5"/>
  <c r="E348" i="4" s="1"/>
  <c r="O129" i="5"/>
  <c r="E1087" i="4" s="1"/>
  <c r="P129" i="5"/>
  <c r="O19" i="5"/>
  <c r="E310" i="4" s="1"/>
  <c r="N19" i="5"/>
  <c r="D310" i="4" s="1"/>
  <c r="P19" i="5"/>
  <c r="F310" i="4" s="1"/>
  <c r="Q37" i="5"/>
  <c r="G472" i="4" s="1"/>
  <c r="O108" i="5"/>
  <c r="E922" i="4" s="1"/>
  <c r="L121" i="5"/>
  <c r="D993" i="4" s="1"/>
  <c r="R121" i="5"/>
  <c r="D1011" i="4" s="1"/>
  <c r="S121" i="5"/>
  <c r="E1011" i="4" s="1"/>
  <c r="Q19" i="5"/>
  <c r="G310" i="4" s="1"/>
  <c r="P12" i="5"/>
  <c r="F256" i="4" s="1"/>
  <c r="Q39" i="5"/>
  <c r="G474" i="4" s="1"/>
  <c r="O39" i="5"/>
  <c r="E474" i="4" s="1"/>
  <c r="N39" i="5"/>
  <c r="D474" i="4" s="1"/>
  <c r="Q34" i="5"/>
  <c r="G419" i="4" s="1"/>
  <c r="S120" i="5"/>
  <c r="E1010" i="4" s="1"/>
  <c r="R120" i="5"/>
  <c r="D1010" i="4" s="1"/>
  <c r="L120" i="5"/>
  <c r="D992" i="4" s="1"/>
  <c r="Q13" i="5"/>
  <c r="G304" i="4" s="1"/>
  <c r="L13" i="5"/>
  <c r="D268" i="4" s="1"/>
  <c r="S13" i="5"/>
  <c r="E286" i="4" s="1"/>
  <c r="R13" i="5"/>
  <c r="D286" i="4" s="1"/>
  <c r="S31" i="5"/>
  <c r="E398" i="4" s="1"/>
  <c r="R31" i="5"/>
  <c r="D398" i="4" s="1"/>
  <c r="L31" i="5"/>
  <c r="D380" i="4" s="1"/>
  <c r="Q41" i="5"/>
  <c r="G476" i="4" s="1"/>
  <c r="P42" i="5"/>
  <c r="F477" i="4" s="1"/>
  <c r="Q9" i="5"/>
  <c r="G253" i="4" s="1"/>
  <c r="N16" i="5"/>
  <c r="D307" i="4" s="1"/>
  <c r="O16" i="5"/>
  <c r="E307" i="4" s="1"/>
  <c r="L25" i="5"/>
  <c r="D327" i="4" s="1"/>
  <c r="R25" i="5"/>
  <c r="D345" i="4" s="1"/>
  <c r="N32" i="5"/>
  <c r="D417" i="4" s="1"/>
  <c r="O32" i="5"/>
  <c r="E417" i="4" s="1"/>
  <c r="N35" i="5"/>
  <c r="D420" i="4" s="1"/>
  <c r="O35" i="5"/>
  <c r="E420" i="4" s="1"/>
  <c r="N42" i="5"/>
  <c r="D477" i="4" s="1"/>
  <c r="R47" i="5"/>
  <c r="D511" i="4" s="1"/>
  <c r="L47" i="5"/>
  <c r="D493" i="4" s="1"/>
  <c r="S47" i="5"/>
  <c r="E511" i="4" s="1"/>
  <c r="Q50" i="5"/>
  <c r="G532" i="4" s="1"/>
  <c r="Q61" i="5"/>
  <c r="G640" i="4" s="1"/>
  <c r="S68" i="5"/>
  <c r="E629" i="4" s="1"/>
  <c r="R68" i="5"/>
  <c r="D629" i="4" s="1"/>
  <c r="L68" i="5"/>
  <c r="D611" i="4" s="1"/>
  <c r="Q72" i="5"/>
  <c r="G698" i="4" s="1"/>
  <c r="R75" i="5"/>
  <c r="D683" i="4" s="1"/>
  <c r="S75" i="5"/>
  <c r="E683" i="4" s="1"/>
  <c r="L75" i="5"/>
  <c r="D665" i="4" s="1"/>
  <c r="L79" i="5"/>
  <c r="D716" i="4" s="1"/>
  <c r="S79" i="5"/>
  <c r="E734" i="4" s="1"/>
  <c r="R79" i="5"/>
  <c r="D734" i="4" s="1"/>
  <c r="Q95" i="5"/>
  <c r="G862" i="4" s="1"/>
  <c r="Q96" i="5"/>
  <c r="G863" i="4" s="1"/>
  <c r="P112" i="5"/>
  <c r="F973" i="4" s="1"/>
  <c r="Q116" i="5"/>
  <c r="G977" i="4" s="1"/>
  <c r="P121" i="5"/>
  <c r="F1029" i="4" s="1"/>
  <c r="O121" i="5"/>
  <c r="E1029" i="4" s="1"/>
  <c r="N121" i="5"/>
  <c r="D1029" i="4" s="1"/>
  <c r="N10" i="6"/>
  <c r="D163" i="4" s="1"/>
  <c r="S24" i="5"/>
  <c r="E344" i="4" s="1"/>
  <c r="S8" i="5"/>
  <c r="E234" i="4" s="1"/>
  <c r="S88" i="5"/>
  <c r="E790" i="4" s="1"/>
  <c r="L9" i="5"/>
  <c r="D217" i="4" s="1"/>
  <c r="R9" i="5"/>
  <c r="D235" i="4" s="1"/>
  <c r="S9" i="5"/>
  <c r="E235" i="4" s="1"/>
  <c r="N13" i="5"/>
  <c r="D304" i="4" s="1"/>
  <c r="Q17" i="5"/>
  <c r="G308" i="4" s="1"/>
  <c r="O28" i="5"/>
  <c r="E366" i="4" s="1"/>
  <c r="P28" i="5"/>
  <c r="F366" i="4" s="1"/>
  <c r="N28" i="5"/>
  <c r="D366" i="4" s="1"/>
  <c r="L29" i="5"/>
  <c r="D378" i="4" s="1"/>
  <c r="S29" i="5"/>
  <c r="E396" i="4" s="1"/>
  <c r="O38" i="5"/>
  <c r="E473" i="4" s="1"/>
  <c r="N38" i="5"/>
  <c r="D473" i="4" s="1"/>
  <c r="P38" i="5"/>
  <c r="F473" i="4" s="1"/>
  <c r="S64" i="5"/>
  <c r="E625" i="4" s="1"/>
  <c r="R64" i="5"/>
  <c r="D625" i="4" s="1"/>
  <c r="L64" i="5"/>
  <c r="D607" i="4" s="1"/>
  <c r="S83" i="5"/>
  <c r="E738" i="4" s="1"/>
  <c r="R83" i="5"/>
  <c r="D738" i="4" s="1"/>
  <c r="L83" i="5"/>
  <c r="D720" i="4" s="1"/>
  <c r="Q115" i="5"/>
  <c r="G976" i="4" s="1"/>
  <c r="R117" i="5"/>
  <c r="D1007" i="4" s="1"/>
  <c r="L117" i="5"/>
  <c r="D989" i="4" s="1"/>
  <c r="Q15" i="5"/>
  <c r="G306" i="4" s="1"/>
  <c r="S34" i="5"/>
  <c r="E401" i="4" s="1"/>
  <c r="R34" i="5"/>
  <c r="D401" i="4" s="1"/>
  <c r="L34" i="5"/>
  <c r="D383" i="4" s="1"/>
  <c r="L37" i="5"/>
  <c r="D436" i="4" s="1"/>
  <c r="S37" i="5"/>
  <c r="E454" i="4" s="1"/>
  <c r="R37" i="5"/>
  <c r="D454" i="4" s="1"/>
  <c r="O41" i="5"/>
  <c r="E476" i="4" s="1"/>
  <c r="N41" i="5"/>
  <c r="D476" i="4" s="1"/>
  <c r="P41" i="5"/>
  <c r="F476" i="4" s="1"/>
  <c r="O42" i="5"/>
  <c r="E477" i="4" s="1"/>
  <c r="Q108" i="5"/>
  <c r="G922" i="4" s="1"/>
  <c r="P108" i="5"/>
  <c r="F922" i="4" s="1"/>
  <c r="N108" i="5"/>
  <c r="D922" i="4" s="1"/>
  <c r="N9" i="6"/>
  <c r="D162" i="4" s="1"/>
  <c r="S15" i="5"/>
  <c r="E288" i="4" s="1"/>
  <c r="R15" i="5"/>
  <c r="D288" i="4" s="1"/>
  <c r="L15" i="5"/>
  <c r="D270" i="4" s="1"/>
  <c r="S25" i="5"/>
  <c r="E345" i="4" s="1"/>
  <c r="R92" i="5"/>
  <c r="D794" i="4" s="1"/>
  <c r="Q102" i="5"/>
  <c r="G916" i="4" s="1"/>
  <c r="P103" i="5"/>
  <c r="F917" i="4" s="1"/>
  <c r="O103" i="5"/>
  <c r="E917" i="4" s="1"/>
  <c r="Q110" i="5"/>
  <c r="G971" i="4" s="1"/>
  <c r="Q129" i="5"/>
  <c r="Q43" i="5"/>
  <c r="G478" i="4" s="1"/>
  <c r="S92" i="5"/>
  <c r="E794" i="4" s="1"/>
  <c r="P101" i="5"/>
  <c r="F915" i="4" s="1"/>
  <c r="N107" i="5"/>
  <c r="D921" i="4" s="1"/>
  <c r="S117" i="5"/>
  <c r="E1007" i="4" s="1"/>
  <c r="L129" i="5"/>
  <c r="D1051" i="4" s="1"/>
  <c r="S129" i="5"/>
  <c r="E1069" i="4" s="1"/>
  <c r="S109" i="5"/>
  <c r="E952" i="4" s="1"/>
  <c r="S77" i="5"/>
  <c r="E732" i="4" s="1"/>
  <c r="S93" i="5"/>
  <c r="E842" i="4" s="1"/>
  <c r="S45" i="5"/>
  <c r="E509" i="4" s="1"/>
  <c r="O22" i="5"/>
  <c r="E360" i="4" s="1"/>
  <c r="N22" i="5"/>
  <c r="D360" i="4" s="1"/>
  <c r="P22" i="5"/>
  <c r="F360" i="4" s="1"/>
  <c r="P44" i="5"/>
  <c r="F479" i="4" s="1"/>
  <c r="O44" i="5"/>
  <c r="E479" i="4" s="1"/>
  <c r="N44" i="5"/>
  <c r="D479" i="4" s="1"/>
  <c r="N69" i="5"/>
  <c r="D695" i="4" s="1"/>
  <c r="Q85" i="5"/>
  <c r="G805" i="4" s="1"/>
  <c r="O88" i="5"/>
  <c r="E808" i="4" s="1"/>
  <c r="O98" i="5"/>
  <c r="E865" i="4" s="1"/>
  <c r="N98" i="5"/>
  <c r="D865" i="4" s="1"/>
  <c r="N11" i="6"/>
  <c r="D164" i="4" s="1"/>
  <c r="N16" i="6"/>
  <c r="D169" i="4" s="1"/>
  <c r="Q22" i="5"/>
  <c r="G360" i="4" s="1"/>
  <c r="Q48" i="5"/>
  <c r="G530" i="4" s="1"/>
  <c r="O70" i="5"/>
  <c r="E696" i="4" s="1"/>
  <c r="N70" i="5"/>
  <c r="D696" i="4" s="1"/>
  <c r="P76" i="5"/>
  <c r="F702" i="4" s="1"/>
  <c r="O76" i="5"/>
  <c r="E702" i="4" s="1"/>
  <c r="N76" i="5"/>
  <c r="D702" i="4" s="1"/>
  <c r="N80" i="5"/>
  <c r="D753" i="4" s="1"/>
  <c r="O80" i="5"/>
  <c r="E753" i="4" s="1"/>
  <c r="O85" i="5"/>
  <c r="E805" i="4" s="1"/>
  <c r="Q101" i="5"/>
  <c r="G915" i="4" s="1"/>
  <c r="L107" i="5"/>
  <c r="D885" i="4" s="1"/>
  <c r="S107" i="5"/>
  <c r="E903" i="4" s="1"/>
  <c r="Q128" i="5"/>
  <c r="G1086" i="4" s="1"/>
  <c r="P6" i="5"/>
  <c r="F250" i="4" s="1"/>
  <c r="O6" i="5"/>
  <c r="E250" i="4" s="1"/>
  <c r="N6" i="5"/>
  <c r="D250" i="4" s="1"/>
  <c r="P13" i="5"/>
  <c r="F304" i="4" s="1"/>
  <c r="Q16" i="5"/>
  <c r="G307" i="4" s="1"/>
  <c r="R29" i="5"/>
  <c r="D396" i="4" s="1"/>
  <c r="Q44" i="5"/>
  <c r="G479" i="4" s="1"/>
  <c r="N48" i="5"/>
  <c r="D530" i="4" s="1"/>
  <c r="O51" i="5"/>
  <c r="E533" i="4" s="1"/>
  <c r="N51" i="5"/>
  <c r="D533" i="4" s="1"/>
  <c r="P51" i="5"/>
  <c r="F533" i="4" s="1"/>
  <c r="Q52" i="5"/>
  <c r="G534" i="4" s="1"/>
  <c r="P52" i="5"/>
  <c r="F534" i="4" s="1"/>
  <c r="N52" i="5"/>
  <c r="D534" i="4" s="1"/>
  <c r="P54" i="5"/>
  <c r="F583" i="4" s="1"/>
  <c r="O54" i="5"/>
  <c r="E583" i="4" s="1"/>
  <c r="N54" i="5"/>
  <c r="D583" i="4" s="1"/>
  <c r="O62" i="5"/>
  <c r="E641" i="4" s="1"/>
  <c r="N62" i="5"/>
  <c r="D641" i="4" s="1"/>
  <c r="P62" i="5"/>
  <c r="F641" i="4" s="1"/>
  <c r="Q63" i="5"/>
  <c r="G642" i="4" s="1"/>
  <c r="P63" i="5"/>
  <c r="F642" i="4" s="1"/>
  <c r="N63" i="5"/>
  <c r="D642" i="4" s="1"/>
  <c r="P65" i="5"/>
  <c r="F644" i="4" s="1"/>
  <c r="O65" i="5"/>
  <c r="E644" i="4" s="1"/>
  <c r="N65" i="5"/>
  <c r="D644" i="4" s="1"/>
  <c r="N73" i="5"/>
  <c r="D699" i="4" s="1"/>
  <c r="O73" i="5"/>
  <c r="E699" i="4" s="1"/>
  <c r="P73" i="5"/>
  <c r="F699" i="4" s="1"/>
  <c r="Q74" i="5"/>
  <c r="G700" i="4" s="1"/>
  <c r="P74" i="5"/>
  <c r="F700" i="4" s="1"/>
  <c r="N74" i="5"/>
  <c r="D700" i="4" s="1"/>
  <c r="Q76" i="5"/>
  <c r="G702" i="4" s="1"/>
  <c r="N81" i="5"/>
  <c r="D754" i="4" s="1"/>
  <c r="O84" i="5"/>
  <c r="E757" i="4" s="1"/>
  <c r="N84" i="5"/>
  <c r="D757" i="4" s="1"/>
  <c r="P84" i="5"/>
  <c r="F757" i="4" s="1"/>
  <c r="Q91" i="5"/>
  <c r="G811" i="4" s="1"/>
  <c r="Q106" i="5"/>
  <c r="G920" i="4" s="1"/>
  <c r="Q122" i="5"/>
  <c r="G1030" i="4" s="1"/>
  <c r="Q124" i="5"/>
  <c r="G1032" i="4" s="1"/>
  <c r="N124" i="5"/>
  <c r="D1032" i="4" s="1"/>
  <c r="Q127" i="5"/>
  <c r="G1085" i="4" s="1"/>
  <c r="N6" i="6"/>
  <c r="D159" i="4" s="1"/>
  <c r="S108" i="5"/>
  <c r="E904" i="4" s="1"/>
  <c r="S60" i="5"/>
  <c r="E571" i="4" s="1"/>
  <c r="S132" i="5"/>
  <c r="E1072" i="4" s="1"/>
  <c r="S52" i="5"/>
  <c r="E516" i="4" s="1"/>
  <c r="S36" i="5"/>
  <c r="E403" i="4" s="1"/>
  <c r="S116" i="5"/>
  <c r="E959" i="4" s="1"/>
  <c r="Q6" i="5"/>
  <c r="G250" i="4" s="1"/>
  <c r="N10" i="5"/>
  <c r="D254" i="4" s="1"/>
  <c r="O17" i="5"/>
  <c r="E308" i="4" s="1"/>
  <c r="Q24" i="5"/>
  <c r="G362" i="4" s="1"/>
  <c r="S44" i="5"/>
  <c r="E461" i="4" s="1"/>
  <c r="L44" i="5"/>
  <c r="D443" i="4" s="1"/>
  <c r="Q54" i="5"/>
  <c r="G583" i="4" s="1"/>
  <c r="Q59" i="5"/>
  <c r="G588" i="4" s="1"/>
  <c r="Q65" i="5"/>
  <c r="G644" i="4" s="1"/>
  <c r="L76" i="5"/>
  <c r="D666" i="4" s="1"/>
  <c r="R76" i="5"/>
  <c r="D684" i="4" s="1"/>
  <c r="Q84" i="5"/>
  <c r="G757" i="4" s="1"/>
  <c r="P91" i="5"/>
  <c r="F811" i="4" s="1"/>
  <c r="Q123" i="5"/>
  <c r="G1031" i="4" s="1"/>
  <c r="R127" i="5"/>
  <c r="D1067" i="4" s="1"/>
  <c r="S127" i="5"/>
  <c r="E1067" i="4" s="1"/>
  <c r="N8" i="6"/>
  <c r="D161" i="4" s="1"/>
  <c r="L6" i="5"/>
  <c r="D214" i="4" s="1"/>
  <c r="R6" i="5"/>
  <c r="D232" i="4" s="1"/>
  <c r="P17" i="5"/>
  <c r="F308" i="4" s="1"/>
  <c r="P25" i="5"/>
  <c r="F363" i="4" s="1"/>
  <c r="O25" i="5"/>
  <c r="E363" i="4" s="1"/>
  <c r="N25" i="5"/>
  <c r="D363" i="4" s="1"/>
  <c r="P47" i="5"/>
  <c r="F529" i="4" s="1"/>
  <c r="O47" i="5"/>
  <c r="E529" i="4" s="1"/>
  <c r="N47" i="5"/>
  <c r="D529" i="4" s="1"/>
  <c r="L48" i="5"/>
  <c r="D494" i="4" s="1"/>
  <c r="S48" i="5"/>
  <c r="E512" i="4" s="1"/>
  <c r="L65" i="5"/>
  <c r="D608" i="4" s="1"/>
  <c r="R65" i="5"/>
  <c r="D626" i="4" s="1"/>
  <c r="P79" i="5"/>
  <c r="F752" i="4" s="1"/>
  <c r="Q87" i="5"/>
  <c r="G807" i="4" s="1"/>
  <c r="N92" i="5"/>
  <c r="D812" i="4" s="1"/>
  <c r="P93" i="5"/>
  <c r="F860" i="4" s="1"/>
  <c r="S97" i="5"/>
  <c r="E846" i="4" s="1"/>
  <c r="R97" i="5"/>
  <c r="D846" i="4" s="1"/>
  <c r="L97" i="5"/>
  <c r="D828" i="4" s="1"/>
  <c r="O113" i="5"/>
  <c r="E974" i="4" s="1"/>
  <c r="P113" i="5"/>
  <c r="F974" i="4" s="1"/>
  <c r="O116" i="5"/>
  <c r="E977" i="4" s="1"/>
  <c r="P118" i="5"/>
  <c r="F1026" i="4" s="1"/>
  <c r="N118" i="5"/>
  <c r="D1026" i="4" s="1"/>
  <c r="P9" i="5"/>
  <c r="F253" i="4" s="1"/>
  <c r="O9" i="5"/>
  <c r="E253" i="4" s="1"/>
  <c r="N9" i="5"/>
  <c r="D253" i="4" s="1"/>
  <c r="Q25" i="5"/>
  <c r="G363" i="4" s="1"/>
  <c r="Q27" i="5"/>
  <c r="G365" i="4" s="1"/>
  <c r="N29" i="5"/>
  <c r="D414" i="4" s="1"/>
  <c r="Q47" i="5"/>
  <c r="G529" i="4" s="1"/>
  <c r="P50" i="5"/>
  <c r="F532" i="4" s="1"/>
  <c r="O50" i="5"/>
  <c r="E532" i="4" s="1"/>
  <c r="N50" i="5"/>
  <c r="D532" i="4" s="1"/>
  <c r="S53" i="5"/>
  <c r="E564" i="4" s="1"/>
  <c r="P61" i="5"/>
  <c r="F640" i="4" s="1"/>
  <c r="O61" i="5"/>
  <c r="E640" i="4" s="1"/>
  <c r="N61" i="5"/>
  <c r="D640" i="4" s="1"/>
  <c r="Q68" i="5"/>
  <c r="G647" i="4" s="1"/>
  <c r="Q79" i="5"/>
  <c r="G752" i="4" s="1"/>
  <c r="L87" i="5"/>
  <c r="D771" i="4" s="1"/>
  <c r="S87" i="5"/>
  <c r="E789" i="4" s="1"/>
  <c r="R87" i="5"/>
  <c r="D789" i="4" s="1"/>
  <c r="P96" i="5"/>
  <c r="F863" i="4" s="1"/>
  <c r="Q112" i="5"/>
  <c r="G973" i="4" s="1"/>
  <c r="O117" i="5"/>
  <c r="E1025" i="4" s="1"/>
  <c r="R129" i="5"/>
  <c r="D1069" i="4" s="1"/>
  <c r="S122" i="5"/>
  <c r="E1012" i="4" s="1"/>
  <c r="S82" i="5"/>
  <c r="E737" i="4" s="1"/>
  <c r="S90" i="5"/>
  <c r="E792" i="4" s="1"/>
  <c r="S74" i="5"/>
  <c r="E682" i="4" s="1"/>
  <c r="S66" i="5"/>
  <c r="E627" i="4" s="1"/>
  <c r="S42" i="5"/>
  <c r="E459" i="4" s="1"/>
  <c r="S26" i="5"/>
  <c r="E346" i="4" s="1"/>
  <c r="S130" i="5"/>
  <c r="E1070" i="4" s="1"/>
  <c r="S98" i="5"/>
  <c r="E847" i="4" s="1"/>
  <c r="S10" i="5"/>
  <c r="E236" i="4" s="1"/>
  <c r="N31" i="5"/>
  <c r="D416" i="4" s="1"/>
  <c r="R54" i="5"/>
  <c r="D565" i="4" s="1"/>
  <c r="Q64" i="5"/>
  <c r="G643" i="4" s="1"/>
  <c r="O69" i="5"/>
  <c r="E695" i="4" s="1"/>
  <c r="Q75" i="5"/>
  <c r="G701" i="4" s="1"/>
  <c r="S86" i="5"/>
  <c r="E788" i="4" s="1"/>
  <c r="R86" i="5"/>
  <c r="D788" i="4" s="1"/>
  <c r="N87" i="5"/>
  <c r="D807" i="4" s="1"/>
  <c r="P88" i="5"/>
  <c r="F808" i="4" s="1"/>
  <c r="S96" i="5"/>
  <c r="E845" i="4" s="1"/>
  <c r="Q100" i="5"/>
  <c r="G867" i="4" s="1"/>
  <c r="S106" i="5"/>
  <c r="E902" i="4" s="1"/>
  <c r="O107" i="5"/>
  <c r="E921" i="4" s="1"/>
  <c r="N117" i="5"/>
  <c r="D1025" i="4" s="1"/>
  <c r="P120" i="5"/>
  <c r="F1028" i="4" s="1"/>
  <c r="O120" i="5"/>
  <c r="E1028" i="4" s="1"/>
  <c r="P122" i="5"/>
  <c r="F1030" i="4" s="1"/>
  <c r="O127" i="5"/>
  <c r="E1085" i="4" s="1"/>
  <c r="S100" i="5"/>
  <c r="E849" i="4" s="1"/>
  <c r="R100" i="5"/>
  <c r="D849" i="4" s="1"/>
  <c r="N101" i="5"/>
  <c r="D915" i="4" s="1"/>
  <c r="P107" i="5"/>
  <c r="F921" i="4" s="1"/>
  <c r="L115" i="5"/>
  <c r="D940" i="4" s="1"/>
  <c r="S115" i="5"/>
  <c r="E958" i="4" s="1"/>
  <c r="N116" i="5"/>
  <c r="D977" i="4" s="1"/>
  <c r="Q120" i="5"/>
  <c r="G1028" i="4" s="1"/>
  <c r="S72" i="5"/>
  <c r="E680" i="4" s="1"/>
  <c r="R72" i="5"/>
  <c r="D680" i="4" s="1"/>
  <c r="L101" i="5"/>
  <c r="D879" i="4" s="1"/>
  <c r="S101" i="5"/>
  <c r="E897" i="4" s="1"/>
  <c r="N102" i="5"/>
  <c r="D916" i="4" s="1"/>
  <c r="P106" i="5"/>
  <c r="F920" i="4" s="1"/>
  <c r="O106" i="5"/>
  <c r="E920" i="4" s="1"/>
  <c r="Q121" i="5"/>
  <c r="G1029" i="4" s="1"/>
  <c r="O122" i="5"/>
  <c r="E1030" i="4" s="1"/>
  <c r="S58" i="5"/>
  <c r="E569" i="4" s="1"/>
  <c r="R58" i="5"/>
  <c r="D569" i="4" s="1"/>
  <c r="P92" i="5"/>
  <c r="F812" i="4" s="1"/>
  <c r="O92" i="5"/>
  <c r="E812" i="4" s="1"/>
  <c r="S111" i="5"/>
  <c r="E954" i="4" s="1"/>
  <c r="R111" i="5"/>
  <c r="D954" i="4" s="1"/>
  <c r="O112" i="5"/>
  <c r="E973" i="4" s="1"/>
  <c r="N112" i="5"/>
  <c r="D973" i="4" s="1"/>
  <c r="P117" i="5"/>
  <c r="F1025" i="4" s="1"/>
  <c r="S128" i="5"/>
  <c r="E1068" i="4" s="1"/>
  <c r="R128" i="5"/>
  <c r="N129" i="5"/>
  <c r="D1087" i="4" s="1"/>
  <c r="N14" i="6"/>
  <c r="D167" i="4" s="1"/>
  <c r="S16" i="5"/>
  <c r="E289" i="4" s="1"/>
  <c r="N45" i="5"/>
  <c r="D527" i="4" s="1"/>
  <c r="N59" i="5"/>
  <c r="D588" i="4" s="1"/>
  <c r="S69" i="5"/>
  <c r="E677" i="4" s="1"/>
  <c r="Q92" i="5"/>
  <c r="G812" i="4" s="1"/>
  <c r="Q107" i="5"/>
  <c r="G921" i="4" s="1"/>
  <c r="Q117" i="5"/>
  <c r="G1025" i="4" s="1"/>
  <c r="P123" i="5"/>
  <c r="F1031" i="4" s="1"/>
  <c r="O123" i="5"/>
  <c r="E1031" i="4" s="1"/>
  <c r="N123" i="5"/>
  <c r="D1031" i="4" s="1"/>
  <c r="N12" i="6"/>
  <c r="D165" i="4" s="1"/>
  <c r="N17" i="5"/>
  <c r="D308" i="4" s="1"/>
  <c r="P39" i="5"/>
  <c r="F474" i="4" s="1"/>
  <c r="L50" i="5"/>
  <c r="D496" i="4" s="1"/>
  <c r="L61" i="5"/>
  <c r="D604" i="4" s="1"/>
  <c r="L72" i="5"/>
  <c r="D662" i="4" s="1"/>
  <c r="N79" i="5"/>
  <c r="D752" i="4" s="1"/>
  <c r="P81" i="5"/>
  <c r="F754" i="4" s="1"/>
  <c r="O81" i="5"/>
  <c r="E754" i="4" s="1"/>
  <c r="O87" i="5"/>
  <c r="E807" i="4" s="1"/>
  <c r="P89" i="5"/>
  <c r="F809" i="4" s="1"/>
  <c r="Q93" i="5"/>
  <c r="G860" i="4" s="1"/>
  <c r="L96" i="5"/>
  <c r="D827" i="4" s="1"/>
  <c r="Q103" i="5"/>
  <c r="G917" i="4" s="1"/>
  <c r="P124" i="5"/>
  <c r="F1032" i="4" s="1"/>
  <c r="Q130" i="5"/>
  <c r="G1088" i="4" s="1"/>
  <c r="N7" i="6"/>
  <c r="D160" i="4" s="1"/>
  <c r="N12" i="5"/>
  <c r="D256" i="4" s="1"/>
  <c r="O14" i="5"/>
  <c r="E305" i="4" s="1"/>
  <c r="O31" i="5"/>
  <c r="E416" i="4" s="1"/>
  <c r="R53" i="5"/>
  <c r="D564" i="4" s="1"/>
  <c r="O56" i="5"/>
  <c r="E585" i="4" s="1"/>
  <c r="N56" i="5"/>
  <c r="D585" i="4" s="1"/>
  <c r="O79" i="5"/>
  <c r="E752" i="4" s="1"/>
  <c r="P87" i="5"/>
  <c r="F807" i="4" s="1"/>
  <c r="Q89" i="5"/>
  <c r="G809" i="4" s="1"/>
  <c r="N91" i="5"/>
  <c r="D811" i="4" s="1"/>
  <c r="O99" i="5"/>
  <c r="E866" i="4" s="1"/>
  <c r="O101" i="5"/>
  <c r="E915" i="4" s="1"/>
  <c r="L118" i="5"/>
  <c r="D990" i="4" s="1"/>
  <c r="R118" i="5"/>
  <c r="D1008" i="4" s="1"/>
  <c r="N120" i="5"/>
  <c r="D1028" i="4" s="1"/>
  <c r="R126" i="5"/>
  <c r="D1066" i="4" s="1"/>
  <c r="N127" i="5"/>
  <c r="D1085" i="4" s="1"/>
  <c r="P11" i="5"/>
  <c r="F255" i="4" s="1"/>
  <c r="O12" i="5"/>
  <c r="E256" i="4" s="1"/>
  <c r="L19" i="5"/>
  <c r="D274" i="4" s="1"/>
  <c r="P31" i="5"/>
  <c r="F416" i="4" s="1"/>
  <c r="Q36" i="5"/>
  <c r="G421" i="4" s="1"/>
  <c r="L58" i="5"/>
  <c r="D551" i="4" s="1"/>
  <c r="P67" i="5"/>
  <c r="F646" i="4" s="1"/>
  <c r="O67" i="5"/>
  <c r="E646" i="4" s="1"/>
  <c r="O91" i="5"/>
  <c r="E811" i="4" s="1"/>
  <c r="N96" i="5"/>
  <c r="D863" i="4" s="1"/>
  <c r="L106" i="5"/>
  <c r="D884" i="4" s="1"/>
  <c r="L111" i="5"/>
  <c r="D936" i="4" s="1"/>
  <c r="P119" i="5"/>
  <c r="F1027" i="4" s="1"/>
  <c r="S124" i="5"/>
  <c r="E1014" i="4" s="1"/>
  <c r="P127" i="5"/>
  <c r="F1085" i="4" s="1"/>
  <c r="L128" i="5"/>
  <c r="D1050" i="4" s="1"/>
  <c r="P131" i="5"/>
  <c r="F1089" i="4" s="1"/>
  <c r="L16" i="5"/>
  <c r="D271" i="4" s="1"/>
  <c r="R18" i="5"/>
  <c r="D291" i="4" s="1"/>
  <c r="R21" i="5"/>
  <c r="D341" i="4" s="1"/>
  <c r="R40" i="5"/>
  <c r="D457" i="4" s="1"/>
  <c r="R57" i="5"/>
  <c r="D568" i="4" s="1"/>
  <c r="L69" i="5"/>
  <c r="D659" i="4" s="1"/>
  <c r="P78" i="5"/>
  <c r="F751" i="4" s="1"/>
  <c r="O96" i="5"/>
  <c r="E863" i="4" s="1"/>
  <c r="L104" i="5"/>
  <c r="D882" i="4" s="1"/>
  <c r="R104" i="5"/>
  <c r="D900" i="4" s="1"/>
  <c r="P109" i="5"/>
  <c r="F970" i="4" s="1"/>
  <c r="O109" i="5"/>
  <c r="E970" i="4" s="1"/>
  <c r="N109" i="5"/>
  <c r="D970" i="4" s="1"/>
  <c r="R110" i="5"/>
  <c r="D953" i="4" s="1"/>
  <c r="P116" i="5"/>
  <c r="F977" i="4" s="1"/>
  <c r="Q131" i="5"/>
  <c r="G1089" i="4" s="1"/>
  <c r="Q8" i="5"/>
  <c r="G252" i="4" s="1"/>
  <c r="R50" i="5"/>
  <c r="D514" i="4" s="1"/>
  <c r="P53" i="5"/>
  <c r="F582" i="4" s="1"/>
  <c r="O53" i="5"/>
  <c r="E582" i="4" s="1"/>
  <c r="Q78" i="5"/>
  <c r="G751" i="4" s="1"/>
  <c r="N88" i="5"/>
  <c r="D808" i="4" s="1"/>
  <c r="R101" i="5"/>
  <c r="D897" i="4" s="1"/>
  <c r="O102" i="5"/>
  <c r="E916" i="4" s="1"/>
  <c r="N106" i="5"/>
  <c r="D920" i="4" s="1"/>
  <c r="Q114" i="5"/>
  <c r="G975" i="4" s="1"/>
  <c r="O126" i="5"/>
  <c r="E1084" i="4" s="1"/>
  <c r="N126" i="5"/>
  <c r="D1084" i="4" s="1"/>
  <c r="R131" i="5"/>
  <c r="L131" i="5"/>
  <c r="D1053" i="4" s="1"/>
  <c r="L55" i="5"/>
  <c r="D548" i="4" s="1"/>
  <c r="S61" i="5"/>
  <c r="E622" i="4" s="1"/>
  <c r="P64" i="5"/>
  <c r="F643" i="4" s="1"/>
  <c r="Q86" i="5"/>
  <c r="G806" i="4" s="1"/>
  <c r="P95" i="5"/>
  <c r="F862" i="4" s="1"/>
  <c r="O95" i="5"/>
  <c r="E862" i="4" s="1"/>
  <c r="N95" i="5"/>
  <c r="D862" i="4" s="1"/>
  <c r="P102" i="5"/>
  <c r="F916" i="4" s="1"/>
  <c r="P110" i="5"/>
  <c r="F971" i="4" s="1"/>
  <c r="S114" i="5"/>
  <c r="E957" i="4" s="1"/>
  <c r="R114" i="5"/>
  <c r="D957" i="4" s="1"/>
  <c r="N115" i="5"/>
  <c r="D976" i="4" s="1"/>
  <c r="N122" i="5"/>
  <c r="D1030" i="4" s="1"/>
  <c r="S125" i="5"/>
  <c r="E1065" i="4" s="1"/>
  <c r="R125" i="5"/>
  <c r="D1065" i="4" s="1"/>
  <c r="R132" i="5"/>
  <c r="D1072" i="4" s="1"/>
  <c r="M606" i="4" l="1"/>
  <c r="M709" i="4"/>
  <c r="M929" i="4"/>
  <c r="M947" i="4" s="1"/>
  <c r="M831" i="4"/>
  <c r="M1040" i="4"/>
  <c r="M154" i="4"/>
  <c r="M90" i="4"/>
  <c r="M995" i="4" s="1"/>
  <c r="AD9" i="4"/>
  <c r="M982" i="4"/>
  <c r="M385" i="4"/>
  <c r="M941" i="4"/>
  <c r="M215" i="4"/>
  <c r="M275" i="4"/>
  <c r="M284" i="4" s="1"/>
  <c r="M209" i="4"/>
  <c r="M597" i="4"/>
  <c r="M615" i="4" s="1"/>
  <c r="M984" i="4"/>
  <c r="M538" i="4"/>
  <c r="M265" i="4"/>
  <c r="M206" i="4"/>
  <c r="M710" i="4"/>
  <c r="M987" i="4"/>
  <c r="M440" i="4"/>
  <c r="M376" i="4"/>
  <c r="M318" i="4"/>
  <c r="M430" i="4"/>
  <c r="M707" i="4"/>
  <c r="M725" i="4" s="1"/>
  <c r="M1045" i="4"/>
  <c r="M821" i="4"/>
  <c r="M994" i="4"/>
  <c r="M495" i="4"/>
  <c r="M656" i="4"/>
  <c r="M434" i="4"/>
  <c r="M817" i="4"/>
  <c r="M207" i="4"/>
  <c r="M317" i="4"/>
  <c r="M874" i="4"/>
  <c r="M991" i="4"/>
  <c r="M881" i="4"/>
  <c r="M664" i="4"/>
  <c r="M272" i="4"/>
  <c r="M925" i="4"/>
  <c r="M762" i="4"/>
  <c r="M429" i="4"/>
  <c r="M447" i="4" s="1"/>
  <c r="M877" i="4"/>
  <c r="M939" i="4"/>
  <c r="M211" i="4"/>
  <c r="M431" i="4"/>
  <c r="M927" i="4"/>
  <c r="M719" i="4"/>
  <c r="M273" i="4"/>
  <c r="M432" i="4"/>
  <c r="M208" i="4"/>
  <c r="M226" i="4" s="1"/>
  <c r="M541" i="4"/>
  <c r="M872" i="4"/>
  <c r="M938" i="4"/>
  <c r="M996" i="4"/>
  <c r="M826" i="4"/>
  <c r="M835" i="4" s="1"/>
  <c r="M263" i="4"/>
  <c r="M602" i="4"/>
  <c r="M932" i="4"/>
  <c r="M391" i="4"/>
  <c r="M325" i="4"/>
  <c r="M261" i="4"/>
  <c r="M599" i="4"/>
  <c r="M608" i="4"/>
  <c r="M611" i="4"/>
  <c r="M327" i="4"/>
  <c r="AC1115" i="4"/>
  <c r="M937" i="4"/>
  <c r="M940" i="4"/>
  <c r="M1120" i="4"/>
  <c r="M496" i="4"/>
  <c r="M1116" i="4"/>
  <c r="M884" i="4"/>
  <c r="M666" i="4"/>
  <c r="M720" i="4"/>
  <c r="M330" i="4"/>
  <c r="M494" i="4"/>
  <c r="M828" i="4"/>
  <c r="M493" i="4"/>
  <c r="M380" i="4"/>
  <c r="M1119" i="4"/>
  <c r="AC1111" i="4"/>
  <c r="AC1036" i="4"/>
  <c r="AC1037" i="4"/>
  <c r="AC1094" i="4"/>
  <c r="AC1113" i="4"/>
  <c r="M607" i="4"/>
  <c r="M1050" i="4"/>
  <c r="M827" i="4"/>
  <c r="M443" i="4"/>
  <c r="M452" i="4" s="1"/>
  <c r="M217" i="4"/>
  <c r="M716" i="4"/>
  <c r="M662" i="4"/>
  <c r="M548" i="4"/>
  <c r="M551" i="4"/>
  <c r="M665" i="4"/>
  <c r="M993" i="4"/>
  <c r="M220" i="4"/>
  <c r="M229" i="4" s="1"/>
  <c r="M1077" i="4"/>
  <c r="M104" i="4"/>
  <c r="M128" i="4" s="1"/>
  <c r="M103" i="4"/>
  <c r="M127" i="4" s="1"/>
  <c r="M106" i="4"/>
  <c r="M130" i="4" s="1"/>
  <c r="M1074" i="4" s="1"/>
  <c r="M105" i="4"/>
  <c r="M129" i="4" s="1"/>
  <c r="M214" i="4"/>
  <c r="M885" i="4"/>
  <c r="M1118" i="4"/>
  <c r="M1078" i="4"/>
  <c r="M882" i="4"/>
  <c r="M1053" i="4"/>
  <c r="M271" i="4"/>
  <c r="M771" i="4"/>
  <c r="M270" i="4"/>
  <c r="M279" i="4" s="1"/>
  <c r="M383" i="4"/>
  <c r="M936" i="4"/>
  <c r="M274" i="4"/>
  <c r="M283" i="4" s="1"/>
  <c r="M1051" i="4"/>
  <c r="M992" i="4"/>
  <c r="AC1116" i="4"/>
  <c r="M544" i="4"/>
  <c r="M539" i="4"/>
  <c r="M1111" i="4"/>
  <c r="M1037" i="4"/>
  <c r="M1036" i="4"/>
  <c r="Z9" i="6"/>
  <c r="Z14" i="6"/>
  <c r="Z15" i="6"/>
  <c r="Z16" i="6"/>
  <c r="Z10" i="6"/>
  <c r="Z8" i="6"/>
  <c r="Z6" i="6"/>
  <c r="Z12" i="6"/>
  <c r="Z5" i="6"/>
  <c r="Z13" i="6"/>
  <c r="Z11" i="6"/>
  <c r="Z7" i="6"/>
  <c r="M945" i="4"/>
  <c r="M654" i="4"/>
  <c r="M657" i="4"/>
  <c r="M650" i="4"/>
  <c r="AC1119" i="4"/>
  <c r="M840" i="4"/>
  <c r="M653" i="4"/>
  <c r="M225" i="4"/>
  <c r="M484" i="4"/>
  <c r="M486" i="4"/>
  <c r="M489" i="4"/>
  <c r="M507" i="4" s="1"/>
  <c r="M1076" i="4"/>
  <c r="AC1118" i="4"/>
  <c r="M830" i="4"/>
  <c r="M839" i="4" s="1"/>
  <c r="M775" i="4"/>
  <c r="M610" i="4"/>
  <c r="M497" i="4"/>
  <c r="M219" i="4"/>
  <c r="M442" i="4"/>
  <c r="M451" i="4" s="1"/>
  <c r="M384" i="4"/>
  <c r="M552" i="4"/>
  <c r="M329" i="4"/>
  <c r="M1094" i="4"/>
  <c r="M652" i="4"/>
  <c r="M670" i="4" s="1"/>
  <c r="M1113" i="4"/>
  <c r="M320" i="4"/>
  <c r="M371" i="4"/>
  <c r="M595" i="4"/>
  <c r="M763" i="4"/>
  <c r="M781" i="4" s="1"/>
  <c r="M873" i="4"/>
  <c r="M80" i="4"/>
  <c r="M314" i="4"/>
  <c r="M375" i="4"/>
  <c r="M540" i="4"/>
  <c r="M558" i="4" s="1"/>
  <c r="M596" i="4"/>
  <c r="M875" i="4"/>
  <c r="M893" i="4" s="1"/>
  <c r="M1044" i="4"/>
  <c r="M1052" i="4"/>
  <c r="M829" i="4"/>
  <c r="M441" i="4"/>
  <c r="M328" i="4"/>
  <c r="M218" i="4"/>
  <c r="M227" i="4" s="1"/>
  <c r="M319" i="4"/>
  <c r="M315" i="4"/>
  <c r="M651" i="4"/>
  <c r="M482" i="4"/>
  <c r="M708" i="4"/>
  <c r="M726" i="4" s="1"/>
  <c r="M820" i="4"/>
  <c r="M983" i="4"/>
  <c r="M980" i="4"/>
  <c r="M439" i="4"/>
  <c r="M326" i="4"/>
  <c r="AA9" i="6"/>
  <c r="S9" i="6" s="1"/>
  <c r="D175" i="4" s="1"/>
  <c r="AA16" i="6"/>
  <c r="S16" i="6" s="1"/>
  <c r="D182" i="4" s="1"/>
  <c r="AA12" i="6"/>
  <c r="S12" i="6" s="1"/>
  <c r="D178" i="4" s="1"/>
  <c r="AA6" i="6"/>
  <c r="S6" i="6" s="1"/>
  <c r="D172" i="4" s="1"/>
  <c r="AA11" i="6"/>
  <c r="S11" i="6" s="1"/>
  <c r="D177" i="4" s="1"/>
  <c r="AA8" i="6"/>
  <c r="S8" i="6" s="1"/>
  <c r="D174" i="4" s="1"/>
  <c r="AA14" i="6"/>
  <c r="S14" i="6" s="1"/>
  <c r="D180" i="4" s="1"/>
  <c r="AA7" i="6"/>
  <c r="S7" i="6" s="1"/>
  <c r="D173" i="4" s="1"/>
  <c r="AA13" i="6"/>
  <c r="S13" i="6" s="1"/>
  <c r="D179" i="4" s="1"/>
  <c r="AA15" i="6"/>
  <c r="S15" i="6" s="1"/>
  <c r="D181" i="4" s="1"/>
  <c r="AA5" i="6"/>
  <c r="S5" i="6" s="1"/>
  <c r="D171" i="4" s="1"/>
  <c r="AA10" i="6"/>
  <c r="S10" i="6" s="1"/>
  <c r="D176" i="4" s="1"/>
  <c r="M153" i="4"/>
  <c r="M370" i="4"/>
  <c r="M372" i="4"/>
  <c r="M390" i="4" s="1"/>
  <c r="M537" i="4"/>
  <c r="M818" i="4"/>
  <c r="M836" i="4" s="1"/>
  <c r="M930" i="4"/>
  <c r="M948" i="4" s="1"/>
  <c r="M1041" i="4"/>
  <c r="V10" i="6"/>
  <c r="V7" i="6"/>
  <c r="V9" i="6"/>
  <c r="V15" i="6"/>
  <c r="V13" i="6"/>
  <c r="V11" i="6"/>
  <c r="V12" i="6"/>
  <c r="V5" i="6"/>
  <c r="V14" i="6"/>
  <c r="V16" i="6"/>
  <c r="V8" i="6"/>
  <c r="V6" i="6"/>
  <c r="M83" i="4"/>
  <c r="M78" i="4"/>
  <c r="M264" i="4"/>
  <c r="M259" i="4"/>
  <c r="M487" i="4"/>
  <c r="M542" i="4"/>
  <c r="M655" i="4"/>
  <c r="M600" i="4"/>
  <c r="M618" i="4" s="1"/>
  <c r="M819" i="4"/>
  <c r="M931" i="4"/>
  <c r="M1060" i="4"/>
  <c r="M79" i="4"/>
  <c r="M321" i="4"/>
  <c r="M339" i="4" s="1"/>
  <c r="M485" i="4"/>
  <c r="M503" i="4" s="1"/>
  <c r="M543" i="4"/>
  <c r="M601" i="4"/>
  <c r="M727" i="4"/>
  <c r="M764" i="4"/>
  <c r="M928" i="4"/>
  <c r="M986" i="4"/>
  <c r="M1004" i="4" s="1"/>
  <c r="T5" i="6"/>
  <c r="T14" i="6"/>
  <c r="T16" i="6"/>
  <c r="T12" i="6"/>
  <c r="T6" i="6"/>
  <c r="T9" i="6"/>
  <c r="T7" i="6"/>
  <c r="T8" i="6"/>
  <c r="T13" i="6"/>
  <c r="T11" i="6"/>
  <c r="T15" i="6"/>
  <c r="T10" i="6"/>
  <c r="M1054" i="4"/>
  <c r="M886" i="4"/>
  <c r="M553" i="4"/>
  <c r="M776" i="4"/>
  <c r="M155" i="4"/>
  <c r="M262" i="4"/>
  <c r="M316" i="4"/>
  <c r="M334" i="4" s="1"/>
  <c r="M449" i="4"/>
  <c r="M706" i="4"/>
  <c r="M761" i="4"/>
  <c r="M876" i="4"/>
  <c r="M950" i="4"/>
  <c r="M1039" i="4"/>
  <c r="M883" i="4"/>
  <c r="M773" i="4"/>
  <c r="M663" i="4"/>
  <c r="M550" i="4"/>
  <c r="U14" i="6"/>
  <c r="U10" i="6"/>
  <c r="U8" i="6"/>
  <c r="U6" i="6"/>
  <c r="U13" i="6"/>
  <c r="U11" i="6"/>
  <c r="U12" i="6"/>
  <c r="U5" i="6"/>
  <c r="U15" i="6"/>
  <c r="U9" i="6"/>
  <c r="U7" i="6"/>
  <c r="U16" i="6"/>
  <c r="M205" i="4"/>
  <c r="M369" i="4"/>
  <c r="M483" i="4"/>
  <c r="M730" i="4"/>
  <c r="M760" i="4"/>
  <c r="M1038" i="4"/>
  <c r="M981" i="4"/>
  <c r="W10" i="6"/>
  <c r="R10" i="6" s="1"/>
  <c r="E176" i="4" s="1"/>
  <c r="W7" i="6"/>
  <c r="R7" i="6" s="1"/>
  <c r="E173" i="4" s="1"/>
  <c r="W13" i="6"/>
  <c r="R13" i="6" s="1"/>
  <c r="E179" i="4" s="1"/>
  <c r="W16" i="6"/>
  <c r="R16" i="6" s="1"/>
  <c r="E182" i="4" s="1"/>
  <c r="W12" i="6"/>
  <c r="R12" i="6" s="1"/>
  <c r="E178" i="4" s="1"/>
  <c r="W6" i="6"/>
  <c r="R6" i="6" s="1"/>
  <c r="E172" i="4" s="1"/>
  <c r="W5" i="6"/>
  <c r="R5" i="6" s="1"/>
  <c r="E171" i="4" s="1"/>
  <c r="W15" i="6"/>
  <c r="R15" i="6" s="1"/>
  <c r="E181" i="4" s="1"/>
  <c r="W14" i="6"/>
  <c r="R14" i="6" s="1"/>
  <c r="E180" i="4" s="1"/>
  <c r="W9" i="6"/>
  <c r="R9" i="6" s="1"/>
  <c r="E175" i="4" s="1"/>
  <c r="W8" i="6"/>
  <c r="R8" i="6" s="1"/>
  <c r="E174" i="4" s="1"/>
  <c r="W11" i="6"/>
  <c r="R11" i="6" s="1"/>
  <c r="E177" i="4" s="1"/>
  <c r="M85" i="4"/>
  <c r="AC121" i="4"/>
  <c r="AC144" i="4" s="1"/>
  <c r="AC77" i="4"/>
  <c r="AC112" i="4"/>
  <c r="AC135" i="4" s="1"/>
  <c r="AC97" i="4"/>
  <c r="AC123" i="4"/>
  <c r="AC146" i="4" s="1"/>
  <c r="AC109" i="4"/>
  <c r="AC132" i="4" s="1"/>
  <c r="AC117" i="4"/>
  <c r="AC140" i="4" s="1"/>
  <c r="AC102" i="4"/>
  <c r="AC114" i="4"/>
  <c r="AC137" i="4" s="1"/>
  <c r="AC100" i="4"/>
  <c r="AC96" i="4"/>
  <c r="AC63" i="4"/>
  <c r="AC49" i="4"/>
  <c r="AC34" i="4"/>
  <c r="AC18" i="4"/>
  <c r="AC110" i="4"/>
  <c r="AC133" i="4" s="1"/>
  <c r="AC74" i="4"/>
  <c r="AC60" i="4"/>
  <c r="AC45" i="4"/>
  <c r="AC31" i="4"/>
  <c r="AC15" i="4"/>
  <c r="AC151" i="4"/>
  <c r="AC119" i="4"/>
  <c r="AC142" i="4" s="1"/>
  <c r="AC71" i="4"/>
  <c r="AC57" i="4"/>
  <c r="AC42" i="4"/>
  <c r="AC27" i="4"/>
  <c r="AC101" i="4"/>
  <c r="AC68" i="4"/>
  <c r="AC54" i="4"/>
  <c r="AC39" i="4"/>
  <c r="AC24" i="4"/>
  <c r="AC115" i="4"/>
  <c r="AC138" i="4" s="1"/>
  <c r="AC111" i="4"/>
  <c r="AC134" i="4" s="1"/>
  <c r="AC65" i="4"/>
  <c r="AC51" i="4"/>
  <c r="AC36" i="4"/>
  <c r="AC21" i="4"/>
  <c r="AC6" i="4"/>
  <c r="AD5" i="4"/>
  <c r="AC124" i="4"/>
  <c r="AC147" i="4" s="1"/>
  <c r="AC76" i="4"/>
  <c r="AC62" i="4"/>
  <c r="AC48" i="4"/>
  <c r="AC33" i="4"/>
  <c r="AC17" i="4"/>
  <c r="AC152" i="4"/>
  <c r="AC120" i="4"/>
  <c r="AC143" i="4" s="1"/>
  <c r="AC73" i="4"/>
  <c r="AC59" i="4"/>
  <c r="AC44" i="4"/>
  <c r="AC30" i="4"/>
  <c r="AC14" i="4"/>
  <c r="AC116" i="4"/>
  <c r="AC139" i="4" s="1"/>
  <c r="AC98" i="4"/>
  <c r="AC93" i="4"/>
  <c r="AC70" i="4"/>
  <c r="AC56" i="4"/>
  <c r="AC41" i="4"/>
  <c r="AC26" i="4"/>
  <c r="AC108" i="4"/>
  <c r="AC131" i="4" s="1"/>
  <c r="AC94" i="4"/>
  <c r="AC67" i="4"/>
  <c r="AC53" i="4"/>
  <c r="AC38" i="4"/>
  <c r="AC23" i="4"/>
  <c r="AC122" i="4"/>
  <c r="AC145" i="4" s="1"/>
  <c r="AC69" i="4"/>
  <c r="AC55" i="4"/>
  <c r="AC40" i="4"/>
  <c r="AC25" i="4"/>
  <c r="AC64" i="4"/>
  <c r="AC52" i="4"/>
  <c r="AC22" i="4"/>
  <c r="AC32" i="4"/>
  <c r="AC66" i="4"/>
  <c r="AC43" i="4"/>
  <c r="AC16" i="4"/>
  <c r="AC113" i="4"/>
  <c r="AC136" i="4" s="1"/>
  <c r="AC95" i="4"/>
  <c r="AC46" i="4"/>
  <c r="AC99" i="4"/>
  <c r="AC35" i="4"/>
  <c r="AC19" i="4"/>
  <c r="AC58" i="4"/>
  <c r="AC61" i="4"/>
  <c r="AC50" i="4"/>
  <c r="AC37" i="4"/>
  <c r="AC118" i="4"/>
  <c r="AC141" i="4" s="1"/>
  <c r="AC72" i="4"/>
  <c r="AC75" i="4"/>
  <c r="M210" i="4"/>
  <c r="M260" i="4"/>
  <c r="M428" i="4"/>
  <c r="M446" i="4" s="1"/>
  <c r="M705" i="4"/>
  <c r="M767" i="4"/>
  <c r="M785" i="4" s="1"/>
  <c r="M815" i="4"/>
  <c r="M870" i="4"/>
  <c r="M985" i="4"/>
  <c r="M1003" i="4" s="1"/>
  <c r="M1043" i="4"/>
  <c r="M1061" i="4" s="1"/>
  <c r="X7" i="6"/>
  <c r="X13" i="6"/>
  <c r="X11" i="6"/>
  <c r="X8" i="6"/>
  <c r="X12" i="6"/>
  <c r="X15" i="6"/>
  <c r="X14" i="6"/>
  <c r="X16" i="6"/>
  <c r="X10" i="6"/>
  <c r="X6" i="6"/>
  <c r="X5" i="6"/>
  <c r="X9" i="6"/>
  <c r="N121" i="4"/>
  <c r="N144" i="4" s="1"/>
  <c r="N112" i="4"/>
  <c r="N135" i="4" s="1"/>
  <c r="N97" i="4"/>
  <c r="N123" i="4"/>
  <c r="N146" i="4" s="1"/>
  <c r="N109" i="4"/>
  <c r="N132" i="4" s="1"/>
  <c r="N117" i="4"/>
  <c r="N140" i="4" s="1"/>
  <c r="N102" i="4"/>
  <c r="N115" i="4"/>
  <c r="N138" i="4" s="1"/>
  <c r="N111" i="4"/>
  <c r="N134" i="4" s="1"/>
  <c r="N77" i="4"/>
  <c r="N63" i="4"/>
  <c r="N49" i="4"/>
  <c r="N34" i="4"/>
  <c r="N18" i="4"/>
  <c r="N124" i="4"/>
  <c r="N147" i="4" s="1"/>
  <c r="N74" i="4"/>
  <c r="N60" i="4"/>
  <c r="N45" i="4"/>
  <c r="N31" i="4"/>
  <c r="N15" i="4"/>
  <c r="N152" i="4"/>
  <c r="N120" i="4"/>
  <c r="N143" i="4" s="1"/>
  <c r="N71" i="4"/>
  <c r="N57" i="4"/>
  <c r="N42" i="4"/>
  <c r="N27" i="4"/>
  <c r="N116" i="4"/>
  <c r="N139" i="4" s="1"/>
  <c r="N98" i="4"/>
  <c r="N68" i="4"/>
  <c r="N54" i="4"/>
  <c r="N39" i="4"/>
  <c r="N24" i="4"/>
  <c r="N108" i="4"/>
  <c r="N131" i="4" s="1"/>
  <c r="N93" i="4"/>
  <c r="N104" i="4" s="1"/>
  <c r="N128" i="4" s="1"/>
  <c r="N65" i="4"/>
  <c r="N51" i="4"/>
  <c r="N36" i="4"/>
  <c r="N21" i="4"/>
  <c r="O5" i="4"/>
  <c r="N94" i="4"/>
  <c r="N76" i="4"/>
  <c r="N62" i="4"/>
  <c r="N48" i="4"/>
  <c r="N79" i="4" s="1"/>
  <c r="N33" i="4"/>
  <c r="N17" i="4"/>
  <c r="N99" i="4"/>
  <c r="N73" i="4"/>
  <c r="N59" i="4"/>
  <c r="N44" i="4"/>
  <c r="N30" i="4"/>
  <c r="N14" i="4"/>
  <c r="N113" i="4"/>
  <c r="N136" i="4" s="1"/>
  <c r="N95" i="4"/>
  <c r="N70" i="4"/>
  <c r="N56" i="4"/>
  <c r="N41" i="4"/>
  <c r="N26" i="4"/>
  <c r="N122" i="4"/>
  <c r="N145" i="4" s="1"/>
  <c r="N67" i="4"/>
  <c r="N53" i="4"/>
  <c r="N38" i="4"/>
  <c r="N23" i="4"/>
  <c r="N151" i="4"/>
  <c r="N119" i="4"/>
  <c r="N142" i="4" s="1"/>
  <c r="N69" i="4"/>
  <c r="N55" i="4"/>
  <c r="N40" i="4"/>
  <c r="N25" i="4"/>
  <c r="N100" i="4"/>
  <c r="N50" i="4"/>
  <c r="N37" i="4"/>
  <c r="N22" i="4"/>
  <c r="N75" i="4"/>
  <c r="N72" i="4"/>
  <c r="N46" i="4"/>
  <c r="N43" i="4"/>
  <c r="N114" i="4"/>
  <c r="N137" i="4" s="1"/>
  <c r="N19" i="4"/>
  <c r="N101" i="4"/>
  <c r="N64" i="4"/>
  <c r="N52" i="4"/>
  <c r="N32" i="4"/>
  <c r="N66" i="4"/>
  <c r="N16" i="4"/>
  <c r="N110" i="4"/>
  <c r="N133" i="4" s="1"/>
  <c r="N35" i="4"/>
  <c r="N96" i="4"/>
  <c r="N118" i="4"/>
  <c r="N141" i="4" s="1"/>
  <c r="N61" i="4"/>
  <c r="N58" i="4"/>
  <c r="M204" i="4"/>
  <c r="M598" i="4"/>
  <c r="M616" i="4" s="1"/>
  <c r="M488" i="4"/>
  <c r="M506" i="4" s="1"/>
  <c r="M816" i="4"/>
  <c r="M711" i="4"/>
  <c r="M729" i="4" s="1"/>
  <c r="M871" i="4"/>
  <c r="M1000" i="4"/>
  <c r="Y13" i="6"/>
  <c r="Y15" i="6"/>
  <c r="Y5" i="6"/>
  <c r="Y14" i="6"/>
  <c r="Y16" i="6"/>
  <c r="Y9" i="6"/>
  <c r="Y11" i="6"/>
  <c r="Y7" i="6"/>
  <c r="Y12" i="6"/>
  <c r="Y6" i="6"/>
  <c r="Y8" i="6"/>
  <c r="Y10" i="6"/>
  <c r="AD173" i="4"/>
  <c r="AD176" i="4"/>
  <c r="AD167" i="4"/>
  <c r="AD193" i="4" s="1"/>
  <c r="AD160" i="4"/>
  <c r="AD182" i="4"/>
  <c r="AD165" i="4"/>
  <c r="AD158" i="4"/>
  <c r="AD171" i="4"/>
  <c r="AD174" i="4"/>
  <c r="AD163" i="4"/>
  <c r="AD177" i="4"/>
  <c r="AD180" i="4"/>
  <c r="AD168" i="4"/>
  <c r="AD161" i="4"/>
  <c r="AD181" i="4"/>
  <c r="AD166" i="4"/>
  <c r="AD178" i="4"/>
  <c r="AD175" i="4"/>
  <c r="AD172" i="4"/>
  <c r="AE4" i="4"/>
  <c r="AD162" i="4"/>
  <c r="AD159" i="4"/>
  <c r="AD164" i="4"/>
  <c r="AD190" i="4" s="1"/>
  <c r="AD179" i="4"/>
  <c r="AD169" i="4"/>
  <c r="AD7" i="4"/>
  <c r="M374" i="4"/>
  <c r="M766" i="4"/>
  <c r="M765" i="4"/>
  <c r="M783" i="4" s="1"/>
  <c r="M926" i="4"/>
  <c r="N169" i="4"/>
  <c r="N162" i="4"/>
  <c r="N173" i="4"/>
  <c r="N179" i="4"/>
  <c r="N182" i="4"/>
  <c r="N165" i="4"/>
  <c r="N158" i="4"/>
  <c r="N184" i="4" s="1"/>
  <c r="N171" i="4"/>
  <c r="N174" i="4"/>
  <c r="N163" i="4"/>
  <c r="N177" i="4"/>
  <c r="N178" i="4"/>
  <c r="N164" i="4"/>
  <c r="N180" i="4"/>
  <c r="N159" i="4"/>
  <c r="N167" i="4"/>
  <c r="N161" i="4"/>
  <c r="N9" i="4"/>
  <c r="O4" i="4"/>
  <c r="N176" i="4"/>
  <c r="N166" i="4"/>
  <c r="N8" i="4"/>
  <c r="N160" i="4"/>
  <c r="N181" i="4"/>
  <c r="N168" i="4"/>
  <c r="N105" i="4"/>
  <c r="N129" i="4" s="1"/>
  <c r="N7" i="4"/>
  <c r="N12" i="4"/>
  <c r="N172" i="4"/>
  <c r="N175" i="4"/>
  <c r="M1058" i="4"/>
  <c r="M619" i="4" l="1"/>
  <c r="M337" i="4"/>
  <c r="M780" i="4"/>
  <c r="M620" i="4"/>
  <c r="M890" i="4"/>
  <c r="M336" i="4"/>
  <c r="AD192" i="4"/>
  <c r="M617" i="4"/>
  <c r="M394" i="4"/>
  <c r="M728" i="4"/>
  <c r="M1005" i="4"/>
  <c r="M784" i="4"/>
  <c r="M502" i="4"/>
  <c r="M892" i="4"/>
  <c r="M224" i="4"/>
  <c r="M228" i="4"/>
  <c r="M1063" i="4"/>
  <c r="M946" i="4"/>
  <c r="M560" i="4"/>
  <c r="M281" i="4"/>
  <c r="M895" i="4"/>
  <c r="M1002" i="4"/>
  <c r="M891" i="4"/>
  <c r="M450" i="4"/>
  <c r="N192" i="4"/>
  <c r="AD194" i="4"/>
  <c r="M949" i="4"/>
  <c r="M335" i="4"/>
  <c r="M671" i="4"/>
  <c r="AD187" i="4"/>
  <c r="M837" i="4"/>
  <c r="M448" i="4"/>
  <c r="N191" i="4"/>
  <c r="AD195" i="4"/>
  <c r="M223" i="4"/>
  <c r="M559" i="4"/>
  <c r="M1062" i="4"/>
  <c r="M389" i="4"/>
  <c r="M392" i="4"/>
  <c r="N80" i="4"/>
  <c r="N323" i="4" s="1"/>
  <c r="AD189" i="4"/>
  <c r="M673" i="4"/>
  <c r="M1001" i="4"/>
  <c r="M675" i="4"/>
  <c r="M1079" i="4"/>
  <c r="AD188" i="4"/>
  <c r="AD184" i="4"/>
  <c r="N88" i="4"/>
  <c r="N327" i="4" s="1"/>
  <c r="N185" i="4"/>
  <c r="N195" i="4"/>
  <c r="AD191" i="4"/>
  <c r="M282" i="4"/>
  <c r="M674" i="4"/>
  <c r="M505" i="4"/>
  <c r="N188" i="4"/>
  <c r="M894" i="4"/>
  <c r="M561" i="4"/>
  <c r="M1059" i="4"/>
  <c r="M393" i="4"/>
  <c r="M504" i="4"/>
  <c r="N407" i="4"/>
  <c r="N406" i="4"/>
  <c r="N356" i="4"/>
  <c r="N297" i="4"/>
  <c r="N302" i="4"/>
  <c r="N246" i="4"/>
  <c r="N240" i="4"/>
  <c r="N241" i="4"/>
  <c r="N357" i="4"/>
  <c r="N408" i="4"/>
  <c r="N355" i="4"/>
  <c r="N411" i="4"/>
  <c r="N353" i="4"/>
  <c r="N242" i="4"/>
  <c r="N245" i="4"/>
  <c r="N350" i="4"/>
  <c r="N296" i="4"/>
  <c r="N301" i="4"/>
  <c r="N244" i="4"/>
  <c r="N412" i="4"/>
  <c r="N405" i="4"/>
  <c r="N352" i="4"/>
  <c r="N409" i="4"/>
  <c r="N300" i="4"/>
  <c r="N410" i="4"/>
  <c r="N351" i="4"/>
  <c r="N298" i="4"/>
  <c r="N354" i="4"/>
  <c r="N247" i="4"/>
  <c r="N295" i="4"/>
  <c r="N243" i="4"/>
  <c r="N299" i="4"/>
  <c r="N213" i="4"/>
  <c r="N436" i="4"/>
  <c r="M177" i="4"/>
  <c r="AC177" i="4"/>
  <c r="AC166" i="4"/>
  <c r="M166" i="4"/>
  <c r="N78" i="4"/>
  <c r="N84" i="4"/>
  <c r="N87" i="4"/>
  <c r="N91" i="4"/>
  <c r="N89" i="4"/>
  <c r="N106" i="4"/>
  <c r="N130" i="4" s="1"/>
  <c r="AC175" i="4"/>
  <c r="M175" i="4"/>
  <c r="AC153" i="4"/>
  <c r="AC154" i="4"/>
  <c r="AC155" i="4"/>
  <c r="N83" i="4"/>
  <c r="N103" i="4"/>
  <c r="N127" i="4" s="1"/>
  <c r="N190" i="4"/>
  <c r="AE176" i="4"/>
  <c r="AE167" i="4"/>
  <c r="AE193" i="4" s="1"/>
  <c r="AE160" i="4"/>
  <c r="AE179" i="4"/>
  <c r="AE171" i="4"/>
  <c r="AE174" i="4"/>
  <c r="AE163" i="4"/>
  <c r="AE177" i="4"/>
  <c r="AE180" i="4"/>
  <c r="AE168" i="4"/>
  <c r="AE161" i="4"/>
  <c r="AE169" i="4"/>
  <c r="AE195" i="4" s="1"/>
  <c r="AE162" i="4"/>
  <c r="AE158" i="4"/>
  <c r="AE181" i="4"/>
  <c r="AE178" i="4"/>
  <c r="AE175" i="4"/>
  <c r="AE172" i="4"/>
  <c r="AF4" i="4"/>
  <c r="AE165" i="4"/>
  <c r="AE159" i="4"/>
  <c r="AE173" i="4"/>
  <c r="AE182" i="4"/>
  <c r="AE166" i="4"/>
  <c r="AE164" i="4"/>
  <c r="AE7" i="4"/>
  <c r="AE9" i="4"/>
  <c r="AE8" i="4"/>
  <c r="M180" i="4"/>
  <c r="AC180" i="4"/>
  <c r="M163" i="4"/>
  <c r="AC163" i="4"/>
  <c r="M182" i="4"/>
  <c r="AC182" i="4"/>
  <c r="M213" i="4"/>
  <c r="M436" i="4"/>
  <c r="M445" i="4" s="1"/>
  <c r="N82" i="4"/>
  <c r="M171" i="4"/>
  <c r="AC171" i="4"/>
  <c r="AC167" i="4"/>
  <c r="M167" i="4"/>
  <c r="N85" i="4"/>
  <c r="N189" i="4"/>
  <c r="M179" i="4"/>
  <c r="AC179" i="4"/>
  <c r="AC181" i="4"/>
  <c r="M181" i="4"/>
  <c r="AC169" i="4"/>
  <c r="AC195" i="4" s="1"/>
  <c r="M169" i="4"/>
  <c r="N194" i="4"/>
  <c r="N81" i="4"/>
  <c r="N938" i="4"/>
  <c r="O173" i="4"/>
  <c r="O176" i="4"/>
  <c r="O167" i="4"/>
  <c r="O160" i="4"/>
  <c r="O182" i="4"/>
  <c r="O165" i="4"/>
  <c r="O158" i="4"/>
  <c r="O171" i="4"/>
  <c r="O174" i="4"/>
  <c r="O163" i="4"/>
  <c r="O177" i="4"/>
  <c r="O180" i="4"/>
  <c r="O168" i="4"/>
  <c r="O161" i="4"/>
  <c r="O181" i="4"/>
  <c r="O159" i="4"/>
  <c r="O164" i="4"/>
  <c r="P4" i="4"/>
  <c r="O179" i="4"/>
  <c r="O169" i="4"/>
  <c r="O166" i="4"/>
  <c r="O178" i="4"/>
  <c r="O175" i="4"/>
  <c r="O172" i="4"/>
  <c r="O162" i="4"/>
  <c r="O188" i="4" s="1"/>
  <c r="O7" i="4"/>
  <c r="O8" i="4"/>
  <c r="O9" i="4"/>
  <c r="N576" i="4"/>
  <c r="N578" i="4"/>
  <c r="N579" i="4"/>
  <c r="N580" i="4"/>
  <c r="N469" i="4"/>
  <c r="N524" i="4"/>
  <c r="N573" i="4"/>
  <c r="N525" i="4"/>
  <c r="N465" i="4"/>
  <c r="N519" i="4"/>
  <c r="N468" i="4"/>
  <c r="N466" i="4"/>
  <c r="N518" i="4"/>
  <c r="N521" i="4"/>
  <c r="N470" i="4"/>
  <c r="N577" i="4"/>
  <c r="N463" i="4"/>
  <c r="N520" i="4"/>
  <c r="N467" i="4"/>
  <c r="N464" i="4"/>
  <c r="N575" i="4"/>
  <c r="N523" i="4"/>
  <c r="N522" i="4"/>
  <c r="N574" i="4"/>
  <c r="AC83" i="4"/>
  <c r="AC78" i="4"/>
  <c r="AC89" i="4"/>
  <c r="AC82" i="4"/>
  <c r="AC91" i="4"/>
  <c r="AC85" i="4"/>
  <c r="AC87" i="4"/>
  <c r="AC90" i="4"/>
  <c r="AC88" i="4"/>
  <c r="AC79" i="4"/>
  <c r="AC84" i="4"/>
  <c r="AC80" i="4"/>
  <c r="AC86" i="4"/>
  <c r="AC81" i="4"/>
  <c r="N90" i="4"/>
  <c r="AC176" i="4"/>
  <c r="M176" i="4"/>
  <c r="O118" i="4"/>
  <c r="O141" i="4" s="1"/>
  <c r="O123" i="4"/>
  <c r="O146" i="4" s="1"/>
  <c r="O109" i="4"/>
  <c r="O132" i="4" s="1"/>
  <c r="O94" i="4"/>
  <c r="O152" i="4"/>
  <c r="O120" i="4"/>
  <c r="O143" i="4" s="1"/>
  <c r="O114" i="4"/>
  <c r="O137" i="4" s="1"/>
  <c r="O99" i="4"/>
  <c r="O124" i="4"/>
  <c r="O147" i="4" s="1"/>
  <c r="O97" i="4"/>
  <c r="O74" i="4"/>
  <c r="O60" i="4"/>
  <c r="O45" i="4"/>
  <c r="O31" i="4"/>
  <c r="O15" i="4"/>
  <c r="O71" i="4"/>
  <c r="O57" i="4"/>
  <c r="O42" i="4"/>
  <c r="O27" i="4"/>
  <c r="O116" i="4"/>
  <c r="O139" i="4" s="1"/>
  <c r="O102" i="4"/>
  <c r="O98" i="4"/>
  <c r="O68" i="4"/>
  <c r="O54" i="4"/>
  <c r="O39" i="4"/>
  <c r="O24" i="4"/>
  <c r="O108" i="4"/>
  <c r="O131" i="4" s="1"/>
  <c r="O93" i="4"/>
  <c r="O105" i="4" s="1"/>
  <c r="O129" i="4" s="1"/>
  <c r="O65" i="4"/>
  <c r="O51" i="4"/>
  <c r="O36" i="4"/>
  <c r="O21" i="4"/>
  <c r="P5" i="4"/>
  <c r="O112" i="4"/>
  <c r="O135" i="4" s="1"/>
  <c r="O76" i="4"/>
  <c r="O62" i="4"/>
  <c r="O48" i="4"/>
  <c r="O90" i="4" s="1"/>
  <c r="O33" i="4"/>
  <c r="O17" i="4"/>
  <c r="O121" i="4"/>
  <c r="O144" i="4" s="1"/>
  <c r="O73" i="4"/>
  <c r="O59" i="4"/>
  <c r="O44" i="4"/>
  <c r="O30" i="4"/>
  <c r="O14" i="4"/>
  <c r="O117" i="4"/>
  <c r="O140" i="4" s="1"/>
  <c r="O113" i="4"/>
  <c r="O136" i="4" s="1"/>
  <c r="O95" i="4"/>
  <c r="O70" i="4"/>
  <c r="O56" i="4"/>
  <c r="O41" i="4"/>
  <c r="O26" i="4"/>
  <c r="O122" i="4"/>
  <c r="O145" i="4" s="1"/>
  <c r="O67" i="4"/>
  <c r="O53" i="4"/>
  <c r="O38" i="4"/>
  <c r="O23" i="4"/>
  <c r="O64" i="4"/>
  <c r="O50" i="4"/>
  <c r="O35" i="4"/>
  <c r="O19" i="4"/>
  <c r="O12" i="4" s="1"/>
  <c r="O101" i="4"/>
  <c r="O66" i="4"/>
  <c r="O52" i="4"/>
  <c r="O37" i="4"/>
  <c r="O22" i="4"/>
  <c r="O151" i="4"/>
  <c r="O115" i="4"/>
  <c r="O138" i="4" s="1"/>
  <c r="O75" i="4"/>
  <c r="O72" i="4"/>
  <c r="O119" i="4"/>
  <c r="O142" i="4" s="1"/>
  <c r="O63" i="4"/>
  <c r="O40" i="4"/>
  <c r="O32" i="4"/>
  <c r="O18" i="4"/>
  <c r="O25" i="4"/>
  <c r="O77" i="4"/>
  <c r="O16" i="4"/>
  <c r="O55" i="4"/>
  <c r="O46" i="4"/>
  <c r="O43" i="4"/>
  <c r="O110" i="4"/>
  <c r="O133" i="4" s="1"/>
  <c r="O34" i="4"/>
  <c r="O96" i="4"/>
  <c r="O69" i="4"/>
  <c r="O61" i="4"/>
  <c r="O58" i="4"/>
  <c r="O111" i="4"/>
  <c r="O134" i="4" s="1"/>
  <c r="O100" i="4"/>
  <c r="O49" i="4"/>
  <c r="AC103" i="4"/>
  <c r="AC127" i="4" s="1"/>
  <c r="AC106" i="4"/>
  <c r="AC130" i="4" s="1"/>
  <c r="AC104" i="4"/>
  <c r="AC128" i="4" s="1"/>
  <c r="AC105" i="4"/>
  <c r="AC129" i="4" s="1"/>
  <c r="M162" i="4"/>
  <c r="AC162" i="4"/>
  <c r="AC188" i="4" s="1"/>
  <c r="M782" i="4"/>
  <c r="N187" i="4"/>
  <c r="M174" i="4"/>
  <c r="AC174" i="4"/>
  <c r="N186" i="4"/>
  <c r="N193" i="4"/>
  <c r="AD118" i="4"/>
  <c r="AD141" i="4" s="1"/>
  <c r="AD123" i="4"/>
  <c r="AD146" i="4" s="1"/>
  <c r="AD109" i="4"/>
  <c r="AD132" i="4" s="1"/>
  <c r="AD94" i="4"/>
  <c r="AD152" i="4"/>
  <c r="AD120" i="4"/>
  <c r="AD143" i="4" s="1"/>
  <c r="AD114" i="4"/>
  <c r="AD137" i="4" s="1"/>
  <c r="AD99" i="4"/>
  <c r="AD110" i="4"/>
  <c r="AD133" i="4" s="1"/>
  <c r="AD77" i="4"/>
  <c r="AD74" i="4"/>
  <c r="AD60" i="4"/>
  <c r="AD45" i="4"/>
  <c r="AD31" i="4"/>
  <c r="AD15" i="4"/>
  <c r="AD151" i="4"/>
  <c r="AD119" i="4"/>
  <c r="AD142" i="4" s="1"/>
  <c r="AD71" i="4"/>
  <c r="AD57" i="4"/>
  <c r="AD42" i="4"/>
  <c r="AD27" i="4"/>
  <c r="AD101" i="4"/>
  <c r="AD68" i="4"/>
  <c r="AD54" i="4"/>
  <c r="AD39" i="4"/>
  <c r="AD24" i="4"/>
  <c r="AD115" i="4"/>
  <c r="AD138" i="4" s="1"/>
  <c r="AD111" i="4"/>
  <c r="AD134" i="4" s="1"/>
  <c r="AD65" i="4"/>
  <c r="AD51" i="4"/>
  <c r="AD36" i="4"/>
  <c r="AD21" i="4"/>
  <c r="AE5" i="4"/>
  <c r="AD124" i="4"/>
  <c r="AD147" i="4" s="1"/>
  <c r="AD97" i="4"/>
  <c r="AD76" i="4"/>
  <c r="AD62" i="4"/>
  <c r="AD48" i="4"/>
  <c r="AD33" i="4"/>
  <c r="AD17" i="4"/>
  <c r="AD73" i="4"/>
  <c r="AD59" i="4"/>
  <c r="AD44" i="4"/>
  <c r="AD30" i="4"/>
  <c r="AD14" i="4"/>
  <c r="AD116" i="4"/>
  <c r="AD139" i="4" s="1"/>
  <c r="AD102" i="4"/>
  <c r="AD98" i="4"/>
  <c r="AD93" i="4"/>
  <c r="AD70" i="4"/>
  <c r="AD56" i="4"/>
  <c r="AD41" i="4"/>
  <c r="AD26" i="4"/>
  <c r="AD108" i="4"/>
  <c r="AD131" i="4" s="1"/>
  <c r="AD67" i="4"/>
  <c r="AD53" i="4"/>
  <c r="AD38" i="4"/>
  <c r="AD23" i="4"/>
  <c r="AD112" i="4"/>
  <c r="AD135" i="4" s="1"/>
  <c r="AD64" i="4"/>
  <c r="AD50" i="4"/>
  <c r="AD35" i="4"/>
  <c r="AD19" i="4"/>
  <c r="AD66" i="4"/>
  <c r="AD52" i="4"/>
  <c r="AD37" i="4"/>
  <c r="AD22" i="4"/>
  <c r="AD122" i="4"/>
  <c r="AD145" i="4" s="1"/>
  <c r="AD40" i="4"/>
  <c r="AD32" i="4"/>
  <c r="AD25" i="4"/>
  <c r="AD43" i="4"/>
  <c r="AD16" i="4"/>
  <c r="AD49" i="4"/>
  <c r="AD113" i="4"/>
  <c r="AD136" i="4" s="1"/>
  <c r="AD95" i="4"/>
  <c r="AD55" i="4"/>
  <c r="AD46" i="4"/>
  <c r="AD72" i="4"/>
  <c r="AD34" i="4"/>
  <c r="AD117" i="4"/>
  <c r="AD140" i="4" s="1"/>
  <c r="AD18" i="4"/>
  <c r="AD121" i="4"/>
  <c r="AD144" i="4" s="1"/>
  <c r="AD58" i="4"/>
  <c r="AD69" i="4"/>
  <c r="AD61" i="4"/>
  <c r="AD96" i="4"/>
  <c r="AD100" i="4"/>
  <c r="AD75" i="4"/>
  <c r="AD63" i="4"/>
  <c r="M158" i="4"/>
  <c r="AC158" i="4"/>
  <c r="N1042" i="4"/>
  <c r="N1040" i="4"/>
  <c r="N984" i="4"/>
  <c r="N1041" i="4"/>
  <c r="N1043" i="4"/>
  <c r="N1045" i="4"/>
  <c r="N987" i="4"/>
  <c r="N986" i="4"/>
  <c r="N1044" i="4"/>
  <c r="N982" i="4"/>
  <c r="N931" i="4"/>
  <c r="N983" i="4"/>
  <c r="N985" i="4"/>
  <c r="N981" i="4"/>
  <c r="N980" i="4"/>
  <c r="N1038" i="4"/>
  <c r="N932" i="4"/>
  <c r="N928" i="4"/>
  <c r="N927" i="4"/>
  <c r="N929" i="4"/>
  <c r="N930" i="4"/>
  <c r="N874" i="4"/>
  <c r="N1039" i="4"/>
  <c r="N873" i="4"/>
  <c r="N870" i="4"/>
  <c r="N820" i="4"/>
  <c r="N818" i="4"/>
  <c r="N822" i="4"/>
  <c r="N816" i="4"/>
  <c r="N876" i="4"/>
  <c r="N925" i="4"/>
  <c r="N875" i="4"/>
  <c r="N872" i="4"/>
  <c r="N819" i="4"/>
  <c r="N817" i="4"/>
  <c r="N871" i="4"/>
  <c r="N821" i="4"/>
  <c r="N926" i="4"/>
  <c r="N763" i="4"/>
  <c r="N766" i="4"/>
  <c r="N765" i="4"/>
  <c r="N815" i="4"/>
  <c r="N762" i="4"/>
  <c r="N877" i="4"/>
  <c r="N708" i="4"/>
  <c r="N767" i="4"/>
  <c r="N711" i="4"/>
  <c r="N760" i="4"/>
  <c r="N654" i="4"/>
  <c r="N707" i="4"/>
  <c r="N764" i="4"/>
  <c r="N657" i="4"/>
  <c r="N650" i="4"/>
  <c r="N706" i="4"/>
  <c r="N656" i="4"/>
  <c r="N599" i="4"/>
  <c r="N544" i="4"/>
  <c r="N537" i="4"/>
  <c r="N710" i="4"/>
  <c r="N712" i="4"/>
  <c r="N601" i="4"/>
  <c r="N761" i="4"/>
  <c r="N543" i="4"/>
  <c r="N653" i="4"/>
  <c r="N598" i="4"/>
  <c r="N709" i="4"/>
  <c r="N597" i="4"/>
  <c r="N540" i="4"/>
  <c r="N600" i="4"/>
  <c r="N705" i="4"/>
  <c r="N602" i="4"/>
  <c r="N542" i="4"/>
  <c r="N655" i="4"/>
  <c r="N596" i="4"/>
  <c r="N541" i="4"/>
  <c r="N539" i="4"/>
  <c r="N538" i="4"/>
  <c r="N651" i="4"/>
  <c r="N595" i="4"/>
  <c r="N489" i="4"/>
  <c r="N484" i="4"/>
  <c r="N486" i="4"/>
  <c r="N652" i="4"/>
  <c r="N488" i="4"/>
  <c r="N428" i="4"/>
  <c r="N375" i="4"/>
  <c r="N482" i="4"/>
  <c r="N483" i="4"/>
  <c r="N433" i="4"/>
  <c r="N373" i="4"/>
  <c r="N431" i="4"/>
  <c r="N487" i="4"/>
  <c r="N429" i="4"/>
  <c r="N434" i="4"/>
  <c r="N427" i="4"/>
  <c r="N445" i="4" s="1"/>
  <c r="N454" i="4" s="1"/>
  <c r="N372" i="4"/>
  <c r="N369" i="4"/>
  <c r="N432" i="4"/>
  <c r="N374" i="4"/>
  <c r="N430" i="4"/>
  <c r="N321" i="4"/>
  <c r="N370" i="4"/>
  <c r="N318" i="4"/>
  <c r="N485" i="4"/>
  <c r="N317" i="4"/>
  <c r="N371" i="4"/>
  <c r="N376" i="4"/>
  <c r="N320" i="4"/>
  <c r="N265" i="4"/>
  <c r="N315" i="4"/>
  <c r="N260" i="4"/>
  <c r="N316" i="4"/>
  <c r="N264" i="4"/>
  <c r="N319" i="4"/>
  <c r="N259" i="4"/>
  <c r="N262" i="4"/>
  <c r="N266" i="4"/>
  <c r="N209" i="4"/>
  <c r="N205" i="4"/>
  <c r="N314" i="4"/>
  <c r="N261" i="4"/>
  <c r="N263" i="4"/>
  <c r="N208" i="4"/>
  <c r="N204" i="4"/>
  <c r="N222" i="4" s="1"/>
  <c r="N231" i="4" s="1"/>
  <c r="N210" i="4"/>
  <c r="N207" i="4"/>
  <c r="N206" i="4"/>
  <c r="N211" i="4"/>
  <c r="M172" i="4"/>
  <c r="AC172" i="4"/>
  <c r="N86" i="4"/>
  <c r="AD185" i="4"/>
  <c r="AD186" i="4"/>
  <c r="M178" i="4"/>
  <c r="AC178" i="4"/>
  <c r="AC12" i="4"/>
  <c r="M165" i="4"/>
  <c r="M191" i="4" s="1"/>
  <c r="M680" i="4" s="1"/>
  <c r="AC165" i="4"/>
  <c r="AC191" i="4" s="1"/>
  <c r="AC173" i="4"/>
  <c r="M173" i="4"/>
  <c r="M222" i="4"/>
  <c r="N153" i="4"/>
  <c r="N154" i="4"/>
  <c r="N155" i="4"/>
  <c r="AC164" i="4"/>
  <c r="M164" i="4"/>
  <c r="M724" i="4"/>
  <c r="M838" i="4"/>
  <c r="M672" i="4"/>
  <c r="M405" i="4"/>
  <c r="M407" i="4"/>
  <c r="M406" i="4"/>
  <c r="M357" i="4"/>
  <c r="M298" i="4"/>
  <c r="M246" i="4"/>
  <c r="M243" i="4"/>
  <c r="M297" i="4"/>
  <c r="M352" i="4"/>
  <c r="M354" i="4"/>
  <c r="M408" i="4"/>
  <c r="M247" i="4"/>
  <c r="M301" i="4"/>
  <c r="M240" i="4"/>
  <c r="M300" i="4"/>
  <c r="M302" i="4"/>
  <c r="M412" i="4"/>
  <c r="M356" i="4"/>
  <c r="M295" i="4"/>
  <c r="M242" i="4"/>
  <c r="M241" i="4"/>
  <c r="M411" i="4"/>
  <c r="M409" i="4"/>
  <c r="M245" i="4"/>
  <c r="M244" i="4"/>
  <c r="M350" i="4"/>
  <c r="M355" i="4"/>
  <c r="M353" i="4"/>
  <c r="M299" i="4"/>
  <c r="M410" i="4"/>
  <c r="M296" i="4"/>
  <c r="M351" i="4"/>
  <c r="M160" i="4"/>
  <c r="M186" i="4" s="1"/>
  <c r="AC160" i="4"/>
  <c r="M168" i="4"/>
  <c r="AC168" i="4"/>
  <c r="M332" i="4"/>
  <c r="M338" i="4"/>
  <c r="M1047" i="4"/>
  <c r="M1056" i="4" s="1"/>
  <c r="M824" i="4"/>
  <c r="M833" i="4" s="1"/>
  <c r="M769" i="4"/>
  <c r="M778" i="4" s="1"/>
  <c r="M491" i="4"/>
  <c r="M500" i="4" s="1"/>
  <c r="M509" i="4" s="1"/>
  <c r="M323" i="4"/>
  <c r="M934" i="4"/>
  <c r="M943" i="4" s="1"/>
  <c r="M546" i="4"/>
  <c r="M555" i="4" s="1"/>
  <c r="M564" i="4" s="1"/>
  <c r="M714" i="4"/>
  <c r="M723" i="4" s="1"/>
  <c r="M268" i="4"/>
  <c r="M277" i="4" s="1"/>
  <c r="M286" i="4" s="1"/>
  <c r="M989" i="4"/>
  <c r="M998" i="4" s="1"/>
  <c r="M1007" i="4" s="1"/>
  <c r="M659" i="4"/>
  <c r="M668" i="4" s="1"/>
  <c r="M677" i="4" s="1"/>
  <c r="M604" i="4"/>
  <c r="M613" i="4" s="1"/>
  <c r="M879" i="4"/>
  <c r="M888" i="4" s="1"/>
  <c r="M897" i="4" s="1"/>
  <c r="M378" i="4"/>
  <c r="M387" i="4" s="1"/>
  <c r="M1122" i="4"/>
  <c r="AC1124" i="4"/>
  <c r="AC1125" i="4" s="1"/>
  <c r="M1124" i="4"/>
  <c r="M1125" i="4" s="1"/>
  <c r="AC159" i="4"/>
  <c r="M159" i="4"/>
  <c r="M1048" i="4"/>
  <c r="M1057" i="4" s="1"/>
  <c r="M880" i="4"/>
  <c r="M889" i="4" s="1"/>
  <c r="M715" i="4"/>
  <c r="M825" i="4"/>
  <c r="M834" i="4" s="1"/>
  <c r="M547" i="4"/>
  <c r="M556" i="4" s="1"/>
  <c r="M492" i="4"/>
  <c r="M501" i="4" s="1"/>
  <c r="M324" i="4"/>
  <c r="M333" i="4" s="1"/>
  <c r="M605" i="4"/>
  <c r="M614" i="4" s="1"/>
  <c r="M935" i="4"/>
  <c r="M944" i="4" s="1"/>
  <c r="M379" i="4"/>
  <c r="M388" i="4" s="1"/>
  <c r="M269" i="4"/>
  <c r="M278" i="4" s="1"/>
  <c r="M660" i="4"/>
  <c r="M669" i="4" s="1"/>
  <c r="M770" i="4"/>
  <c r="M779" i="4" s="1"/>
  <c r="M990" i="4"/>
  <c r="M999" i="4" s="1"/>
  <c r="AC161" i="4"/>
  <c r="M161" i="4"/>
  <c r="M280" i="4"/>
  <c r="M557" i="4"/>
  <c r="M562" i="4"/>
  <c r="AC1122" i="4"/>
  <c r="M1081" i="4"/>
  <c r="M576" i="4"/>
  <c r="M573" i="4"/>
  <c r="M469" i="4"/>
  <c r="M465" i="4"/>
  <c r="M464" i="4"/>
  <c r="M467" i="4"/>
  <c r="M522" i="4"/>
  <c r="M521" i="4"/>
  <c r="M525" i="4"/>
  <c r="M579" i="4"/>
  <c r="M518" i="4"/>
  <c r="M574" i="4"/>
  <c r="M577" i="4"/>
  <c r="M578" i="4"/>
  <c r="M463" i="4"/>
  <c r="M466" i="4"/>
  <c r="M524" i="4"/>
  <c r="M470" i="4"/>
  <c r="M520" i="4"/>
  <c r="M580" i="4"/>
  <c r="M575" i="4"/>
  <c r="M468" i="4"/>
  <c r="M519" i="4"/>
  <c r="M523" i="4"/>
  <c r="M964" i="4"/>
  <c r="M1019" i="4"/>
  <c r="M1022" i="4"/>
  <c r="M912" i="4"/>
  <c r="M968" i="4"/>
  <c r="M962" i="4"/>
  <c r="M747" i="4"/>
  <c r="M800" i="4"/>
  <c r="M693" i="4"/>
  <c r="M690" i="4"/>
  <c r="M688" i="4"/>
  <c r="M686" i="4"/>
  <c r="M745" i="4"/>
  <c r="M635" i="4"/>
  <c r="M744" i="4"/>
  <c r="M632" i="4"/>
  <c r="M631" i="4"/>
  <c r="M691" i="4"/>
  <c r="M748" i="4"/>
  <c r="M743" i="4"/>
  <c r="M798" i="4"/>
  <c r="M692" i="4"/>
  <c r="M799" i="4"/>
  <c r="M852" i="4"/>
  <c r="M963" i="4"/>
  <c r="M636" i="4"/>
  <c r="M637" i="4"/>
  <c r="M802" i="4"/>
  <c r="M687" i="4"/>
  <c r="M689" i="4"/>
  <c r="M634" i="4"/>
  <c r="M909" i="4"/>
  <c r="M741" i="4"/>
  <c r="M801" i="4"/>
  <c r="M638" i="4"/>
  <c r="M746" i="4"/>
  <c r="M855" i="4"/>
  <c r="M961" i="4"/>
  <c r="M856" i="4"/>
  <c r="M967" i="4"/>
  <c r="M858" i="4"/>
  <c r="M908" i="4"/>
  <c r="M913" i="4"/>
  <c r="M857" i="4"/>
  <c r="M742" i="4"/>
  <c r="M796" i="4"/>
  <c r="M1017" i="4"/>
  <c r="M906" i="4"/>
  <c r="M1020" i="4"/>
  <c r="M1021" i="4"/>
  <c r="M854" i="4"/>
  <c r="M797" i="4"/>
  <c r="M910" i="4"/>
  <c r="M633" i="4"/>
  <c r="M911" i="4"/>
  <c r="M1023" i="4"/>
  <c r="M803" i="4"/>
  <c r="M853" i="4"/>
  <c r="M907" i="4"/>
  <c r="M966" i="4"/>
  <c r="M851" i="4"/>
  <c r="M965" i="4"/>
  <c r="M1016" i="4"/>
  <c r="M1018" i="4"/>
  <c r="M1075" i="4"/>
  <c r="M1080" i="4"/>
  <c r="M847" i="4" l="1"/>
  <c r="M193" i="4"/>
  <c r="M514" i="4" s="1"/>
  <c r="N659" i="4"/>
  <c r="O79" i="4"/>
  <c r="N491" i="4"/>
  <c r="AE189" i="4"/>
  <c r="AC193" i="4"/>
  <c r="AC186" i="4"/>
  <c r="N824" i="4"/>
  <c r="N668" i="4"/>
  <c r="N677" i="4" s="1"/>
  <c r="O80" i="4"/>
  <c r="N604" i="4"/>
  <c r="O78" i="4"/>
  <c r="O185" i="4"/>
  <c r="N769" i="4"/>
  <c r="N778" i="4" s="1"/>
  <c r="N787" i="4" s="1"/>
  <c r="AC185" i="4"/>
  <c r="N1047" i="4"/>
  <c r="O89" i="4"/>
  <c r="O187" i="4"/>
  <c r="N217" i="4"/>
  <c r="N226" i="4" s="1"/>
  <c r="N235" i="4" s="1"/>
  <c r="M622" i="4"/>
  <c r="N833" i="4"/>
  <c r="N842" i="4" s="1"/>
  <c r="N608" i="4"/>
  <c r="N617" i="4" s="1"/>
  <c r="N626" i="4" s="1"/>
  <c r="N714" i="4"/>
  <c r="N723" i="4" s="1"/>
  <c r="N732" i="4" s="1"/>
  <c r="AE185" i="4"/>
  <c r="O106" i="4"/>
  <c r="O130" i="4" s="1"/>
  <c r="O1018" i="4" s="1"/>
  <c r="N495" i="4"/>
  <c r="AC194" i="4"/>
  <c r="M188" i="4"/>
  <c r="O193" i="4"/>
  <c r="N272" i="4"/>
  <c r="N281" i="4" s="1"/>
  <c r="N290" i="4" s="1"/>
  <c r="N268" i="4"/>
  <c r="N277" i="4" s="1"/>
  <c r="N286" i="4" s="1"/>
  <c r="N304" i="4" s="1"/>
  <c r="M189" i="4"/>
  <c r="M623" i="4" s="1"/>
  <c r="O186" i="4"/>
  <c r="AC189" i="4"/>
  <c r="N613" i="4"/>
  <c r="N622" i="4" s="1"/>
  <c r="N879" i="4"/>
  <c r="N888" i="4" s="1"/>
  <c r="N897" i="4" s="1"/>
  <c r="N915" i="4" s="1"/>
  <c r="N332" i="4"/>
  <c r="N341" i="4" s="1"/>
  <c r="AD12" i="4"/>
  <c r="AD1044" i="4" s="1"/>
  <c r="O88" i="4"/>
  <c r="N440" i="4"/>
  <c r="N449" i="4" s="1"/>
  <c r="N458" i="4" s="1"/>
  <c r="N989" i="4"/>
  <c r="N998" i="4" s="1"/>
  <c r="N1007" i="4" s="1"/>
  <c r="N883" i="4"/>
  <c r="N892" i="4" s="1"/>
  <c r="N901" i="4" s="1"/>
  <c r="M187" i="4"/>
  <c r="M194" i="4"/>
  <c r="M683" i="4" s="1"/>
  <c r="AC190" i="4"/>
  <c r="N718" i="4"/>
  <c r="M1008" i="4"/>
  <c r="M902" i="4"/>
  <c r="O103" i="4"/>
  <c r="O127" i="4" s="1"/>
  <c r="N382" i="4"/>
  <c r="N391" i="4" s="1"/>
  <c r="N400" i="4" s="1"/>
  <c r="N378" i="4"/>
  <c r="AE184" i="4"/>
  <c r="N550" i="4"/>
  <c r="N663" i="4"/>
  <c r="N672" i="4" s="1"/>
  <c r="N681" i="4" s="1"/>
  <c r="N947" i="4"/>
  <c r="N956" i="4" s="1"/>
  <c r="M287" i="4"/>
  <c r="N1051" i="4"/>
  <c r="N1060" i="4" s="1"/>
  <c r="N1069" i="4" s="1"/>
  <c r="M1065" i="4"/>
  <c r="N500" i="4"/>
  <c r="N509" i="4" s="1"/>
  <c r="N527" i="4" s="1"/>
  <c r="O192" i="4"/>
  <c r="N993" i="4"/>
  <c r="N1002" i="4" s="1"/>
  <c r="N1011" i="4" s="1"/>
  <c r="N934" i="4"/>
  <c r="N943" i="4" s="1"/>
  <c r="N952" i="4" s="1"/>
  <c r="M678" i="4"/>
  <c r="N336" i="4"/>
  <c r="N345" i="4" s="1"/>
  <c r="O104" i="4"/>
  <c r="O128" i="4" s="1"/>
  <c r="O407" i="4" s="1"/>
  <c r="N828" i="4"/>
  <c r="N837" i="4" s="1"/>
  <c r="N846" i="4" s="1"/>
  <c r="N773" i="4"/>
  <c r="N782" i="4" s="1"/>
  <c r="N791" i="4" s="1"/>
  <c r="N546" i="4"/>
  <c r="N555" i="4" s="1"/>
  <c r="N564" i="4" s="1"/>
  <c r="N582" i="4" s="1"/>
  <c r="M397" i="4"/>
  <c r="M396" i="4"/>
  <c r="N1056" i="4"/>
  <c r="N1065" i="4" s="1"/>
  <c r="O775" i="4"/>
  <c r="O552" i="4"/>
  <c r="O497" i="4"/>
  <c r="O384" i="4"/>
  <c r="O219" i="4"/>
  <c r="O442" i="4"/>
  <c r="O329" i="4"/>
  <c r="O610" i="4"/>
  <c r="O830" i="4"/>
  <c r="O995" i="4"/>
  <c r="O720" i="4"/>
  <c r="O665" i="4"/>
  <c r="O940" i="4"/>
  <c r="O1053" i="4"/>
  <c r="O885" i="4"/>
  <c r="O274" i="4"/>
  <c r="O1045" i="4"/>
  <c r="O1039" i="4"/>
  <c r="O986" i="4"/>
  <c r="O984" i="4"/>
  <c r="O1042" i="4"/>
  <c r="O1038" i="4"/>
  <c r="O987" i="4"/>
  <c r="O985" i="4"/>
  <c r="O1041" i="4"/>
  <c r="O983" i="4"/>
  <c r="O931" i="4"/>
  <c r="O949" i="4" s="1"/>
  <c r="O1044" i="4"/>
  <c r="O1062" i="4" s="1"/>
  <c r="O1043" i="4"/>
  <c r="O932" i="4"/>
  <c r="O980" i="4"/>
  <c r="O982" i="4"/>
  <c r="O928" i="4"/>
  <c r="O876" i="4"/>
  <c r="O927" i="4"/>
  <c r="O926" i="4"/>
  <c r="O870" i="4"/>
  <c r="O929" i="4"/>
  <c r="O1040" i="4"/>
  <c r="O981" i="4"/>
  <c r="O877" i="4"/>
  <c r="O872" i="4"/>
  <c r="O930" i="4"/>
  <c r="O874" i="4"/>
  <c r="O873" i="4"/>
  <c r="O925" i="4"/>
  <c r="O818" i="4"/>
  <c r="O817" i="4"/>
  <c r="O871" i="4"/>
  <c r="O821" i="4"/>
  <c r="O820" i="4"/>
  <c r="O767" i="4"/>
  <c r="O816" i="4"/>
  <c r="O822" i="4"/>
  <c r="O766" i="4"/>
  <c r="O761" i="4"/>
  <c r="O765" i="4"/>
  <c r="O815" i="4"/>
  <c r="O762" i="4"/>
  <c r="O764" i="4"/>
  <c r="O875" i="4"/>
  <c r="O763" i="4"/>
  <c r="O709" i="4"/>
  <c r="O819" i="4"/>
  <c r="O598" i="4"/>
  <c r="O708" i="4"/>
  <c r="O707" i="4"/>
  <c r="O657" i="4"/>
  <c r="O650" i="4"/>
  <c r="O706" i="4"/>
  <c r="O599" i="4"/>
  <c r="O710" i="4"/>
  <c r="O712" i="4"/>
  <c r="O760" i="4"/>
  <c r="O596" i="4"/>
  <c r="O653" i="4"/>
  <c r="O654" i="4"/>
  <c r="O487" i="4"/>
  <c r="O595" i="4"/>
  <c r="O711" i="4"/>
  <c r="O540" i="4"/>
  <c r="O652" i="4"/>
  <c r="O705" i="4"/>
  <c r="O597" i="4"/>
  <c r="O602" i="4"/>
  <c r="O542" i="4"/>
  <c r="O655" i="4"/>
  <c r="O544" i="4"/>
  <c r="O543" i="4"/>
  <c r="O561" i="4" s="1"/>
  <c r="O541" i="4"/>
  <c r="O539" i="4"/>
  <c r="O656" i="4"/>
  <c r="O651" i="4"/>
  <c r="O601" i="4"/>
  <c r="O538" i="4"/>
  <c r="O537" i="4"/>
  <c r="O486" i="4"/>
  <c r="O600" i="4"/>
  <c r="O488" i="4"/>
  <c r="O482" i="4"/>
  <c r="O483" i="4"/>
  <c r="O433" i="4"/>
  <c r="O484" i="4"/>
  <c r="O429" i="4"/>
  <c r="O485" i="4"/>
  <c r="O489" i="4"/>
  <c r="O431" i="4"/>
  <c r="O427" i="4"/>
  <c r="O375" i="4"/>
  <c r="O315" i="4"/>
  <c r="O434" i="4"/>
  <c r="O432" i="4"/>
  <c r="O374" i="4"/>
  <c r="O430" i="4"/>
  <c r="O370" i="4"/>
  <c r="O372" i="4"/>
  <c r="O264" i="4"/>
  <c r="O428" i="4"/>
  <c r="O373" i="4"/>
  <c r="O317" i="4"/>
  <c r="O371" i="4"/>
  <c r="O319" i="4"/>
  <c r="O376" i="4"/>
  <c r="O260" i="4"/>
  <c r="O205" i="4"/>
  <c r="O369" i="4"/>
  <c r="O318" i="4"/>
  <c r="O262" i="4"/>
  <c r="O210" i="4"/>
  <c r="O316" i="4"/>
  <c r="O321" i="4"/>
  <c r="O266" i="4"/>
  <c r="O209" i="4"/>
  <c r="O259" i="4"/>
  <c r="O320" i="4"/>
  <c r="O314" i="4"/>
  <c r="O261" i="4"/>
  <c r="O263" i="4"/>
  <c r="O208" i="4"/>
  <c r="O204" i="4"/>
  <c r="O265" i="4"/>
  <c r="O283" i="4" s="1"/>
  <c r="O211" i="4"/>
  <c r="O206" i="4"/>
  <c r="O207" i="4"/>
  <c r="M341" i="4"/>
  <c r="M399" i="4"/>
  <c r="N559" i="4"/>
  <c r="N568" i="4" s="1"/>
  <c r="M842" i="4"/>
  <c r="AC886" i="4"/>
  <c r="AC996" i="4"/>
  <c r="AC721" i="4"/>
  <c r="AC498" i="4"/>
  <c r="AC385" i="4"/>
  <c r="AC275" i="4"/>
  <c r="AC831" i="4"/>
  <c r="AC553" i="4"/>
  <c r="AC776" i="4"/>
  <c r="AC1054" i="4"/>
  <c r="AC941" i="4"/>
  <c r="AC666" i="4"/>
  <c r="AC443" i="4"/>
  <c r="AC611" i="4"/>
  <c r="AC330" i="4"/>
  <c r="AC220" i="4"/>
  <c r="O690" i="4"/>
  <c r="O688" i="4"/>
  <c r="O693" i="4"/>
  <c r="O691" i="4"/>
  <c r="O689" i="4"/>
  <c r="O911" i="4"/>
  <c r="O1020" i="4"/>
  <c r="O1021" i="4"/>
  <c r="O803" i="4"/>
  <c r="O799" i="4"/>
  <c r="O963" i="4"/>
  <c r="O961" i="4"/>
  <c r="O908" i="4"/>
  <c r="O910" i="4"/>
  <c r="O856" i="4"/>
  <c r="O1081" i="4"/>
  <c r="O1075" i="4"/>
  <c r="O1079" i="4"/>
  <c r="O1074" i="4"/>
  <c r="O1078" i="4"/>
  <c r="N1048" i="4"/>
  <c r="N1057" i="4" s="1"/>
  <c r="N1066" i="4" s="1"/>
  <c r="N880" i="4"/>
  <c r="N825" i="4"/>
  <c r="N715" i="4"/>
  <c r="N269" i="4"/>
  <c r="N278" i="4" s="1"/>
  <c r="N287" i="4" s="1"/>
  <c r="N547" i="4"/>
  <c r="N556" i="4" s="1"/>
  <c r="N565" i="4" s="1"/>
  <c r="N379" i="4"/>
  <c r="N388" i="4" s="1"/>
  <c r="N397" i="4" s="1"/>
  <c r="N324" i="4"/>
  <c r="N770" i="4"/>
  <c r="N779" i="4" s="1"/>
  <c r="N788" i="4" s="1"/>
  <c r="N605" i="4"/>
  <c r="N614" i="4" s="1"/>
  <c r="N623" i="4" s="1"/>
  <c r="N492" i="4"/>
  <c r="N501" i="4" s="1"/>
  <c r="N510" i="4" s="1"/>
  <c r="N660" i="4"/>
  <c r="N669" i="4" s="1"/>
  <c r="N678" i="4" s="1"/>
  <c r="N935" i="4"/>
  <c r="N944" i="4" s="1"/>
  <c r="N953" i="4" s="1"/>
  <c r="N990" i="4"/>
  <c r="N328" i="4"/>
  <c r="N337" i="4" s="1"/>
  <c r="N346" i="4" s="1"/>
  <c r="N273" i="4"/>
  <c r="N218" i="4"/>
  <c r="N441" i="4"/>
  <c r="N450" i="4" s="1"/>
  <c r="N459" i="4" s="1"/>
  <c r="N774" i="4"/>
  <c r="N783" i="4" s="1"/>
  <c r="N792" i="4" s="1"/>
  <c r="N664" i="4"/>
  <c r="N673" i="4" s="1"/>
  <c r="N682" i="4" s="1"/>
  <c r="N609" i="4"/>
  <c r="N618" i="4" s="1"/>
  <c r="N627" i="4" s="1"/>
  <c r="N994" i="4"/>
  <c r="N829" i="4"/>
  <c r="N838" i="4" s="1"/>
  <c r="N847" i="4" s="1"/>
  <c r="N719" i="4"/>
  <c r="N728" i="4" s="1"/>
  <c r="N737" i="4" s="1"/>
  <c r="N939" i="4"/>
  <c r="N948" i="4" s="1"/>
  <c r="N957" i="4" s="1"/>
  <c r="N1052" i="4"/>
  <c r="N1061" i="4" s="1"/>
  <c r="N1070" i="4" s="1"/>
  <c r="N551" i="4"/>
  <c r="N560" i="4" s="1"/>
  <c r="N569" i="4" s="1"/>
  <c r="N884" i="4"/>
  <c r="N893" i="4" s="1"/>
  <c r="N902" i="4" s="1"/>
  <c r="N496" i="4"/>
  <c r="N505" i="4" s="1"/>
  <c r="N514" i="4" s="1"/>
  <c r="N383" i="4"/>
  <c r="N392" i="4" s="1"/>
  <c r="N401" i="4" s="1"/>
  <c r="M512" i="4"/>
  <c r="M190" i="4"/>
  <c r="AE115" i="4"/>
  <c r="AE138" i="4" s="1"/>
  <c r="AE100" i="4"/>
  <c r="AE152" i="4"/>
  <c r="AE120" i="4"/>
  <c r="AE143" i="4" s="1"/>
  <c r="AE117" i="4"/>
  <c r="AE140" i="4" s="1"/>
  <c r="AE102" i="4"/>
  <c r="AE111" i="4"/>
  <c r="AE134" i="4" s="1"/>
  <c r="AE96" i="4"/>
  <c r="AE151" i="4"/>
  <c r="AE119" i="4"/>
  <c r="AE142" i="4" s="1"/>
  <c r="AE71" i="4"/>
  <c r="AE57" i="4"/>
  <c r="AE42" i="4"/>
  <c r="AE27" i="4"/>
  <c r="AE123" i="4"/>
  <c r="AE146" i="4" s="1"/>
  <c r="AE101" i="4"/>
  <c r="AE68" i="4"/>
  <c r="AE54" i="4"/>
  <c r="AE39" i="4"/>
  <c r="AE24" i="4"/>
  <c r="AE65" i="4"/>
  <c r="AE51" i="4"/>
  <c r="AE36" i="4"/>
  <c r="AE21" i="4"/>
  <c r="AF5" i="4"/>
  <c r="AE124" i="4"/>
  <c r="AE147" i="4" s="1"/>
  <c r="AE97" i="4"/>
  <c r="AE76" i="4"/>
  <c r="AE62" i="4"/>
  <c r="AE48" i="4"/>
  <c r="AE33" i="4"/>
  <c r="AE17" i="4"/>
  <c r="AE73" i="4"/>
  <c r="AE59" i="4"/>
  <c r="AE44" i="4"/>
  <c r="AE30" i="4"/>
  <c r="AE14" i="4"/>
  <c r="AE116" i="4"/>
  <c r="AE139" i="4" s="1"/>
  <c r="AE98" i="4"/>
  <c r="AE93" i="4"/>
  <c r="AE70" i="4"/>
  <c r="AE56" i="4"/>
  <c r="AE41" i="4"/>
  <c r="AE26" i="4"/>
  <c r="AE108" i="4"/>
  <c r="AE131" i="4" s="1"/>
  <c r="AE67" i="4"/>
  <c r="AE53" i="4"/>
  <c r="AE38" i="4"/>
  <c r="AE23" i="4"/>
  <c r="AE112" i="4"/>
  <c r="AE135" i="4" s="1"/>
  <c r="AE94" i="4"/>
  <c r="AE64" i="4"/>
  <c r="AE50" i="4"/>
  <c r="AE35" i="4"/>
  <c r="AE19" i="4"/>
  <c r="AE121" i="4"/>
  <c r="AE144" i="4" s="1"/>
  <c r="AE75" i="4"/>
  <c r="AE61" i="4"/>
  <c r="AE46" i="4"/>
  <c r="AE32" i="4"/>
  <c r="AE16" i="4"/>
  <c r="AE118" i="4"/>
  <c r="AE141" i="4" s="1"/>
  <c r="AE63" i="4"/>
  <c r="AE49" i="4"/>
  <c r="AE34" i="4"/>
  <c r="AE18" i="4"/>
  <c r="AE31" i="4"/>
  <c r="AE25" i="4"/>
  <c r="AE43" i="4"/>
  <c r="AE15" i="4"/>
  <c r="AE113" i="4"/>
  <c r="AE136" i="4" s="1"/>
  <c r="AE109" i="4"/>
  <c r="AE132" i="4" s="1"/>
  <c r="AE95" i="4"/>
  <c r="AE77" i="4"/>
  <c r="AE66" i="4"/>
  <c r="AE55" i="4"/>
  <c r="AE45" i="4"/>
  <c r="AE99" i="4"/>
  <c r="AE58" i="4"/>
  <c r="AE110" i="4"/>
  <c r="AE133" i="4" s="1"/>
  <c r="AE69" i="4"/>
  <c r="AE60" i="4"/>
  <c r="AE114" i="4"/>
  <c r="AE137" i="4" s="1"/>
  <c r="AE37" i="4"/>
  <c r="AE72" i="4"/>
  <c r="AE22" i="4"/>
  <c r="AE74" i="4"/>
  <c r="AE122" i="4"/>
  <c r="AE145" i="4" s="1"/>
  <c r="AE52" i="4"/>
  <c r="AE40" i="4"/>
  <c r="AC573" i="4"/>
  <c r="AC577" i="4"/>
  <c r="AC574" i="4"/>
  <c r="AC465" i="4"/>
  <c r="AC464" i="4"/>
  <c r="AC520" i="4"/>
  <c r="AC518" i="4"/>
  <c r="AC522" i="4"/>
  <c r="AC521" i="4"/>
  <c r="AC467" i="4"/>
  <c r="AC519" i="4"/>
  <c r="AC576" i="4"/>
  <c r="AC469" i="4"/>
  <c r="AC470" i="4"/>
  <c r="AC525" i="4"/>
  <c r="AC468" i="4"/>
  <c r="AC523" i="4"/>
  <c r="AC580" i="4"/>
  <c r="AC463" i="4"/>
  <c r="AC575" i="4"/>
  <c r="AC466" i="4"/>
  <c r="AC579" i="4"/>
  <c r="AC524" i="4"/>
  <c r="AC578" i="4"/>
  <c r="O153" i="4"/>
  <c r="O154" i="4"/>
  <c r="O155" i="4"/>
  <c r="AC437" i="4"/>
  <c r="AC214" i="4"/>
  <c r="O355" i="4"/>
  <c r="O86" i="4"/>
  <c r="AC407" i="4"/>
  <c r="AC409" i="4"/>
  <c r="AC351" i="4"/>
  <c r="AC408" i="4"/>
  <c r="AC354" i="4"/>
  <c r="AC246" i="4"/>
  <c r="AC299" i="4"/>
  <c r="AC350" i="4"/>
  <c r="AC242" i="4"/>
  <c r="AC297" i="4"/>
  <c r="AC353" i="4"/>
  <c r="AC356" i="4"/>
  <c r="AC240" i="4"/>
  <c r="AC352" i="4"/>
  <c r="AC301" i="4"/>
  <c r="AC300" i="4"/>
  <c r="AC247" i="4"/>
  <c r="AC302" i="4"/>
  <c r="AC357" i="4"/>
  <c r="AC243" i="4"/>
  <c r="AC295" i="4"/>
  <c r="AC411" i="4"/>
  <c r="AC244" i="4"/>
  <c r="AC412" i="4"/>
  <c r="AC355" i="4"/>
  <c r="AC405" i="4"/>
  <c r="AC410" i="4"/>
  <c r="AC406" i="4"/>
  <c r="AC241" i="4"/>
  <c r="AC296" i="4"/>
  <c r="AC298" i="4"/>
  <c r="AC245" i="4"/>
  <c r="N830" i="4"/>
  <c r="N839" i="4" s="1"/>
  <c r="N848" i="4" s="1"/>
  <c r="N775" i="4"/>
  <c r="N784" i="4" s="1"/>
  <c r="N793" i="4" s="1"/>
  <c r="N610" i="4"/>
  <c r="N619" i="4" s="1"/>
  <c r="N628" i="4" s="1"/>
  <c r="N552" i="4"/>
  <c r="N561" i="4" s="1"/>
  <c r="N570" i="4" s="1"/>
  <c r="N497" i="4"/>
  <c r="N384" i="4"/>
  <c r="N393" i="4" s="1"/>
  <c r="N402" i="4" s="1"/>
  <c r="N219" i="4"/>
  <c r="N228" i="4" s="1"/>
  <c r="N237" i="4" s="1"/>
  <c r="N442" i="4"/>
  <c r="N451" i="4" s="1"/>
  <c r="N460" i="4" s="1"/>
  <c r="N329" i="4"/>
  <c r="N338" i="4" s="1"/>
  <c r="N347" i="4" s="1"/>
  <c r="N995" i="4"/>
  <c r="N1004" i="4" s="1"/>
  <c r="N1013" i="4" s="1"/>
  <c r="N720" i="4"/>
  <c r="N729" i="4" s="1"/>
  <c r="N738" i="4" s="1"/>
  <c r="N940" i="4"/>
  <c r="N665" i="4"/>
  <c r="N885" i="4"/>
  <c r="N894" i="4" s="1"/>
  <c r="N903" i="4" s="1"/>
  <c r="N1053" i="4"/>
  <c r="N1062" i="4" s="1"/>
  <c r="N1071" i="4" s="1"/>
  <c r="N274" i="4"/>
  <c r="N283" i="4" s="1"/>
  <c r="N292" i="4" s="1"/>
  <c r="AC1052" i="4"/>
  <c r="AC829" i="4"/>
  <c r="AC719" i="4"/>
  <c r="AC273" i="4"/>
  <c r="AC218" i="4"/>
  <c r="AC441" i="4"/>
  <c r="AC328" i="4"/>
  <c r="AC664" i="4"/>
  <c r="AC774" i="4"/>
  <c r="AC609" i="4"/>
  <c r="AC994" i="4"/>
  <c r="AC939" i="4"/>
  <c r="AC496" i="4"/>
  <c r="AC383" i="4"/>
  <c r="AC884" i="4"/>
  <c r="AC551" i="4"/>
  <c r="O213" i="4"/>
  <c r="O436" i="4"/>
  <c r="N886" i="4"/>
  <c r="N498" i="4"/>
  <c r="N275" i="4"/>
  <c r="N284" i="4" s="1"/>
  <c r="N293" i="4" s="1"/>
  <c r="N385" i="4"/>
  <c r="N394" i="4" s="1"/>
  <c r="N403" i="4" s="1"/>
  <c r="N553" i="4"/>
  <c r="N776" i="4"/>
  <c r="N785" i="4" s="1"/>
  <c r="N794" i="4" s="1"/>
  <c r="N721" i="4"/>
  <c r="N730" i="4" s="1"/>
  <c r="N739" i="4" s="1"/>
  <c r="N831" i="4"/>
  <c r="N840" i="4" s="1"/>
  <c r="N849" i="4" s="1"/>
  <c r="N996" i="4"/>
  <c r="N1005" i="4" s="1"/>
  <c r="N1014" i="4" s="1"/>
  <c r="N941" i="4"/>
  <c r="N950" i="4" s="1"/>
  <c r="N959" i="4" s="1"/>
  <c r="N1054" i="4"/>
  <c r="N1063" i="4" s="1"/>
  <c r="N1072" i="4" s="1"/>
  <c r="N330" i="4"/>
  <c r="N339" i="4" s="1"/>
  <c r="N348" i="4" s="1"/>
  <c r="N611" i="4"/>
  <c r="N620" i="4" s="1"/>
  <c r="N629" i="4" s="1"/>
  <c r="N220" i="4"/>
  <c r="N229" i="4" s="1"/>
  <c r="N238" i="4" s="1"/>
  <c r="N666" i="4"/>
  <c r="N443" i="4"/>
  <c r="N452" i="4" s="1"/>
  <c r="N461" i="4" s="1"/>
  <c r="M185" i="4"/>
  <c r="M454" i="4" s="1"/>
  <c r="N472" i="4" s="1"/>
  <c r="M402" i="4"/>
  <c r="N895" i="4"/>
  <c r="N904" i="4" s="1"/>
  <c r="AD1045" i="4"/>
  <c r="AD986" i="4"/>
  <c r="AD1039" i="4"/>
  <c r="AD984" i="4"/>
  <c r="AD1041" i="4"/>
  <c r="AD981" i="4"/>
  <c r="AD1043" i="4"/>
  <c r="AD931" i="4"/>
  <c r="AD982" i="4"/>
  <c r="AD932" i="4"/>
  <c r="AD876" i="4"/>
  <c r="AD928" i="4"/>
  <c r="AD930" i="4"/>
  <c r="AD927" i="4"/>
  <c r="AD925" i="4"/>
  <c r="AD872" i="4"/>
  <c r="AD929" i="4"/>
  <c r="AD877" i="4"/>
  <c r="AD871" i="4"/>
  <c r="AD875" i="4"/>
  <c r="AD767" i="4"/>
  <c r="AD817" i="4"/>
  <c r="AD761" i="4"/>
  <c r="AD762" i="4"/>
  <c r="AD709" i="4"/>
  <c r="AD816" i="4"/>
  <c r="AD873" i="4"/>
  <c r="AD598" i="4"/>
  <c r="AD764" i="4"/>
  <c r="AD708" i="4"/>
  <c r="AD655" i="4"/>
  <c r="AD599" i="4"/>
  <c r="AD705" i="4"/>
  <c r="AD656" i="4"/>
  <c r="AD601" i="4"/>
  <c r="AD711" i="4"/>
  <c r="AD765" i="4"/>
  <c r="AD602" i="4"/>
  <c r="AD651" i="4"/>
  <c r="AD597" i="4"/>
  <c r="AD596" i="4"/>
  <c r="AD654" i="4"/>
  <c r="AD595" i="4"/>
  <c r="AD600" i="4"/>
  <c r="AD542" i="4"/>
  <c r="AD541" i="4"/>
  <c r="AD484" i="4"/>
  <c r="AD488" i="4"/>
  <c r="AD537" i="4"/>
  <c r="AD433" i="4"/>
  <c r="AD482" i="4"/>
  <c r="AD429" i="4"/>
  <c r="AD483" i="4"/>
  <c r="AD428" i="4"/>
  <c r="AD431" i="4"/>
  <c r="AD373" i="4"/>
  <c r="AD375" i="4"/>
  <c r="AD318" i="4"/>
  <c r="AD264" i="4"/>
  <c r="AD485" i="4"/>
  <c r="AD430" i="4"/>
  <c r="AD432" i="4"/>
  <c r="AD319" i="4"/>
  <c r="AD314" i="4"/>
  <c r="AD260" i="4"/>
  <c r="AD210" i="4"/>
  <c r="AD320" i="4"/>
  <c r="AD259" i="4"/>
  <c r="AD321" i="4"/>
  <c r="AD316" i="4"/>
  <c r="AD204" i="4"/>
  <c r="AD207" i="4"/>
  <c r="AD211" i="4"/>
  <c r="AD266" i="4"/>
  <c r="AC964" i="4"/>
  <c r="AC965" i="4"/>
  <c r="AC962" i="4"/>
  <c r="AC968" i="4"/>
  <c r="AC967" i="4"/>
  <c r="AC912" i="4"/>
  <c r="AC851" i="4"/>
  <c r="AC801" i="4"/>
  <c r="AC797" i="4"/>
  <c r="AC745" i="4"/>
  <c r="AC744" i="4"/>
  <c r="AC688" i="4"/>
  <c r="AC690" i="4"/>
  <c r="AC747" i="4"/>
  <c r="AC635" i="4"/>
  <c r="AC634" i="4"/>
  <c r="AC748" i="4"/>
  <c r="AC692" i="4"/>
  <c r="AC691" i="4"/>
  <c r="AC632" i="4"/>
  <c r="AC853" i="4"/>
  <c r="AC633" i="4"/>
  <c r="AC857" i="4"/>
  <c r="AC852" i="4"/>
  <c r="AC636" i="4"/>
  <c r="AC638" i="4"/>
  <c r="AC741" i="4"/>
  <c r="AC743" i="4"/>
  <c r="AC855" i="4"/>
  <c r="AC631" i="4"/>
  <c r="AC637" i="4"/>
  <c r="AC803" i="4"/>
  <c r="AC856" i="4"/>
  <c r="AC1016" i="4"/>
  <c r="AC689" i="4"/>
  <c r="AC742" i="4"/>
  <c r="AC906" i="4"/>
  <c r="AC799" i="4"/>
  <c r="AC802" i="4"/>
  <c r="AC966" i="4"/>
  <c r="AC1018" i="4"/>
  <c r="AC796" i="4"/>
  <c r="AC907" i="4"/>
  <c r="AC911" i="4"/>
  <c r="AC1017" i="4"/>
  <c r="AC858" i="4"/>
  <c r="AC687" i="4"/>
  <c r="AC798" i="4"/>
  <c r="AC1079" i="4"/>
  <c r="AC693" i="4"/>
  <c r="AC908" i="4"/>
  <c r="AC1021" i="4"/>
  <c r="AC686" i="4"/>
  <c r="AC910" i="4"/>
  <c r="AC1023" i="4"/>
  <c r="AC854" i="4"/>
  <c r="AC1020" i="4"/>
  <c r="AC746" i="4"/>
  <c r="AC909" i="4"/>
  <c r="AC1019" i="4"/>
  <c r="AC961" i="4"/>
  <c r="AC963" i="4"/>
  <c r="AC1022" i="4"/>
  <c r="AC800" i="4"/>
  <c r="AC913" i="4"/>
  <c r="AC1081" i="4"/>
  <c r="AC1074" i="4"/>
  <c r="AC1075" i="4"/>
  <c r="AC1077" i="4"/>
  <c r="AC1078" i="4"/>
  <c r="AC1076" i="4"/>
  <c r="AC1080" i="4"/>
  <c r="O84" i="4"/>
  <c r="N216" i="4"/>
  <c r="N225" i="4" s="1"/>
  <c r="N234" i="4" s="1"/>
  <c r="N772" i="4"/>
  <c r="N781" i="4" s="1"/>
  <c r="N790" i="4" s="1"/>
  <c r="N326" i="4"/>
  <c r="N335" i="4" s="1"/>
  <c r="N344" i="4" s="1"/>
  <c r="N439" i="4"/>
  <c r="N448" i="4" s="1"/>
  <c r="N457" i="4" s="1"/>
  <c r="N717" i="4"/>
  <c r="N726" i="4" s="1"/>
  <c r="N735" i="4" s="1"/>
  <c r="N549" i="4"/>
  <c r="N381" i="4"/>
  <c r="N494" i="4"/>
  <c r="N503" i="4" s="1"/>
  <c r="N512" i="4" s="1"/>
  <c r="N530" i="4" s="1"/>
  <c r="N937" i="4"/>
  <c r="N946" i="4" s="1"/>
  <c r="N955" i="4" s="1"/>
  <c r="N1050" i="4"/>
  <c r="N1059" i="4" s="1"/>
  <c r="N1068" i="4" s="1"/>
  <c r="N607" i="4"/>
  <c r="N616" i="4" s="1"/>
  <c r="N625" i="4" s="1"/>
  <c r="N643" i="4" s="1"/>
  <c r="N827" i="4"/>
  <c r="N836" i="4" s="1"/>
  <c r="N845" i="4" s="1"/>
  <c r="N662" i="4"/>
  <c r="N671" i="4" s="1"/>
  <c r="N680" i="4" s="1"/>
  <c r="N698" i="4" s="1"/>
  <c r="N992" i="4"/>
  <c r="N1001" i="4" s="1"/>
  <c r="N1010" i="4" s="1"/>
  <c r="N882" i="4"/>
  <c r="N271" i="4"/>
  <c r="N280" i="4" s="1"/>
  <c r="N289" i="4" s="1"/>
  <c r="O938" i="4"/>
  <c r="O883" i="4"/>
  <c r="O773" i="4"/>
  <c r="O663" i="4"/>
  <c r="O550" i="4"/>
  <c r="O382" i="4"/>
  <c r="O272" i="4"/>
  <c r="O440" i="4"/>
  <c r="O718" i="4"/>
  <c r="O495" i="4"/>
  <c r="O828" i="4"/>
  <c r="O217" i="4"/>
  <c r="O327" i="4"/>
  <c r="O608" i="4"/>
  <c r="O993" i="4"/>
  <c r="O1051" i="4"/>
  <c r="M952" i="4"/>
  <c r="M787" i="4"/>
  <c r="N506" i="4"/>
  <c r="N515" i="4" s="1"/>
  <c r="N999" i="4"/>
  <c r="N1008" i="4" s="1"/>
  <c r="O195" i="4"/>
  <c r="O194" i="4"/>
  <c r="N834" i="4"/>
  <c r="N843" i="4" s="1"/>
  <c r="AD154" i="4"/>
  <c r="AD153" i="4"/>
  <c r="AD155" i="4"/>
  <c r="M566" i="4"/>
  <c r="M790" i="4"/>
  <c r="AC1042" i="4"/>
  <c r="AC1040" i="4"/>
  <c r="AC1044" i="4"/>
  <c r="AC1043" i="4"/>
  <c r="AC1039" i="4"/>
  <c r="AC984" i="4"/>
  <c r="AC1038" i="4"/>
  <c r="AC1041" i="4"/>
  <c r="AC981" i="4"/>
  <c r="AC980" i="4"/>
  <c r="AC985" i="4"/>
  <c r="AC987" i="4"/>
  <c r="AC931" i="4"/>
  <c r="AC986" i="4"/>
  <c r="AC982" i="4"/>
  <c r="AC925" i="4"/>
  <c r="AC1045" i="4"/>
  <c r="AC928" i="4"/>
  <c r="AC932" i="4"/>
  <c r="AC926" i="4"/>
  <c r="AC983" i="4"/>
  <c r="AC877" i="4"/>
  <c r="AC873" i="4"/>
  <c r="AC875" i="4"/>
  <c r="AC871" i="4"/>
  <c r="AC874" i="4"/>
  <c r="AC818" i="4"/>
  <c r="AC872" i="4"/>
  <c r="AC816" i="4"/>
  <c r="AC822" i="4"/>
  <c r="AC840" i="4" s="1"/>
  <c r="AC849" i="4" s="1"/>
  <c r="AC929" i="4"/>
  <c r="AC927" i="4"/>
  <c r="AC870" i="4"/>
  <c r="AC930" i="4"/>
  <c r="AC948" i="4" s="1"/>
  <c r="AC957" i="4" s="1"/>
  <c r="AC820" i="4"/>
  <c r="AC876" i="4"/>
  <c r="AC763" i="4"/>
  <c r="AC765" i="4"/>
  <c r="AC783" i="4" s="1"/>
  <c r="AC792" i="4" s="1"/>
  <c r="AC762" i="4"/>
  <c r="AC708" i="4"/>
  <c r="AC821" i="4"/>
  <c r="AC761" i="4"/>
  <c r="AC766" i="4"/>
  <c r="AC764" i="4"/>
  <c r="AC711" i="4"/>
  <c r="AC815" i="4"/>
  <c r="AC817" i="4"/>
  <c r="AC760" i="4"/>
  <c r="AC710" i="4"/>
  <c r="AC728" i="4" s="1"/>
  <c r="AC737" i="4" s="1"/>
  <c r="AC654" i="4"/>
  <c r="AC709" i="4"/>
  <c r="AC657" i="4"/>
  <c r="AC675" i="4" s="1"/>
  <c r="AC684" i="4" s="1"/>
  <c r="AC650" i="4"/>
  <c r="AC712" i="4"/>
  <c r="AC656" i="4"/>
  <c r="AC706" i="4"/>
  <c r="AC597" i="4"/>
  <c r="AC544" i="4"/>
  <c r="AC562" i="4" s="1"/>
  <c r="AC571" i="4" s="1"/>
  <c r="AC537" i="4"/>
  <c r="AC767" i="4"/>
  <c r="AC819" i="4"/>
  <c r="AC705" i="4"/>
  <c r="AC601" i="4"/>
  <c r="AC707" i="4"/>
  <c r="AC652" i="4"/>
  <c r="AC602" i="4"/>
  <c r="AC620" i="4" s="1"/>
  <c r="AC629" i="4" s="1"/>
  <c r="AC538" i="4"/>
  <c r="AC598" i="4"/>
  <c r="AC596" i="4"/>
  <c r="AC595" i="4"/>
  <c r="AC653" i="4"/>
  <c r="AC655" i="4"/>
  <c r="AC599" i="4"/>
  <c r="AC543" i="4"/>
  <c r="AC542" i="4"/>
  <c r="AC489" i="4"/>
  <c r="AC507" i="4" s="1"/>
  <c r="AC516" i="4" s="1"/>
  <c r="AC600" i="4"/>
  <c r="AC618" i="4" s="1"/>
  <c r="AC627" i="4" s="1"/>
  <c r="AC484" i="4"/>
  <c r="AC486" i="4"/>
  <c r="AC487" i="4"/>
  <c r="AC485" i="4"/>
  <c r="AC428" i="4"/>
  <c r="AC375" i="4"/>
  <c r="AC433" i="4"/>
  <c r="AC373" i="4"/>
  <c r="AC431" i="4"/>
  <c r="AC482" i="4"/>
  <c r="AC429" i="4"/>
  <c r="AC488" i="4"/>
  <c r="AC434" i="4"/>
  <c r="AC427" i="4"/>
  <c r="AC651" i="4"/>
  <c r="AC430" i="4"/>
  <c r="AC376" i="4"/>
  <c r="AC541" i="4"/>
  <c r="AC372" i="4"/>
  <c r="AC483" i="4"/>
  <c r="AC539" i="4"/>
  <c r="AC371" i="4"/>
  <c r="AC316" i="4"/>
  <c r="AC321" i="4"/>
  <c r="AC369" i="4"/>
  <c r="AC320" i="4"/>
  <c r="AC315" i="4"/>
  <c r="AC333" i="4" s="1"/>
  <c r="AC374" i="4"/>
  <c r="AC540" i="4"/>
  <c r="AC432" i="4"/>
  <c r="AC450" i="4" s="1"/>
  <c r="AC459" i="4" s="1"/>
  <c r="AC370" i="4"/>
  <c r="AC317" i="4"/>
  <c r="AC319" i="4"/>
  <c r="AC265" i="4"/>
  <c r="AC314" i="4"/>
  <c r="AC260" i="4"/>
  <c r="AC262" i="4"/>
  <c r="AC263" i="4"/>
  <c r="AC210" i="4"/>
  <c r="AC206" i="4"/>
  <c r="AC209" i="4"/>
  <c r="AC227" i="4" s="1"/>
  <c r="AC236" i="4" s="1"/>
  <c r="AC205" i="4"/>
  <c r="AC223" i="4" s="1"/>
  <c r="AC232" i="4" s="1"/>
  <c r="AC264" i="4"/>
  <c r="AC207" i="4"/>
  <c r="AC208" i="4"/>
  <c r="AC259" i="4"/>
  <c r="AC318" i="4"/>
  <c r="AC204" i="4"/>
  <c r="AC211" i="4"/>
  <c r="AC261" i="4"/>
  <c r="AC266" i="4"/>
  <c r="AC284" i="4" s="1"/>
  <c r="AC293" i="4" s="1"/>
  <c r="N387" i="4"/>
  <c r="N396" i="4" s="1"/>
  <c r="N674" i="4"/>
  <c r="N683" i="4" s="1"/>
  <c r="N1003" i="4"/>
  <c r="N1012" i="4" s="1"/>
  <c r="M515" i="4"/>
  <c r="AC661" i="4"/>
  <c r="AC606" i="4"/>
  <c r="AC325" i="4"/>
  <c r="AC215" i="4"/>
  <c r="AC881" i="4"/>
  <c r="AC438" i="4"/>
  <c r="AC1049" i="4"/>
  <c r="AC991" i="4"/>
  <c r="AC826" i="4"/>
  <c r="AC548" i="4"/>
  <c r="AC380" i="4"/>
  <c r="AC716" i="4"/>
  <c r="AC493" i="4"/>
  <c r="AC936" i="4"/>
  <c r="AC771" i="4"/>
  <c r="AC270" i="4"/>
  <c r="M292" i="4"/>
  <c r="N562" i="4"/>
  <c r="N571" i="4" s="1"/>
  <c r="M234" i="4"/>
  <c r="N504" i="4"/>
  <c r="N513" i="4" s="1"/>
  <c r="M793" i="4"/>
  <c r="O1047" i="4"/>
  <c r="O769" i="4"/>
  <c r="O491" i="4"/>
  <c r="O323" i="4"/>
  <c r="O714" i="4"/>
  <c r="O824" i="4"/>
  <c r="O546" i="4"/>
  <c r="O934" i="4"/>
  <c r="O604" i="4"/>
  <c r="O989" i="4"/>
  <c r="O378" i="4"/>
  <c r="O268" i="4"/>
  <c r="O879" i="4"/>
  <c r="O659" i="4"/>
  <c r="M1068" i="4"/>
  <c r="M231" i="4"/>
  <c r="N249" i="4" s="1"/>
  <c r="M625" i="4"/>
  <c r="N949" i="4"/>
  <c r="N958" i="4" s="1"/>
  <c r="M1010" i="4"/>
  <c r="O83" i="4"/>
  <c r="P169" i="4"/>
  <c r="P182" i="4" s="1"/>
  <c r="Q4" i="4"/>
  <c r="P79" i="4"/>
  <c r="P7" i="4"/>
  <c r="P8" i="4"/>
  <c r="P9" i="4"/>
  <c r="O189" i="4"/>
  <c r="N437" i="4"/>
  <c r="N446" i="4" s="1"/>
  <c r="N455" i="4" s="1"/>
  <c r="N214" i="4"/>
  <c r="N223" i="4" s="1"/>
  <c r="N232" i="4" s="1"/>
  <c r="AE191" i="4"/>
  <c r="AE186" i="4"/>
  <c r="N333" i="4"/>
  <c r="N342" i="4" s="1"/>
  <c r="P115" i="4"/>
  <c r="P138" i="4" s="1"/>
  <c r="P100" i="4"/>
  <c r="P152" i="4"/>
  <c r="P120" i="4"/>
  <c r="P143" i="4" s="1"/>
  <c r="P117" i="4"/>
  <c r="P140" i="4" s="1"/>
  <c r="P102" i="4"/>
  <c r="P111" i="4"/>
  <c r="P134" i="4" s="1"/>
  <c r="P96" i="4"/>
  <c r="P71" i="4"/>
  <c r="P57" i="4"/>
  <c r="P42" i="4"/>
  <c r="P27" i="4"/>
  <c r="P116" i="4"/>
  <c r="P139" i="4" s="1"/>
  <c r="P98" i="4"/>
  <c r="P68" i="4"/>
  <c r="P54" i="4"/>
  <c r="P39" i="4"/>
  <c r="P24" i="4"/>
  <c r="P108" i="4"/>
  <c r="P131" i="4" s="1"/>
  <c r="P93" i="4"/>
  <c r="P106" i="4" s="1"/>
  <c r="P130" i="4" s="1"/>
  <c r="P65" i="4"/>
  <c r="P51" i="4"/>
  <c r="P36" i="4"/>
  <c r="P21" i="4"/>
  <c r="Q5" i="4"/>
  <c r="P112" i="4"/>
  <c r="P135" i="4" s="1"/>
  <c r="P76" i="4"/>
  <c r="P62" i="4"/>
  <c r="P48" i="4"/>
  <c r="P83" i="4" s="1"/>
  <c r="P33" i="4"/>
  <c r="P17" i="4"/>
  <c r="P121" i="4"/>
  <c r="P144" i="4" s="1"/>
  <c r="P94" i="4"/>
  <c r="P73" i="4"/>
  <c r="P59" i="4"/>
  <c r="P44" i="4"/>
  <c r="P30" i="4"/>
  <c r="P14" i="4"/>
  <c r="P113" i="4"/>
  <c r="P136" i="4" s="1"/>
  <c r="P99" i="4"/>
  <c r="P95" i="4"/>
  <c r="P70" i="4"/>
  <c r="P56" i="4"/>
  <c r="P41" i="4"/>
  <c r="P26" i="4"/>
  <c r="P122" i="4"/>
  <c r="P145" i="4" s="1"/>
  <c r="P67" i="4"/>
  <c r="P53" i="4"/>
  <c r="P38" i="4"/>
  <c r="P23" i="4"/>
  <c r="P109" i="4"/>
  <c r="P132" i="4" s="1"/>
  <c r="P64" i="4"/>
  <c r="P50" i="4"/>
  <c r="P35" i="4"/>
  <c r="P19" i="4"/>
  <c r="P118" i="4"/>
  <c r="P141" i="4" s="1"/>
  <c r="P75" i="4"/>
  <c r="P61" i="4"/>
  <c r="P46" i="4"/>
  <c r="P32" i="4"/>
  <c r="P16" i="4"/>
  <c r="P151" i="4"/>
  <c r="P77" i="4"/>
  <c r="P63" i="4"/>
  <c r="P49" i="4"/>
  <c r="P34" i="4"/>
  <c r="P18" i="4"/>
  <c r="P22" i="4"/>
  <c r="P97" i="4"/>
  <c r="P72" i="4"/>
  <c r="P119" i="4"/>
  <c r="P142" i="4" s="1"/>
  <c r="P101" i="4"/>
  <c r="P74" i="4"/>
  <c r="P52" i="4"/>
  <c r="P40" i="4"/>
  <c r="P25" i="4"/>
  <c r="P31" i="4"/>
  <c r="P123" i="4"/>
  <c r="P146" i="4" s="1"/>
  <c r="P66" i="4"/>
  <c r="P55" i="4"/>
  <c r="P43" i="4"/>
  <c r="P15" i="4"/>
  <c r="P110" i="4"/>
  <c r="P133" i="4" s="1"/>
  <c r="P45" i="4"/>
  <c r="P124" i="4"/>
  <c r="P147" i="4" s="1"/>
  <c r="P114" i="4"/>
  <c r="P137" i="4" s="1"/>
  <c r="P69" i="4"/>
  <c r="P58" i="4"/>
  <c r="P60" i="4"/>
  <c r="P37" i="4"/>
  <c r="AC1047" i="4"/>
  <c r="AC769" i="4"/>
  <c r="AC824" i="4"/>
  <c r="AC491" i="4"/>
  <c r="AC323" i="4"/>
  <c r="AC714" i="4"/>
  <c r="AC934" i="4"/>
  <c r="AC546" i="4"/>
  <c r="AC378" i="4"/>
  <c r="AC659" i="4"/>
  <c r="AC604" i="4"/>
  <c r="AC989" i="4"/>
  <c r="AC268" i="4"/>
  <c r="AC879" i="4"/>
  <c r="O1052" i="4"/>
  <c r="O829" i="4"/>
  <c r="O441" i="4"/>
  <c r="O273" i="4"/>
  <c r="O218" i="4"/>
  <c r="O328" i="4"/>
  <c r="O609" i="4"/>
  <c r="O719" i="4"/>
  <c r="O939" i="4"/>
  <c r="O994" i="4"/>
  <c r="O664" i="4"/>
  <c r="O774" i="4"/>
  <c r="O551" i="4"/>
  <c r="O884" i="4"/>
  <c r="O496" i="4"/>
  <c r="O383" i="4"/>
  <c r="M958" i="4"/>
  <c r="N507" i="4"/>
  <c r="N516" i="4" s="1"/>
  <c r="N727" i="4"/>
  <c r="N736" i="4" s="1"/>
  <c r="N675" i="4"/>
  <c r="N684" i="4" s="1"/>
  <c r="N891" i="4"/>
  <c r="N900" i="4" s="1"/>
  <c r="AC213" i="4"/>
  <c r="AC436" i="4"/>
  <c r="O87" i="4"/>
  <c r="O85" i="4"/>
  <c r="M1013" i="4"/>
  <c r="AE188" i="4"/>
  <c r="M735" i="4"/>
  <c r="N724" i="4"/>
  <c r="N733" i="4" s="1"/>
  <c r="M457" i="4"/>
  <c r="M289" i="4"/>
  <c r="M900" i="4"/>
  <c r="AD91" i="4"/>
  <c r="AD87" i="4"/>
  <c r="AD89" i="4"/>
  <c r="AD84" i="4"/>
  <c r="AD86" i="4"/>
  <c r="AD79" i="4"/>
  <c r="AD82" i="4"/>
  <c r="AD81" i="4"/>
  <c r="AD90" i="4"/>
  <c r="AD78" i="4"/>
  <c r="AD83" i="4"/>
  <c r="AD85" i="4"/>
  <c r="AD88" i="4"/>
  <c r="AD80" i="4"/>
  <c r="AC773" i="4"/>
  <c r="AC663" i="4"/>
  <c r="AC550" i="4"/>
  <c r="AC495" i="4"/>
  <c r="AC440" i="4"/>
  <c r="AC718" i="4"/>
  <c r="AC272" i="4"/>
  <c r="AC382" i="4"/>
  <c r="AC883" i="4"/>
  <c r="AC938" i="4"/>
  <c r="AC327" i="4"/>
  <c r="AC828" i="4"/>
  <c r="AC608" i="4"/>
  <c r="AC993" i="4"/>
  <c r="AC1051" i="4"/>
  <c r="AC217" i="4"/>
  <c r="O91" i="4"/>
  <c r="O577" i="4"/>
  <c r="O573" i="4"/>
  <c r="O576" i="4"/>
  <c r="O469" i="4"/>
  <c r="O464" i="4"/>
  <c r="O580" i="4"/>
  <c r="O524" i="4"/>
  <c r="O470" i="4"/>
  <c r="O525" i="4"/>
  <c r="O518" i="4"/>
  <c r="O463" i="4"/>
  <c r="O465" i="4"/>
  <c r="O519" i="4"/>
  <c r="O468" i="4"/>
  <c r="O467" i="4"/>
  <c r="O575" i="4"/>
  <c r="O466" i="4"/>
  <c r="O520" i="4"/>
  <c r="O574" i="4"/>
  <c r="O522" i="4"/>
  <c r="O523" i="4"/>
  <c r="O521" i="4"/>
  <c r="O579" i="4"/>
  <c r="O578" i="4"/>
  <c r="M344" i="4"/>
  <c r="M195" i="4"/>
  <c r="M571" i="4" s="1"/>
  <c r="N889" i="4"/>
  <c r="N898" i="4" s="1"/>
  <c r="M903" i="4"/>
  <c r="M1071" i="4"/>
  <c r="AC830" i="4"/>
  <c r="AC775" i="4"/>
  <c r="AC497" i="4"/>
  <c r="AC384" i="4"/>
  <c r="AC219" i="4"/>
  <c r="AC610" i="4"/>
  <c r="AC552" i="4"/>
  <c r="AC442" i="4"/>
  <c r="AC329" i="4"/>
  <c r="AC995" i="4"/>
  <c r="AC720" i="4"/>
  <c r="AC885" i="4"/>
  <c r="AC940" i="4"/>
  <c r="AC274" i="4"/>
  <c r="AC1053" i="4"/>
  <c r="AC665" i="4"/>
  <c r="O82" i="4"/>
  <c r="O190" i="4"/>
  <c r="M955" i="4"/>
  <c r="AE190" i="4"/>
  <c r="AE187" i="4"/>
  <c r="M192" i="4"/>
  <c r="M791" i="4" s="1"/>
  <c r="N282" i="4"/>
  <c r="N291" i="4" s="1"/>
  <c r="AC825" i="4"/>
  <c r="AC880" i="4"/>
  <c r="AC324" i="4"/>
  <c r="AC547" i="4"/>
  <c r="AC379" i="4"/>
  <c r="AC269" i="4"/>
  <c r="AC492" i="4"/>
  <c r="AC605" i="4"/>
  <c r="AC935" i="4"/>
  <c r="AC660" i="4"/>
  <c r="AC770" i="4"/>
  <c r="AC715" i="4"/>
  <c r="AC1048" i="4"/>
  <c r="AC990" i="4"/>
  <c r="M732" i="4"/>
  <c r="N390" i="4"/>
  <c r="N399" i="4" s="1"/>
  <c r="AC187" i="4"/>
  <c r="M567" i="4"/>
  <c r="AC184" i="4"/>
  <c r="M738" i="4"/>
  <c r="AC326" i="4"/>
  <c r="AC216" i="4"/>
  <c r="AC439" i="4"/>
  <c r="AC381" i="4"/>
  <c r="AC549" i="4"/>
  <c r="AC717" i="4"/>
  <c r="AC772" i="4"/>
  <c r="AC937" i="4"/>
  <c r="AC607" i="4"/>
  <c r="AC827" i="4"/>
  <c r="AC1050" i="4"/>
  <c r="AC494" i="4"/>
  <c r="AC662" i="4"/>
  <c r="AC882" i="4"/>
  <c r="AC271" i="4"/>
  <c r="AC992" i="4"/>
  <c r="O81" i="4"/>
  <c r="O184" i="4"/>
  <c r="AE192" i="4"/>
  <c r="AG4" i="4"/>
  <c r="AF169" i="4"/>
  <c r="AF182" i="4" s="1"/>
  <c r="AF7" i="4"/>
  <c r="AF9" i="4"/>
  <c r="AF8" i="4"/>
  <c r="AE194" i="4"/>
  <c r="AC192" i="4"/>
  <c r="N558" i="4"/>
  <c r="N567" i="4" s="1"/>
  <c r="M347" i="4"/>
  <c r="M845" i="4"/>
  <c r="N1049" i="4"/>
  <c r="N1058" i="4" s="1"/>
  <c r="N1067" i="4" s="1"/>
  <c r="N661" i="4"/>
  <c r="N670" i="4" s="1"/>
  <c r="N679" i="4" s="1"/>
  <c r="N325" i="4"/>
  <c r="N334" i="4" s="1"/>
  <c r="N343" i="4" s="1"/>
  <c r="N215" i="4"/>
  <c r="N224" i="4" s="1"/>
  <c r="N233" i="4" s="1"/>
  <c r="N438" i="4"/>
  <c r="N447" i="4" s="1"/>
  <c r="N456" i="4" s="1"/>
  <c r="N606" i="4"/>
  <c r="N615" i="4" s="1"/>
  <c r="N624" i="4" s="1"/>
  <c r="N826" i="4"/>
  <c r="N835" i="4" s="1"/>
  <c r="N844" i="4" s="1"/>
  <c r="N991" i="4"/>
  <c r="N1000" i="4" s="1"/>
  <c r="N1009" i="4" s="1"/>
  <c r="N881" i="4"/>
  <c r="N890" i="4" s="1"/>
  <c r="N899" i="4" s="1"/>
  <c r="N771" i="4"/>
  <c r="N780" i="4" s="1"/>
  <c r="N789" i="4" s="1"/>
  <c r="N270" i="4"/>
  <c r="N279" i="4" s="1"/>
  <c r="N288" i="4" s="1"/>
  <c r="N493" i="4"/>
  <c r="N502" i="4" s="1"/>
  <c r="N511" i="4" s="1"/>
  <c r="N716" i="4"/>
  <c r="N725" i="4" s="1"/>
  <c r="N734" i="4" s="1"/>
  <c r="N936" i="4"/>
  <c r="N945" i="4" s="1"/>
  <c r="N954" i="4" s="1"/>
  <c r="N548" i="4"/>
  <c r="N557" i="4" s="1"/>
  <c r="N566" i="4" s="1"/>
  <c r="N584" i="4" s="1"/>
  <c r="N380" i="4"/>
  <c r="N389" i="4" s="1"/>
  <c r="N398" i="4" s="1"/>
  <c r="N227" i="4"/>
  <c r="N236" i="4" s="1"/>
  <c r="M184" i="4"/>
  <c r="AD105" i="4"/>
  <c r="AD129" i="4" s="1"/>
  <c r="AD104" i="4"/>
  <c r="AD128" i="4" s="1"/>
  <c r="AD103" i="4"/>
  <c r="AD127" i="4" s="1"/>
  <c r="AD106" i="4"/>
  <c r="AD130" i="4" s="1"/>
  <c r="O191" i="4"/>
  <c r="N1022" i="4"/>
  <c r="N912" i="4"/>
  <c r="N968" i="4"/>
  <c r="N964" i="4"/>
  <c r="N1018" i="4"/>
  <c r="N858" i="4"/>
  <c r="N962" i="4"/>
  <c r="N801" i="4"/>
  <c r="N797" i="4"/>
  <c r="N747" i="4"/>
  <c r="N744" i="4"/>
  <c r="N851" i="4"/>
  <c r="N802" i="4"/>
  <c r="N748" i="4"/>
  <c r="N741" i="4"/>
  <c r="N796" i="4"/>
  <c r="N742" i="4"/>
  <c r="N690" i="4"/>
  <c r="N688" i="4"/>
  <c r="N635" i="4"/>
  <c r="N638" i="4"/>
  <c r="N634" i="4"/>
  <c r="N689" i="4"/>
  <c r="N800" i="4"/>
  <c r="N633" i="4"/>
  <c r="N692" i="4"/>
  <c r="N803" i="4"/>
  <c r="N855" i="4"/>
  <c r="N636" i="4"/>
  <c r="N854" i="4"/>
  <c r="N965" i="4"/>
  <c r="N687" i="4"/>
  <c r="N963" i="4"/>
  <c r="N693" i="4"/>
  <c r="N910" i="4"/>
  <c r="N632" i="4"/>
  <c r="N745" i="4"/>
  <c r="N1016" i="4"/>
  <c r="N686" i="4"/>
  <c r="N695" i="4" s="1"/>
  <c r="N906" i="4"/>
  <c r="N743" i="4"/>
  <c r="N907" i="4"/>
  <c r="N637" i="4"/>
  <c r="N631" i="4"/>
  <c r="N691" i="4"/>
  <c r="N857" i="4"/>
  <c r="N961" i="4"/>
  <c r="N913" i="4"/>
  <c r="N852" i="4"/>
  <c r="N911" i="4"/>
  <c r="N967" i="4"/>
  <c r="N908" i="4"/>
  <c r="N966" i="4"/>
  <c r="N1023" i="4"/>
  <c r="N1017" i="4"/>
  <c r="N856" i="4"/>
  <c r="N1020" i="4"/>
  <c r="N1021" i="4"/>
  <c r="N1019" i="4"/>
  <c r="N799" i="4"/>
  <c r="N853" i="4"/>
  <c r="N798" i="4"/>
  <c r="N746" i="4"/>
  <c r="N909" i="4"/>
  <c r="N1075" i="4"/>
  <c r="N1077" i="4"/>
  <c r="N1074" i="4"/>
  <c r="N1083" i="4" s="1"/>
  <c r="N1078" i="4"/>
  <c r="N1076" i="4"/>
  <c r="N1080" i="4"/>
  <c r="N1081" i="4"/>
  <c r="N1079" i="4"/>
  <c r="N755" i="4" l="1"/>
  <c r="N477" i="4"/>
  <c r="N255" i="4"/>
  <c r="AC342" i="4"/>
  <c r="AC452" i="4"/>
  <c r="AC461" i="4" s="1"/>
  <c r="AC723" i="4"/>
  <c r="AC732" i="4" s="1"/>
  <c r="O1080" i="4"/>
  <c r="O796" i="4"/>
  <c r="O747" i="4"/>
  <c r="O742" i="4"/>
  <c r="O741" i="4"/>
  <c r="M733" i="4"/>
  <c r="N751" i="4" s="1"/>
  <c r="N1105" i="4" s="1"/>
  <c r="M792" i="4"/>
  <c r="N810" i="4" s="1"/>
  <c r="O810" i="4" s="1"/>
  <c r="N860" i="4"/>
  <c r="M237" i="4"/>
  <c r="M682" i="4"/>
  <c r="AC338" i="4"/>
  <c r="AC347" i="4" s="1"/>
  <c r="AC506" i="4"/>
  <c r="AC515" i="4" s="1"/>
  <c r="AC1057" i="4"/>
  <c r="AC1066" i="4" s="1"/>
  <c r="AD263" i="4"/>
  <c r="AD205" i="4"/>
  <c r="AD427" i="4"/>
  <c r="AD538" i="4"/>
  <c r="AD653" i="4"/>
  <c r="AD760" i="4"/>
  <c r="AD821" i="4"/>
  <c r="AD822" i="4"/>
  <c r="AD1038" i="4"/>
  <c r="AD1056" i="4" s="1"/>
  <c r="AD1065" i="4" s="1"/>
  <c r="N415" i="4"/>
  <c r="O909" i="4"/>
  <c r="O857" i="4"/>
  <c r="O748" i="4"/>
  <c r="O852" i="4"/>
  <c r="O798" i="4"/>
  <c r="O559" i="4"/>
  <c r="O894" i="4"/>
  <c r="O903" i="4" s="1"/>
  <c r="O1002" i="4"/>
  <c r="O1011" i="4" s="1"/>
  <c r="M510" i="4"/>
  <c r="M898" i="4"/>
  <c r="M843" i="4"/>
  <c r="N861" i="4" s="1"/>
  <c r="M291" i="4"/>
  <c r="N309" i="4" s="1"/>
  <c r="O309" i="4" s="1"/>
  <c r="O635" i="4"/>
  <c r="O631" i="4"/>
  <c r="O851" i="4"/>
  <c r="O1004" i="4"/>
  <c r="M957" i="4"/>
  <c r="AC947" i="4"/>
  <c r="AC956" i="4" s="1"/>
  <c r="AD261" i="4"/>
  <c r="AD265" i="4"/>
  <c r="AD374" i="4"/>
  <c r="AD486" i="4"/>
  <c r="AD540" i="4"/>
  <c r="AD712" i="4"/>
  <c r="AD926" i="4"/>
  <c r="AD820" i="4"/>
  <c r="AD1042" i="4"/>
  <c r="AD1060" i="4" s="1"/>
  <c r="AD1069" i="4" s="1"/>
  <c r="M570" i="4"/>
  <c r="N588" i="4" s="1"/>
  <c r="O588" i="4" s="1"/>
  <c r="N305" i="4"/>
  <c r="O1016" i="4"/>
  <c r="O906" i="4"/>
  <c r="O907" i="4"/>
  <c r="O802" i="4"/>
  <c r="O797" i="4"/>
  <c r="M342" i="4"/>
  <c r="M236" i="4"/>
  <c r="N533" i="4"/>
  <c r="O854" i="4"/>
  <c r="O913" i="4"/>
  <c r="O638" i="4"/>
  <c r="O801" i="4"/>
  <c r="M346" i="4"/>
  <c r="N364" i="4" s="1"/>
  <c r="AC279" i="4"/>
  <c r="AC288" i="4" s="1"/>
  <c r="AC389" i="4"/>
  <c r="AC398" i="4" s="1"/>
  <c r="AC615" i="4"/>
  <c r="AC624" i="4" s="1"/>
  <c r="AD208" i="4"/>
  <c r="AD317" i="4"/>
  <c r="AD371" i="4"/>
  <c r="AD489" i="4"/>
  <c r="AD487" i="4"/>
  <c r="AD707" i="4"/>
  <c r="AD815" i="4"/>
  <c r="AD983" i="4"/>
  <c r="AD987" i="4"/>
  <c r="O637" i="4"/>
  <c r="O966" i="4"/>
  <c r="O965" i="4"/>
  <c r="O687" i="4"/>
  <c r="O858" i="4"/>
  <c r="AC392" i="4"/>
  <c r="AC401" i="4" s="1"/>
  <c r="AC838" i="4"/>
  <c r="AC847" i="4" s="1"/>
  <c r="AC945" i="4"/>
  <c r="AC954" i="4" s="1"/>
  <c r="AC1061" i="4"/>
  <c r="AC1070" i="4" s="1"/>
  <c r="O634" i="4"/>
  <c r="N1031" i="4"/>
  <c r="O800" i="4"/>
  <c r="O744" i="4"/>
  <c r="N417" i="4"/>
  <c r="M848" i="4"/>
  <c r="N866" i="4" s="1"/>
  <c r="O866" i="4" s="1"/>
  <c r="P104" i="4"/>
  <c r="P128" i="4" s="1"/>
  <c r="P412" i="4" s="1"/>
  <c r="AC229" i="4"/>
  <c r="AC238" i="4" s="1"/>
  <c r="AD262" i="4"/>
  <c r="AD370" i="4"/>
  <c r="AD315" i="4"/>
  <c r="AD539" i="4"/>
  <c r="AD543" i="4"/>
  <c r="AD766" i="4"/>
  <c r="AD763" i="4"/>
  <c r="AD874" i="4"/>
  <c r="AD980" i="4"/>
  <c r="O354" i="4"/>
  <c r="O855" i="4"/>
  <c r="O1019" i="4"/>
  <c r="O962" i="4"/>
  <c r="O746" i="4"/>
  <c r="O964" i="4"/>
  <c r="O506" i="4"/>
  <c r="N532" i="4"/>
  <c r="O1022" i="4"/>
  <c r="O912" i="4"/>
  <c r="O853" i="4"/>
  <c r="O636" i="4"/>
  <c r="O968" i="4"/>
  <c r="N254" i="4"/>
  <c r="M1070" i="4"/>
  <c r="N1088" i="4" s="1"/>
  <c r="P84" i="4"/>
  <c r="AC446" i="4"/>
  <c r="AC455" i="4" s="1"/>
  <c r="AD209" i="4"/>
  <c r="AD434" i="4"/>
  <c r="AD372" i="4"/>
  <c r="AD544" i="4"/>
  <c r="AD652" i="4"/>
  <c r="AD650" i="4"/>
  <c r="AD818" i="4"/>
  <c r="AD870" i="4"/>
  <c r="AD1040" i="4"/>
  <c r="AD1058" i="4" s="1"/>
  <c r="AD1067" i="4" s="1"/>
  <c r="AD1085" i="4" s="1"/>
  <c r="O241" i="4"/>
  <c r="O1077" i="4"/>
  <c r="O1017" i="4"/>
  <c r="O743" i="4"/>
  <c r="O745" i="4"/>
  <c r="O633" i="4"/>
  <c r="O967" i="4"/>
  <c r="O784" i="4"/>
  <c r="M628" i="4"/>
  <c r="M460" i="4"/>
  <c r="AD206" i="4"/>
  <c r="AD376" i="4"/>
  <c r="AD369" i="4"/>
  <c r="AD706" i="4"/>
  <c r="AD710" i="4"/>
  <c r="AD657" i="4"/>
  <c r="AD819" i="4"/>
  <c r="AD985" i="4"/>
  <c r="O1076" i="4"/>
  <c r="O1023" i="4"/>
  <c r="O692" i="4"/>
  <c r="O632" i="4"/>
  <c r="O686" i="4"/>
  <c r="M953" i="4"/>
  <c r="N971" i="4" s="1"/>
  <c r="M1066" i="4"/>
  <c r="N1084" i="4" s="1"/>
  <c r="O1084" i="4" s="1"/>
  <c r="M1012" i="4"/>
  <c r="N1030" i="4" s="1"/>
  <c r="M401" i="4"/>
  <c r="N419" i="4" s="1"/>
  <c r="M569" i="4"/>
  <c r="N587" i="4" s="1"/>
  <c r="O587" i="4" s="1"/>
  <c r="M627" i="4"/>
  <c r="M737" i="4"/>
  <c r="M459" i="4"/>
  <c r="O300" i="4"/>
  <c r="O351" i="4"/>
  <c r="P82" i="4"/>
  <c r="N863" i="4"/>
  <c r="N646" i="4"/>
  <c r="O295" i="4"/>
  <c r="O245" i="4"/>
  <c r="N920" i="4"/>
  <c r="AC944" i="4"/>
  <c r="AC953" i="4" s="1"/>
  <c r="AC835" i="4"/>
  <c r="AC844" i="4" s="1"/>
  <c r="N975" i="4"/>
  <c r="N528" i="4"/>
  <c r="O412" i="4"/>
  <c r="N360" i="4"/>
  <c r="O296" i="4"/>
  <c r="AC950" i="4"/>
  <c r="AC959" i="4" s="1"/>
  <c r="O301" i="4"/>
  <c r="O240" i="4"/>
  <c r="AC228" i="4"/>
  <c r="AC237" i="4" s="1"/>
  <c r="AC387" i="4"/>
  <c r="AC396" i="4" s="1"/>
  <c r="AC785" i="4"/>
  <c r="AC794" i="4" s="1"/>
  <c r="AC946" i="4"/>
  <c r="AC955" i="4" s="1"/>
  <c r="O247" i="4"/>
  <c r="O246" i="4"/>
  <c r="O729" i="4"/>
  <c r="O411" i="4"/>
  <c r="AC339" i="4"/>
  <c r="AC348" i="4" s="1"/>
  <c r="AC617" i="4"/>
  <c r="AC626" i="4" s="1"/>
  <c r="AC555" i="4"/>
  <c r="AC564" i="4" s="1"/>
  <c r="AC729" i="4"/>
  <c r="AC738" i="4" s="1"/>
  <c r="AC1062" i="4"/>
  <c r="AC1071" i="4" s="1"/>
  <c r="O357" i="4"/>
  <c r="O244" i="4"/>
  <c r="N750" i="4"/>
  <c r="AC778" i="4"/>
  <c r="AC787" i="4" s="1"/>
  <c r="N1086" i="4"/>
  <c r="N640" i="4"/>
  <c r="N414" i="4"/>
  <c r="AC560" i="4"/>
  <c r="AC569" i="4" s="1"/>
  <c r="AC888" i="4"/>
  <c r="AC897" i="4" s="1"/>
  <c r="N973" i="4"/>
  <c r="P12" i="4"/>
  <c r="P1041" i="4" s="1"/>
  <c r="P103" i="4"/>
  <c r="P127" i="4" s="1"/>
  <c r="AC281" i="4"/>
  <c r="AC290" i="4" s="1"/>
  <c r="AC1063" i="4"/>
  <c r="AC1072" i="4" s="1"/>
  <c r="AC334" i="4"/>
  <c r="AC343" i="4" s="1"/>
  <c r="AC449" i="4"/>
  <c r="AC458" i="4" s="1"/>
  <c r="AC673" i="4"/>
  <c r="AC682" i="4" s="1"/>
  <c r="AC782" i="4"/>
  <c r="AC791" i="4" s="1"/>
  <c r="AC1058" i="4"/>
  <c r="AC1067" i="4" s="1"/>
  <c r="N756" i="4"/>
  <c r="O299" i="4"/>
  <c r="O243" i="4"/>
  <c r="O674" i="4"/>
  <c r="N1025" i="4"/>
  <c r="O1025" i="4" s="1"/>
  <c r="AC730" i="4"/>
  <c r="AC739" i="4" s="1"/>
  <c r="AC1005" i="4"/>
  <c r="AC1014" i="4" s="1"/>
  <c r="N307" i="4"/>
  <c r="O352" i="4"/>
  <c r="O409" i="4"/>
  <c r="O405" i="4"/>
  <c r="O451" i="4"/>
  <c r="O460" i="4" s="1"/>
  <c r="M565" i="4"/>
  <c r="N583" i="4" s="1"/>
  <c r="O755" i="4"/>
  <c r="N359" i="4"/>
  <c r="M232" i="4"/>
  <c r="N250" i="4" s="1"/>
  <c r="M455" i="4"/>
  <c r="N473" i="4" s="1"/>
  <c r="O406" i="4"/>
  <c r="O568" i="4"/>
  <c r="O353" i="4"/>
  <c r="AC1003" i="4"/>
  <c r="AC1012" i="4" s="1"/>
  <c r="N252" i="4"/>
  <c r="N420" i="4"/>
  <c r="O408" i="4"/>
  <c r="O350" i="4"/>
  <c r="O356" i="4"/>
  <c r="N970" i="4"/>
  <c r="N809" i="4"/>
  <c r="N475" i="4"/>
  <c r="O297" i="4"/>
  <c r="N478" i="4"/>
  <c r="O410" i="4"/>
  <c r="O298" i="4"/>
  <c r="N976" i="4"/>
  <c r="AC337" i="4"/>
  <c r="AC346" i="4" s="1"/>
  <c r="N806" i="4"/>
  <c r="O806" i="4" s="1"/>
  <c r="AC505" i="4"/>
  <c r="AC514" i="4" s="1"/>
  <c r="AC893" i="4"/>
  <c r="AC902" i="4" s="1"/>
  <c r="N1028" i="4"/>
  <c r="O302" i="4"/>
  <c r="O242" i="4"/>
  <c r="O500" i="4"/>
  <c r="O509" i="4" s="1"/>
  <c r="O527" i="4" s="1"/>
  <c r="O560" i="4"/>
  <c r="O569" i="4" s="1"/>
  <c r="O728" i="4"/>
  <c r="O737" i="4" s="1"/>
  <c r="O833" i="4"/>
  <c r="O842" i="4" s="1"/>
  <c r="O892" i="4"/>
  <c r="O901" i="4" s="1"/>
  <c r="M788" i="4"/>
  <c r="P1040" i="4"/>
  <c r="P1045" i="4"/>
  <c r="P1038" i="4"/>
  <c r="P1042" i="4"/>
  <c r="P982" i="4"/>
  <c r="P1039" i="4"/>
  <c r="P986" i="4"/>
  <c r="P985" i="4"/>
  <c r="P983" i="4"/>
  <c r="P987" i="4"/>
  <c r="P932" i="4"/>
  <c r="P931" i="4"/>
  <c r="P927" i="4"/>
  <c r="P930" i="4"/>
  <c r="P981" i="4"/>
  <c r="P1043" i="4"/>
  <c r="P984" i="4"/>
  <c r="P925" i="4"/>
  <c r="P821" i="4"/>
  <c r="P816" i="4"/>
  <c r="P873" i="4"/>
  <c r="P876" i="4"/>
  <c r="P870" i="4"/>
  <c r="P819" i="4"/>
  <c r="P1044" i="4"/>
  <c r="P872" i="4"/>
  <c r="P817" i="4"/>
  <c r="P820" i="4"/>
  <c r="P815" i="4"/>
  <c r="P926" i="4"/>
  <c r="P818" i="4"/>
  <c r="P877" i="4"/>
  <c r="P764" i="4"/>
  <c r="P760" i="4"/>
  <c r="P875" i="4"/>
  <c r="P706" i="4"/>
  <c r="P765" i="4"/>
  <c r="P709" i="4"/>
  <c r="P762" i="4"/>
  <c r="P708" i="4"/>
  <c r="P652" i="4"/>
  <c r="P655" i="4"/>
  <c r="P710" i="4"/>
  <c r="P766" i="4"/>
  <c r="P542" i="4"/>
  <c r="P712" i="4"/>
  <c r="P657" i="4"/>
  <c r="P653" i="4"/>
  <c r="P654" i="4"/>
  <c r="P595" i="4"/>
  <c r="P538" i="4"/>
  <c r="P711" i="4"/>
  <c r="P650" i="4"/>
  <c r="P599" i="4"/>
  <c r="P600" i="4"/>
  <c r="P705" i="4"/>
  <c r="P651" i="4"/>
  <c r="P602" i="4"/>
  <c r="P544" i="4"/>
  <c r="P543" i="4"/>
  <c r="P541" i="4"/>
  <c r="P539" i="4"/>
  <c r="P540" i="4"/>
  <c r="P486" i="4"/>
  <c r="P488" i="4"/>
  <c r="P483" i="4"/>
  <c r="P433" i="4"/>
  <c r="P373" i="4"/>
  <c r="P431" i="4"/>
  <c r="P371" i="4"/>
  <c r="P484" i="4"/>
  <c r="P429" i="4"/>
  <c r="P487" i="4"/>
  <c r="P485" i="4"/>
  <c r="P434" i="4"/>
  <c r="P489" i="4"/>
  <c r="P430" i="4"/>
  <c r="P370" i="4"/>
  <c r="P482" i="4"/>
  <c r="P374" i="4"/>
  <c r="P318" i="4"/>
  <c r="P320" i="4"/>
  <c r="P428" i="4"/>
  <c r="P317" i="4"/>
  <c r="P319" i="4"/>
  <c r="P314" i="4"/>
  <c r="P260" i="4"/>
  <c r="P262" i="4"/>
  <c r="P321" i="4"/>
  <c r="P264" i="4"/>
  <c r="P259" i="4"/>
  <c r="P266" i="4"/>
  <c r="P261" i="4"/>
  <c r="P372" i="4"/>
  <c r="P209" i="4"/>
  <c r="P376" i="4"/>
  <c r="P205" i="4"/>
  <c r="P223" i="4" s="1"/>
  <c r="P204" i="4"/>
  <c r="P265" i="4"/>
  <c r="P211" i="4"/>
  <c r="P210" i="4"/>
  <c r="P206" i="4"/>
  <c r="P1022" i="4"/>
  <c r="P967" i="4"/>
  <c r="P912" i="4"/>
  <c r="P964" i="4"/>
  <c r="P856" i="4"/>
  <c r="P744" i="4"/>
  <c r="P797" i="4"/>
  <c r="P747" i="4"/>
  <c r="P801" i="4"/>
  <c r="P741" i="4"/>
  <c r="P690" i="4"/>
  <c r="P688" i="4"/>
  <c r="P686" i="4"/>
  <c r="P635" i="4"/>
  <c r="P633" i="4"/>
  <c r="P634" i="4"/>
  <c r="P693" i="4"/>
  <c r="P689" i="4"/>
  <c r="P636" i="4"/>
  <c r="P748" i="4"/>
  <c r="P742" i="4"/>
  <c r="P687" i="4"/>
  <c r="P632" i="4"/>
  <c r="P745" i="4"/>
  <c r="P854" i="4"/>
  <c r="P800" i="4"/>
  <c r="P743" i="4"/>
  <c r="P799" i="4"/>
  <c r="P966" i="4"/>
  <c r="P1021" i="4"/>
  <c r="P796" i="4"/>
  <c r="P909" i="4"/>
  <c r="P638" i="4"/>
  <c r="P746" i="4"/>
  <c r="P803" i="4"/>
  <c r="P1019" i="4"/>
  <c r="P692" i="4"/>
  <c r="P631" i="4"/>
  <c r="P691" i="4"/>
  <c r="P906" i="4"/>
  <c r="P1016" i="4"/>
  <c r="P852" i="4"/>
  <c r="P911" i="4"/>
  <c r="P857" i="4"/>
  <c r="P855" i="4"/>
  <c r="P853" i="4"/>
  <c r="P913" i="4"/>
  <c r="P851" i="4"/>
  <c r="P907" i="4"/>
  <c r="P1017" i="4"/>
  <c r="P858" i="4"/>
  <c r="P1023" i="4"/>
  <c r="P1020" i="4"/>
  <c r="P910" i="4"/>
  <c r="P961" i="4"/>
  <c r="P962" i="4"/>
  <c r="P802" i="4"/>
  <c r="P908" i="4"/>
  <c r="P637" i="4"/>
  <c r="P798" i="4"/>
  <c r="P965" i="4"/>
  <c r="P963" i="4"/>
  <c r="P1018" i="4"/>
  <c r="P968" i="4"/>
  <c r="P1075" i="4"/>
  <c r="P1074" i="4"/>
  <c r="P1077" i="4"/>
  <c r="P1081" i="4"/>
  <c r="P1078" i="4"/>
  <c r="P1079" i="4"/>
  <c r="P1080" i="4"/>
  <c r="P1076" i="4"/>
  <c r="P935" i="4"/>
  <c r="P880" i="4"/>
  <c r="P715" i="4"/>
  <c r="P269" i="4"/>
  <c r="P324" i="4"/>
  <c r="P547" i="4"/>
  <c r="P492" i="4"/>
  <c r="P379" i="4"/>
  <c r="P660" i="4"/>
  <c r="P770" i="4"/>
  <c r="P825" i="4"/>
  <c r="P605" i="4"/>
  <c r="P1048" i="4"/>
  <c r="P990" i="4"/>
  <c r="AD996" i="4"/>
  <c r="AD886" i="4"/>
  <c r="AD895" i="4" s="1"/>
  <c r="AD904" i="4" s="1"/>
  <c r="AD553" i="4"/>
  <c r="AD498" i="4"/>
  <c r="AD275" i="4"/>
  <c r="AD284" i="4" s="1"/>
  <c r="AD293" i="4" s="1"/>
  <c r="AD776" i="4"/>
  <c r="AD785" i="4" s="1"/>
  <c r="AD794" i="4" s="1"/>
  <c r="AD385" i="4"/>
  <c r="AD394" i="4" s="1"/>
  <c r="AD403" i="4" s="1"/>
  <c r="AD721" i="4"/>
  <c r="AD730" i="4" s="1"/>
  <c r="AD739" i="4" s="1"/>
  <c r="AD941" i="4"/>
  <c r="AD950" i="4" s="1"/>
  <c r="AD959" i="4" s="1"/>
  <c r="AD1054" i="4"/>
  <c r="AD831" i="4"/>
  <c r="AD611" i="4"/>
  <c r="AD620" i="4" s="1"/>
  <c r="AD629" i="4" s="1"/>
  <c r="AD666" i="4"/>
  <c r="AD443" i="4"/>
  <c r="AD330" i="4"/>
  <c r="AD339" i="4" s="1"/>
  <c r="AD348" i="4" s="1"/>
  <c r="AD220" i="4"/>
  <c r="AD229" i="4" s="1"/>
  <c r="AD238" i="4" s="1"/>
  <c r="P213" i="4"/>
  <c r="P436" i="4"/>
  <c r="AC1002" i="4"/>
  <c r="AC1011" i="4" s="1"/>
  <c r="AD782" i="4"/>
  <c r="AD791" i="4" s="1"/>
  <c r="N977" i="4"/>
  <c r="AG182" i="4"/>
  <c r="AH4" i="4"/>
  <c r="AG7" i="4"/>
  <c r="AG9" i="4"/>
  <c r="AG169" i="4"/>
  <c r="AG8" i="4"/>
  <c r="AD1047" i="4"/>
  <c r="AD769" i="4"/>
  <c r="AD778" i="4" s="1"/>
  <c r="AD787" i="4" s="1"/>
  <c r="AD491" i="4"/>
  <c r="AD546" i="4"/>
  <c r="AD555" i="4" s="1"/>
  <c r="AD564" i="4" s="1"/>
  <c r="AD714" i="4"/>
  <c r="AD723" i="4" s="1"/>
  <c r="AD732" i="4" s="1"/>
  <c r="AD323" i="4"/>
  <c r="AD332" i="4" s="1"/>
  <c r="AD341" i="4" s="1"/>
  <c r="AD934" i="4"/>
  <c r="AD943" i="4" s="1"/>
  <c r="AD952" i="4" s="1"/>
  <c r="AD824" i="4"/>
  <c r="AD378" i="4"/>
  <c r="AD387" i="4" s="1"/>
  <c r="AD396" i="4" s="1"/>
  <c r="AD414" i="4" s="1"/>
  <c r="AD989" i="4"/>
  <c r="AD604" i="4"/>
  <c r="AD613" i="4" s="1"/>
  <c r="AD622" i="4" s="1"/>
  <c r="AD879" i="4"/>
  <c r="AD659" i="4"/>
  <c r="AD268" i="4"/>
  <c r="O1048" i="4"/>
  <c r="O880" i="4"/>
  <c r="O825" i="4"/>
  <c r="O715" i="4"/>
  <c r="O269" i="4"/>
  <c r="O278" i="4" s="1"/>
  <c r="O287" i="4" s="1"/>
  <c r="O305" i="4" s="1"/>
  <c r="O324" i="4"/>
  <c r="O660" i="4"/>
  <c r="O669" i="4" s="1"/>
  <c r="O678" i="4" s="1"/>
  <c r="O547" i="4"/>
  <c r="O556" i="4" s="1"/>
  <c r="O565" i="4" s="1"/>
  <c r="O379" i="4"/>
  <c r="O388" i="4" s="1"/>
  <c r="O397" i="4" s="1"/>
  <c r="O415" i="4" s="1"/>
  <c r="O492" i="4"/>
  <c r="O605" i="4"/>
  <c r="O614" i="4" s="1"/>
  <c r="O623" i="4" s="1"/>
  <c r="O935" i="4"/>
  <c r="O770" i="4"/>
  <c r="O990" i="4"/>
  <c r="AC224" i="4"/>
  <c r="AC233" i="4" s="1"/>
  <c r="AC837" i="4"/>
  <c r="AC846" i="4" s="1"/>
  <c r="N1026" i="4"/>
  <c r="AD277" i="4"/>
  <c r="AD286" i="4" s="1"/>
  <c r="AD503" i="4"/>
  <c r="AD512" i="4" s="1"/>
  <c r="O282" i="4"/>
  <c r="O291" i="4" s="1"/>
  <c r="O570" i="4"/>
  <c r="O893" i="4"/>
  <c r="O902" i="4" s="1"/>
  <c r="O1013" i="4"/>
  <c r="O1031" i="4" s="1"/>
  <c r="N865" i="4"/>
  <c r="AD938" i="4"/>
  <c r="AD883" i="4"/>
  <c r="AD892" i="4" s="1"/>
  <c r="AD901" i="4" s="1"/>
  <c r="AD773" i="4"/>
  <c r="AD663" i="4"/>
  <c r="AD672" i="4" s="1"/>
  <c r="AD681" i="4" s="1"/>
  <c r="AD550" i="4"/>
  <c r="AD559" i="4" s="1"/>
  <c r="AD568" i="4" s="1"/>
  <c r="AD382" i="4"/>
  <c r="AD391" i="4" s="1"/>
  <c r="AD400" i="4" s="1"/>
  <c r="AD495" i="4"/>
  <c r="AD272" i="4"/>
  <c r="AD718" i="4"/>
  <c r="AD727" i="4" s="1"/>
  <c r="AD736" i="4" s="1"/>
  <c r="AD440" i="4"/>
  <c r="AD449" i="4" s="1"/>
  <c r="AD458" i="4" s="1"/>
  <c r="AD476" i="4" s="1"/>
  <c r="AD608" i="4"/>
  <c r="AD617" i="4" s="1"/>
  <c r="AD626" i="4" s="1"/>
  <c r="AD327" i="4"/>
  <c r="AD336" i="4" s="1"/>
  <c r="AD345" i="4" s="1"/>
  <c r="AD828" i="4"/>
  <c r="AD837" i="4" s="1"/>
  <c r="AD846" i="4" s="1"/>
  <c r="AD217" i="4"/>
  <c r="AD1051" i="4"/>
  <c r="AD993" i="4"/>
  <c r="AD1002" i="4" s="1"/>
  <c r="AD1011" i="4" s="1"/>
  <c r="N1089" i="4"/>
  <c r="Q112" i="4"/>
  <c r="Q135" i="4" s="1"/>
  <c r="Q97" i="4"/>
  <c r="Q117" i="4"/>
  <c r="Q140" i="4" s="1"/>
  <c r="Q102" i="4"/>
  <c r="Q114" i="4"/>
  <c r="Q137" i="4" s="1"/>
  <c r="Q99" i="4"/>
  <c r="Q122" i="4"/>
  <c r="Q145" i="4" s="1"/>
  <c r="Q108" i="4"/>
  <c r="Q131" i="4" s="1"/>
  <c r="Q93" i="4"/>
  <c r="Q105" i="4" s="1"/>
  <c r="Q129" i="4" s="1"/>
  <c r="Q116" i="4"/>
  <c r="Q139" i="4" s="1"/>
  <c r="Q98" i="4"/>
  <c r="Q68" i="4"/>
  <c r="Q54" i="4"/>
  <c r="Q39" i="4"/>
  <c r="Q24" i="4"/>
  <c r="Q152" i="4"/>
  <c r="Q120" i="4"/>
  <c r="Q143" i="4" s="1"/>
  <c r="Q65" i="4"/>
  <c r="Q51" i="4"/>
  <c r="Q36" i="4"/>
  <c r="Q21" i="4"/>
  <c r="R5" i="4"/>
  <c r="Q76" i="4"/>
  <c r="Q62" i="4"/>
  <c r="Q48" i="4"/>
  <c r="Q33" i="4"/>
  <c r="Q17" i="4"/>
  <c r="Q121" i="4"/>
  <c r="Q144" i="4" s="1"/>
  <c r="Q94" i="4"/>
  <c r="Q73" i="4"/>
  <c r="Q59" i="4"/>
  <c r="Q44" i="4"/>
  <c r="Q30" i="4"/>
  <c r="Q14" i="4"/>
  <c r="Q113" i="4"/>
  <c r="Q136" i="4" s="1"/>
  <c r="Q95" i="4"/>
  <c r="Q70" i="4"/>
  <c r="Q56" i="4"/>
  <c r="Q41" i="4"/>
  <c r="Q26" i="4"/>
  <c r="Q67" i="4"/>
  <c r="Q53" i="4"/>
  <c r="Q38" i="4"/>
  <c r="Q23" i="4"/>
  <c r="Q109" i="4"/>
  <c r="Q132" i="4" s="1"/>
  <c r="Q64" i="4"/>
  <c r="Q50" i="4"/>
  <c r="Q35" i="4"/>
  <c r="Q19" i="4"/>
  <c r="Q118" i="4"/>
  <c r="Q141" i="4" s="1"/>
  <c r="Q75" i="4"/>
  <c r="Q61" i="4"/>
  <c r="Q46" i="4"/>
  <c r="Q32" i="4"/>
  <c r="Q16" i="4"/>
  <c r="Q110" i="4"/>
  <c r="Q133" i="4" s="1"/>
  <c r="Q100" i="4"/>
  <c r="Q96" i="4"/>
  <c r="Q72" i="4"/>
  <c r="Q58" i="4"/>
  <c r="Q43" i="4"/>
  <c r="Q124" i="4"/>
  <c r="Q147" i="4" s="1"/>
  <c r="Q115" i="4"/>
  <c r="Q138" i="4" s="1"/>
  <c r="Q111" i="4"/>
  <c r="Q134" i="4" s="1"/>
  <c r="Q74" i="4"/>
  <c r="Q60" i="4"/>
  <c r="Q45" i="4"/>
  <c r="Q31" i="4"/>
  <c r="Q15" i="4"/>
  <c r="Q151" i="4"/>
  <c r="Q119" i="4"/>
  <c r="Q142" i="4" s="1"/>
  <c r="Q101" i="4"/>
  <c r="Q71" i="4"/>
  <c r="Q63" i="4"/>
  <c r="Q52" i="4"/>
  <c r="Q40" i="4"/>
  <c r="Q25" i="4"/>
  <c r="Q27" i="4"/>
  <c r="Q123" i="4"/>
  <c r="Q146" i="4" s="1"/>
  <c r="Q77" i="4"/>
  <c r="Q66" i="4"/>
  <c r="Q55" i="4"/>
  <c r="Q42" i="4"/>
  <c r="Q34" i="4"/>
  <c r="Q69" i="4"/>
  <c r="Q18" i="4"/>
  <c r="Q57" i="4"/>
  <c r="Q49" i="4"/>
  <c r="Q37" i="4"/>
  <c r="Q22" i="4"/>
  <c r="N700" i="4"/>
  <c r="N589" i="4"/>
  <c r="AC447" i="4"/>
  <c r="AC456" i="4" s="1"/>
  <c r="AC561" i="4"/>
  <c r="AC570" i="4" s="1"/>
  <c r="AC833" i="4"/>
  <c r="AC842" i="4" s="1"/>
  <c r="AD500" i="4"/>
  <c r="AD509" i="4" s="1"/>
  <c r="O991" i="4"/>
  <c r="O881" i="4"/>
  <c r="O661" i="4"/>
  <c r="O215" i="4"/>
  <c r="O224" i="4" s="1"/>
  <c r="O233" i="4" s="1"/>
  <c r="O325" i="4"/>
  <c r="O334" i="4" s="1"/>
  <c r="O343" i="4" s="1"/>
  <c r="O606" i="4"/>
  <c r="O615" i="4" s="1"/>
  <c r="O624" i="4" s="1"/>
  <c r="O438" i="4"/>
  <c r="O447" i="4" s="1"/>
  <c r="O456" i="4" s="1"/>
  <c r="O826" i="4"/>
  <c r="O835" i="4" s="1"/>
  <c r="O844" i="4" s="1"/>
  <c r="O1049" i="4"/>
  <c r="O1058" i="4" s="1"/>
  <c r="O1067" i="4" s="1"/>
  <c r="O716" i="4"/>
  <c r="O493" i="4"/>
  <c r="O502" i="4" s="1"/>
  <c r="O511" i="4" s="1"/>
  <c r="O270" i="4"/>
  <c r="O279" i="4" s="1"/>
  <c r="O288" i="4" s="1"/>
  <c r="O771" i="4"/>
  <c r="O780" i="4" s="1"/>
  <c r="O789" i="4" s="1"/>
  <c r="O380" i="4"/>
  <c r="O389" i="4" s="1"/>
  <c r="O398" i="4" s="1"/>
  <c r="O548" i="4"/>
  <c r="O557" i="4" s="1"/>
  <c r="O566" i="4" s="1"/>
  <c r="O584" i="4" s="1"/>
  <c r="O936" i="4"/>
  <c r="O945" i="4" s="1"/>
  <c r="O954" i="4" s="1"/>
  <c r="AE106" i="4"/>
  <c r="AE130" i="4" s="1"/>
  <c r="AE104" i="4"/>
  <c r="AE128" i="4" s="1"/>
  <c r="AE105" i="4"/>
  <c r="AE129" i="4" s="1"/>
  <c r="AE103" i="4"/>
  <c r="AE127" i="4" s="1"/>
  <c r="O778" i="4"/>
  <c r="O787" i="4" s="1"/>
  <c r="O782" i="4"/>
  <c r="O791" i="4" s="1"/>
  <c r="O943" i="4"/>
  <c r="O952" i="4" s="1"/>
  <c r="O970" i="4" s="1"/>
  <c r="O1000" i="4"/>
  <c r="O1009" i="4" s="1"/>
  <c r="O1057" i="4"/>
  <c r="O1066" i="4" s="1"/>
  <c r="AF112" i="4"/>
  <c r="AF135" i="4" s="1"/>
  <c r="AF97" i="4"/>
  <c r="AF117" i="4"/>
  <c r="AF140" i="4" s="1"/>
  <c r="AF102" i="4"/>
  <c r="AF114" i="4"/>
  <c r="AF137" i="4" s="1"/>
  <c r="AF99" i="4"/>
  <c r="AF122" i="4"/>
  <c r="AF145" i="4" s="1"/>
  <c r="AF108" i="4"/>
  <c r="AF131" i="4" s="1"/>
  <c r="AF93" i="4"/>
  <c r="AF123" i="4"/>
  <c r="AF146" i="4" s="1"/>
  <c r="AF101" i="4"/>
  <c r="AF68" i="4"/>
  <c r="AF54" i="4"/>
  <c r="AF39" i="4"/>
  <c r="AF24" i="4"/>
  <c r="AF65" i="4"/>
  <c r="AF51" i="4"/>
  <c r="AF36" i="4"/>
  <c r="AF21" i="4"/>
  <c r="AG5" i="4"/>
  <c r="AF124" i="4"/>
  <c r="AF147" i="4" s="1"/>
  <c r="AF115" i="4"/>
  <c r="AF138" i="4" s="1"/>
  <c r="AF111" i="4"/>
  <c r="AF134" i="4" s="1"/>
  <c r="AF76" i="4"/>
  <c r="AF62" i="4"/>
  <c r="AF48" i="4"/>
  <c r="AF33" i="4"/>
  <c r="AF17" i="4"/>
  <c r="AF73" i="4"/>
  <c r="AF59" i="4"/>
  <c r="AF44" i="4"/>
  <c r="AF30" i="4"/>
  <c r="AF14" i="4"/>
  <c r="AF116" i="4"/>
  <c r="AF139" i="4" s="1"/>
  <c r="AF98" i="4"/>
  <c r="AF70" i="4"/>
  <c r="AF56" i="4"/>
  <c r="AF41" i="4"/>
  <c r="AF26" i="4"/>
  <c r="AF152" i="4"/>
  <c r="AF120" i="4"/>
  <c r="AF143" i="4" s="1"/>
  <c r="AF67" i="4"/>
  <c r="AF53" i="4"/>
  <c r="AF38" i="4"/>
  <c r="AF23" i="4"/>
  <c r="AF94" i="4"/>
  <c r="AF64" i="4"/>
  <c r="AF50" i="4"/>
  <c r="AF35" i="4"/>
  <c r="AF19" i="4"/>
  <c r="AF121" i="4"/>
  <c r="AF144" i="4" s="1"/>
  <c r="AF75" i="4"/>
  <c r="AF61" i="4"/>
  <c r="AF46" i="4"/>
  <c r="AF32" i="4"/>
  <c r="AF16" i="4"/>
  <c r="AF113" i="4"/>
  <c r="AF136" i="4" s="1"/>
  <c r="AF95" i="4"/>
  <c r="AF72" i="4"/>
  <c r="AF58" i="4"/>
  <c r="AF43" i="4"/>
  <c r="AF110" i="4"/>
  <c r="AF133" i="4" s="1"/>
  <c r="AF100" i="4"/>
  <c r="AF96" i="4"/>
  <c r="AF77" i="4"/>
  <c r="AF74" i="4"/>
  <c r="AF60" i="4"/>
  <c r="AF45" i="4"/>
  <c r="AF31" i="4"/>
  <c r="AF15" i="4"/>
  <c r="AF119" i="4"/>
  <c r="AF142" i="4" s="1"/>
  <c r="AF109" i="4"/>
  <c r="AF132" i="4" s="1"/>
  <c r="AF66" i="4"/>
  <c r="AF55" i="4"/>
  <c r="AF42" i="4"/>
  <c r="AF34" i="4"/>
  <c r="AF27" i="4"/>
  <c r="AF18" i="4"/>
  <c r="AF69" i="4"/>
  <c r="AF57" i="4"/>
  <c r="AF49" i="4"/>
  <c r="AF37" i="4"/>
  <c r="AF22" i="4"/>
  <c r="AF118" i="4"/>
  <c r="AF141" i="4" s="1"/>
  <c r="AF71" i="4"/>
  <c r="AF63" i="4"/>
  <c r="AF52" i="4"/>
  <c r="AF40" i="4"/>
  <c r="AF151" i="4"/>
  <c r="AF25" i="4"/>
  <c r="O228" i="4"/>
  <c r="O237" i="4" s="1"/>
  <c r="O501" i="4"/>
  <c r="O510" i="4" s="1"/>
  <c r="O528" i="4" s="1"/>
  <c r="O673" i="4"/>
  <c r="O682" i="4" s="1"/>
  <c r="O998" i="4"/>
  <c r="O1007" i="4" s="1"/>
  <c r="N365" i="4"/>
  <c r="O365" i="4" s="1"/>
  <c r="N916" i="4"/>
  <c r="P437" i="4"/>
  <c r="P214" i="4"/>
  <c r="N808" i="4"/>
  <c r="AC278" i="4"/>
  <c r="AC287" i="4" s="1"/>
  <c r="AC391" i="4"/>
  <c r="AC400" i="4" s="1"/>
  <c r="AC671" i="4"/>
  <c r="AC680" i="4" s="1"/>
  <c r="AC784" i="4"/>
  <c r="AC793" i="4" s="1"/>
  <c r="AC834" i="4"/>
  <c r="AC843" i="4" s="1"/>
  <c r="AC1000" i="4"/>
  <c r="AC1009" i="4" s="1"/>
  <c r="AC1060" i="4"/>
  <c r="AC1069" i="4" s="1"/>
  <c r="AD281" i="4"/>
  <c r="AD290" i="4" s="1"/>
  <c r="AD445" i="4"/>
  <c r="AD454" i="4" s="1"/>
  <c r="AE12" i="4"/>
  <c r="AE153" i="4"/>
  <c r="AE154" i="4"/>
  <c r="AE155" i="4"/>
  <c r="N641" i="4"/>
  <c r="O292" i="4"/>
  <c r="O336" i="4"/>
  <c r="O345" i="4" s="1"/>
  <c r="O392" i="4"/>
  <c r="O401" i="4" s="1"/>
  <c r="O515" i="4"/>
  <c r="O533" i="4" s="1"/>
  <c r="O617" i="4"/>
  <c r="O626" i="4" s="1"/>
  <c r="O783" i="4"/>
  <c r="O792" i="4" s="1"/>
  <c r="O948" i="4"/>
  <c r="O957" i="4" s="1"/>
  <c r="O1061" i="4"/>
  <c r="O1070" i="4" s="1"/>
  <c r="AD408" i="4"/>
  <c r="AD356" i="4"/>
  <c r="AD407" i="4"/>
  <c r="AD297" i="4"/>
  <c r="AD298" i="4"/>
  <c r="AD409" i="4"/>
  <c r="AD351" i="4"/>
  <c r="AD299" i="4"/>
  <c r="AD300" i="4"/>
  <c r="AD410" i="4"/>
  <c r="AD242" i="4"/>
  <c r="AD352" i="4"/>
  <c r="AD246" i="4"/>
  <c r="AD302" i="4"/>
  <c r="AD353" i="4"/>
  <c r="AD295" i="4"/>
  <c r="AD245" i="4"/>
  <c r="AD350" i="4"/>
  <c r="AD406" i="4"/>
  <c r="AD412" i="4"/>
  <c r="AD405" i="4"/>
  <c r="AD244" i="4"/>
  <c r="AD243" i="4"/>
  <c r="AD301" i="4"/>
  <c r="AD296" i="4"/>
  <c r="AD354" i="4"/>
  <c r="AD247" i="4"/>
  <c r="AD240" i="4"/>
  <c r="AD357" i="4"/>
  <c r="AD355" i="4"/>
  <c r="AD411" i="4"/>
  <c r="AD241" i="4"/>
  <c r="N753" i="4"/>
  <c r="AD995" i="4"/>
  <c r="AD1004" i="4" s="1"/>
  <c r="AD1013" i="4" s="1"/>
  <c r="AD775" i="4"/>
  <c r="AD784" i="4" s="1"/>
  <c r="AD793" i="4" s="1"/>
  <c r="AD811" i="4" s="1"/>
  <c r="AD497" i="4"/>
  <c r="AD506" i="4" s="1"/>
  <c r="AD515" i="4" s="1"/>
  <c r="AD384" i="4"/>
  <c r="AD393" i="4" s="1"/>
  <c r="AD402" i="4" s="1"/>
  <c r="AD219" i="4"/>
  <c r="AD228" i="4" s="1"/>
  <c r="AD237" i="4" s="1"/>
  <c r="AD255" i="4" s="1"/>
  <c r="AD552" i="4"/>
  <c r="AD561" i="4" s="1"/>
  <c r="AD570" i="4" s="1"/>
  <c r="AD329" i="4"/>
  <c r="AD338" i="4" s="1"/>
  <c r="AD347" i="4" s="1"/>
  <c r="AD830" i="4"/>
  <c r="AD610" i="4"/>
  <c r="AD619" i="4" s="1"/>
  <c r="AD628" i="4" s="1"/>
  <c r="AD442" i="4"/>
  <c r="AD451" i="4" s="1"/>
  <c r="AD460" i="4" s="1"/>
  <c r="AD940" i="4"/>
  <c r="AD949" i="4" s="1"/>
  <c r="AD958" i="4" s="1"/>
  <c r="AD720" i="4"/>
  <c r="AD729" i="4" s="1"/>
  <c r="AD738" i="4" s="1"/>
  <c r="AD756" i="4" s="1"/>
  <c r="AD1053" i="4"/>
  <c r="AD1062" i="4" s="1"/>
  <c r="AD1071" i="4" s="1"/>
  <c r="AD885" i="4"/>
  <c r="AD894" i="4" s="1"/>
  <c r="AD903" i="4" s="1"/>
  <c r="AD665" i="4"/>
  <c r="AD674" i="4" s="1"/>
  <c r="AD683" i="4" s="1"/>
  <c r="AD274" i="4"/>
  <c r="AD283" i="4" s="1"/>
  <c r="AD292" i="4" s="1"/>
  <c r="O439" i="4"/>
  <c r="O448" i="4" s="1"/>
  <c r="O457" i="4" s="1"/>
  <c r="O326" i="4"/>
  <c r="O335" i="4" s="1"/>
  <c r="O344" i="4" s="1"/>
  <c r="O216" i="4"/>
  <c r="O225" i="4" s="1"/>
  <c r="O234" i="4" s="1"/>
  <c r="O252" i="4" s="1"/>
  <c r="O717" i="4"/>
  <c r="O726" i="4" s="1"/>
  <c r="O735" i="4" s="1"/>
  <c r="O381" i="4"/>
  <c r="O390" i="4" s="1"/>
  <c r="O399" i="4" s="1"/>
  <c r="O417" i="4" s="1"/>
  <c r="O772" i="4"/>
  <c r="O781" i="4" s="1"/>
  <c r="O790" i="4" s="1"/>
  <c r="O549" i="4"/>
  <c r="O558" i="4" s="1"/>
  <c r="O567" i="4" s="1"/>
  <c r="O607" i="4"/>
  <c r="O616" i="4" s="1"/>
  <c r="O625" i="4" s="1"/>
  <c r="O643" i="4" s="1"/>
  <c r="O494" i="4"/>
  <c r="O503" i="4" s="1"/>
  <c r="O512" i="4" s="1"/>
  <c r="O530" i="4" s="1"/>
  <c r="O1050" i="4"/>
  <c r="O1059" i="4" s="1"/>
  <c r="O1068" i="4" s="1"/>
  <c r="O827" i="4"/>
  <c r="O836" i="4" s="1"/>
  <c r="O845" i="4" s="1"/>
  <c r="O662" i="4"/>
  <c r="O671" i="4" s="1"/>
  <c r="O680" i="4" s="1"/>
  <c r="O698" i="4" s="1"/>
  <c r="O937" i="4"/>
  <c r="O946" i="4" s="1"/>
  <c r="O955" i="4" s="1"/>
  <c r="O973" i="4" s="1"/>
  <c r="O992" i="4"/>
  <c r="O1001" i="4" s="1"/>
  <c r="O1010" i="4" s="1"/>
  <c r="O1028" i="4" s="1"/>
  <c r="O271" i="4"/>
  <c r="O280" i="4" s="1"/>
  <c r="O289" i="4" s="1"/>
  <c r="O307" i="4" s="1"/>
  <c r="O882" i="4"/>
  <c r="O891" i="4" s="1"/>
  <c r="O900" i="4" s="1"/>
  <c r="P87" i="4"/>
  <c r="P80" i="4"/>
  <c r="P90" i="4"/>
  <c r="AC332" i="4"/>
  <c r="AC341" i="4" s="1"/>
  <c r="AC557" i="4"/>
  <c r="AC566" i="4" s="1"/>
  <c r="AC451" i="4"/>
  <c r="AC460" i="4" s="1"/>
  <c r="AC613" i="4"/>
  <c r="AC622" i="4" s="1"/>
  <c r="AC724" i="4"/>
  <c r="AC733" i="4" s="1"/>
  <c r="AC779" i="4"/>
  <c r="AC788" i="4" s="1"/>
  <c r="AC890" i="4"/>
  <c r="AC899" i="4" s="1"/>
  <c r="AC1004" i="4"/>
  <c r="AC1013" i="4" s="1"/>
  <c r="N921" i="4"/>
  <c r="O921" i="4" s="1"/>
  <c r="O222" i="4"/>
  <c r="O231" i="4" s="1"/>
  <c r="O249" i="4" s="1"/>
  <c r="O387" i="4"/>
  <c r="O396" i="4" s="1"/>
  <c r="O450" i="4"/>
  <c r="O459" i="4" s="1"/>
  <c r="O477" i="4" s="1"/>
  <c r="O618" i="4"/>
  <c r="O627" i="4" s="1"/>
  <c r="O724" i="4"/>
  <c r="O733" i="4" s="1"/>
  <c r="O779" i="4"/>
  <c r="O788" i="4" s="1"/>
  <c r="O890" i="4"/>
  <c r="O899" i="4" s="1"/>
  <c r="O1071" i="4"/>
  <c r="AC500" i="4"/>
  <c r="AC509" i="4" s="1"/>
  <c r="AD1048" i="4"/>
  <c r="AD1057" i="4" s="1"/>
  <c r="AD1066" i="4" s="1"/>
  <c r="AD880" i="4"/>
  <c r="AD889" i="4" s="1"/>
  <c r="AD898" i="4" s="1"/>
  <c r="AD269" i="4"/>
  <c r="AD379" i="4"/>
  <c r="AD388" i="4" s="1"/>
  <c r="AD397" i="4" s="1"/>
  <c r="AD415" i="4" s="1"/>
  <c r="AD660" i="4"/>
  <c r="AD669" i="4" s="1"/>
  <c r="AD678" i="4" s="1"/>
  <c r="AD825" i="4"/>
  <c r="AD834" i="4" s="1"/>
  <c r="AD843" i="4" s="1"/>
  <c r="AD324" i="4"/>
  <c r="AD333" i="4" s="1"/>
  <c r="AD342" i="4" s="1"/>
  <c r="AD360" i="4" s="1"/>
  <c r="AD547" i="4"/>
  <c r="AD605" i="4"/>
  <c r="AD614" i="4" s="1"/>
  <c r="AD623" i="4" s="1"/>
  <c r="AD770" i="4"/>
  <c r="AD492" i="4"/>
  <c r="AD501" i="4" s="1"/>
  <c r="AD510" i="4" s="1"/>
  <c r="AD935" i="4"/>
  <c r="AD715" i="4"/>
  <c r="AD990" i="4"/>
  <c r="AD999" i="4" s="1"/>
  <c r="AD1008" i="4" s="1"/>
  <c r="AD1026" i="4" s="1"/>
  <c r="AD1063" i="4"/>
  <c r="AD1072" i="4" s="1"/>
  <c r="AD576" i="4"/>
  <c r="AD577" i="4"/>
  <c r="AD466" i="4"/>
  <c r="AD464" i="4"/>
  <c r="AD469" i="4"/>
  <c r="AD518" i="4"/>
  <c r="AD573" i="4"/>
  <c r="AD463" i="4"/>
  <c r="AD468" i="4"/>
  <c r="AD574" i="4"/>
  <c r="AD465" i="4"/>
  <c r="AD575" i="4"/>
  <c r="AD579" i="4"/>
  <c r="AD580" i="4"/>
  <c r="AD520" i="4"/>
  <c r="AD524" i="4"/>
  <c r="AD470" i="4"/>
  <c r="AD525" i="4"/>
  <c r="AD521" i="4"/>
  <c r="AD523" i="4"/>
  <c r="AD522" i="4"/>
  <c r="AD467" i="4"/>
  <c r="AD578" i="4"/>
  <c r="AD519" i="4"/>
  <c r="P153" i="4"/>
  <c r="P154" i="4"/>
  <c r="P155" i="4"/>
  <c r="P88" i="4"/>
  <c r="Q82" i="4"/>
  <c r="Q87" i="4"/>
  <c r="Q90" i="4"/>
  <c r="Q91" i="4"/>
  <c r="R4" i="4"/>
  <c r="Q85" i="4"/>
  <c r="Q80" i="4"/>
  <c r="Q103" i="4"/>
  <c r="Q127" i="4" s="1"/>
  <c r="Q169" i="4"/>
  <c r="Q182" i="4" s="1"/>
  <c r="Q84" i="4"/>
  <c r="Q79" i="4"/>
  <c r="Q104" i="4"/>
  <c r="Q128" i="4" s="1"/>
  <c r="Q83" i="4"/>
  <c r="Q78" i="4"/>
  <c r="Q86" i="4"/>
  <c r="Q88" i="4"/>
  <c r="Q81" i="4"/>
  <c r="Q7" i="4"/>
  <c r="Q89" i="4"/>
  <c r="Q9" i="4"/>
  <c r="Q106" i="4"/>
  <c r="Q130" i="4" s="1"/>
  <c r="Q8" i="4"/>
  <c r="P105" i="4"/>
  <c r="P129" i="4" s="1"/>
  <c r="AC222" i="4"/>
  <c r="AC231" i="4" s="1"/>
  <c r="AC283" i="4"/>
  <c r="AC292" i="4" s="1"/>
  <c r="AC501" i="4"/>
  <c r="AC510" i="4" s="1"/>
  <c r="AC393" i="4"/>
  <c r="AC402" i="4" s="1"/>
  <c r="AC614" i="4"/>
  <c r="AC623" i="4" s="1"/>
  <c r="AC674" i="4"/>
  <c r="AC683" i="4" s="1"/>
  <c r="AC839" i="4"/>
  <c r="AC848" i="4" s="1"/>
  <c r="AC836" i="4"/>
  <c r="AC845" i="4" s="1"/>
  <c r="AC949" i="4"/>
  <c r="AC958" i="4" s="1"/>
  <c r="N805" i="4"/>
  <c r="O226" i="4"/>
  <c r="O235" i="4" s="1"/>
  <c r="O504" i="4"/>
  <c r="O513" i="4" s="1"/>
  <c r="O723" i="4"/>
  <c r="O732" i="4" s="1"/>
  <c r="O668" i="4"/>
  <c r="O677" i="4" s="1"/>
  <c r="O695" i="4" s="1"/>
  <c r="O793" i="4"/>
  <c r="O958" i="4"/>
  <c r="O976" i="4" s="1"/>
  <c r="AC280" i="4"/>
  <c r="AC289" i="4" s="1"/>
  <c r="AC943" i="4"/>
  <c r="AC952" i="4" s="1"/>
  <c r="AD278" i="4"/>
  <c r="AD287" i="4" s="1"/>
  <c r="O860" i="4"/>
  <c r="M400" i="4"/>
  <c r="N418" i="4" s="1"/>
  <c r="M626" i="4"/>
  <c r="N644" i="4" s="1"/>
  <c r="O644" i="4" s="1"/>
  <c r="M1069" i="4"/>
  <c r="N1087" i="4" s="1"/>
  <c r="M458" i="4"/>
  <c r="N476" i="4" s="1"/>
  <c r="M901" i="4"/>
  <c r="N919" i="4" s="1"/>
  <c r="O919" i="4" s="1"/>
  <c r="M736" i="4"/>
  <c r="N754" i="4" s="1"/>
  <c r="M513" i="4"/>
  <c r="N531" i="4" s="1"/>
  <c r="M1011" i="4"/>
  <c r="N1029" i="4" s="1"/>
  <c r="M345" i="4"/>
  <c r="N363" i="4" s="1"/>
  <c r="M235" i="4"/>
  <c r="N253" i="4" s="1"/>
  <c r="M568" i="4"/>
  <c r="M956" i="4"/>
  <c r="N974" i="4" s="1"/>
  <c r="M846" i="4"/>
  <c r="N864" i="4" s="1"/>
  <c r="M290" i="4"/>
  <c r="N308" i="4" s="1"/>
  <c r="N696" i="4"/>
  <c r="AD437" i="4"/>
  <c r="AD446" i="4" s="1"/>
  <c r="AD455" i="4" s="1"/>
  <c r="AD214" i="4"/>
  <c r="AD223" i="4" s="1"/>
  <c r="AD232" i="4" s="1"/>
  <c r="P89" i="4"/>
  <c r="P91" i="4"/>
  <c r="N310" i="4"/>
  <c r="AC336" i="4"/>
  <c r="AC345" i="4" s="1"/>
  <c r="AC390" i="4"/>
  <c r="AC399" i="4" s="1"/>
  <c r="AC616" i="4"/>
  <c r="AC625" i="4" s="1"/>
  <c r="AC726" i="4"/>
  <c r="AC735" i="4" s="1"/>
  <c r="AC892" i="4"/>
  <c r="AC901" i="4" s="1"/>
  <c r="AD337" i="4"/>
  <c r="AD346" i="4" s="1"/>
  <c r="AD779" i="4"/>
  <c r="AD788" i="4" s="1"/>
  <c r="O281" i="4"/>
  <c r="O290" i="4" s="1"/>
  <c r="O333" i="4"/>
  <c r="O342" i="4" s="1"/>
  <c r="O360" i="4" s="1"/>
  <c r="O555" i="4"/>
  <c r="O564" i="4" s="1"/>
  <c r="O582" i="4" s="1"/>
  <c r="O670" i="4"/>
  <c r="O679" i="4" s="1"/>
  <c r="O999" i="4"/>
  <c r="O1008" i="4" s="1"/>
  <c r="AD213" i="4"/>
  <c r="AD222" i="4" s="1"/>
  <c r="AD231" i="4" s="1"/>
  <c r="AD436" i="4"/>
  <c r="M681" i="4"/>
  <c r="N699" i="4" s="1"/>
  <c r="AC277" i="4"/>
  <c r="AC286" i="4" s="1"/>
  <c r="AC335" i="4"/>
  <c r="AC344" i="4" s="1"/>
  <c r="AC559" i="4"/>
  <c r="AC568" i="4" s="1"/>
  <c r="AC503" i="4"/>
  <c r="AC512" i="4" s="1"/>
  <c r="AC556" i="4"/>
  <c r="AC565" i="4" s="1"/>
  <c r="AC668" i="4"/>
  <c r="AC677" i="4" s="1"/>
  <c r="AC780" i="4"/>
  <c r="AC789" i="4" s="1"/>
  <c r="AC889" i="4"/>
  <c r="AC898" i="4" s="1"/>
  <c r="AD226" i="4"/>
  <c r="AD235" i="4" s="1"/>
  <c r="O393" i="4"/>
  <c r="O402" i="4" s="1"/>
  <c r="O725" i="4"/>
  <c r="O734" i="4" s="1"/>
  <c r="O834" i="4"/>
  <c r="O843" i="4" s="1"/>
  <c r="AD661" i="4"/>
  <c r="AD670" i="4" s="1"/>
  <c r="AD679" i="4" s="1"/>
  <c r="AD438" i="4"/>
  <c r="AD447" i="4" s="1"/>
  <c r="AD456" i="4" s="1"/>
  <c r="AD474" i="4" s="1"/>
  <c r="AD325" i="4"/>
  <c r="AD334" i="4" s="1"/>
  <c r="AD343" i="4" s="1"/>
  <c r="AD361" i="4" s="1"/>
  <c r="AD215" i="4"/>
  <c r="AD991" i="4"/>
  <c r="AD1000" i="4" s="1"/>
  <c r="AD1009" i="4" s="1"/>
  <c r="AD1049" i="4"/>
  <c r="AD826" i="4"/>
  <c r="AD606" i="4"/>
  <c r="AD615" i="4" s="1"/>
  <c r="AD624" i="4" s="1"/>
  <c r="AD642" i="4" s="1"/>
  <c r="AD881" i="4"/>
  <c r="AD890" i="4" s="1"/>
  <c r="AD899" i="4" s="1"/>
  <c r="AD548" i="4"/>
  <c r="AD557" i="4" s="1"/>
  <c r="AD566" i="4" s="1"/>
  <c r="AD380" i="4"/>
  <c r="AD389" i="4" s="1"/>
  <c r="AD398" i="4" s="1"/>
  <c r="AD493" i="4"/>
  <c r="AD502" i="4" s="1"/>
  <c r="AD511" i="4" s="1"/>
  <c r="AD270" i="4"/>
  <c r="AD279" i="4" s="1"/>
  <c r="AD288" i="4" s="1"/>
  <c r="AD771" i="4"/>
  <c r="AD780" i="4" s="1"/>
  <c r="AD789" i="4" s="1"/>
  <c r="AD716" i="4"/>
  <c r="AD725" i="4" s="1"/>
  <c r="AD734" i="4" s="1"/>
  <c r="AD936" i="4"/>
  <c r="AD945" i="4" s="1"/>
  <c r="AD954" i="4" s="1"/>
  <c r="AD972" i="4" s="1"/>
  <c r="P81" i="4"/>
  <c r="P85" i="4"/>
  <c r="AC226" i="4"/>
  <c r="AC235" i="4" s="1"/>
  <c r="AC388" i="4"/>
  <c r="AC397" i="4" s="1"/>
  <c r="AC394" i="4"/>
  <c r="AC403" i="4" s="1"/>
  <c r="AC998" i="4"/>
  <c r="AC1007" i="4" s="1"/>
  <c r="M954" i="4"/>
  <c r="N972" i="4" s="1"/>
  <c r="M288" i="4"/>
  <c r="N306" i="4" s="1"/>
  <c r="M734" i="4"/>
  <c r="N752" i="4" s="1"/>
  <c r="M398" i="4"/>
  <c r="N416" i="4" s="1"/>
  <c r="M844" i="4"/>
  <c r="N862" i="4" s="1"/>
  <c r="M624" i="4"/>
  <c r="N642" i="4" s="1"/>
  <c r="M233" i="4"/>
  <c r="N251" i="4" s="1"/>
  <c r="M456" i="4"/>
  <c r="N474" i="4" s="1"/>
  <c r="M343" i="4"/>
  <c r="N361" i="4" s="1"/>
  <c r="M1009" i="4"/>
  <c r="N1027" i="4" s="1"/>
  <c r="M899" i="4"/>
  <c r="N917" i="4" s="1"/>
  <c r="M1067" i="4"/>
  <c r="N1085" i="4" s="1"/>
  <c r="M789" i="4"/>
  <c r="N807" i="4" s="1"/>
  <c r="M679" i="4"/>
  <c r="N697" i="4" s="1"/>
  <c r="M511" i="4"/>
  <c r="N529" i="4" s="1"/>
  <c r="O332" i="4"/>
  <c r="O341" i="4" s="1"/>
  <c r="O337" i="4"/>
  <c r="O346" i="4" s="1"/>
  <c r="O445" i="4"/>
  <c r="O454" i="4" s="1"/>
  <c r="O472" i="4" s="1"/>
  <c r="O619" i="4"/>
  <c r="O628" i="4" s="1"/>
  <c r="O646" i="4" s="1"/>
  <c r="O738" i="4"/>
  <c r="O947" i="4"/>
  <c r="O956" i="4" s="1"/>
  <c r="O1003" i="4"/>
  <c r="O1012" i="4" s="1"/>
  <c r="AD1018" i="4"/>
  <c r="AD965" i="4"/>
  <c r="AD968" i="4"/>
  <c r="AD964" i="4"/>
  <c r="AD912" i="4"/>
  <c r="AD910" i="4"/>
  <c r="AD797" i="4"/>
  <c r="AD858" i="4"/>
  <c r="AD801" i="4"/>
  <c r="AD798" i="4"/>
  <c r="AD690" i="4"/>
  <c r="AD741" i="4"/>
  <c r="AD688" i="4"/>
  <c r="AD746" i="4"/>
  <c r="AD852" i="4"/>
  <c r="AD634" i="4"/>
  <c r="AD637" i="4"/>
  <c r="AD691" i="4"/>
  <c r="AD632" i="4"/>
  <c r="AD748" i="4"/>
  <c r="AD742" i="4"/>
  <c r="AD744" i="4"/>
  <c r="AD854" i="4"/>
  <c r="AD693" i="4"/>
  <c r="AD638" i="4"/>
  <c r="AD635" i="4"/>
  <c r="AD1016" i="4"/>
  <c r="AD1019" i="4"/>
  <c r="AD636" i="4"/>
  <c r="AD692" i="4"/>
  <c r="AD796" i="4"/>
  <c r="AD855" i="4"/>
  <c r="AD913" i="4"/>
  <c r="AD1023" i="4"/>
  <c r="AD800" i="4"/>
  <c r="AD906" i="4"/>
  <c r="AD687" i="4"/>
  <c r="AD633" i="4"/>
  <c r="AD743" i="4"/>
  <c r="AD907" i="4"/>
  <c r="AD686" i="4"/>
  <c r="AD966" i="4"/>
  <c r="AD799" i="4"/>
  <c r="AD967" i="4"/>
  <c r="AD802" i="4"/>
  <c r="AD1021" i="4"/>
  <c r="AD689" i="4"/>
  <c r="AD631" i="4"/>
  <c r="AD857" i="4"/>
  <c r="AD1074" i="4"/>
  <c r="AD851" i="4"/>
  <c r="AD853" i="4"/>
  <c r="AD856" i="4"/>
  <c r="AD1020" i="4"/>
  <c r="AD1022" i="4"/>
  <c r="AD745" i="4"/>
  <c r="AD803" i="4"/>
  <c r="AD747" i="4"/>
  <c r="AD908" i="4"/>
  <c r="AD963" i="4"/>
  <c r="AD911" i="4"/>
  <c r="AD1017" i="4"/>
  <c r="AD961" i="4"/>
  <c r="AD909" i="4"/>
  <c r="AD962" i="4"/>
  <c r="AD1081" i="4"/>
  <c r="AD1078" i="4"/>
  <c r="AD1080" i="4"/>
  <c r="AD1076" i="4"/>
  <c r="AD1077" i="4"/>
  <c r="AD1075" i="4"/>
  <c r="AD1079" i="4"/>
  <c r="AD947" i="4"/>
  <c r="AD956" i="4" s="1"/>
  <c r="O886" i="4"/>
  <c r="O895" i="4" s="1"/>
  <c r="O904" i="4" s="1"/>
  <c r="O553" i="4"/>
  <c r="O562" i="4" s="1"/>
  <c r="O571" i="4" s="1"/>
  <c r="O831" i="4"/>
  <c r="O840" i="4" s="1"/>
  <c r="O849" i="4" s="1"/>
  <c r="O721" i="4"/>
  <c r="O730" i="4" s="1"/>
  <c r="O739" i="4" s="1"/>
  <c r="O776" i="4"/>
  <c r="O785" i="4" s="1"/>
  <c r="O794" i="4" s="1"/>
  <c r="O275" i="4"/>
  <c r="O284" i="4" s="1"/>
  <c r="O293" i="4" s="1"/>
  <c r="O385" i="4"/>
  <c r="O394" i="4" s="1"/>
  <c r="O403" i="4" s="1"/>
  <c r="O498" i="4"/>
  <c r="O507" i="4" s="1"/>
  <c r="O516" i="4" s="1"/>
  <c r="O996" i="4"/>
  <c r="O1005" i="4" s="1"/>
  <c r="O1014" i="4" s="1"/>
  <c r="O941" i="4"/>
  <c r="O950" i="4" s="1"/>
  <c r="O959" i="4" s="1"/>
  <c r="O1054" i="4"/>
  <c r="O1063" i="4" s="1"/>
  <c r="O1072" i="4" s="1"/>
  <c r="O611" i="4"/>
  <c r="O620" i="4" s="1"/>
  <c r="O629" i="4" s="1"/>
  <c r="O330" i="4"/>
  <c r="O339" i="4" s="1"/>
  <c r="O348" i="4" s="1"/>
  <c r="O220" i="4"/>
  <c r="O229" i="4" s="1"/>
  <c r="O238" i="4" s="1"/>
  <c r="O666" i="4"/>
  <c r="O675" i="4" s="1"/>
  <c r="O684" i="4" s="1"/>
  <c r="O443" i="4"/>
  <c r="O452" i="4" s="1"/>
  <c r="O461" i="4" s="1"/>
  <c r="N918" i="4"/>
  <c r="P78" i="4"/>
  <c r="AC225" i="4"/>
  <c r="AC234" i="4" s="1"/>
  <c r="AC448" i="4"/>
  <c r="AC457" i="4" s="1"/>
  <c r="AC504" i="4"/>
  <c r="AC513" i="4" s="1"/>
  <c r="AC670" i="4"/>
  <c r="AC679" i="4" s="1"/>
  <c r="AC727" i="4"/>
  <c r="AC736" i="4" s="1"/>
  <c r="AC781" i="4"/>
  <c r="AC790" i="4" s="1"/>
  <c r="AC891" i="4"/>
  <c r="AC900" i="4" s="1"/>
  <c r="AC999" i="4"/>
  <c r="AC1008" i="4" s="1"/>
  <c r="AD835" i="4"/>
  <c r="AD844" i="4" s="1"/>
  <c r="N586" i="4"/>
  <c r="O586" i="4" s="1"/>
  <c r="O338" i="4"/>
  <c r="O347" i="4" s="1"/>
  <c r="O449" i="4"/>
  <c r="O458" i="4" s="1"/>
  <c r="O613" i="4"/>
  <c r="O622" i="4" s="1"/>
  <c r="O838" i="4"/>
  <c r="O847" i="4" s="1"/>
  <c r="O888" i="4"/>
  <c r="O897" i="4" s="1"/>
  <c r="O915" i="4" s="1"/>
  <c r="N362" i="4"/>
  <c r="AD719" i="4"/>
  <c r="AD441" i="4"/>
  <c r="AD450" i="4" s="1"/>
  <c r="AD459" i="4" s="1"/>
  <c r="AD477" i="4" s="1"/>
  <c r="AD328" i="4"/>
  <c r="AD273" i="4"/>
  <c r="AD282" i="4" s="1"/>
  <c r="AD291" i="4" s="1"/>
  <c r="AD939" i="4"/>
  <c r="AD948" i="4" s="1"/>
  <c r="AD957" i="4" s="1"/>
  <c r="AD609" i="4"/>
  <c r="AD618" i="4" s="1"/>
  <c r="AD627" i="4" s="1"/>
  <c r="AD664" i="4"/>
  <c r="AD673" i="4" s="1"/>
  <c r="AD682" i="4" s="1"/>
  <c r="AD700" i="4" s="1"/>
  <c r="AD218" i="4"/>
  <c r="AD227" i="4" s="1"/>
  <c r="AD236" i="4" s="1"/>
  <c r="AD254" i="4" s="1"/>
  <c r="AD829" i="4"/>
  <c r="AD994" i="4"/>
  <c r="AD1003" i="4" s="1"/>
  <c r="AD1012" i="4" s="1"/>
  <c r="AD774" i="4"/>
  <c r="AD783" i="4" s="1"/>
  <c r="AD792" i="4" s="1"/>
  <c r="AD1052" i="4"/>
  <c r="AD1061" i="4" s="1"/>
  <c r="AD1070" i="4" s="1"/>
  <c r="AD551" i="4"/>
  <c r="AD560" i="4" s="1"/>
  <c r="AD569" i="4" s="1"/>
  <c r="AD884" i="4"/>
  <c r="AD893" i="4" s="1"/>
  <c r="AD902" i="4" s="1"/>
  <c r="AD920" i="4" s="1"/>
  <c r="AD496" i="4"/>
  <c r="AD505" i="4" s="1"/>
  <c r="AD514" i="4" s="1"/>
  <c r="AD383" i="4"/>
  <c r="AD392" i="4" s="1"/>
  <c r="AD401" i="4" s="1"/>
  <c r="P86" i="4"/>
  <c r="N701" i="4"/>
  <c r="AC282" i="4"/>
  <c r="AC291" i="4" s="1"/>
  <c r="AC558" i="4"/>
  <c r="AC567" i="4" s="1"/>
  <c r="AC669" i="4"/>
  <c r="AC678" i="4" s="1"/>
  <c r="AC502" i="4"/>
  <c r="AC511" i="4" s="1"/>
  <c r="AC725" i="4"/>
  <c r="AC734" i="4" s="1"/>
  <c r="AC672" i="4"/>
  <c r="AC681" i="4" s="1"/>
  <c r="AC894" i="4"/>
  <c r="AC903" i="4" s="1"/>
  <c r="AC895" i="4"/>
  <c r="AC904" i="4" s="1"/>
  <c r="AC1059" i="4"/>
  <c r="AC1068" i="4" s="1"/>
  <c r="AD452" i="4"/>
  <c r="AD461" i="4" s="1"/>
  <c r="AD562" i="4"/>
  <c r="AD571" i="4" s="1"/>
  <c r="AD888" i="4"/>
  <c r="AD897" i="4" s="1"/>
  <c r="AE85" i="4"/>
  <c r="AE80" i="4"/>
  <c r="AE91" i="4"/>
  <c r="AE87" i="4"/>
  <c r="AE83" i="4"/>
  <c r="AE89" i="4"/>
  <c r="AE88" i="4"/>
  <c r="AE84" i="4"/>
  <c r="AE86" i="4"/>
  <c r="AE79" i="4"/>
  <c r="AE81" i="4"/>
  <c r="AE90" i="4"/>
  <c r="AE82" i="4"/>
  <c r="AE78" i="4"/>
  <c r="O277" i="4"/>
  <c r="O286" i="4" s="1"/>
  <c r="O304" i="4" s="1"/>
  <c r="O683" i="4"/>
  <c r="O505" i="4"/>
  <c r="O514" i="4" s="1"/>
  <c r="O532" i="4" s="1"/>
  <c r="O837" i="4"/>
  <c r="O846" i="4" s="1"/>
  <c r="O839" i="4"/>
  <c r="O848" i="4" s="1"/>
  <c r="O944" i="4"/>
  <c r="O953" i="4" s="1"/>
  <c r="O1056" i="4"/>
  <c r="O1065" i="4" s="1"/>
  <c r="O1083" i="4" s="1"/>
  <c r="N585" i="4"/>
  <c r="AF195" i="4"/>
  <c r="O437" i="4"/>
  <c r="O446" i="4" s="1"/>
  <c r="O455" i="4" s="1"/>
  <c r="O214" i="4"/>
  <c r="O223" i="4" s="1"/>
  <c r="O232" i="4" s="1"/>
  <c r="M403" i="4"/>
  <c r="N421" i="4" s="1"/>
  <c r="M794" i="4"/>
  <c r="N812" i="4" s="1"/>
  <c r="M516" i="4"/>
  <c r="N534" i="4" s="1"/>
  <c r="M849" i="4"/>
  <c r="N867" i="4" s="1"/>
  <c r="M238" i="4"/>
  <c r="N256" i="4" s="1"/>
  <c r="M461" i="4"/>
  <c r="N479" i="4" s="1"/>
  <c r="M293" i="4"/>
  <c r="N311" i="4" s="1"/>
  <c r="M904" i="4"/>
  <c r="N922" i="4" s="1"/>
  <c r="M1072" i="4"/>
  <c r="N1090" i="4" s="1"/>
  <c r="M1014" i="4"/>
  <c r="N1032" i="4" s="1"/>
  <c r="M684" i="4"/>
  <c r="N702" i="4" s="1"/>
  <c r="M739" i="4"/>
  <c r="N757" i="4" s="1"/>
  <c r="M348" i="4"/>
  <c r="N366" i="4" s="1"/>
  <c r="M629" i="4"/>
  <c r="N647" i="4" s="1"/>
  <c r="M959" i="4"/>
  <c r="AD439" i="4"/>
  <c r="AD448" i="4" s="1"/>
  <c r="AD457" i="4" s="1"/>
  <c r="AD326" i="4"/>
  <c r="AD335" i="4" s="1"/>
  <c r="AD344" i="4" s="1"/>
  <c r="AD717" i="4"/>
  <c r="AD726" i="4" s="1"/>
  <c r="AD735" i="4" s="1"/>
  <c r="AD381" i="4"/>
  <c r="AD390" i="4" s="1"/>
  <c r="AD399" i="4" s="1"/>
  <c r="AD216" i="4"/>
  <c r="AD225" i="4" s="1"/>
  <c r="AD234" i="4" s="1"/>
  <c r="AD772" i="4"/>
  <c r="AD781" i="4" s="1"/>
  <c r="AD790" i="4" s="1"/>
  <c r="AD549" i="4"/>
  <c r="AD558" i="4" s="1"/>
  <c r="AD567" i="4" s="1"/>
  <c r="AD607" i="4"/>
  <c r="AD616" i="4" s="1"/>
  <c r="AD625" i="4" s="1"/>
  <c r="AD662" i="4"/>
  <c r="AD671" i="4" s="1"/>
  <c r="AD680" i="4" s="1"/>
  <c r="AD698" i="4" s="1"/>
  <c r="AD494" i="4"/>
  <c r="AD827" i="4"/>
  <c r="AD836" i="4" s="1"/>
  <c r="AD845" i="4" s="1"/>
  <c r="AD863" i="4" s="1"/>
  <c r="AD937" i="4"/>
  <c r="AD946" i="4" s="1"/>
  <c r="AD955" i="4" s="1"/>
  <c r="AD1050" i="4"/>
  <c r="AD1059" i="4" s="1"/>
  <c r="AD1068" i="4" s="1"/>
  <c r="AD882" i="4"/>
  <c r="AD891" i="4" s="1"/>
  <c r="AD900" i="4" s="1"/>
  <c r="AD271" i="4"/>
  <c r="AD280" i="4" s="1"/>
  <c r="AD289" i="4" s="1"/>
  <c r="AD307" i="4" s="1"/>
  <c r="AD992" i="4"/>
  <c r="N811" i="4"/>
  <c r="P405" i="4"/>
  <c r="P298" i="4"/>
  <c r="P302" i="4"/>
  <c r="P297" i="4"/>
  <c r="P243" i="4"/>
  <c r="P299" i="4"/>
  <c r="P355" i="4"/>
  <c r="P350" i="4"/>
  <c r="P300" i="4"/>
  <c r="P247" i="4"/>
  <c r="P241" i="4"/>
  <c r="P301" i="4"/>
  <c r="P195" i="4"/>
  <c r="N645" i="4"/>
  <c r="O645" i="4" s="1"/>
  <c r="AC445" i="4"/>
  <c r="AC454" i="4" s="1"/>
  <c r="AC619" i="4"/>
  <c r="AC628" i="4" s="1"/>
  <c r="AC1001" i="4"/>
  <c r="AC1010" i="4" s="1"/>
  <c r="AC1056" i="4"/>
  <c r="AC1065" i="4" s="1"/>
  <c r="O227" i="4"/>
  <c r="O236" i="4" s="1"/>
  <c r="O391" i="4"/>
  <c r="O400" i="4" s="1"/>
  <c r="O672" i="4"/>
  <c r="O681" i="4" s="1"/>
  <c r="O727" i="4"/>
  <c r="O736" i="4" s="1"/>
  <c r="O889" i="4"/>
  <c r="O898" i="4" s="1"/>
  <c r="O1060" i="4"/>
  <c r="O1069" i="4" s="1"/>
  <c r="P410" i="4" l="1"/>
  <c r="P407" i="4"/>
  <c r="P356" i="4"/>
  <c r="AD838" i="4"/>
  <c r="AD847" i="4" s="1"/>
  <c r="AD420" i="4"/>
  <c r="O419" i="4"/>
  <c r="O255" i="4"/>
  <c r="AD507" i="4"/>
  <c r="AD516" i="4" s="1"/>
  <c r="O478" i="4"/>
  <c r="AD530" i="4"/>
  <c r="AD311" i="4"/>
  <c r="P357" i="4"/>
  <c r="P409" i="4"/>
  <c r="P406" i="4"/>
  <c r="O364" i="4"/>
  <c r="O475" i="4"/>
  <c r="AD533" i="4"/>
  <c r="AD504" i="4"/>
  <c r="AD513" i="4" s="1"/>
  <c r="P944" i="4"/>
  <c r="O640" i="4"/>
  <c r="O1029" i="4"/>
  <c r="AD724" i="4"/>
  <c r="AD733" i="4" s="1"/>
  <c r="AD751" i="4" s="1"/>
  <c r="AD1005" i="4"/>
  <c r="AD1014" i="4" s="1"/>
  <c r="AD1032" i="4" s="1"/>
  <c r="O1032" i="4"/>
  <c r="O254" i="4"/>
  <c r="O363" i="4"/>
  <c r="AD310" i="4"/>
  <c r="P354" i="4"/>
  <c r="AD645" i="4"/>
  <c r="P351" i="4"/>
  <c r="P242" i="4"/>
  <c r="AD1001" i="4"/>
  <c r="AD1010" i="4" s="1"/>
  <c r="AD1028" i="4" s="1"/>
  <c r="AD362" i="4"/>
  <c r="O534" i="4"/>
  <c r="AD975" i="4"/>
  <c r="AD584" i="4"/>
  <c r="AD249" i="4"/>
  <c r="O531" i="4"/>
  <c r="AD944" i="4"/>
  <c r="AD953" i="4" s="1"/>
  <c r="AD697" i="4"/>
  <c r="AD753" i="4"/>
  <c r="AD475" i="4"/>
  <c r="O863" i="4"/>
  <c r="AD668" i="4"/>
  <c r="AD677" i="4" s="1"/>
  <c r="AD675" i="4"/>
  <c r="AD684" i="4" s="1"/>
  <c r="AD702" i="4" s="1"/>
  <c r="P245" i="4"/>
  <c r="O421" i="4"/>
  <c r="O1086" i="4"/>
  <c r="AD919" i="4"/>
  <c r="AD647" i="4"/>
  <c r="P295" i="4"/>
  <c r="P240" i="4"/>
  <c r="AD1086" i="4"/>
  <c r="AD641" i="4"/>
  <c r="AD1103" i="4" s="1"/>
  <c r="AD640" i="4"/>
  <c r="AD840" i="4"/>
  <c r="AD849" i="4" s="1"/>
  <c r="AD867" i="4" s="1"/>
  <c r="Q12" i="4"/>
  <c r="P296" i="4"/>
  <c r="P411" i="4"/>
  <c r="P353" i="4"/>
  <c r="P246" i="4"/>
  <c r="AD419" i="4"/>
  <c r="P408" i="4"/>
  <c r="P244" i="4"/>
  <c r="AD973" i="4"/>
  <c r="AD479" i="4"/>
  <c r="AD532" i="4"/>
  <c r="AD728" i="4"/>
  <c r="AD737" i="4" s="1"/>
  <c r="AD755" i="4" s="1"/>
  <c r="O1027" i="4"/>
  <c r="AD556" i="4"/>
  <c r="AD565" i="4" s="1"/>
  <c r="AD583" i="4" s="1"/>
  <c r="AD998" i="4"/>
  <c r="AD1007" i="4" s="1"/>
  <c r="AD1025" i="4" s="1"/>
  <c r="P207" i="4"/>
  <c r="P316" i="4"/>
  <c r="P375" i="4"/>
  <c r="P656" i="4"/>
  <c r="P598" i="4"/>
  <c r="P767" i="4"/>
  <c r="P871" i="4"/>
  <c r="P889" i="4" s="1"/>
  <c r="P980" i="4"/>
  <c r="AD472" i="4"/>
  <c r="O1088" i="4"/>
  <c r="P352" i="4"/>
  <c r="AD587" i="4"/>
  <c r="AD224" i="4"/>
  <c r="AD233" i="4" s="1"/>
  <c r="AD251" i="4" s="1"/>
  <c r="AD839" i="4"/>
  <c r="AD848" i="4" s="1"/>
  <c r="O920" i="4"/>
  <c r="AD833" i="4"/>
  <c r="AD842" i="4" s="1"/>
  <c r="AD757" i="4"/>
  <c r="O250" i="4"/>
  <c r="O203" i="4" s="1"/>
  <c r="O756" i="4"/>
  <c r="AD754" i="4"/>
  <c r="AD977" i="4"/>
  <c r="O420" i="4"/>
  <c r="O699" i="4"/>
  <c r="O308" i="4"/>
  <c r="O1097" i="4" s="1"/>
  <c r="AD364" i="4"/>
  <c r="O864" i="4"/>
  <c r="AD971" i="4"/>
  <c r="AD359" i="4"/>
  <c r="O583" i="4"/>
  <c r="AD860" i="4"/>
  <c r="AD309" i="4"/>
  <c r="O974" i="4"/>
  <c r="AD701" i="4"/>
  <c r="AD1031" i="4"/>
  <c r="AD531" i="4"/>
  <c r="AD917" i="4"/>
  <c r="O647" i="4"/>
  <c r="AD528" i="4"/>
  <c r="O473" i="4"/>
  <c r="AD915" i="4"/>
  <c r="AD921" i="4"/>
  <c r="AD918" i="4"/>
  <c r="O752" i="4"/>
  <c r="O809" i="4"/>
  <c r="O1026" i="4"/>
  <c r="O1110" i="4" s="1"/>
  <c r="AD534" i="4"/>
  <c r="O585" i="4"/>
  <c r="AD807" i="4"/>
  <c r="O310" i="4"/>
  <c r="O754" i="4"/>
  <c r="O414" i="4"/>
  <c r="AD589" i="4"/>
  <c r="AD643" i="4"/>
  <c r="O359" i="4"/>
  <c r="AD808" i="4"/>
  <c r="AD810" i="4"/>
  <c r="AD306" i="4"/>
  <c r="O750" i="4"/>
  <c r="AD866" i="4"/>
  <c r="O975" i="4"/>
  <c r="AD366" i="4"/>
  <c r="O589" i="4"/>
  <c r="O1090" i="4"/>
  <c r="AD752" i="4"/>
  <c r="AD1029" i="4"/>
  <c r="O311" i="4"/>
  <c r="AD252" i="4"/>
  <c r="O479" i="4"/>
  <c r="AD1030" i="4"/>
  <c r="O807" i="4"/>
  <c r="AD529" i="4"/>
  <c r="AD365" i="4"/>
  <c r="AD695" i="4"/>
  <c r="P208" i="4"/>
  <c r="P315" i="4"/>
  <c r="P432" i="4"/>
  <c r="P601" i="4"/>
  <c r="P619" i="4" s="1"/>
  <c r="P596" i="4"/>
  <c r="P614" i="4" s="1"/>
  <c r="P763" i="4"/>
  <c r="P761" i="4"/>
  <c r="P779" i="4" s="1"/>
  <c r="P822" i="4"/>
  <c r="P929" i="4"/>
  <c r="AD478" i="4"/>
  <c r="AD585" i="4"/>
  <c r="AD1088" i="4"/>
  <c r="AD864" i="4"/>
  <c r="O697" i="4"/>
  <c r="O811" i="4"/>
  <c r="AD417" i="4"/>
  <c r="AD865" i="4"/>
  <c r="AD416" i="4"/>
  <c r="AD250" i="4"/>
  <c r="AD916" i="4"/>
  <c r="AD1108" i="4" s="1"/>
  <c r="AD588" i="4"/>
  <c r="AD363" i="4"/>
  <c r="N1119" i="4"/>
  <c r="P263" i="4"/>
  <c r="P369" i="4"/>
  <c r="P427" i="4"/>
  <c r="P445" i="4" s="1"/>
  <c r="P537" i="4"/>
  <c r="P597" i="4"/>
  <c r="P707" i="4"/>
  <c r="P874" i="4"/>
  <c r="P928" i="4"/>
  <c r="O306" i="4"/>
  <c r="N258" i="4"/>
  <c r="N1097" i="4"/>
  <c r="O922" i="4"/>
  <c r="O529" i="4"/>
  <c r="N1101" i="4"/>
  <c r="N481" i="4"/>
  <c r="O972" i="4"/>
  <c r="N1109" i="4"/>
  <c r="N1120" i="4"/>
  <c r="O256" i="4"/>
  <c r="O1085" i="4"/>
  <c r="N1111" i="4"/>
  <c r="N1037" i="4"/>
  <c r="N1036" i="4"/>
  <c r="O867" i="4"/>
  <c r="AD1118" i="4"/>
  <c r="O917" i="4"/>
  <c r="N1108" i="4"/>
  <c r="N1104" i="4"/>
  <c r="O361" i="4"/>
  <c r="N1098" i="4"/>
  <c r="N313" i="4"/>
  <c r="O474" i="4"/>
  <c r="N425" i="4"/>
  <c r="N1100" i="4"/>
  <c r="N426" i="4"/>
  <c r="N1115" i="4"/>
  <c r="O251" i="4"/>
  <c r="N1096" i="4"/>
  <c r="N1094" i="4"/>
  <c r="N203" i="4"/>
  <c r="N202" i="4"/>
  <c r="O366" i="4"/>
  <c r="N924" i="4"/>
  <c r="O642" i="4"/>
  <c r="N1103" i="4"/>
  <c r="N593" i="4"/>
  <c r="O757" i="4"/>
  <c r="O862" i="4"/>
  <c r="N1107" i="4"/>
  <c r="N814" i="4"/>
  <c r="O702" i="4"/>
  <c r="O416" i="4"/>
  <c r="N1099" i="4"/>
  <c r="N368" i="4"/>
  <c r="Q406" i="4"/>
  <c r="Q356" i="4"/>
  <c r="Q405" i="4"/>
  <c r="Q357" i="4"/>
  <c r="Q302" i="4"/>
  <c r="Q244" i="4"/>
  <c r="Q246" i="4"/>
  <c r="Q301" i="4"/>
  <c r="Q241" i="4"/>
  <c r="Q350" i="4"/>
  <c r="Q297" i="4"/>
  <c r="Q354" i="4"/>
  <c r="Q242" i="4"/>
  <c r="Q243" i="4"/>
  <c r="Q295" i="4"/>
  <c r="Q409" i="4"/>
  <c r="Q352" i="4"/>
  <c r="Q245" i="4"/>
  <c r="Q412" i="4"/>
  <c r="Q355" i="4"/>
  <c r="Q296" i="4"/>
  <c r="Q298" i="4"/>
  <c r="Q299" i="4"/>
  <c r="Q300" i="4"/>
  <c r="Q407" i="4"/>
  <c r="Q247" i="4"/>
  <c r="Q410" i="4"/>
  <c r="Q240" i="4"/>
  <c r="Q353" i="4"/>
  <c r="Q351" i="4"/>
  <c r="Q411" i="4"/>
  <c r="Q408" i="4"/>
  <c r="AE717" i="4"/>
  <c r="AE216" i="4"/>
  <c r="AE439" i="4"/>
  <c r="AE381" i="4"/>
  <c r="AE772" i="4"/>
  <c r="AE326" i="4"/>
  <c r="AE549" i="4"/>
  <c r="AE607" i="4"/>
  <c r="AE827" i="4"/>
  <c r="AE937" i="4"/>
  <c r="AE662" i="4"/>
  <c r="AE494" i="4"/>
  <c r="AE271" i="4"/>
  <c r="AE882" i="4"/>
  <c r="AE992" i="4"/>
  <c r="AE1050" i="4"/>
  <c r="P574" i="4"/>
  <c r="P580" i="4"/>
  <c r="P573" i="4"/>
  <c r="P522" i="4"/>
  <c r="P469" i="4"/>
  <c r="P470" i="4"/>
  <c r="P466" i="4"/>
  <c r="P519" i="4"/>
  <c r="P468" i="4"/>
  <c r="P464" i="4"/>
  <c r="P576" i="4"/>
  <c r="P467" i="4"/>
  <c r="P575" i="4"/>
  <c r="P525" i="4"/>
  <c r="P520" i="4"/>
  <c r="P518" i="4"/>
  <c r="P523" i="4"/>
  <c r="P463" i="4"/>
  <c r="P524" i="4"/>
  <c r="P521" i="4"/>
  <c r="P465" i="4"/>
  <c r="P577" i="4"/>
  <c r="P579" i="4"/>
  <c r="P578" i="4"/>
  <c r="Q1054" i="4"/>
  <c r="Q553" i="4"/>
  <c r="Q275" i="4"/>
  <c r="Q385" i="4"/>
  <c r="Q721" i="4"/>
  <c r="Q498" i="4"/>
  <c r="Q886" i="4"/>
  <c r="Q831" i="4"/>
  <c r="Q941" i="4"/>
  <c r="Q776" i="4"/>
  <c r="Q996" i="4"/>
  <c r="Q611" i="4"/>
  <c r="Q666" i="4"/>
  <c r="Q443" i="4"/>
  <c r="Q220" i="4"/>
  <c r="Q330" i="4"/>
  <c r="AE1040" i="4"/>
  <c r="AE1045" i="4"/>
  <c r="AE1038" i="4"/>
  <c r="AE1056" i="4" s="1"/>
  <c r="AE1065" i="4" s="1"/>
  <c r="AE1043" i="4"/>
  <c r="AE982" i="4"/>
  <c r="AE1042" i="4"/>
  <c r="AE1041" i="4"/>
  <c r="AE1044" i="4"/>
  <c r="AE980" i="4"/>
  <c r="AE998" i="4" s="1"/>
  <c r="AE1007" i="4" s="1"/>
  <c r="AE987" i="4"/>
  <c r="AE929" i="4"/>
  <c r="AE981" i="4"/>
  <c r="AE986" i="4"/>
  <c r="AE928" i="4"/>
  <c r="AE932" i="4"/>
  <c r="AE1039" i="4"/>
  <c r="AE927" i="4"/>
  <c r="AE983" i="4"/>
  <c r="AE931" i="4"/>
  <c r="AE985" i="4"/>
  <c r="AE874" i="4"/>
  <c r="AE821" i="4"/>
  <c r="AE873" i="4"/>
  <c r="AE891" i="4" s="1"/>
  <c r="AE900" i="4" s="1"/>
  <c r="AE870" i="4"/>
  <c r="AE925" i="4"/>
  <c r="AE872" i="4"/>
  <c r="AE816" i="4"/>
  <c r="AE984" i="4"/>
  <c r="AE877" i="4"/>
  <c r="AE875" i="4"/>
  <c r="AE871" i="4"/>
  <c r="AE930" i="4"/>
  <c r="AE819" i="4"/>
  <c r="AE818" i="4"/>
  <c r="AE817" i="4"/>
  <c r="AE876" i="4"/>
  <c r="AE815" i="4"/>
  <c r="AE761" i="4"/>
  <c r="AE766" i="4"/>
  <c r="AE926" i="4"/>
  <c r="AE765" i="4"/>
  <c r="AE760" i="4"/>
  <c r="AE820" i="4"/>
  <c r="AE706" i="4"/>
  <c r="AE764" i="4"/>
  <c r="AE709" i="4"/>
  <c r="AE762" i="4"/>
  <c r="AE763" i="4"/>
  <c r="AE652" i="4"/>
  <c r="AE708" i="4"/>
  <c r="AE726" i="4" s="1"/>
  <c r="AE735" i="4" s="1"/>
  <c r="AE753" i="4" s="1"/>
  <c r="AE707" i="4"/>
  <c r="AE655" i="4"/>
  <c r="AE711" i="4"/>
  <c r="AE710" i="4"/>
  <c r="AE654" i="4"/>
  <c r="AE599" i="4"/>
  <c r="AE650" i="4"/>
  <c r="AE542" i="4"/>
  <c r="AE767" i="4"/>
  <c r="AE785" i="4" s="1"/>
  <c r="AE794" i="4" s="1"/>
  <c r="AE705" i="4"/>
  <c r="AE656" i="4"/>
  <c r="AE596" i="4"/>
  <c r="AE602" i="4"/>
  <c r="AE620" i="4" s="1"/>
  <c r="AE629" i="4" s="1"/>
  <c r="AE601" i="4"/>
  <c r="AE657" i="4"/>
  <c r="AE651" i="4"/>
  <c r="AE540" i="4"/>
  <c r="AE712" i="4"/>
  <c r="AE595" i="4"/>
  <c r="AE822" i="4"/>
  <c r="AE600" i="4"/>
  <c r="AE544" i="4"/>
  <c r="AE543" i="4"/>
  <c r="AE541" i="4"/>
  <c r="AE539" i="4"/>
  <c r="AE486" i="4"/>
  <c r="AE488" i="4"/>
  <c r="AE597" i="4"/>
  <c r="AE598" i="4"/>
  <c r="AE616" i="4" s="1"/>
  <c r="AE625" i="4" s="1"/>
  <c r="AE433" i="4"/>
  <c r="AE373" i="4"/>
  <c r="AE537" i="4"/>
  <c r="AE489" i="4"/>
  <c r="AE431" i="4"/>
  <c r="AE371" i="4"/>
  <c r="AE538" i="4"/>
  <c r="AE482" i="4"/>
  <c r="AE429" i="4"/>
  <c r="AE483" i="4"/>
  <c r="AE434" i="4"/>
  <c r="AE427" i="4"/>
  <c r="AE445" i="4" s="1"/>
  <c r="AE454" i="4" s="1"/>
  <c r="AE432" i="4"/>
  <c r="AE485" i="4"/>
  <c r="AE503" i="4" s="1"/>
  <c r="AE512" i="4" s="1"/>
  <c r="AE530" i="4" s="1"/>
  <c r="AE653" i="4"/>
  <c r="AE372" i="4"/>
  <c r="AE428" i="4"/>
  <c r="AE484" i="4"/>
  <c r="AE374" i="4"/>
  <c r="AE375" i="4"/>
  <c r="AE321" i="4"/>
  <c r="AE369" i="4"/>
  <c r="AE430" i="4"/>
  <c r="AE376" i="4"/>
  <c r="AE370" i="4"/>
  <c r="AE317" i="4"/>
  <c r="AE319" i="4"/>
  <c r="AE314" i="4"/>
  <c r="AE260" i="4"/>
  <c r="AE262" i="4"/>
  <c r="AE320" i="4"/>
  <c r="AE315" i="4"/>
  <c r="AE264" i="4"/>
  <c r="AE318" i="4"/>
  <c r="AE266" i="4"/>
  <c r="AE265" i="4"/>
  <c r="AE209" i="4"/>
  <c r="AE205" i="4"/>
  <c r="AE316" i="4"/>
  <c r="AE208" i="4"/>
  <c r="AE204" i="4"/>
  <c r="AE263" i="4"/>
  <c r="AE207" i="4"/>
  <c r="AE206" i="4"/>
  <c r="AE487" i="4"/>
  <c r="AE259" i="4"/>
  <c r="AE211" i="4"/>
  <c r="AE210" i="4"/>
  <c r="AE261" i="4"/>
  <c r="O865" i="4"/>
  <c r="P333" i="4"/>
  <c r="AE941" i="4"/>
  <c r="AE886" i="4"/>
  <c r="AE553" i="4"/>
  <c r="AE498" i="4"/>
  <c r="AE385" i="4"/>
  <c r="AE275" i="4"/>
  <c r="AE831" i="4"/>
  <c r="AE721" i="4"/>
  <c r="AE776" i="4"/>
  <c r="AE996" i="4"/>
  <c r="AE1054" i="4"/>
  <c r="AE443" i="4"/>
  <c r="AE611" i="4"/>
  <c r="AE220" i="4"/>
  <c r="AE330" i="4"/>
  <c r="AE666" i="4"/>
  <c r="AD644" i="4"/>
  <c r="AD594" i="4" s="1"/>
  <c r="P775" i="4"/>
  <c r="P830" i="4"/>
  <c r="P497" i="4"/>
  <c r="P506" i="4" s="1"/>
  <c r="P329" i="4"/>
  <c r="P442" i="4"/>
  <c r="P451" i="4" s="1"/>
  <c r="P552" i="4"/>
  <c r="P561" i="4" s="1"/>
  <c r="P219" i="4"/>
  <c r="P384" i="4"/>
  <c r="P393" i="4" s="1"/>
  <c r="P610" i="4"/>
  <c r="P995" i="4"/>
  <c r="P1004" i="4" s="1"/>
  <c r="P940" i="4"/>
  <c r="P949" i="4" s="1"/>
  <c r="P274" i="4"/>
  <c r="P283" i="4" s="1"/>
  <c r="P665" i="4"/>
  <c r="P720" i="4"/>
  <c r="P729" i="4" s="1"/>
  <c r="P885" i="4"/>
  <c r="P894" i="4" s="1"/>
  <c r="P1053" i="4"/>
  <c r="AD1083" i="4"/>
  <c r="N649" i="4"/>
  <c r="AE1047" i="4"/>
  <c r="AE824" i="4"/>
  <c r="AE769" i="4"/>
  <c r="AE714" i="4"/>
  <c r="AE491" i="4"/>
  <c r="AE546" i="4"/>
  <c r="AE323" i="4"/>
  <c r="AE934" i="4"/>
  <c r="AE378" i="4"/>
  <c r="AE659" i="4"/>
  <c r="AE604" i="4"/>
  <c r="AE989" i="4"/>
  <c r="AE879" i="4"/>
  <c r="AE268" i="4"/>
  <c r="AD1084" i="4"/>
  <c r="O977" i="4"/>
  <c r="AD1089" i="4"/>
  <c r="N1114" i="4"/>
  <c r="O362" i="4"/>
  <c r="AD862" i="4"/>
  <c r="Q576" i="4"/>
  <c r="Q578" i="4"/>
  <c r="Q522" i="4"/>
  <c r="Q467" i="4"/>
  <c r="Q465" i="4"/>
  <c r="Q466" i="4"/>
  <c r="Q575" i="4"/>
  <c r="Q524" i="4"/>
  <c r="Q468" i="4"/>
  <c r="Q579" i="4"/>
  <c r="Q577" i="4"/>
  <c r="Q463" i="4"/>
  <c r="Q580" i="4"/>
  <c r="Q523" i="4"/>
  <c r="Q470" i="4"/>
  <c r="Q519" i="4"/>
  <c r="Q574" i="4"/>
  <c r="Q464" i="4"/>
  <c r="Q521" i="4"/>
  <c r="Q469" i="4"/>
  <c r="Q518" i="4"/>
  <c r="Q525" i="4"/>
  <c r="Q573" i="4"/>
  <c r="Q520" i="4"/>
  <c r="Q935" i="4"/>
  <c r="Q715" i="4"/>
  <c r="Q269" i="4"/>
  <c r="Q547" i="4"/>
  <c r="Q492" i="4"/>
  <c r="Q324" i="4"/>
  <c r="Q770" i="4"/>
  <c r="Q379" i="4"/>
  <c r="Q605" i="4"/>
  <c r="Q880" i="4"/>
  <c r="Q660" i="4"/>
  <c r="Q1048" i="4"/>
  <c r="Q825" i="4"/>
  <c r="Q990" i="4"/>
  <c r="Q775" i="4"/>
  <c r="Q830" i="4"/>
  <c r="Q610" i="4"/>
  <c r="Q552" i="4"/>
  <c r="Q497" i="4"/>
  <c r="Q219" i="4"/>
  <c r="Q384" i="4"/>
  <c r="Q329" i="4"/>
  <c r="Q442" i="4"/>
  <c r="Q995" i="4"/>
  <c r="Q940" i="4"/>
  <c r="Q1053" i="4"/>
  <c r="Q665" i="4"/>
  <c r="Q720" i="4"/>
  <c r="Q885" i="4"/>
  <c r="Q274" i="4"/>
  <c r="P549" i="4"/>
  <c r="P558" i="4" s="1"/>
  <c r="P216" i="4"/>
  <c r="P225" i="4" s="1"/>
  <c r="P772" i="4"/>
  <c r="P381" i="4"/>
  <c r="P390" i="4" s="1"/>
  <c r="P326" i="4"/>
  <c r="P335" i="4" s="1"/>
  <c r="P439" i="4"/>
  <c r="P717" i="4"/>
  <c r="P726" i="4" s="1"/>
  <c r="P494" i="4"/>
  <c r="P503" i="4" s="1"/>
  <c r="P607" i="4"/>
  <c r="P616" i="4" s="1"/>
  <c r="P937" i="4"/>
  <c r="P662" i="4"/>
  <c r="P1050" i="4"/>
  <c r="P1059" i="4" s="1"/>
  <c r="P827" i="4"/>
  <c r="P836" i="4" s="1"/>
  <c r="P271" i="4"/>
  <c r="P280" i="4" s="1"/>
  <c r="P882" i="4"/>
  <c r="P891" i="4" s="1"/>
  <c r="P992" i="4"/>
  <c r="P1001" i="4" s="1"/>
  <c r="O808" i="4"/>
  <c r="O700" i="4"/>
  <c r="P556" i="4"/>
  <c r="P943" i="4"/>
  <c r="P1047" i="4"/>
  <c r="P824" i="4"/>
  <c r="P833" i="4" s="1"/>
  <c r="P714" i="4"/>
  <c r="P769" i="4"/>
  <c r="P778" i="4" s="1"/>
  <c r="P491" i="4"/>
  <c r="P500" i="4" s="1"/>
  <c r="P323" i="4"/>
  <c r="P332" i="4" s="1"/>
  <c r="P546" i="4"/>
  <c r="P934" i="4"/>
  <c r="P604" i="4"/>
  <c r="P659" i="4"/>
  <c r="P668" i="4" s="1"/>
  <c r="P879" i="4"/>
  <c r="P378" i="4"/>
  <c r="P387" i="4" s="1"/>
  <c r="P989" i="4"/>
  <c r="P998" i="4" s="1"/>
  <c r="P268" i="4"/>
  <c r="R123" i="4"/>
  <c r="R146" i="4" s="1"/>
  <c r="R109" i="4"/>
  <c r="R132" i="4" s="1"/>
  <c r="R94" i="4"/>
  <c r="R114" i="4"/>
  <c r="R137" i="4" s="1"/>
  <c r="R99" i="4"/>
  <c r="R111" i="4"/>
  <c r="R134" i="4" s="1"/>
  <c r="R96" i="4"/>
  <c r="R151" i="4"/>
  <c r="R119" i="4"/>
  <c r="R142" i="4" s="1"/>
  <c r="R152" i="4"/>
  <c r="R120" i="4"/>
  <c r="R143" i="4" s="1"/>
  <c r="R65" i="4"/>
  <c r="R51" i="4"/>
  <c r="R36" i="4"/>
  <c r="R21" i="4"/>
  <c r="S5" i="4"/>
  <c r="R108" i="4"/>
  <c r="R131" i="4" s="1"/>
  <c r="R102" i="4"/>
  <c r="R93" i="4"/>
  <c r="R76" i="4"/>
  <c r="R62" i="4"/>
  <c r="R48" i="4"/>
  <c r="R33" i="4"/>
  <c r="R17" i="4"/>
  <c r="R121" i="4"/>
  <c r="R144" i="4" s="1"/>
  <c r="R112" i="4"/>
  <c r="R135" i="4" s="1"/>
  <c r="R73" i="4"/>
  <c r="R59" i="4"/>
  <c r="R87" i="4" s="1"/>
  <c r="R44" i="4"/>
  <c r="R30" i="4"/>
  <c r="R14" i="4"/>
  <c r="R113" i="4"/>
  <c r="R136" i="4" s="1"/>
  <c r="R95" i="4"/>
  <c r="R70" i="4"/>
  <c r="R56" i="4"/>
  <c r="R41" i="4"/>
  <c r="R26" i="4"/>
  <c r="R67" i="4"/>
  <c r="R53" i="4"/>
  <c r="R38" i="4"/>
  <c r="R23" i="4"/>
  <c r="R122" i="4"/>
  <c r="R145" i="4" s="1"/>
  <c r="R117" i="4"/>
  <c r="R140" i="4" s="1"/>
  <c r="R64" i="4"/>
  <c r="R50" i="4"/>
  <c r="R35" i="4"/>
  <c r="R19" i="4"/>
  <c r="R118" i="4"/>
  <c r="R141" i="4" s="1"/>
  <c r="R75" i="4"/>
  <c r="R61" i="4"/>
  <c r="R46" i="4"/>
  <c r="R32" i="4"/>
  <c r="R16" i="4"/>
  <c r="R110" i="4"/>
  <c r="R133" i="4" s="1"/>
  <c r="R100" i="4"/>
  <c r="R72" i="4"/>
  <c r="R86" i="4" s="1"/>
  <c r="R58" i="4"/>
  <c r="R43" i="4"/>
  <c r="R69" i="4"/>
  <c r="R55" i="4"/>
  <c r="R40" i="4"/>
  <c r="R25" i="4"/>
  <c r="R97" i="4"/>
  <c r="R105" i="4" s="1"/>
  <c r="R129" i="4" s="1"/>
  <c r="R71" i="4"/>
  <c r="R57" i="4"/>
  <c r="R42" i="4"/>
  <c r="R27" i="4"/>
  <c r="R115" i="4"/>
  <c r="R138" i="4" s="1"/>
  <c r="R49" i="4"/>
  <c r="R89" i="4" s="1"/>
  <c r="R37" i="4"/>
  <c r="R101" i="4"/>
  <c r="R63" i="4"/>
  <c r="R52" i="4"/>
  <c r="R74" i="4"/>
  <c r="R116" i="4"/>
  <c r="R139" i="4" s="1"/>
  <c r="R98" i="4"/>
  <c r="R39" i="4"/>
  <c r="R31" i="4"/>
  <c r="R24" i="4"/>
  <c r="R77" i="4"/>
  <c r="R66" i="4"/>
  <c r="R15" i="4"/>
  <c r="R54" i="4"/>
  <c r="R34" i="4"/>
  <c r="R45" i="4"/>
  <c r="R124" i="4"/>
  <c r="R147" i="4" s="1"/>
  <c r="R18" i="4"/>
  <c r="R68" i="4"/>
  <c r="R60" i="4"/>
  <c r="R22" i="4"/>
  <c r="P839" i="4"/>
  <c r="O1030" i="4"/>
  <c r="N1117" i="4"/>
  <c r="O253" i="4"/>
  <c r="AD750" i="4"/>
  <c r="N1106" i="4"/>
  <c r="N759" i="4"/>
  <c r="O805" i="4"/>
  <c r="Q437" i="4"/>
  <c r="Q214" i="4"/>
  <c r="AD418" i="4"/>
  <c r="AD805" i="4"/>
  <c r="P613" i="4"/>
  <c r="P1057" i="4"/>
  <c r="Q1018" i="4"/>
  <c r="Q1022" i="4"/>
  <c r="Q964" i="4"/>
  <c r="Q967" i="4"/>
  <c r="Q912" i="4"/>
  <c r="Q907" i="4"/>
  <c r="Q965" i="4"/>
  <c r="Q801" i="4"/>
  <c r="Q803" i="4"/>
  <c r="Q741" i="4"/>
  <c r="Q688" i="4"/>
  <c r="Q744" i="4"/>
  <c r="Q686" i="4"/>
  <c r="Q635" i="4"/>
  <c r="Q691" i="4"/>
  <c r="Q634" i="4"/>
  <c r="Q693" i="4"/>
  <c r="Q746" i="4"/>
  <c r="Q689" i="4"/>
  <c r="Q690" i="4"/>
  <c r="Q855" i="4"/>
  <c r="Q632" i="4"/>
  <c r="Q637" i="4"/>
  <c r="Q692" i="4"/>
  <c r="Q800" i="4"/>
  <c r="Q802" i="4"/>
  <c r="Q913" i="4"/>
  <c r="Q966" i="4"/>
  <c r="Q633" i="4"/>
  <c r="Q797" i="4"/>
  <c r="Q1016" i="4"/>
  <c r="Q852" i="4"/>
  <c r="Q962" i="4"/>
  <c r="Q968" i="4"/>
  <c r="Q631" i="4"/>
  <c r="Q742" i="4"/>
  <c r="Q858" i="4"/>
  <c r="Q748" i="4"/>
  <c r="Q909" i="4"/>
  <c r="Q963" i="4"/>
  <c r="Q1020" i="4"/>
  <c r="Q857" i="4"/>
  <c r="Q910" i="4"/>
  <c r="Q1023" i="4"/>
  <c r="Q1021" i="4"/>
  <c r="Q854" i="4"/>
  <c r="Q856" i="4"/>
  <c r="Q687" i="4"/>
  <c r="Q799" i="4"/>
  <c r="Q908" i="4"/>
  <c r="Q1074" i="4"/>
  <c r="Q798" i="4"/>
  <c r="Q906" i="4"/>
  <c r="Q853" i="4"/>
  <c r="Q743" i="4"/>
  <c r="Q638" i="4"/>
  <c r="Q747" i="4"/>
  <c r="Q796" i="4"/>
  <c r="Q636" i="4"/>
  <c r="Q1019" i="4"/>
  <c r="Q851" i="4"/>
  <c r="Q1017" i="4"/>
  <c r="Q745" i="4"/>
  <c r="Q961" i="4"/>
  <c r="Q911" i="4"/>
  <c r="Q1075" i="4"/>
  <c r="Q1080" i="4"/>
  <c r="Q1081" i="4"/>
  <c r="Q1077" i="4"/>
  <c r="Q1079" i="4"/>
  <c r="Q1076" i="4"/>
  <c r="Q1078" i="4"/>
  <c r="AD305" i="4"/>
  <c r="AD812" i="4"/>
  <c r="P446" i="4"/>
  <c r="N1118" i="4"/>
  <c r="AE775" i="4"/>
  <c r="AE497" i="4"/>
  <c r="AE384" i="4"/>
  <c r="AE442" i="4"/>
  <c r="AE329" i="4"/>
  <c r="AE219" i="4"/>
  <c r="AE610" i="4"/>
  <c r="AE995" i="4"/>
  <c r="AE830" i="4"/>
  <c r="AE552" i="4"/>
  <c r="AE885" i="4"/>
  <c r="AE940" i="4"/>
  <c r="AE720" i="4"/>
  <c r="AE1053" i="4"/>
  <c r="AE274" i="4"/>
  <c r="AE665" i="4"/>
  <c r="AD586" i="4"/>
  <c r="Q213" i="4"/>
  <c r="Q436" i="4"/>
  <c r="O916" i="4"/>
  <c r="AF90" i="4"/>
  <c r="AF85" i="4"/>
  <c r="AF80" i="4"/>
  <c r="AF87" i="4"/>
  <c r="AF83" i="4"/>
  <c r="AF82" i="4"/>
  <c r="AF89" i="4"/>
  <c r="AF88" i="4"/>
  <c r="AF91" i="4"/>
  <c r="AF86" i="4"/>
  <c r="AF81" i="4"/>
  <c r="AF84" i="4"/>
  <c r="AF79" i="4"/>
  <c r="AF78" i="4"/>
  <c r="AD922" i="4"/>
  <c r="AD646" i="4"/>
  <c r="AD304" i="4"/>
  <c r="AD809" i="4"/>
  <c r="N1116" i="4"/>
  <c r="P338" i="4"/>
  <c r="P999" i="4"/>
  <c r="P1056" i="4"/>
  <c r="AE213" i="4"/>
  <c r="AE436" i="4"/>
  <c r="O701" i="4"/>
  <c r="N869" i="4"/>
  <c r="Q938" i="4"/>
  <c r="Q883" i="4"/>
  <c r="Q663" i="4"/>
  <c r="Q773" i="4"/>
  <c r="Q550" i="4"/>
  <c r="Q440" i="4"/>
  <c r="Q382" i="4"/>
  <c r="Q272" i="4"/>
  <c r="Q718" i="4"/>
  <c r="Q495" i="4"/>
  <c r="Q327" i="4"/>
  <c r="Q1051" i="4"/>
  <c r="Q828" i="4"/>
  <c r="Q993" i="4"/>
  <c r="Q217" i="4"/>
  <c r="Q608" i="4"/>
  <c r="Q195" i="4"/>
  <c r="P162" i="4"/>
  <c r="P163" i="4"/>
  <c r="P161" i="4"/>
  <c r="O753" i="4"/>
  <c r="AD527" i="4"/>
  <c r="N979" i="4"/>
  <c r="P277" i="4"/>
  <c r="P724" i="4"/>
  <c r="N1102" i="4"/>
  <c r="AG195" i="4"/>
  <c r="AE881" i="4"/>
  <c r="AE661" i="4"/>
  <c r="AE438" i="4"/>
  <c r="AE606" i="4"/>
  <c r="AE325" i="4"/>
  <c r="AE215" i="4"/>
  <c r="AE826" i="4"/>
  <c r="AE1049" i="4"/>
  <c r="AE991" i="4"/>
  <c r="AE548" i="4"/>
  <c r="AE380" i="4"/>
  <c r="AE716" i="4"/>
  <c r="AE493" i="4"/>
  <c r="AE936" i="4"/>
  <c r="AE270" i="4"/>
  <c r="AE771" i="4"/>
  <c r="P661" i="4"/>
  <c r="P670" i="4" s="1"/>
  <c r="P606" i="4"/>
  <c r="P438" i="4"/>
  <c r="P447" i="4" s="1"/>
  <c r="P215" i="4"/>
  <c r="P224" i="4" s="1"/>
  <c r="P325" i="4"/>
  <c r="P881" i="4"/>
  <c r="P890" i="4" s="1"/>
  <c r="P1049" i="4"/>
  <c r="P826" i="4"/>
  <c r="P835" i="4" s="1"/>
  <c r="P991" i="4"/>
  <c r="P1000" i="4" s="1"/>
  <c r="P493" i="4"/>
  <c r="P502" i="4" s="1"/>
  <c r="P380" i="4"/>
  <c r="P389" i="4" s="1"/>
  <c r="P548" i="4"/>
  <c r="P557" i="4" s="1"/>
  <c r="P716" i="4"/>
  <c r="P725" i="4" s="1"/>
  <c r="P771" i="4"/>
  <c r="P780" i="4" s="1"/>
  <c r="P936" i="4"/>
  <c r="P945" i="4" s="1"/>
  <c r="P270" i="4"/>
  <c r="P279" i="4" s="1"/>
  <c r="AD253" i="4"/>
  <c r="AD970" i="4"/>
  <c r="P886" i="4"/>
  <c r="P776" i="4"/>
  <c r="P785" i="4" s="1"/>
  <c r="P794" i="4" s="1"/>
  <c r="P553" i="4"/>
  <c r="P562" i="4" s="1"/>
  <c r="P571" i="4" s="1"/>
  <c r="P385" i="4"/>
  <c r="P394" i="4" s="1"/>
  <c r="P403" i="4" s="1"/>
  <c r="P275" i="4"/>
  <c r="P284" i="4" s="1"/>
  <c r="P293" i="4" s="1"/>
  <c r="P498" i="4"/>
  <c r="P507" i="4" s="1"/>
  <c r="P516" i="4" s="1"/>
  <c r="P721" i="4"/>
  <c r="P730" i="4" s="1"/>
  <c r="P739" i="4" s="1"/>
  <c r="P831" i="4"/>
  <c r="P840" i="4" s="1"/>
  <c r="P849" i="4" s="1"/>
  <c r="P941" i="4"/>
  <c r="P996" i="4"/>
  <c r="P1005" i="4" s="1"/>
  <c r="P1014" i="4" s="1"/>
  <c r="P1032" i="4" s="1"/>
  <c r="P1054" i="4"/>
  <c r="P1063" i="4" s="1"/>
  <c r="P1072" i="4" s="1"/>
  <c r="P1090" i="4" s="1"/>
  <c r="P611" i="4"/>
  <c r="P620" i="4" s="1"/>
  <c r="P629" i="4" s="1"/>
  <c r="P647" i="4" s="1"/>
  <c r="P330" i="4"/>
  <c r="P339" i="4" s="1"/>
  <c r="P348" i="4" s="1"/>
  <c r="P220" i="4"/>
  <c r="P229" i="4" s="1"/>
  <c r="P238" i="4" s="1"/>
  <c r="P666" i="4"/>
  <c r="P675" i="4" s="1"/>
  <c r="P684" i="4" s="1"/>
  <c r="P443" i="4"/>
  <c r="P452" i="4" s="1"/>
  <c r="P461" i="4" s="1"/>
  <c r="AD1087" i="4"/>
  <c r="Q881" i="4"/>
  <c r="Q661" i="4"/>
  <c r="Q438" i="4"/>
  <c r="Q215" i="4"/>
  <c r="Q325" i="4"/>
  <c r="Q606" i="4"/>
  <c r="Q991" i="4"/>
  <c r="Q826" i="4"/>
  <c r="Q1049" i="4"/>
  <c r="Q380" i="4"/>
  <c r="Q548" i="4"/>
  <c r="Q716" i="4"/>
  <c r="Q771" i="4"/>
  <c r="Q493" i="4"/>
  <c r="Q936" i="4"/>
  <c r="Q270" i="4"/>
  <c r="P159" i="4"/>
  <c r="P160" i="4"/>
  <c r="P158" i="4"/>
  <c r="AD308" i="4"/>
  <c r="AF104" i="4"/>
  <c r="AF128" i="4" s="1"/>
  <c r="AF105" i="4"/>
  <c r="AF129" i="4" s="1"/>
  <c r="AF103" i="4"/>
  <c r="AF127" i="4" s="1"/>
  <c r="AF106" i="4"/>
  <c r="AF130" i="4" s="1"/>
  <c r="AD699" i="4"/>
  <c r="N1110" i="4"/>
  <c r="P669" i="4"/>
  <c r="P1058" i="4"/>
  <c r="P1062" i="4"/>
  <c r="AD421" i="4"/>
  <c r="O751" i="4"/>
  <c r="O971" i="4"/>
  <c r="O861" i="4"/>
  <c r="AD806" i="4"/>
  <c r="P829" i="4"/>
  <c r="P838" i="4" s="1"/>
  <c r="P273" i="4"/>
  <c r="P282" i="4" s="1"/>
  <c r="P218" i="4"/>
  <c r="P227" i="4" s="1"/>
  <c r="P719" i="4"/>
  <c r="P664" i="4"/>
  <c r="P673" i="4" s="1"/>
  <c r="P441" i="4"/>
  <c r="P609" i="4"/>
  <c r="P618" i="4" s="1"/>
  <c r="P994" i="4"/>
  <c r="P1003" i="4" s="1"/>
  <c r="P328" i="4"/>
  <c r="P337" i="4" s="1"/>
  <c r="P774" i="4"/>
  <c r="P783" i="4" s="1"/>
  <c r="P939" i="4"/>
  <c r="P948" i="4" s="1"/>
  <c r="P1052" i="4"/>
  <c r="P1061" i="4" s="1"/>
  <c r="P551" i="4"/>
  <c r="P560" i="4" s="1"/>
  <c r="P884" i="4"/>
  <c r="P893" i="4" s="1"/>
  <c r="P496" i="4"/>
  <c r="P505" i="4" s="1"/>
  <c r="P383" i="4"/>
  <c r="P392" i="4" s="1"/>
  <c r="O476" i="4"/>
  <c r="P167" i="4"/>
  <c r="P164" i="4"/>
  <c r="P165" i="4"/>
  <c r="P166" i="4"/>
  <c r="P168" i="4"/>
  <c r="O641" i="4"/>
  <c r="Q154" i="4"/>
  <c r="Q153" i="4"/>
  <c r="Q155" i="4"/>
  <c r="P228" i="4"/>
  <c r="P388" i="4"/>
  <c r="P723" i="4"/>
  <c r="P888" i="4"/>
  <c r="P950" i="4"/>
  <c r="P959" i="4" s="1"/>
  <c r="N1113" i="4"/>
  <c r="AD473" i="4"/>
  <c r="AE938" i="4"/>
  <c r="AE883" i="4"/>
  <c r="AE773" i="4"/>
  <c r="AE663" i="4"/>
  <c r="AE550" i="4"/>
  <c r="AE382" i="4"/>
  <c r="AE440" i="4"/>
  <c r="AE272" i="4"/>
  <c r="AE495" i="4"/>
  <c r="AE718" i="4"/>
  <c r="AE993" i="4"/>
  <c r="AE327" i="4"/>
  <c r="AE828" i="4"/>
  <c r="AE608" i="4"/>
  <c r="AE217" i="4"/>
  <c r="AE1051" i="4"/>
  <c r="AD974" i="4"/>
  <c r="O1087" i="4"/>
  <c r="Q1047" i="4"/>
  <c r="Q769" i="4"/>
  <c r="Q824" i="4"/>
  <c r="Q491" i="4"/>
  <c r="Q546" i="4"/>
  <c r="Q323" i="4"/>
  <c r="Q714" i="4"/>
  <c r="Q934" i="4"/>
  <c r="Q879" i="4"/>
  <c r="Q989" i="4"/>
  <c r="Q378" i="4"/>
  <c r="Q604" i="4"/>
  <c r="Q268" i="4"/>
  <c r="Q659" i="4"/>
  <c r="AD256" i="4"/>
  <c r="AE576" i="4"/>
  <c r="AE578" i="4"/>
  <c r="AE580" i="4"/>
  <c r="AE469" i="4"/>
  <c r="AE465" i="4"/>
  <c r="AE464" i="4"/>
  <c r="AE463" i="4"/>
  <c r="AE525" i="4"/>
  <c r="AE467" i="4"/>
  <c r="AE521" i="4"/>
  <c r="AE518" i="4"/>
  <c r="AE466" i="4"/>
  <c r="AE520" i="4"/>
  <c r="AE575" i="4"/>
  <c r="AE522" i="4"/>
  <c r="AE574" i="4"/>
  <c r="AE523" i="4"/>
  <c r="AE470" i="4"/>
  <c r="AE468" i="4"/>
  <c r="AE519" i="4"/>
  <c r="AE524" i="4"/>
  <c r="AE577" i="4"/>
  <c r="AE573" i="4"/>
  <c r="AE579" i="4"/>
  <c r="O1089" i="4"/>
  <c r="AI4" i="4"/>
  <c r="AH8" i="4"/>
  <c r="AH7" i="4"/>
  <c r="AH169" i="4"/>
  <c r="AH182" i="4" s="1"/>
  <c r="AH9" i="4"/>
  <c r="P334" i="4"/>
  <c r="P448" i="4"/>
  <c r="P501" i="4"/>
  <c r="P784" i="4"/>
  <c r="P938" i="4"/>
  <c r="P883" i="4"/>
  <c r="P773" i="4"/>
  <c r="P782" i="4" s="1"/>
  <c r="P663" i="4"/>
  <c r="P672" i="4" s="1"/>
  <c r="P550" i="4"/>
  <c r="P559" i="4" s="1"/>
  <c r="P440" i="4"/>
  <c r="P449" i="4" s="1"/>
  <c r="P382" i="4"/>
  <c r="P391" i="4" s="1"/>
  <c r="P272" i="4"/>
  <c r="P281" i="4" s="1"/>
  <c r="P495" i="4"/>
  <c r="P504" i="4" s="1"/>
  <c r="P718" i="4"/>
  <c r="P727" i="4" s="1"/>
  <c r="P327" i="4"/>
  <c r="P336" i="4" s="1"/>
  <c r="P828" i="4"/>
  <c r="P837" i="4" s="1"/>
  <c r="P608" i="4"/>
  <c r="P617" i="4" s="1"/>
  <c r="P217" i="4"/>
  <c r="P993" i="4"/>
  <c r="P1002" i="4" s="1"/>
  <c r="P1051" i="4"/>
  <c r="P1060" i="4" s="1"/>
  <c r="P671" i="4"/>
  <c r="Q1043" i="4"/>
  <c r="Q984" i="4"/>
  <c r="Q982" i="4"/>
  <c r="Q1038" i="4"/>
  <c r="Q1041" i="4"/>
  <c r="Q1059" i="4" s="1"/>
  <c r="Q1045" i="4"/>
  <c r="Q1063" i="4" s="1"/>
  <c r="Q1044" i="4"/>
  <c r="Q986" i="4"/>
  <c r="Q1004" i="4" s="1"/>
  <c r="Q985" i="4"/>
  <c r="Q1042" i="4"/>
  <c r="Q1060" i="4" s="1"/>
  <c r="Q929" i="4"/>
  <c r="Q987" i="4"/>
  <c r="Q980" i="4"/>
  <c r="Q998" i="4" s="1"/>
  <c r="Q931" i="4"/>
  <c r="Q927" i="4"/>
  <c r="Q945" i="4" s="1"/>
  <c r="Q930" i="4"/>
  <c r="Q1039" i="4"/>
  <c r="Q1040" i="4"/>
  <c r="Q875" i="4"/>
  <c r="Q981" i="4"/>
  <c r="Q999" i="4" s="1"/>
  <c r="Q926" i="4"/>
  <c r="Q944" i="4" s="1"/>
  <c r="Q925" i="4"/>
  <c r="Q943" i="4" s="1"/>
  <c r="Q873" i="4"/>
  <c r="Q983" i="4"/>
  <c r="Q877" i="4"/>
  <c r="Q872" i="4"/>
  <c r="Q890" i="4" s="1"/>
  <c r="Q876" i="4"/>
  <c r="Q928" i="4"/>
  <c r="Q870" i="4"/>
  <c r="Q888" i="4" s="1"/>
  <c r="Q932" i="4"/>
  <c r="Q871" i="4"/>
  <c r="Q819" i="4"/>
  <c r="Q820" i="4"/>
  <c r="Q767" i="4"/>
  <c r="Q821" i="4"/>
  <c r="Q839" i="4" s="1"/>
  <c r="Q765" i="4"/>
  <c r="Q783" i="4" s="1"/>
  <c r="Q816" i="4"/>
  <c r="Q834" i="4" s="1"/>
  <c r="Q815" i="4"/>
  <c r="Q833" i="4" s="1"/>
  <c r="Q874" i="4"/>
  <c r="Q762" i="4"/>
  <c r="Q822" i="4"/>
  <c r="Q763" i="4"/>
  <c r="Q760" i="4"/>
  <c r="Q707" i="4"/>
  <c r="Q761" i="4"/>
  <c r="Q779" i="4" s="1"/>
  <c r="Q818" i="4"/>
  <c r="Q596" i="4"/>
  <c r="Q817" i="4"/>
  <c r="Q657" i="4"/>
  <c r="Q764" i="4"/>
  <c r="Q782" i="4" s="1"/>
  <c r="Q706" i="4"/>
  <c r="Q655" i="4"/>
  <c r="Q712" i="4"/>
  <c r="Q709" i="4"/>
  <c r="Q766" i="4"/>
  <c r="Q708" i="4"/>
  <c r="Q601" i="4"/>
  <c r="Q653" i="4"/>
  <c r="Q654" i="4"/>
  <c r="Q598" i="4"/>
  <c r="Q705" i="4"/>
  <c r="Q595" i="4"/>
  <c r="Q711" i="4"/>
  <c r="Q729" i="4" s="1"/>
  <c r="Q597" i="4"/>
  <c r="Q615" i="4" s="1"/>
  <c r="Q485" i="4"/>
  <c r="Q650" i="4"/>
  <c r="Q710" i="4"/>
  <c r="Q652" i="4"/>
  <c r="Q600" i="4"/>
  <c r="Q618" i="4" s="1"/>
  <c r="Q542" i="4"/>
  <c r="Q651" i="4"/>
  <c r="Q656" i="4"/>
  <c r="Q602" i="4"/>
  <c r="Q620" i="4" s="1"/>
  <c r="Q544" i="4"/>
  <c r="Q562" i="4" s="1"/>
  <c r="Q543" i="4"/>
  <c r="Q541" i="4"/>
  <c r="Q539" i="4"/>
  <c r="Q540" i="4"/>
  <c r="Q558" i="4" s="1"/>
  <c r="Q537" i="4"/>
  <c r="Q538" i="4"/>
  <c r="Q599" i="4"/>
  <c r="Q486" i="4"/>
  <c r="Q488" i="4"/>
  <c r="Q483" i="4"/>
  <c r="Q431" i="4"/>
  <c r="Q484" i="4"/>
  <c r="Q487" i="4"/>
  <c r="Q434" i="4"/>
  <c r="Q452" i="4" s="1"/>
  <c r="Q427" i="4"/>
  <c r="Q489" i="4"/>
  <c r="Q507" i="4" s="1"/>
  <c r="Q482" i="4"/>
  <c r="Q500" i="4" s="1"/>
  <c r="Q375" i="4"/>
  <c r="Q393" i="4" s="1"/>
  <c r="Q429" i="4"/>
  <c r="Q371" i="4"/>
  <c r="Q320" i="4"/>
  <c r="Q432" i="4"/>
  <c r="Q430" i="4"/>
  <c r="Q370" i="4"/>
  <c r="Q428" i="4"/>
  <c r="Q446" i="4" s="1"/>
  <c r="Q262" i="4"/>
  <c r="Q373" i="4"/>
  <c r="Q319" i="4"/>
  <c r="Q314" i="4"/>
  <c r="Q433" i="4"/>
  <c r="Q372" i="4"/>
  <c r="Q390" i="4" s="1"/>
  <c r="Q369" i="4"/>
  <c r="Q387" i="4" s="1"/>
  <c r="Q318" i="4"/>
  <c r="Q210" i="4"/>
  <c r="Q228" i="4" s="1"/>
  <c r="Q316" i="4"/>
  <c r="Q321" i="4"/>
  <c r="Q339" i="4" s="1"/>
  <c r="Q208" i="4"/>
  <c r="Q259" i="4"/>
  <c r="Q374" i="4"/>
  <c r="Q266" i="4"/>
  <c r="Q376" i="4"/>
  <c r="Q205" i="4"/>
  <c r="Q263" i="4"/>
  <c r="Q261" i="4"/>
  <c r="Q279" i="4" s="1"/>
  <c r="Q204" i="4"/>
  <c r="Q222" i="4" s="1"/>
  <c r="Q265" i="4"/>
  <c r="Q283" i="4" s="1"/>
  <c r="Q211" i="4"/>
  <c r="Q229" i="4" s="1"/>
  <c r="Q315" i="4"/>
  <c r="Q333" i="4" s="1"/>
  <c r="Q207" i="4"/>
  <c r="Q260" i="4"/>
  <c r="Q264" i="4"/>
  <c r="Q209" i="4"/>
  <c r="Q317" i="4"/>
  <c r="Q335" i="4" s="1"/>
  <c r="Q206" i="4"/>
  <c r="Q326" i="4"/>
  <c r="Q381" i="4"/>
  <c r="Q216" i="4"/>
  <c r="Q549" i="4"/>
  <c r="Q717" i="4"/>
  <c r="Q439" i="4"/>
  <c r="Q772" i="4"/>
  <c r="Q937" i="4"/>
  <c r="Q1050" i="4"/>
  <c r="Q494" i="4"/>
  <c r="Q607" i="4"/>
  <c r="Q662" i="4"/>
  <c r="Q827" i="4"/>
  <c r="Q271" i="4"/>
  <c r="Q882" i="4"/>
  <c r="Q992" i="4"/>
  <c r="AD1090" i="4"/>
  <c r="AD976" i="4"/>
  <c r="AG123" i="4"/>
  <c r="AG146" i="4" s="1"/>
  <c r="AG109" i="4"/>
  <c r="AG132" i="4" s="1"/>
  <c r="AG94" i="4"/>
  <c r="AG114" i="4"/>
  <c r="AG137" i="4" s="1"/>
  <c r="AG99" i="4"/>
  <c r="AG111" i="4"/>
  <c r="AG134" i="4" s="1"/>
  <c r="AG96" i="4"/>
  <c r="AG151" i="4"/>
  <c r="AG119" i="4"/>
  <c r="AG142" i="4" s="1"/>
  <c r="AG65" i="4"/>
  <c r="AG51" i="4"/>
  <c r="AG36" i="4"/>
  <c r="AG21" i="4"/>
  <c r="AH5" i="4"/>
  <c r="AG124" i="4"/>
  <c r="AG147" i="4" s="1"/>
  <c r="AG115" i="4"/>
  <c r="AG138" i="4" s="1"/>
  <c r="AG76" i="4"/>
  <c r="AG62" i="4"/>
  <c r="AG48" i="4"/>
  <c r="AG33" i="4"/>
  <c r="AG17" i="4"/>
  <c r="AG97" i="4"/>
  <c r="AG73" i="4"/>
  <c r="AG59" i="4"/>
  <c r="AG44" i="4"/>
  <c r="AG30" i="4"/>
  <c r="AG14" i="4"/>
  <c r="AG116" i="4"/>
  <c r="AG139" i="4" s="1"/>
  <c r="AG98" i="4"/>
  <c r="AG70" i="4"/>
  <c r="AG56" i="4"/>
  <c r="AG41" i="4"/>
  <c r="AG26" i="4"/>
  <c r="AG152" i="4"/>
  <c r="AG120" i="4"/>
  <c r="AG143" i="4" s="1"/>
  <c r="AG93" i="4"/>
  <c r="AG67" i="4"/>
  <c r="AG53" i="4"/>
  <c r="AG38" i="4"/>
  <c r="AG23" i="4"/>
  <c r="AG108" i="4"/>
  <c r="AG131" i="4" s="1"/>
  <c r="AG102" i="4"/>
  <c r="AG64" i="4"/>
  <c r="AG50" i="4"/>
  <c r="AG35" i="4"/>
  <c r="AG19" i="4"/>
  <c r="AG121" i="4"/>
  <c r="AG144" i="4" s="1"/>
  <c r="AG112" i="4"/>
  <c r="AG135" i="4" s="1"/>
  <c r="AG75" i="4"/>
  <c r="AG61" i="4"/>
  <c r="AG46" i="4"/>
  <c r="AG32" i="4"/>
  <c r="AG16" i="4"/>
  <c r="AG113" i="4"/>
  <c r="AG136" i="4" s="1"/>
  <c r="AG95" i="4"/>
  <c r="AG72" i="4"/>
  <c r="AG58" i="4"/>
  <c r="AG43" i="4"/>
  <c r="AG69" i="4"/>
  <c r="AG55" i="4"/>
  <c r="AG40" i="4"/>
  <c r="AG25" i="4"/>
  <c r="AG71" i="4"/>
  <c r="AG57" i="4"/>
  <c r="AG42" i="4"/>
  <c r="AG27" i="4"/>
  <c r="AG101" i="4"/>
  <c r="AG24" i="4"/>
  <c r="AG66" i="4"/>
  <c r="AG15" i="4"/>
  <c r="AG77" i="4"/>
  <c r="AG54" i="4"/>
  <c r="AG45" i="4"/>
  <c r="AG34" i="4"/>
  <c r="AG18" i="4"/>
  <c r="AG117" i="4"/>
  <c r="AG140" i="4" s="1"/>
  <c r="AG110" i="4"/>
  <c r="AG133" i="4" s="1"/>
  <c r="AG68" i="4"/>
  <c r="AG60" i="4"/>
  <c r="AG49" i="4"/>
  <c r="AG37" i="4"/>
  <c r="AG22" i="4"/>
  <c r="AG118" i="4"/>
  <c r="AG141" i="4" s="1"/>
  <c r="AG100" i="4"/>
  <c r="AG74" i="4"/>
  <c r="AG63" i="4"/>
  <c r="AG52" i="4"/>
  <c r="AG122" i="4"/>
  <c r="AG145" i="4" s="1"/>
  <c r="AG39" i="4"/>
  <c r="AG31" i="4"/>
  <c r="AE405" i="4"/>
  <c r="AE406" i="4"/>
  <c r="AE407" i="4"/>
  <c r="AE356" i="4"/>
  <c r="AE354" i="4"/>
  <c r="AE355" i="4"/>
  <c r="AE351" i="4"/>
  <c r="AE297" i="4"/>
  <c r="AE246" i="4"/>
  <c r="AE298" i="4"/>
  <c r="AE242" i="4"/>
  <c r="AE300" i="4"/>
  <c r="AE352" i="4"/>
  <c r="AE301" i="4"/>
  <c r="AE350" i="4"/>
  <c r="AE243" i="4"/>
  <c r="AE240" i="4"/>
  <c r="AE411" i="4"/>
  <c r="AE412" i="4"/>
  <c r="AE353" i="4"/>
  <c r="AE245" i="4"/>
  <c r="AE241" i="4"/>
  <c r="AE244" i="4"/>
  <c r="AE302" i="4"/>
  <c r="AE409" i="4"/>
  <c r="AE299" i="4"/>
  <c r="AE296" i="4"/>
  <c r="AE247" i="4"/>
  <c r="AE295" i="4"/>
  <c r="AE410" i="4"/>
  <c r="AE357" i="4"/>
  <c r="AE408" i="4"/>
  <c r="P728" i="4"/>
  <c r="P895" i="4"/>
  <c r="P904" i="4" s="1"/>
  <c r="AE437" i="4"/>
  <c r="AE214" i="4"/>
  <c r="N536" i="4"/>
  <c r="Q829" i="4"/>
  <c r="Q273" i="4"/>
  <c r="Q218" i="4"/>
  <c r="Q609" i="4"/>
  <c r="Q328" i="4"/>
  <c r="Q441" i="4"/>
  <c r="Q664" i="4"/>
  <c r="Q774" i="4"/>
  <c r="Q719" i="4"/>
  <c r="Q994" i="4"/>
  <c r="Q939" i="4"/>
  <c r="Q1052" i="4"/>
  <c r="Q884" i="4"/>
  <c r="Q551" i="4"/>
  <c r="Q496" i="4"/>
  <c r="Q383" i="4"/>
  <c r="AD1027" i="4"/>
  <c r="O918" i="4"/>
  <c r="AD861" i="4"/>
  <c r="O812" i="4"/>
  <c r="O1096" i="4"/>
  <c r="AE829" i="4"/>
  <c r="AE273" i="4"/>
  <c r="AE218" i="4"/>
  <c r="AE441" i="4"/>
  <c r="AE939" i="4"/>
  <c r="AE328" i="4"/>
  <c r="AE719" i="4"/>
  <c r="AE664" i="4"/>
  <c r="AE774" i="4"/>
  <c r="AE609" i="4"/>
  <c r="AE994" i="4"/>
  <c r="AE1052" i="4"/>
  <c r="AE884" i="4"/>
  <c r="AE496" i="4"/>
  <c r="AE383" i="4"/>
  <c r="AE551" i="4"/>
  <c r="AD582" i="4"/>
  <c r="AD696" i="4"/>
  <c r="AE880" i="4"/>
  <c r="AE825" i="4"/>
  <c r="AE715" i="4"/>
  <c r="AE660" i="4"/>
  <c r="AE269" i="4"/>
  <c r="AE492" i="4"/>
  <c r="AE379" i="4"/>
  <c r="AE324" i="4"/>
  <c r="AE547" i="4"/>
  <c r="AE770" i="4"/>
  <c r="AE605" i="4"/>
  <c r="AE1048" i="4"/>
  <c r="AE935" i="4"/>
  <c r="AE990" i="4"/>
  <c r="O696" i="4"/>
  <c r="O418" i="4"/>
  <c r="S4" i="4"/>
  <c r="R169" i="4"/>
  <c r="R182" i="4" s="1"/>
  <c r="R7" i="4"/>
  <c r="R9" i="4"/>
  <c r="R8" i="4"/>
  <c r="N704" i="4"/>
  <c r="AF154" i="4"/>
  <c r="AF153" i="4"/>
  <c r="AF155" i="4"/>
  <c r="AF12" i="4"/>
  <c r="AE1018" i="4"/>
  <c r="AE964" i="4"/>
  <c r="AE1017" i="4"/>
  <c r="AE912" i="4"/>
  <c r="AE908" i="4"/>
  <c r="AE797" i="4"/>
  <c r="AE800" i="4"/>
  <c r="AE747" i="4"/>
  <c r="AE744" i="4"/>
  <c r="AE802" i="4"/>
  <c r="AE801" i="4"/>
  <c r="AE688" i="4"/>
  <c r="AE746" i="4"/>
  <c r="AE635" i="4"/>
  <c r="AE690" i="4"/>
  <c r="AE689" i="4"/>
  <c r="AE634" i="4"/>
  <c r="AE852" i="4"/>
  <c r="AE687" i="4"/>
  <c r="AE799" i="4"/>
  <c r="AE631" i="4"/>
  <c r="AE693" i="4"/>
  <c r="AE798" i="4"/>
  <c r="AE637" i="4"/>
  <c r="AE742" i="4"/>
  <c r="AE796" i="4"/>
  <c r="AE632" i="4"/>
  <c r="AE909" i="4"/>
  <c r="AE963" i="4"/>
  <c r="AE638" i="4"/>
  <c r="AE857" i="4"/>
  <c r="AE853" i="4"/>
  <c r="AE906" i="4"/>
  <c r="AE636" i="4"/>
  <c r="AE692" i="4"/>
  <c r="AE633" i="4"/>
  <c r="AE854" i="4"/>
  <c r="AE858" i="4"/>
  <c r="AE966" i="4"/>
  <c r="AE967" i="4"/>
  <c r="AE1021" i="4"/>
  <c r="AE851" i="4"/>
  <c r="AE961" i="4"/>
  <c r="AE911" i="4"/>
  <c r="AE803" i="4"/>
  <c r="AE1023" i="4"/>
  <c r="AE965" i="4"/>
  <c r="AE691" i="4"/>
  <c r="AE1020" i="4"/>
  <c r="AE968" i="4"/>
  <c r="AE748" i="4"/>
  <c r="AE910" i="4"/>
  <c r="AE962" i="4"/>
  <c r="AE856" i="4"/>
  <c r="AE745" i="4"/>
  <c r="AE913" i="4"/>
  <c r="AE907" i="4"/>
  <c r="AE1016" i="4"/>
  <c r="AE1022" i="4"/>
  <c r="AE686" i="4"/>
  <c r="AE855" i="4"/>
  <c r="AE743" i="4"/>
  <c r="AE1019" i="4"/>
  <c r="AE741" i="4"/>
  <c r="AE1079" i="4"/>
  <c r="AE1080" i="4"/>
  <c r="AE1075" i="4"/>
  <c r="AE1074" i="4"/>
  <c r="AE1081" i="4"/>
  <c r="AE1077" i="4"/>
  <c r="AE1076" i="4"/>
  <c r="AE1078" i="4"/>
  <c r="N594" i="4"/>
  <c r="P222" i="4"/>
  <c r="P278" i="4"/>
  <c r="P834" i="4"/>
  <c r="O1100" i="4" l="1"/>
  <c r="AD1098" i="4"/>
  <c r="AD1116" i="4"/>
  <c r="O1113" i="4"/>
  <c r="AD869" i="4"/>
  <c r="AE1025" i="4"/>
  <c r="R79" i="4"/>
  <c r="R213" i="4" s="1"/>
  <c r="Q559" i="4"/>
  <c r="Q835" i="4"/>
  <c r="P674" i="4"/>
  <c r="AE335" i="4"/>
  <c r="AE344" i="4" s="1"/>
  <c r="AE362" i="4" s="1"/>
  <c r="AE472" i="4"/>
  <c r="AE647" i="4"/>
  <c r="AE670" i="4"/>
  <c r="AE679" i="4" s="1"/>
  <c r="AE835" i="4"/>
  <c r="AE844" i="4" s="1"/>
  <c r="AE1059" i="4"/>
  <c r="AE1068" i="4" s="1"/>
  <c r="AE1086" i="4" s="1"/>
  <c r="AE643" i="4"/>
  <c r="Q281" i="4"/>
  <c r="Q391" i="4"/>
  <c r="O1111" i="4"/>
  <c r="Q675" i="4"/>
  <c r="Q684" i="4" s="1"/>
  <c r="O1107" i="4"/>
  <c r="P781" i="4"/>
  <c r="O1105" i="4"/>
  <c r="O536" i="4"/>
  <c r="Q388" i="4"/>
  <c r="Q949" i="4"/>
  <c r="R90" i="4"/>
  <c r="P892" i="4"/>
  <c r="R12" i="4"/>
  <c r="R1042" i="4" s="1"/>
  <c r="R104" i="4"/>
  <c r="R128" i="4" s="1"/>
  <c r="P555" i="4"/>
  <c r="Q501" i="4"/>
  <c r="R84" i="4"/>
  <c r="Q506" i="4"/>
  <c r="Q840" i="4"/>
  <c r="Q849" i="4" s="1"/>
  <c r="Q894" i="4"/>
  <c r="P311" i="4"/>
  <c r="Q311" i="4" s="1"/>
  <c r="Q450" i="4"/>
  <c r="Q504" i="4"/>
  <c r="Q727" i="4"/>
  <c r="AD426" i="4"/>
  <c r="P421" i="4"/>
  <c r="R82" i="4"/>
  <c r="R214" i="4" s="1"/>
  <c r="R83" i="4"/>
  <c r="Q778" i="4"/>
  <c r="Q560" i="4"/>
  <c r="P534" i="4"/>
  <c r="Q784" i="4"/>
  <c r="P450" i="4"/>
  <c r="P589" i="4"/>
  <c r="AD1099" i="4"/>
  <c r="P946" i="4"/>
  <c r="Q278" i="4"/>
  <c r="Q1005" i="4"/>
  <c r="Q1014" i="4" s="1"/>
  <c r="R88" i="4"/>
  <c r="R663" i="4" s="1"/>
  <c r="R106" i="4"/>
  <c r="R130" i="4" s="1"/>
  <c r="R1022" i="4" s="1"/>
  <c r="O1099" i="4"/>
  <c r="P226" i="4"/>
  <c r="AD1096" i="4"/>
  <c r="R80" i="4"/>
  <c r="R659" i="4" s="1"/>
  <c r="AE781" i="4"/>
  <c r="AE790" i="4" s="1"/>
  <c r="AE808" i="4" s="1"/>
  <c r="AE836" i="4"/>
  <c r="AE845" i="4" s="1"/>
  <c r="AE863" i="4" s="1"/>
  <c r="O1102" i="4"/>
  <c r="Q282" i="4"/>
  <c r="Q348" i="4"/>
  <c r="P947" i="4"/>
  <c r="P615" i="4"/>
  <c r="Q389" i="4"/>
  <c r="Q556" i="4"/>
  <c r="Q673" i="4"/>
  <c r="Q1032" i="4"/>
  <c r="AD313" i="4"/>
  <c r="AE1000" i="4"/>
  <c r="AE1009" i="4" s="1"/>
  <c r="O1098" i="4"/>
  <c r="O1116" i="4"/>
  <c r="O1109" i="4"/>
  <c r="AE226" i="4"/>
  <c r="AE235" i="4" s="1"/>
  <c r="AE253" i="4" s="1"/>
  <c r="AE697" i="4"/>
  <c r="AE892" i="4"/>
  <c r="AE901" i="4" s="1"/>
  <c r="AE919" i="4" s="1"/>
  <c r="R78" i="4"/>
  <c r="AE918" i="4"/>
  <c r="O202" i="4"/>
  <c r="Q238" i="4"/>
  <c r="Q336" i="4"/>
  <c r="Q447" i="4"/>
  <c r="Q555" i="4"/>
  <c r="Q503" i="4"/>
  <c r="Q724" i="4"/>
  <c r="AD1119" i="4"/>
  <c r="AE500" i="4"/>
  <c r="AE509" i="4" s="1"/>
  <c r="AE527" i="4" s="1"/>
  <c r="AE339" i="4"/>
  <c r="AE348" i="4" s="1"/>
  <c r="AE366" i="4" s="1"/>
  <c r="AE1063" i="4"/>
  <c r="AE1072" i="4" s="1"/>
  <c r="AE1090" i="4" s="1"/>
  <c r="R103" i="4"/>
  <c r="R127" i="4" s="1"/>
  <c r="Q785" i="4"/>
  <c r="Q794" i="4" s="1"/>
  <c r="AE946" i="4"/>
  <c r="AE955" i="4" s="1"/>
  <c r="AE973" i="4" s="1"/>
  <c r="AD1104" i="4"/>
  <c r="AD368" i="4"/>
  <c r="Q1062" i="4"/>
  <c r="Q516" i="4"/>
  <c r="Q534" i="4" s="1"/>
  <c r="Q561" i="4"/>
  <c r="R81" i="4"/>
  <c r="Q461" i="4"/>
  <c r="O979" i="4"/>
  <c r="AE507" i="4"/>
  <c r="AE516" i="4" s="1"/>
  <c r="AE534" i="4" s="1"/>
  <c r="AE613" i="4"/>
  <c r="AE622" i="4" s="1"/>
  <c r="AE640" i="4" s="1"/>
  <c r="O258" i="4"/>
  <c r="Q557" i="4"/>
  <c r="O1108" i="4"/>
  <c r="AD1107" i="4"/>
  <c r="Q223" i="4"/>
  <c r="Q571" i="4"/>
  <c r="Q394" i="4"/>
  <c r="Q403" i="4" s="1"/>
  <c r="Q421" i="4" s="1"/>
  <c r="Q672" i="4"/>
  <c r="Q889" i="4"/>
  <c r="Q1057" i="4"/>
  <c r="O426" i="4"/>
  <c r="R85" i="4"/>
  <c r="AE338" i="4"/>
  <c r="AE347" i="4" s="1"/>
  <c r="AE365" i="4" s="1"/>
  <c r="AE555" i="4"/>
  <c r="AE564" i="4" s="1"/>
  <c r="AE582" i="4" s="1"/>
  <c r="AE730" i="4"/>
  <c r="AE739" i="4" s="1"/>
  <c r="AE757" i="4" s="1"/>
  <c r="Q613" i="4"/>
  <c r="Q1072" i="4"/>
  <c r="Q1090" i="4" s="1"/>
  <c r="R91" i="4"/>
  <c r="R666" i="4" s="1"/>
  <c r="Q1058" i="4"/>
  <c r="Q629" i="4"/>
  <c r="Q647" i="4" s="1"/>
  <c r="Q224" i="4"/>
  <c r="Q284" i="4"/>
  <c r="Q293" i="4" s="1"/>
  <c r="Q674" i="4"/>
  <c r="P479" i="4"/>
  <c r="Q479" i="4" s="1"/>
  <c r="O1118" i="4"/>
  <c r="AE558" i="4"/>
  <c r="AE567" i="4" s="1"/>
  <c r="AE585" i="4" s="1"/>
  <c r="O1037" i="4"/>
  <c r="Q669" i="4"/>
  <c r="Q619" i="4"/>
  <c r="R437" i="4"/>
  <c r="R938" i="4"/>
  <c r="R773" i="4"/>
  <c r="R272" i="4"/>
  <c r="R608" i="4"/>
  <c r="R828" i="4"/>
  <c r="R217" i="4"/>
  <c r="R993" i="4"/>
  <c r="R1051" i="4"/>
  <c r="R935" i="4"/>
  <c r="R880" i="4"/>
  <c r="R715" i="4"/>
  <c r="R324" i="4"/>
  <c r="R269" i="4"/>
  <c r="R379" i="4"/>
  <c r="R547" i="4"/>
  <c r="R492" i="4"/>
  <c r="R770" i="4"/>
  <c r="R825" i="4"/>
  <c r="R660" i="4"/>
  <c r="R605" i="4"/>
  <c r="R1048" i="4"/>
  <c r="R990" i="4"/>
  <c r="R1018" i="4"/>
  <c r="R1020" i="4"/>
  <c r="R962" i="4"/>
  <c r="R967" i="4"/>
  <c r="R1023" i="4"/>
  <c r="R912" i="4"/>
  <c r="R853" i="4"/>
  <c r="R851" i="4"/>
  <c r="R801" i="4"/>
  <c r="R855" i="4"/>
  <c r="R797" i="4"/>
  <c r="R688" i="4"/>
  <c r="R799" i="4"/>
  <c r="R631" i="4"/>
  <c r="R691" i="4"/>
  <c r="R745" i="4"/>
  <c r="R693" i="4"/>
  <c r="R689" i="4"/>
  <c r="R634" i="4"/>
  <c r="R632" i="4"/>
  <c r="R909" i="4"/>
  <c r="R741" i="4"/>
  <c r="R690" i="4"/>
  <c r="R633" i="4"/>
  <c r="R746" i="4"/>
  <c r="R798" i="4"/>
  <c r="R857" i="4"/>
  <c r="R907" i="4"/>
  <c r="R796" i="4"/>
  <c r="R747" i="4"/>
  <c r="R856" i="4"/>
  <c r="R692" i="4"/>
  <c r="R906" i="4"/>
  <c r="R911" i="4"/>
  <c r="R638" i="4"/>
  <c r="R635" i="4"/>
  <c r="R800" i="4"/>
  <c r="R961" i="4"/>
  <c r="R858" i="4"/>
  <c r="R852" i="4"/>
  <c r="R686" i="4"/>
  <c r="R913" i="4"/>
  <c r="R1021" i="4"/>
  <c r="R802" i="4"/>
  <c r="R908" i="4"/>
  <c r="R748" i="4"/>
  <c r="R968" i="4"/>
  <c r="R1019" i="4"/>
  <c r="R966" i="4"/>
  <c r="R1016" i="4"/>
  <c r="R636" i="4"/>
  <c r="R854" i="4"/>
  <c r="R910" i="4"/>
  <c r="R1017" i="4"/>
  <c r="R637" i="4"/>
  <c r="R963" i="4"/>
  <c r="R1075" i="4"/>
  <c r="R1080" i="4"/>
  <c r="R1077" i="4"/>
  <c r="R1076" i="4"/>
  <c r="R1079" i="4"/>
  <c r="R1078" i="4"/>
  <c r="R1081" i="4"/>
  <c r="R879" i="4"/>
  <c r="R604" i="4"/>
  <c r="R989" i="4"/>
  <c r="AF166" i="4"/>
  <c r="AF164" i="4"/>
  <c r="AF167" i="4"/>
  <c r="AF165" i="4"/>
  <c r="AF168" i="4"/>
  <c r="AE1027" i="4"/>
  <c r="Q668" i="4"/>
  <c r="Q1001" i="4"/>
  <c r="O1036" i="4"/>
  <c r="AF661" i="4"/>
  <c r="AF215" i="4"/>
  <c r="AF438" i="4"/>
  <c r="AF325" i="4"/>
  <c r="AF826" i="4"/>
  <c r="AF991" i="4"/>
  <c r="AF606" i="4"/>
  <c r="AF881" i="4"/>
  <c r="AF1049" i="4"/>
  <c r="AF936" i="4"/>
  <c r="AF380" i="4"/>
  <c r="AF493" i="4"/>
  <c r="AF716" i="4"/>
  <c r="AF548" i="4"/>
  <c r="AF771" i="4"/>
  <c r="AF270" i="4"/>
  <c r="P977" i="4"/>
  <c r="AE281" i="4"/>
  <c r="AE290" i="4" s="1"/>
  <c r="AE332" i="4"/>
  <c r="AE341" i="4" s="1"/>
  <c r="AE359" i="4" s="1"/>
  <c r="AE675" i="4"/>
  <c r="AE684" i="4" s="1"/>
  <c r="AE702" i="4" s="1"/>
  <c r="AE725" i="4"/>
  <c r="AE734" i="4" s="1"/>
  <c r="AE752" i="4" s="1"/>
  <c r="AE833" i="4"/>
  <c r="AE842" i="4" s="1"/>
  <c r="AE860" i="4" s="1"/>
  <c r="O425" i="4"/>
  <c r="AF159" i="4"/>
  <c r="AF158" i="4"/>
  <c r="AF160" i="4"/>
  <c r="S169" i="4"/>
  <c r="S182" i="4" s="1"/>
  <c r="S8" i="4"/>
  <c r="S7" i="4"/>
  <c r="T4" i="4"/>
  <c r="S9" i="4"/>
  <c r="Q891" i="4"/>
  <c r="Q1003" i="4"/>
  <c r="AD1120" i="4"/>
  <c r="P181" i="4"/>
  <c r="P194" i="4" s="1"/>
  <c r="Q168" i="4"/>
  <c r="AF577" i="4"/>
  <c r="AF525" i="4"/>
  <c r="AF470" i="4"/>
  <c r="AF469" i="4"/>
  <c r="AF468" i="4"/>
  <c r="AF578" i="4"/>
  <c r="AF521" i="4"/>
  <c r="AF467" i="4"/>
  <c r="AF518" i="4"/>
  <c r="AF524" i="4"/>
  <c r="AF580" i="4"/>
  <c r="AF523" i="4"/>
  <c r="AF466" i="4"/>
  <c r="AF464" i="4"/>
  <c r="AF465" i="4"/>
  <c r="AF463" i="4"/>
  <c r="AF519" i="4"/>
  <c r="AF520" i="4"/>
  <c r="AF522" i="4"/>
  <c r="AF573" i="4"/>
  <c r="AF574" i="4"/>
  <c r="AF579" i="4"/>
  <c r="AF575" i="4"/>
  <c r="AF576" i="4"/>
  <c r="AD1117" i="4"/>
  <c r="AF886" i="4"/>
  <c r="AF721" i="4"/>
  <c r="AF553" i="4"/>
  <c r="AF385" i="4"/>
  <c r="AF941" i="4"/>
  <c r="AF275" i="4"/>
  <c r="AF498" i="4"/>
  <c r="AF831" i="4"/>
  <c r="AF1054" i="4"/>
  <c r="AF776" i="4"/>
  <c r="AF996" i="4"/>
  <c r="AF666" i="4"/>
  <c r="AF330" i="4"/>
  <c r="AF611" i="4"/>
  <c r="AF220" i="4"/>
  <c r="AF443" i="4"/>
  <c r="AE812" i="4"/>
  <c r="O814" i="4"/>
  <c r="AE222" i="4"/>
  <c r="AE231" i="4" s="1"/>
  <c r="AE249" i="4" s="1"/>
  <c r="AE337" i="4"/>
  <c r="AE346" i="4" s="1"/>
  <c r="AE364" i="4" s="1"/>
  <c r="AE450" i="4"/>
  <c r="AE459" i="4" s="1"/>
  <c r="AE477" i="4" s="1"/>
  <c r="AE615" i="4"/>
  <c r="AE624" i="4" s="1"/>
  <c r="AE642" i="4" s="1"/>
  <c r="AE619" i="4"/>
  <c r="AE628" i="4" s="1"/>
  <c r="AE894" i="4"/>
  <c r="AE903" i="4" s="1"/>
  <c r="AE921" i="4" s="1"/>
  <c r="AE839" i="4"/>
  <c r="AE848" i="4" s="1"/>
  <c r="AE866" i="4" s="1"/>
  <c r="AE1062" i="4"/>
  <c r="AE1071" i="4" s="1"/>
  <c r="AE1089" i="4" s="1"/>
  <c r="O313" i="4"/>
  <c r="O1103" i="4"/>
  <c r="P178" i="4"/>
  <c r="P191" i="4" s="1"/>
  <c r="Q165" i="4"/>
  <c r="AE308" i="4"/>
  <c r="AF829" i="4"/>
  <c r="AF609" i="4"/>
  <c r="AF273" i="4"/>
  <c r="AF218" i="4"/>
  <c r="AF994" i="4"/>
  <c r="AF441" i="4"/>
  <c r="AF719" i="4"/>
  <c r="AF328" i="4"/>
  <c r="AF664" i="4"/>
  <c r="AF774" i="4"/>
  <c r="AF939" i="4"/>
  <c r="AF1052" i="4"/>
  <c r="AF884" i="4"/>
  <c r="AF496" i="4"/>
  <c r="AF383" i="4"/>
  <c r="AF551" i="4"/>
  <c r="AD202" i="4"/>
  <c r="AE334" i="4"/>
  <c r="AE343" i="4" s="1"/>
  <c r="AE361" i="4" s="1"/>
  <c r="AE388" i="4"/>
  <c r="AE397" i="4" s="1"/>
  <c r="AE415" i="4" s="1"/>
  <c r="AE452" i="4"/>
  <c r="AE461" i="4" s="1"/>
  <c r="AE479" i="4" s="1"/>
  <c r="AE504" i="4"/>
  <c r="AE513" i="4" s="1"/>
  <c r="AE531" i="4" s="1"/>
  <c r="AE614" i="4"/>
  <c r="AE623" i="4" s="1"/>
  <c r="AE641" i="4" s="1"/>
  <c r="AE1003" i="4"/>
  <c r="AE1012" i="4" s="1"/>
  <c r="AE1030" i="4" s="1"/>
  <c r="AE1060" i="4"/>
  <c r="AE1069" i="4" s="1"/>
  <c r="O481" i="4"/>
  <c r="S152" i="4"/>
  <c r="S120" i="4"/>
  <c r="S143" i="4" s="1"/>
  <c r="S111" i="4"/>
  <c r="S134" i="4" s="1"/>
  <c r="S96" i="4"/>
  <c r="S122" i="4"/>
  <c r="S145" i="4" s="1"/>
  <c r="S108" i="4"/>
  <c r="S131" i="4" s="1"/>
  <c r="S116" i="4"/>
  <c r="S139" i="4" s="1"/>
  <c r="S101" i="4"/>
  <c r="S102" i="4"/>
  <c r="S93" i="4"/>
  <c r="S76" i="4"/>
  <c r="S62" i="4"/>
  <c r="S48" i="4"/>
  <c r="S84" i="4" s="1"/>
  <c r="S33" i="4"/>
  <c r="S17" i="4"/>
  <c r="S121" i="4"/>
  <c r="S144" i="4" s="1"/>
  <c r="S112" i="4"/>
  <c r="S135" i="4" s="1"/>
  <c r="S73" i="4"/>
  <c r="S59" i="4"/>
  <c r="S44" i="4"/>
  <c r="S30" i="4"/>
  <c r="S14" i="4"/>
  <c r="S113" i="4"/>
  <c r="S136" i="4" s="1"/>
  <c r="S95" i="4"/>
  <c r="S94" i="4"/>
  <c r="S70" i="4"/>
  <c r="S56" i="4"/>
  <c r="S41" i="4"/>
  <c r="S26" i="4"/>
  <c r="S67" i="4"/>
  <c r="S53" i="4"/>
  <c r="S38" i="4"/>
  <c r="S23" i="4"/>
  <c r="S117" i="4"/>
  <c r="S140" i="4" s="1"/>
  <c r="S99" i="4"/>
  <c r="S64" i="4"/>
  <c r="S50" i="4"/>
  <c r="S35" i="4"/>
  <c r="S19" i="4"/>
  <c r="S118" i="4"/>
  <c r="S141" i="4" s="1"/>
  <c r="S109" i="4"/>
  <c r="S132" i="4" s="1"/>
  <c r="S75" i="4"/>
  <c r="S61" i="4"/>
  <c r="S46" i="4"/>
  <c r="S32" i="4"/>
  <c r="S16" i="4"/>
  <c r="S110" i="4"/>
  <c r="S133" i="4" s="1"/>
  <c r="S100" i="4"/>
  <c r="S72" i="4"/>
  <c r="S58" i="4"/>
  <c r="S43" i="4"/>
  <c r="S69" i="4"/>
  <c r="S55" i="4"/>
  <c r="S40" i="4"/>
  <c r="S25" i="4"/>
  <c r="S151" i="4"/>
  <c r="S119" i="4"/>
  <c r="S142" i="4" s="1"/>
  <c r="S114" i="4"/>
  <c r="S137" i="4" s="1"/>
  <c r="S66" i="4"/>
  <c r="S52" i="4"/>
  <c r="S37" i="4"/>
  <c r="S22" i="4"/>
  <c r="S98" i="4"/>
  <c r="S68" i="4"/>
  <c r="S54" i="4"/>
  <c r="S39" i="4"/>
  <c r="S24" i="4"/>
  <c r="S97" i="4"/>
  <c r="S63" i="4"/>
  <c r="S60" i="4"/>
  <c r="S74" i="4"/>
  <c r="S71" i="4"/>
  <c r="S51" i="4"/>
  <c r="S31" i="4"/>
  <c r="S77" i="4"/>
  <c r="T5" i="4"/>
  <c r="S123" i="4"/>
  <c r="S146" i="4" s="1"/>
  <c r="S15" i="4"/>
  <c r="S65" i="4"/>
  <c r="S34" i="4"/>
  <c r="S45" i="4"/>
  <c r="S42" i="4"/>
  <c r="S124" i="4"/>
  <c r="S147" i="4" s="1"/>
  <c r="S27" i="4"/>
  <c r="S18" i="4"/>
  <c r="S49" i="4"/>
  <c r="S57" i="4"/>
  <c r="S36" i="4"/>
  <c r="S115" i="4"/>
  <c r="S138" i="4" s="1"/>
  <c r="S21" i="4"/>
  <c r="AE223" i="4"/>
  <c r="AE232" i="4" s="1"/>
  <c r="AE250" i="4" s="1"/>
  <c r="AE394" i="4"/>
  <c r="AE403" i="4" s="1"/>
  <c r="AE501" i="4"/>
  <c r="AE510" i="4" s="1"/>
  <c r="AE528" i="4" s="1"/>
  <c r="AE557" i="4"/>
  <c r="AE566" i="4" s="1"/>
  <c r="AE584" i="4" s="1"/>
  <c r="AE674" i="4"/>
  <c r="AE683" i="4" s="1"/>
  <c r="AE701" i="4" s="1"/>
  <c r="AE780" i="4"/>
  <c r="AE789" i="4" s="1"/>
  <c r="AE807" i="4" s="1"/>
  <c r="AE837" i="4"/>
  <c r="AE846" i="4" s="1"/>
  <c r="AE864" i="4" s="1"/>
  <c r="AE949" i="4"/>
  <c r="AE958" i="4" s="1"/>
  <c r="AE976" i="4" s="1"/>
  <c r="O1101" i="4"/>
  <c r="P867" i="4"/>
  <c r="P922" i="4"/>
  <c r="R1045" i="4"/>
  <c r="R1038" i="4"/>
  <c r="R1043" i="4"/>
  <c r="R1041" i="4"/>
  <c r="R1044" i="4"/>
  <c r="R986" i="4"/>
  <c r="R985" i="4"/>
  <c r="R1039" i="4"/>
  <c r="R983" i="4"/>
  <c r="R927" i="4"/>
  <c r="R981" i="4"/>
  <c r="R999" i="4" s="1"/>
  <c r="R931" i="4"/>
  <c r="R930" i="4"/>
  <c r="R926" i="4"/>
  <c r="R984" i="4"/>
  <c r="R932" i="4"/>
  <c r="R928" i="4"/>
  <c r="R873" i="4"/>
  <c r="R870" i="4"/>
  <c r="R888" i="4" s="1"/>
  <c r="R819" i="4"/>
  <c r="R837" i="4" s="1"/>
  <c r="R982" i="4"/>
  <c r="R876" i="4"/>
  <c r="R871" i="4"/>
  <c r="R889" i="4" s="1"/>
  <c r="R817" i="4"/>
  <c r="R821" i="4"/>
  <c r="R815" i="4"/>
  <c r="R872" i="4"/>
  <c r="R762" i="4"/>
  <c r="R764" i="4"/>
  <c r="R874" i="4"/>
  <c r="R820" i="4"/>
  <c r="R767" i="4"/>
  <c r="R711" i="4"/>
  <c r="R763" i="4"/>
  <c r="R760" i="4"/>
  <c r="R707" i="4"/>
  <c r="R766" i="4"/>
  <c r="R706" i="4"/>
  <c r="R818" i="4"/>
  <c r="R712" i="4"/>
  <c r="R653" i="4"/>
  <c r="R705" i="4"/>
  <c r="R708" i="4"/>
  <c r="R601" i="4"/>
  <c r="R540" i="4"/>
  <c r="R654" i="4"/>
  <c r="R598" i="4"/>
  <c r="R652" i="4"/>
  <c r="R765" i="4"/>
  <c r="R596" i="4"/>
  <c r="R710" i="4"/>
  <c r="R709" i="4"/>
  <c r="R599" i="4"/>
  <c r="R617" i="4" s="1"/>
  <c r="R542" i="4"/>
  <c r="R656" i="4"/>
  <c r="R602" i="4"/>
  <c r="R544" i="4"/>
  <c r="R543" i="4"/>
  <c r="R539" i="4"/>
  <c r="R875" i="4"/>
  <c r="R538" i="4"/>
  <c r="R556" i="4" s="1"/>
  <c r="R595" i="4"/>
  <c r="R600" i="4"/>
  <c r="R488" i="4"/>
  <c r="R483" i="4"/>
  <c r="R501" i="4" s="1"/>
  <c r="R486" i="4"/>
  <c r="R431" i="4"/>
  <c r="R371" i="4"/>
  <c r="R484" i="4"/>
  <c r="R429" i="4"/>
  <c r="R369" i="4"/>
  <c r="R485" i="4"/>
  <c r="R434" i="4"/>
  <c r="R427" i="4"/>
  <c r="R489" i="4"/>
  <c r="R432" i="4"/>
  <c r="R430" i="4"/>
  <c r="R374" i="4"/>
  <c r="R482" i="4"/>
  <c r="R428" i="4"/>
  <c r="R370" i="4"/>
  <c r="R388" i="4" s="1"/>
  <c r="R315" i="4"/>
  <c r="R333" i="4" s="1"/>
  <c r="R319" i="4"/>
  <c r="R433" i="4"/>
  <c r="R316" i="4"/>
  <c r="R318" i="4"/>
  <c r="R262" i="4"/>
  <c r="R321" i="4"/>
  <c r="R264" i="4"/>
  <c r="R266" i="4"/>
  <c r="R261" i="4"/>
  <c r="R314" i="4"/>
  <c r="R263" i="4"/>
  <c r="R320" i="4"/>
  <c r="R259" i="4"/>
  <c r="R208" i="4"/>
  <c r="R265" i="4"/>
  <c r="R211" i="4"/>
  <c r="R372" i="4"/>
  <c r="R207" i="4"/>
  <c r="R209" i="4"/>
  <c r="R317" i="4"/>
  <c r="R206" i="4"/>
  <c r="R260" i="4"/>
  <c r="R210" i="4"/>
  <c r="AF938" i="4"/>
  <c r="AF883" i="4"/>
  <c r="AF773" i="4"/>
  <c r="AF663" i="4"/>
  <c r="AF550" i="4"/>
  <c r="AF440" i="4"/>
  <c r="AF382" i="4"/>
  <c r="AF272" i="4"/>
  <c r="AF718" i="4"/>
  <c r="AF495" i="4"/>
  <c r="AF993" i="4"/>
  <c r="AF217" i="4"/>
  <c r="AF608" i="4"/>
  <c r="AF828" i="4"/>
  <c r="AF327" i="4"/>
  <c r="AF1051" i="4"/>
  <c r="AE506" i="4"/>
  <c r="AE515" i="4" s="1"/>
  <c r="AE533" i="4" s="1"/>
  <c r="P177" i="4"/>
  <c r="P190" i="4" s="1"/>
  <c r="P1009" i="4" s="1"/>
  <c r="P1027" i="4" s="1"/>
  <c r="Q164" i="4"/>
  <c r="AG12" i="4"/>
  <c r="Q332" i="4"/>
  <c r="Q445" i="4"/>
  <c r="Q723" i="4"/>
  <c r="Q614" i="4"/>
  <c r="Q838" i="4"/>
  <c r="Q893" i="4"/>
  <c r="P180" i="4"/>
  <c r="P193" i="4" s="1"/>
  <c r="Q167" i="4"/>
  <c r="P173" i="4"/>
  <c r="P186" i="4" s="1"/>
  <c r="Q160" i="4"/>
  <c r="AD593" i="4"/>
  <c r="AF880" i="4"/>
  <c r="AF715" i="4"/>
  <c r="AF269" i="4"/>
  <c r="AF492" i="4"/>
  <c r="AF825" i="4"/>
  <c r="AF324" i="4"/>
  <c r="AF547" i="4"/>
  <c r="AF935" i="4"/>
  <c r="AF660" i="4"/>
  <c r="AF379" i="4"/>
  <c r="AF605" i="4"/>
  <c r="AF770" i="4"/>
  <c r="AF1048" i="4"/>
  <c r="AF990" i="4"/>
  <c r="AD1106" i="4"/>
  <c r="AD759" i="4"/>
  <c r="AD203" i="4"/>
  <c r="AE227" i="4"/>
  <c r="AE236" i="4" s="1"/>
  <c r="AE254" i="4" s="1"/>
  <c r="AE448" i="4"/>
  <c r="AE457" i="4" s="1"/>
  <c r="AE475" i="4" s="1"/>
  <c r="AE447" i="4"/>
  <c r="AE456" i="4" s="1"/>
  <c r="AE474" i="4" s="1"/>
  <c r="AE559" i="4"/>
  <c r="AE568" i="4" s="1"/>
  <c r="AE586" i="4" s="1"/>
  <c r="AE723" i="4"/>
  <c r="AE732" i="4" s="1"/>
  <c r="AE750" i="4" s="1"/>
  <c r="AE727" i="4"/>
  <c r="AE736" i="4" s="1"/>
  <c r="AE754" i="4" s="1"/>
  <c r="AE948" i="4"/>
  <c r="AE957" i="4" s="1"/>
  <c r="AE975" i="4" s="1"/>
  <c r="AE1001" i="4"/>
  <c r="AE1010" i="4" s="1"/>
  <c r="AE1028" i="4" s="1"/>
  <c r="AE1061" i="4"/>
  <c r="AE1070" i="4" s="1"/>
  <c r="AE1088" i="4" s="1"/>
  <c r="O1120" i="4"/>
  <c r="P256" i="4"/>
  <c r="O1094" i="4"/>
  <c r="AH152" i="4"/>
  <c r="AH120" i="4"/>
  <c r="AH143" i="4" s="1"/>
  <c r="AH111" i="4"/>
  <c r="AH134" i="4" s="1"/>
  <c r="AH96" i="4"/>
  <c r="AH122" i="4"/>
  <c r="AH145" i="4" s="1"/>
  <c r="AH108" i="4"/>
  <c r="AH131" i="4" s="1"/>
  <c r="AH116" i="4"/>
  <c r="AH139" i="4" s="1"/>
  <c r="AH101" i="4"/>
  <c r="AH124" i="4"/>
  <c r="AH147" i="4" s="1"/>
  <c r="AH115" i="4"/>
  <c r="AH138" i="4" s="1"/>
  <c r="AH76" i="4"/>
  <c r="AH62" i="4"/>
  <c r="AH48" i="4"/>
  <c r="AH33" i="4"/>
  <c r="AH17" i="4"/>
  <c r="AH97" i="4"/>
  <c r="AH73" i="4"/>
  <c r="AH59" i="4"/>
  <c r="AH44" i="4"/>
  <c r="AH30" i="4"/>
  <c r="AH14" i="4"/>
  <c r="AH98" i="4"/>
  <c r="AH70" i="4"/>
  <c r="AH56" i="4"/>
  <c r="AH41" i="4"/>
  <c r="AH26" i="4"/>
  <c r="AH93" i="4"/>
  <c r="AH67" i="4"/>
  <c r="AH53" i="4"/>
  <c r="AH38" i="4"/>
  <c r="AH23" i="4"/>
  <c r="AH102" i="4"/>
  <c r="AH64" i="4"/>
  <c r="AH50" i="4"/>
  <c r="AH35" i="4"/>
  <c r="AH19" i="4"/>
  <c r="AH121" i="4"/>
  <c r="AH144" i="4" s="1"/>
  <c r="AH112" i="4"/>
  <c r="AH135" i="4" s="1"/>
  <c r="AH94" i="4"/>
  <c r="AH75" i="4"/>
  <c r="AH61" i="4"/>
  <c r="AH46" i="4"/>
  <c r="AH32" i="4"/>
  <c r="AH16" i="4"/>
  <c r="AH113" i="4"/>
  <c r="AH136" i="4" s="1"/>
  <c r="AH95" i="4"/>
  <c r="AH72" i="4"/>
  <c r="AH58" i="4"/>
  <c r="AH43" i="4"/>
  <c r="AH69" i="4"/>
  <c r="AH55" i="4"/>
  <c r="AH40" i="4"/>
  <c r="AH25" i="4"/>
  <c r="AH117" i="4"/>
  <c r="AH140" i="4" s="1"/>
  <c r="AH99" i="4"/>
  <c r="AH66" i="4"/>
  <c r="AH52" i="4"/>
  <c r="AH37" i="4"/>
  <c r="AH22" i="4"/>
  <c r="AH151" i="4"/>
  <c r="AH119" i="4"/>
  <c r="AH142" i="4" s="1"/>
  <c r="AH114" i="4"/>
  <c r="AH137" i="4" s="1"/>
  <c r="AH68" i="4"/>
  <c r="AH54" i="4"/>
  <c r="AH39" i="4"/>
  <c r="AH24" i="4"/>
  <c r="AH15" i="4"/>
  <c r="AH71" i="4"/>
  <c r="AH109" i="4"/>
  <c r="AH132" i="4" s="1"/>
  <c r="AH77" i="4"/>
  <c r="AH65" i="4"/>
  <c r="AH45" i="4"/>
  <c r="AH34" i="4"/>
  <c r="AH42" i="4"/>
  <c r="AH18" i="4"/>
  <c r="AH123" i="4"/>
  <c r="AH146" i="4" s="1"/>
  <c r="AH27" i="4"/>
  <c r="AH110" i="4"/>
  <c r="AH133" i="4" s="1"/>
  <c r="AH60" i="4"/>
  <c r="AH49" i="4"/>
  <c r="AH57" i="4"/>
  <c r="AH36" i="4"/>
  <c r="AH118" i="4"/>
  <c r="AH141" i="4" s="1"/>
  <c r="AH21" i="4"/>
  <c r="AH100" i="4"/>
  <c r="AH74" i="4"/>
  <c r="AH63" i="4"/>
  <c r="AH51" i="4"/>
  <c r="AH31" i="4"/>
  <c r="AI5" i="4"/>
  <c r="Q337" i="4"/>
  <c r="Q616" i="4"/>
  <c r="Q836" i="4"/>
  <c r="Q837" i="4"/>
  <c r="Q1056" i="4"/>
  <c r="P172" i="4"/>
  <c r="P185" i="4" s="1"/>
  <c r="Q159" i="4"/>
  <c r="AF549" i="4"/>
  <c r="AF326" i="4"/>
  <c r="AF216" i="4"/>
  <c r="AF381" i="4"/>
  <c r="AF439" i="4"/>
  <c r="AF717" i="4"/>
  <c r="AF772" i="4"/>
  <c r="AF607" i="4"/>
  <c r="AF827" i="4"/>
  <c r="AF1050" i="4"/>
  <c r="AF937" i="4"/>
  <c r="AF662" i="4"/>
  <c r="AF494" i="4"/>
  <c r="AF271" i="4"/>
  <c r="AF882" i="4"/>
  <c r="AF992" i="4"/>
  <c r="AD1094" i="4"/>
  <c r="AE283" i="4"/>
  <c r="AE292" i="4" s="1"/>
  <c r="AE310" i="4" s="1"/>
  <c r="AE387" i="4"/>
  <c r="AE396" i="4" s="1"/>
  <c r="AE414" i="4" s="1"/>
  <c r="AE561" i="4"/>
  <c r="AE570" i="4" s="1"/>
  <c r="AE588" i="4" s="1"/>
  <c r="AE782" i="4"/>
  <c r="AE791" i="4" s="1"/>
  <c r="AE809" i="4" s="1"/>
  <c r="AE889" i="4"/>
  <c r="AE898" i="4" s="1"/>
  <c r="AE916" i="4" s="1"/>
  <c r="AE945" i="4"/>
  <c r="AE954" i="4" s="1"/>
  <c r="AE972" i="4" s="1"/>
  <c r="O924" i="4"/>
  <c r="N1122" i="4"/>
  <c r="AD1124" i="4"/>
  <c r="N1124" i="4"/>
  <c r="N1125" i="4" s="1"/>
  <c r="AD979" i="4"/>
  <c r="O704" i="4"/>
  <c r="P171" i="4"/>
  <c r="P184" i="4" s="1"/>
  <c r="Q158" i="4"/>
  <c r="R991" i="4"/>
  <c r="R661" i="4"/>
  <c r="R438" i="4"/>
  <c r="R215" i="4"/>
  <c r="R606" i="4"/>
  <c r="R826" i="4"/>
  <c r="R881" i="4"/>
  <c r="R325" i="4"/>
  <c r="R1049" i="4"/>
  <c r="R493" i="4"/>
  <c r="R716" i="4"/>
  <c r="R380" i="4"/>
  <c r="R548" i="4"/>
  <c r="R936" i="4"/>
  <c r="R771" i="4"/>
  <c r="R270" i="4"/>
  <c r="P812" i="4"/>
  <c r="Q505" i="4"/>
  <c r="Q1000" i="4"/>
  <c r="AH195" i="4"/>
  <c r="AD1097" i="4"/>
  <c r="AD258" i="4"/>
  <c r="AF1047" i="4"/>
  <c r="AF824" i="4"/>
  <c r="AF769" i="4"/>
  <c r="AF491" i="4"/>
  <c r="AF323" i="4"/>
  <c r="AF546" i="4"/>
  <c r="AF934" i="4"/>
  <c r="AF714" i="4"/>
  <c r="AF604" i="4"/>
  <c r="AF378" i="4"/>
  <c r="AF989" i="4"/>
  <c r="AF659" i="4"/>
  <c r="AF879" i="4"/>
  <c r="AF268" i="4"/>
  <c r="O1119" i="4"/>
  <c r="AE279" i="4"/>
  <c r="AE288" i="4" s="1"/>
  <c r="AE306" i="4" s="1"/>
  <c r="AE284" i="4"/>
  <c r="AE293" i="4" s="1"/>
  <c r="AE311" i="4" s="1"/>
  <c r="AE556" i="4"/>
  <c r="AE565" i="4" s="1"/>
  <c r="AE583" i="4" s="1"/>
  <c r="AE562" i="4"/>
  <c r="AE571" i="4" s="1"/>
  <c r="AE589" i="4" s="1"/>
  <c r="AE560" i="4"/>
  <c r="AE569" i="4" s="1"/>
  <c r="AE587" i="4" s="1"/>
  <c r="AE724" i="4"/>
  <c r="AE733" i="4" s="1"/>
  <c r="AE751" i="4" s="1"/>
  <c r="AE893" i="4"/>
  <c r="AE902" i="4" s="1"/>
  <c r="AE920" i="4" s="1"/>
  <c r="AE1057" i="4"/>
  <c r="AE1066" i="4" s="1"/>
  <c r="AE1084" i="4" s="1"/>
  <c r="AD1110" i="4"/>
  <c r="O368" i="4"/>
  <c r="P179" i="4"/>
  <c r="P192" i="4" s="1"/>
  <c r="Q166" i="4"/>
  <c r="R216" i="4"/>
  <c r="R326" i="4"/>
  <c r="R717" i="4"/>
  <c r="R439" i="4"/>
  <c r="R381" i="4"/>
  <c r="R549" i="4"/>
  <c r="R772" i="4"/>
  <c r="R827" i="4"/>
  <c r="R662" i="4"/>
  <c r="R937" i="4"/>
  <c r="R494" i="4"/>
  <c r="R882" i="4"/>
  <c r="R607" i="4"/>
  <c r="R1050" i="4"/>
  <c r="R992" i="4"/>
  <c r="R271" i="4"/>
  <c r="AF437" i="4"/>
  <c r="AF214" i="4"/>
  <c r="R830" i="4"/>
  <c r="R775" i="4"/>
  <c r="R552" i="4"/>
  <c r="R497" i="4"/>
  <c r="R219" i="4"/>
  <c r="R442" i="4"/>
  <c r="R384" i="4"/>
  <c r="R329" i="4"/>
  <c r="R610" i="4"/>
  <c r="R995" i="4"/>
  <c r="R665" i="4"/>
  <c r="R720" i="4"/>
  <c r="R885" i="4"/>
  <c r="R940" i="4"/>
  <c r="R1053" i="4"/>
  <c r="R274" i="4"/>
  <c r="R1052" i="4"/>
  <c r="R829" i="4"/>
  <c r="R609" i="4"/>
  <c r="R273" i="4"/>
  <c r="R218" i="4"/>
  <c r="R664" i="4"/>
  <c r="R719" i="4"/>
  <c r="R441" i="4"/>
  <c r="R328" i="4"/>
  <c r="R774" i="4"/>
  <c r="R939" i="4"/>
  <c r="R994" i="4"/>
  <c r="R884" i="4"/>
  <c r="R496" i="4"/>
  <c r="R551" i="4"/>
  <c r="R383" i="4"/>
  <c r="Q280" i="4"/>
  <c r="Q502" i="4"/>
  <c r="Q671" i="4"/>
  <c r="Q725" i="4"/>
  <c r="Q950" i="4"/>
  <c r="Q959" i="4" s="1"/>
  <c r="Q948" i="4"/>
  <c r="Q1002" i="4"/>
  <c r="AE646" i="4"/>
  <c r="AE862" i="4"/>
  <c r="AD1113" i="4"/>
  <c r="AE228" i="4"/>
  <c r="AE237" i="4" s="1"/>
  <c r="AE255" i="4" s="1"/>
  <c r="AE336" i="4"/>
  <c r="AE345" i="4" s="1"/>
  <c r="AE363" i="4" s="1"/>
  <c r="AE393" i="4"/>
  <c r="AE402" i="4" s="1"/>
  <c r="AE420" i="4" s="1"/>
  <c r="AE389" i="4"/>
  <c r="AE398" i="4" s="1"/>
  <c r="AE416" i="4" s="1"/>
  <c r="AE618" i="4"/>
  <c r="AE627" i="4" s="1"/>
  <c r="AE645" i="4" s="1"/>
  <c r="AE668" i="4"/>
  <c r="AE677" i="4" s="1"/>
  <c r="AE695" i="4" s="1"/>
  <c r="AE838" i="4"/>
  <c r="AE847" i="4" s="1"/>
  <c r="AE865" i="4" s="1"/>
  <c r="AE895" i="4"/>
  <c r="AE904" i="4" s="1"/>
  <c r="AE922" i="4" s="1"/>
  <c r="AE950" i="4"/>
  <c r="AE959" i="4" s="1"/>
  <c r="AE977" i="4" s="1"/>
  <c r="AE1058" i="4"/>
  <c r="AE1067" i="4" s="1"/>
  <c r="AE1085" i="4" s="1"/>
  <c r="O1115" i="4"/>
  <c r="AD649" i="4"/>
  <c r="R576" i="4"/>
  <c r="R577" i="4"/>
  <c r="R580" i="4"/>
  <c r="R469" i="4"/>
  <c r="R467" i="4"/>
  <c r="R525" i="4"/>
  <c r="R522" i="4"/>
  <c r="R464" i="4"/>
  <c r="R524" i="4"/>
  <c r="R579" i="4"/>
  <c r="R518" i="4"/>
  <c r="R521" i="4"/>
  <c r="R468" i="4"/>
  <c r="R470" i="4"/>
  <c r="R519" i="4"/>
  <c r="R465" i="4"/>
  <c r="R463" i="4"/>
  <c r="R520" i="4"/>
  <c r="R573" i="4"/>
  <c r="R575" i="4"/>
  <c r="R466" i="4"/>
  <c r="R574" i="4"/>
  <c r="R523" i="4"/>
  <c r="R578" i="4"/>
  <c r="R356" i="4"/>
  <c r="R405" i="4"/>
  <c r="R357" i="4"/>
  <c r="R297" i="4"/>
  <c r="R243" i="4"/>
  <c r="R296" i="4"/>
  <c r="R244" i="4"/>
  <c r="R302" i="4"/>
  <c r="R242" i="4"/>
  <c r="R351" i="4"/>
  <c r="R407" i="4"/>
  <c r="R246" i="4"/>
  <c r="R350" i="4"/>
  <c r="R406" i="4"/>
  <c r="R295" i="4"/>
  <c r="R353" i="4"/>
  <c r="R299" i="4"/>
  <c r="R355" i="4"/>
  <c r="R354" i="4"/>
  <c r="R245" i="4"/>
  <c r="R301" i="4"/>
  <c r="R300" i="4"/>
  <c r="R412" i="4"/>
  <c r="R247" i="4"/>
  <c r="R410" i="4"/>
  <c r="R241" i="4"/>
  <c r="R298" i="4"/>
  <c r="R352" i="4"/>
  <c r="R240" i="4"/>
  <c r="R408" i="4"/>
  <c r="R409" i="4"/>
  <c r="R411" i="4"/>
  <c r="Q392" i="4"/>
  <c r="Q449" i="4"/>
  <c r="Q1061" i="4"/>
  <c r="AD1115" i="4"/>
  <c r="AE1087" i="4"/>
  <c r="AD1101" i="4"/>
  <c r="AD481" i="4"/>
  <c r="AF830" i="4"/>
  <c r="AF775" i="4"/>
  <c r="AF610" i="4"/>
  <c r="AF497" i="4"/>
  <c r="AF384" i="4"/>
  <c r="AF219" i="4"/>
  <c r="AF552" i="4"/>
  <c r="AF329" i="4"/>
  <c r="AF442" i="4"/>
  <c r="AF995" i="4"/>
  <c r="AF720" i="4"/>
  <c r="AF940" i="4"/>
  <c r="AF665" i="4"/>
  <c r="AF885" i="4"/>
  <c r="AF1053" i="4"/>
  <c r="AF274" i="4"/>
  <c r="O1106" i="4"/>
  <c r="O759" i="4"/>
  <c r="O1114" i="4"/>
  <c r="AE1083" i="4"/>
  <c r="AD1111" i="4"/>
  <c r="AD1036" i="4"/>
  <c r="AD1037" i="4"/>
  <c r="AE229" i="4"/>
  <c r="AE238" i="4" s="1"/>
  <c r="AE256" i="4" s="1"/>
  <c r="AE282" i="4"/>
  <c r="AE291" i="4" s="1"/>
  <c r="AE309" i="4" s="1"/>
  <c r="AE392" i="4"/>
  <c r="AE401" i="4" s="1"/>
  <c r="AE419" i="4" s="1"/>
  <c r="AE449" i="4"/>
  <c r="AE458" i="4" s="1"/>
  <c r="AE476" i="4" s="1"/>
  <c r="AE840" i="4"/>
  <c r="AE849" i="4" s="1"/>
  <c r="AE867" i="4" s="1"/>
  <c r="AE617" i="4"/>
  <c r="AE626" i="4" s="1"/>
  <c r="AE644" i="4" s="1"/>
  <c r="AE778" i="4"/>
  <c r="AE787" i="4" s="1"/>
  <c r="AE805" i="4" s="1"/>
  <c r="AE1002" i="4"/>
  <c r="AE1011" i="4" s="1"/>
  <c r="AE1029" i="4" s="1"/>
  <c r="Q451" i="4"/>
  <c r="R195" i="4"/>
  <c r="AD425" i="4"/>
  <c r="AG106" i="4"/>
  <c r="AG130" i="4" s="1"/>
  <c r="AG104" i="4"/>
  <c r="AG128" i="4" s="1"/>
  <c r="AG103" i="4"/>
  <c r="AG127" i="4" s="1"/>
  <c r="AG105" i="4"/>
  <c r="AG129" i="4" s="1"/>
  <c r="AG154" i="4"/>
  <c r="AG153" i="4"/>
  <c r="AG155" i="4"/>
  <c r="Q227" i="4"/>
  <c r="Q277" i="4"/>
  <c r="Q726" i="4"/>
  <c r="Q781" i="4"/>
  <c r="Q946" i="4"/>
  <c r="O649" i="4"/>
  <c r="AE277" i="4"/>
  <c r="AE286" i="4" s="1"/>
  <c r="AE304" i="4" s="1"/>
  <c r="AE333" i="4"/>
  <c r="AE342" i="4" s="1"/>
  <c r="AE360" i="4" s="1"/>
  <c r="AE502" i="4"/>
  <c r="AE511" i="4" s="1"/>
  <c r="AE529" i="4" s="1"/>
  <c r="AE672" i="4"/>
  <c r="AE681" i="4" s="1"/>
  <c r="AE783" i="4"/>
  <c r="AE792" i="4" s="1"/>
  <c r="AE810" i="4" s="1"/>
  <c r="AE834" i="4"/>
  <c r="AE843" i="4" s="1"/>
  <c r="AE861" i="4" s="1"/>
  <c r="AE1004" i="4"/>
  <c r="AE1013" i="4" s="1"/>
  <c r="AE1031" i="4" s="1"/>
  <c r="Q448" i="4"/>
  <c r="AE505" i="4"/>
  <c r="AE514" i="4" s="1"/>
  <c r="AE532" i="4" s="1"/>
  <c r="AE446" i="4"/>
  <c r="AE455" i="4" s="1"/>
  <c r="AE473" i="4" s="1"/>
  <c r="AE728" i="4"/>
  <c r="AE737" i="4" s="1"/>
  <c r="AE755" i="4" s="1"/>
  <c r="AE944" i="4"/>
  <c r="AE953" i="4" s="1"/>
  <c r="AE971" i="4" s="1"/>
  <c r="AE890" i="4"/>
  <c r="AE899" i="4" s="1"/>
  <c r="AE917" i="4" s="1"/>
  <c r="AE999" i="4"/>
  <c r="AE1008" i="4" s="1"/>
  <c r="AE1026" i="4" s="1"/>
  <c r="P366" i="4"/>
  <c r="AD1114" i="4"/>
  <c r="AF405" i="4"/>
  <c r="AF406" i="4"/>
  <c r="AF356" i="4"/>
  <c r="AF407" i="4"/>
  <c r="AF408" i="4"/>
  <c r="AF246" i="4"/>
  <c r="AF298" i="4"/>
  <c r="AF297" i="4"/>
  <c r="AF350" i="4"/>
  <c r="AF242" i="4"/>
  <c r="AF301" i="4"/>
  <c r="AF354" i="4"/>
  <c r="AF410" i="4"/>
  <c r="AF243" i="4"/>
  <c r="AF352" i="4"/>
  <c r="AF412" i="4"/>
  <c r="AF245" i="4"/>
  <c r="AF302" i="4"/>
  <c r="AF241" i="4"/>
  <c r="AF296" i="4"/>
  <c r="AF247" i="4"/>
  <c r="AF357" i="4"/>
  <c r="AF300" i="4"/>
  <c r="AF351" i="4"/>
  <c r="AF244" i="4"/>
  <c r="AF353" i="4"/>
  <c r="AF409" i="4"/>
  <c r="AF411" i="4"/>
  <c r="AF355" i="4"/>
  <c r="AF240" i="4"/>
  <c r="AF299" i="4"/>
  <c r="AF295" i="4"/>
  <c r="AD1100" i="4"/>
  <c r="AE699" i="4"/>
  <c r="P176" i="4"/>
  <c r="P189" i="4" s="1"/>
  <c r="P788" i="4" s="1"/>
  <c r="P806" i="4" s="1"/>
  <c r="Q163" i="4"/>
  <c r="AD1105" i="4"/>
  <c r="AD704" i="4"/>
  <c r="O1104" i="4"/>
  <c r="R153" i="4"/>
  <c r="R154" i="4"/>
  <c r="R155" i="4"/>
  <c r="AE224" i="4"/>
  <c r="AE233" i="4" s="1"/>
  <c r="AE251" i="4" s="1"/>
  <c r="AE280" i="4"/>
  <c r="AE289" i="4" s="1"/>
  <c r="AE307" i="4" s="1"/>
  <c r="AE390" i="4"/>
  <c r="AE399" i="4" s="1"/>
  <c r="AE417" i="4" s="1"/>
  <c r="AE391" i="4"/>
  <c r="AE400" i="4" s="1"/>
  <c r="AE418" i="4" s="1"/>
  <c r="AE729" i="4"/>
  <c r="AE738" i="4" s="1"/>
  <c r="AE756" i="4" s="1"/>
  <c r="AE784" i="4"/>
  <c r="AE793" i="4" s="1"/>
  <c r="AE811" i="4" s="1"/>
  <c r="AE943" i="4"/>
  <c r="AE952" i="4" s="1"/>
  <c r="AE970" i="4" s="1"/>
  <c r="AE947" i="4"/>
  <c r="AE956" i="4" s="1"/>
  <c r="AE974" i="4" s="1"/>
  <c r="P702" i="4"/>
  <c r="O594" i="4"/>
  <c r="O869" i="4"/>
  <c r="R553" i="4"/>
  <c r="R275" i="4"/>
  <c r="R996" i="4"/>
  <c r="R498" i="4"/>
  <c r="R385" i="4"/>
  <c r="R776" i="4"/>
  <c r="R721" i="4"/>
  <c r="R1054" i="4"/>
  <c r="R941" i="4"/>
  <c r="R831" i="4"/>
  <c r="R611" i="4"/>
  <c r="R330" i="4"/>
  <c r="R220" i="4"/>
  <c r="Q226" i="4"/>
  <c r="P174" i="4"/>
  <c r="P187" i="4" s="1"/>
  <c r="Q161" i="4"/>
  <c r="AF213" i="4"/>
  <c r="AF436" i="4"/>
  <c r="AF1043" i="4"/>
  <c r="AF1039" i="4"/>
  <c r="AF1057" i="4" s="1"/>
  <c r="AF984" i="4"/>
  <c r="AF982" i="4"/>
  <c r="AF1042" i="4"/>
  <c r="AF1060" i="4" s="1"/>
  <c r="AF1041" i="4"/>
  <c r="AF987" i="4"/>
  <c r="AF1038" i="4"/>
  <c r="AF1040" i="4"/>
  <c r="AF1044" i="4"/>
  <c r="AF929" i="4"/>
  <c r="AF947" i="4" s="1"/>
  <c r="AF1045" i="4"/>
  <c r="AF1063" i="4" s="1"/>
  <c r="AF1072" i="4" s="1"/>
  <c r="AF980" i="4"/>
  <c r="AF998" i="4" s="1"/>
  <c r="AF928" i="4"/>
  <c r="AF946" i="4" s="1"/>
  <c r="AF932" i="4"/>
  <c r="AF927" i="4"/>
  <c r="AF931" i="4"/>
  <c r="AF949" i="4" s="1"/>
  <c r="AF926" i="4"/>
  <c r="AF986" i="4"/>
  <c r="AF981" i="4"/>
  <c r="AF983" i="4"/>
  <c r="AF925" i="4"/>
  <c r="AF872" i="4"/>
  <c r="AF985" i="4"/>
  <c r="AF1003" i="4" s="1"/>
  <c r="AF874" i="4"/>
  <c r="AF892" i="4" s="1"/>
  <c r="AF822" i="4"/>
  <c r="AF840" i="4" s="1"/>
  <c r="AF849" i="4" s="1"/>
  <c r="AF877" i="4"/>
  <c r="AF875" i="4"/>
  <c r="AF819" i="4"/>
  <c r="AF837" i="4" s="1"/>
  <c r="AF930" i="4"/>
  <c r="AF948" i="4" s="1"/>
  <c r="AF870" i="4"/>
  <c r="AF767" i="4"/>
  <c r="AF785" i="4" s="1"/>
  <c r="AF794" i="4" s="1"/>
  <c r="AF818" i="4"/>
  <c r="AF836" i="4" s="1"/>
  <c r="AF817" i="4"/>
  <c r="AF765" i="4"/>
  <c r="AF876" i="4"/>
  <c r="AF871" i="4"/>
  <c r="AF766" i="4"/>
  <c r="AF762" i="4"/>
  <c r="AF780" i="4" s="1"/>
  <c r="AF764" i="4"/>
  <c r="AF820" i="4"/>
  <c r="AF815" i="4"/>
  <c r="AF761" i="4"/>
  <c r="AF779" i="4" s="1"/>
  <c r="AF707" i="4"/>
  <c r="AF873" i="4"/>
  <c r="AF891" i="4" s="1"/>
  <c r="AF821" i="4"/>
  <c r="AF596" i="4"/>
  <c r="AF614" i="4" s="1"/>
  <c r="AF709" i="4"/>
  <c r="AF657" i="4"/>
  <c r="AF675" i="4" s="1"/>
  <c r="AF684" i="4" s="1"/>
  <c r="AF708" i="4"/>
  <c r="AF655" i="4"/>
  <c r="AF673" i="4" s="1"/>
  <c r="AF650" i="4"/>
  <c r="AF816" i="4"/>
  <c r="AF705" i="4"/>
  <c r="AF656" i="4"/>
  <c r="AF760" i="4"/>
  <c r="AF778" i="4" s="1"/>
  <c r="AF711" i="4"/>
  <c r="AF729" i="4" s="1"/>
  <c r="AF652" i="4"/>
  <c r="AF538" i="4"/>
  <c r="AF556" i="4" s="1"/>
  <c r="AF485" i="4"/>
  <c r="AF503" i="4" s="1"/>
  <c r="AF763" i="4"/>
  <c r="AF651" i="4"/>
  <c r="AF712" i="4"/>
  <c r="AF595" i="4"/>
  <c r="AF598" i="4"/>
  <c r="AF597" i="4"/>
  <c r="AF599" i="4"/>
  <c r="AF602" i="4"/>
  <c r="AF654" i="4"/>
  <c r="AF672" i="4" s="1"/>
  <c r="AF600" i="4"/>
  <c r="AF618" i="4" s="1"/>
  <c r="AF601" i="4"/>
  <c r="AF619" i="4" s="1"/>
  <c r="AF706" i="4"/>
  <c r="AF540" i="4"/>
  <c r="AF558" i="4" s="1"/>
  <c r="AF537" i="4"/>
  <c r="AF653" i="4"/>
  <c r="AF671" i="4" s="1"/>
  <c r="AF486" i="4"/>
  <c r="AF710" i="4"/>
  <c r="AF488" i="4"/>
  <c r="AF506" i="4" s="1"/>
  <c r="AF483" i="4"/>
  <c r="AF542" i="4"/>
  <c r="AF560" i="4" s="1"/>
  <c r="AF489" i="4"/>
  <c r="AF507" i="4" s="1"/>
  <c r="AF516" i="4" s="1"/>
  <c r="AF431" i="4"/>
  <c r="AF449" i="4" s="1"/>
  <c r="AF543" i="4"/>
  <c r="AF482" i="4"/>
  <c r="AF500" i="4" s="1"/>
  <c r="AF544" i="4"/>
  <c r="AF434" i="4"/>
  <c r="AF427" i="4"/>
  <c r="AF445" i="4" s="1"/>
  <c r="AF539" i="4"/>
  <c r="AF541" i="4"/>
  <c r="AF559" i="4" s="1"/>
  <c r="AF487" i="4"/>
  <c r="AF428" i="4"/>
  <c r="AF375" i="4"/>
  <c r="AF484" i="4"/>
  <c r="AF433" i="4"/>
  <c r="AF374" i="4"/>
  <c r="AF370" i="4"/>
  <c r="AF371" i="4"/>
  <c r="AF318" i="4"/>
  <c r="AF336" i="4" s="1"/>
  <c r="AF429" i="4"/>
  <c r="AF447" i="4" s="1"/>
  <c r="AF262" i="4"/>
  <c r="AF369" i="4"/>
  <c r="AF387" i="4" s="1"/>
  <c r="AF430" i="4"/>
  <c r="AF376" i="4"/>
  <c r="AF372" i="4"/>
  <c r="AF317" i="4"/>
  <c r="AF432" i="4"/>
  <c r="AF319" i="4"/>
  <c r="AF337" i="4" s="1"/>
  <c r="AF314" i="4"/>
  <c r="AF260" i="4"/>
  <c r="AF210" i="4"/>
  <c r="AF228" i="4" s="1"/>
  <c r="AF373" i="4"/>
  <c r="AF208" i="4"/>
  <c r="AF320" i="4"/>
  <c r="AF338" i="4" s="1"/>
  <c r="AF315" i="4"/>
  <c r="AF333" i="4" s="1"/>
  <c r="AF264" i="4"/>
  <c r="AF282" i="4" s="1"/>
  <c r="AF259" i="4"/>
  <c r="AF266" i="4"/>
  <c r="AF284" i="4" s="1"/>
  <c r="AF293" i="4" s="1"/>
  <c r="AF261" i="4"/>
  <c r="AF279" i="4" s="1"/>
  <c r="AF265" i="4"/>
  <c r="AF209" i="4"/>
  <c r="AF227" i="4" s="1"/>
  <c r="AF205" i="4"/>
  <c r="AF316" i="4"/>
  <c r="AF334" i="4" s="1"/>
  <c r="AF204" i="4"/>
  <c r="AF321" i="4"/>
  <c r="AF339" i="4" s="1"/>
  <c r="AF348" i="4" s="1"/>
  <c r="AF211" i="4"/>
  <c r="AF206" i="4"/>
  <c r="AF224" i="4" s="1"/>
  <c r="AF263" i="4"/>
  <c r="AF281" i="4" s="1"/>
  <c r="AF207" i="4"/>
  <c r="AF225" i="4" s="1"/>
  <c r="AD1102" i="4"/>
  <c r="AD536" i="4"/>
  <c r="Q670" i="4"/>
  <c r="Q780" i="4"/>
  <c r="AF162" i="4"/>
  <c r="AF163" i="4"/>
  <c r="AF161" i="4"/>
  <c r="AG90" i="4"/>
  <c r="AG80" i="4"/>
  <c r="AG85" i="4"/>
  <c r="AG86" i="4"/>
  <c r="AG89" i="4"/>
  <c r="AG87" i="4"/>
  <c r="AG91" i="4"/>
  <c r="AG81" i="4"/>
  <c r="AG84" i="4"/>
  <c r="AG88" i="4"/>
  <c r="AG79" i="4"/>
  <c r="AG82" i="4"/>
  <c r="AG83" i="4"/>
  <c r="AG78" i="4"/>
  <c r="Q225" i="4"/>
  <c r="Q334" i="4"/>
  <c r="Q338" i="4"/>
  <c r="Q617" i="4"/>
  <c r="Q728" i="4"/>
  <c r="Q730" i="4"/>
  <c r="Q739" i="4" s="1"/>
  <c r="Q892" i="4"/>
  <c r="Q895" i="4"/>
  <c r="Q904" i="4" s="1"/>
  <c r="Q947" i="4"/>
  <c r="AI7" i="4"/>
  <c r="AJ4" i="4"/>
  <c r="AI169" i="4"/>
  <c r="AI182" i="4" s="1"/>
  <c r="AI9" i="4"/>
  <c r="AI8" i="4"/>
  <c r="AE421" i="4"/>
  <c r="AF1022" i="4"/>
  <c r="AF1018" i="4"/>
  <c r="AF967" i="4"/>
  <c r="AF964" i="4"/>
  <c r="AF912" i="4"/>
  <c r="AF801" i="4"/>
  <c r="AF747" i="4"/>
  <c r="AF744" i="4"/>
  <c r="AF693" i="4"/>
  <c r="AF746" i="4"/>
  <c r="AF686" i="4"/>
  <c r="AF635" i="4"/>
  <c r="AF748" i="4"/>
  <c r="AF688" i="4"/>
  <c r="AF632" i="4"/>
  <c r="AF692" i="4"/>
  <c r="AF638" i="4"/>
  <c r="AF802" i="4"/>
  <c r="AF745" i="4"/>
  <c r="AF741" i="4"/>
  <c r="AF856" i="4"/>
  <c r="AF689" i="4"/>
  <c r="AF631" i="4"/>
  <c r="AF962" i="4"/>
  <c r="AF633" i="4"/>
  <c r="AF852" i="4"/>
  <c r="AF799" i="4"/>
  <c r="AF858" i="4"/>
  <c r="AF966" i="4"/>
  <c r="AF857" i="4"/>
  <c r="AF855" i="4"/>
  <c r="AF908" i="4"/>
  <c r="AF1017" i="4"/>
  <c r="AF743" i="4"/>
  <c r="AF687" i="4"/>
  <c r="AF742" i="4"/>
  <c r="AF911" i="4"/>
  <c r="AF1019" i="4"/>
  <c r="AF691" i="4"/>
  <c r="AF636" i="4"/>
  <c r="AF690" i="4"/>
  <c r="AF851" i="4"/>
  <c r="AF637" i="4"/>
  <c r="AF1020" i="4"/>
  <c r="AF1023" i="4"/>
  <c r="AF796" i="4"/>
  <c r="AF800" i="4"/>
  <c r="AF963" i="4"/>
  <c r="AF1021" i="4"/>
  <c r="AF853" i="4"/>
  <c r="AF910" i="4"/>
  <c r="AF854" i="4"/>
  <c r="AF913" i="4"/>
  <c r="AF1081" i="4"/>
  <c r="AF797" i="4"/>
  <c r="AF803" i="4"/>
  <c r="AF965" i="4"/>
  <c r="AF798" i="4"/>
  <c r="AF906" i="4"/>
  <c r="AF1016" i="4"/>
  <c r="AF634" i="4"/>
  <c r="AF968" i="4"/>
  <c r="AF909" i="4"/>
  <c r="AF961" i="4"/>
  <c r="AF907" i="4"/>
  <c r="AF1080" i="4"/>
  <c r="AF1079" i="4"/>
  <c r="AF1074" i="4"/>
  <c r="AF1077" i="4"/>
  <c r="AF1076" i="4"/>
  <c r="AF1078" i="4"/>
  <c r="AF1075" i="4"/>
  <c r="AD1109" i="4"/>
  <c r="AD924" i="4"/>
  <c r="P175" i="4"/>
  <c r="P188" i="4" s="1"/>
  <c r="Q162" i="4"/>
  <c r="O1117" i="4"/>
  <c r="AE225" i="4"/>
  <c r="AE234" i="4" s="1"/>
  <c r="AE252" i="4" s="1"/>
  <c r="AE278" i="4"/>
  <c r="AE287" i="4" s="1"/>
  <c r="AE305" i="4" s="1"/>
  <c r="AE671" i="4"/>
  <c r="AE680" i="4" s="1"/>
  <c r="AE698" i="4" s="1"/>
  <c r="AE451" i="4"/>
  <c r="AE460" i="4" s="1"/>
  <c r="AE478" i="4" s="1"/>
  <c r="AE669" i="4"/>
  <c r="AE678" i="4" s="1"/>
  <c r="AE696" i="4" s="1"/>
  <c r="AE673" i="4"/>
  <c r="AE682" i="4" s="1"/>
  <c r="AE700" i="4" s="1"/>
  <c r="AE779" i="4"/>
  <c r="AE788" i="4" s="1"/>
  <c r="AE806" i="4" s="1"/>
  <c r="AE888" i="4"/>
  <c r="AE897" i="4" s="1"/>
  <c r="AE915" i="4" s="1"/>
  <c r="AE1005" i="4"/>
  <c r="AE1014" i="4" s="1"/>
  <c r="AE1032" i="4" s="1"/>
  <c r="P757" i="4"/>
  <c r="AD814" i="4"/>
  <c r="O593" i="4"/>
  <c r="AF394" i="4" l="1"/>
  <c r="AF403" i="4" s="1"/>
  <c r="AF421" i="4" s="1"/>
  <c r="AF1004" i="4"/>
  <c r="Q702" i="4"/>
  <c r="R944" i="4"/>
  <c r="Q812" i="4"/>
  <c r="AF448" i="4"/>
  <c r="AF555" i="4"/>
  <c r="AF1000" i="4"/>
  <c r="AF674" i="4"/>
  <c r="AF392" i="4"/>
  <c r="AF278" i="4"/>
  <c r="AF1058" i="4"/>
  <c r="R436" i="4"/>
  <c r="R445" i="4" s="1"/>
  <c r="R597" i="4"/>
  <c r="R615" i="4" s="1"/>
  <c r="R650" i="4"/>
  <c r="R822" i="4"/>
  <c r="R1040" i="4"/>
  <c r="R980" i="4"/>
  <c r="R998" i="4" s="1"/>
  <c r="Q589" i="4"/>
  <c r="Q867" i="4"/>
  <c r="AF838" i="4"/>
  <c r="AF451" i="4"/>
  <c r="AF501" i="4"/>
  <c r="AF890" i="4"/>
  <c r="AF393" i="4"/>
  <c r="AF613" i="4"/>
  <c r="AF943" i="4"/>
  <c r="R443" i="4"/>
  <c r="R452" i="4" s="1"/>
  <c r="R461" i="4" s="1"/>
  <c r="R479" i="4" s="1"/>
  <c r="R886" i="4"/>
  <c r="Q366" i="4"/>
  <c r="R204" i="4"/>
  <c r="R375" i="4"/>
  <c r="R487" i="4"/>
  <c r="R537" i="4"/>
  <c r="R651" i="4"/>
  <c r="R657" i="4"/>
  <c r="R877" i="4"/>
  <c r="R929" i="4"/>
  <c r="R947" i="4" s="1"/>
  <c r="R987" i="4"/>
  <c r="R1005" i="4" s="1"/>
  <c r="R1014" i="4" s="1"/>
  <c r="R1032" i="4" s="1"/>
  <c r="AF834" i="4"/>
  <c r="AF1001" i="4"/>
  <c r="AF620" i="4"/>
  <c r="AF629" i="4" s="1"/>
  <c r="AF647" i="4" s="1"/>
  <c r="AF332" i="4"/>
  <c r="AF615" i="4"/>
  <c r="AF335" i="4"/>
  <c r="AF390" i="4"/>
  <c r="AF669" i="4"/>
  <c r="AF835" i="4"/>
  <c r="R205" i="4"/>
  <c r="R373" i="4"/>
  <c r="R376" i="4"/>
  <c r="R541" i="4"/>
  <c r="R559" i="4" s="1"/>
  <c r="R655" i="4"/>
  <c r="R673" i="4" s="1"/>
  <c r="R761" i="4"/>
  <c r="R779" i="4" s="1"/>
  <c r="R816" i="4"/>
  <c r="R834" i="4" s="1"/>
  <c r="R925" i="4"/>
  <c r="R943" i="4" s="1"/>
  <c r="P1065" i="4"/>
  <c r="P1083" i="4" s="1"/>
  <c r="P842" i="4"/>
  <c r="P860" i="4" s="1"/>
  <c r="P952" i="4"/>
  <c r="P970" i="4" s="1"/>
  <c r="P396" i="4"/>
  <c r="P414" i="4" s="1"/>
  <c r="P509" i="4"/>
  <c r="P527" i="4" s="1"/>
  <c r="P1007" i="4"/>
  <c r="P1025" i="4" s="1"/>
  <c r="P732" i="4"/>
  <c r="P750" i="4" s="1"/>
  <c r="P345" i="4"/>
  <c r="P363" i="4" s="1"/>
  <c r="P513" i="4"/>
  <c r="P531" i="4" s="1"/>
  <c r="P790" i="4"/>
  <c r="P808" i="4" s="1"/>
  <c r="P567" i="4"/>
  <c r="P585" i="4" s="1"/>
  <c r="P625" i="4"/>
  <c r="P643" i="4" s="1"/>
  <c r="P845" i="4"/>
  <c r="P863" i="4" s="1"/>
  <c r="P680" i="4"/>
  <c r="P698" i="4" s="1"/>
  <c r="P955" i="4"/>
  <c r="P973" i="4" s="1"/>
  <c r="P289" i="4"/>
  <c r="P307" i="4" s="1"/>
  <c r="P234" i="4"/>
  <c r="P252" i="4" s="1"/>
  <c r="P457" i="4"/>
  <c r="P475" i="4" s="1"/>
  <c r="P399" i="4"/>
  <c r="P417" i="4" s="1"/>
  <c r="AF1002" i="4"/>
  <c r="S88" i="4"/>
  <c r="S217" i="4" s="1"/>
  <c r="AF280" i="4"/>
  <c r="AF724" i="4"/>
  <c r="AF670" i="4"/>
  <c r="AF725" i="4"/>
  <c r="AF945" i="4"/>
  <c r="P233" i="4"/>
  <c r="P251" i="4" s="1"/>
  <c r="R782" i="4"/>
  <c r="S89" i="4"/>
  <c r="S994" i="4" s="1"/>
  <c r="R934" i="4"/>
  <c r="R327" i="4"/>
  <c r="R336" i="4" s="1"/>
  <c r="Q757" i="4"/>
  <c r="AF888" i="4"/>
  <c r="S90" i="4"/>
  <c r="S442" i="4" s="1"/>
  <c r="AF893" i="4"/>
  <c r="P899" i="4"/>
  <c r="P917" i="4" s="1"/>
  <c r="R334" i="4"/>
  <c r="AE1103" i="4"/>
  <c r="R491" i="4"/>
  <c r="R500" i="4" s="1"/>
  <c r="R718" i="4"/>
  <c r="R727" i="4" s="1"/>
  <c r="AF1061" i="4"/>
  <c r="AF391" i="4"/>
  <c r="AF895" i="4"/>
  <c r="AF904" i="4" s="1"/>
  <c r="AF922" i="4" s="1"/>
  <c r="R226" i="4"/>
  <c r="R668" i="4"/>
  <c r="S105" i="4"/>
  <c r="S129" i="4" s="1"/>
  <c r="S577" i="4" s="1"/>
  <c r="R546" i="4"/>
  <c r="R883" i="4"/>
  <c r="R892" i="4" s="1"/>
  <c r="AF557" i="4"/>
  <c r="AE1110" i="4"/>
  <c r="R613" i="4"/>
  <c r="R323" i="4"/>
  <c r="R332" i="4" s="1"/>
  <c r="AF229" i="4"/>
  <c r="AF238" i="4" s="1"/>
  <c r="AF366" i="4"/>
  <c r="AF388" i="4"/>
  <c r="AF723" i="4"/>
  <c r="AF782" i="4"/>
  <c r="AF1090" i="4"/>
  <c r="R669" i="4"/>
  <c r="R714" i="4"/>
  <c r="R723" i="4" s="1"/>
  <c r="R495" i="4"/>
  <c r="R504" i="4" s="1"/>
  <c r="AF950" i="4"/>
  <c r="AF959" i="4" s="1"/>
  <c r="AF977" i="4" s="1"/>
  <c r="R614" i="4"/>
  <c r="AF534" i="4"/>
  <c r="R1002" i="4"/>
  <c r="R769" i="4"/>
  <c r="AF668" i="4"/>
  <c r="R223" i="4"/>
  <c r="R1060" i="4"/>
  <c r="S103" i="4"/>
  <c r="S127" i="4" s="1"/>
  <c r="R824" i="4"/>
  <c r="R833" i="4" s="1"/>
  <c r="R440" i="4"/>
  <c r="R449" i="4" s="1"/>
  <c r="AF889" i="4"/>
  <c r="P343" i="4"/>
  <c r="P361" i="4" s="1"/>
  <c r="R338" i="4"/>
  <c r="R447" i="4"/>
  <c r="R561" i="4"/>
  <c r="R616" i="4"/>
  <c r="R1061" i="4"/>
  <c r="S81" i="4"/>
  <c r="P734" i="4"/>
  <c r="P752" i="4" s="1"/>
  <c r="R1047" i="4"/>
  <c r="R744" i="4"/>
  <c r="R803" i="4"/>
  <c r="R965" i="4"/>
  <c r="R382" i="4"/>
  <c r="R391" i="4" s="1"/>
  <c r="P1066" i="4"/>
  <c r="P1084" i="4" s="1"/>
  <c r="S12" i="4"/>
  <c r="S1045" i="4" s="1"/>
  <c r="R228" i="4"/>
  <c r="R281" i="4"/>
  <c r="R502" i="4"/>
  <c r="R562" i="4"/>
  <c r="R571" i="4" s="1"/>
  <c r="R589" i="4" s="1"/>
  <c r="R672" i="4"/>
  <c r="R778" i="4"/>
  <c r="R835" i="4"/>
  <c r="R1056" i="4"/>
  <c r="S82" i="4"/>
  <c r="S437" i="4" s="1"/>
  <c r="R268" i="4"/>
  <c r="R277" i="4" s="1"/>
  <c r="R550" i="4"/>
  <c r="R1057" i="4"/>
  <c r="S86" i="4"/>
  <c r="S936" i="4" s="1"/>
  <c r="P398" i="4"/>
  <c r="P416" i="4" s="1"/>
  <c r="AF283" i="4"/>
  <c r="AF783" i="4"/>
  <c r="AF1005" i="4"/>
  <c r="AF1014" i="4" s="1"/>
  <c r="AF1032" i="4" s="1"/>
  <c r="R278" i="4"/>
  <c r="R446" i="4"/>
  <c r="R389" i="4"/>
  <c r="R620" i="4"/>
  <c r="R629" i="4" s="1"/>
  <c r="R647" i="4" s="1"/>
  <c r="R558" i="4"/>
  <c r="R781" i="4"/>
  <c r="R949" i="4"/>
  <c r="R1063" i="4"/>
  <c r="R1072" i="4" s="1"/>
  <c r="R1090" i="4" s="1"/>
  <c r="S80" i="4"/>
  <c r="S1047" i="4" s="1"/>
  <c r="S104" i="4"/>
  <c r="S128" i="4" s="1"/>
  <c r="S407" i="4" s="1"/>
  <c r="R378" i="4"/>
  <c r="R387" i="4" s="1"/>
  <c r="R1074" i="4"/>
  <c r="R964" i="4"/>
  <c r="R687" i="4"/>
  <c r="R743" i="4"/>
  <c r="R742" i="4"/>
  <c r="AF505" i="4"/>
  <c r="AF504" i="4"/>
  <c r="AF727" i="4"/>
  <c r="AF999" i="4"/>
  <c r="AF1059" i="4"/>
  <c r="P511" i="4"/>
  <c r="P529" i="4" s="1"/>
  <c r="AE1120" i="4"/>
  <c r="AF256" i="4"/>
  <c r="S524" i="4"/>
  <c r="S464" i="4"/>
  <c r="S470" i="4"/>
  <c r="S579" i="4"/>
  <c r="S466" i="4"/>
  <c r="S575" i="4"/>
  <c r="S518" i="4"/>
  <c r="S520" i="4"/>
  <c r="S573" i="4"/>
  <c r="S463" i="4"/>
  <c r="S523" i="4"/>
  <c r="S525" i="4"/>
  <c r="S580" i="4"/>
  <c r="S522" i="4"/>
  <c r="S521" i="4"/>
  <c r="S578" i="4"/>
  <c r="P236" i="4"/>
  <c r="P254" i="4" s="1"/>
  <c r="P847" i="4"/>
  <c r="P865" i="4" s="1"/>
  <c r="P1012" i="4"/>
  <c r="P1030" i="4" s="1"/>
  <c r="P569" i="4"/>
  <c r="P587" i="4" s="1"/>
  <c r="P682" i="4"/>
  <c r="P700" i="4" s="1"/>
  <c r="P514" i="4"/>
  <c r="P532" i="4" s="1"/>
  <c r="P1070" i="4"/>
  <c r="P1088" i="4" s="1"/>
  <c r="P627" i="4"/>
  <c r="P645" i="4" s="1"/>
  <c r="P957" i="4"/>
  <c r="P975" i="4" s="1"/>
  <c r="P792" i="4"/>
  <c r="P810" i="4" s="1"/>
  <c r="P459" i="4"/>
  <c r="P477" i="4" s="1"/>
  <c r="P401" i="4"/>
  <c r="P419" i="4" s="1"/>
  <c r="P902" i="4"/>
  <c r="P920" i="4" s="1"/>
  <c r="P291" i="4"/>
  <c r="P309" i="4" s="1"/>
  <c r="P346" i="4"/>
  <c r="P364" i="4" s="1"/>
  <c r="P737" i="4"/>
  <c r="P755" i="4" s="1"/>
  <c r="P683" i="4"/>
  <c r="P701" i="4" s="1"/>
  <c r="P628" i="4"/>
  <c r="P646" i="4" s="1"/>
  <c r="P402" i="4"/>
  <c r="P420" i="4" s="1"/>
  <c r="P903" i="4"/>
  <c r="P921" i="4" s="1"/>
  <c r="P958" i="4"/>
  <c r="P976" i="4" s="1"/>
  <c r="P347" i="4"/>
  <c r="P365" i="4" s="1"/>
  <c r="P460" i="4"/>
  <c r="P478" i="4" s="1"/>
  <c r="P292" i="4"/>
  <c r="P310" i="4" s="1"/>
  <c r="P1013" i="4"/>
  <c r="P1031" i="4" s="1"/>
  <c r="P570" i="4"/>
  <c r="P588" i="4" s="1"/>
  <c r="P848" i="4"/>
  <c r="P866" i="4" s="1"/>
  <c r="P793" i="4"/>
  <c r="P811" i="4" s="1"/>
  <c r="P237" i="4"/>
  <c r="P255" i="4" s="1"/>
  <c r="P738" i="4"/>
  <c r="P756" i="4" s="1"/>
  <c r="P1071" i="4"/>
  <c r="P1089" i="4" s="1"/>
  <c r="P515" i="4"/>
  <c r="P533" i="4" s="1"/>
  <c r="S982" i="4"/>
  <c r="S1041" i="4"/>
  <c r="S1038" i="4"/>
  <c r="S987" i="4"/>
  <c r="S1039" i="4"/>
  <c r="S983" i="4"/>
  <c r="S981" i="4"/>
  <c r="S986" i="4"/>
  <c r="S931" i="4"/>
  <c r="S949" i="4" s="1"/>
  <c r="S930" i="4"/>
  <c r="S926" i="4"/>
  <c r="S873" i="4"/>
  <c r="S874" i="4"/>
  <c r="S928" i="4"/>
  <c r="S871" i="4"/>
  <c r="S819" i="4"/>
  <c r="S821" i="4"/>
  <c r="S815" i="4"/>
  <c r="S822" i="4"/>
  <c r="S872" i="4"/>
  <c r="S820" i="4"/>
  <c r="S767" i="4"/>
  <c r="S762" i="4"/>
  <c r="S601" i="4"/>
  <c r="S706" i="4"/>
  <c r="S655" i="4"/>
  <c r="S653" i="4"/>
  <c r="S705" i="4"/>
  <c r="S596" i="4"/>
  <c r="S652" i="4"/>
  <c r="S709" i="4"/>
  <c r="S650" i="4"/>
  <c r="S599" i="4"/>
  <c r="S540" i="4"/>
  <c r="S483" i="4"/>
  <c r="S708" i="4"/>
  <c r="S543" i="4"/>
  <c r="S539" i="4"/>
  <c r="S488" i="4"/>
  <c r="S485" i="4"/>
  <c r="S487" i="4"/>
  <c r="S484" i="4"/>
  <c r="S429" i="4"/>
  <c r="S320" i="4"/>
  <c r="S427" i="4"/>
  <c r="S430" i="4"/>
  <c r="S373" i="4"/>
  <c r="S370" i="4"/>
  <c r="S260" i="4"/>
  <c r="S375" i="4"/>
  <c r="S314" i="4"/>
  <c r="S433" i="4"/>
  <c r="S376" i="4"/>
  <c r="S369" i="4"/>
  <c r="S259" i="4"/>
  <c r="S206" i="4"/>
  <c r="S261" i="4"/>
  <c r="S319" i="4"/>
  <c r="S315" i="4"/>
  <c r="S263" i="4"/>
  <c r="S372" i="4"/>
  <c r="S317" i="4"/>
  <c r="AE1115" i="4"/>
  <c r="AE1105" i="4"/>
  <c r="AE704" i="4"/>
  <c r="S714" i="4"/>
  <c r="S406" i="4"/>
  <c r="S356" i="4"/>
  <c r="S405" i="4"/>
  <c r="S411" i="4"/>
  <c r="S297" i="4"/>
  <c r="S240" i="4"/>
  <c r="S244" i="4"/>
  <c r="S354" i="4"/>
  <c r="S296" i="4"/>
  <c r="S410" i="4"/>
  <c r="S352" i="4"/>
  <c r="S247" i="4"/>
  <c r="S301" i="4"/>
  <c r="S353" i="4"/>
  <c r="S355" i="4"/>
  <c r="AE1106" i="4"/>
  <c r="AE759" i="4"/>
  <c r="P232" i="4"/>
  <c r="P250" i="4" s="1"/>
  <c r="P455" i="4"/>
  <c r="P473" i="4" s="1"/>
  <c r="P454" i="4"/>
  <c r="P472" i="4" s="1"/>
  <c r="P231" i="4"/>
  <c r="P249" i="4" s="1"/>
  <c r="S830" i="4"/>
  <c r="S219" i="4"/>
  <c r="S497" i="4"/>
  <c r="S329" i="4"/>
  <c r="S552" i="4"/>
  <c r="S995" i="4"/>
  <c r="S665" i="4"/>
  <c r="S720" i="4"/>
  <c r="S940" i="4"/>
  <c r="S885" i="4"/>
  <c r="S274" i="4"/>
  <c r="S1053" i="4"/>
  <c r="AE425" i="4"/>
  <c r="AE1100" i="4"/>
  <c r="AE426" i="4"/>
  <c r="S771" i="4"/>
  <c r="S718" i="4"/>
  <c r="S883" i="4"/>
  <c r="S828" i="4"/>
  <c r="S273" i="4"/>
  <c r="S328" i="4"/>
  <c r="S774" i="4"/>
  <c r="S939" i="4"/>
  <c r="S884" i="4"/>
  <c r="AG576" i="4"/>
  <c r="AG574" i="4"/>
  <c r="AG470" i="4"/>
  <c r="AG525" i="4"/>
  <c r="AG469" i="4"/>
  <c r="AG464" i="4"/>
  <c r="AG463" i="4"/>
  <c r="AG524" i="4"/>
  <c r="AG518" i="4"/>
  <c r="AG575" i="4"/>
  <c r="AG465" i="4"/>
  <c r="AG467" i="4"/>
  <c r="AG580" i="4"/>
  <c r="AG521" i="4"/>
  <c r="AG579" i="4"/>
  <c r="AG577" i="4"/>
  <c r="AG578" i="4"/>
  <c r="AG468" i="4"/>
  <c r="AG519" i="4"/>
  <c r="AG466" i="4"/>
  <c r="AG520" i="4"/>
  <c r="AG522" i="4"/>
  <c r="AG523" i="4"/>
  <c r="AG573" i="4"/>
  <c r="AG829" i="4"/>
  <c r="AG273" i="4"/>
  <c r="AG218" i="4"/>
  <c r="AG719" i="4"/>
  <c r="AG328" i="4"/>
  <c r="AG774" i="4"/>
  <c r="AG441" i="4"/>
  <c r="AG609" i="4"/>
  <c r="AG664" i="4"/>
  <c r="AG1052" i="4"/>
  <c r="AG939" i="4"/>
  <c r="AG994" i="4"/>
  <c r="AG884" i="4"/>
  <c r="AG496" i="4"/>
  <c r="AG551" i="4"/>
  <c r="AG383" i="4"/>
  <c r="AF450" i="4"/>
  <c r="AF726" i="4"/>
  <c r="AF894" i="4"/>
  <c r="AF1056" i="4"/>
  <c r="P953" i="4"/>
  <c r="P971" i="4" s="1"/>
  <c r="P1109" i="4" s="1"/>
  <c r="P623" i="4"/>
  <c r="P641" i="4" s="1"/>
  <c r="AF867" i="4"/>
  <c r="P510" i="4"/>
  <c r="P528" i="4" s="1"/>
  <c r="P678" i="4"/>
  <c r="P696" i="4" s="1"/>
  <c r="R394" i="4"/>
  <c r="R403" i="4" s="1"/>
  <c r="R421" i="4" s="1"/>
  <c r="AE1114" i="4"/>
  <c r="T169" i="4"/>
  <c r="T182" i="4" s="1"/>
  <c r="T7" i="4"/>
  <c r="U4" i="4"/>
  <c r="T9" i="4"/>
  <c r="T8" i="4"/>
  <c r="P843" i="4"/>
  <c r="P861" i="4" s="1"/>
  <c r="AF181" i="4"/>
  <c r="AF194" i="4" s="1"/>
  <c r="AG168" i="4"/>
  <c r="P1068" i="4"/>
  <c r="P1086" i="4" s="1"/>
  <c r="P681" i="4"/>
  <c r="P699" i="4" s="1"/>
  <c r="AJ169" i="4"/>
  <c r="AJ182" i="4" s="1"/>
  <c r="AJ7" i="4"/>
  <c r="AK4" i="4"/>
  <c r="AJ9" i="4"/>
  <c r="AJ8" i="4"/>
  <c r="AG661" i="4"/>
  <c r="AG325" i="4"/>
  <c r="AG826" i="4"/>
  <c r="AG215" i="4"/>
  <c r="AG438" i="4"/>
  <c r="AG606" i="4"/>
  <c r="AG1049" i="4"/>
  <c r="AG881" i="4"/>
  <c r="AG991" i="4"/>
  <c r="AG380" i="4"/>
  <c r="AG716" i="4"/>
  <c r="AG771" i="4"/>
  <c r="AG493" i="4"/>
  <c r="AG548" i="4"/>
  <c r="AG270" i="4"/>
  <c r="AG936" i="4"/>
  <c r="AF446" i="4"/>
  <c r="AF728" i="4"/>
  <c r="AF730" i="4"/>
  <c r="AF739" i="4" s="1"/>
  <c r="AF757" i="4" s="1"/>
  <c r="AH12" i="4"/>
  <c r="R725" i="4"/>
  <c r="R839" i="4"/>
  <c r="P342" i="4"/>
  <c r="P360" i="4" s="1"/>
  <c r="P897" i="4"/>
  <c r="P915" i="4" s="1"/>
  <c r="AF812" i="4"/>
  <c r="P512" i="4"/>
  <c r="P530" i="4" s="1"/>
  <c r="AF178" i="4"/>
  <c r="AF191" i="4" s="1"/>
  <c r="AG165" i="4"/>
  <c r="P290" i="4"/>
  <c r="P308" i="4" s="1"/>
  <c r="AG995" i="4"/>
  <c r="AG830" i="4"/>
  <c r="AG775" i="4"/>
  <c r="AG497" i="4"/>
  <c r="AG552" i="4"/>
  <c r="AG442" i="4"/>
  <c r="AG219" i="4"/>
  <c r="AG610" i="4"/>
  <c r="AG329" i="4"/>
  <c r="AG384" i="4"/>
  <c r="AG940" i="4"/>
  <c r="AG665" i="4"/>
  <c r="AG720" i="4"/>
  <c r="AG885" i="4"/>
  <c r="AG274" i="4"/>
  <c r="AG1053" i="4"/>
  <c r="AE1102" i="4"/>
  <c r="AE536" i="4"/>
  <c r="AF277" i="4"/>
  <c r="AF839" i="4"/>
  <c r="AF944" i="4"/>
  <c r="AG405" i="4"/>
  <c r="AG356" i="4"/>
  <c r="AG407" i="4"/>
  <c r="AG298" i="4"/>
  <c r="AG350" i="4"/>
  <c r="AG302" i="4"/>
  <c r="AG355" i="4"/>
  <c r="AG243" i="4"/>
  <c r="AG242" i="4"/>
  <c r="AG246" i="4"/>
  <c r="AG297" i="4"/>
  <c r="AG412" i="4"/>
  <c r="AG357" i="4"/>
  <c r="AG354" i="4"/>
  <c r="AG411" i="4"/>
  <c r="AG406" i="4"/>
  <c r="AG245" i="4"/>
  <c r="AG301" i="4"/>
  <c r="AG409" i="4"/>
  <c r="AG296" i="4"/>
  <c r="AG241" i="4"/>
  <c r="AG295" i="4"/>
  <c r="AG244" i="4"/>
  <c r="AG299" i="4"/>
  <c r="AG240" i="4"/>
  <c r="AG408" i="4"/>
  <c r="AG410" i="4"/>
  <c r="AG353" i="4"/>
  <c r="AG247" i="4"/>
  <c r="AG300" i="4"/>
  <c r="AG351" i="4"/>
  <c r="AG352" i="4"/>
  <c r="AE1104" i="4"/>
  <c r="AE649" i="4"/>
  <c r="P458" i="4"/>
  <c r="P476" i="4" s="1"/>
  <c r="AH154" i="4"/>
  <c r="AH153" i="4"/>
  <c r="AH155" i="4"/>
  <c r="Q177" i="4"/>
  <c r="Q190" i="4" s="1"/>
  <c r="R164" i="4"/>
  <c r="R224" i="4"/>
  <c r="R279" i="4"/>
  <c r="R674" i="4"/>
  <c r="R619" i="4"/>
  <c r="R729" i="4"/>
  <c r="R894" i="4"/>
  <c r="Q922" i="4"/>
  <c r="AE1107" i="4"/>
  <c r="AE814" i="4"/>
  <c r="AF179" i="4"/>
  <c r="AF192" i="4" s="1"/>
  <c r="AG166" i="4"/>
  <c r="P846" i="4"/>
  <c r="P864" i="4" s="1"/>
  <c r="P679" i="4"/>
  <c r="P697" i="4" s="1"/>
  <c r="T117" i="4"/>
  <c r="T140" i="4" s="1"/>
  <c r="T102" i="4"/>
  <c r="T122" i="4"/>
  <c r="T145" i="4" s="1"/>
  <c r="T108" i="4"/>
  <c r="T131" i="4" s="1"/>
  <c r="T93" i="4"/>
  <c r="T151" i="4"/>
  <c r="T119" i="4"/>
  <c r="T142" i="4" s="1"/>
  <c r="T113" i="4"/>
  <c r="T136" i="4" s="1"/>
  <c r="T98" i="4"/>
  <c r="T121" i="4"/>
  <c r="T144" i="4" s="1"/>
  <c r="T112" i="4"/>
  <c r="T135" i="4" s="1"/>
  <c r="T73" i="4"/>
  <c r="T59" i="4"/>
  <c r="T44" i="4"/>
  <c r="T30" i="4"/>
  <c r="T14" i="4"/>
  <c r="T95" i="4"/>
  <c r="T94" i="4"/>
  <c r="T70" i="4"/>
  <c r="T56" i="4"/>
  <c r="T41" i="4"/>
  <c r="T26" i="4"/>
  <c r="T67" i="4"/>
  <c r="T53" i="4"/>
  <c r="T38" i="4"/>
  <c r="T23" i="4"/>
  <c r="T99" i="4"/>
  <c r="T64" i="4"/>
  <c r="T50" i="4"/>
  <c r="T35" i="4"/>
  <c r="T19" i="4"/>
  <c r="T118" i="4"/>
  <c r="T141" i="4" s="1"/>
  <c r="T109" i="4"/>
  <c r="T132" i="4" s="1"/>
  <c r="T75" i="4"/>
  <c r="T61" i="4"/>
  <c r="T46" i="4"/>
  <c r="T32" i="4"/>
  <c r="T16" i="4"/>
  <c r="T110" i="4"/>
  <c r="T133" i="4" s="1"/>
  <c r="T100" i="4"/>
  <c r="T72" i="4"/>
  <c r="T58" i="4"/>
  <c r="T43" i="4"/>
  <c r="T69" i="4"/>
  <c r="T55" i="4"/>
  <c r="T40" i="4"/>
  <c r="T25" i="4"/>
  <c r="T114" i="4"/>
  <c r="T137" i="4" s="1"/>
  <c r="T96" i="4"/>
  <c r="T66" i="4"/>
  <c r="T52" i="4"/>
  <c r="T37" i="4"/>
  <c r="T22" i="4"/>
  <c r="T123" i="4"/>
  <c r="T146" i="4" s="1"/>
  <c r="T101" i="4"/>
  <c r="T77" i="4"/>
  <c r="T63" i="4"/>
  <c r="T49" i="4"/>
  <c r="T34" i="4"/>
  <c r="T18" i="4"/>
  <c r="T116" i="4"/>
  <c r="T139" i="4" s="1"/>
  <c r="T65" i="4"/>
  <c r="T51" i="4"/>
  <c r="T36" i="4"/>
  <c r="T21" i="4"/>
  <c r="U5" i="4"/>
  <c r="T74" i="4"/>
  <c r="T71" i="4"/>
  <c r="T48" i="4"/>
  <c r="T62" i="4"/>
  <c r="T39" i="4"/>
  <c r="T31" i="4"/>
  <c r="T24" i="4"/>
  <c r="T15" i="4"/>
  <c r="T76" i="4"/>
  <c r="T152" i="4"/>
  <c r="T120" i="4"/>
  <c r="T143" i="4" s="1"/>
  <c r="T54" i="4"/>
  <c r="T45" i="4"/>
  <c r="T42" i="4"/>
  <c r="T124" i="4"/>
  <c r="T147" i="4" s="1"/>
  <c r="T33" i="4"/>
  <c r="T27" i="4"/>
  <c r="T68" i="4"/>
  <c r="T60" i="4"/>
  <c r="T57" i="4"/>
  <c r="T17" i="4"/>
  <c r="T115" i="4"/>
  <c r="T138" i="4" s="1"/>
  <c r="T111" i="4"/>
  <c r="T134" i="4" s="1"/>
  <c r="T97" i="4"/>
  <c r="AE1116" i="4"/>
  <c r="AG1022" i="4"/>
  <c r="AG964" i="4"/>
  <c r="AG968" i="4"/>
  <c r="AG967" i="4"/>
  <c r="AG1018" i="4"/>
  <c r="AG1020" i="4"/>
  <c r="AG801" i="4"/>
  <c r="AG797" i="4"/>
  <c r="AG744" i="4"/>
  <c r="AG693" i="4"/>
  <c r="AG747" i="4"/>
  <c r="AG746" i="4"/>
  <c r="AG686" i="4"/>
  <c r="AG635" i="4"/>
  <c r="AG688" i="4"/>
  <c r="AG634" i="4"/>
  <c r="AG689" i="4"/>
  <c r="AG632" i="4"/>
  <c r="AG799" i="4"/>
  <c r="AG691" i="4"/>
  <c r="AG852" i="4"/>
  <c r="AG855" i="4"/>
  <c r="AG854" i="4"/>
  <c r="AG631" i="4"/>
  <c r="AG745" i="4"/>
  <c r="AG741" i="4"/>
  <c r="AG857" i="4"/>
  <c r="AG1019" i="4"/>
  <c r="AG692" i="4"/>
  <c r="AG802" i="4"/>
  <c r="AG687" i="4"/>
  <c r="AG633" i="4"/>
  <c r="AG796" i="4"/>
  <c r="AG798" i="4"/>
  <c r="AG743" i="4"/>
  <c r="AG803" i="4"/>
  <c r="AG636" i="4"/>
  <c r="AG961" i="4"/>
  <c r="AG908" i="4"/>
  <c r="AG637" i="4"/>
  <c r="AG742" i="4"/>
  <c r="AG906" i="4"/>
  <c r="AG638" i="4"/>
  <c r="AG858" i="4"/>
  <c r="AG910" i="4"/>
  <c r="AG913" i="4"/>
  <c r="AG966" i="4"/>
  <c r="AG965" i="4"/>
  <c r="AG909" i="4"/>
  <c r="AG963" i="4"/>
  <c r="AG912" i="4"/>
  <c r="AG962" i="4"/>
  <c r="AG856" i="4"/>
  <c r="AG1080" i="4"/>
  <c r="AG748" i="4"/>
  <c r="AG851" i="4"/>
  <c r="AG690" i="4"/>
  <c r="AG800" i="4"/>
  <c r="AG1081" i="4"/>
  <c r="AG1016" i="4"/>
  <c r="AG1021" i="4"/>
  <c r="AG1017" i="4"/>
  <c r="AG1074" i="4"/>
  <c r="AG853" i="4"/>
  <c r="AG1023" i="4"/>
  <c r="AG907" i="4"/>
  <c r="AG911" i="4"/>
  <c r="AG1075" i="4"/>
  <c r="AG1077" i="4"/>
  <c r="AG1076" i="4"/>
  <c r="AG1078" i="4"/>
  <c r="AG1079" i="4"/>
  <c r="AE1101" i="4"/>
  <c r="AE481" i="4"/>
  <c r="AE1118" i="4"/>
  <c r="R335" i="4"/>
  <c r="R284" i="4"/>
  <c r="R293" i="4" s="1"/>
  <c r="R311" i="4" s="1"/>
  <c r="R392" i="4"/>
  <c r="R560" i="4"/>
  <c r="R726" i="4"/>
  <c r="R785" i="4"/>
  <c r="R794" i="4" s="1"/>
  <c r="R1000" i="4"/>
  <c r="R945" i="4"/>
  <c r="P1067" i="4"/>
  <c r="P1085" i="4" s="1"/>
  <c r="P1010" i="4"/>
  <c r="P1028" i="4" s="1"/>
  <c r="P954" i="4"/>
  <c r="P972" i="4" s="1"/>
  <c r="AG715" i="4"/>
  <c r="AG605" i="4"/>
  <c r="AG269" i="4"/>
  <c r="AG492" i="4"/>
  <c r="AG324" i="4"/>
  <c r="AG547" i="4"/>
  <c r="AG660" i="4"/>
  <c r="AG825" i="4"/>
  <c r="AG880" i="4"/>
  <c r="AG770" i="4"/>
  <c r="AG935" i="4"/>
  <c r="AG1048" i="4"/>
  <c r="AG379" i="4"/>
  <c r="AG990" i="4"/>
  <c r="AF174" i="4"/>
  <c r="AF187" i="4" s="1"/>
  <c r="AG161" i="4"/>
  <c r="R227" i="4"/>
  <c r="R282" i="4"/>
  <c r="R448" i="4"/>
  <c r="R838" i="4"/>
  <c r="R1001" i="4"/>
  <c r="P344" i="4"/>
  <c r="P362" i="4" s="1"/>
  <c r="P733" i="4"/>
  <c r="P751" i="4" s="1"/>
  <c r="Q181" i="4"/>
  <c r="Q194" i="4" s="1"/>
  <c r="R168" i="4"/>
  <c r="S87" i="4"/>
  <c r="S85" i="4"/>
  <c r="AF702" i="4"/>
  <c r="P341" i="4"/>
  <c r="P359" i="4" s="1"/>
  <c r="P568" i="4"/>
  <c r="P586" i="4" s="1"/>
  <c r="AG1045" i="4"/>
  <c r="AG1038" i="4"/>
  <c r="AG1043" i="4"/>
  <c r="AG1042" i="4"/>
  <c r="AG987" i="4"/>
  <c r="AG980" i="4"/>
  <c r="AG1039" i="4"/>
  <c r="AG986" i="4"/>
  <c r="AG985" i="4"/>
  <c r="AG1003" i="4" s="1"/>
  <c r="AG983" i="4"/>
  <c r="AG1041" i="4"/>
  <c r="AG1044" i="4"/>
  <c r="AG981" i="4"/>
  <c r="AG927" i="4"/>
  <c r="AG984" i="4"/>
  <c r="AG1040" i="4"/>
  <c r="AG1058" i="4" s="1"/>
  <c r="AG932" i="4"/>
  <c r="AG931" i="4"/>
  <c r="AG930" i="4"/>
  <c r="AG982" i="4"/>
  <c r="AG1000" i="4" s="1"/>
  <c r="AG875" i="4"/>
  <c r="AG893" i="4" s="1"/>
  <c r="AG925" i="4"/>
  <c r="AG819" i="4"/>
  <c r="AG877" i="4"/>
  <c r="AG926" i="4"/>
  <c r="AG944" i="4" s="1"/>
  <c r="AG929" i="4"/>
  <c r="AG817" i="4"/>
  <c r="AG818" i="4"/>
  <c r="AG876" i="4"/>
  <c r="AG894" i="4" s="1"/>
  <c r="AG820" i="4"/>
  <c r="AG838" i="4" s="1"/>
  <c r="AG871" i="4"/>
  <c r="AG870" i="4"/>
  <c r="AG928" i="4"/>
  <c r="AG765" i="4"/>
  <c r="AG762" i="4"/>
  <c r="AG780" i="4" s="1"/>
  <c r="AG872" i="4"/>
  <c r="AG890" i="4" s="1"/>
  <c r="AG764" i="4"/>
  <c r="AG873" i="4"/>
  <c r="AG822" i="4"/>
  <c r="AG821" i="4"/>
  <c r="AG816" i="4"/>
  <c r="AG815" i="4"/>
  <c r="AG711" i="4"/>
  <c r="AG729" i="4" s="1"/>
  <c r="AG766" i="4"/>
  <c r="AG707" i="4"/>
  <c r="AG767" i="4"/>
  <c r="AG763" i="4"/>
  <c r="AG874" i="4"/>
  <c r="AG761" i="4"/>
  <c r="AG779" i="4" s="1"/>
  <c r="AG709" i="4"/>
  <c r="AG657" i="4"/>
  <c r="AG650" i="4"/>
  <c r="AG708" i="4"/>
  <c r="AG653" i="4"/>
  <c r="AG706" i="4"/>
  <c r="AG705" i="4"/>
  <c r="AG656" i="4"/>
  <c r="AG674" i="4" s="1"/>
  <c r="AG760" i="4"/>
  <c r="AG601" i="4"/>
  <c r="AG540" i="4"/>
  <c r="AG598" i="4"/>
  <c r="AG651" i="4"/>
  <c r="AG712" i="4"/>
  <c r="AG597" i="4"/>
  <c r="AG596" i="4"/>
  <c r="AG542" i="4"/>
  <c r="AG560" i="4" s="1"/>
  <c r="AG599" i="4"/>
  <c r="AG600" i="4"/>
  <c r="AG654" i="4"/>
  <c r="AG595" i="4"/>
  <c r="AG655" i="4"/>
  <c r="AG544" i="4"/>
  <c r="AG543" i="4"/>
  <c r="AG541" i="4"/>
  <c r="AG539" i="4"/>
  <c r="AG557" i="4" s="1"/>
  <c r="AG537" i="4"/>
  <c r="AG538" i="4"/>
  <c r="AG652" i="4"/>
  <c r="AG602" i="4"/>
  <c r="AG486" i="4"/>
  <c r="AG710" i="4"/>
  <c r="AG488" i="4"/>
  <c r="AG483" i="4"/>
  <c r="AG431" i="4"/>
  <c r="AG371" i="4"/>
  <c r="AG482" i="4"/>
  <c r="AG429" i="4"/>
  <c r="AG376" i="4"/>
  <c r="AG369" i="4"/>
  <c r="AG434" i="4"/>
  <c r="AG427" i="4"/>
  <c r="AG445" i="4" s="1"/>
  <c r="AG432" i="4"/>
  <c r="AG484" i="4"/>
  <c r="AG502" i="4" s="1"/>
  <c r="AG430" i="4"/>
  <c r="AG375" i="4"/>
  <c r="AG393" i="4" s="1"/>
  <c r="AG320" i="4"/>
  <c r="AG338" i="4" s="1"/>
  <c r="AG489" i="4"/>
  <c r="AG433" i="4"/>
  <c r="AG370" i="4"/>
  <c r="AG485" i="4"/>
  <c r="AG428" i="4"/>
  <c r="AG372" i="4"/>
  <c r="AG374" i="4"/>
  <c r="AG392" i="4" s="1"/>
  <c r="AG319" i="4"/>
  <c r="AG314" i="4"/>
  <c r="AG373" i="4"/>
  <c r="AG262" i="4"/>
  <c r="AG317" i="4"/>
  <c r="AG315" i="4"/>
  <c r="AG333" i="4" s="1"/>
  <c r="AG259" i="4"/>
  <c r="AG266" i="4"/>
  <c r="AG318" i="4"/>
  <c r="AG316" i="4"/>
  <c r="AG209" i="4"/>
  <c r="AG205" i="4"/>
  <c r="AG204" i="4"/>
  <c r="AG321" i="4"/>
  <c r="AG260" i="4"/>
  <c r="AG208" i="4"/>
  <c r="AG264" i="4"/>
  <c r="AG282" i="4" s="1"/>
  <c r="AG211" i="4"/>
  <c r="AG487" i="4"/>
  <c r="AG505" i="4" s="1"/>
  <c r="AG210" i="4"/>
  <c r="AG228" i="4" s="1"/>
  <c r="AG263" i="4"/>
  <c r="AG206" i="4"/>
  <c r="AG265" i="4"/>
  <c r="AG261" i="4"/>
  <c r="AG207" i="4"/>
  <c r="R948" i="4"/>
  <c r="AF452" i="4"/>
  <c r="AF461" i="4" s="1"/>
  <c r="AG437" i="4"/>
  <c r="AG214" i="4"/>
  <c r="AF176" i="4"/>
  <c r="AF189" i="4" s="1"/>
  <c r="AG163" i="4"/>
  <c r="AF562" i="4"/>
  <c r="AF571" i="4" s="1"/>
  <c r="AF589" i="4" s="1"/>
  <c r="P400" i="4"/>
  <c r="P418" i="4" s="1"/>
  <c r="P287" i="4"/>
  <c r="P305" i="4" s="1"/>
  <c r="R225" i="4"/>
  <c r="R339" i="4"/>
  <c r="R348" i="4" s="1"/>
  <c r="R366" i="4" s="1"/>
  <c r="R450" i="4"/>
  <c r="R506" i="4"/>
  <c r="R671" i="4"/>
  <c r="AE1117" i="4"/>
  <c r="AE1098" i="4"/>
  <c r="AE313" i="4"/>
  <c r="P791" i="4"/>
  <c r="P809" i="4" s="1"/>
  <c r="P789" i="4"/>
  <c r="P807" i="4" s="1"/>
  <c r="P235" i="4"/>
  <c r="P253" i="4" s="1"/>
  <c r="AE594" i="4"/>
  <c r="Q180" i="4"/>
  <c r="Q193" i="4" s="1"/>
  <c r="R167" i="4"/>
  <c r="AF180" i="4"/>
  <c r="AF193" i="4" s="1"/>
  <c r="AG167" i="4"/>
  <c r="AG1047" i="4"/>
  <c r="AG769" i="4"/>
  <c r="AG824" i="4"/>
  <c r="AG491" i="4"/>
  <c r="AG546" i="4"/>
  <c r="AG714" i="4"/>
  <c r="AG323" i="4"/>
  <c r="AG934" i="4"/>
  <c r="AG378" i="4"/>
  <c r="AG989" i="4"/>
  <c r="AG659" i="4"/>
  <c r="AG604" i="4"/>
  <c r="AG879" i="4"/>
  <c r="AG268" i="4"/>
  <c r="AE1097" i="4"/>
  <c r="AE258" i="4"/>
  <c r="AF177" i="4"/>
  <c r="AF190" i="4" s="1"/>
  <c r="AG164" i="4"/>
  <c r="AG213" i="4"/>
  <c r="AG436" i="4"/>
  <c r="AF175" i="4"/>
  <c r="AF188" i="4" s="1"/>
  <c r="AG162" i="4"/>
  <c r="AF226" i="4"/>
  <c r="AF833" i="4"/>
  <c r="P1011" i="4"/>
  <c r="P1029" i="4" s="1"/>
  <c r="AE1111" i="4"/>
  <c r="AE1037" i="4"/>
  <c r="AE1036" i="4"/>
  <c r="Q171" i="4"/>
  <c r="Q184" i="4" s="1"/>
  <c r="R158" i="4"/>
  <c r="O1122" i="4"/>
  <c r="AE1124" i="4"/>
  <c r="O1124" i="4"/>
  <c r="O1125" i="4" s="1"/>
  <c r="R390" i="4"/>
  <c r="R280" i="4"/>
  <c r="R507" i="4"/>
  <c r="R516" i="4" s="1"/>
  <c r="R534" i="4" s="1"/>
  <c r="R618" i="4"/>
  <c r="R728" i="4"/>
  <c r="R730" i="4"/>
  <c r="R739" i="4" s="1"/>
  <c r="R757" i="4" s="1"/>
  <c r="R891" i="4"/>
  <c r="R1003" i="4"/>
  <c r="S154" i="4"/>
  <c r="S153" i="4"/>
  <c r="S155" i="4"/>
  <c r="S106" i="4"/>
  <c r="S130" i="4" s="1"/>
  <c r="S78" i="4"/>
  <c r="P844" i="4"/>
  <c r="P862" i="4" s="1"/>
  <c r="AE593" i="4"/>
  <c r="Q175" i="4"/>
  <c r="Q188" i="4" s="1"/>
  <c r="R162" i="4"/>
  <c r="AG938" i="4"/>
  <c r="AG883" i="4"/>
  <c r="AG773" i="4"/>
  <c r="AG663" i="4"/>
  <c r="AG550" i="4"/>
  <c r="AG382" i="4"/>
  <c r="AG272" i="4"/>
  <c r="AG718" i="4"/>
  <c r="AG440" i="4"/>
  <c r="AG495" i="4"/>
  <c r="AG608" i="4"/>
  <c r="AG327" i="4"/>
  <c r="AG1051" i="4"/>
  <c r="AG217" i="4"/>
  <c r="AG993" i="4"/>
  <c r="AG828" i="4"/>
  <c r="AF389" i="4"/>
  <c r="AF561" i="4"/>
  <c r="AE1119" i="4"/>
  <c r="AH106" i="4"/>
  <c r="AH130" i="4" s="1"/>
  <c r="AH103" i="4"/>
  <c r="AH127" i="4" s="1"/>
  <c r="AH104" i="4"/>
  <c r="AH128" i="4" s="1"/>
  <c r="AH105" i="4"/>
  <c r="AH129" i="4" s="1"/>
  <c r="AH82" i="4"/>
  <c r="AH81" i="4"/>
  <c r="AH85" i="4"/>
  <c r="AH80" i="4"/>
  <c r="AH87" i="4"/>
  <c r="AH91" i="4"/>
  <c r="AH79" i="4"/>
  <c r="AH84" i="4"/>
  <c r="AH88" i="4"/>
  <c r="AH86" i="4"/>
  <c r="AH83" i="4"/>
  <c r="AH89" i="4"/>
  <c r="AH90" i="4"/>
  <c r="AH78" i="4"/>
  <c r="P1120" i="4"/>
  <c r="Q256" i="4"/>
  <c r="R229" i="4"/>
  <c r="R238" i="4" s="1"/>
  <c r="R836" i="4"/>
  <c r="R780" i="4"/>
  <c r="R946" i="4"/>
  <c r="R1004" i="4"/>
  <c r="AE1113" i="4"/>
  <c r="AE1096" i="4"/>
  <c r="AE1094" i="4"/>
  <c r="AE202" i="4"/>
  <c r="AE203" i="4"/>
  <c r="S91" i="4"/>
  <c r="S83" i="4"/>
  <c r="Q977" i="4"/>
  <c r="P626" i="4"/>
  <c r="P644" i="4" s="1"/>
  <c r="P624" i="4"/>
  <c r="P642" i="4" s="1"/>
  <c r="P286" i="4"/>
  <c r="P304" i="4" s="1"/>
  <c r="R283" i="4"/>
  <c r="R783" i="4"/>
  <c r="R724" i="4"/>
  <c r="R890" i="4"/>
  <c r="R950" i="4"/>
  <c r="R959" i="4" s="1"/>
  <c r="R1062" i="4"/>
  <c r="P565" i="4"/>
  <c r="P583" i="4" s="1"/>
  <c r="P736" i="4"/>
  <c r="P754" i="4" s="1"/>
  <c r="P456" i="4"/>
  <c r="P474" i="4" s="1"/>
  <c r="AD1125" i="4"/>
  <c r="AD1122" i="4"/>
  <c r="AF222" i="4"/>
  <c r="AF617" i="4"/>
  <c r="P1008" i="4"/>
  <c r="P1026" i="4" s="1"/>
  <c r="P677" i="4"/>
  <c r="P695" i="4" s="1"/>
  <c r="P787" i="4"/>
  <c r="P805" i="4" s="1"/>
  <c r="Q172" i="4"/>
  <c r="Q185" i="4" s="1"/>
  <c r="R159" i="4"/>
  <c r="R451" i="4"/>
  <c r="R503" i="4"/>
  <c r="R893" i="4"/>
  <c r="R840" i="4"/>
  <c r="R849" i="4" s="1"/>
  <c r="R867" i="4" s="1"/>
  <c r="R1058" i="4"/>
  <c r="P898" i="4"/>
  <c r="P916" i="4" s="1"/>
  <c r="P564" i="4"/>
  <c r="P582" i="4" s="1"/>
  <c r="AF173" i="4"/>
  <c r="AF186" i="4" s="1"/>
  <c r="AF677" i="4" s="1"/>
  <c r="AF695" i="4" s="1"/>
  <c r="AG160" i="4"/>
  <c r="P622" i="4"/>
  <c r="P640" i="4" s="1"/>
  <c r="P566" i="4"/>
  <c r="P584" i="4" s="1"/>
  <c r="P956" i="4"/>
  <c r="P974" i="4" s="1"/>
  <c r="S195" i="4"/>
  <c r="AI195" i="4"/>
  <c r="AE1108" i="4"/>
  <c r="AE869" i="4"/>
  <c r="AE1109" i="4"/>
  <c r="AE924" i="4"/>
  <c r="AG1054" i="4"/>
  <c r="AG553" i="4"/>
  <c r="AG275" i="4"/>
  <c r="AG831" i="4"/>
  <c r="AG385" i="4"/>
  <c r="AG941" i="4"/>
  <c r="AG886" i="4"/>
  <c r="AG498" i="4"/>
  <c r="AG721" i="4"/>
  <c r="AG776" i="4"/>
  <c r="AG996" i="4"/>
  <c r="AG666" i="4"/>
  <c r="AG443" i="4"/>
  <c r="AG220" i="4"/>
  <c r="AG611" i="4"/>
  <c r="AG330" i="4"/>
  <c r="AF784" i="4"/>
  <c r="AF1062" i="4"/>
  <c r="Q176" i="4"/>
  <c r="Q189" i="4" s="1"/>
  <c r="R163" i="4"/>
  <c r="P1069" i="4"/>
  <c r="P1087" i="4" s="1"/>
  <c r="R222" i="4"/>
  <c r="R393" i="4"/>
  <c r="R505" i="4"/>
  <c r="R675" i="4"/>
  <c r="R684" i="4" s="1"/>
  <c r="R702" i="4" s="1"/>
  <c r="R895" i="4"/>
  <c r="R904" i="4" s="1"/>
  <c r="Q178" i="4"/>
  <c r="Q191" i="4" s="1"/>
  <c r="R165" i="4"/>
  <c r="S79" i="4"/>
  <c r="AF171" i="4"/>
  <c r="AF184" i="4" s="1"/>
  <c r="AG158" i="4"/>
  <c r="P900" i="4"/>
  <c r="P918" i="4" s="1"/>
  <c r="P735" i="4"/>
  <c r="P753" i="4" s="1"/>
  <c r="P901" i="4"/>
  <c r="P919" i="4" s="1"/>
  <c r="AI117" i="4"/>
  <c r="AI140" i="4" s="1"/>
  <c r="AI102" i="4"/>
  <c r="AI122" i="4"/>
  <c r="AI145" i="4" s="1"/>
  <c r="AI108" i="4"/>
  <c r="AI131" i="4" s="1"/>
  <c r="AI93" i="4"/>
  <c r="AI151" i="4"/>
  <c r="AI119" i="4"/>
  <c r="AI142" i="4" s="1"/>
  <c r="AI113" i="4"/>
  <c r="AI136" i="4" s="1"/>
  <c r="AI98" i="4"/>
  <c r="AI97" i="4"/>
  <c r="AI73" i="4"/>
  <c r="AI59" i="4"/>
  <c r="AI44" i="4"/>
  <c r="AI30" i="4"/>
  <c r="AI14" i="4"/>
  <c r="AI111" i="4"/>
  <c r="AI134" i="4" s="1"/>
  <c r="AI70" i="4"/>
  <c r="AI56" i="4"/>
  <c r="AI41" i="4"/>
  <c r="AI26" i="4"/>
  <c r="AI116" i="4"/>
  <c r="AI139" i="4" s="1"/>
  <c r="AI67" i="4"/>
  <c r="AI53" i="4"/>
  <c r="AI38" i="4"/>
  <c r="AI23" i="4"/>
  <c r="AI152" i="4"/>
  <c r="AI120" i="4"/>
  <c r="AI143" i="4" s="1"/>
  <c r="AI64" i="4"/>
  <c r="AI50" i="4"/>
  <c r="AI35" i="4"/>
  <c r="AI19" i="4"/>
  <c r="AI121" i="4"/>
  <c r="AI144" i="4" s="1"/>
  <c r="AI112" i="4"/>
  <c r="AI135" i="4" s="1"/>
  <c r="AI94" i="4"/>
  <c r="AI75" i="4"/>
  <c r="AI61" i="4"/>
  <c r="AI46" i="4"/>
  <c r="AI32" i="4"/>
  <c r="AI16" i="4"/>
  <c r="AI95" i="4"/>
  <c r="AI72" i="4"/>
  <c r="AI58" i="4"/>
  <c r="AI43" i="4"/>
  <c r="AI69" i="4"/>
  <c r="AI55" i="4"/>
  <c r="AI40" i="4"/>
  <c r="AI25" i="4"/>
  <c r="AI99" i="4"/>
  <c r="AI66" i="4"/>
  <c r="AI52" i="4"/>
  <c r="AI37" i="4"/>
  <c r="AI22" i="4"/>
  <c r="AI118" i="4"/>
  <c r="AI141" i="4" s="1"/>
  <c r="AI109" i="4"/>
  <c r="AI132" i="4" s="1"/>
  <c r="AI63" i="4"/>
  <c r="AI49" i="4"/>
  <c r="AI34" i="4"/>
  <c r="AI18" i="4"/>
  <c r="AI123" i="4"/>
  <c r="AI146" i="4" s="1"/>
  <c r="AI101" i="4"/>
  <c r="AI65" i="4"/>
  <c r="AI51" i="4"/>
  <c r="AI36" i="4"/>
  <c r="AI21" i="4"/>
  <c r="AJ5" i="4"/>
  <c r="AI77" i="4"/>
  <c r="AI76" i="4"/>
  <c r="AI45" i="4"/>
  <c r="AI54" i="4"/>
  <c r="AI42" i="4"/>
  <c r="AI33" i="4"/>
  <c r="AI27" i="4"/>
  <c r="AI110" i="4"/>
  <c r="AI133" i="4" s="1"/>
  <c r="AI31" i="4"/>
  <c r="AI60" i="4"/>
  <c r="AI124" i="4"/>
  <c r="AI147" i="4" s="1"/>
  <c r="AI68" i="4"/>
  <c r="AI57" i="4"/>
  <c r="AI17" i="4"/>
  <c r="AI48" i="4"/>
  <c r="AI114" i="4"/>
  <c r="AI137" i="4" s="1"/>
  <c r="AI96" i="4"/>
  <c r="AI100" i="4"/>
  <c r="AI74" i="4"/>
  <c r="AI115" i="4"/>
  <c r="AI138" i="4" s="1"/>
  <c r="AI71" i="4"/>
  <c r="AI62" i="4"/>
  <c r="AI39" i="4"/>
  <c r="AI24" i="4"/>
  <c r="AI15" i="4"/>
  <c r="AF781" i="4"/>
  <c r="AG549" i="4"/>
  <c r="AG216" i="4"/>
  <c r="AG381" i="4"/>
  <c r="AG717" i="4"/>
  <c r="AG439" i="4"/>
  <c r="AG772" i="4"/>
  <c r="AG326" i="4"/>
  <c r="AG494" i="4"/>
  <c r="AG937" i="4"/>
  <c r="AG1050" i="4"/>
  <c r="AG607" i="4"/>
  <c r="AG827" i="4"/>
  <c r="AG662" i="4"/>
  <c r="AG882" i="4"/>
  <c r="AG271" i="4"/>
  <c r="AG992" i="4"/>
  <c r="AF223" i="4"/>
  <c r="AF502" i="4"/>
  <c r="AF616" i="4"/>
  <c r="Q174" i="4"/>
  <c r="Q187" i="4" s="1"/>
  <c r="R161" i="4"/>
  <c r="P397" i="4"/>
  <c r="P415" i="4" s="1"/>
  <c r="P1099" i="4" s="1"/>
  <c r="Q179" i="4"/>
  <c r="Q192" i="4" s="1"/>
  <c r="R166" i="4"/>
  <c r="AF311" i="4"/>
  <c r="AE1099" i="4"/>
  <c r="AE368" i="4"/>
  <c r="P288" i="4"/>
  <c r="P306" i="4" s="1"/>
  <c r="Q173" i="4"/>
  <c r="Q186" i="4" s="1"/>
  <c r="R160" i="4"/>
  <c r="R337" i="4"/>
  <c r="R557" i="4"/>
  <c r="R670" i="4"/>
  <c r="R784" i="4"/>
  <c r="R1059" i="4"/>
  <c r="AF479" i="4"/>
  <c r="AF172" i="4"/>
  <c r="AF185" i="4" s="1"/>
  <c r="AF454" i="4" s="1"/>
  <c r="AF472" i="4" s="1"/>
  <c r="AG159" i="4"/>
  <c r="AE979" i="4"/>
  <c r="S881" i="4" l="1"/>
  <c r="S826" i="4"/>
  <c r="S412" i="4"/>
  <c r="S659" i="4"/>
  <c r="S205" i="4"/>
  <c r="S264" i="4"/>
  <c r="S282" i="4" s="1"/>
  <c r="S595" i="4"/>
  <c r="S538" i="4"/>
  <c r="S710" i="4"/>
  <c r="S766" i="4"/>
  <c r="S875" i="4"/>
  <c r="S985" i="4"/>
  <c r="S1003" i="4" s="1"/>
  <c r="R555" i="4"/>
  <c r="T86" i="4"/>
  <c r="T606" i="4" s="1"/>
  <c r="S769" i="4"/>
  <c r="S268" i="4"/>
  <c r="S214" i="4"/>
  <c r="S606" i="4"/>
  <c r="S299" i="4"/>
  <c r="S295" i="4"/>
  <c r="S378" i="4"/>
  <c r="S210" i="4"/>
  <c r="S208" i="4"/>
  <c r="S428" i="4"/>
  <c r="S446" i="4" s="1"/>
  <c r="S656" i="4"/>
  <c r="S674" i="4" s="1"/>
  <c r="S600" i="4"/>
  <c r="S712" i="4"/>
  <c r="S876" i="4"/>
  <c r="S1043" i="4"/>
  <c r="S716" i="4"/>
  <c r="AG450" i="4"/>
  <c r="AG1004" i="4"/>
  <c r="S1049" i="4"/>
  <c r="S241" i="4"/>
  <c r="S243" i="4"/>
  <c r="S879" i="4"/>
  <c r="S209" i="4"/>
  <c r="S227" i="4" s="1"/>
  <c r="S262" i="4"/>
  <c r="S482" i="4"/>
  <c r="S542" i="4"/>
  <c r="S651" i="4"/>
  <c r="S763" i="4"/>
  <c r="S870" i="4"/>
  <c r="S927" i="4"/>
  <c r="S991" i="4"/>
  <c r="S1000" i="4" s="1"/>
  <c r="AG728" i="4"/>
  <c r="AG226" i="4"/>
  <c r="R812" i="4"/>
  <c r="S325" i="4"/>
  <c r="S989" i="4"/>
  <c r="AG278" i="4"/>
  <c r="AG337" i="4"/>
  <c r="AG669" i="4"/>
  <c r="AG783" i="4"/>
  <c r="S215" i="4"/>
  <c r="S409" i="4"/>
  <c r="S300" i="4"/>
  <c r="S604" i="4"/>
  <c r="S207" i="4"/>
  <c r="S321" i="4"/>
  <c r="S434" i="4"/>
  <c r="S541" i="4"/>
  <c r="S654" i="4"/>
  <c r="S760" i="4"/>
  <c r="S984" i="4"/>
  <c r="S1002" i="4" s="1"/>
  <c r="S1044" i="4"/>
  <c r="S438" i="4"/>
  <c r="S934" i="4"/>
  <c r="P979" i="4"/>
  <c r="AG949" i="4"/>
  <c r="P1101" i="4"/>
  <c r="S272" i="4"/>
  <c r="S384" i="4"/>
  <c r="S350" i="4"/>
  <c r="S246" i="4"/>
  <c r="S491" i="4"/>
  <c r="S211" i="4"/>
  <c r="S486" i="4"/>
  <c r="S432" i="4"/>
  <c r="S537" i="4"/>
  <c r="S657" i="4"/>
  <c r="S764" i="4"/>
  <c r="S925" i="4"/>
  <c r="S943" i="4" s="1"/>
  <c r="S1042" i="4"/>
  <c r="S465" i="4"/>
  <c r="S576" i="4"/>
  <c r="AG446" i="4"/>
  <c r="AG619" i="4"/>
  <c r="AG725" i="4"/>
  <c r="AG889" i="4"/>
  <c r="S380" i="4"/>
  <c r="S775" i="4"/>
  <c r="S242" i="4"/>
  <c r="S302" i="4"/>
  <c r="S323" i="4"/>
  <c r="S332" i="4" s="1"/>
  <c r="S265" i="4"/>
  <c r="S283" i="4" s="1"/>
  <c r="S371" i="4"/>
  <c r="S389" i="4" s="1"/>
  <c r="S489" i="4"/>
  <c r="S544" i="4"/>
  <c r="S761" i="4"/>
  <c r="S818" i="4"/>
  <c r="S932" i="4"/>
  <c r="S980" i="4"/>
  <c r="S998" i="4" s="1"/>
  <c r="S519" i="4"/>
  <c r="S574" i="4"/>
  <c r="S493" i="4"/>
  <c r="AG227" i="4"/>
  <c r="AG778" i="4"/>
  <c r="S548" i="4"/>
  <c r="S546" i="4"/>
  <c r="AF736" i="4"/>
  <c r="AF754" i="4" s="1"/>
  <c r="AF901" i="4"/>
  <c r="AF919" i="4" s="1"/>
  <c r="AF345" i="4"/>
  <c r="AF363" i="4" s="1"/>
  <c r="AF458" i="4"/>
  <c r="AF476" i="4" s="1"/>
  <c r="AF956" i="4"/>
  <c r="AF974" i="4" s="1"/>
  <c r="AF681" i="4"/>
  <c r="AF699" i="4" s="1"/>
  <c r="AF568" i="4"/>
  <c r="AF586" i="4" s="1"/>
  <c r="AF791" i="4"/>
  <c r="AF809" i="4" s="1"/>
  <c r="AF846" i="4"/>
  <c r="AF864" i="4" s="1"/>
  <c r="AF290" i="4"/>
  <c r="AF308" i="4" s="1"/>
  <c r="Q789" i="4"/>
  <c r="Q679" i="4"/>
  <c r="Q697" i="4" s="1"/>
  <c r="Q511" i="4"/>
  <c r="Q529" i="4" s="1"/>
  <c r="Q1009" i="4"/>
  <c r="Q1027" i="4" s="1"/>
  <c r="AF400" i="4"/>
  <c r="AF418" i="4" s="1"/>
  <c r="S1056" i="4"/>
  <c r="AF626" i="4"/>
  <c r="AF644" i="4" s="1"/>
  <c r="AG229" i="4"/>
  <c r="AG238" i="4" s="1"/>
  <c r="AG256" i="4" s="1"/>
  <c r="AG280" i="4"/>
  <c r="AG620" i="4"/>
  <c r="AG629" i="4" s="1"/>
  <c r="AG647" i="4" s="1"/>
  <c r="AG614" i="4"/>
  <c r="AG675" i="4"/>
  <c r="AG684" i="4" s="1"/>
  <c r="AG782" i="4"/>
  <c r="AG837" i="4"/>
  <c r="S719" i="4"/>
  <c r="S495" i="4"/>
  <c r="S504" i="4" s="1"/>
  <c r="AG332" i="4"/>
  <c r="AG556" i="4"/>
  <c r="AG1057" i="4"/>
  <c r="S218" i="4"/>
  <c r="S440" i="4"/>
  <c r="AG555" i="4"/>
  <c r="P1116" i="4"/>
  <c r="S441" i="4"/>
  <c r="S382" i="4"/>
  <c r="S391" i="4" s="1"/>
  <c r="S226" i="4"/>
  <c r="AG615" i="4"/>
  <c r="AG339" i="4"/>
  <c r="AG348" i="4" s="1"/>
  <c r="AG366" i="4" s="1"/>
  <c r="AG616" i="4"/>
  <c r="AG781" i="4"/>
  <c r="AG946" i="4"/>
  <c r="AG948" i="4"/>
  <c r="AG1005" i="4"/>
  <c r="AG1014" i="4" s="1"/>
  <c r="S551" i="4"/>
  <c r="S664" i="4"/>
  <c r="S673" i="4" s="1"/>
  <c r="S550" i="4"/>
  <c r="S613" i="4"/>
  <c r="S723" i="4"/>
  <c r="T103" i="4"/>
  <c r="T127" i="4" s="1"/>
  <c r="S383" i="4"/>
  <c r="S829" i="4"/>
  <c r="S838" i="4" s="1"/>
  <c r="S663" i="4"/>
  <c r="S672" i="4" s="1"/>
  <c r="P1105" i="4"/>
  <c r="AG561" i="4"/>
  <c r="AG1061" i="4"/>
  <c r="T12" i="4"/>
  <c r="T1042" i="4" s="1"/>
  <c r="T104" i="4"/>
  <c r="T128" i="4" s="1"/>
  <c r="T241" i="4" s="1"/>
  <c r="S496" i="4"/>
  <c r="S505" i="4" s="1"/>
  <c r="S993" i="4"/>
  <c r="S773" i="4"/>
  <c r="S668" i="4"/>
  <c r="S228" i="4"/>
  <c r="AG784" i="4"/>
  <c r="AF286" i="4"/>
  <c r="AF304" i="4" s="1"/>
  <c r="S1051" i="4"/>
  <c r="S727" i="4"/>
  <c r="AG389" i="4"/>
  <c r="S1052" i="4"/>
  <c r="S1061" i="4" s="1"/>
  <c r="S281" i="4"/>
  <c r="AG283" i="4"/>
  <c r="AG336" i="4"/>
  <c r="AG449" i="4"/>
  <c r="AG613" i="4"/>
  <c r="AG723" i="4"/>
  <c r="AG833" i="4"/>
  <c r="AG836" i="4"/>
  <c r="AG945" i="4"/>
  <c r="S609" i="4"/>
  <c r="S608" i="4"/>
  <c r="S617" i="4" s="1"/>
  <c r="S270" i="4"/>
  <c r="S279" i="4" s="1"/>
  <c r="S661" i="4"/>
  <c r="S670" i="4" s="1"/>
  <c r="S610" i="4"/>
  <c r="S245" i="4"/>
  <c r="S408" i="4"/>
  <c r="S351" i="4"/>
  <c r="S824" i="4"/>
  <c r="S204" i="4"/>
  <c r="S316" i="4"/>
  <c r="S334" i="4" s="1"/>
  <c r="S318" i="4"/>
  <c r="S336" i="4" s="1"/>
  <c r="S597" i="4"/>
  <c r="S615" i="4" s="1"/>
  <c r="S598" i="4"/>
  <c r="S707" i="4"/>
  <c r="S725" i="4" s="1"/>
  <c r="S816" i="4"/>
  <c r="S877" i="4"/>
  <c r="S1040" i="4"/>
  <c r="S1058" i="4" s="1"/>
  <c r="S467" i="4"/>
  <c r="S468" i="4"/>
  <c r="S938" i="4"/>
  <c r="AG334" i="4"/>
  <c r="AG673" i="4"/>
  <c r="T89" i="4"/>
  <c r="T551" i="4" s="1"/>
  <c r="S327" i="4"/>
  <c r="AF235" i="4"/>
  <c r="AF253" i="4" s="1"/>
  <c r="AG224" i="4"/>
  <c r="AG999" i="4"/>
  <c r="S357" i="4"/>
  <c r="S298" i="4"/>
  <c r="S266" i="4"/>
  <c r="S284" i="4" s="1"/>
  <c r="S293" i="4" s="1"/>
  <c r="S311" i="4" s="1"/>
  <c r="S431" i="4"/>
  <c r="S374" i="4"/>
  <c r="S602" i="4"/>
  <c r="S711" i="4"/>
  <c r="S729" i="4" s="1"/>
  <c r="S817" i="4"/>
  <c r="S835" i="4" s="1"/>
  <c r="S765" i="4"/>
  <c r="S783" i="4" s="1"/>
  <c r="S929" i="4"/>
  <c r="S469" i="4"/>
  <c r="AF457" i="4"/>
  <c r="AF475" i="4" s="1"/>
  <c r="AF567" i="4"/>
  <c r="AF585" i="4" s="1"/>
  <c r="AF900" i="4"/>
  <c r="AF918" i="4" s="1"/>
  <c r="AF1010" i="4"/>
  <c r="AF1028" i="4" s="1"/>
  <c r="AF512" i="4"/>
  <c r="AF530" i="4" s="1"/>
  <c r="AF399" i="4"/>
  <c r="AF417" i="4" s="1"/>
  <c r="AF1068" i="4"/>
  <c r="AF1086" i="4" s="1"/>
  <c r="AF234" i="4"/>
  <c r="AF252" i="4" s="1"/>
  <c r="AF955" i="4"/>
  <c r="AF973" i="4" s="1"/>
  <c r="AF680" i="4"/>
  <c r="AF698" i="4" s="1"/>
  <c r="AF289" i="4"/>
  <c r="AF307" i="4" s="1"/>
  <c r="AF344" i="4"/>
  <c r="AF362" i="4" s="1"/>
  <c r="AF845" i="4"/>
  <c r="AF863" i="4" s="1"/>
  <c r="T1040" i="4"/>
  <c r="T1039" i="4"/>
  <c r="T1044" i="4"/>
  <c r="T1045" i="4"/>
  <c r="T932" i="4"/>
  <c r="T925" i="4"/>
  <c r="T987" i="4"/>
  <c r="T926" i="4"/>
  <c r="T980" i="4"/>
  <c r="T876" i="4"/>
  <c r="T931" i="4"/>
  <c r="T815" i="4"/>
  <c r="T816" i="4"/>
  <c r="T822" i="4"/>
  <c r="T820" i="4"/>
  <c r="T760" i="4"/>
  <c r="T767" i="4"/>
  <c r="T705" i="4"/>
  <c r="T761" i="4"/>
  <c r="T764" i="4"/>
  <c r="T655" i="4"/>
  <c r="T651" i="4"/>
  <c r="T710" i="4"/>
  <c r="T653" i="4"/>
  <c r="T600" i="4"/>
  <c r="T599" i="4"/>
  <c r="T708" i="4"/>
  <c r="T544" i="4"/>
  <c r="T542" i="4"/>
  <c r="T540" i="4"/>
  <c r="T766" i="4"/>
  <c r="T541" i="4"/>
  <c r="T485" i="4"/>
  <c r="T488" i="4"/>
  <c r="T434" i="4"/>
  <c r="T427" i="4"/>
  <c r="T374" i="4"/>
  <c r="T486" i="4"/>
  <c r="T371" i="4"/>
  <c r="T317" i="4"/>
  <c r="T375" i="4"/>
  <c r="T433" i="4"/>
  <c r="T372" i="4"/>
  <c r="T369" i="4"/>
  <c r="T264" i="4"/>
  <c r="T265" i="4"/>
  <c r="T204" i="4"/>
  <c r="T261" i="4"/>
  <c r="T205" i="4"/>
  <c r="T318" i="4"/>
  <c r="T298" i="4"/>
  <c r="T297" i="4"/>
  <c r="T296" i="4"/>
  <c r="T354" i="4"/>
  <c r="T246" i="4"/>
  <c r="T247" i="4"/>
  <c r="T302" i="4"/>
  <c r="T300" i="4"/>
  <c r="T350" i="4"/>
  <c r="T242" i="4"/>
  <c r="T412" i="4"/>
  <c r="T352" i="4"/>
  <c r="T407" i="4"/>
  <c r="AF957" i="4"/>
  <c r="AF975" i="4" s="1"/>
  <c r="AF792" i="4"/>
  <c r="AF810" i="4" s="1"/>
  <c r="AF1070" i="4"/>
  <c r="AF1088" i="4" s="1"/>
  <c r="AF1012" i="4"/>
  <c r="AF1030" i="4" s="1"/>
  <c r="AF401" i="4"/>
  <c r="AF419" i="4" s="1"/>
  <c r="AF682" i="4"/>
  <c r="AF700" i="4" s="1"/>
  <c r="AF514" i="4"/>
  <c r="AF532" i="4" s="1"/>
  <c r="AF627" i="4"/>
  <c r="AF645" i="4" s="1"/>
  <c r="AF236" i="4"/>
  <c r="AF254" i="4" s="1"/>
  <c r="AF902" i="4"/>
  <c r="AF920" i="4" s="1"/>
  <c r="AF847" i="4"/>
  <c r="AF865" i="4" s="1"/>
  <c r="AF291" i="4"/>
  <c r="AF309" i="4" s="1"/>
  <c r="AF346" i="4"/>
  <c r="AF364" i="4" s="1"/>
  <c r="AF569" i="4"/>
  <c r="AF587" i="4" s="1"/>
  <c r="Q231" i="4"/>
  <c r="Q249" i="4" s="1"/>
  <c r="Q454" i="4"/>
  <c r="T273" i="4"/>
  <c r="T218" i="4"/>
  <c r="T328" i="4"/>
  <c r="T774" i="4"/>
  <c r="T719" i="4"/>
  <c r="T441" i="4"/>
  <c r="T994" i="4"/>
  <c r="T829" i="4"/>
  <c r="T664" i="4"/>
  <c r="Q569" i="4"/>
  <c r="Q291" i="4"/>
  <c r="Q309" i="4" s="1"/>
  <c r="Q682" i="4"/>
  <c r="Q627" i="4"/>
  <c r="Q645" i="4" s="1"/>
  <c r="Q792" i="4"/>
  <c r="Q459" i="4"/>
  <c r="Q477" i="4" s="1"/>
  <c r="Q847" i="4"/>
  <c r="Q865" i="4" s="1"/>
  <c r="Q346" i="4"/>
  <c r="Q364" i="4" s="1"/>
  <c r="Q737" i="4"/>
  <c r="Q755" i="4" s="1"/>
  <c r="Q401" i="4"/>
  <c r="Q419" i="4" s="1"/>
  <c r="Q1012" i="4"/>
  <c r="Q957" i="4"/>
  <c r="Q514" i="4"/>
  <c r="Q236" i="4"/>
  <c r="Q254" i="4" s="1"/>
  <c r="Q902" i="4"/>
  <c r="Q1070" i="4"/>
  <c r="Q1088" i="4" s="1"/>
  <c r="Q952" i="4"/>
  <c r="Q970" i="4" s="1"/>
  <c r="Q509" i="4"/>
  <c r="Q527" i="4" s="1"/>
  <c r="Q564" i="4"/>
  <c r="Q622" i="4"/>
  <c r="Q640" i="4" s="1"/>
  <c r="Q842" i="4"/>
  <c r="Q860" i="4" s="1"/>
  <c r="Q1007" i="4"/>
  <c r="Q1025" i="4" s="1"/>
  <c r="Q396" i="4"/>
  <c r="Q414" i="4" s="1"/>
  <c r="Q787" i="4"/>
  <c r="Q805" i="4" s="1"/>
  <c r="Q897" i="4"/>
  <c r="Q677" i="4"/>
  <c r="Q1065" i="4"/>
  <c r="Q1083" i="4" s="1"/>
  <c r="Q732" i="4"/>
  <c r="Q750" i="4" s="1"/>
  <c r="Q286" i="4"/>
  <c r="Q341" i="4"/>
  <c r="Q359" i="4" s="1"/>
  <c r="Q232" i="4"/>
  <c r="Q455" i="4"/>
  <c r="Q843" i="4"/>
  <c r="Q788" i="4"/>
  <c r="Q806" i="4" s="1"/>
  <c r="Q898" i="4"/>
  <c r="Q916" i="4" s="1"/>
  <c r="Q342" i="4"/>
  <c r="Q360" i="4" s="1"/>
  <c r="Q1066" i="4"/>
  <c r="Q1084" i="4" s="1"/>
  <c r="Q397" i="4"/>
  <c r="Q415" i="4" s="1"/>
  <c r="Q510" i="4"/>
  <c r="Q287" i="4"/>
  <c r="Q305" i="4" s="1"/>
  <c r="Q565" i="4"/>
  <c r="Q583" i="4" s="1"/>
  <c r="Q1008" i="4"/>
  <c r="Q1026" i="4" s="1"/>
  <c r="Q678" i="4"/>
  <c r="Q953" i="4"/>
  <c r="Q971" i="4" s="1"/>
  <c r="Q733" i="4"/>
  <c r="Q623" i="4"/>
  <c r="T325" i="4"/>
  <c r="Q399" i="4"/>
  <c r="Q417" i="4" s="1"/>
  <c r="Q344" i="4"/>
  <c r="Q362" i="4" s="1"/>
  <c r="Q1068" i="4"/>
  <c r="Q1086" i="4" s="1"/>
  <c r="Q512" i="4"/>
  <c r="Q530" i="4" s="1"/>
  <c r="Q567" i="4"/>
  <c r="Q585" i="4" s="1"/>
  <c r="Q1010" i="4"/>
  <c r="Q1028" i="4" s="1"/>
  <c r="Q680" i="4"/>
  <c r="Q698" i="4" s="1"/>
  <c r="Q289" i="4"/>
  <c r="Q307" i="4" s="1"/>
  <c r="Q900" i="4"/>
  <c r="Q918" i="4" s="1"/>
  <c r="Q457" i="4"/>
  <c r="Q475" i="4" s="1"/>
  <c r="Q790" i="4"/>
  <c r="Q808" i="4" s="1"/>
  <c r="Q735" i="4"/>
  <c r="Q234" i="4"/>
  <c r="Q252" i="4" s="1"/>
  <c r="Q955" i="4"/>
  <c r="Q973" i="4" s="1"/>
  <c r="Q625" i="4"/>
  <c r="Q643" i="4" s="1"/>
  <c r="Q845" i="4"/>
  <c r="Q863" i="4" s="1"/>
  <c r="AF958" i="4"/>
  <c r="AF976" i="4" s="1"/>
  <c r="AF237" i="4"/>
  <c r="AF255" i="4" s="1"/>
  <c r="AF1013" i="4"/>
  <c r="AF1031" i="4" s="1"/>
  <c r="AF738" i="4"/>
  <c r="AF756" i="4" s="1"/>
  <c r="AF347" i="4"/>
  <c r="AF365" i="4" s="1"/>
  <c r="AF683" i="4"/>
  <c r="AF701" i="4" s="1"/>
  <c r="AF402" i="4"/>
  <c r="AF420" i="4" s="1"/>
  <c r="AF515" i="4"/>
  <c r="AF533" i="4" s="1"/>
  <c r="AF292" i="4"/>
  <c r="AF310" i="4" s="1"/>
  <c r="AF460" i="4"/>
  <c r="AF478" i="4" s="1"/>
  <c r="AF628" i="4"/>
  <c r="AF646" i="4" s="1"/>
  <c r="Q570" i="4"/>
  <c r="Q588" i="4" s="1"/>
  <c r="Q903" i="4"/>
  <c r="Q921" i="4" s="1"/>
  <c r="Q237" i="4"/>
  <c r="Q255" i="4" s="1"/>
  <c r="Q402" i="4"/>
  <c r="Q420" i="4" s="1"/>
  <c r="Q292" i="4"/>
  <c r="Q310" i="4" s="1"/>
  <c r="Q628" i="4"/>
  <c r="Q1071" i="4"/>
  <c r="Q1089" i="4" s="1"/>
  <c r="Q738" i="4"/>
  <c r="Q683" i="4"/>
  <c r="Q701" i="4" s="1"/>
  <c r="Q1013" i="4"/>
  <c r="Q848" i="4"/>
  <c r="Q515" i="4"/>
  <c r="Q793" i="4"/>
  <c r="Q811" i="4" s="1"/>
  <c r="Q958" i="4"/>
  <c r="Q347" i="4"/>
  <c r="Q365" i="4" s="1"/>
  <c r="Q460" i="4"/>
  <c r="Q478" i="4" s="1"/>
  <c r="Q736" i="4"/>
  <c r="Q754" i="4" s="1"/>
  <c r="Q791" i="4"/>
  <c r="Q809" i="4" s="1"/>
  <c r="Q568" i="4"/>
  <c r="Q586" i="4" s="1"/>
  <c r="Q400" i="4"/>
  <c r="Q345" i="4"/>
  <c r="Q363" i="4" s="1"/>
  <c r="Q1069" i="4"/>
  <c r="Q290" i="4"/>
  <c r="Q308" i="4" s="1"/>
  <c r="Q681" i="4"/>
  <c r="Q699" i="4" s="1"/>
  <c r="Q513" i="4"/>
  <c r="Q531" i="4" s="1"/>
  <c r="Q235" i="4"/>
  <c r="Q901" i="4"/>
  <c r="Q458" i="4"/>
  <c r="Q626" i="4"/>
  <c r="Q644" i="4" s="1"/>
  <c r="Q1011" i="4"/>
  <c r="Q1029" i="4" s="1"/>
  <c r="Q846" i="4"/>
  <c r="Q864" i="4" s="1"/>
  <c r="Q956" i="4"/>
  <c r="Q974" i="4" s="1"/>
  <c r="AF788" i="4"/>
  <c r="AF806" i="4" s="1"/>
  <c r="AF565" i="4"/>
  <c r="AF583" i="4" s="1"/>
  <c r="AF510" i="4"/>
  <c r="AF528" i="4" s="1"/>
  <c r="AF898" i="4"/>
  <c r="AF916" i="4" s="1"/>
  <c r="AF287" i="4"/>
  <c r="AF305" i="4" s="1"/>
  <c r="AF678" i="4"/>
  <c r="AF696" i="4" s="1"/>
  <c r="AF1066" i="4"/>
  <c r="AF1084" i="4" s="1"/>
  <c r="AF843" i="4"/>
  <c r="AF861" i="4" s="1"/>
  <c r="AF342" i="4"/>
  <c r="AF360" i="4" s="1"/>
  <c r="AF623" i="4"/>
  <c r="AF641" i="4" s="1"/>
  <c r="AF1008" i="4"/>
  <c r="AF1026" i="4" s="1"/>
  <c r="AF733" i="4"/>
  <c r="AF751" i="4" s="1"/>
  <c r="AF397" i="4"/>
  <c r="AF415" i="4" s="1"/>
  <c r="AF734" i="4"/>
  <c r="AF752" i="4" s="1"/>
  <c r="AF566" i="4"/>
  <c r="AF584" i="4" s="1"/>
  <c r="AF288" i="4"/>
  <c r="AF306" i="4" s="1"/>
  <c r="AF954" i="4"/>
  <c r="AF972" i="4" s="1"/>
  <c r="AF233" i="4"/>
  <c r="AF251" i="4" s="1"/>
  <c r="AF899" i="4"/>
  <c r="AF917" i="4" s="1"/>
  <c r="AF343" i="4"/>
  <c r="AF361" i="4" s="1"/>
  <c r="AF679" i="4"/>
  <c r="AF697" i="4" s="1"/>
  <c r="AF1009" i="4"/>
  <c r="AF1027" i="4" s="1"/>
  <c r="AF789" i="4"/>
  <c r="AF807" i="4" s="1"/>
  <c r="AF1067" i="4"/>
  <c r="AF1085" i="4" s="1"/>
  <c r="AF456" i="4"/>
  <c r="AF474" i="4" s="1"/>
  <c r="AF844" i="4"/>
  <c r="AF862" i="4" s="1"/>
  <c r="AF624" i="4"/>
  <c r="AF642" i="4" s="1"/>
  <c r="AF735" i="4"/>
  <c r="AF753" i="4" s="1"/>
  <c r="AF232" i="4"/>
  <c r="AF250" i="4" s="1"/>
  <c r="AI12" i="4"/>
  <c r="P1103" i="4"/>
  <c r="P594" i="4"/>
  <c r="P593" i="4"/>
  <c r="AH1047" i="4"/>
  <c r="AH769" i="4"/>
  <c r="AH824" i="4"/>
  <c r="AH714" i="4"/>
  <c r="AH323" i="4"/>
  <c r="AH491" i="4"/>
  <c r="AH546" i="4"/>
  <c r="AH934" i="4"/>
  <c r="AH659" i="4"/>
  <c r="AH989" i="4"/>
  <c r="AH879" i="4"/>
  <c r="AH378" i="4"/>
  <c r="AH604" i="4"/>
  <c r="AH268" i="4"/>
  <c r="AG391" i="4"/>
  <c r="AG670" i="4"/>
  <c r="AG727" i="4"/>
  <c r="AG943" i="4"/>
  <c r="AF396" i="4"/>
  <c r="AF414" i="4" s="1"/>
  <c r="T105" i="4"/>
  <c r="T129" i="4" s="1"/>
  <c r="AF622" i="4"/>
  <c r="AF640" i="4" s="1"/>
  <c r="Q473" i="4"/>
  <c r="S782" i="4"/>
  <c r="S945" i="4"/>
  <c r="Q756" i="4"/>
  <c r="Q587" i="4"/>
  <c r="AG173" i="4"/>
  <c r="AG186" i="4" s="1"/>
  <c r="AH160" i="4"/>
  <c r="AF1007" i="4"/>
  <c r="AF1025" i="4" s="1"/>
  <c r="AG730" i="4"/>
  <c r="AG739" i="4" s="1"/>
  <c r="S549" i="4"/>
  <c r="S558" i="4" s="1"/>
  <c r="S439" i="4"/>
  <c r="S381" i="4"/>
  <c r="S390" i="4" s="1"/>
  <c r="S326" i="4"/>
  <c r="S335" i="4" s="1"/>
  <c r="S717" i="4"/>
  <c r="S772" i="4"/>
  <c r="S781" i="4" s="1"/>
  <c r="S216" i="4"/>
  <c r="S992" i="4"/>
  <c r="S494" i="4"/>
  <c r="S503" i="4" s="1"/>
  <c r="S662" i="4"/>
  <c r="S671" i="4" s="1"/>
  <c r="S1050" i="4"/>
  <c r="S937" i="4"/>
  <c r="S607" i="4"/>
  <c r="S827" i="4"/>
  <c r="S836" i="4" s="1"/>
  <c r="S882" i="4"/>
  <c r="S891" i="4" s="1"/>
  <c r="S271" i="4"/>
  <c r="S280" i="4" s="1"/>
  <c r="Q288" i="4"/>
  <c r="Q954" i="4"/>
  <c r="Q972" i="4" s="1"/>
  <c r="Q624" i="4"/>
  <c r="Q642" i="4" s="1"/>
  <c r="Q456" i="4"/>
  <c r="Q474" i="4" s="1"/>
  <c r="Q899" i="4"/>
  <c r="Q917" i="4" s="1"/>
  <c r="Q398" i="4"/>
  <c r="Q416" i="4" s="1"/>
  <c r="Q233" i="4"/>
  <c r="Q251" i="4" s="1"/>
  <c r="Q566" i="4"/>
  <c r="Q1067" i="4"/>
  <c r="Q1085" i="4" s="1"/>
  <c r="Q844" i="4"/>
  <c r="Q862" i="4" s="1"/>
  <c r="AH982" i="4"/>
  <c r="AH987" i="4"/>
  <c r="AH980" i="4"/>
  <c r="AH1041" i="4"/>
  <c r="AH1038" i="4"/>
  <c r="AH1056" i="4" s="1"/>
  <c r="AH1043" i="4"/>
  <c r="AH986" i="4"/>
  <c r="AH985" i="4"/>
  <c r="AH984" i="4"/>
  <c r="AH1045" i="4"/>
  <c r="AH1044" i="4"/>
  <c r="AH981" i="4"/>
  <c r="AH927" i="4"/>
  <c r="AH1040" i="4"/>
  <c r="AH983" i="4"/>
  <c r="AH1042" i="4"/>
  <c r="AH932" i="4"/>
  <c r="AH1039" i="4"/>
  <c r="AH931" i="4"/>
  <c r="AH930" i="4"/>
  <c r="AH925" i="4"/>
  <c r="AH873" i="4"/>
  <c r="AH928" i="4"/>
  <c r="AH874" i="4"/>
  <c r="AH929" i="4"/>
  <c r="AH870" i="4"/>
  <c r="AH872" i="4"/>
  <c r="AH926" i="4"/>
  <c r="AH877" i="4"/>
  <c r="AH875" i="4"/>
  <c r="AH893" i="4" s="1"/>
  <c r="AH819" i="4"/>
  <c r="AH818" i="4"/>
  <c r="AH765" i="4"/>
  <c r="AH817" i="4"/>
  <c r="AH876" i="4"/>
  <c r="AH820" i="4"/>
  <c r="AH821" i="4"/>
  <c r="AH816" i="4"/>
  <c r="AH815" i="4"/>
  <c r="AH871" i="4"/>
  <c r="AH760" i="4"/>
  <c r="AH778" i="4" s="1"/>
  <c r="AH822" i="4"/>
  <c r="AH766" i="4"/>
  <c r="AH764" i="4"/>
  <c r="AH762" i="4"/>
  <c r="AH712" i="4"/>
  <c r="AH767" i="4"/>
  <c r="AH763" i="4"/>
  <c r="AH761" i="4"/>
  <c r="AH708" i="4"/>
  <c r="AH601" i="4"/>
  <c r="AH655" i="4"/>
  <c r="AH707" i="4"/>
  <c r="AH653" i="4"/>
  <c r="AH706" i="4"/>
  <c r="AH709" i="4"/>
  <c r="AH711" i="4"/>
  <c r="AH598" i="4"/>
  <c r="AH616" i="4" s="1"/>
  <c r="AH651" i="4"/>
  <c r="AH483" i="4"/>
  <c r="AH657" i="4"/>
  <c r="AH595" i="4"/>
  <c r="AH596" i="4"/>
  <c r="AH542" i="4"/>
  <c r="AH656" i="4"/>
  <c r="AH600" i="4"/>
  <c r="AH654" i="4"/>
  <c r="AH705" i="4"/>
  <c r="AH599" i="4"/>
  <c r="AH544" i="4"/>
  <c r="AH543" i="4"/>
  <c r="AH541" i="4"/>
  <c r="AH539" i="4"/>
  <c r="AH540" i="4"/>
  <c r="AH538" i="4"/>
  <c r="AH710" i="4"/>
  <c r="AH602" i="4"/>
  <c r="AH488" i="4"/>
  <c r="AH652" i="4"/>
  <c r="AH597" i="4"/>
  <c r="AH650" i="4"/>
  <c r="AH537" i="4"/>
  <c r="AH482" i="4"/>
  <c r="AH429" i="4"/>
  <c r="AH320" i="4"/>
  <c r="AH432" i="4"/>
  <c r="AH489" i="4"/>
  <c r="AH375" i="4"/>
  <c r="AH318" i="4"/>
  <c r="AH433" i="4"/>
  <c r="AH484" i="4"/>
  <c r="AH370" i="4"/>
  <c r="AH431" i="4"/>
  <c r="AH485" i="4"/>
  <c r="AH427" i="4"/>
  <c r="AH369" i="4"/>
  <c r="AH315" i="4"/>
  <c r="AH260" i="4"/>
  <c r="AH428" i="4"/>
  <c r="AH446" i="4" s="1"/>
  <c r="AH430" i="4"/>
  <c r="AH376" i="4"/>
  <c r="AH372" i="4"/>
  <c r="AH486" i="4"/>
  <c r="AH374" i="4"/>
  <c r="AH319" i="4"/>
  <c r="AH434" i="4"/>
  <c r="AH487" i="4"/>
  <c r="AH316" i="4"/>
  <c r="AH373" i="4"/>
  <c r="AH262" i="4"/>
  <c r="AH208" i="4"/>
  <c r="AH317" i="4"/>
  <c r="AH264" i="4"/>
  <c r="AH206" i="4"/>
  <c r="AH266" i="4"/>
  <c r="AH261" i="4"/>
  <c r="AH371" i="4"/>
  <c r="AH263" i="4"/>
  <c r="AH205" i="4"/>
  <c r="AH314" i="4"/>
  <c r="AH204" i="4"/>
  <c r="AH321" i="4"/>
  <c r="AH211" i="4"/>
  <c r="AH207" i="4"/>
  <c r="AH265" i="4"/>
  <c r="AH283" i="4" s="1"/>
  <c r="AH259" i="4"/>
  <c r="AH277" i="4" s="1"/>
  <c r="AH209" i="4"/>
  <c r="AH210" i="4"/>
  <c r="T78" i="4"/>
  <c r="Q528" i="4"/>
  <c r="P1114" i="4"/>
  <c r="Q250" i="4"/>
  <c r="S387" i="4"/>
  <c r="S506" i="4"/>
  <c r="S892" i="4"/>
  <c r="S1001" i="4"/>
  <c r="P1119" i="4"/>
  <c r="Q1030" i="4"/>
  <c r="AF455" i="4"/>
  <c r="AF473" i="4" s="1"/>
  <c r="T106" i="4"/>
  <c r="T130" i="4" s="1"/>
  <c r="Q700" i="4"/>
  <c r="Q919" i="4"/>
  <c r="AF341" i="4"/>
  <c r="AF359" i="4" s="1"/>
  <c r="AE1125" i="4"/>
  <c r="AE1122" i="4"/>
  <c r="Q1120" i="4"/>
  <c r="R256" i="4"/>
  <c r="AG177" i="4"/>
  <c r="AG190" i="4" s="1"/>
  <c r="AH164" i="4"/>
  <c r="R180" i="4"/>
  <c r="R193" i="4" s="1"/>
  <c r="S167" i="4"/>
  <c r="Q418" i="4"/>
  <c r="AG452" i="4"/>
  <c r="AG461" i="4" s="1"/>
  <c r="AG892" i="4"/>
  <c r="AG998" i="4"/>
  <c r="R181" i="4"/>
  <c r="R194" i="4" s="1"/>
  <c r="S168" i="4"/>
  <c r="T83" i="4"/>
  <c r="S500" i="4"/>
  <c r="S890" i="4"/>
  <c r="S1062" i="4"/>
  <c r="AG172" i="4"/>
  <c r="AG185" i="4" s="1"/>
  <c r="AG454" i="4" s="1"/>
  <c r="AG472" i="4" s="1"/>
  <c r="AH159" i="4"/>
  <c r="AH437" i="4"/>
  <c r="AH214" i="4"/>
  <c r="AG387" i="4"/>
  <c r="R922" i="4"/>
  <c r="P1108" i="4"/>
  <c r="Q915" i="4"/>
  <c r="P869" i="4"/>
  <c r="AK169" i="4"/>
  <c r="AK7" i="4"/>
  <c r="AK8" i="4"/>
  <c r="AL4" i="4"/>
  <c r="AK9" i="4"/>
  <c r="AG181" i="4"/>
  <c r="AG194" i="4" s="1"/>
  <c r="AH168" i="4"/>
  <c r="AF459" i="4"/>
  <c r="AF477" i="4" s="1"/>
  <c r="S448" i="4"/>
  <c r="Q866" i="4"/>
  <c r="P1118" i="4"/>
  <c r="R173" i="4"/>
  <c r="R186" i="4" s="1"/>
  <c r="S160" i="4"/>
  <c r="AF732" i="4"/>
  <c r="AF750" i="4" s="1"/>
  <c r="AH580" i="4"/>
  <c r="AH524" i="4"/>
  <c r="AH576" i="4"/>
  <c r="AH469" i="4"/>
  <c r="AH573" i="4"/>
  <c r="AH575" i="4"/>
  <c r="AH518" i="4"/>
  <c r="AH465" i="4"/>
  <c r="AH520" i="4"/>
  <c r="AH464" i="4"/>
  <c r="AH522" i="4"/>
  <c r="AH579" i="4"/>
  <c r="AH577" i="4"/>
  <c r="AH519" i="4"/>
  <c r="AH463" i="4"/>
  <c r="AH467" i="4"/>
  <c r="AH470" i="4"/>
  <c r="AH574" i="4"/>
  <c r="AH466" i="4"/>
  <c r="AH468" i="4"/>
  <c r="AH578" i="4"/>
  <c r="AH525" i="4"/>
  <c r="AH523" i="4"/>
  <c r="AH521" i="4"/>
  <c r="P704" i="4"/>
  <c r="R171" i="4"/>
  <c r="R184" i="4" s="1"/>
  <c r="S158" i="4"/>
  <c r="AF842" i="4"/>
  <c r="AF860" i="4" s="1"/>
  <c r="P1110" i="4"/>
  <c r="AG222" i="4"/>
  <c r="AG390" i="4"/>
  <c r="AG394" i="4"/>
  <c r="AG403" i="4" s="1"/>
  <c r="AG421" i="4" s="1"/>
  <c r="AG559" i="4"/>
  <c r="AG558" i="4"/>
  <c r="AG785" i="4"/>
  <c r="AG794" i="4" s="1"/>
  <c r="AG812" i="4" s="1"/>
  <c r="AG888" i="4"/>
  <c r="AG1060" i="4"/>
  <c r="AG174" i="4"/>
  <c r="AG187" i="4" s="1"/>
  <c r="AH161" i="4"/>
  <c r="T79" i="4"/>
  <c r="S728" i="4"/>
  <c r="S619" i="4"/>
  <c r="S833" i="4"/>
  <c r="AH439" i="4"/>
  <c r="AH326" i="4"/>
  <c r="AH549" i="4"/>
  <c r="AH216" i="4"/>
  <c r="AH717" i="4"/>
  <c r="AH381" i="4"/>
  <c r="AH772" i="4"/>
  <c r="AH271" i="4"/>
  <c r="AH607" i="4"/>
  <c r="AH494" i="4"/>
  <c r="AH937" i="4"/>
  <c r="AH1050" i="4"/>
  <c r="AH662" i="4"/>
  <c r="AH992" i="4"/>
  <c r="AH827" i="4"/>
  <c r="AH882" i="4"/>
  <c r="S946" i="4"/>
  <c r="AI79" i="4"/>
  <c r="AI90" i="4"/>
  <c r="AI78" i="4"/>
  <c r="AI89" i="4"/>
  <c r="AI83" i="4"/>
  <c r="AI86" i="4"/>
  <c r="AI91" i="4"/>
  <c r="AI82" i="4"/>
  <c r="AI81" i="4"/>
  <c r="AI87" i="4"/>
  <c r="AI85" i="4"/>
  <c r="AI88" i="4"/>
  <c r="AI80" i="4"/>
  <c r="AI84" i="4"/>
  <c r="AG171" i="4"/>
  <c r="AG184" i="4" s="1"/>
  <c r="AH158" i="4"/>
  <c r="R176" i="4"/>
  <c r="R189" i="4" s="1"/>
  <c r="R733" i="4" s="1"/>
  <c r="S163" i="4"/>
  <c r="P1102" i="4"/>
  <c r="P536" i="4"/>
  <c r="Q582" i="4"/>
  <c r="AH830" i="4"/>
  <c r="AH775" i="4"/>
  <c r="AH995" i="4"/>
  <c r="AH610" i="4"/>
  <c r="AH497" i="4"/>
  <c r="AH552" i="4"/>
  <c r="AH442" i="4"/>
  <c r="AH219" i="4"/>
  <c r="AH384" i="4"/>
  <c r="AH329" i="4"/>
  <c r="AH940" i="4"/>
  <c r="AH665" i="4"/>
  <c r="AH720" i="4"/>
  <c r="AH274" i="4"/>
  <c r="AH885" i="4"/>
  <c r="AH1053" i="4"/>
  <c r="AH406" i="4"/>
  <c r="AH405" i="4"/>
  <c r="AH356" i="4"/>
  <c r="AH408" i="4"/>
  <c r="AH298" i="4"/>
  <c r="AH302" i="4"/>
  <c r="AH297" i="4"/>
  <c r="AH240" i="4"/>
  <c r="AH411" i="4"/>
  <c r="AH295" i="4"/>
  <c r="AH355" i="4"/>
  <c r="AH296" i="4"/>
  <c r="AH351" i="4"/>
  <c r="AH241" i="4"/>
  <c r="AH353" i="4"/>
  <c r="AH357" i="4"/>
  <c r="AH352" i="4"/>
  <c r="AH407" i="4"/>
  <c r="AH242" i="4"/>
  <c r="AH354" i="4"/>
  <c r="AH300" i="4"/>
  <c r="AH244" i="4"/>
  <c r="AH301" i="4"/>
  <c r="AH245" i="4"/>
  <c r="AH350" i="4"/>
  <c r="AH243" i="4"/>
  <c r="AH412" i="4"/>
  <c r="AH409" i="4"/>
  <c r="AH246" i="4"/>
  <c r="AH247" i="4"/>
  <c r="AH410" i="4"/>
  <c r="AH299" i="4"/>
  <c r="AF570" i="4"/>
  <c r="AF588" i="4" s="1"/>
  <c r="AF787" i="4"/>
  <c r="AF805" i="4" s="1"/>
  <c r="AG176" i="4"/>
  <c r="AG189" i="4" s="1"/>
  <c r="AH163" i="4"/>
  <c r="AG223" i="4"/>
  <c r="AG447" i="4"/>
  <c r="AG950" i="4"/>
  <c r="AG959" i="4" s="1"/>
  <c r="AG977" i="4" s="1"/>
  <c r="Q751" i="4"/>
  <c r="AF513" i="4"/>
  <c r="AF531" i="4" s="1"/>
  <c r="U169" i="4"/>
  <c r="U182" i="4" s="1"/>
  <c r="U7" i="4"/>
  <c r="U9" i="4"/>
  <c r="V4" i="4"/>
  <c r="U8" i="4"/>
  <c r="S222" i="4"/>
  <c r="Q1031" i="4"/>
  <c r="Q920" i="4"/>
  <c r="AG702" i="4"/>
  <c r="AG479" i="4"/>
  <c r="AF790" i="4"/>
  <c r="AF808" i="4" s="1"/>
  <c r="AJ114" i="4"/>
  <c r="AJ137" i="4" s="1"/>
  <c r="AJ99" i="4"/>
  <c r="AJ151" i="4"/>
  <c r="AJ119" i="4"/>
  <c r="AJ142" i="4" s="1"/>
  <c r="AJ116" i="4"/>
  <c r="AJ139" i="4" s="1"/>
  <c r="AJ101" i="4"/>
  <c r="AJ124" i="4"/>
  <c r="AJ147" i="4" s="1"/>
  <c r="AJ110" i="4"/>
  <c r="AJ133" i="4" s="1"/>
  <c r="AJ95" i="4"/>
  <c r="AJ111" i="4"/>
  <c r="AJ134" i="4" s="1"/>
  <c r="AJ70" i="4"/>
  <c r="AJ56" i="4"/>
  <c r="AJ41" i="4"/>
  <c r="AJ26" i="4"/>
  <c r="AJ98" i="4"/>
  <c r="AJ67" i="4"/>
  <c r="AJ53" i="4"/>
  <c r="AJ38" i="4"/>
  <c r="AJ23" i="4"/>
  <c r="AJ152" i="4"/>
  <c r="AJ120" i="4"/>
  <c r="AJ143" i="4" s="1"/>
  <c r="AJ93" i="4"/>
  <c r="AJ64" i="4"/>
  <c r="AJ50" i="4"/>
  <c r="AJ35" i="4"/>
  <c r="AJ19" i="4"/>
  <c r="AJ121" i="4"/>
  <c r="AJ144" i="4" s="1"/>
  <c r="AJ112" i="4"/>
  <c r="AJ135" i="4" s="1"/>
  <c r="AJ102" i="4"/>
  <c r="AJ94" i="4"/>
  <c r="AJ75" i="4"/>
  <c r="AJ61" i="4"/>
  <c r="AJ46" i="4"/>
  <c r="AJ32" i="4"/>
  <c r="AJ16" i="4"/>
  <c r="AJ108" i="4"/>
  <c r="AJ131" i="4" s="1"/>
  <c r="AJ72" i="4"/>
  <c r="AJ58" i="4"/>
  <c r="AJ43" i="4"/>
  <c r="AJ113" i="4"/>
  <c r="AJ136" i="4" s="1"/>
  <c r="AJ69" i="4"/>
  <c r="AJ55" i="4"/>
  <c r="AJ40" i="4"/>
  <c r="AJ25" i="4"/>
  <c r="AJ66" i="4"/>
  <c r="AJ52" i="4"/>
  <c r="AJ37" i="4"/>
  <c r="AJ22" i="4"/>
  <c r="AJ118" i="4"/>
  <c r="AJ141" i="4" s="1"/>
  <c r="AJ117" i="4"/>
  <c r="AJ140" i="4" s="1"/>
  <c r="AJ109" i="4"/>
  <c r="AJ132" i="4" s="1"/>
  <c r="AJ63" i="4"/>
  <c r="AJ49" i="4"/>
  <c r="AJ34" i="4"/>
  <c r="AJ18" i="4"/>
  <c r="AJ122" i="4"/>
  <c r="AJ145" i="4" s="1"/>
  <c r="AJ100" i="4"/>
  <c r="AJ77" i="4"/>
  <c r="AJ74" i="4"/>
  <c r="AJ60" i="4"/>
  <c r="AJ45" i="4"/>
  <c r="AJ31" i="4"/>
  <c r="AJ15" i="4"/>
  <c r="AJ115" i="4"/>
  <c r="AJ138" i="4" s="1"/>
  <c r="AJ76" i="4"/>
  <c r="AJ62" i="4"/>
  <c r="AJ48" i="4"/>
  <c r="AJ33" i="4"/>
  <c r="AJ17" i="4"/>
  <c r="AJ30" i="4"/>
  <c r="AJ51" i="4"/>
  <c r="AJ65" i="4"/>
  <c r="AJ54" i="4"/>
  <c r="AJ42" i="4"/>
  <c r="AJ27" i="4"/>
  <c r="AJ14" i="4"/>
  <c r="AJ123" i="4"/>
  <c r="AJ146" i="4" s="1"/>
  <c r="AJ44" i="4"/>
  <c r="AJ68" i="4"/>
  <c r="AJ57" i="4"/>
  <c r="AJ96" i="4"/>
  <c r="AJ36" i="4"/>
  <c r="AJ59" i="4"/>
  <c r="AJ21" i="4"/>
  <c r="AJ71" i="4"/>
  <c r="AJ97" i="4"/>
  <c r="AJ39" i="4"/>
  <c r="AJ73" i="4"/>
  <c r="AJ24" i="4"/>
  <c r="AK5" i="4"/>
  <c r="P368" i="4"/>
  <c r="AH664" i="4"/>
  <c r="AH829" i="4"/>
  <c r="AH441" i="4"/>
  <c r="AH218" i="4"/>
  <c r="AH273" i="4"/>
  <c r="AH328" i="4"/>
  <c r="AH609" i="4"/>
  <c r="AH939" i="4"/>
  <c r="AH719" i="4"/>
  <c r="AH774" i="4"/>
  <c r="AH994" i="4"/>
  <c r="AH1052" i="4"/>
  <c r="AH884" i="4"/>
  <c r="AH496" i="4"/>
  <c r="AH383" i="4"/>
  <c r="AH551" i="4"/>
  <c r="AF398" i="4"/>
  <c r="AF416" i="4" s="1"/>
  <c r="AG225" i="4"/>
  <c r="AG503" i="4"/>
  <c r="AG500" i="4"/>
  <c r="AG562" i="4"/>
  <c r="AG571" i="4" s="1"/>
  <c r="AG589" i="4" s="1"/>
  <c r="AG1056" i="4"/>
  <c r="Q861" i="4"/>
  <c r="T90" i="4"/>
  <c r="T84" i="4"/>
  <c r="P1036" i="4"/>
  <c r="Q584" i="4"/>
  <c r="R177" i="4"/>
  <c r="R190" i="4" s="1"/>
  <c r="S164" i="4"/>
  <c r="R174" i="4"/>
  <c r="R187" i="4" s="1"/>
  <c r="S161" i="4"/>
  <c r="Q753" i="4"/>
  <c r="Q1087" i="4"/>
  <c r="Q306" i="4"/>
  <c r="R172" i="4"/>
  <c r="R185" i="4" s="1"/>
  <c r="S159" i="4"/>
  <c r="P1097" i="4"/>
  <c r="P258" i="4"/>
  <c r="Q304" i="4"/>
  <c r="AH935" i="4"/>
  <c r="AH880" i="4"/>
  <c r="AH269" i="4"/>
  <c r="AH770" i="4"/>
  <c r="AH715" i="4"/>
  <c r="AH324" i="4"/>
  <c r="AH547" i="4"/>
  <c r="AH492" i="4"/>
  <c r="AH660" i="4"/>
  <c r="AH379" i="4"/>
  <c r="AH1048" i="4"/>
  <c r="AH605" i="4"/>
  <c r="AH825" i="4"/>
  <c r="AH990" i="4"/>
  <c r="AH964" i="4"/>
  <c r="AH965" i="4"/>
  <c r="AH968" i="4"/>
  <c r="AH1023" i="4"/>
  <c r="AH912" i="4"/>
  <c r="AH967" i="4"/>
  <c r="AH907" i="4"/>
  <c r="AH801" i="4"/>
  <c r="AH858" i="4"/>
  <c r="AH691" i="4"/>
  <c r="AH797" i="4"/>
  <c r="AH686" i="4"/>
  <c r="AH635" i="4"/>
  <c r="AH637" i="4"/>
  <c r="AH632" i="4"/>
  <c r="AH633" i="4"/>
  <c r="AH636" i="4"/>
  <c r="AH692" i="4"/>
  <c r="AH743" i="4"/>
  <c r="AH634" i="4"/>
  <c r="AH638" i="4"/>
  <c r="AH745" i="4"/>
  <c r="AH689" i="4"/>
  <c r="AH690" i="4"/>
  <c r="AH800" i="4"/>
  <c r="AH906" i="4"/>
  <c r="AH1019" i="4"/>
  <c r="AH1021" i="4"/>
  <c r="AH746" i="4"/>
  <c r="AH852" i="4"/>
  <c r="AH744" i="4"/>
  <c r="AH855" i="4"/>
  <c r="AH856" i="4"/>
  <c r="AH961" i="4"/>
  <c r="AH908" i="4"/>
  <c r="AH631" i="4"/>
  <c r="AH748" i="4"/>
  <c r="AH798" i="4"/>
  <c r="AH1020" i="4"/>
  <c r="AH687" i="4"/>
  <c r="AH853" i="4"/>
  <c r="AH913" i="4"/>
  <c r="AH910" i="4"/>
  <c r="AH693" i="4"/>
  <c r="AH802" i="4"/>
  <c r="AH799" i="4"/>
  <c r="AH851" i="4"/>
  <c r="AH857" i="4"/>
  <c r="AH1018" i="4"/>
  <c r="AH796" i="4"/>
  <c r="AH688" i="4"/>
  <c r="AH1016" i="4"/>
  <c r="AH742" i="4"/>
  <c r="AH911" i="4"/>
  <c r="AH1017" i="4"/>
  <c r="AH1022" i="4"/>
  <c r="AH966" i="4"/>
  <c r="AH747" i="4"/>
  <c r="AH909" i="4"/>
  <c r="AH962" i="4"/>
  <c r="AH741" i="4"/>
  <c r="AH854" i="4"/>
  <c r="AH803" i="4"/>
  <c r="AH963" i="4"/>
  <c r="AH1081" i="4"/>
  <c r="AH1080" i="4"/>
  <c r="AH1075" i="4"/>
  <c r="AH1074" i="4"/>
  <c r="AH1079" i="4"/>
  <c r="AH1077" i="4"/>
  <c r="AH1076" i="4"/>
  <c r="AH1078" i="4"/>
  <c r="AF509" i="4"/>
  <c r="AF527" i="4" s="1"/>
  <c r="AG279" i="4"/>
  <c r="AG388" i="4"/>
  <c r="AG1002" i="4"/>
  <c r="AG1063" i="4"/>
  <c r="AG1072" i="4" s="1"/>
  <c r="AG1090" i="4" s="1"/>
  <c r="AF1011" i="4"/>
  <c r="AF1029" i="4" s="1"/>
  <c r="AF1069" i="4"/>
  <c r="AF1087" i="4" s="1"/>
  <c r="U114" i="4"/>
  <c r="U137" i="4" s="1"/>
  <c r="U99" i="4"/>
  <c r="U151" i="4"/>
  <c r="U119" i="4"/>
  <c r="U142" i="4" s="1"/>
  <c r="U116" i="4"/>
  <c r="U139" i="4" s="1"/>
  <c r="U101" i="4"/>
  <c r="U124" i="4"/>
  <c r="U147" i="4" s="1"/>
  <c r="U110" i="4"/>
  <c r="U133" i="4" s="1"/>
  <c r="U95" i="4"/>
  <c r="U108" i="4"/>
  <c r="U131" i="4" s="1"/>
  <c r="U94" i="4"/>
  <c r="U70" i="4"/>
  <c r="U56" i="4"/>
  <c r="U41" i="4"/>
  <c r="U26" i="4"/>
  <c r="U113" i="4"/>
  <c r="U136" i="4" s="1"/>
  <c r="U67" i="4"/>
  <c r="U53" i="4"/>
  <c r="U38" i="4"/>
  <c r="U23" i="4"/>
  <c r="U64" i="4"/>
  <c r="U50" i="4"/>
  <c r="U35" i="4"/>
  <c r="U19" i="4"/>
  <c r="U118" i="4"/>
  <c r="U141" i="4" s="1"/>
  <c r="U117" i="4"/>
  <c r="U140" i="4" s="1"/>
  <c r="U109" i="4"/>
  <c r="U132" i="4" s="1"/>
  <c r="U75" i="4"/>
  <c r="U61" i="4"/>
  <c r="U46" i="4"/>
  <c r="U32" i="4"/>
  <c r="U16" i="4"/>
  <c r="U122" i="4"/>
  <c r="U145" i="4" s="1"/>
  <c r="U100" i="4"/>
  <c r="U72" i="4"/>
  <c r="U58" i="4"/>
  <c r="U43" i="4"/>
  <c r="U69" i="4"/>
  <c r="U83" i="4" s="1"/>
  <c r="U55" i="4"/>
  <c r="U40" i="4"/>
  <c r="U25" i="4"/>
  <c r="U96" i="4"/>
  <c r="U66" i="4"/>
  <c r="U52" i="4"/>
  <c r="U37" i="4"/>
  <c r="U22" i="4"/>
  <c r="U123" i="4"/>
  <c r="U146" i="4" s="1"/>
  <c r="U77" i="4"/>
  <c r="U63" i="4"/>
  <c r="U49" i="4"/>
  <c r="U34" i="4"/>
  <c r="U18" i="4"/>
  <c r="U115" i="4"/>
  <c r="U138" i="4" s="1"/>
  <c r="U74" i="4"/>
  <c r="U60" i="4"/>
  <c r="U45" i="4"/>
  <c r="U31" i="4"/>
  <c r="U15" i="4"/>
  <c r="U152" i="4"/>
  <c r="U120" i="4"/>
  <c r="U143" i="4" s="1"/>
  <c r="U76" i="4"/>
  <c r="U62" i="4"/>
  <c r="U48" i="4"/>
  <c r="U33" i="4"/>
  <c r="U17" i="4"/>
  <c r="U112" i="4"/>
  <c r="U135" i="4" s="1"/>
  <c r="U51" i="4"/>
  <c r="U39" i="4"/>
  <c r="U98" i="4"/>
  <c r="U24" i="4"/>
  <c r="U73" i="4"/>
  <c r="V5" i="4"/>
  <c r="U68" i="4"/>
  <c r="U44" i="4"/>
  <c r="U65" i="4"/>
  <c r="U54" i="4"/>
  <c r="U42" i="4"/>
  <c r="U30" i="4"/>
  <c r="U102" i="4"/>
  <c r="U27" i="4"/>
  <c r="U14" i="4"/>
  <c r="U57" i="4"/>
  <c r="U121" i="4"/>
  <c r="U144" i="4" s="1"/>
  <c r="U111" i="4"/>
  <c r="U134" i="4" s="1"/>
  <c r="U93" i="4"/>
  <c r="U36" i="4"/>
  <c r="U97" i="4"/>
  <c r="U21" i="4"/>
  <c r="U71" i="4"/>
  <c r="U59" i="4"/>
  <c r="AF953" i="4"/>
  <c r="AF971" i="4" s="1"/>
  <c r="T91" i="4"/>
  <c r="S557" i="4"/>
  <c r="S618" i="4"/>
  <c r="S780" i="4"/>
  <c r="S839" i="4"/>
  <c r="P1037" i="4"/>
  <c r="Q476" i="4"/>
  <c r="AF848" i="4"/>
  <c r="AF866" i="4" s="1"/>
  <c r="T80" i="4"/>
  <c r="T82" i="4"/>
  <c r="T195" i="4"/>
  <c r="Q641" i="4"/>
  <c r="S337" i="4"/>
  <c r="S451" i="4"/>
  <c r="S559" i="4"/>
  <c r="S784" i="4"/>
  <c r="S837" i="4"/>
  <c r="S948" i="4"/>
  <c r="Q810" i="4"/>
  <c r="AG451" i="4"/>
  <c r="AI154" i="4"/>
  <c r="AI153" i="4"/>
  <c r="AI155" i="4"/>
  <c r="AF1071" i="4"/>
  <c r="AF1089" i="4" s="1"/>
  <c r="AH938" i="4"/>
  <c r="AH773" i="4"/>
  <c r="AH663" i="4"/>
  <c r="AH550" i="4"/>
  <c r="AH440" i="4"/>
  <c r="AH382" i="4"/>
  <c r="AH272" i="4"/>
  <c r="AH718" i="4"/>
  <c r="AH495" i="4"/>
  <c r="AH883" i="4"/>
  <c r="AH828" i="4"/>
  <c r="AH608" i="4"/>
  <c r="AH327" i="4"/>
  <c r="AH993" i="4"/>
  <c r="AH217" i="4"/>
  <c r="AH1051" i="4"/>
  <c r="Q807" i="4"/>
  <c r="AG284" i="4"/>
  <c r="AG293" i="4" s="1"/>
  <c r="AG311" i="4" s="1"/>
  <c r="AG507" i="4"/>
  <c r="AG516" i="4" s="1"/>
  <c r="AG534" i="4" s="1"/>
  <c r="AG501" i="4"/>
  <c r="AG672" i="4"/>
  <c r="AG724" i="4"/>
  <c r="AG834" i="4"/>
  <c r="AG835" i="4"/>
  <c r="AF897" i="4"/>
  <c r="AF915" i="4" s="1"/>
  <c r="AG179" i="4"/>
  <c r="AG192" i="4" s="1"/>
  <c r="AH166" i="4"/>
  <c r="Q734" i="4"/>
  <c r="Q752" i="4" s="1"/>
  <c r="P814" i="4"/>
  <c r="AJ195" i="4"/>
  <c r="T81" i="4"/>
  <c r="T88" i="4"/>
  <c r="T87" i="4"/>
  <c r="Q343" i="4"/>
  <c r="Q361" i="4" s="1"/>
  <c r="P1113" i="4"/>
  <c r="P1096" i="4"/>
  <c r="P1094" i="4"/>
  <c r="P202" i="4"/>
  <c r="P203" i="4"/>
  <c r="S561" i="4"/>
  <c r="Q976" i="4"/>
  <c r="Q975" i="4"/>
  <c r="P1111" i="4"/>
  <c r="S213" i="4"/>
  <c r="S436" i="4"/>
  <c r="S445" i="4" s="1"/>
  <c r="AH991" i="4"/>
  <c r="AH661" i="4"/>
  <c r="AH606" i="4"/>
  <c r="AH438" i="4"/>
  <c r="AH826" i="4"/>
  <c r="AH325" i="4"/>
  <c r="AH215" i="4"/>
  <c r="AH881" i="4"/>
  <c r="AH1049" i="4"/>
  <c r="AH380" i="4"/>
  <c r="AH270" i="4"/>
  <c r="AH716" i="4"/>
  <c r="AH493" i="4"/>
  <c r="AH548" i="4"/>
  <c r="AH771" i="4"/>
  <c r="AH936" i="4"/>
  <c r="P1117" i="4"/>
  <c r="Q253" i="4"/>
  <c r="AF625" i="4"/>
  <c r="AF643" i="4" s="1"/>
  <c r="AI105" i="4"/>
  <c r="AI129" i="4" s="1"/>
  <c r="AI103" i="4"/>
  <c r="AI127" i="4" s="1"/>
  <c r="AI106" i="4"/>
  <c r="AI130" i="4" s="1"/>
  <c r="AI104" i="4"/>
  <c r="AI128" i="4" s="1"/>
  <c r="R178" i="4"/>
  <c r="R191" i="4" s="1"/>
  <c r="S165" i="4"/>
  <c r="P1106" i="4"/>
  <c r="P759" i="4"/>
  <c r="R977" i="4"/>
  <c r="R175" i="4"/>
  <c r="R188" i="4" s="1"/>
  <c r="S162" i="4"/>
  <c r="S1020" i="4"/>
  <c r="S967" i="4"/>
  <c r="S912" i="4"/>
  <c r="S962" i="4"/>
  <c r="S858" i="4"/>
  <c r="S800" i="4"/>
  <c r="S799" i="4"/>
  <c r="S745" i="4"/>
  <c r="S746" i="4"/>
  <c r="S797" i="4"/>
  <c r="S632" i="4"/>
  <c r="S691" i="4"/>
  <c r="S633" i="4"/>
  <c r="S693" i="4"/>
  <c r="S686" i="4"/>
  <c r="S631" i="4"/>
  <c r="S690" i="4"/>
  <c r="S744" i="4"/>
  <c r="S636" i="4"/>
  <c r="S634" i="4"/>
  <c r="S638" i="4"/>
  <c r="S796" i="4"/>
  <c r="S853" i="4"/>
  <c r="S687" i="4"/>
  <c r="S743" i="4"/>
  <c r="S748" i="4"/>
  <c r="S689" i="4"/>
  <c r="S692" i="4"/>
  <c r="S801" i="4"/>
  <c r="S1023" i="4"/>
  <c r="S1017" i="4"/>
  <c r="S803" i="4"/>
  <c r="S906" i="4"/>
  <c r="S637" i="4"/>
  <c r="S688" i="4"/>
  <c r="S741" i="4"/>
  <c r="S747" i="4"/>
  <c r="S855" i="4"/>
  <c r="S1022" i="4"/>
  <c r="S635" i="4"/>
  <c r="S802" i="4"/>
  <c r="S910" i="4"/>
  <c r="S963" i="4"/>
  <c r="S854" i="4"/>
  <c r="S742" i="4"/>
  <c r="S851" i="4"/>
  <c r="S907" i="4"/>
  <c r="S856" i="4"/>
  <c r="S857" i="4"/>
  <c r="S964" i="4"/>
  <c r="S1016" i="4"/>
  <c r="S1019" i="4"/>
  <c r="S908" i="4"/>
  <c r="S961" i="4"/>
  <c r="S1021" i="4"/>
  <c r="S1018" i="4"/>
  <c r="S965" i="4"/>
  <c r="S911" i="4"/>
  <c r="S798" i="4"/>
  <c r="S909" i="4"/>
  <c r="S852" i="4"/>
  <c r="S966" i="4"/>
  <c r="S968" i="4"/>
  <c r="S913" i="4"/>
  <c r="S1077" i="4"/>
  <c r="S1075" i="4"/>
  <c r="S1080" i="4"/>
  <c r="S1079" i="4"/>
  <c r="S1078" i="4"/>
  <c r="S1081" i="4"/>
  <c r="S1074" i="4"/>
  <c r="S1076" i="4"/>
  <c r="AG281" i="4"/>
  <c r="AG277" i="4"/>
  <c r="AG506" i="4"/>
  <c r="AG618" i="4"/>
  <c r="AG671" i="4"/>
  <c r="AG839" i="4"/>
  <c r="AG947" i="4"/>
  <c r="AG1062" i="4"/>
  <c r="AF564" i="4"/>
  <c r="AF582" i="4" s="1"/>
  <c r="P1107" i="4"/>
  <c r="AF1065" i="4"/>
  <c r="AF1083" i="4" s="1"/>
  <c r="P1100" i="4"/>
  <c r="P426" i="4"/>
  <c r="P425" i="4"/>
  <c r="Q472" i="4"/>
  <c r="S223" i="4"/>
  <c r="S224" i="4"/>
  <c r="S393" i="4"/>
  <c r="S338" i="4"/>
  <c r="S555" i="4"/>
  <c r="S893" i="4"/>
  <c r="S1004" i="4"/>
  <c r="S1059" i="4"/>
  <c r="AF1120" i="4"/>
  <c r="AF793" i="4"/>
  <c r="AF811" i="4" s="1"/>
  <c r="AF231" i="4"/>
  <c r="AF249" i="4" s="1"/>
  <c r="S935" i="4"/>
  <c r="S944" i="4" s="1"/>
  <c r="S880" i="4"/>
  <c r="S889" i="4" s="1"/>
  <c r="S825" i="4"/>
  <c r="S324" i="4"/>
  <c r="S333" i="4" s="1"/>
  <c r="S269" i="4"/>
  <c r="S278" i="4" s="1"/>
  <c r="S379" i="4"/>
  <c r="S388" i="4" s="1"/>
  <c r="S770" i="4"/>
  <c r="S779" i="4" s="1"/>
  <c r="S605" i="4"/>
  <c r="S614" i="4" s="1"/>
  <c r="S547" i="4"/>
  <c r="S556" i="4" s="1"/>
  <c r="S660" i="4"/>
  <c r="S1048" i="4"/>
  <c r="S1057" i="4" s="1"/>
  <c r="S492" i="4"/>
  <c r="S501" i="4" s="1"/>
  <c r="S715" i="4"/>
  <c r="S724" i="4" s="1"/>
  <c r="S990" i="4"/>
  <c r="S999" i="4" s="1"/>
  <c r="AH213" i="4"/>
  <c r="AH436" i="4"/>
  <c r="AG175" i="4"/>
  <c r="AG188" i="4" s="1"/>
  <c r="AG455" i="4" s="1"/>
  <c r="AH162" i="4"/>
  <c r="AG617" i="4"/>
  <c r="AG726" i="4"/>
  <c r="AG840" i="4"/>
  <c r="AG849" i="4" s="1"/>
  <c r="AG867" i="4" s="1"/>
  <c r="AG1059" i="4"/>
  <c r="T154" i="4"/>
  <c r="T153" i="4"/>
  <c r="T155" i="4"/>
  <c r="AG757" i="4"/>
  <c r="P481" i="4"/>
  <c r="T85" i="4"/>
  <c r="AF952" i="4"/>
  <c r="AF970" i="4" s="1"/>
  <c r="P1115" i="4"/>
  <c r="S277" i="4"/>
  <c r="S447" i="4"/>
  <c r="S562" i="4"/>
  <c r="S571" i="4" s="1"/>
  <c r="S589" i="4" s="1"/>
  <c r="S894" i="4"/>
  <c r="R179" i="4"/>
  <c r="R192" i="4" s="1"/>
  <c r="S166" i="4"/>
  <c r="AF511" i="4"/>
  <c r="AF529" i="4" s="1"/>
  <c r="P1104" i="4"/>
  <c r="Q695" i="4"/>
  <c r="P649" i="4"/>
  <c r="AG1032" i="4"/>
  <c r="P924" i="4"/>
  <c r="S886" i="4"/>
  <c r="S553" i="4"/>
  <c r="S275" i="4"/>
  <c r="S385" i="4"/>
  <c r="S394" i="4" s="1"/>
  <c r="S403" i="4" s="1"/>
  <c r="S421" i="4" s="1"/>
  <c r="S721" i="4"/>
  <c r="S730" i="4" s="1"/>
  <c r="S739" i="4" s="1"/>
  <c r="S757" i="4" s="1"/>
  <c r="S776" i="4"/>
  <c r="S785" i="4" s="1"/>
  <c r="S794" i="4" s="1"/>
  <c r="S498" i="4"/>
  <c r="S507" i="4" s="1"/>
  <c r="S516" i="4" s="1"/>
  <c r="S534" i="4" s="1"/>
  <c r="S1054" i="4"/>
  <c r="S1063" i="4" s="1"/>
  <c r="S1072" i="4" s="1"/>
  <c r="S996" i="4"/>
  <c r="S1005" i="4" s="1"/>
  <c r="S1014" i="4" s="1"/>
  <c r="S831" i="4"/>
  <c r="S840" i="4" s="1"/>
  <c r="S849" i="4" s="1"/>
  <c r="S941" i="4"/>
  <c r="S950" i="4" s="1"/>
  <c r="S959" i="4" s="1"/>
  <c r="S330" i="4"/>
  <c r="S339" i="4" s="1"/>
  <c r="S348" i="4" s="1"/>
  <c r="S366" i="4" s="1"/>
  <c r="S666" i="4"/>
  <c r="S675" i="4" s="1"/>
  <c r="S684" i="4" s="1"/>
  <c r="S702" i="4" s="1"/>
  <c r="S220" i="4"/>
  <c r="S229" i="4" s="1"/>
  <c r="S238" i="4" s="1"/>
  <c r="S443" i="4"/>
  <c r="S452" i="4" s="1"/>
  <c r="S461" i="4" s="1"/>
  <c r="S479" i="4" s="1"/>
  <c r="S611" i="4"/>
  <c r="AH886" i="4"/>
  <c r="AH553" i="4"/>
  <c r="AH385" i="4"/>
  <c r="AH275" i="4"/>
  <c r="AH498" i="4"/>
  <c r="AH831" i="4"/>
  <c r="AH776" i="4"/>
  <c r="AH941" i="4"/>
  <c r="AH1054" i="4"/>
  <c r="AH721" i="4"/>
  <c r="AH996" i="4"/>
  <c r="AH666" i="4"/>
  <c r="AH611" i="4"/>
  <c r="AH220" i="4"/>
  <c r="AH330" i="4"/>
  <c r="AH443" i="4"/>
  <c r="AG180" i="4"/>
  <c r="AG193" i="4" s="1"/>
  <c r="AH167" i="4"/>
  <c r="AG335" i="4"/>
  <c r="AG448" i="4"/>
  <c r="AG504" i="4"/>
  <c r="AG668" i="4"/>
  <c r="AG891" i="4"/>
  <c r="AG895" i="4"/>
  <c r="AG904" i="4" s="1"/>
  <c r="AG922" i="4" s="1"/>
  <c r="AG1001" i="4"/>
  <c r="P1098" i="4"/>
  <c r="P313" i="4"/>
  <c r="AG178" i="4"/>
  <c r="AG191" i="4" s="1"/>
  <c r="AH165" i="4"/>
  <c r="AF737" i="4"/>
  <c r="AF755" i="4" s="1"/>
  <c r="Q696" i="4"/>
  <c r="AF903" i="4"/>
  <c r="AF921" i="4" s="1"/>
  <c r="S502" i="4"/>
  <c r="S726" i="4"/>
  <c r="S778" i="4"/>
  <c r="S888" i="4"/>
  <c r="Q533" i="4"/>
  <c r="Q646" i="4"/>
  <c r="Q532" i="4"/>
  <c r="AG1013" i="4" l="1"/>
  <c r="AG958" i="4"/>
  <c r="AG570" i="4"/>
  <c r="AG628" i="4"/>
  <c r="AG347" i="4"/>
  <c r="AG237" i="4"/>
  <c r="AG738" i="4"/>
  <c r="AG756" i="4" s="1"/>
  <c r="AG903" i="4"/>
  <c r="AG683" i="4"/>
  <c r="AG701" i="4" s="1"/>
  <c r="AG402" i="4"/>
  <c r="AG1071" i="4"/>
  <c r="AG1089" i="4" s="1"/>
  <c r="T215" i="4"/>
  <c r="T661" i="4"/>
  <c r="U79" i="4"/>
  <c r="U213" i="4" s="1"/>
  <c r="T270" i="4"/>
  <c r="T826" i="4"/>
  <c r="S1060" i="4"/>
  <c r="AG848" i="4"/>
  <c r="AH224" i="4"/>
  <c r="AH448" i="4"/>
  <c r="AH559" i="4"/>
  <c r="AH782" i="4"/>
  <c r="AH1060" i="4"/>
  <c r="AH1005" i="4"/>
  <c r="AH1014" i="4" s="1"/>
  <c r="T771" i="4"/>
  <c r="T780" i="4" s="1"/>
  <c r="T881" i="4"/>
  <c r="T936" i="4"/>
  <c r="S616" i="4"/>
  <c r="AG793" i="4"/>
  <c r="T716" i="4"/>
  <c r="T438" i="4"/>
  <c r="T380" i="4"/>
  <c r="AH225" i="4"/>
  <c r="AH723" i="4"/>
  <c r="AH671" i="4"/>
  <c r="T493" i="4"/>
  <c r="T609" i="4"/>
  <c r="S450" i="4"/>
  <c r="T1052" i="4"/>
  <c r="T1061" i="4" s="1"/>
  <c r="AG515" i="4"/>
  <c r="AH833" i="4"/>
  <c r="T548" i="4"/>
  <c r="T557" i="4" s="1"/>
  <c r="T383" i="4"/>
  <c r="T991" i="4"/>
  <c r="T884" i="4"/>
  <c r="S560" i="4"/>
  <c r="T1049" i="4"/>
  <c r="T496" i="4"/>
  <c r="T262" i="4"/>
  <c r="T428" i="4"/>
  <c r="T652" i="4"/>
  <c r="T872" i="4"/>
  <c r="S867" i="4"/>
  <c r="AG460" i="4"/>
  <c r="AG921" i="4"/>
  <c r="S669" i="4"/>
  <c r="AF1117" i="4"/>
  <c r="AH332" i="4"/>
  <c r="S225" i="4"/>
  <c r="T939" i="4"/>
  <c r="S947" i="4"/>
  <c r="AG292" i="4"/>
  <c r="R292" i="4"/>
  <c r="R310" i="4" s="1"/>
  <c r="R402" i="4"/>
  <c r="R420" i="4" s="1"/>
  <c r="R515" i="4"/>
  <c r="R460" i="4"/>
  <c r="R1071" i="4"/>
  <c r="R793" i="4"/>
  <c r="R848" i="4"/>
  <c r="R628" i="4"/>
  <c r="R646" i="4" s="1"/>
  <c r="R1013" i="4"/>
  <c r="R903" i="4"/>
  <c r="R921" i="4" s="1"/>
  <c r="R738" i="4"/>
  <c r="R756" i="4" s="1"/>
  <c r="R683" i="4"/>
  <c r="AG1008" i="4"/>
  <c r="AG1026" i="4" s="1"/>
  <c r="AG341" i="4"/>
  <c r="AG622" i="4"/>
  <c r="AG787" i="4"/>
  <c r="AG842" i="4"/>
  <c r="AG732" i="4"/>
  <c r="AG565" i="4"/>
  <c r="AG583" i="4" s="1"/>
  <c r="AG953" i="4"/>
  <c r="AG678" i="4"/>
  <c r="AG898" i="4"/>
  <c r="AG342" i="4"/>
  <c r="AG1066" i="4"/>
  <c r="AG564" i="4"/>
  <c r="AG396" i="4"/>
  <c r="AG414" i="4" s="1"/>
  <c r="T240" i="4"/>
  <c r="T315" i="4"/>
  <c r="T333" i="4" s="1"/>
  <c r="S834" i="4"/>
  <c r="AG588" i="4"/>
  <c r="AH387" i="4"/>
  <c r="AH555" i="4"/>
  <c r="AG952" i="4"/>
  <c r="T245" i="4"/>
  <c r="T411" i="4"/>
  <c r="T210" i="4"/>
  <c r="T263" i="4"/>
  <c r="T320" i="4"/>
  <c r="T376" i="4"/>
  <c r="T601" i="4"/>
  <c r="T654" i="4"/>
  <c r="T875" i="4"/>
  <c r="T817" i="4"/>
  <c r="T930" i="4"/>
  <c r="T1041" i="4"/>
  <c r="AH500" i="4"/>
  <c r="AH945" i="4"/>
  <c r="T243" i="4"/>
  <c r="T405" i="4"/>
  <c r="T314" i="4"/>
  <c r="T487" i="4"/>
  <c r="T707" i="4"/>
  <c r="T725" i="4" s="1"/>
  <c r="T712" i="4"/>
  <c r="T821" i="4"/>
  <c r="T927" i="4"/>
  <c r="T985" i="4"/>
  <c r="R533" i="4"/>
  <c r="S620" i="4"/>
  <c r="S629" i="4" s="1"/>
  <c r="S647" i="4" s="1"/>
  <c r="AG1065" i="4"/>
  <c r="T351" i="4"/>
  <c r="T410" i="4"/>
  <c r="T260" i="4"/>
  <c r="T319" i="4"/>
  <c r="T337" i="4" s="1"/>
  <c r="T373" i="4"/>
  <c r="T429" i="4"/>
  <c r="T539" i="4"/>
  <c r="T538" i="4"/>
  <c r="T709" i="4"/>
  <c r="T870" i="4"/>
  <c r="T986" i="4"/>
  <c r="T1043" i="4"/>
  <c r="AH338" i="4"/>
  <c r="U89" i="4"/>
  <c r="U496" i="4" s="1"/>
  <c r="S895" i="4"/>
  <c r="S904" i="4" s="1"/>
  <c r="S922" i="4" s="1"/>
  <c r="T295" i="4"/>
  <c r="T353" i="4"/>
  <c r="T206" i="4"/>
  <c r="T266" i="4"/>
  <c r="T482" i="4"/>
  <c r="T483" i="4"/>
  <c r="T602" i="4"/>
  <c r="T596" i="4"/>
  <c r="T874" i="4"/>
  <c r="T873" i="4"/>
  <c r="T1038" i="4"/>
  <c r="R478" i="4"/>
  <c r="AG397" i="4"/>
  <c r="AG415" i="4" s="1"/>
  <c r="AH724" i="4"/>
  <c r="AH890" i="4"/>
  <c r="T597" i="4"/>
  <c r="T615" i="4" s="1"/>
  <c r="T244" i="4"/>
  <c r="T299" i="4"/>
  <c r="T209" i="4"/>
  <c r="T227" i="4" s="1"/>
  <c r="T259" i="4"/>
  <c r="T370" i="4"/>
  <c r="T484" i="4"/>
  <c r="T537" i="4"/>
  <c r="T657" i="4"/>
  <c r="T763" i="4"/>
  <c r="T871" i="4"/>
  <c r="T981" i="4"/>
  <c r="T999" i="4" s="1"/>
  <c r="AG1007" i="4"/>
  <c r="T356" i="4"/>
  <c r="AG971" i="4"/>
  <c r="U106" i="4"/>
  <c r="U130" i="4" s="1"/>
  <c r="U693" i="4" s="1"/>
  <c r="AG843" i="4"/>
  <c r="AG509" i="4"/>
  <c r="T408" i="4"/>
  <c r="T673" i="4"/>
  <c r="T838" i="4"/>
  <c r="AH613" i="4"/>
  <c r="S812" i="4"/>
  <c r="U80" i="4"/>
  <c r="U989" i="4" s="1"/>
  <c r="AG897" i="4"/>
  <c r="AG915" i="4" s="1"/>
  <c r="T355" i="4"/>
  <c r="T409" i="4"/>
  <c r="T207" i="4"/>
  <c r="T321" i="4"/>
  <c r="T430" i="4"/>
  <c r="T543" i="4"/>
  <c r="T650" i="4"/>
  <c r="T706" i="4"/>
  <c r="T765" i="4"/>
  <c r="T783" i="4" s="1"/>
  <c r="T928" i="4"/>
  <c r="T984" i="4"/>
  <c r="S392" i="4"/>
  <c r="S1032" i="4"/>
  <c r="AG510" i="4"/>
  <c r="AG528" i="4" s="1"/>
  <c r="U85" i="4"/>
  <c r="T406" i="4"/>
  <c r="T301" i="4"/>
  <c r="T208" i="4"/>
  <c r="T316" i="4"/>
  <c r="T432" i="4"/>
  <c r="T450" i="4" s="1"/>
  <c r="T598" i="4"/>
  <c r="T656" i="4"/>
  <c r="T762" i="4"/>
  <c r="T818" i="4"/>
  <c r="T982" i="4"/>
  <c r="T1000" i="4" s="1"/>
  <c r="T983" i="4"/>
  <c r="S449" i="4"/>
  <c r="AG733" i="4"/>
  <c r="AG751" i="4" s="1"/>
  <c r="AG677" i="4"/>
  <c r="AG695" i="4" s="1"/>
  <c r="S1090" i="4"/>
  <c r="AG286" i="4"/>
  <c r="AG304" i="4" s="1"/>
  <c r="U12" i="4"/>
  <c r="U983" i="4" s="1"/>
  <c r="AF1100" i="4"/>
  <c r="T357" i="4"/>
  <c r="T211" i="4"/>
  <c r="T431" i="4"/>
  <c r="T489" i="4"/>
  <c r="T595" i="4"/>
  <c r="T711" i="4"/>
  <c r="T819" i="4"/>
  <c r="T877" i="4"/>
  <c r="T929" i="4"/>
  <c r="R232" i="4"/>
  <c r="R455" i="4"/>
  <c r="R473" i="4" s="1"/>
  <c r="AG458" i="4"/>
  <c r="AG476" i="4" s="1"/>
  <c r="AG791" i="4"/>
  <c r="AG809" i="4" s="1"/>
  <c r="AG235" i="4"/>
  <c r="AG253" i="4" s="1"/>
  <c r="AG846" i="4"/>
  <c r="AG864" i="4" s="1"/>
  <c r="AG345" i="4"/>
  <c r="AG363" i="4" s="1"/>
  <c r="U741" i="4"/>
  <c r="U1023" i="4"/>
  <c r="U745" i="4"/>
  <c r="U743" i="4"/>
  <c r="U746" i="4"/>
  <c r="U1075" i="4"/>
  <c r="U824" i="4"/>
  <c r="U491" i="4"/>
  <c r="U546" i="4"/>
  <c r="U769" i="4"/>
  <c r="U714" i="4"/>
  <c r="U659" i="4"/>
  <c r="U378" i="4"/>
  <c r="U604" i="4"/>
  <c r="U268" i="4"/>
  <c r="R625" i="4"/>
  <c r="R790" i="4"/>
  <c r="R808" i="4" s="1"/>
  <c r="R567" i="4"/>
  <c r="R289" i="4"/>
  <c r="R955" i="4"/>
  <c r="R973" i="4" s="1"/>
  <c r="R234" i="4"/>
  <c r="R252" i="4" s="1"/>
  <c r="R900" i="4"/>
  <c r="R918" i="4" s="1"/>
  <c r="R735" i="4"/>
  <c r="R753" i="4" s="1"/>
  <c r="R1010" i="4"/>
  <c r="R845" i="4"/>
  <c r="R863" i="4" s="1"/>
  <c r="R512" i="4"/>
  <c r="R1068" i="4"/>
  <c r="R399" i="4"/>
  <c r="R680" i="4"/>
  <c r="R457" i="4"/>
  <c r="R344" i="4"/>
  <c r="R362" i="4" s="1"/>
  <c r="U1044" i="4"/>
  <c r="U1042" i="4"/>
  <c r="U928" i="4"/>
  <c r="U1040" i="4"/>
  <c r="U821" i="4"/>
  <c r="U599" i="4"/>
  <c r="U705" i="4"/>
  <c r="U706" i="4"/>
  <c r="U655" i="4"/>
  <c r="U544" i="4"/>
  <c r="U538" i="4"/>
  <c r="U482" i="4"/>
  <c r="U374" i="4"/>
  <c r="U321" i="4"/>
  <c r="U369" i="4"/>
  <c r="U314" i="4"/>
  <c r="U318" i="4"/>
  <c r="R454" i="4"/>
  <c r="R231" i="4"/>
  <c r="R249" i="4" s="1"/>
  <c r="Q1113" i="4"/>
  <c r="Q1094" i="4"/>
  <c r="Q1096" i="4"/>
  <c r="Q203" i="4"/>
  <c r="Q202" i="4"/>
  <c r="Q1106" i="4"/>
  <c r="Q759" i="4"/>
  <c r="R626" i="4"/>
  <c r="R644" i="4" s="1"/>
  <c r="R1011" i="4"/>
  <c r="R1029" i="4" s="1"/>
  <c r="R458" i="4"/>
  <c r="R846" i="4"/>
  <c r="R864" i="4" s="1"/>
  <c r="R736" i="4"/>
  <c r="R681" i="4"/>
  <c r="R235" i="4"/>
  <c r="R253" i="4" s="1"/>
  <c r="R345" i="4"/>
  <c r="R363" i="4" s="1"/>
  <c r="R513" i="4"/>
  <c r="R531" i="4" s="1"/>
  <c r="R901" i="4"/>
  <c r="R919" i="4" s="1"/>
  <c r="R290" i="4"/>
  <c r="R791" i="4"/>
  <c r="R809" i="4" s="1"/>
  <c r="R1069" i="4"/>
  <c r="R956" i="4"/>
  <c r="R568" i="4"/>
  <c r="R586" i="4" s="1"/>
  <c r="R400" i="4"/>
  <c r="R682" i="4"/>
  <c r="R1070" i="4"/>
  <c r="R1088" i="4" s="1"/>
  <c r="R1012" i="4"/>
  <c r="R569" i="4"/>
  <c r="R587" i="4" s="1"/>
  <c r="R902" i="4"/>
  <c r="R920" i="4" s="1"/>
  <c r="R957" i="4"/>
  <c r="R975" i="4" s="1"/>
  <c r="R459" i="4"/>
  <c r="R236" i="4"/>
  <c r="R254" i="4" s="1"/>
  <c r="R627" i="4"/>
  <c r="R401" i="4"/>
  <c r="R419" i="4" s="1"/>
  <c r="R346" i="4"/>
  <c r="R847" i="4"/>
  <c r="R792" i="4"/>
  <c r="R810" i="4" s="1"/>
  <c r="R514" i="4"/>
  <c r="R737" i="4"/>
  <c r="R291" i="4"/>
  <c r="Q1119" i="4"/>
  <c r="AG792" i="4"/>
  <c r="AG810" i="4" s="1"/>
  <c r="AG682" i="4"/>
  <c r="AG291" i="4"/>
  <c r="AG309" i="4" s="1"/>
  <c r="AG569" i="4"/>
  <c r="AG1012" i="4"/>
  <c r="AG1030" i="4" s="1"/>
  <c r="AG737" i="4"/>
  <c r="AG401" i="4"/>
  <c r="AG459" i="4"/>
  <c r="AG847" i="4"/>
  <c r="AG865" i="4" s="1"/>
  <c r="AG957" i="4"/>
  <c r="AG975" i="4" s="1"/>
  <c r="AG514" i="4"/>
  <c r="AG902" i="4"/>
  <c r="AG920" i="4" s="1"/>
  <c r="AG346" i="4"/>
  <c r="AG364" i="4" s="1"/>
  <c r="AG1070" i="4"/>
  <c r="AG1088" i="4" s="1"/>
  <c r="AG236" i="4"/>
  <c r="AG254" i="4" s="1"/>
  <c r="U664" i="4"/>
  <c r="U609" i="4"/>
  <c r="U328" i="4"/>
  <c r="U218" i="4"/>
  <c r="U273" i="4"/>
  <c r="U441" i="4"/>
  <c r="U939" i="4"/>
  <c r="U719" i="4"/>
  <c r="U829" i="4"/>
  <c r="U1052" i="4"/>
  <c r="U994" i="4"/>
  <c r="U774" i="4"/>
  <c r="U383" i="4"/>
  <c r="U884" i="4"/>
  <c r="U551" i="4"/>
  <c r="AG1009" i="4"/>
  <c r="AG954" i="4"/>
  <c r="AG972" i="4" s="1"/>
  <c r="AG233" i="4"/>
  <c r="AG566" i="4"/>
  <c r="AG1067" i="4"/>
  <c r="AG1085" i="4" s="1"/>
  <c r="AG624" i="4"/>
  <c r="AG642" i="4" s="1"/>
  <c r="AG511" i="4"/>
  <c r="AG789" i="4"/>
  <c r="AG899" i="4"/>
  <c r="AG917" i="4" s="1"/>
  <c r="AG734" i="4"/>
  <c r="AG343" i="4"/>
  <c r="AG398" i="4"/>
  <c r="AG416" i="4" s="1"/>
  <c r="AG289" i="4"/>
  <c r="AG307" i="4" s="1"/>
  <c r="AG845" i="4"/>
  <c r="AG863" i="4" s="1"/>
  <c r="AG625" i="4"/>
  <c r="AG790" i="4"/>
  <c r="AG808" i="4" s="1"/>
  <c r="AG955" i="4"/>
  <c r="AG973" i="4" s="1"/>
  <c r="AG290" i="4"/>
  <c r="AG308" i="4" s="1"/>
  <c r="S178" i="4"/>
  <c r="S191" i="4" s="1"/>
  <c r="T165" i="4"/>
  <c r="S172" i="4"/>
  <c r="S185" i="4" s="1"/>
  <c r="T159" i="4"/>
  <c r="R456" i="4"/>
  <c r="R474" i="4" s="1"/>
  <c r="R398" i="4"/>
  <c r="R416" i="4" s="1"/>
  <c r="R343" i="4"/>
  <c r="R361" i="4" s="1"/>
  <c r="R511" i="4"/>
  <c r="R529" i="4" s="1"/>
  <c r="R844" i="4"/>
  <c r="R862" i="4" s="1"/>
  <c r="U715" i="4"/>
  <c r="U825" i="4"/>
  <c r="U660" i="4"/>
  <c r="U492" i="4"/>
  <c r="U269" i="4"/>
  <c r="U324" i="4"/>
  <c r="U547" i="4"/>
  <c r="U770" i="4"/>
  <c r="U379" i="4"/>
  <c r="U935" i="4"/>
  <c r="U605" i="4"/>
  <c r="U1048" i="4"/>
  <c r="U880" i="4"/>
  <c r="U990" i="4"/>
  <c r="U104" i="4"/>
  <c r="U128" i="4" s="1"/>
  <c r="R751" i="4"/>
  <c r="AF1106" i="4"/>
  <c r="AG805" i="4"/>
  <c r="AF759" i="4"/>
  <c r="AI886" i="4"/>
  <c r="AI553" i="4"/>
  <c r="AI385" i="4"/>
  <c r="AI721" i="4"/>
  <c r="AI776" i="4"/>
  <c r="AI498" i="4"/>
  <c r="AI275" i="4"/>
  <c r="AI1054" i="4"/>
  <c r="AI831" i="4"/>
  <c r="AI941" i="4"/>
  <c r="AI996" i="4"/>
  <c r="AI443" i="4"/>
  <c r="AI330" i="4"/>
  <c r="AI220" i="4"/>
  <c r="AI611" i="4"/>
  <c r="AI666" i="4"/>
  <c r="AG1069" i="4"/>
  <c r="AG1087" i="4" s="1"/>
  <c r="Q1108" i="4"/>
  <c r="Q869" i="4"/>
  <c r="AH172" i="4"/>
  <c r="AH185" i="4" s="1"/>
  <c r="AI159" i="4"/>
  <c r="AG901" i="4"/>
  <c r="AG919" i="4" s="1"/>
  <c r="R1120" i="4"/>
  <c r="S256" i="4"/>
  <c r="AH228" i="4"/>
  <c r="AH450" i="4"/>
  <c r="AF1099" i="4"/>
  <c r="AF368" i="4"/>
  <c r="AG310" i="4"/>
  <c r="Q1111" i="4"/>
  <c r="Q1036" i="4"/>
  <c r="Q1037" i="4"/>
  <c r="AH227" i="4"/>
  <c r="AH282" i="4"/>
  <c r="AH561" i="4"/>
  <c r="AH729" i="4"/>
  <c r="AH784" i="4"/>
  <c r="AH895" i="4"/>
  <c r="AH904" i="4" s="1"/>
  <c r="AH922" i="4" s="1"/>
  <c r="AH1001" i="4"/>
  <c r="AH1000" i="4"/>
  <c r="AG533" i="4"/>
  <c r="R643" i="4"/>
  <c r="R417" i="4"/>
  <c r="T946" i="4"/>
  <c r="AG234" i="4"/>
  <c r="AG252" i="4" s="1"/>
  <c r="S176" i="4"/>
  <c r="S189" i="4" s="1"/>
  <c r="T163" i="4"/>
  <c r="AI991" i="4"/>
  <c r="AI661" i="4"/>
  <c r="AI438" i="4"/>
  <c r="AI215" i="4"/>
  <c r="AI325" i="4"/>
  <c r="AI606" i="4"/>
  <c r="AI1049" i="4"/>
  <c r="AI826" i="4"/>
  <c r="AI881" i="4"/>
  <c r="AI716" i="4"/>
  <c r="AI493" i="4"/>
  <c r="AI380" i="4"/>
  <c r="AI548" i="4"/>
  <c r="AI771" i="4"/>
  <c r="AI270" i="4"/>
  <c r="AI936" i="4"/>
  <c r="R677" i="4"/>
  <c r="R732" i="4"/>
  <c r="R750" i="4" s="1"/>
  <c r="R622" i="4"/>
  <c r="R640" i="4" s="1"/>
  <c r="R509" i="4"/>
  <c r="R527" i="4" s="1"/>
  <c r="R787" i="4"/>
  <c r="R805" i="4" s="1"/>
  <c r="R396" i="4"/>
  <c r="R414" i="4" s="1"/>
  <c r="R1007" i="4"/>
  <c r="R1025" i="4" s="1"/>
  <c r="R1065" i="4"/>
  <c r="R1083" i="4" s="1"/>
  <c r="R564" i="4"/>
  <c r="R897" i="4"/>
  <c r="R915" i="4" s="1"/>
  <c r="R952" i="4"/>
  <c r="R286" i="4"/>
  <c r="R341" i="4"/>
  <c r="R359" i="4" s="1"/>
  <c r="R233" i="4"/>
  <c r="AH180" i="4"/>
  <c r="AH193" i="4" s="1"/>
  <c r="AH902" i="4" s="1"/>
  <c r="AI167" i="4"/>
  <c r="AG529" i="4"/>
  <c r="R1028" i="4"/>
  <c r="AG844" i="4"/>
  <c r="AG862" i="4" s="1"/>
  <c r="V111" i="4"/>
  <c r="V134" i="4" s="1"/>
  <c r="V96" i="4"/>
  <c r="V104" i="4" s="1"/>
  <c r="V128" i="4" s="1"/>
  <c r="V116" i="4"/>
  <c r="V139" i="4" s="1"/>
  <c r="V101" i="4"/>
  <c r="V113" i="4"/>
  <c r="V136" i="4" s="1"/>
  <c r="V98" i="4"/>
  <c r="V121" i="4"/>
  <c r="V144" i="4" s="1"/>
  <c r="V95" i="4"/>
  <c r="V67" i="4"/>
  <c r="V53" i="4"/>
  <c r="V38" i="4"/>
  <c r="V23" i="4"/>
  <c r="V64" i="4"/>
  <c r="V50" i="4"/>
  <c r="V35" i="4"/>
  <c r="V19" i="4"/>
  <c r="V118" i="4"/>
  <c r="V141" i="4" s="1"/>
  <c r="V117" i="4"/>
  <c r="V140" i="4" s="1"/>
  <c r="V109" i="4"/>
  <c r="V132" i="4" s="1"/>
  <c r="V99" i="4"/>
  <c r="V75" i="4"/>
  <c r="V61" i="4"/>
  <c r="V46" i="4"/>
  <c r="V32" i="4"/>
  <c r="V16" i="4"/>
  <c r="V122" i="4"/>
  <c r="V145" i="4" s="1"/>
  <c r="V100" i="4"/>
  <c r="V72" i="4"/>
  <c r="V58" i="4"/>
  <c r="V43" i="4"/>
  <c r="V110" i="4"/>
  <c r="V133" i="4" s="1"/>
  <c r="V69" i="4"/>
  <c r="V55" i="4"/>
  <c r="V40" i="4"/>
  <c r="V25" i="4"/>
  <c r="V66" i="4"/>
  <c r="V52" i="4"/>
  <c r="V37" i="4"/>
  <c r="V22" i="4"/>
  <c r="V123" i="4"/>
  <c r="V146" i="4" s="1"/>
  <c r="V114" i="4"/>
  <c r="V137" i="4" s="1"/>
  <c r="V77" i="4"/>
  <c r="V63" i="4"/>
  <c r="V49" i="4"/>
  <c r="V34" i="4"/>
  <c r="V18" i="4"/>
  <c r="V151" i="4"/>
  <c r="V119" i="4"/>
  <c r="V142" i="4" s="1"/>
  <c r="V115" i="4"/>
  <c r="V138" i="4" s="1"/>
  <c r="V74" i="4"/>
  <c r="V60" i="4"/>
  <c r="V45" i="4"/>
  <c r="V31" i="4"/>
  <c r="V15" i="4"/>
  <c r="V124" i="4"/>
  <c r="V147" i="4" s="1"/>
  <c r="V97" i="4"/>
  <c r="V71" i="4"/>
  <c r="V57" i="4"/>
  <c r="V42" i="4"/>
  <c r="V27" i="4"/>
  <c r="V112" i="4"/>
  <c r="V135" i="4" s="1"/>
  <c r="V102" i="4"/>
  <c r="V93" i="4"/>
  <c r="V73" i="4"/>
  <c r="V59" i="4"/>
  <c r="V44" i="4"/>
  <c r="V30" i="4"/>
  <c r="V14" i="4"/>
  <c r="V70" i="4"/>
  <c r="V62" i="4"/>
  <c r="V51" i="4"/>
  <c r="V39" i="4"/>
  <c r="V94" i="4"/>
  <c r="V24" i="4"/>
  <c r="W5" i="4"/>
  <c r="V17" i="4"/>
  <c r="V76" i="4"/>
  <c r="V65" i="4"/>
  <c r="V54" i="4"/>
  <c r="V21" i="4"/>
  <c r="V152" i="4"/>
  <c r="V120" i="4"/>
  <c r="V143" i="4" s="1"/>
  <c r="V41" i="4"/>
  <c r="V33" i="4"/>
  <c r="V26" i="4"/>
  <c r="V68" i="4"/>
  <c r="V56" i="4"/>
  <c r="V48" i="4"/>
  <c r="V36" i="4"/>
  <c r="V108" i="4"/>
  <c r="V131" i="4" s="1"/>
  <c r="R899" i="4"/>
  <c r="AI880" i="4"/>
  <c r="AI825" i="4"/>
  <c r="AI324" i="4"/>
  <c r="AI269" i="4"/>
  <c r="AI547" i="4"/>
  <c r="AI379" i="4"/>
  <c r="AI605" i="4"/>
  <c r="AI770" i="4"/>
  <c r="AI492" i="4"/>
  <c r="AI660" i="4"/>
  <c r="AI715" i="4"/>
  <c r="AI935" i="4"/>
  <c r="AI1048" i="4"/>
  <c r="AI990" i="4"/>
  <c r="R701" i="4"/>
  <c r="AH335" i="4"/>
  <c r="AH278" i="4"/>
  <c r="AH447" i="4"/>
  <c r="AH562" i="4"/>
  <c r="AH571" i="4" s="1"/>
  <c r="AH589" i="4" s="1"/>
  <c r="AH727" i="4"/>
  <c r="AH840" i="4"/>
  <c r="AH849" i="4" s="1"/>
  <c r="AH867" i="4" s="1"/>
  <c r="AH944" i="4"/>
  <c r="AH1058" i="4"/>
  <c r="R530" i="4"/>
  <c r="AG807" i="4"/>
  <c r="AG420" i="4"/>
  <c r="AF258" i="4"/>
  <c r="T334" i="4"/>
  <c r="R974" i="4"/>
  <c r="Q1098" i="4"/>
  <c r="Q313" i="4"/>
  <c r="AF1102" i="4"/>
  <c r="AG582" i="4"/>
  <c r="AF536" i="4"/>
  <c r="T437" i="4"/>
  <c r="T446" i="4" s="1"/>
  <c r="T214" i="4"/>
  <c r="T223" i="4" s="1"/>
  <c r="AI1052" i="4"/>
  <c r="AI829" i="4"/>
  <c r="AI218" i="4"/>
  <c r="AI273" i="4"/>
  <c r="AI609" i="4"/>
  <c r="AI664" i="4"/>
  <c r="AI328" i="4"/>
  <c r="AI719" i="4"/>
  <c r="AI774" i="4"/>
  <c r="AI441" i="4"/>
  <c r="AI994" i="4"/>
  <c r="AI939" i="4"/>
  <c r="AI884" i="4"/>
  <c r="AI496" i="4"/>
  <c r="AI383" i="4"/>
  <c r="AI551" i="4"/>
  <c r="AG477" i="4"/>
  <c r="AF1110" i="4"/>
  <c r="AG1025" i="4"/>
  <c r="AF979" i="4"/>
  <c r="AI1043" i="4"/>
  <c r="AI1061" i="4" s="1"/>
  <c r="AI1041" i="4"/>
  <c r="AI1042" i="4"/>
  <c r="AI1038" i="4"/>
  <c r="AI985" i="4"/>
  <c r="AI1044" i="4"/>
  <c r="AI987" i="4"/>
  <c r="AI986" i="4"/>
  <c r="AI1040" i="4"/>
  <c r="AI1045" i="4"/>
  <c r="AI932" i="4"/>
  <c r="AI925" i="4"/>
  <c r="AI984" i="4"/>
  <c r="AI982" i="4"/>
  <c r="AI983" i="4"/>
  <c r="AI1039" i="4"/>
  <c r="AI1057" i="4" s="1"/>
  <c r="AI981" i="4"/>
  <c r="AI999" i="4" s="1"/>
  <c r="AI931" i="4"/>
  <c r="AI930" i="4"/>
  <c r="AI927" i="4"/>
  <c r="AI926" i="4"/>
  <c r="AI980" i="4"/>
  <c r="AI877" i="4"/>
  <c r="AI895" i="4" s="1"/>
  <c r="AI904" i="4" s="1"/>
  <c r="AI928" i="4"/>
  <c r="AI929" i="4"/>
  <c r="AI870" i="4"/>
  <c r="AI873" i="4"/>
  <c r="AI876" i="4"/>
  <c r="AI875" i="4"/>
  <c r="AI893" i="4" s="1"/>
  <c r="AI819" i="4"/>
  <c r="AI817" i="4"/>
  <c r="AI821" i="4"/>
  <c r="AI815" i="4"/>
  <c r="AI874" i="4"/>
  <c r="AI872" i="4"/>
  <c r="AI820" i="4"/>
  <c r="AI816" i="4"/>
  <c r="AI760" i="4"/>
  <c r="AI764" i="4"/>
  <c r="AI766" i="4"/>
  <c r="AI709" i="4"/>
  <c r="AI822" i="4"/>
  <c r="AI712" i="4"/>
  <c r="AI730" i="4" s="1"/>
  <c r="AI739" i="4" s="1"/>
  <c r="AI705" i="4"/>
  <c r="AI818" i="4"/>
  <c r="AI871" i="4"/>
  <c r="AI889" i="4" s="1"/>
  <c r="AI655" i="4"/>
  <c r="AI707" i="4"/>
  <c r="AI706" i="4"/>
  <c r="AI651" i="4"/>
  <c r="AI765" i="4"/>
  <c r="AI763" i="4"/>
  <c r="AI657" i="4"/>
  <c r="AI601" i="4"/>
  <c r="AI767" i="4"/>
  <c r="AI596" i="4"/>
  <c r="AI538" i="4"/>
  <c r="AI711" i="4"/>
  <c r="AI761" i="4"/>
  <c r="AI600" i="4"/>
  <c r="AI762" i="4"/>
  <c r="AI780" i="4" s="1"/>
  <c r="AI710" i="4"/>
  <c r="AI653" i="4"/>
  <c r="AI595" i="4"/>
  <c r="AI540" i="4"/>
  <c r="AI597" i="4"/>
  <c r="AI656" i="4"/>
  <c r="AI674" i="4" s="1"/>
  <c r="AI598" i="4"/>
  <c r="AI599" i="4"/>
  <c r="AI544" i="4"/>
  <c r="AI537" i="4"/>
  <c r="AI654" i="4"/>
  <c r="AI708" i="4"/>
  <c r="AI543" i="4"/>
  <c r="AI541" i="4"/>
  <c r="AI539" i="4"/>
  <c r="AI650" i="4"/>
  <c r="AI542" i="4"/>
  <c r="AI602" i="4"/>
  <c r="AI620" i="4" s="1"/>
  <c r="AI629" i="4" s="1"/>
  <c r="AI488" i="4"/>
  <c r="AI652" i="4"/>
  <c r="AI670" i="4" s="1"/>
  <c r="AI483" i="4"/>
  <c r="AI485" i="4"/>
  <c r="AI487" i="4"/>
  <c r="AI482" i="4"/>
  <c r="AI429" i="4"/>
  <c r="AI447" i="4" s="1"/>
  <c r="AI376" i="4"/>
  <c r="AI394" i="4" s="1"/>
  <c r="AI403" i="4" s="1"/>
  <c r="AI434" i="4"/>
  <c r="AI452" i="4" s="1"/>
  <c r="AI461" i="4" s="1"/>
  <c r="AI427" i="4"/>
  <c r="AI374" i="4"/>
  <c r="AI432" i="4"/>
  <c r="AI486" i="4"/>
  <c r="AI484" i="4"/>
  <c r="AI430" i="4"/>
  <c r="AI428" i="4"/>
  <c r="AI489" i="4"/>
  <c r="AI433" i="4"/>
  <c r="AI371" i="4"/>
  <c r="AI431" i="4"/>
  <c r="AI369" i="4"/>
  <c r="AI320" i="4"/>
  <c r="AI372" i="4"/>
  <c r="AI370" i="4"/>
  <c r="AI314" i="4"/>
  <c r="AI316" i="4"/>
  <c r="AI373" i="4"/>
  <c r="AI262" i="4"/>
  <c r="AI317" i="4"/>
  <c r="AI264" i="4"/>
  <c r="AI315" i="4"/>
  <c r="AI259" i="4"/>
  <c r="AI261" i="4"/>
  <c r="AI318" i="4"/>
  <c r="AI321" i="4"/>
  <c r="AI339" i="4" s="1"/>
  <c r="AI348" i="4" s="1"/>
  <c r="AI205" i="4"/>
  <c r="AI319" i="4"/>
  <c r="AI204" i="4"/>
  <c r="AI260" i="4"/>
  <c r="AI211" i="4"/>
  <c r="AI208" i="4"/>
  <c r="AI207" i="4"/>
  <c r="AI209" i="4"/>
  <c r="AI206" i="4"/>
  <c r="AI224" i="4" s="1"/>
  <c r="AI265" i="4"/>
  <c r="AI375" i="4"/>
  <c r="AI266" i="4"/>
  <c r="AI210" i="4"/>
  <c r="AI263" i="4"/>
  <c r="Q1116" i="4"/>
  <c r="AF1116" i="4"/>
  <c r="AG1068" i="4"/>
  <c r="AG1086" i="4" s="1"/>
  <c r="AI965" i="4"/>
  <c r="AI962" i="4"/>
  <c r="AI1018" i="4"/>
  <c r="AI967" i="4"/>
  <c r="AI851" i="4"/>
  <c r="AI911" i="4"/>
  <c r="AI797" i="4"/>
  <c r="AI858" i="4"/>
  <c r="AI907" i="4"/>
  <c r="AI801" i="4"/>
  <c r="AI745" i="4"/>
  <c r="AI635" i="4"/>
  <c r="AI686" i="4"/>
  <c r="AI632" i="4"/>
  <c r="AI631" i="4"/>
  <c r="AI636" i="4"/>
  <c r="AI691" i="4"/>
  <c r="AI689" i="4"/>
  <c r="AI637" i="4"/>
  <c r="AI693" i="4"/>
  <c r="AI688" i="4"/>
  <c r="AI909" i="4"/>
  <c r="AI910" i="4"/>
  <c r="AI796" i="4"/>
  <c r="AI803" i="4"/>
  <c r="AI748" i="4"/>
  <c r="AI798" i="4"/>
  <c r="AI908" i="4"/>
  <c r="AI692" i="4"/>
  <c r="AI743" i="4"/>
  <c r="AI690" i="4"/>
  <c r="AI747" i="4"/>
  <c r="AI856" i="4"/>
  <c r="AI1020" i="4"/>
  <c r="AI638" i="4"/>
  <c r="AI633" i="4"/>
  <c r="AI857" i="4"/>
  <c r="AI964" i="4"/>
  <c r="AI853" i="4"/>
  <c r="AI687" i="4"/>
  <c r="AI855" i="4"/>
  <c r="AI1021" i="4"/>
  <c r="AI966" i="4"/>
  <c r="AI968" i="4"/>
  <c r="AI800" i="4"/>
  <c r="AI854" i="4"/>
  <c r="AI1019" i="4"/>
  <c r="AI961" i="4"/>
  <c r="AI1017" i="4"/>
  <c r="AI802" i="4"/>
  <c r="AI1023" i="4"/>
  <c r="AI906" i="4"/>
  <c r="AI963" i="4"/>
  <c r="AI742" i="4"/>
  <c r="AI746" i="4"/>
  <c r="AI744" i="4"/>
  <c r="AI1016" i="4"/>
  <c r="AI634" i="4"/>
  <c r="AI741" i="4"/>
  <c r="AI799" i="4"/>
  <c r="AI852" i="4"/>
  <c r="AI913" i="4"/>
  <c r="AI912" i="4"/>
  <c r="AI1022" i="4"/>
  <c r="AI1077" i="4"/>
  <c r="AI1075" i="4"/>
  <c r="AI1074" i="4"/>
  <c r="AI1078" i="4"/>
  <c r="AI1081" i="4"/>
  <c r="AI1080" i="4"/>
  <c r="AI1076" i="4"/>
  <c r="AI1079" i="4"/>
  <c r="T938" i="4"/>
  <c r="T947" i="4" s="1"/>
  <c r="T883" i="4"/>
  <c r="T773" i="4"/>
  <c r="T782" i="4" s="1"/>
  <c r="T663" i="4"/>
  <c r="T672" i="4" s="1"/>
  <c r="T550" i="4"/>
  <c r="T559" i="4" s="1"/>
  <c r="T382" i="4"/>
  <c r="T440" i="4"/>
  <c r="T449" i="4" s="1"/>
  <c r="T272" i="4"/>
  <c r="T495" i="4"/>
  <c r="T504" i="4" s="1"/>
  <c r="T718" i="4"/>
  <c r="T727" i="4" s="1"/>
  <c r="T828" i="4"/>
  <c r="T837" i="4" s="1"/>
  <c r="T327" i="4"/>
  <c r="T217" i="4"/>
  <c r="T993" i="4"/>
  <c r="T1002" i="4" s="1"/>
  <c r="T608" i="4"/>
  <c r="T617" i="4" s="1"/>
  <c r="T1051" i="4"/>
  <c r="T1060" i="4" s="1"/>
  <c r="T1047" i="4"/>
  <c r="T824" i="4"/>
  <c r="T833" i="4" s="1"/>
  <c r="T769" i="4"/>
  <c r="T714" i="4"/>
  <c r="T723" i="4" s="1"/>
  <c r="T323" i="4"/>
  <c r="T332" i="4" s="1"/>
  <c r="T491" i="4"/>
  <c r="T500" i="4" s="1"/>
  <c r="T546" i="4"/>
  <c r="T934" i="4"/>
  <c r="T659" i="4"/>
  <c r="T668" i="4" s="1"/>
  <c r="T378" i="4"/>
  <c r="T989" i="4"/>
  <c r="T879" i="4"/>
  <c r="T604" i="4"/>
  <c r="T613" i="4" s="1"/>
  <c r="T268" i="4"/>
  <c r="T277" i="4" s="1"/>
  <c r="U86" i="4"/>
  <c r="AH171" i="4"/>
  <c r="AH184" i="4" s="1"/>
  <c r="AI158" i="4"/>
  <c r="AG567" i="4"/>
  <c r="Q1118" i="4"/>
  <c r="AH181" i="4"/>
  <c r="AH194" i="4" s="1"/>
  <c r="AI168" i="4"/>
  <c r="AG623" i="4"/>
  <c r="AG641" i="4" s="1"/>
  <c r="R1086" i="4"/>
  <c r="AH280" i="4"/>
  <c r="AH889" i="4"/>
  <c r="AH888" i="4"/>
  <c r="AH999" i="4"/>
  <c r="AF1114" i="4"/>
  <c r="AG365" i="4"/>
  <c r="AF1097" i="4"/>
  <c r="Q1099" i="4"/>
  <c r="Q368" i="4"/>
  <c r="AG587" i="4"/>
  <c r="T279" i="4"/>
  <c r="T392" i="4"/>
  <c r="T618" i="4"/>
  <c r="T998" i="4"/>
  <c r="AF1111" i="4"/>
  <c r="AG1083" i="4"/>
  <c r="AF1036" i="4"/>
  <c r="AF1037" i="4"/>
  <c r="T1048" i="4"/>
  <c r="T1057" i="4" s="1"/>
  <c r="T880" i="4"/>
  <c r="T324" i="4"/>
  <c r="T269" i="4"/>
  <c r="T278" i="4" s="1"/>
  <c r="T660" i="4"/>
  <c r="T669" i="4" s="1"/>
  <c r="T547" i="4"/>
  <c r="T715" i="4"/>
  <c r="T724" i="4" s="1"/>
  <c r="T770" i="4"/>
  <c r="T779" i="4" s="1"/>
  <c r="T605" i="4"/>
  <c r="T614" i="4" s="1"/>
  <c r="T492" i="4"/>
  <c r="T379" i="4"/>
  <c r="T388" i="4" s="1"/>
  <c r="T825" i="4"/>
  <c r="T834" i="4" s="1"/>
  <c r="T935" i="4"/>
  <c r="T944" i="4" s="1"/>
  <c r="T990" i="4"/>
  <c r="AH226" i="4"/>
  <c r="AH617" i="4"/>
  <c r="AF1113" i="4"/>
  <c r="AF1096" i="4"/>
  <c r="AF1094" i="4"/>
  <c r="AF203" i="4"/>
  <c r="AF202" i="4"/>
  <c r="AG681" i="4"/>
  <c r="AG699" i="4" s="1"/>
  <c r="AF1101" i="4"/>
  <c r="AG527" i="4"/>
  <c r="AF481" i="4"/>
  <c r="AJ87" i="4"/>
  <c r="AJ81" i="4"/>
  <c r="AJ84" i="4"/>
  <c r="AJ80" i="4"/>
  <c r="AJ82" i="4"/>
  <c r="AJ88" i="4"/>
  <c r="AJ91" i="4"/>
  <c r="AJ90" i="4"/>
  <c r="AJ79" i="4"/>
  <c r="AJ85" i="4"/>
  <c r="AJ78" i="4"/>
  <c r="AJ89" i="4"/>
  <c r="AJ83" i="4"/>
  <c r="AJ86" i="4"/>
  <c r="V169" i="4"/>
  <c r="V7" i="4"/>
  <c r="V8" i="4"/>
  <c r="W4" i="4"/>
  <c r="V9" i="4"/>
  <c r="U105" i="4"/>
  <c r="U129" i="4" s="1"/>
  <c r="AI775" i="4"/>
  <c r="AI830" i="4"/>
  <c r="AI610" i="4"/>
  <c r="AI552" i="4"/>
  <c r="AI442" i="4"/>
  <c r="AI219" i="4"/>
  <c r="AI384" i="4"/>
  <c r="AI329" i="4"/>
  <c r="AI497" i="4"/>
  <c r="AI995" i="4"/>
  <c r="AI720" i="4"/>
  <c r="AI665" i="4"/>
  <c r="AI940" i="4"/>
  <c r="AI274" i="4"/>
  <c r="AI1053" i="4"/>
  <c r="AI885" i="4"/>
  <c r="AG568" i="4"/>
  <c r="AG586" i="4" s="1"/>
  <c r="R865" i="4"/>
  <c r="AG287" i="4"/>
  <c r="AG305" i="4" s="1"/>
  <c r="AF1098" i="4"/>
  <c r="AF313" i="4"/>
  <c r="AG359" i="4"/>
  <c r="AH229" i="4"/>
  <c r="AH238" i="4" s="1"/>
  <c r="AH391" i="4"/>
  <c r="AH445" i="4"/>
  <c r="AH668" i="4"/>
  <c r="AH672" i="4"/>
  <c r="AH725" i="4"/>
  <c r="AH947" i="4"/>
  <c r="AH1062" i="4"/>
  <c r="AG736" i="4"/>
  <c r="AG754" i="4" s="1"/>
  <c r="AG361" i="4"/>
  <c r="AG360" i="4"/>
  <c r="Q1110" i="4"/>
  <c r="Q979" i="4"/>
  <c r="T558" i="4"/>
  <c r="T670" i="4"/>
  <c r="AG417" i="4"/>
  <c r="AI405" i="4"/>
  <c r="AI356" i="4"/>
  <c r="AI297" i="4"/>
  <c r="AI302" i="4"/>
  <c r="AI296" i="4"/>
  <c r="AI243" i="4"/>
  <c r="AI240" i="4"/>
  <c r="AI298" i="4"/>
  <c r="AI353" i="4"/>
  <c r="AI350" i="4"/>
  <c r="AI411" i="4"/>
  <c r="AI354" i="4"/>
  <c r="AI299" i="4"/>
  <c r="AI357" i="4"/>
  <c r="AI247" i="4"/>
  <c r="AI295" i="4"/>
  <c r="AI355" i="4"/>
  <c r="AI409" i="4"/>
  <c r="AI242" i="4"/>
  <c r="AI241" i="4"/>
  <c r="AI246" i="4"/>
  <c r="AI410" i="4"/>
  <c r="AI407" i="4"/>
  <c r="AI351" i="4"/>
  <c r="AI406" i="4"/>
  <c r="AI352" i="4"/>
  <c r="AI244" i="4"/>
  <c r="AI300" i="4"/>
  <c r="AI245" i="4"/>
  <c r="AI408" i="4"/>
  <c r="AI301" i="4"/>
  <c r="AI412" i="4"/>
  <c r="T549" i="4"/>
  <c r="T216" i="4"/>
  <c r="T326" i="4"/>
  <c r="T335" i="4" s="1"/>
  <c r="T717" i="4"/>
  <c r="T381" i="4"/>
  <c r="T390" i="4" s="1"/>
  <c r="T439" i="4"/>
  <c r="T448" i="4" s="1"/>
  <c r="T772" i="4"/>
  <c r="T781" i="4" s="1"/>
  <c r="T494" i="4"/>
  <c r="T662" i="4"/>
  <c r="T671" i="4" s="1"/>
  <c r="T827" i="4"/>
  <c r="T937" i="4"/>
  <c r="T607" i="4"/>
  <c r="T616" i="4" s="1"/>
  <c r="T1050" i="4"/>
  <c r="T271" i="4"/>
  <c r="T882" i="4"/>
  <c r="T992" i="4"/>
  <c r="T1001" i="4" s="1"/>
  <c r="AG288" i="4"/>
  <c r="AG306" i="4" s="1"/>
  <c r="T995" i="4"/>
  <c r="T775" i="4"/>
  <c r="T784" i="4" s="1"/>
  <c r="T384" i="4"/>
  <c r="T393" i="4" s="1"/>
  <c r="T219" i="4"/>
  <c r="T228" i="4" s="1"/>
  <c r="T329" i="4"/>
  <c r="T442" i="4"/>
  <c r="T451" i="4" s="1"/>
  <c r="T610" i="4"/>
  <c r="T830" i="4"/>
  <c r="T497" i="4"/>
  <c r="T506" i="4" s="1"/>
  <c r="T552" i="4"/>
  <c r="T720" i="4"/>
  <c r="T729" i="4" s="1"/>
  <c r="T885" i="4"/>
  <c r="T894" i="4" s="1"/>
  <c r="T940" i="4"/>
  <c r="T274" i="4"/>
  <c r="T283" i="4" s="1"/>
  <c r="T1053" i="4"/>
  <c r="T1062" i="4" s="1"/>
  <c r="T665" i="4"/>
  <c r="T674" i="4" s="1"/>
  <c r="AH333" i="4"/>
  <c r="AG1010" i="4"/>
  <c r="AG1028" i="4" s="1"/>
  <c r="AG811" i="4"/>
  <c r="S175" i="4"/>
  <c r="S188" i="4" s="1"/>
  <c r="T162" i="4"/>
  <c r="AI577" i="4"/>
  <c r="AI576" i="4"/>
  <c r="AI463" i="4"/>
  <c r="AI470" i="4"/>
  <c r="AI467" i="4"/>
  <c r="AI519" i="4"/>
  <c r="AI579" i="4"/>
  <c r="AI580" i="4"/>
  <c r="AI573" i="4"/>
  <c r="AI575" i="4"/>
  <c r="AI574" i="4"/>
  <c r="AI466" i="4"/>
  <c r="AI522" i="4"/>
  <c r="AI523" i="4"/>
  <c r="AI465" i="4"/>
  <c r="AI524" i="4"/>
  <c r="AI464" i="4"/>
  <c r="AI520" i="4"/>
  <c r="AI578" i="4"/>
  <c r="AI521" i="4"/>
  <c r="AI518" i="4"/>
  <c r="AI525" i="4"/>
  <c r="AI469" i="4"/>
  <c r="AI468" i="4"/>
  <c r="AG866" i="4"/>
  <c r="R1087" i="4"/>
  <c r="U81" i="4"/>
  <c r="U82" i="4"/>
  <c r="AI213" i="4"/>
  <c r="AI436" i="4"/>
  <c r="R364" i="4"/>
  <c r="R755" i="4"/>
  <c r="R1009" i="4"/>
  <c r="R1027" i="4" s="1"/>
  <c r="R418" i="4"/>
  <c r="AH339" i="4"/>
  <c r="AH348" i="4" s="1"/>
  <c r="AH366" i="4" s="1"/>
  <c r="AH334" i="4"/>
  <c r="AH503" i="4"/>
  <c r="AH615" i="4"/>
  <c r="AH618" i="4"/>
  <c r="AH673" i="4"/>
  <c r="AH834" i="4"/>
  <c r="AH892" i="4"/>
  <c r="AH1063" i="4"/>
  <c r="AH1072" i="4" s="1"/>
  <c r="AH1090" i="4" s="1"/>
  <c r="Q1115" i="4"/>
  <c r="R251" i="4"/>
  <c r="AG788" i="4"/>
  <c r="AH173" i="4"/>
  <c r="AH186" i="4" s="1"/>
  <c r="AI160" i="4"/>
  <c r="AG861" i="4"/>
  <c r="AF426" i="4"/>
  <c r="AG1031" i="4"/>
  <c r="R475" i="4"/>
  <c r="Q1107" i="4"/>
  <c r="Q814" i="4"/>
  <c r="T560" i="4"/>
  <c r="T1005" i="4"/>
  <c r="T1014" i="4" s="1"/>
  <c r="T1058" i="4"/>
  <c r="S179" i="4"/>
  <c r="S192" i="4" s="1"/>
  <c r="T166" i="4"/>
  <c r="AF1109" i="4"/>
  <c r="AG970" i="4"/>
  <c r="AF924" i="4"/>
  <c r="AG735" i="4"/>
  <c r="AG753" i="4" s="1"/>
  <c r="AG956" i="4"/>
  <c r="AG974" i="4" s="1"/>
  <c r="AG643" i="4"/>
  <c r="R734" i="4"/>
  <c r="R752" i="4" s="1"/>
  <c r="R476" i="4"/>
  <c r="R754" i="4"/>
  <c r="U87" i="4"/>
  <c r="U88" i="4"/>
  <c r="U84" i="4"/>
  <c r="AG456" i="4"/>
  <c r="AG474" i="4" s="1"/>
  <c r="AG399" i="4"/>
  <c r="R866" i="4"/>
  <c r="AK182" i="4"/>
  <c r="AK195" i="4" s="1"/>
  <c r="R811" i="4"/>
  <c r="S180" i="4"/>
  <c r="S193" i="4" s="1"/>
  <c r="T167" i="4"/>
  <c r="R700" i="4"/>
  <c r="AH222" i="4"/>
  <c r="AH505" i="4"/>
  <c r="AH449" i="4"/>
  <c r="AH670" i="4"/>
  <c r="AH674" i="4"/>
  <c r="AH619" i="4"/>
  <c r="AH839" i="4"/>
  <c r="AH946" i="4"/>
  <c r="AH1002" i="4"/>
  <c r="AG679" i="4"/>
  <c r="AG697" i="4" s="1"/>
  <c r="AF1115" i="4"/>
  <c r="AG251" i="4"/>
  <c r="AG1084" i="4"/>
  <c r="AF425" i="4"/>
  <c r="AF1119" i="4"/>
  <c r="AG255" i="4"/>
  <c r="T945" i="4"/>
  <c r="T1003" i="4"/>
  <c r="Q1117" i="4"/>
  <c r="AG1027" i="4"/>
  <c r="R566" i="4"/>
  <c r="R584" i="4" s="1"/>
  <c r="AG900" i="4"/>
  <c r="AG918" i="4" s="1"/>
  <c r="AG626" i="4"/>
  <c r="AG644" i="4" s="1"/>
  <c r="R679" i="4"/>
  <c r="R842" i="4"/>
  <c r="R860" i="4" s="1"/>
  <c r="T886" i="4"/>
  <c r="T776" i="4"/>
  <c r="T553" i="4"/>
  <c r="T562" i="4" s="1"/>
  <c r="T571" i="4" s="1"/>
  <c r="T275" i="4"/>
  <c r="T385" i="4"/>
  <c r="T394" i="4" s="1"/>
  <c r="T403" i="4" s="1"/>
  <c r="T421" i="4" s="1"/>
  <c r="T721" i="4"/>
  <c r="T730" i="4" s="1"/>
  <c r="T739" i="4" s="1"/>
  <c r="T757" i="4" s="1"/>
  <c r="T941" i="4"/>
  <c r="T950" i="4" s="1"/>
  <c r="T959" i="4" s="1"/>
  <c r="T498" i="4"/>
  <c r="T831" i="4"/>
  <c r="T840" i="4" s="1"/>
  <c r="T849" i="4" s="1"/>
  <c r="T867" i="4" s="1"/>
  <c r="T996" i="4"/>
  <c r="T1054" i="4"/>
  <c r="T1063" i="4" s="1"/>
  <c r="T1072" i="4" s="1"/>
  <c r="T666" i="4"/>
  <c r="T675" i="4" s="1"/>
  <c r="T684" i="4" s="1"/>
  <c r="T330" i="4"/>
  <c r="T443" i="4"/>
  <c r="T452" i="4" s="1"/>
  <c r="T461" i="4" s="1"/>
  <c r="T611" i="4"/>
  <c r="T220" i="4"/>
  <c r="T229" i="4" s="1"/>
  <c r="T238" i="4" s="1"/>
  <c r="S174" i="4"/>
  <c r="S187" i="4" s="1"/>
  <c r="T161" i="4"/>
  <c r="AJ105" i="4"/>
  <c r="AJ129" i="4" s="1"/>
  <c r="AJ103" i="4"/>
  <c r="AJ127" i="4" s="1"/>
  <c r="AJ104" i="4"/>
  <c r="AJ128" i="4" s="1"/>
  <c r="AJ106" i="4"/>
  <c r="AJ130" i="4" s="1"/>
  <c r="R1031" i="4"/>
  <c r="U103" i="4"/>
  <c r="U127" i="4" s="1"/>
  <c r="U195" i="4"/>
  <c r="AI1047" i="4"/>
  <c r="AI824" i="4"/>
  <c r="AI769" i="4"/>
  <c r="AI714" i="4"/>
  <c r="AI546" i="4"/>
  <c r="AI491" i="4"/>
  <c r="AI323" i="4"/>
  <c r="AI934" i="4"/>
  <c r="AI989" i="4"/>
  <c r="AI659" i="4"/>
  <c r="AI604" i="4"/>
  <c r="AI879" i="4"/>
  <c r="AI378" i="4"/>
  <c r="AI268" i="4"/>
  <c r="AG231" i="4"/>
  <c r="AG249" i="4" s="1"/>
  <c r="S181" i="4"/>
  <c r="S194" i="4" s="1"/>
  <c r="T168" i="4"/>
  <c r="AH452" i="4"/>
  <c r="AH461" i="4" s="1"/>
  <c r="AH479" i="4" s="1"/>
  <c r="AH388" i="4"/>
  <c r="AH506" i="4"/>
  <c r="AH560" i="4"/>
  <c r="AH726" i="4"/>
  <c r="AH838" i="4"/>
  <c r="AH891" i="4"/>
  <c r="AH1003" i="4"/>
  <c r="R917" i="4"/>
  <c r="AG696" i="4"/>
  <c r="AG976" i="4"/>
  <c r="R307" i="4"/>
  <c r="T893" i="4"/>
  <c r="T835" i="4"/>
  <c r="T948" i="4"/>
  <c r="T1059" i="4"/>
  <c r="U91" i="4"/>
  <c r="AG232" i="4"/>
  <c r="AG250" i="4" s="1"/>
  <c r="AI938" i="4"/>
  <c r="AI883" i="4"/>
  <c r="AI773" i="4"/>
  <c r="AI663" i="4"/>
  <c r="AI550" i="4"/>
  <c r="AI440" i="4"/>
  <c r="AI382" i="4"/>
  <c r="AI495" i="4"/>
  <c r="AI718" i="4"/>
  <c r="AI272" i="4"/>
  <c r="AI828" i="4"/>
  <c r="AI217" i="4"/>
  <c r="AI327" i="4"/>
  <c r="AI993" i="4"/>
  <c r="AI608" i="4"/>
  <c r="AI1051" i="4"/>
  <c r="T213" i="4"/>
  <c r="T222" i="4" s="1"/>
  <c r="T436" i="4"/>
  <c r="T445" i="4" s="1"/>
  <c r="T965" i="4"/>
  <c r="T1020" i="4"/>
  <c r="T1018" i="4"/>
  <c r="T853" i="4"/>
  <c r="T797" i="4"/>
  <c r="T745" i="4"/>
  <c r="T741" i="4"/>
  <c r="T686" i="4"/>
  <c r="T744" i="4"/>
  <c r="T693" i="4"/>
  <c r="T632" i="4"/>
  <c r="T631" i="4"/>
  <c r="T691" i="4"/>
  <c r="T747" i="4"/>
  <c r="T635" i="4"/>
  <c r="T637" i="4"/>
  <c r="T636" i="4"/>
  <c r="T638" i="4"/>
  <c r="T690" i="4"/>
  <c r="T803" i="4"/>
  <c r="T799" i="4"/>
  <c r="T796" i="4"/>
  <c r="T802" i="4"/>
  <c r="T908" i="4"/>
  <c r="T689" i="4"/>
  <c r="T857" i="4"/>
  <c r="T743" i="4"/>
  <c r="T742" i="4"/>
  <c r="T854" i="4"/>
  <c r="T688" i="4"/>
  <c r="T634" i="4"/>
  <c r="T909" i="4"/>
  <c r="T858" i="4"/>
  <c r="T913" i="4"/>
  <c r="T911" i="4"/>
  <c r="T1022" i="4"/>
  <c r="T801" i="4"/>
  <c r="T907" i="4"/>
  <c r="T633" i="4"/>
  <c r="T962" i="4"/>
  <c r="T692" i="4"/>
  <c r="T748" i="4"/>
  <c r="T906" i="4"/>
  <c r="T851" i="4"/>
  <c r="T687" i="4"/>
  <c r="T1017" i="4"/>
  <c r="T1019" i="4"/>
  <c r="T800" i="4"/>
  <c r="T967" i="4"/>
  <c r="T798" i="4"/>
  <c r="T961" i="4"/>
  <c r="T1021" i="4"/>
  <c r="T1023" i="4"/>
  <c r="T746" i="4"/>
  <c r="T856" i="4"/>
  <c r="T1016" i="4"/>
  <c r="T855" i="4"/>
  <c r="T910" i="4"/>
  <c r="T963" i="4"/>
  <c r="T968" i="4"/>
  <c r="T964" i="4"/>
  <c r="T852" i="4"/>
  <c r="T912" i="4"/>
  <c r="T966" i="4"/>
  <c r="T1081" i="4"/>
  <c r="T1079" i="4"/>
  <c r="T1074" i="4"/>
  <c r="T1075" i="4"/>
  <c r="T1076" i="4"/>
  <c r="T1080" i="4"/>
  <c r="T1078" i="4"/>
  <c r="T1077" i="4"/>
  <c r="Q1114" i="4"/>
  <c r="R250" i="4"/>
  <c r="AH223" i="4"/>
  <c r="AH337" i="4"/>
  <c r="AH502" i="4"/>
  <c r="AH620" i="4"/>
  <c r="AH629" i="4" s="1"/>
  <c r="AH647" i="4" s="1"/>
  <c r="AI647" i="4" s="1"/>
  <c r="AH614" i="4"/>
  <c r="AH779" i="4"/>
  <c r="AH894" i="4"/>
  <c r="AH943" i="4"/>
  <c r="AH1004" i="4"/>
  <c r="AG400" i="4"/>
  <c r="AG418" i="4" s="1"/>
  <c r="R698" i="4"/>
  <c r="Q1101" i="4"/>
  <c r="Q481" i="4"/>
  <c r="AF1118" i="4"/>
  <c r="T391" i="4"/>
  <c r="T447" i="4"/>
  <c r="T888" i="4"/>
  <c r="AG585" i="4"/>
  <c r="R789" i="4"/>
  <c r="R807" i="4" s="1"/>
  <c r="AG627" i="4"/>
  <c r="AG645" i="4" s="1"/>
  <c r="AH179" i="4"/>
  <c r="AH192" i="4" s="1"/>
  <c r="AI166" i="4"/>
  <c r="R477" i="4"/>
  <c r="Q1097" i="4"/>
  <c r="Q258" i="4"/>
  <c r="R304" i="4"/>
  <c r="AK111" i="4"/>
  <c r="AK134" i="4" s="1"/>
  <c r="AK96" i="4"/>
  <c r="AK116" i="4"/>
  <c r="AK139" i="4" s="1"/>
  <c r="AK101" i="4"/>
  <c r="AK113" i="4"/>
  <c r="AK136" i="4" s="1"/>
  <c r="AK98" i="4"/>
  <c r="AK121" i="4"/>
  <c r="AK144" i="4" s="1"/>
  <c r="AK67" i="4"/>
  <c r="AK53" i="4"/>
  <c r="AK38" i="4"/>
  <c r="AK23" i="4"/>
  <c r="AK152" i="4"/>
  <c r="AK120" i="4"/>
  <c r="AK143" i="4" s="1"/>
  <c r="AK93" i="4"/>
  <c r="AK64" i="4"/>
  <c r="AK50" i="4"/>
  <c r="AK35" i="4"/>
  <c r="AK19" i="4"/>
  <c r="AK112" i="4"/>
  <c r="AK135" i="4" s="1"/>
  <c r="AK102" i="4"/>
  <c r="AK94" i="4"/>
  <c r="AK75" i="4"/>
  <c r="AK61" i="4"/>
  <c r="AK46" i="4"/>
  <c r="AK32" i="4"/>
  <c r="AK16" i="4"/>
  <c r="AK108" i="4"/>
  <c r="AK131" i="4" s="1"/>
  <c r="AK72" i="4"/>
  <c r="AK58" i="4"/>
  <c r="AK43" i="4"/>
  <c r="AK95" i="4"/>
  <c r="AK69" i="4"/>
  <c r="AK55" i="4"/>
  <c r="AK40" i="4"/>
  <c r="AK25" i="4"/>
  <c r="AK66" i="4"/>
  <c r="AK52" i="4"/>
  <c r="AK37" i="4"/>
  <c r="AK22" i="4"/>
  <c r="AK118" i="4"/>
  <c r="AK141" i="4" s="1"/>
  <c r="AK117" i="4"/>
  <c r="AK140" i="4" s="1"/>
  <c r="AK109" i="4"/>
  <c r="AK132" i="4" s="1"/>
  <c r="AK99" i="4"/>
  <c r="AK63" i="4"/>
  <c r="AK49" i="4"/>
  <c r="AK34" i="4"/>
  <c r="AK18" i="4"/>
  <c r="AK122" i="4"/>
  <c r="AK145" i="4" s="1"/>
  <c r="AK100" i="4"/>
  <c r="AK77" i="4"/>
  <c r="AK74" i="4"/>
  <c r="AK60" i="4"/>
  <c r="AK45" i="4"/>
  <c r="AK31" i="4"/>
  <c r="AK15" i="4"/>
  <c r="AK110" i="4"/>
  <c r="AK133" i="4" s="1"/>
  <c r="AK71" i="4"/>
  <c r="AK57" i="4"/>
  <c r="AK42" i="4"/>
  <c r="AK27" i="4"/>
  <c r="AK124" i="4"/>
  <c r="AK147" i="4" s="1"/>
  <c r="AK97" i="4"/>
  <c r="AK73" i="4"/>
  <c r="AK59" i="4"/>
  <c r="AK44" i="4"/>
  <c r="AK30" i="4"/>
  <c r="AK14" i="4"/>
  <c r="AK76" i="4"/>
  <c r="AK65" i="4"/>
  <c r="AK54" i="4"/>
  <c r="AK24" i="4"/>
  <c r="AK123" i="4"/>
  <c r="AK146" i="4" s="1"/>
  <c r="AK41" i="4"/>
  <c r="AK33" i="4"/>
  <c r="AK26" i="4"/>
  <c r="AK68" i="4"/>
  <c r="AK17" i="4"/>
  <c r="AK56" i="4"/>
  <c r="AK48" i="4"/>
  <c r="AK36" i="4"/>
  <c r="AK114" i="4"/>
  <c r="AK137" i="4" s="1"/>
  <c r="AK21" i="4"/>
  <c r="AK115" i="4"/>
  <c r="AK138" i="4" s="1"/>
  <c r="AK70" i="4"/>
  <c r="AK62" i="4"/>
  <c r="AK51" i="4"/>
  <c r="AK39" i="4"/>
  <c r="AL5" i="4"/>
  <c r="AK151" i="4"/>
  <c r="AK119" i="4"/>
  <c r="AK142" i="4" s="1"/>
  <c r="AJ12" i="4"/>
  <c r="AF1107" i="4"/>
  <c r="AG860" i="4"/>
  <c r="AF814" i="4"/>
  <c r="AL169" i="4"/>
  <c r="AL182" i="4" s="1"/>
  <c r="AL7" i="4"/>
  <c r="AL9" i="4"/>
  <c r="AL8" i="4"/>
  <c r="AM4" i="4"/>
  <c r="R570" i="4"/>
  <c r="R588" i="4" s="1"/>
  <c r="R237" i="4"/>
  <c r="R255" i="4" s="1"/>
  <c r="R958" i="4"/>
  <c r="R347" i="4"/>
  <c r="R365" i="4" s="1"/>
  <c r="AH177" i="4"/>
  <c r="AH190" i="4" s="1"/>
  <c r="AI164" i="4"/>
  <c r="AG473" i="4"/>
  <c r="AH281" i="4"/>
  <c r="AH392" i="4"/>
  <c r="AH451" i="4"/>
  <c r="AH728" i="4"/>
  <c r="AH781" i="4"/>
  <c r="AH835" i="4"/>
  <c r="AH948" i="4"/>
  <c r="AH1061" i="4"/>
  <c r="AG584" i="4"/>
  <c r="AG916" i="4"/>
  <c r="Q1109" i="4"/>
  <c r="R970" i="4"/>
  <c r="Q924" i="4"/>
  <c r="T224" i="4"/>
  <c r="T620" i="4"/>
  <c r="T629" i="4" s="1"/>
  <c r="T892" i="4"/>
  <c r="T891" i="4"/>
  <c r="T1056" i="4"/>
  <c r="AG513" i="4"/>
  <c r="AG531" i="4" s="1"/>
  <c r="AH1032" i="4"/>
  <c r="R308" i="4"/>
  <c r="AG1120" i="4"/>
  <c r="AH256" i="4"/>
  <c r="Q1100" i="4"/>
  <c r="Q425" i="4"/>
  <c r="R472" i="4"/>
  <c r="Q426" i="4"/>
  <c r="P1122" i="4"/>
  <c r="AF1124" i="4"/>
  <c r="P1124" i="4"/>
  <c r="P1125" i="4" s="1"/>
  <c r="R697" i="4"/>
  <c r="R1089" i="4"/>
  <c r="U90" i="4"/>
  <c r="AH176" i="4"/>
  <c r="AH189" i="4" s="1"/>
  <c r="AH733" i="4" s="1"/>
  <c r="AI163" i="4"/>
  <c r="AI549" i="4"/>
  <c r="AI216" i="4"/>
  <c r="AI326" i="4"/>
  <c r="AI381" i="4"/>
  <c r="AI439" i="4"/>
  <c r="AI717" i="4"/>
  <c r="AI772" i="4"/>
  <c r="AI607" i="4"/>
  <c r="AI662" i="4"/>
  <c r="AI494" i="4"/>
  <c r="AI937" i="4"/>
  <c r="AI1050" i="4"/>
  <c r="AI827" i="4"/>
  <c r="AI882" i="4"/>
  <c r="AI992" i="4"/>
  <c r="AI271" i="4"/>
  <c r="R309" i="4"/>
  <c r="AH174" i="4"/>
  <c r="AH187" i="4" s="1"/>
  <c r="AI161" i="4"/>
  <c r="S171" i="4"/>
  <c r="S184" i="4" s="1"/>
  <c r="T158" i="4"/>
  <c r="AF1105" i="4"/>
  <c r="AG750" i="4"/>
  <c r="AF704" i="4"/>
  <c r="R1030" i="4"/>
  <c r="AH389" i="4"/>
  <c r="AH504" i="4"/>
  <c r="AH336" i="4"/>
  <c r="AH556" i="4"/>
  <c r="AH675" i="4"/>
  <c r="AH684" i="4" s="1"/>
  <c r="AH702" i="4" s="1"/>
  <c r="AH785" i="4"/>
  <c r="AH794" i="4" s="1"/>
  <c r="AH812" i="4" s="1"/>
  <c r="AH783" i="4"/>
  <c r="AH949" i="4"/>
  <c r="AG752" i="4"/>
  <c r="AF649" i="4"/>
  <c r="R585" i="4"/>
  <c r="AG532" i="4"/>
  <c r="T502" i="4"/>
  <c r="T889" i="4"/>
  <c r="R971" i="4"/>
  <c r="U154" i="4"/>
  <c r="U153" i="4"/>
  <c r="U155" i="4"/>
  <c r="R898" i="4"/>
  <c r="R916" i="4" s="1"/>
  <c r="R623" i="4"/>
  <c r="R641" i="4" s="1"/>
  <c r="R953" i="4"/>
  <c r="R788" i="4"/>
  <c r="R806" i="4" s="1"/>
  <c r="R678" i="4"/>
  <c r="R696" i="4" s="1"/>
  <c r="R843" i="4"/>
  <c r="R861" i="4" s="1"/>
  <c r="R1008" i="4"/>
  <c r="R1066" i="4"/>
  <c r="R1084" i="4" s="1"/>
  <c r="R397" i="4"/>
  <c r="R415" i="4" s="1"/>
  <c r="R565" i="4"/>
  <c r="R510" i="4"/>
  <c r="R528" i="4" s="1"/>
  <c r="R342" i="4"/>
  <c r="R360" i="4" s="1"/>
  <c r="R287" i="4"/>
  <c r="R305" i="4" s="1"/>
  <c r="AG680" i="4"/>
  <c r="AG698" i="4" s="1"/>
  <c r="S977" i="4"/>
  <c r="AG1011" i="4"/>
  <c r="AG1029" i="4" s="1"/>
  <c r="R532" i="4"/>
  <c r="AG755" i="4"/>
  <c r="AG457" i="4"/>
  <c r="AG475" i="4" s="1"/>
  <c r="R288" i="4"/>
  <c r="R306" i="4" s="1"/>
  <c r="R976" i="4"/>
  <c r="S177" i="4"/>
  <c r="S190" i="4" s="1"/>
  <c r="T164" i="4"/>
  <c r="Q1102" i="4"/>
  <c r="R582" i="4"/>
  <c r="Q536" i="4"/>
  <c r="AH279" i="4"/>
  <c r="AH390" i="4"/>
  <c r="AH393" i="4"/>
  <c r="AH558" i="4"/>
  <c r="AH501" i="4"/>
  <c r="AH730" i="4"/>
  <c r="AH739" i="4" s="1"/>
  <c r="AH757" i="4" s="1"/>
  <c r="AH836" i="4"/>
  <c r="AH1057" i="4"/>
  <c r="AH1059" i="4"/>
  <c r="AF1103" i="4"/>
  <c r="AG640" i="4"/>
  <c r="AF594" i="4"/>
  <c r="AF593" i="4"/>
  <c r="AG646" i="4"/>
  <c r="AG700" i="4"/>
  <c r="T280" i="4"/>
  <c r="T282" i="4"/>
  <c r="T389" i="4"/>
  <c r="T728" i="4"/>
  <c r="T785" i="4"/>
  <c r="T794" i="4" s="1"/>
  <c r="T812" i="4" s="1"/>
  <c r="T890" i="4"/>
  <c r="T943" i="4"/>
  <c r="AH178" i="4"/>
  <c r="AH191" i="4" s="1"/>
  <c r="AI165" i="4"/>
  <c r="AG344" i="4"/>
  <c r="AG362" i="4" s="1"/>
  <c r="Q1104" i="4"/>
  <c r="R695" i="4"/>
  <c r="Q649" i="4"/>
  <c r="AH175" i="4"/>
  <c r="AH188" i="4" s="1"/>
  <c r="AH455" i="4" s="1"/>
  <c r="AI162" i="4"/>
  <c r="R645" i="4"/>
  <c r="R1067" i="4"/>
  <c r="R1085" i="4" s="1"/>
  <c r="AF1108" i="4"/>
  <c r="AF869" i="4"/>
  <c r="R583" i="4"/>
  <c r="AG512" i="4"/>
  <c r="AG530" i="4" s="1"/>
  <c r="AJ153" i="4"/>
  <c r="AJ154" i="4"/>
  <c r="AJ155" i="4"/>
  <c r="U78" i="4"/>
  <c r="AI437" i="4"/>
  <c r="AI214" i="4"/>
  <c r="S173" i="4"/>
  <c r="S186" i="4" s="1"/>
  <c r="T160" i="4"/>
  <c r="R1026" i="4"/>
  <c r="R699" i="4"/>
  <c r="AH284" i="4"/>
  <c r="AH293" i="4" s="1"/>
  <c r="AH311" i="4" s="1"/>
  <c r="AH394" i="4"/>
  <c r="AH403" i="4" s="1"/>
  <c r="AH421" i="4" s="1"/>
  <c r="AI421" i="4" s="1"/>
  <c r="AH507" i="4"/>
  <c r="AH516" i="4" s="1"/>
  <c r="AH534" i="4" s="1"/>
  <c r="AH557" i="4"/>
  <c r="AH669" i="4"/>
  <c r="AH780" i="4"/>
  <c r="AH837" i="4"/>
  <c r="AH950" i="4"/>
  <c r="AH959" i="4" s="1"/>
  <c r="AH977" i="4" s="1"/>
  <c r="AH998" i="4"/>
  <c r="R954" i="4"/>
  <c r="R972" i="4" s="1"/>
  <c r="R624" i="4"/>
  <c r="R642" i="4" s="1"/>
  <c r="T576" i="4"/>
  <c r="T525" i="4"/>
  <c r="T467" i="4"/>
  <c r="T468" i="4"/>
  <c r="T573" i="4"/>
  <c r="T466" i="4"/>
  <c r="T579" i="4"/>
  <c r="T520" i="4"/>
  <c r="T575" i="4"/>
  <c r="T463" i="4"/>
  <c r="T523" i="4"/>
  <c r="T519" i="4"/>
  <c r="T522" i="4"/>
  <c r="T464" i="4"/>
  <c r="T574" i="4"/>
  <c r="T469" i="4"/>
  <c r="T470" i="4"/>
  <c r="T580" i="4"/>
  <c r="T524" i="4"/>
  <c r="T577" i="4"/>
  <c r="T465" i="4"/>
  <c r="T518" i="4"/>
  <c r="T578" i="4"/>
  <c r="T521" i="4"/>
  <c r="Q1103" i="4"/>
  <c r="Q594" i="4"/>
  <c r="Q593" i="4"/>
  <c r="AG806" i="4"/>
  <c r="AG478" i="4"/>
  <c r="AF1104" i="4"/>
  <c r="Q1105" i="4"/>
  <c r="Q704" i="4"/>
  <c r="AG419" i="4"/>
  <c r="T336" i="4"/>
  <c r="T387" i="4"/>
  <c r="T503" i="4"/>
  <c r="T726" i="4"/>
  <c r="T778" i="4"/>
  <c r="T949" i="4"/>
  <c r="S455" i="4" l="1"/>
  <c r="S473" i="4" s="1"/>
  <c r="S232" i="4"/>
  <c r="T1090" i="4"/>
  <c r="AI779" i="4"/>
  <c r="U387" i="4"/>
  <c r="AI702" i="4"/>
  <c r="T836" i="4"/>
  <c r="T555" i="4"/>
  <c r="AI589" i="4"/>
  <c r="V90" i="4"/>
  <c r="V885" i="4" s="1"/>
  <c r="V91" i="4"/>
  <c r="V831" i="4" s="1"/>
  <c r="T507" i="4"/>
  <c r="T516" i="4" s="1"/>
  <c r="T534" i="4" s="1"/>
  <c r="AI279" i="4"/>
  <c r="AI562" i="4"/>
  <c r="AI571" i="4" s="1"/>
  <c r="AI614" i="4"/>
  <c r="AI1000" i="4"/>
  <c r="U436" i="4"/>
  <c r="AI675" i="4"/>
  <c r="AI684" i="4" s="1"/>
  <c r="T1004" i="4"/>
  <c r="U879" i="4"/>
  <c r="AI502" i="4"/>
  <c r="AI834" i="4"/>
  <c r="T839" i="4"/>
  <c r="T619" i="4"/>
  <c r="AI449" i="4"/>
  <c r="T1032" i="4"/>
  <c r="T556" i="4"/>
  <c r="AI757" i="4"/>
  <c r="T647" i="4"/>
  <c r="T895" i="4"/>
  <c r="T904" i="4" s="1"/>
  <c r="T922" i="4" s="1"/>
  <c r="AI229" i="4"/>
  <c r="AI238" i="4" s="1"/>
  <c r="AI256" i="4" s="1"/>
  <c r="AI1005" i="4"/>
  <c r="AI1014" i="4" s="1"/>
  <c r="AI1032" i="4" s="1"/>
  <c r="U815" i="4"/>
  <c r="U1047" i="4"/>
  <c r="T505" i="4"/>
  <c r="U323" i="4"/>
  <c r="T226" i="4"/>
  <c r="T338" i="4"/>
  <c r="U317" i="4"/>
  <c r="U486" i="4"/>
  <c r="U429" i="4"/>
  <c r="U540" i="4"/>
  <c r="U595" i="4"/>
  <c r="U613" i="4" s="1"/>
  <c r="U712" i="4"/>
  <c r="U874" i="4"/>
  <c r="U892" i="4" s="1"/>
  <c r="U1041" i="4"/>
  <c r="U1039" i="4"/>
  <c r="U1057" i="4" s="1"/>
  <c r="U1081" i="4"/>
  <c r="U857" i="4"/>
  <c r="U631" i="4"/>
  <c r="U633" i="4"/>
  <c r="U686" i="4"/>
  <c r="U430" i="4"/>
  <c r="U1080" i="4"/>
  <c r="U742" i="4"/>
  <c r="U319" i="4"/>
  <c r="U337" i="4" s="1"/>
  <c r="U431" i="4"/>
  <c r="U543" i="4"/>
  <c r="U817" i="4"/>
  <c r="U653" i="4"/>
  <c r="U820" i="4"/>
  <c r="U870" i="4"/>
  <c r="U888" i="4" s="1"/>
  <c r="U877" i="4"/>
  <c r="U980" i="4"/>
  <c r="U998" i="4" s="1"/>
  <c r="U851" i="4"/>
  <c r="U744" i="4"/>
  <c r="U799" i="4"/>
  <c r="U961" i="4"/>
  <c r="U637" i="4"/>
  <c r="T501" i="4"/>
  <c r="T702" i="4"/>
  <c r="T284" i="4"/>
  <c r="T293" i="4" s="1"/>
  <c r="T311" i="4" s="1"/>
  <c r="AI560" i="4"/>
  <c r="AI838" i="4"/>
  <c r="U205" i="4"/>
  <c r="U484" i="4"/>
  <c r="U502" i="4" s="1"/>
  <c r="U433" i="4"/>
  <c r="U427" i="4"/>
  <c r="U445" i="4" s="1"/>
  <c r="U601" i="4"/>
  <c r="U816" i="4"/>
  <c r="U834" i="4" s="1"/>
  <c r="U764" i="4"/>
  <c r="U873" i="4"/>
  <c r="U927" i="4"/>
  <c r="U987" i="4"/>
  <c r="U1021" i="4"/>
  <c r="U965" i="4"/>
  <c r="U803" i="4"/>
  <c r="U853" i="4"/>
  <c r="U691" i="4"/>
  <c r="T589" i="4"/>
  <c r="U260" i="4"/>
  <c r="U278" i="4" s="1"/>
  <c r="U370" i="4"/>
  <c r="U388" i="4" s="1"/>
  <c r="U375" i="4"/>
  <c r="U434" i="4"/>
  <c r="U539" i="4"/>
  <c r="U598" i="4"/>
  <c r="U710" i="4"/>
  <c r="U876" i="4"/>
  <c r="U930" i="4"/>
  <c r="U948" i="4" s="1"/>
  <c r="U1038" i="4"/>
  <c r="U1022" i="4"/>
  <c r="U1020" i="4"/>
  <c r="U690" i="4"/>
  <c r="U855" i="4"/>
  <c r="U856" i="4"/>
  <c r="U798" i="4"/>
  <c r="U634" i="4"/>
  <c r="AI479" i="4"/>
  <c r="T225" i="4"/>
  <c r="AI557" i="4"/>
  <c r="U209" i="4"/>
  <c r="U227" i="4" s="1"/>
  <c r="U204" i="4"/>
  <c r="U265" i="4"/>
  <c r="U541" i="4"/>
  <c r="U600" i="4"/>
  <c r="U618" i="4" s="1"/>
  <c r="U654" i="4"/>
  <c r="U761" i="4"/>
  <c r="U779" i="4" s="1"/>
  <c r="U929" i="4"/>
  <c r="U986" i="4"/>
  <c r="U907" i="4"/>
  <c r="U858" i="4"/>
  <c r="U635" i="4"/>
  <c r="U747" i="4"/>
  <c r="U968" i="4"/>
  <c r="AI227" i="4"/>
  <c r="U263" i="4"/>
  <c r="U371" i="4"/>
  <c r="U597" i="4"/>
  <c r="U652" i="4"/>
  <c r="U767" i="4"/>
  <c r="U819" i="4"/>
  <c r="U926" i="4"/>
  <c r="U944" i="4" s="1"/>
  <c r="U985" i="4"/>
  <c r="U1003" i="4" s="1"/>
  <c r="U964" i="4"/>
  <c r="U909" i="4"/>
  <c r="AI388" i="4"/>
  <c r="AI673" i="4"/>
  <c r="AI948" i="4"/>
  <c r="V12" i="4"/>
  <c r="V984" i="4" s="1"/>
  <c r="V103" i="4"/>
  <c r="V127" i="4" s="1"/>
  <c r="V106" i="4"/>
  <c r="V130" i="4" s="1"/>
  <c r="V855" i="4" s="1"/>
  <c r="U262" i="4"/>
  <c r="U211" i="4"/>
  <c r="U372" i="4"/>
  <c r="U489" i="4"/>
  <c r="U488" i="4"/>
  <c r="U657" i="4"/>
  <c r="U818" i="4"/>
  <c r="U875" i="4"/>
  <c r="U893" i="4" s="1"/>
  <c r="U1045" i="4"/>
  <c r="U934" i="4"/>
  <c r="U963" i="4"/>
  <c r="U802" i="4"/>
  <c r="U967" i="4"/>
  <c r="U852" i="4"/>
  <c r="U912" i="4"/>
  <c r="AI950" i="4"/>
  <c r="AI959" i="4" s="1"/>
  <c r="AI977" i="4" s="1"/>
  <c r="T479" i="4"/>
  <c r="AI337" i="4"/>
  <c r="AI618" i="4"/>
  <c r="U210" i="4"/>
  <c r="U228" i="4" s="1"/>
  <c r="U261" i="4"/>
  <c r="U376" i="4"/>
  <c r="U487" i="4"/>
  <c r="U542" i="4"/>
  <c r="U707" i="4"/>
  <c r="U766" i="4"/>
  <c r="U872" i="4"/>
  <c r="U925" i="4"/>
  <c r="U1017" i="4"/>
  <c r="U688" i="4"/>
  <c r="U911" i="4"/>
  <c r="U632" i="4"/>
  <c r="U962" i="4"/>
  <c r="AI1063" i="4"/>
  <c r="AI1072" i="4" s="1"/>
  <c r="AI1090" i="4" s="1"/>
  <c r="T339" i="4"/>
  <c r="T348" i="4" s="1"/>
  <c r="T366" i="4" s="1"/>
  <c r="AI922" i="4"/>
  <c r="T561" i="4"/>
  <c r="T281" i="4"/>
  <c r="AI223" i="4"/>
  <c r="AI338" i="4"/>
  <c r="AI726" i="4"/>
  <c r="AI836" i="4"/>
  <c r="AI835" i="4"/>
  <c r="AI1060" i="4"/>
  <c r="V88" i="4"/>
  <c r="V773" i="4" s="1"/>
  <c r="V105" i="4"/>
  <c r="V129" i="4" s="1"/>
  <c r="V576" i="4" s="1"/>
  <c r="U315" i="4"/>
  <c r="U333" i="4" s="1"/>
  <c r="U266" i="4"/>
  <c r="U373" i="4"/>
  <c r="U485" i="4"/>
  <c r="U708" i="4"/>
  <c r="U760" i="4"/>
  <c r="U762" i="4"/>
  <c r="U931" i="4"/>
  <c r="U932" i="4"/>
  <c r="U1074" i="4"/>
  <c r="U966" i="4"/>
  <c r="U692" i="4"/>
  <c r="U913" i="4"/>
  <c r="U687" i="4"/>
  <c r="U1019" i="4"/>
  <c r="U854" i="4"/>
  <c r="U638" i="4"/>
  <c r="AI281" i="4"/>
  <c r="AI387" i="4"/>
  <c r="AI672" i="4"/>
  <c r="AI729" i="4"/>
  <c r="AI723" i="4"/>
  <c r="AI1059" i="4"/>
  <c r="U207" i="4"/>
  <c r="U206" i="4"/>
  <c r="U428" i="4"/>
  <c r="U483" i="4"/>
  <c r="U501" i="4" s="1"/>
  <c r="U596" i="4"/>
  <c r="U614" i="4" s="1"/>
  <c r="U656" i="4"/>
  <c r="U765" i="4"/>
  <c r="U783" i="4" s="1"/>
  <c r="U982" i="4"/>
  <c r="U1043" i="4"/>
  <c r="U1061" i="4" s="1"/>
  <c r="U1079" i="4"/>
  <c r="U801" i="4"/>
  <c r="U689" i="4"/>
  <c r="U910" i="4"/>
  <c r="U636" i="4"/>
  <c r="U1018" i="4"/>
  <c r="AI336" i="4"/>
  <c r="AI556" i="4"/>
  <c r="U320" i="4"/>
  <c r="U259" i="4"/>
  <c r="U277" i="4" s="1"/>
  <c r="U432" i="4"/>
  <c r="U650" i="4"/>
  <c r="U668" i="4" s="1"/>
  <c r="U709" i="4"/>
  <c r="U711" i="4"/>
  <c r="U822" i="4"/>
  <c r="U871" i="4"/>
  <c r="U984" i="4"/>
  <c r="U1078" i="4"/>
  <c r="U797" i="4"/>
  <c r="U906" i="4"/>
  <c r="U1016" i="4"/>
  <c r="U748" i="4"/>
  <c r="U1077" i="4"/>
  <c r="AI284" i="4"/>
  <c r="AI293" i="4" s="1"/>
  <c r="AI311" i="4" s="1"/>
  <c r="AI389" i="4"/>
  <c r="AI505" i="4"/>
  <c r="AI840" i="4"/>
  <c r="AI849" i="4" s="1"/>
  <c r="AI867" i="4" s="1"/>
  <c r="AI894" i="4"/>
  <c r="U208" i="4"/>
  <c r="U264" i="4"/>
  <c r="U282" i="4" s="1"/>
  <c r="U316" i="4"/>
  <c r="U537" i="4"/>
  <c r="U555" i="4" s="1"/>
  <c r="U602" i="4"/>
  <c r="U651" i="4"/>
  <c r="U669" i="4" s="1"/>
  <c r="U763" i="4"/>
  <c r="U781" i="4" s="1"/>
  <c r="U981" i="4"/>
  <c r="U1076" i="4"/>
  <c r="U796" i="4"/>
  <c r="U800" i="4"/>
  <c r="U908" i="4"/>
  <c r="AH920" i="4"/>
  <c r="AH899" i="4"/>
  <c r="AH954" i="4"/>
  <c r="AH233" i="4"/>
  <c r="AH251" i="4" s="1"/>
  <c r="V1023" i="4"/>
  <c r="V851" i="4"/>
  <c r="V853" i="4"/>
  <c r="V800" i="4"/>
  <c r="V637" i="4"/>
  <c r="V748" i="4"/>
  <c r="V689" i="4"/>
  <c r="V691" i="4"/>
  <c r="V692" i="4"/>
  <c r="V743" i="4"/>
  <c r="V693" i="4"/>
  <c r="V742" i="4"/>
  <c r="V798" i="4"/>
  <c r="V908" i="4"/>
  <c r="V638" i="4"/>
  <c r="V688" i="4"/>
  <c r="V906" i="4"/>
  <c r="V910" i="4"/>
  <c r="V907" i="4"/>
  <c r="V858" i="4"/>
  <c r="V632" i="4"/>
  <c r="V690" i="4"/>
  <c r="V912" i="4"/>
  <c r="V633" i="4"/>
  <c r="V913" i="4"/>
  <c r="V961" i="4"/>
  <c r="V686" i="4"/>
  <c r="V801" i="4"/>
  <c r="V967" i="4"/>
  <c r="V741" i="4"/>
  <c r="V747" i="4"/>
  <c r="V909" i="4"/>
  <c r="V962" i="4"/>
  <c r="V1016" i="4"/>
  <c r="V1081" i="4"/>
  <c r="V1075" i="4"/>
  <c r="V1076" i="4"/>
  <c r="V1080" i="4"/>
  <c r="V1079" i="4"/>
  <c r="V1078" i="4"/>
  <c r="S289" i="4"/>
  <c r="S307" i="4" s="1"/>
  <c r="S567" i="4"/>
  <c r="S585" i="4" s="1"/>
  <c r="S625" i="4"/>
  <c r="S643" i="4" s="1"/>
  <c r="S790" i="4"/>
  <c r="S808" i="4" s="1"/>
  <c r="S399" i="4"/>
  <c r="S417" i="4" s="1"/>
  <c r="S955" i="4"/>
  <c r="S973" i="4" s="1"/>
  <c r="S1010" i="4"/>
  <c r="S1028" i="4" s="1"/>
  <c r="S1068" i="4"/>
  <c r="S735" i="4"/>
  <c r="S753" i="4" s="1"/>
  <c r="S845" i="4"/>
  <c r="S900" i="4"/>
  <c r="S918" i="4" s="1"/>
  <c r="S680" i="4"/>
  <c r="S698" i="4" s="1"/>
  <c r="S512" i="4"/>
  <c r="S530" i="4" s="1"/>
  <c r="S457" i="4"/>
  <c r="S475" i="4" s="1"/>
  <c r="S234" i="4"/>
  <c r="S252" i="4" s="1"/>
  <c r="S344" i="4"/>
  <c r="S362" i="4" s="1"/>
  <c r="AG1094" i="4"/>
  <c r="AG1113" i="4"/>
  <c r="AG1096" i="4"/>
  <c r="AG202" i="4"/>
  <c r="AG203" i="4"/>
  <c r="V550" i="4"/>
  <c r="V440" i="4"/>
  <c r="V272" i="4"/>
  <c r="V382" i="4"/>
  <c r="V495" i="4"/>
  <c r="V718" i="4"/>
  <c r="V663" i="4"/>
  <c r="V938" i="4"/>
  <c r="V883" i="4"/>
  <c r="V327" i="4"/>
  <c r="V464" i="4"/>
  <c r="V470" i="4"/>
  <c r="V466" i="4"/>
  <c r="S1008" i="4"/>
  <c r="S1026" i="4" s="1"/>
  <c r="S287" i="4"/>
  <c r="S305" i="4" s="1"/>
  <c r="S843" i="4"/>
  <c r="S510" i="4"/>
  <c r="S528" i="4" s="1"/>
  <c r="S565" i="4"/>
  <c r="S583" i="4" s="1"/>
  <c r="S342" i="4"/>
  <c r="S360" i="4" s="1"/>
  <c r="S1066" i="4"/>
  <c r="S1084" i="4" s="1"/>
  <c r="S397" i="4"/>
  <c r="S415" i="4" s="1"/>
  <c r="S733" i="4"/>
  <c r="S623" i="4"/>
  <c r="S641" i="4" s="1"/>
  <c r="S953" i="4"/>
  <c r="S971" i="4" s="1"/>
  <c r="S788" i="4"/>
  <c r="S898" i="4"/>
  <c r="S678" i="4"/>
  <c r="AG649" i="4"/>
  <c r="S231" i="4"/>
  <c r="S249" i="4" s="1"/>
  <c r="S454" i="4"/>
  <c r="S472" i="4" s="1"/>
  <c r="S1065" i="4"/>
  <c r="S677" i="4"/>
  <c r="S695" i="4" s="1"/>
  <c r="S622" i="4"/>
  <c r="S640" i="4" s="1"/>
  <c r="S341" i="4"/>
  <c r="S732" i="4"/>
  <c r="S750" i="4" s="1"/>
  <c r="S787" i="4"/>
  <c r="S805" i="4" s="1"/>
  <c r="S396" i="4"/>
  <c r="S414" i="4" s="1"/>
  <c r="S509" i="4"/>
  <c r="S564" i="4"/>
  <c r="S582" i="4" s="1"/>
  <c r="S952" i="4"/>
  <c r="S842" i="4"/>
  <c r="S897" i="4"/>
  <c r="S915" i="4" s="1"/>
  <c r="S286" i="4"/>
  <c r="S304" i="4" s="1"/>
  <c r="S1007" i="4"/>
  <c r="S683" i="4"/>
  <c r="S701" i="4" s="1"/>
  <c r="S237" i="4"/>
  <c r="S292" i="4"/>
  <c r="S310" i="4" s="1"/>
  <c r="S958" i="4"/>
  <c r="S1013" i="4"/>
  <c r="S1031" i="4" s="1"/>
  <c r="S570" i="4"/>
  <c r="S588" i="4" s="1"/>
  <c r="S347" i="4"/>
  <c r="S365" i="4" s="1"/>
  <c r="S628" i="4"/>
  <c r="S646" i="4" s="1"/>
  <c r="S402" i="4"/>
  <c r="S420" i="4" s="1"/>
  <c r="S903" i="4"/>
  <c r="S921" i="4" s="1"/>
  <c r="S793" i="4"/>
  <c r="S848" i="4"/>
  <c r="S866" i="4" s="1"/>
  <c r="S738" i="4"/>
  <c r="S1071" i="4"/>
  <c r="S460" i="4"/>
  <c r="S478" i="4" s="1"/>
  <c r="S515" i="4"/>
  <c r="S533" i="4" s="1"/>
  <c r="S696" i="4"/>
  <c r="S736" i="4"/>
  <c r="S754" i="4" s="1"/>
  <c r="S400" i="4"/>
  <c r="S235" i="4"/>
  <c r="S253" i="4" s="1"/>
  <c r="S290" i="4"/>
  <c r="S458" i="4"/>
  <c r="S568" i="4"/>
  <c r="S791" i="4"/>
  <c r="S681" i="4"/>
  <c r="S1011" i="4"/>
  <c r="S1029" i="4" s="1"/>
  <c r="S901" i="4"/>
  <c r="S919" i="4" s="1"/>
  <c r="S513" i="4"/>
  <c r="S531" i="4" s="1"/>
  <c r="S1069" i="4"/>
  <c r="S1087" i="4" s="1"/>
  <c r="S626" i="4"/>
  <c r="S846" i="4"/>
  <c r="S864" i="4" s="1"/>
  <c r="S956" i="4"/>
  <c r="S974" i="4" s="1"/>
  <c r="S345" i="4"/>
  <c r="AG1097" i="4"/>
  <c r="AG258" i="4"/>
  <c r="AG1114" i="4"/>
  <c r="AH457" i="4"/>
  <c r="AH475" i="4" s="1"/>
  <c r="AH234" i="4"/>
  <c r="AH252" i="4" s="1"/>
  <c r="AH625" i="4"/>
  <c r="AH643" i="4" s="1"/>
  <c r="AH680" i="4"/>
  <c r="AH698" i="4" s="1"/>
  <c r="R1106" i="4"/>
  <c r="R759" i="4"/>
  <c r="S363" i="4"/>
  <c r="S861" i="4"/>
  <c r="V1041" i="4"/>
  <c r="V1039" i="4"/>
  <c r="V983" i="4"/>
  <c r="V1045" i="4"/>
  <c r="V1038" i="4"/>
  <c r="V1042" i="4"/>
  <c r="V930" i="4"/>
  <c r="V1040" i="4"/>
  <c r="V982" i="4"/>
  <c r="V986" i="4"/>
  <c r="V927" i="4"/>
  <c r="V872" i="4"/>
  <c r="V877" i="4"/>
  <c r="V815" i="4"/>
  <c r="V925" i="4"/>
  <c r="V873" i="4"/>
  <c r="V875" i="4"/>
  <c r="V762" i="4"/>
  <c r="V816" i="4"/>
  <c r="V767" i="4"/>
  <c r="V707" i="4"/>
  <c r="V760" i="4"/>
  <c r="V712" i="4"/>
  <c r="V876" i="4"/>
  <c r="V820" i="4"/>
  <c r="V705" i="4"/>
  <c r="V654" i="4"/>
  <c r="V598" i="4"/>
  <c r="V652" i="4"/>
  <c r="V651" i="4"/>
  <c r="V709" i="4"/>
  <c r="V819" i="4"/>
  <c r="V600" i="4"/>
  <c r="V538" i="4"/>
  <c r="V595" i="4"/>
  <c r="V650" i="4"/>
  <c r="V539" i="4"/>
  <c r="V485" i="4"/>
  <c r="V482" i="4"/>
  <c r="V601" i="4"/>
  <c r="V489" i="4"/>
  <c r="V372" i="4"/>
  <c r="V599" i="4"/>
  <c r="V428" i="4"/>
  <c r="V433" i="4"/>
  <c r="V370" i="4"/>
  <c r="V317" i="4"/>
  <c r="V373" i="4"/>
  <c r="V431" i="4"/>
  <c r="V321" i="4"/>
  <c r="V316" i="4"/>
  <c r="V429" i="4"/>
  <c r="V314" i="4"/>
  <c r="V265" i="4"/>
  <c r="V263" i="4"/>
  <c r="V211" i="4"/>
  <c r="V207" i="4"/>
  <c r="V315" i="4"/>
  <c r="V206" i="4"/>
  <c r="V204" i="4"/>
  <c r="AH347" i="4"/>
  <c r="AH292" i="4"/>
  <c r="AH310" i="4" s="1"/>
  <c r="AH396" i="4"/>
  <c r="AH622" i="4"/>
  <c r="AH640" i="4" s="1"/>
  <c r="AH509" i="4"/>
  <c r="AH527" i="4" s="1"/>
  <c r="AH787" i="4"/>
  <c r="AH805" i="4" s="1"/>
  <c r="AH1065" i="4"/>
  <c r="AH1083" i="4" s="1"/>
  <c r="AH286" i="4"/>
  <c r="AH304" i="4" s="1"/>
  <c r="AH842" i="4"/>
  <c r="AH860" i="4" s="1"/>
  <c r="AH732" i="4"/>
  <c r="AH341" i="4"/>
  <c r="AH564" i="4"/>
  <c r="AH582" i="4" s="1"/>
  <c r="AH1088" i="4"/>
  <c r="R1117" i="4"/>
  <c r="R1113" i="4"/>
  <c r="R1094" i="4"/>
  <c r="R1096" i="4"/>
  <c r="R202" i="4"/>
  <c r="R203" i="4"/>
  <c r="S844" i="4"/>
  <c r="S862" i="4" s="1"/>
  <c r="S624" i="4"/>
  <c r="S642" i="4" s="1"/>
  <c r="S343" i="4"/>
  <c r="S361" i="4" s="1"/>
  <c r="S511" i="4"/>
  <c r="S529" i="4" s="1"/>
  <c r="S954" i="4"/>
  <c r="S972" i="4" s="1"/>
  <c r="S1009" i="4"/>
  <c r="S1027" i="4" s="1"/>
  <c r="S1067" i="4"/>
  <c r="S1085" i="4" s="1"/>
  <c r="S734" i="4"/>
  <c r="S752" i="4" s="1"/>
  <c r="S789" i="4"/>
  <c r="S807" i="4" s="1"/>
  <c r="S288" i="4"/>
  <c r="S306" i="4" s="1"/>
  <c r="S899" i="4"/>
  <c r="S398" i="4"/>
  <c r="S566" i="4"/>
  <c r="S584" i="4" s="1"/>
  <c r="S456" i="4"/>
  <c r="S474" i="4" s="1"/>
  <c r="S679" i="4"/>
  <c r="S697" i="4" s="1"/>
  <c r="S233" i="4"/>
  <c r="S251" i="4" s="1"/>
  <c r="AH791" i="4"/>
  <c r="AH1069" i="4"/>
  <c r="AH1087" i="4" s="1"/>
  <c r="AH568" i="4"/>
  <c r="AH586" i="4" s="1"/>
  <c r="S401" i="4"/>
  <c r="S419" i="4" s="1"/>
  <c r="S514" i="4"/>
  <c r="S532" i="4" s="1"/>
  <c r="S569" i="4"/>
  <c r="S587" i="4" s="1"/>
  <c r="S1070" i="4"/>
  <c r="S1088" i="4" s="1"/>
  <c r="S847" i="4"/>
  <c r="S865" i="4" s="1"/>
  <c r="S459" i="4"/>
  <c r="S477" i="4" s="1"/>
  <c r="S902" i="4"/>
  <c r="S920" i="4" s="1"/>
  <c r="S737" i="4"/>
  <c r="S957" i="4"/>
  <c r="S975" i="4" s="1"/>
  <c r="S627" i="4"/>
  <c r="S792" i="4"/>
  <c r="S810" i="4" s="1"/>
  <c r="S291" i="4"/>
  <c r="S309" i="4" s="1"/>
  <c r="S682" i="4"/>
  <c r="S236" i="4"/>
  <c r="S1012" i="4"/>
  <c r="S1030" i="4" s="1"/>
  <c r="S346" i="4"/>
  <c r="S364" i="4" s="1"/>
  <c r="R1103" i="4"/>
  <c r="R594" i="4"/>
  <c r="R593" i="4"/>
  <c r="S416" i="4"/>
  <c r="R1116" i="4"/>
  <c r="AH511" i="4"/>
  <c r="AH345" i="4"/>
  <c r="AH363" i="4" s="1"/>
  <c r="R1109" i="4"/>
  <c r="R924" i="4"/>
  <c r="S970" i="4"/>
  <c r="AH290" i="4"/>
  <c r="AH308" i="4" s="1"/>
  <c r="AK105" i="4"/>
  <c r="AK129" i="4" s="1"/>
  <c r="AK104" i="4"/>
  <c r="AK128" i="4" s="1"/>
  <c r="AK103" i="4"/>
  <c r="AK127" i="4" s="1"/>
  <c r="AK106" i="4"/>
  <c r="AK130" i="4" s="1"/>
  <c r="R1097" i="4"/>
  <c r="R258" i="4"/>
  <c r="AH623" i="4"/>
  <c r="AH641" i="4" s="1"/>
  <c r="AJ574" i="4"/>
  <c r="AJ575" i="4"/>
  <c r="AJ466" i="4"/>
  <c r="AJ579" i="4"/>
  <c r="AJ520" i="4"/>
  <c r="AJ519" i="4"/>
  <c r="AJ523" i="4"/>
  <c r="AJ521" i="4"/>
  <c r="AJ522" i="4"/>
  <c r="AJ518" i="4"/>
  <c r="AJ463" i="4"/>
  <c r="AJ468" i="4"/>
  <c r="AJ467" i="4"/>
  <c r="AJ465" i="4"/>
  <c r="AJ573" i="4"/>
  <c r="AJ525" i="4"/>
  <c r="AJ470" i="4"/>
  <c r="AJ580" i="4"/>
  <c r="AJ524" i="4"/>
  <c r="AJ577" i="4"/>
  <c r="AJ578" i="4"/>
  <c r="AJ469" i="4"/>
  <c r="AJ464" i="4"/>
  <c r="AJ576" i="4"/>
  <c r="AH514" i="4"/>
  <c r="AH532" i="4" s="1"/>
  <c r="U883" i="4"/>
  <c r="U382" i="4"/>
  <c r="U272" i="4"/>
  <c r="U718" i="4"/>
  <c r="U727" i="4" s="1"/>
  <c r="U550" i="4"/>
  <c r="U440" i="4"/>
  <c r="U449" i="4" s="1"/>
  <c r="U495" i="4"/>
  <c r="U504" i="4" s="1"/>
  <c r="U663" i="4"/>
  <c r="U672" i="4" s="1"/>
  <c r="U938" i="4"/>
  <c r="U773" i="4"/>
  <c r="U828" i="4"/>
  <c r="U608" i="4"/>
  <c r="U617" i="4" s="1"/>
  <c r="U327" i="4"/>
  <c r="U336" i="4" s="1"/>
  <c r="U993" i="4"/>
  <c r="U217" i="4"/>
  <c r="U1051" i="4"/>
  <c r="R1107" i="4"/>
  <c r="R814" i="4"/>
  <c r="S860" i="4"/>
  <c r="AH342" i="4"/>
  <c r="AH360" i="4" s="1"/>
  <c r="AI222" i="4"/>
  <c r="AI445" i="4"/>
  <c r="AI559" i="4"/>
  <c r="AI833" i="4"/>
  <c r="AI1003" i="4"/>
  <c r="AH953" i="4"/>
  <c r="AH971" i="4" s="1"/>
  <c r="AH808" i="4"/>
  <c r="AH291" i="4"/>
  <c r="AH510" i="4"/>
  <c r="AH513" i="4"/>
  <c r="AH473" i="4"/>
  <c r="AG1118" i="4"/>
  <c r="U553" i="4"/>
  <c r="U562" i="4" s="1"/>
  <c r="U571" i="4" s="1"/>
  <c r="U275" i="4"/>
  <c r="U385" i="4"/>
  <c r="U498" i="4"/>
  <c r="U721" i="4"/>
  <c r="U831" i="4"/>
  <c r="U776" i="4"/>
  <c r="U785" i="4" s="1"/>
  <c r="U794" i="4" s="1"/>
  <c r="U812" i="4" s="1"/>
  <c r="U996" i="4"/>
  <c r="U886" i="4"/>
  <c r="U941" i="4"/>
  <c r="U1054" i="4"/>
  <c r="U220" i="4"/>
  <c r="U666" i="4"/>
  <c r="U611" i="4"/>
  <c r="U620" i="4" s="1"/>
  <c r="U629" i="4" s="1"/>
  <c r="U330" i="4"/>
  <c r="U339" i="4" s="1"/>
  <c r="U348" i="4" s="1"/>
  <c r="U443" i="4"/>
  <c r="S916" i="4"/>
  <c r="AH231" i="4"/>
  <c r="AH249" i="4" s="1"/>
  <c r="U381" i="4"/>
  <c r="U390" i="4" s="1"/>
  <c r="U326" i="4"/>
  <c r="U439" i="4"/>
  <c r="U448" i="4" s="1"/>
  <c r="U216" i="4"/>
  <c r="U717" i="4"/>
  <c r="U726" i="4" s="1"/>
  <c r="U772" i="4"/>
  <c r="U549" i="4"/>
  <c r="U558" i="4" s="1"/>
  <c r="U882" i="4"/>
  <c r="U1050" i="4"/>
  <c r="U662" i="4"/>
  <c r="U827" i="4"/>
  <c r="U836" i="4" s="1"/>
  <c r="U937" i="4"/>
  <c r="U607" i="4"/>
  <c r="U494" i="4"/>
  <c r="U271" i="4"/>
  <c r="U992" i="4"/>
  <c r="U1001" i="4" s="1"/>
  <c r="AH901" i="4"/>
  <c r="AH919" i="4" s="1"/>
  <c r="AG1098" i="4"/>
  <c r="AH359" i="4"/>
  <c r="AG313" i="4"/>
  <c r="V85" i="4"/>
  <c r="AI171" i="4"/>
  <c r="AI184" i="4" s="1"/>
  <c r="AJ158" i="4"/>
  <c r="AI390" i="4"/>
  <c r="AI561" i="4"/>
  <c r="AI839" i="4"/>
  <c r="AI949" i="4"/>
  <c r="AI1056" i="4"/>
  <c r="AH236" i="4"/>
  <c r="AH254" i="4" s="1"/>
  <c r="R1111" i="4"/>
  <c r="S1083" i="4"/>
  <c r="R1036" i="4"/>
  <c r="R1037" i="4"/>
  <c r="R1108" i="4"/>
  <c r="R869" i="4"/>
  <c r="U838" i="4"/>
  <c r="AI190" i="4"/>
  <c r="AI1009" i="4" s="1"/>
  <c r="AI177" i="4"/>
  <c r="AJ164" i="4"/>
  <c r="AI176" i="4"/>
  <c r="AI189" i="4" s="1"/>
  <c r="AJ163" i="4"/>
  <c r="AH456" i="4"/>
  <c r="AH474" i="4" s="1"/>
  <c r="S863" i="4"/>
  <c r="U222" i="4"/>
  <c r="U1004" i="4"/>
  <c r="AH843" i="4"/>
  <c r="AH861" i="4" s="1"/>
  <c r="AG1111" i="4"/>
  <c r="AG1037" i="4"/>
  <c r="AG1036" i="4"/>
  <c r="AH459" i="4"/>
  <c r="AH477" i="4" s="1"/>
  <c r="AG1102" i="4"/>
  <c r="AG536" i="4"/>
  <c r="W122" i="4"/>
  <c r="W145" i="4" s="1"/>
  <c r="W108" i="4"/>
  <c r="W131" i="4" s="1"/>
  <c r="W93" i="4"/>
  <c r="W113" i="4"/>
  <c r="W136" i="4" s="1"/>
  <c r="W98" i="4"/>
  <c r="W124" i="4"/>
  <c r="W147" i="4" s="1"/>
  <c r="W110" i="4"/>
  <c r="W133" i="4" s="1"/>
  <c r="W95" i="4"/>
  <c r="W118" i="4"/>
  <c r="W141" i="4" s="1"/>
  <c r="W64" i="4"/>
  <c r="W50" i="4"/>
  <c r="W35" i="4"/>
  <c r="W19" i="4"/>
  <c r="W117" i="4"/>
  <c r="W140" i="4" s="1"/>
  <c r="W109" i="4"/>
  <c r="W132" i="4" s="1"/>
  <c r="W99" i="4"/>
  <c r="W75" i="4"/>
  <c r="W61" i="4"/>
  <c r="W46" i="4"/>
  <c r="W32" i="4"/>
  <c r="W16" i="4"/>
  <c r="W100" i="4"/>
  <c r="W72" i="4"/>
  <c r="W58" i="4"/>
  <c r="W43" i="4"/>
  <c r="W69" i="4"/>
  <c r="W55" i="4"/>
  <c r="W40" i="4"/>
  <c r="W25" i="4"/>
  <c r="W66" i="4"/>
  <c r="W52" i="4"/>
  <c r="W37" i="4"/>
  <c r="W22" i="4"/>
  <c r="W123" i="4"/>
  <c r="W146" i="4" s="1"/>
  <c r="W114" i="4"/>
  <c r="W137" i="4" s="1"/>
  <c r="W96" i="4"/>
  <c r="W77" i="4"/>
  <c r="W63" i="4"/>
  <c r="W49" i="4"/>
  <c r="W34" i="4"/>
  <c r="W18" i="4"/>
  <c r="W151" i="4"/>
  <c r="W119" i="4"/>
  <c r="W142" i="4" s="1"/>
  <c r="W115" i="4"/>
  <c r="W138" i="4" s="1"/>
  <c r="W74" i="4"/>
  <c r="W60" i="4"/>
  <c r="W88" i="4" s="1"/>
  <c r="W45" i="4"/>
  <c r="W31" i="4"/>
  <c r="W15" i="4"/>
  <c r="W101" i="4"/>
  <c r="W97" i="4"/>
  <c r="W71" i="4"/>
  <c r="W57" i="4"/>
  <c r="W42" i="4"/>
  <c r="W27" i="4"/>
  <c r="W68" i="4"/>
  <c r="W82" i="4" s="1"/>
  <c r="W54" i="4"/>
  <c r="W39" i="4"/>
  <c r="W24" i="4"/>
  <c r="W152" i="4"/>
  <c r="W121" i="4"/>
  <c r="W144" i="4" s="1"/>
  <c r="W94" i="4"/>
  <c r="W70" i="4"/>
  <c r="W56" i="4"/>
  <c r="W41" i="4"/>
  <c r="W26" i="4"/>
  <c r="W112" i="4"/>
  <c r="W135" i="4" s="1"/>
  <c r="W38" i="4"/>
  <c r="X5" i="4"/>
  <c r="W116" i="4"/>
  <c r="W139" i="4" s="1"/>
  <c r="W73" i="4"/>
  <c r="W23" i="4"/>
  <c r="W76" i="4"/>
  <c r="W65" i="4"/>
  <c r="W36" i="4"/>
  <c r="W120" i="4"/>
  <c r="W143" i="4" s="1"/>
  <c r="W30" i="4"/>
  <c r="W102" i="4"/>
  <c r="W53" i="4"/>
  <c r="W33" i="4"/>
  <c r="W14" i="4"/>
  <c r="W44" i="4"/>
  <c r="W17" i="4"/>
  <c r="W67" i="4"/>
  <c r="W48" i="4"/>
  <c r="W111" i="4"/>
  <c r="W134" i="4" s="1"/>
  <c r="W21" i="4"/>
  <c r="W59" i="4"/>
  <c r="W62" i="4"/>
  <c r="W51" i="4"/>
  <c r="AH232" i="4"/>
  <c r="AH250" i="4" s="1"/>
  <c r="V410" i="4"/>
  <c r="V296" i="4"/>
  <c r="V246" i="4"/>
  <c r="V300" i="4"/>
  <c r="V295" i="4"/>
  <c r="V241" i="4"/>
  <c r="V298" i="4"/>
  <c r="V244" i="4"/>
  <c r="V354" i="4"/>
  <c r="V352" i="4"/>
  <c r="V357" i="4"/>
  <c r="V405" i="4"/>
  <c r="V356" i="4"/>
  <c r="V409" i="4"/>
  <c r="V301" i="4"/>
  <c r="V355" i="4"/>
  <c r="V245" i="4"/>
  <c r="V411" i="4"/>
  <c r="V412" i="4"/>
  <c r="V408" i="4"/>
  <c r="V302" i="4"/>
  <c r="V350" i="4"/>
  <c r="V351" i="4"/>
  <c r="V299" i="4"/>
  <c r="V297" i="4"/>
  <c r="V242" i="4"/>
  <c r="V247" i="4"/>
  <c r="V353" i="4"/>
  <c r="V240" i="4"/>
  <c r="V407" i="4"/>
  <c r="V406" i="4"/>
  <c r="V243" i="4"/>
  <c r="U1049" i="4"/>
  <c r="U1058" i="4" s="1"/>
  <c r="U826" i="4"/>
  <c r="U215" i="4"/>
  <c r="U438" i="4"/>
  <c r="U606" i="4"/>
  <c r="U881" i="4"/>
  <c r="U661" i="4"/>
  <c r="U991" i="4"/>
  <c r="U1000" i="4" s="1"/>
  <c r="U325" i="4"/>
  <c r="U493" i="4"/>
  <c r="U716" i="4"/>
  <c r="U548" i="4"/>
  <c r="U557" i="4" s="1"/>
  <c r="U380" i="4"/>
  <c r="U389" i="4" s="1"/>
  <c r="U771" i="4"/>
  <c r="U780" i="4" s="1"/>
  <c r="U936" i="4"/>
  <c r="U945" i="4" s="1"/>
  <c r="U270" i="4"/>
  <c r="AI555" i="4"/>
  <c r="AI1001" i="4"/>
  <c r="AG1108" i="4"/>
  <c r="AG869" i="4"/>
  <c r="AH288" i="4"/>
  <c r="AH306" i="4" s="1"/>
  <c r="AH528" i="4"/>
  <c r="R1100" i="4"/>
  <c r="R425" i="4"/>
  <c r="R426" i="4"/>
  <c r="AK91" i="4"/>
  <c r="AK87" i="4"/>
  <c r="AK84" i="4"/>
  <c r="AK82" i="4"/>
  <c r="AK88" i="4"/>
  <c r="AK81" i="4"/>
  <c r="AK79" i="4"/>
  <c r="AK89" i="4"/>
  <c r="AK86" i="4"/>
  <c r="AK80" i="4"/>
  <c r="AK83" i="4"/>
  <c r="AK85" i="4"/>
  <c r="AK78" i="4"/>
  <c r="AK90" i="4"/>
  <c r="AI179" i="4"/>
  <c r="AI192" i="4" s="1"/>
  <c r="AI681" i="4" s="1"/>
  <c r="AJ166" i="4"/>
  <c r="R1114" i="4"/>
  <c r="S250" i="4"/>
  <c r="AH972" i="4"/>
  <c r="S476" i="4"/>
  <c r="AH624" i="4"/>
  <c r="AH642" i="4" s="1"/>
  <c r="U437" i="4"/>
  <c r="U446" i="4" s="1"/>
  <c r="U214" i="4"/>
  <c r="U223" i="4" s="1"/>
  <c r="AH1071" i="4"/>
  <c r="AH1089" i="4" s="1"/>
  <c r="AJ1052" i="4"/>
  <c r="AJ829" i="4"/>
  <c r="AJ273" i="4"/>
  <c r="AJ609" i="4"/>
  <c r="AJ328" i="4"/>
  <c r="AJ719" i="4"/>
  <c r="AJ218" i="4"/>
  <c r="AJ441" i="4"/>
  <c r="AJ664" i="4"/>
  <c r="AJ774" i="4"/>
  <c r="AJ939" i="4"/>
  <c r="AJ994" i="4"/>
  <c r="AJ551" i="4"/>
  <c r="AJ496" i="4"/>
  <c r="AJ884" i="4"/>
  <c r="AJ383" i="4"/>
  <c r="AH365" i="4"/>
  <c r="AG1116" i="4"/>
  <c r="AI398" i="4"/>
  <c r="R1098" i="4"/>
  <c r="R313" i="4"/>
  <c r="S359" i="4"/>
  <c r="AH287" i="4"/>
  <c r="AH305" i="4" s="1"/>
  <c r="S756" i="4"/>
  <c r="AH237" i="4"/>
  <c r="AH255" i="4" s="1"/>
  <c r="T172" i="4"/>
  <c r="T185" i="4" s="1"/>
  <c r="U159" i="4"/>
  <c r="U1063" i="4"/>
  <c r="U1072" i="4" s="1"/>
  <c r="U1090" i="4" s="1"/>
  <c r="AG425" i="4"/>
  <c r="AG1109" i="4"/>
  <c r="AG924" i="4"/>
  <c r="AH402" i="4"/>
  <c r="AH420" i="4" s="1"/>
  <c r="R1101" i="4"/>
  <c r="S527" i="4"/>
  <c r="R481" i="4"/>
  <c r="AJ991" i="4"/>
  <c r="AJ215" i="4"/>
  <c r="AJ325" i="4"/>
  <c r="AJ606" i="4"/>
  <c r="AJ881" i="4"/>
  <c r="AJ438" i="4"/>
  <c r="AJ661" i="4"/>
  <c r="AJ826" i="4"/>
  <c r="AJ1049" i="4"/>
  <c r="AJ548" i="4"/>
  <c r="AJ493" i="4"/>
  <c r="AJ380" i="4"/>
  <c r="AJ270" i="4"/>
  <c r="AJ936" i="4"/>
  <c r="AJ716" i="4"/>
  <c r="AJ771" i="4"/>
  <c r="AH399" i="4"/>
  <c r="AH417" i="4" s="1"/>
  <c r="AJ1048" i="4"/>
  <c r="AJ715" i="4"/>
  <c r="AJ324" i="4"/>
  <c r="AJ269" i="4"/>
  <c r="AJ547" i="4"/>
  <c r="AJ605" i="4"/>
  <c r="AJ379" i="4"/>
  <c r="AJ660" i="4"/>
  <c r="AJ492" i="4"/>
  <c r="AJ770" i="4"/>
  <c r="AJ880" i="4"/>
  <c r="AJ825" i="4"/>
  <c r="AJ935" i="4"/>
  <c r="AJ990" i="4"/>
  <c r="AH1070" i="4"/>
  <c r="S917" i="4"/>
  <c r="AH512" i="4"/>
  <c r="AH530" i="4" s="1"/>
  <c r="T175" i="4"/>
  <c r="T188" i="4" s="1"/>
  <c r="U162" i="4"/>
  <c r="AH956" i="4"/>
  <c r="AH974" i="4" s="1"/>
  <c r="V78" i="4"/>
  <c r="AI393" i="4"/>
  <c r="AI277" i="4"/>
  <c r="AI451" i="4"/>
  <c r="AI503" i="4"/>
  <c r="AI617" i="4"/>
  <c r="AI785" i="4"/>
  <c r="AI794" i="4" s="1"/>
  <c r="AI812" i="4" s="1"/>
  <c r="AI727" i="4"/>
  <c r="AI891" i="4"/>
  <c r="AI1002" i="4"/>
  <c r="AG1110" i="4"/>
  <c r="AG979" i="4"/>
  <c r="AH344" i="4"/>
  <c r="AH362" i="4" s="1"/>
  <c r="AH1009" i="4"/>
  <c r="AH1027" i="4" s="1"/>
  <c r="U394" i="4"/>
  <c r="U403" i="4" s="1"/>
  <c r="U421" i="4" s="1"/>
  <c r="U505" i="4"/>
  <c r="U560" i="4"/>
  <c r="U725" i="4"/>
  <c r="U784" i="4"/>
  <c r="AG426" i="4"/>
  <c r="AG1104" i="4"/>
  <c r="S699" i="4"/>
  <c r="AH398" i="4"/>
  <c r="AG1115" i="4"/>
  <c r="AH682" i="4"/>
  <c r="AH700" i="4" s="1"/>
  <c r="AH1007" i="4"/>
  <c r="AH1025" i="4" s="1"/>
  <c r="R1102" i="4"/>
  <c r="R536" i="4"/>
  <c r="AG1105" i="4"/>
  <c r="AG704" i="4"/>
  <c r="AH750" i="4"/>
  <c r="U610" i="4"/>
  <c r="U619" i="4" s="1"/>
  <c r="U219" i="4"/>
  <c r="U442" i="4"/>
  <c r="U329" i="4"/>
  <c r="U384" i="4"/>
  <c r="U497" i="4"/>
  <c r="U552" i="4"/>
  <c r="U561" i="4" s="1"/>
  <c r="U775" i="4"/>
  <c r="U830" i="4"/>
  <c r="U839" i="4" s="1"/>
  <c r="U995" i="4"/>
  <c r="U940" i="4"/>
  <c r="U949" i="4" s="1"/>
  <c r="U665" i="4"/>
  <c r="U674" i="4" s="1"/>
  <c r="U720" i="4"/>
  <c r="U885" i="4"/>
  <c r="U894" i="4" s="1"/>
  <c r="U1053" i="4"/>
  <c r="U1062" i="4" s="1"/>
  <c r="U274" i="4"/>
  <c r="U283" i="4" s="1"/>
  <c r="AH957" i="4"/>
  <c r="AH975" i="4" s="1"/>
  <c r="AL195" i="4"/>
  <c r="AJ987" i="4"/>
  <c r="AJ980" i="4"/>
  <c r="AJ1038" i="4"/>
  <c r="AJ985" i="4"/>
  <c r="AJ1003" i="4" s="1"/>
  <c r="AJ1041" i="4"/>
  <c r="AJ1044" i="4"/>
  <c r="AJ1045" i="4"/>
  <c r="AJ1040" i="4"/>
  <c r="AJ1058" i="4" s="1"/>
  <c r="AJ1042" i="4"/>
  <c r="AJ986" i="4"/>
  <c r="AJ1004" i="4" s="1"/>
  <c r="AJ932" i="4"/>
  <c r="AJ925" i="4"/>
  <c r="AJ982" i="4"/>
  <c r="AJ983" i="4"/>
  <c r="AJ1039" i="4"/>
  <c r="AJ931" i="4"/>
  <c r="AJ877" i="4"/>
  <c r="AJ930" i="4"/>
  <c r="AJ927" i="4"/>
  <c r="AJ926" i="4"/>
  <c r="AJ1043" i="4"/>
  <c r="AJ1061" i="4" s="1"/>
  <c r="AJ984" i="4"/>
  <c r="AJ981" i="4"/>
  <c r="AJ929" i="4"/>
  <c r="AJ947" i="4" s="1"/>
  <c r="AJ928" i="4"/>
  <c r="AJ871" i="4"/>
  <c r="AJ876" i="4"/>
  <c r="AJ872" i="4"/>
  <c r="AJ873" i="4"/>
  <c r="AJ870" i="4"/>
  <c r="AJ875" i="4"/>
  <c r="AJ893" i="4" s="1"/>
  <c r="AJ821" i="4"/>
  <c r="AJ817" i="4"/>
  <c r="AJ763" i="4"/>
  <c r="AJ820" i="4"/>
  <c r="AJ838" i="4" s="1"/>
  <c r="AJ819" i="4"/>
  <c r="AJ816" i="4"/>
  <c r="AJ815" i="4"/>
  <c r="AJ833" i="4" s="1"/>
  <c r="AJ762" i="4"/>
  <c r="AJ780" i="4" s="1"/>
  <c r="AJ764" i="4"/>
  <c r="AJ822" i="4"/>
  <c r="AJ818" i="4"/>
  <c r="AJ767" i="4"/>
  <c r="AJ710" i="4"/>
  <c r="AJ760" i="4"/>
  <c r="AJ874" i="4"/>
  <c r="AJ766" i="4"/>
  <c r="AJ599" i="4"/>
  <c r="AJ707" i="4"/>
  <c r="AJ653" i="4"/>
  <c r="AJ706" i="4"/>
  <c r="AJ651" i="4"/>
  <c r="AJ669" i="4" s="1"/>
  <c r="AJ765" i="4"/>
  <c r="AJ783" i="4" s="1"/>
  <c r="AJ705" i="4"/>
  <c r="AJ656" i="4"/>
  <c r="AJ709" i="4"/>
  <c r="AJ708" i="4"/>
  <c r="AJ596" i="4"/>
  <c r="AJ711" i="4"/>
  <c r="AJ761" i="4"/>
  <c r="AJ600" i="4"/>
  <c r="AJ657" i="4"/>
  <c r="AJ654" i="4"/>
  <c r="AJ652" i="4"/>
  <c r="AJ670" i="4" s="1"/>
  <c r="AJ595" i="4"/>
  <c r="AJ597" i="4"/>
  <c r="AJ615" i="4" s="1"/>
  <c r="AJ488" i="4"/>
  <c r="AJ712" i="4"/>
  <c r="AJ544" i="4"/>
  <c r="AJ537" i="4"/>
  <c r="AJ539" i="4"/>
  <c r="AJ655" i="4"/>
  <c r="AJ543" i="4"/>
  <c r="AJ541" i="4"/>
  <c r="AJ601" i="4"/>
  <c r="AJ650" i="4"/>
  <c r="AJ542" i="4"/>
  <c r="AJ598" i="4"/>
  <c r="AJ485" i="4"/>
  <c r="AJ434" i="4"/>
  <c r="AJ452" i="4" s="1"/>
  <c r="AJ461" i="4" s="1"/>
  <c r="AJ479" i="4" s="1"/>
  <c r="AJ427" i="4"/>
  <c r="AJ538" i="4"/>
  <c r="AJ483" i="4"/>
  <c r="AJ486" i="4"/>
  <c r="AJ484" i="4"/>
  <c r="AJ430" i="4"/>
  <c r="AJ602" i="4"/>
  <c r="AJ489" i="4"/>
  <c r="AJ433" i="4"/>
  <c r="AJ371" i="4"/>
  <c r="AJ482" i="4"/>
  <c r="AJ374" i="4"/>
  <c r="AJ392" i="4" s="1"/>
  <c r="AJ316" i="4"/>
  <c r="AJ431" i="4"/>
  <c r="AJ449" i="4" s="1"/>
  <c r="AJ429" i="4"/>
  <c r="AJ373" i="4"/>
  <c r="AJ369" i="4"/>
  <c r="AJ315" i="4"/>
  <c r="AJ428" i="4"/>
  <c r="AJ372" i="4"/>
  <c r="AJ317" i="4"/>
  <c r="AJ265" i="4"/>
  <c r="AJ376" i="4"/>
  <c r="AJ370" i="4"/>
  <c r="AJ388" i="4" s="1"/>
  <c r="AJ432" i="4"/>
  <c r="AJ540" i="4"/>
  <c r="AJ558" i="4" s="1"/>
  <c r="AJ487" i="4"/>
  <c r="AJ505" i="4" s="1"/>
  <c r="AJ321" i="4"/>
  <c r="AJ339" i="4" s="1"/>
  <c r="AJ348" i="4" s="1"/>
  <c r="AJ375" i="4"/>
  <c r="AJ264" i="4"/>
  <c r="AJ282" i="4" s="1"/>
  <c r="AJ206" i="4"/>
  <c r="AJ259" i="4"/>
  <c r="AJ266" i="4"/>
  <c r="AJ211" i="4"/>
  <c r="AJ204" i="4"/>
  <c r="AJ320" i="4"/>
  <c r="AJ318" i="4"/>
  <c r="AJ263" i="4"/>
  <c r="AJ319" i="4"/>
  <c r="AJ314" i="4"/>
  <c r="AJ332" i="4" s="1"/>
  <c r="AJ260" i="4"/>
  <c r="AJ278" i="4" s="1"/>
  <c r="AJ208" i="4"/>
  <c r="AJ226" i="4" s="1"/>
  <c r="AJ207" i="4"/>
  <c r="AJ225" i="4" s="1"/>
  <c r="AJ262" i="4"/>
  <c r="AJ205" i="4"/>
  <c r="AJ210" i="4"/>
  <c r="AJ209" i="4"/>
  <c r="AJ261" i="4"/>
  <c r="AH1012" i="4"/>
  <c r="AH1030" i="4" s="1"/>
  <c r="AH1011" i="4"/>
  <c r="AH1029" i="4" s="1"/>
  <c r="S811" i="4"/>
  <c r="AH917" i="4"/>
  <c r="AH343" i="4"/>
  <c r="AH361" i="4" s="1"/>
  <c r="V83" i="4"/>
  <c r="S1086" i="4"/>
  <c r="AI283" i="4"/>
  <c r="AI333" i="4"/>
  <c r="AI507" i="4"/>
  <c r="AI516" i="4" s="1"/>
  <c r="AI534" i="4" s="1"/>
  <c r="AI501" i="4"/>
  <c r="AI616" i="4"/>
  <c r="AI619" i="4"/>
  <c r="AI784" i="4"/>
  <c r="AI888" i="4"/>
  <c r="AI943" i="4"/>
  <c r="AH1010" i="4"/>
  <c r="AH1028" i="4" s="1"/>
  <c r="S1120" i="4"/>
  <c r="T256" i="4"/>
  <c r="U503" i="4"/>
  <c r="U778" i="4"/>
  <c r="U950" i="4"/>
  <c r="U959" i="4" s="1"/>
  <c r="AH567" i="4"/>
  <c r="AH585" i="4" s="1"/>
  <c r="AJ717" i="4"/>
  <c r="AJ549" i="4"/>
  <c r="AJ326" i="4"/>
  <c r="AJ216" i="4"/>
  <c r="AJ381" i="4"/>
  <c r="AJ439" i="4"/>
  <c r="AJ772" i="4"/>
  <c r="AJ494" i="4"/>
  <c r="AJ937" i="4"/>
  <c r="AJ662" i="4"/>
  <c r="AJ271" i="4"/>
  <c r="AJ607" i="4"/>
  <c r="AJ1050" i="4"/>
  <c r="AJ882" i="4"/>
  <c r="AJ992" i="4"/>
  <c r="AJ827" i="4"/>
  <c r="AH529" i="4"/>
  <c r="U782" i="4"/>
  <c r="R1119" i="4"/>
  <c r="S255" i="4"/>
  <c r="U616" i="4"/>
  <c r="S645" i="4"/>
  <c r="AH1120" i="4"/>
  <c r="AH844" i="4"/>
  <c r="AH862" i="4" s="1"/>
  <c r="AH900" i="4"/>
  <c r="AH918" i="4" s="1"/>
  <c r="AH955" i="4"/>
  <c r="AH973" i="4" s="1"/>
  <c r="AI173" i="4"/>
  <c r="AI186" i="4" s="1"/>
  <c r="AJ160" i="4"/>
  <c r="AI366" i="4"/>
  <c r="AH734" i="4"/>
  <c r="AH752" i="4" s="1"/>
  <c r="V87" i="4"/>
  <c r="V182" i="4"/>
  <c r="V195" i="4" s="1"/>
  <c r="AJ213" i="4"/>
  <c r="AJ436" i="4"/>
  <c r="AI233" i="4"/>
  <c r="AI282" i="4"/>
  <c r="AI446" i="4"/>
  <c r="AI782" i="4"/>
  <c r="AI947" i="4"/>
  <c r="AG1099" i="4"/>
  <c r="AH414" i="4"/>
  <c r="AG368" i="4"/>
  <c r="U225" i="4"/>
  <c r="AG1100" i="4"/>
  <c r="AG1117" i="4"/>
  <c r="S976" i="4"/>
  <c r="T181" i="4"/>
  <c r="T194" i="4" s="1"/>
  <c r="U168" i="4"/>
  <c r="R1099" i="4"/>
  <c r="R368" i="4"/>
  <c r="AH736" i="4"/>
  <c r="AH754" i="4" s="1"/>
  <c r="V153" i="4"/>
  <c r="V154" i="4"/>
  <c r="V155" i="4"/>
  <c r="AH307" i="4"/>
  <c r="T180" i="4"/>
  <c r="T193" i="4" s="1"/>
  <c r="U167" i="4"/>
  <c r="AI228" i="4"/>
  <c r="AI500" i="4"/>
  <c r="AH846" i="4"/>
  <c r="AH864" i="4" s="1"/>
  <c r="AI175" i="4"/>
  <c r="AI188" i="4" s="1"/>
  <c r="AI232" i="4" s="1"/>
  <c r="AJ162" i="4"/>
  <c r="AG1103" i="4"/>
  <c r="AG594" i="4"/>
  <c r="AG593" i="4"/>
  <c r="AH531" i="4"/>
  <c r="AH958" i="4"/>
  <c r="AH976" i="4" s="1"/>
  <c r="T171" i="4"/>
  <c r="T184" i="4" s="1"/>
  <c r="U158" i="4"/>
  <c r="S1089" i="4"/>
  <c r="AH790" i="4"/>
  <c r="AK153" i="4"/>
  <c r="AK154" i="4"/>
  <c r="AK155" i="4"/>
  <c r="AH847" i="4"/>
  <c r="AH848" i="4"/>
  <c r="AH866" i="4" s="1"/>
  <c r="AH681" i="4"/>
  <c r="AH699" i="4" s="1"/>
  <c r="U577" i="4"/>
  <c r="U580" i="4"/>
  <c r="U524" i="4"/>
  <c r="U522" i="4"/>
  <c r="U525" i="4"/>
  <c r="U466" i="4"/>
  <c r="U468" i="4"/>
  <c r="U579" i="4"/>
  <c r="U575" i="4"/>
  <c r="U519" i="4"/>
  <c r="U470" i="4"/>
  <c r="U518" i="4"/>
  <c r="U578" i="4"/>
  <c r="U465" i="4"/>
  <c r="U467" i="4"/>
  <c r="U464" i="4"/>
  <c r="U463" i="4"/>
  <c r="U521" i="4"/>
  <c r="U573" i="4"/>
  <c r="U520" i="4"/>
  <c r="U576" i="4"/>
  <c r="U574" i="4"/>
  <c r="U469" i="4"/>
  <c r="U523" i="4"/>
  <c r="V89" i="4"/>
  <c r="V86" i="4"/>
  <c r="AJ610" i="4"/>
  <c r="AJ497" i="4"/>
  <c r="AJ384" i="4"/>
  <c r="AJ219" i="4"/>
  <c r="AJ329" i="4"/>
  <c r="AJ552" i="4"/>
  <c r="AJ442" i="4"/>
  <c r="AJ775" i="4"/>
  <c r="AJ830" i="4"/>
  <c r="AJ995" i="4"/>
  <c r="AJ940" i="4"/>
  <c r="AJ665" i="4"/>
  <c r="AJ1053" i="4"/>
  <c r="AJ720" i="4"/>
  <c r="AJ885" i="4"/>
  <c r="AJ274" i="4"/>
  <c r="AI181" i="4"/>
  <c r="AI194" i="4" s="1"/>
  <c r="AI683" i="4" s="1"/>
  <c r="AJ168" i="4"/>
  <c r="AI335" i="4"/>
  <c r="AI448" i="4"/>
  <c r="AI506" i="4"/>
  <c r="AI615" i="4"/>
  <c r="AI781" i="4"/>
  <c r="AI778" i="4"/>
  <c r="AI946" i="4"/>
  <c r="AH751" i="4"/>
  <c r="AH793" i="4"/>
  <c r="AH811" i="4" s="1"/>
  <c r="AG1106" i="4"/>
  <c r="AG759" i="4"/>
  <c r="U338" i="4"/>
  <c r="U450" i="4"/>
  <c r="U840" i="4"/>
  <c r="U849" i="4" s="1"/>
  <c r="U889" i="4"/>
  <c r="AH809" i="4"/>
  <c r="S806" i="4"/>
  <c r="V776" i="4"/>
  <c r="V553" i="4"/>
  <c r="V996" i="4"/>
  <c r="V666" i="4"/>
  <c r="V611" i="4"/>
  <c r="V443" i="4"/>
  <c r="AG1107" i="4"/>
  <c r="AG814" i="4"/>
  <c r="AH627" i="4"/>
  <c r="AH645" i="4" s="1"/>
  <c r="V552" i="4"/>
  <c r="V329" i="4"/>
  <c r="V219" i="4"/>
  <c r="V497" i="4"/>
  <c r="V442" i="4"/>
  <c r="V610" i="4"/>
  <c r="V384" i="4"/>
  <c r="V995" i="4"/>
  <c r="V830" i="4"/>
  <c r="V775" i="4"/>
  <c r="V940" i="4"/>
  <c r="V720" i="4"/>
  <c r="V274" i="4"/>
  <c r="V665" i="4"/>
  <c r="V1053" i="4"/>
  <c r="AH289" i="4"/>
  <c r="AH789" i="4"/>
  <c r="AH807" i="4" s="1"/>
  <c r="AH792" i="4"/>
  <c r="AH810" i="4" s="1"/>
  <c r="S308" i="4"/>
  <c r="AL122" i="4"/>
  <c r="AL145" i="4" s="1"/>
  <c r="AL108" i="4"/>
  <c r="AL131" i="4" s="1"/>
  <c r="AL93" i="4"/>
  <c r="AL113" i="4"/>
  <c r="AL136" i="4" s="1"/>
  <c r="AL98" i="4"/>
  <c r="AL124" i="4"/>
  <c r="AL147" i="4" s="1"/>
  <c r="AL110" i="4"/>
  <c r="AL133" i="4" s="1"/>
  <c r="AL95" i="4"/>
  <c r="AL118" i="4"/>
  <c r="AL141" i="4" s="1"/>
  <c r="AL152" i="4"/>
  <c r="AL120" i="4"/>
  <c r="AL143" i="4" s="1"/>
  <c r="AL64" i="4"/>
  <c r="AL50" i="4"/>
  <c r="AL35" i="4"/>
  <c r="AL19" i="4"/>
  <c r="AL116" i="4"/>
  <c r="AL139" i="4" s="1"/>
  <c r="AL112" i="4"/>
  <c r="AL135" i="4" s="1"/>
  <c r="AL102" i="4"/>
  <c r="AL94" i="4"/>
  <c r="AL75" i="4"/>
  <c r="AL61" i="4"/>
  <c r="AL46" i="4"/>
  <c r="AL32" i="4"/>
  <c r="AL16" i="4"/>
  <c r="AL121" i="4"/>
  <c r="AL144" i="4" s="1"/>
  <c r="AL72" i="4"/>
  <c r="AL58" i="4"/>
  <c r="AL43" i="4"/>
  <c r="AL69" i="4"/>
  <c r="AL55" i="4"/>
  <c r="AL40" i="4"/>
  <c r="AL25" i="4"/>
  <c r="AL66" i="4"/>
  <c r="AL52" i="4"/>
  <c r="AL37" i="4"/>
  <c r="AL22" i="4"/>
  <c r="AL117" i="4"/>
  <c r="AL140" i="4" s="1"/>
  <c r="AL109" i="4"/>
  <c r="AL132" i="4" s="1"/>
  <c r="AL99" i="4"/>
  <c r="AL63" i="4"/>
  <c r="AL49" i="4"/>
  <c r="AL34" i="4"/>
  <c r="AL18" i="4"/>
  <c r="AL100" i="4"/>
  <c r="AL77" i="4"/>
  <c r="AL74" i="4"/>
  <c r="AL60" i="4"/>
  <c r="AL45" i="4"/>
  <c r="AL31" i="4"/>
  <c r="AL15" i="4"/>
  <c r="AL71" i="4"/>
  <c r="AL57" i="4"/>
  <c r="AL42" i="4"/>
  <c r="AL27" i="4"/>
  <c r="AL68" i="4"/>
  <c r="AL54" i="4"/>
  <c r="AL39" i="4"/>
  <c r="AL24" i="4"/>
  <c r="AL151" i="4"/>
  <c r="AL70" i="4"/>
  <c r="AL56" i="4"/>
  <c r="AL41" i="4"/>
  <c r="AL26" i="4"/>
  <c r="AL123" i="4"/>
  <c r="AL146" i="4" s="1"/>
  <c r="AL53" i="4"/>
  <c r="AL33" i="4"/>
  <c r="AL14" i="4"/>
  <c r="AL44" i="4"/>
  <c r="AL17" i="4"/>
  <c r="AL38" i="4"/>
  <c r="AL67" i="4"/>
  <c r="AL48" i="4"/>
  <c r="AL36" i="4"/>
  <c r="AL114" i="4"/>
  <c r="AL137" i="4" s="1"/>
  <c r="AL96" i="4"/>
  <c r="AL21" i="4"/>
  <c r="AL59" i="4"/>
  <c r="AL115" i="4"/>
  <c r="AL138" i="4" s="1"/>
  <c r="AL111" i="4"/>
  <c r="AL134" i="4" s="1"/>
  <c r="AL62" i="4"/>
  <c r="AL51" i="4"/>
  <c r="AL97" i="4"/>
  <c r="AM5" i="4"/>
  <c r="AL73" i="4"/>
  <c r="AL119" i="4"/>
  <c r="AL142" i="4" s="1"/>
  <c r="AL23" i="4"/>
  <c r="AL101" i="4"/>
  <c r="AL76" i="4"/>
  <c r="AL65" i="4"/>
  <c r="AL30" i="4"/>
  <c r="AH1013" i="4"/>
  <c r="AH735" i="4"/>
  <c r="AH753" i="4" s="1"/>
  <c r="AH628" i="4"/>
  <c r="AH646" i="4" s="1"/>
  <c r="AH677" i="4"/>
  <c r="AH695" i="4" s="1"/>
  <c r="V79" i="4"/>
  <c r="AJ553" i="4"/>
  <c r="AJ275" i="4"/>
  <c r="AJ385" i="4"/>
  <c r="AJ831" i="4"/>
  <c r="AJ498" i="4"/>
  <c r="AJ1054" i="4"/>
  <c r="AJ776" i="4"/>
  <c r="AJ886" i="4"/>
  <c r="AJ721" i="4"/>
  <c r="AJ941" i="4"/>
  <c r="AJ996" i="4"/>
  <c r="AJ330" i="4"/>
  <c r="AJ611" i="4"/>
  <c r="AJ666" i="4"/>
  <c r="AJ443" i="4"/>
  <c r="AJ220" i="4"/>
  <c r="AH626" i="4"/>
  <c r="AH644" i="4" s="1"/>
  <c r="AI225" i="4"/>
  <c r="AI280" i="4"/>
  <c r="AI511" i="4"/>
  <c r="AI558" i="4"/>
  <c r="AI783" i="4"/>
  <c r="AI1058" i="4"/>
  <c r="S644" i="4"/>
  <c r="T176" i="4"/>
  <c r="T189" i="4" s="1"/>
  <c r="U163" i="4"/>
  <c r="AH738" i="4"/>
  <c r="AH756" i="4" s="1"/>
  <c r="Q1122" i="4"/>
  <c r="AG1124" i="4"/>
  <c r="Q1124" i="4"/>
  <c r="Q1125" i="4" s="1"/>
  <c r="U226" i="4"/>
  <c r="U334" i="4"/>
  <c r="U999" i="4"/>
  <c r="AK12" i="4"/>
  <c r="AH346" i="4"/>
  <c r="AH364" i="4" s="1"/>
  <c r="AI180" i="4"/>
  <c r="AI193" i="4" s="1"/>
  <c r="AJ167" i="4"/>
  <c r="AH678" i="4"/>
  <c r="AH696" i="4" s="1"/>
  <c r="AH1068" i="4"/>
  <c r="AH1086" i="4" s="1"/>
  <c r="T177" i="4"/>
  <c r="T190" i="4" s="1"/>
  <c r="U164" i="4"/>
  <c r="AH737" i="4"/>
  <c r="AH755" i="4" s="1"/>
  <c r="AH952" i="4"/>
  <c r="AH970" i="4" s="1"/>
  <c r="AH569" i="4"/>
  <c r="AH587" i="4" s="1"/>
  <c r="AJ1021" i="4"/>
  <c r="AJ967" i="4"/>
  <c r="AJ1018" i="4"/>
  <c r="AJ963" i="4"/>
  <c r="AJ912" i="4"/>
  <c r="AJ797" i="4"/>
  <c r="AJ910" i="4"/>
  <c r="AJ851" i="4"/>
  <c r="AJ741" i="4"/>
  <c r="AJ744" i="4"/>
  <c r="AJ633" i="4"/>
  <c r="AJ692" i="4"/>
  <c r="AJ635" i="4"/>
  <c r="AJ638" i="4"/>
  <c r="AJ690" i="4"/>
  <c r="AJ852" i="4"/>
  <c r="AJ743" i="4"/>
  <c r="AJ746" i="4"/>
  <c r="AJ636" i="4"/>
  <c r="AJ687" i="4"/>
  <c r="AJ803" i="4"/>
  <c r="AJ800" i="4"/>
  <c r="AJ802" i="4"/>
  <c r="AJ748" i="4"/>
  <c r="AJ688" i="4"/>
  <c r="AJ745" i="4"/>
  <c r="AJ906" i="4"/>
  <c r="AJ856" i="4"/>
  <c r="AJ801" i="4"/>
  <c r="AJ853" i="4"/>
  <c r="AJ913" i="4"/>
  <c r="AJ796" i="4"/>
  <c r="AJ908" i="4"/>
  <c r="AJ637" i="4"/>
  <c r="AJ686" i="4"/>
  <c r="AJ691" i="4"/>
  <c r="AJ799" i="4"/>
  <c r="AJ858" i="4"/>
  <c r="AJ689" i="4"/>
  <c r="AJ909" i="4"/>
  <c r="AJ632" i="4"/>
  <c r="AJ634" i="4"/>
  <c r="AJ857" i="4"/>
  <c r="AJ965" i="4"/>
  <c r="AJ966" i="4"/>
  <c r="AJ693" i="4"/>
  <c r="AJ742" i="4"/>
  <c r="AJ1016" i="4"/>
  <c r="AJ631" i="4"/>
  <c r="AJ747" i="4"/>
  <c r="AJ798" i="4"/>
  <c r="AJ1017" i="4"/>
  <c r="AJ1019" i="4"/>
  <c r="AJ968" i="4"/>
  <c r="AJ1022" i="4"/>
  <c r="AJ854" i="4"/>
  <c r="AJ962" i="4"/>
  <c r="AJ855" i="4"/>
  <c r="AJ911" i="4"/>
  <c r="AJ907" i="4"/>
  <c r="AJ961" i="4"/>
  <c r="AJ964" i="4"/>
  <c r="AJ1020" i="4"/>
  <c r="AJ1023" i="4"/>
  <c r="AJ1075" i="4"/>
  <c r="AJ1074" i="4"/>
  <c r="AJ1077" i="4"/>
  <c r="AJ1081" i="4"/>
  <c r="AJ1078" i="4"/>
  <c r="AJ1079" i="4"/>
  <c r="AJ1080" i="4"/>
  <c r="AJ1076" i="4"/>
  <c r="AH416" i="4"/>
  <c r="AH683" i="4"/>
  <c r="AH701" i="4" s="1"/>
  <c r="T179" i="4"/>
  <c r="T192" i="4" s="1"/>
  <c r="U166" i="4"/>
  <c r="S418" i="4"/>
  <c r="AH454" i="4"/>
  <c r="AH472" i="4" s="1"/>
  <c r="V84" i="4"/>
  <c r="V81" i="4"/>
  <c r="AJ883" i="4"/>
  <c r="AJ382" i="4"/>
  <c r="AJ272" i="4"/>
  <c r="AJ440" i="4"/>
  <c r="AJ495" i="4"/>
  <c r="AJ663" i="4"/>
  <c r="AJ718" i="4"/>
  <c r="AJ550" i="4"/>
  <c r="AJ938" i="4"/>
  <c r="AJ773" i="4"/>
  <c r="AJ828" i="4"/>
  <c r="AJ217" i="4"/>
  <c r="AJ993" i="4"/>
  <c r="AJ608" i="4"/>
  <c r="AJ327" i="4"/>
  <c r="AJ1051" i="4"/>
  <c r="AH235" i="4"/>
  <c r="AH253" i="4" s="1"/>
  <c r="AH1008" i="4"/>
  <c r="AH1026" i="4" s="1"/>
  <c r="AI226" i="4"/>
  <c r="AI391" i="4"/>
  <c r="AI504" i="4"/>
  <c r="AI613" i="4"/>
  <c r="AI669" i="4"/>
  <c r="AI998" i="4"/>
  <c r="AI1004" i="4"/>
  <c r="AH570" i="4"/>
  <c r="AH588" i="4" s="1"/>
  <c r="AI172" i="4"/>
  <c r="AI185" i="4" s="1"/>
  <c r="AJ159" i="4"/>
  <c r="S751" i="4"/>
  <c r="T178" i="4"/>
  <c r="T191" i="4" s="1"/>
  <c r="T512" i="4" s="1"/>
  <c r="U165" i="4"/>
  <c r="U392" i="4"/>
  <c r="U556" i="4"/>
  <c r="U673" i="4"/>
  <c r="U723" i="4"/>
  <c r="U833" i="4"/>
  <c r="U1060" i="4"/>
  <c r="S700" i="4"/>
  <c r="AH566" i="4"/>
  <c r="AH584" i="4" s="1"/>
  <c r="AH1066" i="4"/>
  <c r="AH1084" i="4" s="1"/>
  <c r="T977" i="4"/>
  <c r="AI174" i="4"/>
  <c r="AI187" i="4" s="1"/>
  <c r="AJ161" i="4"/>
  <c r="AH460" i="4"/>
  <c r="AH478" i="4" s="1"/>
  <c r="AH903" i="4"/>
  <c r="AH921" i="4" s="1"/>
  <c r="AH515" i="4"/>
  <c r="AH533" i="4" s="1"/>
  <c r="AJ406" i="4"/>
  <c r="AJ405" i="4"/>
  <c r="AJ297" i="4"/>
  <c r="AJ302" i="4"/>
  <c r="AJ301" i="4"/>
  <c r="AJ240" i="4"/>
  <c r="AJ353" i="4"/>
  <c r="AJ409" i="4"/>
  <c r="AJ245" i="4"/>
  <c r="AJ241" i="4"/>
  <c r="AJ296" i="4"/>
  <c r="AJ412" i="4"/>
  <c r="AJ355" i="4"/>
  <c r="AJ407" i="4"/>
  <c r="AJ242" i="4"/>
  <c r="AJ244" i="4"/>
  <c r="AJ298" i="4"/>
  <c r="AJ246" i="4"/>
  <c r="AJ357" i="4"/>
  <c r="AJ411" i="4"/>
  <c r="AJ351" i="4"/>
  <c r="AJ295" i="4"/>
  <c r="AJ354" i="4"/>
  <c r="AJ356" i="4"/>
  <c r="AJ300" i="4"/>
  <c r="AJ408" i="4"/>
  <c r="AJ350" i="4"/>
  <c r="AJ247" i="4"/>
  <c r="AJ410" i="4"/>
  <c r="AJ299" i="4"/>
  <c r="AJ243" i="4"/>
  <c r="AJ352" i="4"/>
  <c r="AH865" i="4"/>
  <c r="AH679" i="4"/>
  <c r="AH697" i="4" s="1"/>
  <c r="AH309" i="4"/>
  <c r="R1115" i="4"/>
  <c r="R1110" i="4"/>
  <c r="S1025" i="4"/>
  <c r="R979" i="4"/>
  <c r="AH400" i="4"/>
  <c r="AH418" i="4" s="1"/>
  <c r="W169" i="4"/>
  <c r="W7" i="4"/>
  <c r="W9" i="4"/>
  <c r="W8" i="4"/>
  <c r="X4" i="4"/>
  <c r="V82" i="4"/>
  <c r="AJ437" i="4"/>
  <c r="AJ214" i="4"/>
  <c r="AH897" i="4"/>
  <c r="AH915" i="4" s="1"/>
  <c r="R1118" i="4"/>
  <c r="S254" i="4"/>
  <c r="AI334" i="4"/>
  <c r="AI450" i="4"/>
  <c r="AI668" i="4"/>
  <c r="AI671" i="4"/>
  <c r="AI724" i="4"/>
  <c r="AI890" i="4"/>
  <c r="AI899" i="4" s="1"/>
  <c r="AI944" i="4"/>
  <c r="S809" i="4"/>
  <c r="U354" i="4"/>
  <c r="U411" i="4"/>
  <c r="U240" i="4"/>
  <c r="U296" i="4"/>
  <c r="U301" i="4"/>
  <c r="U244" i="4"/>
  <c r="U245" i="4"/>
  <c r="U405" i="4"/>
  <c r="U299" i="4"/>
  <c r="U297" i="4"/>
  <c r="U357" i="4"/>
  <c r="U410" i="4"/>
  <c r="U406" i="4"/>
  <c r="U352" i="4"/>
  <c r="U241" i="4"/>
  <c r="U300" i="4"/>
  <c r="U246" i="4"/>
  <c r="U356" i="4"/>
  <c r="U355" i="4"/>
  <c r="U407" i="4"/>
  <c r="U247" i="4"/>
  <c r="U412" i="4"/>
  <c r="U353" i="4"/>
  <c r="U408" i="4"/>
  <c r="U409" i="4"/>
  <c r="U350" i="4"/>
  <c r="U243" i="4"/>
  <c r="U295" i="4"/>
  <c r="U302" i="4"/>
  <c r="U351" i="4"/>
  <c r="U298" i="4"/>
  <c r="U242" i="4"/>
  <c r="U335" i="4"/>
  <c r="U447" i="4"/>
  <c r="U1059" i="4"/>
  <c r="AI178" i="4"/>
  <c r="AI191" i="4" s="1"/>
  <c r="AJ165" i="4"/>
  <c r="T174" i="4"/>
  <c r="T187" i="4" s="1"/>
  <c r="U161" i="4"/>
  <c r="AI837" i="4"/>
  <c r="U728" i="4"/>
  <c r="T173" i="4"/>
  <c r="T186" i="4" s="1"/>
  <c r="U160" i="4"/>
  <c r="AH1031" i="4"/>
  <c r="AG1101" i="4"/>
  <c r="AG481" i="4"/>
  <c r="R1105" i="4"/>
  <c r="R704" i="4"/>
  <c r="R1104" i="4"/>
  <c r="R649" i="4"/>
  <c r="AH845" i="4"/>
  <c r="AH863" i="4" s="1"/>
  <c r="AH565" i="4"/>
  <c r="AH583" i="4" s="1"/>
  <c r="AH401" i="4"/>
  <c r="AH419" i="4" s="1"/>
  <c r="AM169" i="4"/>
  <c r="AM7" i="4"/>
  <c r="AN4" i="4"/>
  <c r="AM8" i="4"/>
  <c r="AM9" i="4"/>
  <c r="AH788" i="4"/>
  <c r="AH806" i="4" s="1"/>
  <c r="AH397" i="4"/>
  <c r="AH415" i="4" s="1"/>
  <c r="AG1119" i="4"/>
  <c r="AH458" i="4"/>
  <c r="AH476" i="4" s="1"/>
  <c r="S755" i="4"/>
  <c r="S586" i="4"/>
  <c r="V80" i="4"/>
  <c r="AJ1047" i="4"/>
  <c r="AJ934" i="4"/>
  <c r="AJ824" i="4"/>
  <c r="AJ714" i="4"/>
  <c r="AJ323" i="4"/>
  <c r="AJ491" i="4"/>
  <c r="AJ546" i="4"/>
  <c r="AJ769" i="4"/>
  <c r="AJ604" i="4"/>
  <c r="AJ378" i="4"/>
  <c r="AJ879" i="4"/>
  <c r="AJ989" i="4"/>
  <c r="AJ659" i="4"/>
  <c r="AJ268" i="4"/>
  <c r="AF1125" i="4"/>
  <c r="AF1122" i="4"/>
  <c r="AH898" i="4"/>
  <c r="AH916" i="4" s="1"/>
  <c r="AI278" i="4"/>
  <c r="AI332" i="4"/>
  <c r="AI392" i="4"/>
  <c r="AI566" i="4"/>
  <c r="AI728" i="4"/>
  <c r="AI725" i="4"/>
  <c r="AI892" i="4"/>
  <c r="AI945" i="4"/>
  <c r="AI1062" i="4"/>
  <c r="AH1067" i="4"/>
  <c r="AH1085" i="4" s="1"/>
  <c r="U332" i="4"/>
  <c r="U500" i="4"/>
  <c r="U724" i="4"/>
  <c r="U946" i="4"/>
  <c r="T513" i="4" l="1"/>
  <c r="T400" i="4"/>
  <c r="T418" i="4" s="1"/>
  <c r="T345" i="4"/>
  <c r="T363" i="4" s="1"/>
  <c r="T1069" i="4"/>
  <c r="T681" i="4"/>
  <c r="AI584" i="4"/>
  <c r="AI844" i="4"/>
  <c r="V498" i="4"/>
  <c r="AI791" i="4"/>
  <c r="AI809" i="4" s="1"/>
  <c r="V463" i="4"/>
  <c r="V1060" i="4"/>
  <c r="AI1085" i="4"/>
  <c r="V330" i="4"/>
  <c r="V886" i="4"/>
  <c r="U729" i="4"/>
  <c r="V525" i="4"/>
  <c r="U279" i="4"/>
  <c r="U393" i="4"/>
  <c r="AI954" i="4"/>
  <c r="AI972" i="4" s="1"/>
  <c r="V220" i="4"/>
  <c r="AJ560" i="4"/>
  <c r="AJ725" i="4"/>
  <c r="W78" i="4"/>
  <c r="U507" i="4"/>
  <c r="U516" i="4" s="1"/>
  <c r="U534" i="4" s="1"/>
  <c r="V521" i="4"/>
  <c r="U947" i="4"/>
  <c r="U895" i="4"/>
  <c r="U904" i="4" s="1"/>
  <c r="AJ616" i="4"/>
  <c r="AJ837" i="4"/>
  <c r="U837" i="4"/>
  <c r="AI734" i="4"/>
  <c r="AI343" i="4"/>
  <c r="AI361" i="4" s="1"/>
  <c r="V941" i="4"/>
  <c r="V950" i="4" s="1"/>
  <c r="V959" i="4" s="1"/>
  <c r="U867" i="4"/>
  <c r="AJ945" i="4"/>
  <c r="AI288" i="4"/>
  <c r="AI306" i="4" s="1"/>
  <c r="U452" i="4"/>
  <c r="U461" i="4" s="1"/>
  <c r="U479" i="4" s="1"/>
  <c r="U284" i="4"/>
  <c r="U293" i="4" s="1"/>
  <c r="U311" i="4" s="1"/>
  <c r="V672" i="4"/>
  <c r="V520" i="4"/>
  <c r="AI901" i="4"/>
  <c r="AI919" i="4" s="1"/>
  <c r="V1054" i="4"/>
  <c r="V1063" i="4" s="1"/>
  <c r="V1072" i="4" s="1"/>
  <c r="V1090" i="4" s="1"/>
  <c r="AJ839" i="4"/>
  <c r="U589" i="4"/>
  <c r="V467" i="4"/>
  <c r="AI1069" i="4"/>
  <c r="AI1087" i="4" s="1"/>
  <c r="U670" i="4"/>
  <c r="AI400" i="4"/>
  <c r="AI418" i="4" s="1"/>
  <c r="AI956" i="4"/>
  <c r="AI974" i="4" s="1"/>
  <c r="AI416" i="4"/>
  <c r="AJ279" i="4"/>
  <c r="AI1011" i="4"/>
  <c r="U675" i="4"/>
  <c r="U684" i="4" s="1"/>
  <c r="U702" i="4" s="1"/>
  <c r="V524" i="4"/>
  <c r="U943" i="4"/>
  <c r="U1056" i="4"/>
  <c r="U730" i="4"/>
  <c r="U739" i="4" s="1"/>
  <c r="U757" i="4" s="1"/>
  <c r="AJ671" i="4"/>
  <c r="AJ1002" i="4"/>
  <c r="U224" i="4"/>
  <c r="AI235" i="4"/>
  <c r="AI699" i="4"/>
  <c r="U891" i="4"/>
  <c r="T1087" i="4"/>
  <c r="V993" i="4"/>
  <c r="V1020" i="4"/>
  <c r="V965" i="4"/>
  <c r="V852" i="4"/>
  <c r="V1019" i="4"/>
  <c r="U890" i="4"/>
  <c r="AI846" i="4"/>
  <c r="AI864" i="4" s="1"/>
  <c r="AI752" i="4"/>
  <c r="V575" i="4"/>
  <c r="AI345" i="4"/>
  <c r="AI363" i="4" s="1"/>
  <c r="U280" i="4"/>
  <c r="AI736" i="4"/>
  <c r="V1021" i="4"/>
  <c r="V1017" i="4"/>
  <c r="V635" i="4"/>
  <c r="V964" i="4"/>
  <c r="V721" i="4"/>
  <c r="V275" i="4"/>
  <c r="V385" i="4"/>
  <c r="V1051" i="4"/>
  <c r="AI1067" i="4"/>
  <c r="AJ224" i="4"/>
  <c r="W12" i="4"/>
  <c r="W1043" i="4" s="1"/>
  <c r="V205" i="4"/>
  <c r="V319" i="4"/>
  <c r="V537" i="4"/>
  <c r="V821" i="4"/>
  <c r="V839" i="4" s="1"/>
  <c r="V926" i="4"/>
  <c r="V944" i="4" s="1"/>
  <c r="V608" i="4"/>
  <c r="V799" i="4"/>
  <c r="V911" i="4"/>
  <c r="V854" i="4"/>
  <c r="V1022" i="4"/>
  <c r="U1002" i="4"/>
  <c r="AI346" i="4"/>
  <c r="AI1070" i="4"/>
  <c r="AI514" i="4"/>
  <c r="AI532" i="4" s="1"/>
  <c r="AI236" i="4"/>
  <c r="AI254" i="4" s="1"/>
  <c r="AI957" i="4"/>
  <c r="AI975" i="4" s="1"/>
  <c r="AI569" i="4"/>
  <c r="AI587" i="4" s="1"/>
  <c r="T1009" i="4"/>
  <c r="T1027" i="4" s="1"/>
  <c r="T566" i="4"/>
  <c r="T584" i="4" s="1"/>
  <c r="T398" i="4"/>
  <c r="T1067" i="4"/>
  <c r="T683" i="4"/>
  <c r="T701" i="4" s="1"/>
  <c r="T515" i="4"/>
  <c r="T848" i="4"/>
  <c r="T866" i="4" s="1"/>
  <c r="T347" i="4"/>
  <c r="T365" i="4" s="1"/>
  <c r="U671" i="4"/>
  <c r="U366" i="4"/>
  <c r="AI459" i="4"/>
  <c r="AI477" i="4" s="1"/>
  <c r="AJ334" i="4"/>
  <c r="AJ724" i="4"/>
  <c r="AJ999" i="4"/>
  <c r="V320" i="4"/>
  <c r="V371" i="4"/>
  <c r="V389" i="4" s="1"/>
  <c r="V430" i="4"/>
  <c r="V544" i="4"/>
  <c r="V602" i="4"/>
  <c r="V710" i="4"/>
  <c r="V870" i="4"/>
  <c r="V932" i="4"/>
  <c r="V1043" i="4"/>
  <c r="V577" i="4"/>
  <c r="V465" i="4"/>
  <c r="W104" i="4"/>
  <c r="W128" i="4" s="1"/>
  <c r="W301" i="4" s="1"/>
  <c r="U229" i="4"/>
  <c r="U238" i="4" s="1"/>
  <c r="AI917" i="4"/>
  <c r="AJ389" i="4"/>
  <c r="AJ675" i="4"/>
  <c r="AJ684" i="4" s="1"/>
  <c r="AJ702" i="4" s="1"/>
  <c r="AJ617" i="4"/>
  <c r="AJ944" i="4"/>
  <c r="AJ1062" i="4"/>
  <c r="AI626" i="4"/>
  <c r="AI644" i="4" s="1"/>
  <c r="U615" i="4"/>
  <c r="V208" i="4"/>
  <c r="V375" i="4"/>
  <c r="V432" i="4"/>
  <c r="V596" i="4"/>
  <c r="V543" i="4"/>
  <c r="V561" i="4" s="1"/>
  <c r="V765" i="4"/>
  <c r="V874" i="4"/>
  <c r="V892" i="4" s="1"/>
  <c r="V929" i="4"/>
  <c r="V947" i="4" s="1"/>
  <c r="V1044" i="4"/>
  <c r="V1062" i="4" s="1"/>
  <c r="V578" i="4"/>
  <c r="V522" i="4"/>
  <c r="AI1029" i="4"/>
  <c r="AI737" i="4"/>
  <c r="AI290" i="4"/>
  <c r="AI308" i="4" s="1"/>
  <c r="AJ335" i="4"/>
  <c r="U835" i="4"/>
  <c r="U1005" i="4"/>
  <c r="U1014" i="4" s="1"/>
  <c r="U1032" i="4" s="1"/>
  <c r="V262" i="4"/>
  <c r="V261" i="4"/>
  <c r="V369" i="4"/>
  <c r="V374" i="4"/>
  <c r="V540" i="4"/>
  <c r="V655" i="4"/>
  <c r="V818" i="4"/>
  <c r="V928" i="4"/>
  <c r="V980" i="4"/>
  <c r="V574" i="4"/>
  <c r="AI1012" i="4"/>
  <c r="AI1030" i="4" s="1"/>
  <c r="AJ948" i="4"/>
  <c r="U281" i="4"/>
  <c r="V260" i="4"/>
  <c r="V266" i="4"/>
  <c r="V483" i="4"/>
  <c r="V427" i="4"/>
  <c r="V542" i="4"/>
  <c r="V706" i="4"/>
  <c r="V761" i="4"/>
  <c r="V817" i="4"/>
  <c r="V981" i="4"/>
  <c r="V523" i="4"/>
  <c r="V217" i="4"/>
  <c r="V1077" i="4"/>
  <c r="V963" i="4"/>
  <c r="V797" i="4"/>
  <c r="V636" i="4"/>
  <c r="V796" i="4"/>
  <c r="AI755" i="4"/>
  <c r="T1085" i="4"/>
  <c r="U559" i="4"/>
  <c r="V580" i="4"/>
  <c r="U506" i="4"/>
  <c r="AI401" i="4"/>
  <c r="AI419" i="4" s="1"/>
  <c r="AI513" i="4"/>
  <c r="AI458" i="4"/>
  <c r="AI624" i="4"/>
  <c r="AI642" i="4" s="1"/>
  <c r="U391" i="4"/>
  <c r="V209" i="4"/>
  <c r="V259" i="4"/>
  <c r="V376" i="4"/>
  <c r="V394" i="4" s="1"/>
  <c r="V403" i="4" s="1"/>
  <c r="V421" i="4" s="1"/>
  <c r="V434" i="4"/>
  <c r="V452" i="4" s="1"/>
  <c r="V461" i="4" s="1"/>
  <c r="V479" i="4" s="1"/>
  <c r="V657" i="4"/>
  <c r="V675" i="4" s="1"/>
  <c r="V684" i="4" s="1"/>
  <c r="V702" i="4" s="1"/>
  <c r="V656" i="4"/>
  <c r="V674" i="4" s="1"/>
  <c r="V763" i="4"/>
  <c r="V871" i="4"/>
  <c r="V987" i="4"/>
  <c r="V1005" i="4" s="1"/>
  <c r="V1014" i="4" s="1"/>
  <c r="V1032" i="4" s="1"/>
  <c r="V519" i="4"/>
  <c r="V828" i="4"/>
  <c r="V837" i="4" s="1"/>
  <c r="V1074" i="4"/>
  <c r="V634" i="4"/>
  <c r="V746" i="4"/>
  <c r="V631" i="4"/>
  <c r="V745" i="4"/>
  <c r="U647" i="4"/>
  <c r="AJ277" i="4"/>
  <c r="AJ333" i="4"/>
  <c r="AJ836" i="4"/>
  <c r="V264" i="4"/>
  <c r="V318" i="4"/>
  <c r="V336" i="4" s="1"/>
  <c r="V488" i="4"/>
  <c r="V506" i="4" s="1"/>
  <c r="V597" i="4"/>
  <c r="V541" i="4"/>
  <c r="V559" i="4" s="1"/>
  <c r="V711" i="4"/>
  <c r="V729" i="4" s="1"/>
  <c r="V766" i="4"/>
  <c r="V784" i="4" s="1"/>
  <c r="V822" i="4"/>
  <c r="V840" i="4" s="1"/>
  <c r="V849" i="4" s="1"/>
  <c r="V867" i="4" s="1"/>
  <c r="V985" i="4"/>
  <c r="V579" i="4"/>
  <c r="V469" i="4"/>
  <c r="V968" i="4"/>
  <c r="V857" i="4"/>
  <c r="V1018" i="4"/>
  <c r="V856" i="4"/>
  <c r="V802" i="4"/>
  <c r="AI792" i="4"/>
  <c r="AI810" i="4" s="1"/>
  <c r="U451" i="4"/>
  <c r="V573" i="4"/>
  <c r="V468" i="4"/>
  <c r="AI754" i="4"/>
  <c r="AJ556" i="4"/>
  <c r="AJ889" i="4"/>
  <c r="V210" i="4"/>
  <c r="V228" i="4" s="1"/>
  <c r="V486" i="4"/>
  <c r="V504" i="4" s="1"/>
  <c r="V484" i="4"/>
  <c r="V487" i="4"/>
  <c r="V708" i="4"/>
  <c r="V653" i="4"/>
  <c r="V764" i="4"/>
  <c r="V782" i="4" s="1"/>
  <c r="V931" i="4"/>
  <c r="V518" i="4"/>
  <c r="V803" i="4"/>
  <c r="V812" i="4" s="1"/>
  <c r="V966" i="4"/>
  <c r="V744" i="4"/>
  <c r="V687" i="4"/>
  <c r="AI845" i="4"/>
  <c r="AI863" i="4" s="1"/>
  <c r="AI735" i="4"/>
  <c r="AI753" i="4" s="1"/>
  <c r="AI1068" i="4"/>
  <c r="AI1086" i="4" s="1"/>
  <c r="S1099" i="4"/>
  <c r="S368" i="4"/>
  <c r="AH1111" i="4"/>
  <c r="AH1037" i="4"/>
  <c r="AH1036" i="4"/>
  <c r="S1106" i="4"/>
  <c r="S759" i="4"/>
  <c r="T232" i="4"/>
  <c r="T250" i="4" s="1"/>
  <c r="T455" i="4"/>
  <c r="T473" i="4" s="1"/>
  <c r="AH1101" i="4"/>
  <c r="AH481" i="4"/>
  <c r="T677" i="4"/>
  <c r="T622" i="4"/>
  <c r="T640" i="4" s="1"/>
  <c r="T952" i="4"/>
  <c r="T970" i="4" s="1"/>
  <c r="T396" i="4"/>
  <c r="T414" i="4" s="1"/>
  <c r="T787" i="4"/>
  <c r="T805" i="4" s="1"/>
  <c r="T897" i="4"/>
  <c r="T509" i="4"/>
  <c r="T527" i="4" s="1"/>
  <c r="T1007" i="4"/>
  <c r="T732" i="4"/>
  <c r="T1065" i="4"/>
  <c r="T1083" i="4" s="1"/>
  <c r="T564" i="4"/>
  <c r="T582" i="4" s="1"/>
  <c r="T286" i="4"/>
  <c r="T304" i="4" s="1"/>
  <c r="T341" i="4"/>
  <c r="T359" i="4" s="1"/>
  <c r="T842" i="4"/>
  <c r="T682" i="4"/>
  <c r="T700" i="4" s="1"/>
  <c r="T847" i="4"/>
  <c r="T865" i="4" s="1"/>
  <c r="T792" i="4"/>
  <c r="T810" i="4" s="1"/>
  <c r="T236" i="4"/>
  <c r="T254" i="4" s="1"/>
  <c r="T569" i="4"/>
  <c r="T459" i="4"/>
  <c r="T346" i="4"/>
  <c r="T364" i="4" s="1"/>
  <c r="T1070" i="4"/>
  <c r="T1088" i="4" s="1"/>
  <c r="T514" i="4"/>
  <c r="T532" i="4" s="1"/>
  <c r="T291" i="4"/>
  <c r="T309" i="4" s="1"/>
  <c r="T902" i="4"/>
  <c r="T920" i="4" s="1"/>
  <c r="T957" i="4"/>
  <c r="T975" i="4" s="1"/>
  <c r="T401" i="4"/>
  <c r="T419" i="4" s="1"/>
  <c r="T627" i="4"/>
  <c r="T1012" i="4"/>
  <c r="T1030" i="4" s="1"/>
  <c r="T737" i="4"/>
  <c r="T755" i="4" s="1"/>
  <c r="AI396" i="4"/>
  <c r="AI414" i="4" s="1"/>
  <c r="AI732" i="4"/>
  <c r="AI750" i="4" s="1"/>
  <c r="T1084" i="4"/>
  <c r="AH1108" i="4"/>
  <c r="AH869" i="4"/>
  <c r="S1113" i="4"/>
  <c r="S1094" i="4"/>
  <c r="S1096" i="4"/>
  <c r="S202" i="4"/>
  <c r="S203" i="4"/>
  <c r="T565" i="4"/>
  <c r="T583" i="4" s="1"/>
  <c r="T397" i="4"/>
  <c r="T415" i="4" s="1"/>
  <c r="T623" i="4"/>
  <c r="T641" i="4" s="1"/>
  <c r="T678" i="4"/>
  <c r="T843" i="4"/>
  <c r="T861" i="4" s="1"/>
  <c r="T510" i="4"/>
  <c r="T528" i="4" s="1"/>
  <c r="T287" i="4"/>
  <c r="T305" i="4" s="1"/>
  <c r="T1066" i="4"/>
  <c r="T733" i="4"/>
  <c r="T751" i="4" s="1"/>
  <c r="T788" i="4"/>
  <c r="T953" i="4"/>
  <c r="T971" i="4" s="1"/>
  <c r="T1008" i="4"/>
  <c r="T1026" i="4" s="1"/>
  <c r="T898" i="4"/>
  <c r="T916" i="4" s="1"/>
  <c r="T342" i="4"/>
  <c r="T360" i="4" s="1"/>
  <c r="T231" i="4"/>
  <c r="T249" i="4" s="1"/>
  <c r="T454" i="4"/>
  <c r="T472" i="4" s="1"/>
  <c r="AI565" i="4"/>
  <c r="AI583" i="4" s="1"/>
  <c r="AI843" i="4"/>
  <c r="AI861" i="4" s="1"/>
  <c r="AI397" i="4"/>
  <c r="AI415" i="4" s="1"/>
  <c r="AI898" i="4"/>
  <c r="AI916" i="4" s="1"/>
  <c r="AI1008" i="4"/>
  <c r="AI1026" i="4" s="1"/>
  <c r="AI1066" i="4"/>
  <c r="AI1084" i="4" s="1"/>
  <c r="AI788" i="4"/>
  <c r="AI806" i="4" s="1"/>
  <c r="AI623" i="4"/>
  <c r="AI641" i="4" s="1"/>
  <c r="AH1118" i="4"/>
  <c r="AH1119" i="4"/>
  <c r="T361" i="4"/>
  <c r="S1102" i="4"/>
  <c r="S536" i="4"/>
  <c r="AH1113" i="4"/>
  <c r="AH1096" i="4"/>
  <c r="AH1094" i="4"/>
  <c r="AH202" i="4"/>
  <c r="AH203" i="4"/>
  <c r="W938" i="4"/>
  <c r="W773" i="4"/>
  <c r="W663" i="4"/>
  <c r="W272" i="4"/>
  <c r="W550" i="4"/>
  <c r="W440" i="4"/>
  <c r="W883" i="4"/>
  <c r="W718" i="4"/>
  <c r="W495" i="4"/>
  <c r="W382" i="4"/>
  <c r="W993" i="4"/>
  <c r="W217" i="4"/>
  <c r="W828" i="4"/>
  <c r="W608" i="4"/>
  <c r="W327" i="4"/>
  <c r="W1051" i="4"/>
  <c r="W84" i="4"/>
  <c r="W90" i="4"/>
  <c r="U178" i="4"/>
  <c r="U191" i="4" s="1"/>
  <c r="V165" i="4"/>
  <c r="AL12" i="4"/>
  <c r="AJ181" i="4"/>
  <c r="AJ194" i="4" s="1"/>
  <c r="AK168" i="4"/>
  <c r="AJ175" i="4"/>
  <c r="AJ188" i="4" s="1"/>
  <c r="AK162" i="4"/>
  <c r="T624" i="4"/>
  <c r="T642" i="4" s="1"/>
  <c r="T1120" i="4"/>
  <c r="U256" i="4"/>
  <c r="V1048" i="4"/>
  <c r="V1057" i="4" s="1"/>
  <c r="V935" i="4"/>
  <c r="V880" i="4"/>
  <c r="V889" i="4" s="1"/>
  <c r="V660" i="4"/>
  <c r="V669" i="4" s="1"/>
  <c r="V605" i="4"/>
  <c r="V492" i="4"/>
  <c r="V770" i="4"/>
  <c r="V547" i="4"/>
  <c r="V324" i="4"/>
  <c r="V269" i="4"/>
  <c r="V379" i="4"/>
  <c r="V388" i="4" s="1"/>
  <c r="V715" i="4"/>
  <c r="V825" i="4"/>
  <c r="V990" i="4"/>
  <c r="AJ280" i="4"/>
  <c r="AJ391" i="4"/>
  <c r="AJ730" i="4"/>
  <c r="AJ739" i="4" s="1"/>
  <c r="AJ757" i="4" s="1"/>
  <c r="AJ723" i="4"/>
  <c r="AJ782" i="4"/>
  <c r="AJ943" i="4"/>
  <c r="T954" i="4"/>
  <c r="T972" i="4" s="1"/>
  <c r="AI903" i="4"/>
  <c r="AK610" i="4"/>
  <c r="AK552" i="4"/>
  <c r="AK384" i="4"/>
  <c r="AK442" i="4"/>
  <c r="AK219" i="4"/>
  <c r="AK329" i="4"/>
  <c r="AK830" i="4"/>
  <c r="AK497" i="4"/>
  <c r="AK775" i="4"/>
  <c r="AK995" i="4"/>
  <c r="AK940" i="4"/>
  <c r="AK1053" i="4"/>
  <c r="AK720" i="4"/>
  <c r="AK665" i="4"/>
  <c r="AK274" i="4"/>
  <c r="AK885" i="4"/>
  <c r="T901" i="4"/>
  <c r="T919" i="4" s="1"/>
  <c r="AJ171" i="4"/>
  <c r="AJ184" i="4" s="1"/>
  <c r="AK158" i="4"/>
  <c r="AK405" i="4"/>
  <c r="AK357" i="4"/>
  <c r="AK406" i="4"/>
  <c r="AK302" i="4"/>
  <c r="AK246" i="4"/>
  <c r="AK240" i="4"/>
  <c r="AK351" i="4"/>
  <c r="AK245" i="4"/>
  <c r="AK354" i="4"/>
  <c r="AK408" i="4"/>
  <c r="AK407" i="4"/>
  <c r="AK296" i="4"/>
  <c r="AK353" i="4"/>
  <c r="AK412" i="4"/>
  <c r="AK300" i="4"/>
  <c r="AK241" i="4"/>
  <c r="AK299" i="4"/>
  <c r="AK244" i="4"/>
  <c r="AK410" i="4"/>
  <c r="AK352" i="4"/>
  <c r="AK409" i="4"/>
  <c r="AK356" i="4"/>
  <c r="AK301" i="4"/>
  <c r="AK411" i="4"/>
  <c r="AK243" i="4"/>
  <c r="AK295" i="4"/>
  <c r="AK350" i="4"/>
  <c r="AK355" i="4"/>
  <c r="AK297" i="4"/>
  <c r="AK247" i="4"/>
  <c r="AK298" i="4"/>
  <c r="AK242" i="4"/>
  <c r="V283" i="4"/>
  <c r="V507" i="4"/>
  <c r="V516" i="4" s="1"/>
  <c r="T680" i="4"/>
  <c r="T736" i="4"/>
  <c r="T754" i="4" s="1"/>
  <c r="W437" i="4"/>
  <c r="W214" i="4"/>
  <c r="AJ172" i="4"/>
  <c r="AJ185" i="4" s="1"/>
  <c r="AK159" i="4"/>
  <c r="AI1071" i="4"/>
  <c r="AI1089" i="4" s="1"/>
  <c r="X169" i="4"/>
  <c r="X182" i="4"/>
  <c r="X7" i="4"/>
  <c r="Y4" i="4"/>
  <c r="X8" i="4"/>
  <c r="X9" i="4"/>
  <c r="W105" i="4"/>
  <c r="W129" i="4" s="1"/>
  <c r="AK1041" i="4"/>
  <c r="AK1039" i="4"/>
  <c r="AK983" i="4"/>
  <c r="AK1045" i="4"/>
  <c r="AK1040" i="4"/>
  <c r="AK985" i="4"/>
  <c r="AK1038" i="4"/>
  <c r="AK984" i="4"/>
  <c r="AK930" i="4"/>
  <c r="AK986" i="4"/>
  <c r="AK1044" i="4"/>
  <c r="AK987" i="4"/>
  <c r="AK931" i="4"/>
  <c r="AK949" i="4" s="1"/>
  <c r="AK1042" i="4"/>
  <c r="AK927" i="4"/>
  <c r="AK926" i="4"/>
  <c r="AK1043" i="4"/>
  <c r="AK925" i="4"/>
  <c r="AK981" i="4"/>
  <c r="AK982" i="4"/>
  <c r="AK928" i="4"/>
  <c r="AK929" i="4"/>
  <c r="AK932" i="4"/>
  <c r="AK980" i="4"/>
  <c r="AK822" i="4"/>
  <c r="AK877" i="4"/>
  <c r="AK875" i="4"/>
  <c r="AK871" i="4"/>
  <c r="AK873" i="4"/>
  <c r="AK819" i="4"/>
  <c r="AK817" i="4"/>
  <c r="AK821" i="4"/>
  <c r="AK815" i="4"/>
  <c r="AK820" i="4"/>
  <c r="AK876" i="4"/>
  <c r="AK816" i="4"/>
  <c r="AK870" i="4"/>
  <c r="AK762" i="4"/>
  <c r="AK765" i="4"/>
  <c r="AK818" i="4"/>
  <c r="AK767" i="4"/>
  <c r="AK763" i="4"/>
  <c r="AK761" i="4"/>
  <c r="AK764" i="4"/>
  <c r="AK707" i="4"/>
  <c r="AK712" i="4"/>
  <c r="AK710" i="4"/>
  <c r="AK760" i="4"/>
  <c r="AK766" i="4"/>
  <c r="AK653" i="4"/>
  <c r="AK706" i="4"/>
  <c r="AK874" i="4"/>
  <c r="AK705" i="4"/>
  <c r="AK656" i="4"/>
  <c r="AK872" i="4"/>
  <c r="AK655" i="4"/>
  <c r="AK711" i="4"/>
  <c r="AK729" i="4" s="1"/>
  <c r="AK709" i="4"/>
  <c r="AK598" i="4"/>
  <c r="AK543" i="4"/>
  <c r="AK561" i="4" s="1"/>
  <c r="AK595" i="4"/>
  <c r="AK657" i="4"/>
  <c r="AK654" i="4"/>
  <c r="AK652" i="4"/>
  <c r="AK602" i="4"/>
  <c r="AK708" i="4"/>
  <c r="AK651" i="4"/>
  <c r="AK597" i="4"/>
  <c r="AK542" i="4"/>
  <c r="AK599" i="4"/>
  <c r="AK539" i="4"/>
  <c r="AK650" i="4"/>
  <c r="AK541" i="4"/>
  <c r="AK601" i="4"/>
  <c r="AK600" i="4"/>
  <c r="AK544" i="4"/>
  <c r="AK540" i="4"/>
  <c r="AK538" i="4"/>
  <c r="AK537" i="4"/>
  <c r="AK483" i="4"/>
  <c r="AK596" i="4"/>
  <c r="AK485" i="4"/>
  <c r="AK487" i="4"/>
  <c r="AK489" i="4"/>
  <c r="AK434" i="4"/>
  <c r="AK427" i="4"/>
  <c r="AK374" i="4"/>
  <c r="AK432" i="4"/>
  <c r="AK372" i="4"/>
  <c r="AK486" i="4"/>
  <c r="AK484" i="4"/>
  <c r="AK430" i="4"/>
  <c r="AK428" i="4"/>
  <c r="AK433" i="4"/>
  <c r="AK482" i="4"/>
  <c r="AK371" i="4"/>
  <c r="AK370" i="4"/>
  <c r="AK431" i="4"/>
  <c r="AK429" i="4"/>
  <c r="AK373" i="4"/>
  <c r="AK320" i="4"/>
  <c r="AK376" i="4"/>
  <c r="AK316" i="4"/>
  <c r="AK321" i="4"/>
  <c r="AK317" i="4"/>
  <c r="AK264" i="4"/>
  <c r="AK259" i="4"/>
  <c r="AK488" i="4"/>
  <c r="AK315" i="4"/>
  <c r="AK266" i="4"/>
  <c r="AK261" i="4"/>
  <c r="AK318" i="4"/>
  <c r="AK263" i="4"/>
  <c r="AK265" i="4"/>
  <c r="AK369" i="4"/>
  <c r="AK319" i="4"/>
  <c r="AK204" i="4"/>
  <c r="AK314" i="4"/>
  <c r="AK260" i="4"/>
  <c r="AK208" i="4"/>
  <c r="AK211" i="4"/>
  <c r="AK207" i="4"/>
  <c r="AK262" i="4"/>
  <c r="AK205" i="4"/>
  <c r="AK206" i="4"/>
  <c r="AK375" i="4"/>
  <c r="AK210" i="4"/>
  <c r="AK209" i="4"/>
  <c r="AI567" i="4"/>
  <c r="AI585" i="4" s="1"/>
  <c r="T806" i="4"/>
  <c r="AJ393" i="4"/>
  <c r="AJ447" i="4"/>
  <c r="AJ445" i="4"/>
  <c r="AJ506" i="4"/>
  <c r="AJ946" i="4"/>
  <c r="AJ950" i="4"/>
  <c r="AJ959" i="4" s="1"/>
  <c r="AJ977" i="4" s="1"/>
  <c r="T956" i="4"/>
  <c r="T1068" i="4"/>
  <c r="T1086" i="4" s="1"/>
  <c r="AI347" i="4"/>
  <c r="AI365" i="4" s="1"/>
  <c r="U172" i="4"/>
  <c r="U185" i="4" s="1"/>
  <c r="V159" i="4"/>
  <c r="T1011" i="4"/>
  <c r="T1029" i="4" s="1"/>
  <c r="AK576" i="4"/>
  <c r="AK465" i="4"/>
  <c r="AK521" i="4"/>
  <c r="AK518" i="4"/>
  <c r="AK523" i="4"/>
  <c r="AK469" i="4"/>
  <c r="AK579" i="4"/>
  <c r="AK524" i="4"/>
  <c r="AK580" i="4"/>
  <c r="AK470" i="4"/>
  <c r="AK519" i="4"/>
  <c r="AK525" i="4"/>
  <c r="AK574" i="4"/>
  <c r="AK578" i="4"/>
  <c r="AK464" i="4"/>
  <c r="AK577" i="4"/>
  <c r="AK467" i="4"/>
  <c r="AK520" i="4"/>
  <c r="AK463" i="4"/>
  <c r="AK575" i="4"/>
  <c r="AK468" i="4"/>
  <c r="AK466" i="4"/>
  <c r="AK522" i="4"/>
  <c r="AK573" i="4"/>
  <c r="S1116" i="4"/>
  <c r="R1122" i="4"/>
  <c r="R1124" i="4"/>
  <c r="R1125" i="4" s="1"/>
  <c r="AH1124" i="4"/>
  <c r="AH1097" i="4"/>
  <c r="AH258" i="4"/>
  <c r="V222" i="4"/>
  <c r="V619" i="4"/>
  <c r="V556" i="4"/>
  <c r="T531" i="4"/>
  <c r="T460" i="4"/>
  <c r="T478" i="4" s="1"/>
  <c r="T903" i="4"/>
  <c r="T921" i="4" s="1"/>
  <c r="S1118" i="4"/>
  <c r="AH1105" i="4"/>
  <c r="AH704" i="4"/>
  <c r="V998" i="4"/>
  <c r="T696" i="4"/>
  <c r="AG1125" i="4"/>
  <c r="AG1122" i="4"/>
  <c r="T900" i="4"/>
  <c r="W103" i="4"/>
  <c r="W127" i="4" s="1"/>
  <c r="S1110" i="4"/>
  <c r="T1025" i="4"/>
  <c r="S979" i="4"/>
  <c r="AI289" i="4"/>
  <c r="AH1099" i="4"/>
  <c r="AH368" i="4"/>
  <c r="AI952" i="4"/>
  <c r="AI970" i="4" s="1"/>
  <c r="AJ503" i="4"/>
  <c r="AJ613" i="4"/>
  <c r="AJ834" i="4"/>
  <c r="AJ1060" i="4"/>
  <c r="AH1115" i="4"/>
  <c r="AI251" i="4"/>
  <c r="AI512" i="4"/>
  <c r="AI530" i="4" s="1"/>
  <c r="AH1109" i="4"/>
  <c r="AH924" i="4"/>
  <c r="AK935" i="4"/>
  <c r="AK880" i="4"/>
  <c r="AK492" i="4"/>
  <c r="AK269" i="4"/>
  <c r="AK324" i="4"/>
  <c r="AK660" i="4"/>
  <c r="AK547" i="4"/>
  <c r="AK379" i="4"/>
  <c r="AK605" i="4"/>
  <c r="AK770" i="4"/>
  <c r="AK825" i="4"/>
  <c r="AK1048" i="4"/>
  <c r="AK715" i="4"/>
  <c r="AK990" i="4"/>
  <c r="S1100" i="4"/>
  <c r="S425" i="4"/>
  <c r="S426" i="4"/>
  <c r="T235" i="4"/>
  <c r="S1109" i="4"/>
  <c r="S924" i="4"/>
  <c r="T587" i="4"/>
  <c r="S1117" i="4"/>
  <c r="T253" i="4"/>
  <c r="V284" i="4"/>
  <c r="V293" i="4" s="1"/>
  <c r="V311" i="4" s="1"/>
  <c r="V999" i="4"/>
  <c r="T1010" i="4"/>
  <c r="T1028" i="4" s="1"/>
  <c r="T791" i="4"/>
  <c r="T809" i="4" s="1"/>
  <c r="T458" i="4"/>
  <c r="T476" i="4" s="1"/>
  <c r="T846" i="4"/>
  <c r="T864" i="4" s="1"/>
  <c r="AI793" i="4"/>
  <c r="AI811" i="4" s="1"/>
  <c r="AJ1063" i="4"/>
  <c r="AJ1072" i="4" s="1"/>
  <c r="AJ1090" i="4" s="1"/>
  <c r="AH1116" i="4"/>
  <c r="AK215" i="4"/>
  <c r="AK606" i="4"/>
  <c r="AK325" i="4"/>
  <c r="AK1049" i="4"/>
  <c r="AK438" i="4"/>
  <c r="AK826" i="4"/>
  <c r="AK881" i="4"/>
  <c r="AK991" i="4"/>
  <c r="AK661" i="4"/>
  <c r="AK380" i="4"/>
  <c r="AK548" i="4"/>
  <c r="AK493" i="4"/>
  <c r="AK270" i="4"/>
  <c r="AK936" i="4"/>
  <c r="AK771" i="4"/>
  <c r="AK716" i="4"/>
  <c r="AJ176" i="4"/>
  <c r="AJ189" i="4" s="1"/>
  <c r="AK163" i="4"/>
  <c r="T643" i="4"/>
  <c r="AH1098" i="4"/>
  <c r="AH313" i="4"/>
  <c r="T416" i="4"/>
  <c r="AI1088" i="4"/>
  <c r="T625" i="4"/>
  <c r="AI787" i="4"/>
  <c r="V826" i="4"/>
  <c r="V835" i="4" s="1"/>
  <c r="V438" i="4"/>
  <c r="V447" i="4" s="1"/>
  <c r="V215" i="4"/>
  <c r="V224" i="4" s="1"/>
  <c r="V881" i="4"/>
  <c r="V890" i="4" s="1"/>
  <c r="V661" i="4"/>
  <c r="V670" i="4" s="1"/>
  <c r="V325" i="4"/>
  <c r="V334" i="4" s="1"/>
  <c r="V606" i="4"/>
  <c r="V991" i="4"/>
  <c r="V1000" i="4" s="1"/>
  <c r="V1049" i="4"/>
  <c r="V1058" i="4" s="1"/>
  <c r="V716" i="4"/>
  <c r="V725" i="4" s="1"/>
  <c r="V548" i="4"/>
  <c r="V557" i="4" s="1"/>
  <c r="V493" i="4"/>
  <c r="V380" i="4"/>
  <c r="V270" i="4"/>
  <c r="V936" i="4"/>
  <c r="V771" i="4"/>
  <c r="AI237" i="4"/>
  <c r="AI255" i="4" s="1"/>
  <c r="AI420" i="4"/>
  <c r="AI628" i="4"/>
  <c r="AI646" i="4" s="1"/>
  <c r="T734" i="4"/>
  <c r="T752" i="4" s="1"/>
  <c r="AJ281" i="4"/>
  <c r="AJ668" i="4"/>
  <c r="AJ781" i="4"/>
  <c r="AI402" i="4"/>
  <c r="T343" i="4"/>
  <c r="AK1052" i="4"/>
  <c r="AK218" i="4"/>
  <c r="AK328" i="4"/>
  <c r="AK441" i="4"/>
  <c r="AK609" i="4"/>
  <c r="AK273" i="4"/>
  <c r="AK774" i="4"/>
  <c r="AK829" i="4"/>
  <c r="AK719" i="4"/>
  <c r="AK664" i="4"/>
  <c r="AK939" i="4"/>
  <c r="AK994" i="4"/>
  <c r="AK496" i="4"/>
  <c r="AK551" i="4"/>
  <c r="AK884" i="4"/>
  <c r="AK383" i="4"/>
  <c r="X151" i="4"/>
  <c r="X119" i="4"/>
  <c r="X142" i="4" s="1"/>
  <c r="X124" i="4"/>
  <c r="X147" i="4" s="1"/>
  <c r="X110" i="4"/>
  <c r="X133" i="4" s="1"/>
  <c r="X95" i="4"/>
  <c r="X121" i="4"/>
  <c r="X144" i="4" s="1"/>
  <c r="X115" i="4"/>
  <c r="X138" i="4" s="1"/>
  <c r="X100" i="4"/>
  <c r="X117" i="4"/>
  <c r="X140" i="4" s="1"/>
  <c r="X113" i="4"/>
  <c r="X136" i="4" s="1"/>
  <c r="X109" i="4"/>
  <c r="X132" i="4" s="1"/>
  <c r="X99" i="4"/>
  <c r="X75" i="4"/>
  <c r="X61" i="4"/>
  <c r="X46" i="4"/>
  <c r="X32" i="4"/>
  <c r="X16" i="4"/>
  <c r="X118" i="4"/>
  <c r="X141" i="4" s="1"/>
  <c r="X72" i="4"/>
  <c r="X58" i="4"/>
  <c r="X43" i="4"/>
  <c r="X122" i="4"/>
  <c r="X145" i="4" s="1"/>
  <c r="X69" i="4"/>
  <c r="X55" i="4"/>
  <c r="X40" i="4"/>
  <c r="X25" i="4"/>
  <c r="X66" i="4"/>
  <c r="X52" i="4"/>
  <c r="X37" i="4"/>
  <c r="X22" i="4"/>
  <c r="X123" i="4"/>
  <c r="X146" i="4" s="1"/>
  <c r="X114" i="4"/>
  <c r="X137" i="4" s="1"/>
  <c r="X96" i="4"/>
  <c r="X77" i="4"/>
  <c r="X63" i="4"/>
  <c r="X49" i="4"/>
  <c r="X34" i="4"/>
  <c r="X18" i="4"/>
  <c r="X74" i="4"/>
  <c r="X60" i="4"/>
  <c r="X45" i="4"/>
  <c r="X31" i="4"/>
  <c r="X15" i="4"/>
  <c r="X101" i="4"/>
  <c r="X97" i="4"/>
  <c r="X71" i="4"/>
  <c r="X57" i="4"/>
  <c r="X42" i="4"/>
  <c r="X27" i="4"/>
  <c r="X68" i="4"/>
  <c r="X54" i="4"/>
  <c r="X39" i="4"/>
  <c r="X24" i="4"/>
  <c r="X111" i="4"/>
  <c r="X134" i="4" s="1"/>
  <c r="X65" i="4"/>
  <c r="X51" i="4"/>
  <c r="X36" i="4"/>
  <c r="X21" i="4"/>
  <c r="Y5" i="4"/>
  <c r="X108" i="4"/>
  <c r="X131" i="4" s="1"/>
  <c r="X67" i="4"/>
  <c r="X53" i="4"/>
  <c r="X38" i="4"/>
  <c r="X23" i="4"/>
  <c r="X94" i="4"/>
  <c r="X116" i="4"/>
  <c r="X139" i="4" s="1"/>
  <c r="X98" i="4"/>
  <c r="X73" i="4"/>
  <c r="X76" i="4"/>
  <c r="X120" i="4"/>
  <c r="X143" i="4" s="1"/>
  <c r="X64" i="4"/>
  <c r="X30" i="4"/>
  <c r="X152" i="4"/>
  <c r="X102" i="4"/>
  <c r="X33" i="4"/>
  <c r="X41" i="4"/>
  <c r="X14" i="4"/>
  <c r="X26" i="4"/>
  <c r="X44" i="4"/>
  <c r="X17" i="4"/>
  <c r="X48" i="4"/>
  <c r="X56" i="4"/>
  <c r="X35" i="4"/>
  <c r="X93" i="4"/>
  <c r="X19" i="4"/>
  <c r="X59" i="4"/>
  <c r="X62" i="4"/>
  <c r="X112" i="4"/>
  <c r="X135" i="4" s="1"/>
  <c r="X70" i="4"/>
  <c r="X50" i="4"/>
  <c r="AH1102" i="4"/>
  <c r="AH536" i="4"/>
  <c r="AI1065" i="4"/>
  <c r="AI1083" i="4" s="1"/>
  <c r="AI842" i="4"/>
  <c r="AI860" i="4" s="1"/>
  <c r="V785" i="4"/>
  <c r="V794" i="4" s="1"/>
  <c r="V895" i="4"/>
  <c r="V904" i="4" s="1"/>
  <c r="AI1031" i="4"/>
  <c r="AI921" i="4"/>
  <c r="S1111" i="4"/>
  <c r="S1037" i="4"/>
  <c r="S1036" i="4"/>
  <c r="AI364" i="4"/>
  <c r="AJ178" i="4"/>
  <c r="AJ191" i="4" s="1"/>
  <c r="AK165" i="4"/>
  <c r="AI955" i="4"/>
  <c r="AI973" i="4" s="1"/>
  <c r="V549" i="4"/>
  <c r="V381" i="4"/>
  <c r="V390" i="4" s="1"/>
  <c r="V216" i="4"/>
  <c r="V225" i="4" s="1"/>
  <c r="V326" i="4"/>
  <c r="V335" i="4" s="1"/>
  <c r="V772" i="4"/>
  <c r="V439" i="4"/>
  <c r="V448" i="4" s="1"/>
  <c r="V717" i="4"/>
  <c r="V607" i="4"/>
  <c r="V616" i="4" s="1"/>
  <c r="V937" i="4"/>
  <c r="V946" i="4" s="1"/>
  <c r="V827" i="4"/>
  <c r="V836" i="4" s="1"/>
  <c r="V882" i="4"/>
  <c r="V1050" i="4"/>
  <c r="V1059" i="4" s="1"/>
  <c r="V271" i="4"/>
  <c r="V992" i="4"/>
  <c r="V1001" i="4" s="1"/>
  <c r="V662" i="4"/>
  <c r="V494" i="4"/>
  <c r="V503" i="4" s="1"/>
  <c r="AJ450" i="4"/>
  <c r="AI286" i="4"/>
  <c r="AI304" i="4" s="1"/>
  <c r="W154" i="4"/>
  <c r="W153" i="4"/>
  <c r="W155" i="4"/>
  <c r="S1115" i="4"/>
  <c r="W106" i="4"/>
  <c r="W130" i="4" s="1"/>
  <c r="AJ180" i="4"/>
  <c r="AJ193" i="4" s="1"/>
  <c r="AJ569" i="4" s="1"/>
  <c r="AK167" i="4"/>
  <c r="AI790" i="4"/>
  <c r="AI808" i="4" s="1"/>
  <c r="V664" i="4"/>
  <c r="V673" i="4" s="1"/>
  <c r="V218" i="4"/>
  <c r="V227" i="4" s="1"/>
  <c r="V328" i="4"/>
  <c r="V337" i="4" s="1"/>
  <c r="V774" i="4"/>
  <c r="V783" i="4" s="1"/>
  <c r="V273" i="4"/>
  <c r="V282" i="4" s="1"/>
  <c r="V441" i="4"/>
  <c r="V994" i="4"/>
  <c r="V1003" i="4" s="1"/>
  <c r="V609" i="4"/>
  <c r="V618" i="4" s="1"/>
  <c r="V719" i="4"/>
  <c r="V728" i="4" s="1"/>
  <c r="V1052" i="4"/>
  <c r="V1061" i="4" s="1"/>
  <c r="V829" i="4"/>
  <c r="V838" i="4" s="1"/>
  <c r="V939" i="4"/>
  <c r="V948" i="4" s="1"/>
  <c r="V884" i="4"/>
  <c r="V893" i="4" s="1"/>
  <c r="V496" i="4"/>
  <c r="V505" i="4" s="1"/>
  <c r="V551" i="4"/>
  <c r="V383" i="4"/>
  <c r="T974" i="4"/>
  <c r="T899" i="4"/>
  <c r="T917" i="4" s="1"/>
  <c r="AI625" i="4"/>
  <c r="AI643" i="4" s="1"/>
  <c r="AJ336" i="4"/>
  <c r="AJ394" i="4"/>
  <c r="AJ403" i="4" s="1"/>
  <c r="AJ421" i="4" s="1"/>
  <c r="AJ451" i="4"/>
  <c r="AJ619" i="4"/>
  <c r="AJ618" i="4"/>
  <c r="AJ784" i="4"/>
  <c r="AJ835" i="4"/>
  <c r="AJ1059" i="4"/>
  <c r="T844" i="4"/>
  <c r="T862" i="4" s="1"/>
  <c r="AI456" i="4"/>
  <c r="AI474" i="4" s="1"/>
  <c r="T955" i="4"/>
  <c r="T973" i="4" s="1"/>
  <c r="AK213" i="4"/>
  <c r="AK436" i="4"/>
  <c r="AI958" i="4"/>
  <c r="AI976" i="4" s="1"/>
  <c r="AI682" i="4"/>
  <c r="AI700" i="4" s="1"/>
  <c r="T626" i="4"/>
  <c r="T644" i="4" s="1"/>
  <c r="V502" i="4"/>
  <c r="V726" i="4"/>
  <c r="V949" i="4"/>
  <c r="V1002" i="4"/>
  <c r="T568" i="4"/>
  <c r="T290" i="4"/>
  <c r="AI701" i="4"/>
  <c r="AI476" i="4"/>
  <c r="AI897" i="4"/>
  <c r="AI915" i="4" s="1"/>
  <c r="AK824" i="4"/>
  <c r="AK714" i="4"/>
  <c r="AK491" i="4"/>
  <c r="AK546" i="4"/>
  <c r="AK323" i="4"/>
  <c r="AK1047" i="4"/>
  <c r="AK769" i="4"/>
  <c r="AK934" i="4"/>
  <c r="AK989" i="4"/>
  <c r="AK879" i="4"/>
  <c r="AK378" i="4"/>
  <c r="AK604" i="4"/>
  <c r="AK268" i="4"/>
  <c r="AK659" i="4"/>
  <c r="U171" i="4"/>
  <c r="U184" i="4" s="1"/>
  <c r="V158" i="4"/>
  <c r="T288" i="4"/>
  <c r="T306" i="4" s="1"/>
  <c r="S1105" i="4"/>
  <c r="S704" i="4"/>
  <c r="T750" i="4"/>
  <c r="T530" i="4"/>
  <c r="V437" i="4"/>
  <c r="V446" i="4" s="1"/>
  <c r="V214" i="4"/>
  <c r="V223" i="4" s="1"/>
  <c r="W83" i="4"/>
  <c r="AI1013" i="4"/>
  <c r="T456" i="4"/>
  <c r="T474" i="4" s="1"/>
  <c r="V213" i="4"/>
  <c r="V436" i="4"/>
  <c r="AL154" i="4"/>
  <c r="AL153" i="4"/>
  <c r="AL155" i="4"/>
  <c r="AL103" i="4"/>
  <c r="AL127" i="4" s="1"/>
  <c r="AL106" i="4"/>
  <c r="AL130" i="4" s="1"/>
  <c r="AL105" i="4"/>
  <c r="AL129" i="4" s="1"/>
  <c r="AL104" i="4"/>
  <c r="AL128" i="4" s="1"/>
  <c r="AH1107" i="4"/>
  <c r="AH814" i="4"/>
  <c r="U180" i="4"/>
  <c r="U193" i="4" s="1"/>
  <c r="V167" i="4"/>
  <c r="AJ366" i="4"/>
  <c r="T645" i="4"/>
  <c r="AI510" i="4"/>
  <c r="AI528" i="4" s="1"/>
  <c r="AJ338" i="4"/>
  <c r="AJ283" i="4"/>
  <c r="AJ507" i="4"/>
  <c r="AJ516" i="4" s="1"/>
  <c r="AJ534" i="4" s="1"/>
  <c r="AJ559" i="4"/>
  <c r="AJ779" i="4"/>
  <c r="AJ892" i="4"/>
  <c r="T699" i="4"/>
  <c r="T698" i="4"/>
  <c r="S1114" i="4"/>
  <c r="AI738" i="4"/>
  <c r="AI756" i="4" s="1"/>
  <c r="AI848" i="4"/>
  <c r="AI866" i="4" s="1"/>
  <c r="AI789" i="4"/>
  <c r="AI807" i="4" s="1"/>
  <c r="S1103" i="4"/>
  <c r="S594" i="4"/>
  <c r="S593" i="4"/>
  <c r="V333" i="4"/>
  <c r="V451" i="4"/>
  <c r="V834" i="4"/>
  <c r="T533" i="4"/>
  <c r="T344" i="4"/>
  <c r="T362" i="4" s="1"/>
  <c r="T1013" i="4"/>
  <c r="T1031" i="4" s="1"/>
  <c r="AI460" i="4"/>
  <c r="AI478" i="4" s="1"/>
  <c r="S1107" i="4"/>
  <c r="T860" i="4"/>
  <c r="S814" i="4"/>
  <c r="AI341" i="4"/>
  <c r="AI359" i="4" s="1"/>
  <c r="AI509" i="4"/>
  <c r="AI527" i="4" s="1"/>
  <c r="T511" i="4"/>
  <c r="T529" i="4" s="1"/>
  <c r="AH1104" i="4"/>
  <c r="AH649" i="4"/>
  <c r="AL88" i="4"/>
  <c r="AL84" i="4"/>
  <c r="AL81" i="4"/>
  <c r="AL79" i="4"/>
  <c r="AL80" i="4"/>
  <c r="AL89" i="4"/>
  <c r="AL85" i="4"/>
  <c r="AL90" i="4"/>
  <c r="AL83" i="4"/>
  <c r="AL91" i="4"/>
  <c r="AL86" i="4"/>
  <c r="AL78" i="4"/>
  <c r="AL82" i="4"/>
  <c r="AL87" i="4"/>
  <c r="AI515" i="4"/>
  <c r="AI533" i="4" s="1"/>
  <c r="AI531" i="4"/>
  <c r="AJ173" i="4"/>
  <c r="AJ186" i="4" s="1"/>
  <c r="AK160" i="4"/>
  <c r="T735" i="4"/>
  <c r="T753" i="4" s="1"/>
  <c r="AI529" i="4"/>
  <c r="AJ222" i="4"/>
  <c r="AJ620" i="4"/>
  <c r="AJ629" i="4" s="1"/>
  <c r="AJ647" i="4" s="1"/>
  <c r="AJ561" i="4"/>
  <c r="AJ729" i="4"/>
  <c r="AJ778" i="4"/>
  <c r="AJ895" i="4"/>
  <c r="AJ904" i="4" s="1"/>
  <c r="AJ922" i="4" s="1"/>
  <c r="AJ1056" i="4"/>
  <c r="AH1110" i="4"/>
  <c r="AH979" i="4"/>
  <c r="AK883" i="4"/>
  <c r="AK550" i="4"/>
  <c r="AK440" i="4"/>
  <c r="AK382" i="4"/>
  <c r="AK272" i="4"/>
  <c r="AK495" i="4"/>
  <c r="AK718" i="4"/>
  <c r="AK938" i="4"/>
  <c r="AK773" i="4"/>
  <c r="AK663" i="4"/>
  <c r="AK217" i="4"/>
  <c r="AK608" i="4"/>
  <c r="AK828" i="4"/>
  <c r="AK327" i="4"/>
  <c r="AK1051" i="4"/>
  <c r="AK993" i="4"/>
  <c r="T958" i="4"/>
  <c r="T976" i="4" s="1"/>
  <c r="AI568" i="4"/>
  <c r="AI586" i="4" s="1"/>
  <c r="T457" i="4"/>
  <c r="T475" i="4" s="1"/>
  <c r="V339" i="4"/>
  <c r="V348" i="4" s="1"/>
  <c r="V727" i="4"/>
  <c r="V894" i="4"/>
  <c r="V780" i="4"/>
  <c r="V945" i="4"/>
  <c r="T570" i="4"/>
  <c r="T588" i="4" s="1"/>
  <c r="T1071" i="4"/>
  <c r="U173" i="4"/>
  <c r="U186" i="4" s="1"/>
  <c r="V160" i="4"/>
  <c r="AI1120" i="4"/>
  <c r="U176" i="4"/>
  <c r="U189" i="4" s="1"/>
  <c r="V163" i="4"/>
  <c r="U922" i="4"/>
  <c r="AJ337" i="4"/>
  <c r="T477" i="4"/>
  <c r="S1104" i="4"/>
  <c r="T695" i="4"/>
  <c r="S649" i="4"/>
  <c r="W81" i="4"/>
  <c r="W80" i="4"/>
  <c r="W79" i="4"/>
  <c r="U977" i="4"/>
  <c r="AH1100" i="4"/>
  <c r="AH425" i="4"/>
  <c r="AH426" i="4"/>
  <c r="T233" i="4"/>
  <c r="T251" i="4" s="1"/>
  <c r="AI457" i="4"/>
  <c r="AI475" i="4" s="1"/>
  <c r="AI342" i="4"/>
  <c r="AI360" i="4" s="1"/>
  <c r="AJ229" i="4"/>
  <c r="AJ238" i="4" s="1"/>
  <c r="AJ256" i="4" s="1"/>
  <c r="AJ390" i="4"/>
  <c r="AJ448" i="4"/>
  <c r="AJ673" i="4"/>
  <c r="AJ614" i="4"/>
  <c r="AJ728" i="4"/>
  <c r="AJ888" i="4"/>
  <c r="AJ949" i="4"/>
  <c r="AJ998" i="4"/>
  <c r="S1098" i="4"/>
  <c r="S313" i="4"/>
  <c r="AK437" i="4"/>
  <c r="AK214" i="4"/>
  <c r="AI627" i="4"/>
  <c r="AI645" i="4" s="1"/>
  <c r="T289" i="4"/>
  <c r="T307" i="4" s="1"/>
  <c r="AI454" i="4"/>
  <c r="AI472" i="4" s="1"/>
  <c r="S1097" i="4"/>
  <c r="S258" i="4"/>
  <c r="T918" i="4"/>
  <c r="T402" i="4"/>
  <c r="T420" i="4" s="1"/>
  <c r="V338" i="4"/>
  <c r="V562" i="4"/>
  <c r="V571" i="4" s="1"/>
  <c r="V620" i="4"/>
  <c r="V629" i="4" s="1"/>
  <c r="V888" i="4"/>
  <c r="T790" i="4"/>
  <c r="T808" i="4" s="1"/>
  <c r="T738" i="4"/>
  <c r="T756" i="4" s="1"/>
  <c r="T292" i="4"/>
  <c r="T310" i="4" s="1"/>
  <c r="S1119" i="4"/>
  <c r="AI234" i="4"/>
  <c r="AI252" i="4" s="1"/>
  <c r="T1089" i="4"/>
  <c r="AH1114" i="4"/>
  <c r="AI250" i="4"/>
  <c r="AJ500" i="4"/>
  <c r="AJ672" i="4"/>
  <c r="AI1027" i="4"/>
  <c r="AI287" i="4"/>
  <c r="AI305" i="4" s="1"/>
  <c r="W1044" i="4"/>
  <c r="W1041" i="4"/>
  <c r="W985" i="4"/>
  <c r="W983" i="4"/>
  <c r="W1045" i="4"/>
  <c r="W1040" i="4"/>
  <c r="W981" i="4"/>
  <c r="W1042" i="4"/>
  <c r="W930" i="4"/>
  <c r="W987" i="4"/>
  <c r="W980" i="4"/>
  <c r="W931" i="4"/>
  <c r="W1038" i="4"/>
  <c r="W982" i="4"/>
  <c r="W926" i="4"/>
  <c r="W875" i="4"/>
  <c r="W929" i="4"/>
  <c r="W927" i="4"/>
  <c r="W877" i="4"/>
  <c r="W876" i="4"/>
  <c r="W871" i="4"/>
  <c r="W874" i="4"/>
  <c r="W892" i="4" s="1"/>
  <c r="W872" i="4"/>
  <c r="W928" i="4"/>
  <c r="W821" i="4"/>
  <c r="W873" i="4"/>
  <c r="W870" i="4"/>
  <c r="W822" i="4"/>
  <c r="W820" i="4"/>
  <c r="W760" i="4"/>
  <c r="W767" i="4"/>
  <c r="W761" i="4"/>
  <c r="W819" i="4"/>
  <c r="W817" i="4"/>
  <c r="W765" i="4"/>
  <c r="W708" i="4"/>
  <c r="W815" i="4"/>
  <c r="W763" i="4"/>
  <c r="W597" i="4"/>
  <c r="W711" i="4"/>
  <c r="W656" i="4"/>
  <c r="W710" i="4"/>
  <c r="W653" i="4"/>
  <c r="W652" i="4"/>
  <c r="W600" i="4"/>
  <c r="W707" i="4"/>
  <c r="W706" i="4"/>
  <c r="W651" i="4"/>
  <c r="W709" i="4"/>
  <c r="W727" i="4" s="1"/>
  <c r="W655" i="4"/>
  <c r="W537" i="4"/>
  <c r="W486" i="4"/>
  <c r="W504" i="4" s="1"/>
  <c r="W602" i="4"/>
  <c r="W541" i="4"/>
  <c r="W601" i="4"/>
  <c r="W657" i="4"/>
  <c r="W540" i="4"/>
  <c r="W538" i="4"/>
  <c r="W596" i="4"/>
  <c r="W595" i="4"/>
  <c r="W599" i="4"/>
  <c r="W617" i="4" s="1"/>
  <c r="W482" i="4"/>
  <c r="W489" i="4"/>
  <c r="W762" i="4"/>
  <c r="W432" i="4"/>
  <c r="W543" i="4"/>
  <c r="W428" i="4"/>
  <c r="W446" i="4" s="1"/>
  <c r="W598" i="4"/>
  <c r="W488" i="4"/>
  <c r="W483" i="4"/>
  <c r="W427" i="4"/>
  <c r="W434" i="4"/>
  <c r="W539" i="4"/>
  <c r="W372" i="4"/>
  <c r="W369" i="4"/>
  <c r="W484" i="4"/>
  <c r="W433" i="4"/>
  <c r="W375" i="4"/>
  <c r="W373" i="4"/>
  <c r="W391" i="4" s="1"/>
  <c r="W263" i="4"/>
  <c r="W431" i="4"/>
  <c r="W449" i="4" s="1"/>
  <c r="W371" i="4"/>
  <c r="W429" i="4"/>
  <c r="W266" i="4"/>
  <c r="W321" i="4"/>
  <c r="W316" i="4"/>
  <c r="W261" i="4"/>
  <c r="W211" i="4"/>
  <c r="W204" i="4"/>
  <c r="W209" i="4"/>
  <c r="W319" i="4"/>
  <c r="W265" i="4"/>
  <c r="W317" i="4"/>
  <c r="W260" i="4"/>
  <c r="W315" i="4"/>
  <c r="W210" i="4"/>
  <c r="W206" i="4"/>
  <c r="W264" i="4"/>
  <c r="W208" i="4"/>
  <c r="W205" i="4"/>
  <c r="W223" i="4" s="1"/>
  <c r="W262" i="4"/>
  <c r="AJ174" i="4"/>
  <c r="AJ187" i="4" s="1"/>
  <c r="AK161" i="4"/>
  <c r="AI953" i="4"/>
  <c r="AI971" i="4" s="1"/>
  <c r="W182" i="4"/>
  <c r="W195" i="4" s="1"/>
  <c r="AI1007" i="4"/>
  <c r="AI1025" i="4" s="1"/>
  <c r="AM182" i="4"/>
  <c r="AM195" i="4" s="1"/>
  <c r="AI847" i="4"/>
  <c r="AI865" i="4" s="1"/>
  <c r="T789" i="4"/>
  <c r="T807" i="4" s="1"/>
  <c r="V323" i="4"/>
  <c r="V332" i="4" s="1"/>
  <c r="V824" i="4"/>
  <c r="V833" i="4" s="1"/>
  <c r="V714" i="4"/>
  <c r="V723" i="4" s="1"/>
  <c r="V934" i="4"/>
  <c r="V943" i="4" s="1"/>
  <c r="V546" i="4"/>
  <c r="V555" i="4" s="1"/>
  <c r="V769" i="4"/>
  <c r="V778" i="4" s="1"/>
  <c r="V1047" i="4"/>
  <c r="V1056" i="4" s="1"/>
  <c r="V491" i="4"/>
  <c r="V500" i="4" s="1"/>
  <c r="V378" i="4"/>
  <c r="V387" i="4" s="1"/>
  <c r="V989" i="4"/>
  <c r="V604" i="4"/>
  <c r="V659" i="4"/>
  <c r="V668" i="4" s="1"/>
  <c r="V879" i="4"/>
  <c r="V268" i="4"/>
  <c r="AN169" i="4"/>
  <c r="AN7" i="4"/>
  <c r="AO4" i="4"/>
  <c r="AN8" i="4"/>
  <c r="AN9" i="4"/>
  <c r="AI733" i="4"/>
  <c r="AI751" i="4" s="1"/>
  <c r="W85" i="4"/>
  <c r="W86" i="4"/>
  <c r="AI678" i="4"/>
  <c r="AI696" i="4" s="1"/>
  <c r="T308" i="4"/>
  <c r="AI344" i="4"/>
  <c r="AI362" i="4" s="1"/>
  <c r="T628" i="4"/>
  <c r="T646" i="4" s="1"/>
  <c r="AI679" i="4"/>
  <c r="AI697" i="4" s="1"/>
  <c r="AI902" i="4"/>
  <c r="AI920" i="4" s="1"/>
  <c r="AI292" i="4"/>
  <c r="AI310" i="4" s="1"/>
  <c r="AJ227" i="4"/>
  <c r="AJ284" i="4"/>
  <c r="AJ293" i="4" s="1"/>
  <c r="AJ311" i="4" s="1"/>
  <c r="AJ446" i="4"/>
  <c r="AJ502" i="4"/>
  <c r="AJ557" i="4"/>
  <c r="AJ726" i="4"/>
  <c r="AJ785" i="4"/>
  <c r="AJ794" i="4" s="1"/>
  <c r="AJ812" i="4" s="1"/>
  <c r="AJ891" i="4"/>
  <c r="AJ1057" i="4"/>
  <c r="AJ1005" i="4"/>
  <c r="AJ1014" i="4" s="1"/>
  <c r="AJ1032" i="4" s="1"/>
  <c r="AJ179" i="4"/>
  <c r="AJ192" i="4" s="1"/>
  <c r="AK166" i="4"/>
  <c r="AI570" i="4"/>
  <c r="AI588" i="4" s="1"/>
  <c r="T399" i="4"/>
  <c r="T417" i="4" s="1"/>
  <c r="V229" i="4"/>
  <c r="V238" i="4" s="1"/>
  <c r="V449" i="4"/>
  <c r="V617" i="4"/>
  <c r="V730" i="4"/>
  <c r="V739" i="4" s="1"/>
  <c r="V757" i="4" s="1"/>
  <c r="V1004" i="4"/>
  <c r="T237" i="4"/>
  <c r="T255" i="4" s="1"/>
  <c r="T845" i="4"/>
  <c r="T863" i="4" s="1"/>
  <c r="AJ504" i="4"/>
  <c r="AJ555" i="4"/>
  <c r="AJ727" i="4"/>
  <c r="AJ890" i="4"/>
  <c r="AJ1001" i="4"/>
  <c r="T567" i="4"/>
  <c r="T585" i="4" s="1"/>
  <c r="S1101" i="4"/>
  <c r="S481" i="4"/>
  <c r="AK326" i="4"/>
  <c r="AK216" i="4"/>
  <c r="AK381" i="4"/>
  <c r="AK772" i="4"/>
  <c r="AK439" i="4"/>
  <c r="AK717" i="4"/>
  <c r="AK549" i="4"/>
  <c r="AK1050" i="4"/>
  <c r="AK937" i="4"/>
  <c r="AK607" i="4"/>
  <c r="AK494" i="4"/>
  <c r="AK992" i="4"/>
  <c r="AK662" i="4"/>
  <c r="AK827" i="4"/>
  <c r="AK271" i="4"/>
  <c r="AK882" i="4"/>
  <c r="AI1010" i="4"/>
  <c r="AI1028" i="4" s="1"/>
  <c r="AJ177" i="4"/>
  <c r="AJ190" i="4" s="1"/>
  <c r="AK164" i="4"/>
  <c r="S1108" i="4"/>
  <c r="T915" i="4"/>
  <c r="S869" i="4"/>
  <c r="AI399" i="4"/>
  <c r="AI417" i="4" s="1"/>
  <c r="AI231" i="4"/>
  <c r="AI249" i="4" s="1"/>
  <c r="AK1022" i="4"/>
  <c r="AK962" i="4"/>
  <c r="AK965" i="4"/>
  <c r="AK907" i="4"/>
  <c r="AK908" i="4"/>
  <c r="AK797" i="4"/>
  <c r="AK796" i="4"/>
  <c r="AK803" i="4"/>
  <c r="AK745" i="4"/>
  <c r="AK747" i="4"/>
  <c r="AK633" i="4"/>
  <c r="AK693" i="4"/>
  <c r="AK800" i="4"/>
  <c r="AK631" i="4"/>
  <c r="AK687" i="4"/>
  <c r="AK637" i="4"/>
  <c r="AK635" i="4"/>
  <c r="AK853" i="4"/>
  <c r="AK746" i="4"/>
  <c r="AK798" i="4"/>
  <c r="AK802" i="4"/>
  <c r="AK690" i="4"/>
  <c r="AK856" i="4"/>
  <c r="AK910" i="4"/>
  <c r="AK968" i="4"/>
  <c r="AK1017" i="4"/>
  <c r="AK1018" i="4"/>
  <c r="AK691" i="4"/>
  <c r="AK854" i="4"/>
  <c r="AK961" i="4"/>
  <c r="AK912" i="4"/>
  <c r="AK963" i="4"/>
  <c r="AK634" i="4"/>
  <c r="AK686" i="4"/>
  <c r="AK741" i="4"/>
  <c r="AK748" i="4"/>
  <c r="AK913" i="4"/>
  <c r="AK851" i="4"/>
  <c r="AK1020" i="4"/>
  <c r="AK692" i="4"/>
  <c r="AK909" i="4"/>
  <c r="AK743" i="4"/>
  <c r="AK799" i="4"/>
  <c r="AK858" i="4"/>
  <c r="AK742" i="4"/>
  <c r="AK1021" i="4"/>
  <c r="AK744" i="4"/>
  <c r="AK857" i="4"/>
  <c r="AK1023" i="4"/>
  <c r="AK967" i="4"/>
  <c r="AK689" i="4"/>
  <c r="AK688" i="4"/>
  <c r="AK638" i="4"/>
  <c r="AK964" i="4"/>
  <c r="AK1016" i="4"/>
  <c r="AK906" i="4"/>
  <c r="AK1019" i="4"/>
  <c r="AK852" i="4"/>
  <c r="AK801" i="4"/>
  <c r="AK632" i="4"/>
  <c r="AK636" i="4"/>
  <c r="AK911" i="4"/>
  <c r="AK855" i="4"/>
  <c r="AK966" i="4"/>
  <c r="AK1080" i="4"/>
  <c r="AK1074" i="4"/>
  <c r="AK1081" i="4"/>
  <c r="AK1077" i="4"/>
  <c r="AK1078" i="4"/>
  <c r="AK1079" i="4"/>
  <c r="AK1076" i="4"/>
  <c r="AK1075" i="4"/>
  <c r="T793" i="4"/>
  <c r="T811" i="4" s="1"/>
  <c r="V281" i="4"/>
  <c r="V391" i="4"/>
  <c r="V613" i="4"/>
  <c r="V891" i="4"/>
  <c r="T234" i="4"/>
  <c r="T252" i="4" s="1"/>
  <c r="AH1117" i="4"/>
  <c r="AI253" i="4"/>
  <c r="T586" i="4"/>
  <c r="AI680" i="4"/>
  <c r="AI698" i="4" s="1"/>
  <c r="W87" i="4"/>
  <c r="AI622" i="4"/>
  <c r="AI640" i="4" s="1"/>
  <c r="U179" i="4"/>
  <c r="U192" i="4" s="1"/>
  <c r="V166" i="4"/>
  <c r="AM151" i="4"/>
  <c r="AM119" i="4"/>
  <c r="AM142" i="4" s="1"/>
  <c r="AM124" i="4"/>
  <c r="AM147" i="4" s="1"/>
  <c r="AM110" i="4"/>
  <c r="AM133" i="4" s="1"/>
  <c r="AM95" i="4"/>
  <c r="AM121" i="4"/>
  <c r="AM144" i="4" s="1"/>
  <c r="AM115" i="4"/>
  <c r="AM138" i="4" s="1"/>
  <c r="AM100" i="4"/>
  <c r="AM116" i="4"/>
  <c r="AM139" i="4" s="1"/>
  <c r="AM112" i="4"/>
  <c r="AM135" i="4" s="1"/>
  <c r="AM102" i="4"/>
  <c r="AM98" i="4"/>
  <c r="AM94" i="4"/>
  <c r="AM93" i="4"/>
  <c r="AM75" i="4"/>
  <c r="AM61" i="4"/>
  <c r="AM46" i="4"/>
  <c r="AM32" i="4"/>
  <c r="AM16" i="4"/>
  <c r="AM72" i="4"/>
  <c r="AM58" i="4"/>
  <c r="AM43" i="4"/>
  <c r="AM108" i="4"/>
  <c r="AM131" i="4" s="1"/>
  <c r="AM69" i="4"/>
  <c r="AM55" i="4"/>
  <c r="AM40" i="4"/>
  <c r="AM25" i="4"/>
  <c r="AM66" i="4"/>
  <c r="AM52" i="4"/>
  <c r="AM37" i="4"/>
  <c r="AM22" i="4"/>
  <c r="AM117" i="4"/>
  <c r="AM140" i="4" s="1"/>
  <c r="AM113" i="4"/>
  <c r="AM136" i="4" s="1"/>
  <c r="AM109" i="4"/>
  <c r="AM132" i="4" s="1"/>
  <c r="AM99" i="4"/>
  <c r="AM63" i="4"/>
  <c r="AM49" i="4"/>
  <c r="AM34" i="4"/>
  <c r="AM18" i="4"/>
  <c r="AM118" i="4"/>
  <c r="AM141" i="4" s="1"/>
  <c r="AM77" i="4"/>
  <c r="AM74" i="4"/>
  <c r="AM60" i="4"/>
  <c r="AM45" i="4"/>
  <c r="AM31" i="4"/>
  <c r="AM15" i="4"/>
  <c r="AM122" i="4"/>
  <c r="AM145" i="4" s="1"/>
  <c r="AM71" i="4"/>
  <c r="AM57" i="4"/>
  <c r="AM42" i="4"/>
  <c r="AM27" i="4"/>
  <c r="AM68" i="4"/>
  <c r="AM54" i="4"/>
  <c r="AM39" i="4"/>
  <c r="AM24" i="4"/>
  <c r="AM123" i="4"/>
  <c r="AM146" i="4" s="1"/>
  <c r="AM114" i="4"/>
  <c r="AM137" i="4" s="1"/>
  <c r="AM96" i="4"/>
  <c r="AM65" i="4"/>
  <c r="AM51" i="4"/>
  <c r="AM36" i="4"/>
  <c r="AM21" i="4"/>
  <c r="AN5" i="4"/>
  <c r="AM111" i="4"/>
  <c r="AM134" i="4" s="1"/>
  <c r="AM67" i="4"/>
  <c r="AM53" i="4"/>
  <c r="AM38" i="4"/>
  <c r="AM23" i="4"/>
  <c r="AM33" i="4"/>
  <c r="AM14" i="4"/>
  <c r="AM41" i="4"/>
  <c r="AM120" i="4"/>
  <c r="AM143" i="4" s="1"/>
  <c r="AM44" i="4"/>
  <c r="AM26" i="4"/>
  <c r="AM152" i="4"/>
  <c r="AM17" i="4"/>
  <c r="AM48" i="4"/>
  <c r="AM56" i="4"/>
  <c r="AM35" i="4"/>
  <c r="AM59" i="4"/>
  <c r="AM19" i="4"/>
  <c r="AM62" i="4"/>
  <c r="AM97" i="4"/>
  <c r="AM70" i="4"/>
  <c r="AM50" i="4"/>
  <c r="AM73" i="4"/>
  <c r="AM101" i="4"/>
  <c r="AM76" i="4"/>
  <c r="AM30" i="4"/>
  <c r="AM64" i="4"/>
  <c r="AH1103" i="4"/>
  <c r="AH594" i="4"/>
  <c r="AH593" i="4"/>
  <c r="AI307" i="4"/>
  <c r="AI455" i="4"/>
  <c r="AI473" i="4" s="1"/>
  <c r="AI862" i="4"/>
  <c r="AJ228" i="4"/>
  <c r="U174" i="4"/>
  <c r="U187" i="4" s="1"/>
  <c r="V161" i="4"/>
  <c r="AI677" i="4"/>
  <c r="AI695" i="4" s="1"/>
  <c r="W91" i="4"/>
  <c r="W89" i="4"/>
  <c r="U177" i="4"/>
  <c r="U190" i="4" s="1"/>
  <c r="V164" i="4"/>
  <c r="AH1106" i="4"/>
  <c r="AI805" i="4"/>
  <c r="AH759" i="4"/>
  <c r="U181" i="4"/>
  <c r="U194" i="4" s="1"/>
  <c r="V168" i="4"/>
  <c r="AI291" i="4"/>
  <c r="AI309" i="4" s="1"/>
  <c r="AJ223" i="4"/>
  <c r="AJ387" i="4"/>
  <c r="AJ501" i="4"/>
  <c r="AJ562" i="4"/>
  <c r="AJ571" i="4" s="1"/>
  <c r="AJ589" i="4" s="1"/>
  <c r="AJ674" i="4"/>
  <c r="AJ840" i="4"/>
  <c r="AJ849" i="4" s="1"/>
  <c r="AJ867" i="4" s="1"/>
  <c r="AJ894" i="4"/>
  <c r="AJ1000" i="4"/>
  <c r="AI900" i="4"/>
  <c r="AI918" i="4" s="1"/>
  <c r="U175" i="4"/>
  <c r="U188" i="4" s="1"/>
  <c r="V162" i="4"/>
  <c r="T679" i="4"/>
  <c r="T697" i="4" s="1"/>
  <c r="AK1054" i="4"/>
  <c r="AK886" i="4"/>
  <c r="AK553" i="4"/>
  <c r="AK275" i="4"/>
  <c r="AK385" i="4"/>
  <c r="AK831" i="4"/>
  <c r="AK498" i="4"/>
  <c r="AK721" i="4"/>
  <c r="AK941" i="4"/>
  <c r="AK996" i="4"/>
  <c r="AK776" i="4"/>
  <c r="AK611" i="4"/>
  <c r="AK330" i="4"/>
  <c r="AK666" i="4"/>
  <c r="AK443" i="4"/>
  <c r="AK220" i="4"/>
  <c r="AI564" i="4"/>
  <c r="AI582" i="4" s="1"/>
  <c r="V226" i="4"/>
  <c r="V393" i="4"/>
  <c r="V450" i="4"/>
  <c r="X103" i="4" l="1"/>
  <c r="X127" i="4" s="1"/>
  <c r="AK839" i="4"/>
  <c r="AK943" i="4"/>
  <c r="V278" i="4"/>
  <c r="W412" i="4"/>
  <c r="AK228" i="4"/>
  <c r="W242" i="4"/>
  <c r="V445" i="4"/>
  <c r="V279" i="4"/>
  <c r="W407" i="4"/>
  <c r="V277" i="4"/>
  <c r="V366" i="4"/>
  <c r="V534" i="4"/>
  <c r="W408" i="4"/>
  <c r="X104" i="4"/>
  <c r="X128" i="4" s="1"/>
  <c r="AJ957" i="4"/>
  <c r="AJ975" i="4" s="1"/>
  <c r="W1060" i="4"/>
  <c r="AJ346" i="4"/>
  <c r="AK674" i="4"/>
  <c r="V501" i="4"/>
  <c r="W300" i="4"/>
  <c r="W259" i="4"/>
  <c r="W374" i="4"/>
  <c r="W314" i="4"/>
  <c r="W485" i="4"/>
  <c r="W654" i="4"/>
  <c r="W672" i="4" s="1"/>
  <c r="W712" i="4"/>
  <c r="W816" i="4"/>
  <c r="W986" i="4"/>
  <c r="W1039" i="4"/>
  <c r="X88" i="4"/>
  <c r="X718" i="4" s="1"/>
  <c r="AK333" i="4"/>
  <c r="AK1062" i="4"/>
  <c r="V614" i="4"/>
  <c r="W299" i="4"/>
  <c r="W837" i="4"/>
  <c r="V647" i="4"/>
  <c r="W207" i="4"/>
  <c r="W370" i="4"/>
  <c r="W376" i="4"/>
  <c r="W487" i="4"/>
  <c r="W544" i="4"/>
  <c r="W818" i="4"/>
  <c r="W764" i="4"/>
  <c r="W782" i="4" s="1"/>
  <c r="W932" i="4"/>
  <c r="W984" i="4"/>
  <c r="W1002" i="4" s="1"/>
  <c r="V671" i="4"/>
  <c r="AK615" i="4"/>
  <c r="W320" i="4"/>
  <c r="W318" i="4"/>
  <c r="W430" i="4"/>
  <c r="W542" i="4"/>
  <c r="W650" i="4"/>
  <c r="W705" i="4"/>
  <c r="W723" i="4" s="1"/>
  <c r="W766" i="4"/>
  <c r="W925" i="4"/>
  <c r="V280" i="4"/>
  <c r="V781" i="4"/>
  <c r="V589" i="4"/>
  <c r="U454" i="4"/>
  <c r="U231" i="4"/>
  <c r="AJ846" i="4"/>
  <c r="AJ864" i="4" s="1"/>
  <c r="AJ235" i="4"/>
  <c r="AJ458" i="4"/>
  <c r="U514" i="4"/>
  <c r="U682" i="4"/>
  <c r="U401" i="4"/>
  <c r="U419" i="4" s="1"/>
  <c r="U1070" i="4"/>
  <c r="U1088" i="4" s="1"/>
  <c r="U291" i="4"/>
  <c r="U1066" i="4"/>
  <c r="U1084" i="4" s="1"/>
  <c r="U565" i="4"/>
  <c r="U583" i="4" s="1"/>
  <c r="U342" i="4"/>
  <c r="U360" i="4" s="1"/>
  <c r="U898" i="4"/>
  <c r="U916" i="4" s="1"/>
  <c r="U510" i="4"/>
  <c r="U233" i="4"/>
  <c r="U288" i="4"/>
  <c r="U306" i="4" s="1"/>
  <c r="U899" i="4"/>
  <c r="U917" i="4" s="1"/>
  <c r="U624" i="4"/>
  <c r="AJ898" i="4"/>
  <c r="AJ287" i="4"/>
  <c r="AJ305" i="4" s="1"/>
  <c r="AJ342" i="4"/>
  <c r="AJ360" i="4" s="1"/>
  <c r="AJ565" i="4"/>
  <c r="AJ583" i="4" s="1"/>
  <c r="AJ736" i="4"/>
  <c r="AJ754" i="4" s="1"/>
  <c r="AJ236" i="4"/>
  <c r="AJ254" i="4" s="1"/>
  <c r="V558" i="4"/>
  <c r="AK337" i="4"/>
  <c r="AK394" i="4"/>
  <c r="AK403" i="4" s="1"/>
  <c r="AK450" i="4"/>
  <c r="AK619" i="4"/>
  <c r="AK730" i="4"/>
  <c r="AK739" i="4" s="1"/>
  <c r="AK1063" i="4"/>
  <c r="AK1072" i="4" s="1"/>
  <c r="W357" i="4"/>
  <c r="W295" i="4"/>
  <c r="W243" i="4"/>
  <c r="U309" i="4"/>
  <c r="AK338" i="4"/>
  <c r="W351" i="4"/>
  <c r="W247" i="4"/>
  <c r="W411" i="4"/>
  <c r="AJ587" i="4"/>
  <c r="W281" i="4"/>
  <c r="V922" i="4"/>
  <c r="X105" i="4"/>
  <c r="X129" i="4" s="1"/>
  <c r="X580" i="4" s="1"/>
  <c r="AK283" i="4"/>
  <c r="W302" i="4"/>
  <c r="W246" i="4"/>
  <c r="W350" i="4"/>
  <c r="AJ513" i="4"/>
  <c r="AJ531" i="4" s="1"/>
  <c r="AK281" i="4"/>
  <c r="AK447" i="4"/>
  <c r="AK452" i="4"/>
  <c r="AK461" i="4" s="1"/>
  <c r="AK479" i="4" s="1"/>
  <c r="AK779" i="4"/>
  <c r="AK891" i="4"/>
  <c r="AK945" i="4"/>
  <c r="AK1059" i="4"/>
  <c r="W406" i="4"/>
  <c r="W296" i="4"/>
  <c r="W356" i="4"/>
  <c r="AK393" i="4"/>
  <c r="W405" i="4"/>
  <c r="W241" i="4"/>
  <c r="X106" i="4"/>
  <c r="X130" i="4" s="1"/>
  <c r="X635" i="4" s="1"/>
  <c r="W355" i="4"/>
  <c r="W353" i="4"/>
  <c r="V724" i="4"/>
  <c r="AK1090" i="4"/>
  <c r="W354" i="4"/>
  <c r="W409" i="4"/>
  <c r="AJ1066" i="4"/>
  <c r="AJ1084" i="4" s="1"/>
  <c r="AK451" i="4"/>
  <c r="AK501" i="4"/>
  <c r="AK1004" i="4"/>
  <c r="W410" i="4"/>
  <c r="W352" i="4"/>
  <c r="U700" i="4"/>
  <c r="AJ737" i="4"/>
  <c r="AJ755" i="4" s="1"/>
  <c r="AJ1070" i="4"/>
  <c r="AJ623" i="4"/>
  <c r="AJ641" i="4" s="1"/>
  <c r="AJ510" i="4"/>
  <c r="AJ528" i="4" s="1"/>
  <c r="AJ682" i="4"/>
  <c r="AJ700" i="4" s="1"/>
  <c r="X12" i="4"/>
  <c r="X1044" i="4" s="1"/>
  <c r="W245" i="4"/>
  <c r="W298" i="4"/>
  <c r="W559" i="4"/>
  <c r="V977" i="4"/>
  <c r="V392" i="4"/>
  <c r="V615" i="4"/>
  <c r="AJ454" i="4"/>
  <c r="AJ472" i="4" s="1"/>
  <c r="V779" i="4"/>
  <c r="W240" i="4"/>
  <c r="W244" i="4"/>
  <c r="AJ231" i="4"/>
  <c r="AJ249" i="4" s="1"/>
  <c r="V560" i="4"/>
  <c r="AJ791" i="4"/>
  <c r="AJ809" i="4" s="1"/>
  <c r="W297" i="4"/>
  <c r="U455" i="4"/>
  <c r="U232" i="4"/>
  <c r="U793" i="4"/>
  <c r="U811" i="4" s="1"/>
  <c r="U347" i="4"/>
  <c r="U365" i="4" s="1"/>
  <c r="U683" i="4"/>
  <c r="U701" i="4" s="1"/>
  <c r="U402" i="4"/>
  <c r="U420" i="4" s="1"/>
  <c r="U292" i="4"/>
  <c r="U460" i="4"/>
  <c r="U903" i="4"/>
  <c r="U921" i="4" s="1"/>
  <c r="U1013" i="4"/>
  <c r="U1031" i="4" s="1"/>
  <c r="U738" i="4"/>
  <c r="U756" i="4" s="1"/>
  <c r="U570" i="4"/>
  <c r="U588" i="4" s="1"/>
  <c r="U848" i="4"/>
  <c r="U515" i="4"/>
  <c r="U237" i="4"/>
  <c r="U628" i="4"/>
  <c r="U646" i="4" s="1"/>
  <c r="U958" i="4"/>
  <c r="U976" i="4" s="1"/>
  <c r="U1071" i="4"/>
  <c r="U1089" i="4" s="1"/>
  <c r="AJ842" i="4"/>
  <c r="AJ860" i="4" s="1"/>
  <c r="AJ341" i="4"/>
  <c r="AJ359" i="4" s="1"/>
  <c r="AJ286" i="4"/>
  <c r="AJ304" i="4" s="1"/>
  <c r="AI1116" i="4"/>
  <c r="X573" i="4"/>
  <c r="X524" i="4"/>
  <c r="X466" i="4"/>
  <c r="X575" i="4"/>
  <c r="X470" i="4"/>
  <c r="X468" i="4"/>
  <c r="X521" i="4"/>
  <c r="X518" i="4"/>
  <c r="X519" i="4"/>
  <c r="X520" i="4"/>
  <c r="X574" i="4"/>
  <c r="X464" i="4"/>
  <c r="X467" i="4"/>
  <c r="X576" i="4"/>
  <c r="X523" i="4"/>
  <c r="X579" i="4"/>
  <c r="X525" i="4"/>
  <c r="X577" i="4"/>
  <c r="X469" i="4"/>
  <c r="AI1108" i="4"/>
  <c r="AI869" i="4"/>
  <c r="AJ680" i="4"/>
  <c r="AJ698" i="4" s="1"/>
  <c r="AJ344" i="4"/>
  <c r="AJ362" i="4" s="1"/>
  <c r="AJ234" i="4"/>
  <c r="AJ252" i="4" s="1"/>
  <c r="AJ625" i="4"/>
  <c r="AJ643" i="4" s="1"/>
  <c r="AJ567" i="4"/>
  <c r="AJ585" i="4" s="1"/>
  <c r="AJ845" i="4"/>
  <c r="AJ863" i="4" s="1"/>
  <c r="AJ734" i="4"/>
  <c r="AJ752" i="4" s="1"/>
  <c r="AJ679" i="4"/>
  <c r="AJ697" i="4" s="1"/>
  <c r="AJ398" i="4"/>
  <c r="AJ416" i="4" s="1"/>
  <c r="AJ954" i="4"/>
  <c r="AJ624" i="4"/>
  <c r="AJ642" i="4" s="1"/>
  <c r="AJ288" i="4"/>
  <c r="AJ306" i="4" s="1"/>
  <c r="AJ233" i="4"/>
  <c r="AJ789" i="4"/>
  <c r="AJ807" i="4" s="1"/>
  <c r="AJ1067" i="4"/>
  <c r="AJ1085" i="4" s="1"/>
  <c r="AJ343" i="4"/>
  <c r="AJ361" i="4" s="1"/>
  <c r="T1101" i="4"/>
  <c r="T481" i="4"/>
  <c r="U290" i="4"/>
  <c r="U846" i="4"/>
  <c r="U864" i="4" s="1"/>
  <c r="U513" i="4"/>
  <c r="U736" i="4"/>
  <c r="U235" i="4"/>
  <c r="U1069" i="4"/>
  <c r="U1087" i="4" s="1"/>
  <c r="U681" i="4"/>
  <c r="U626" i="4"/>
  <c r="U644" i="4" s="1"/>
  <c r="U345" i="4"/>
  <c r="U363" i="4" s="1"/>
  <c r="U901" i="4"/>
  <c r="U919" i="4" s="1"/>
  <c r="U400" i="4"/>
  <c r="U418" i="4" s="1"/>
  <c r="U1011" i="4"/>
  <c r="U956" i="4"/>
  <c r="U974" i="4" s="1"/>
  <c r="U791" i="4"/>
  <c r="U809" i="4" s="1"/>
  <c r="U458" i="4"/>
  <c r="U568" i="4"/>
  <c r="T1119" i="4"/>
  <c r="U255" i="4"/>
  <c r="X495" i="4"/>
  <c r="X272" i="4"/>
  <c r="X608" i="4"/>
  <c r="U310" i="4"/>
  <c r="AI1111" i="4"/>
  <c r="AI1036" i="4"/>
  <c r="AI1037" i="4"/>
  <c r="AI1101" i="4"/>
  <c r="AI481" i="4"/>
  <c r="AJ916" i="4"/>
  <c r="AI1098" i="4"/>
  <c r="AI313" i="4"/>
  <c r="AI1100" i="4"/>
  <c r="AI425" i="4"/>
  <c r="AI426" i="4"/>
  <c r="X1039" i="4"/>
  <c r="X1045" i="4"/>
  <c r="X1040" i="4"/>
  <c r="X981" i="4"/>
  <c r="X1042" i="4"/>
  <c r="X1041" i="4"/>
  <c r="X983" i="4"/>
  <c r="X982" i="4"/>
  <c r="X1038" i="4"/>
  <c r="X928" i="4"/>
  <c r="X986" i="4"/>
  <c r="X1043" i="4"/>
  <c r="X987" i="4"/>
  <c r="X929" i="4"/>
  <c r="X932" i="4"/>
  <c r="X980" i="4"/>
  <c r="X926" i="4"/>
  <c r="X984" i="4"/>
  <c r="X931" i="4"/>
  <c r="X876" i="4"/>
  <c r="X985" i="4"/>
  <c r="X820" i="4"/>
  <c r="X930" i="4"/>
  <c r="X927" i="4"/>
  <c r="X877" i="4"/>
  <c r="X815" i="4"/>
  <c r="X874" i="4"/>
  <c r="X871" i="4"/>
  <c r="X875" i="4"/>
  <c r="X870" i="4"/>
  <c r="X873" i="4"/>
  <c r="X760" i="4"/>
  <c r="X821" i="4"/>
  <c r="X763" i="4"/>
  <c r="X819" i="4"/>
  <c r="X817" i="4"/>
  <c r="X872" i="4"/>
  <c r="X822" i="4"/>
  <c r="X816" i="4"/>
  <c r="X765" i="4"/>
  <c r="X705" i="4"/>
  <c r="X708" i="4"/>
  <c r="X766" i="4"/>
  <c r="X767" i="4"/>
  <c r="X651" i="4"/>
  <c r="X764" i="4"/>
  <c r="X711" i="4"/>
  <c r="X710" i="4"/>
  <c r="X654" i="4"/>
  <c r="X762" i="4"/>
  <c r="X653" i="4"/>
  <c r="X652" i="4"/>
  <c r="X600" i="4"/>
  <c r="X595" i="4"/>
  <c r="X541" i="4"/>
  <c r="X706" i="4"/>
  <c r="X709" i="4"/>
  <c r="X655" i="4"/>
  <c r="X597" i="4"/>
  <c r="X761" i="4"/>
  <c r="X656" i="4"/>
  <c r="X650" i="4"/>
  <c r="X539" i="4"/>
  <c r="X601" i="4"/>
  <c r="X602" i="4"/>
  <c r="X537" i="4"/>
  <c r="X599" i="4"/>
  <c r="X540" i="4"/>
  <c r="X538" i="4"/>
  <c r="X485" i="4"/>
  <c r="X487" i="4"/>
  <c r="X482" i="4"/>
  <c r="X489" i="4"/>
  <c r="X484" i="4"/>
  <c r="X657" i="4"/>
  <c r="X543" i="4"/>
  <c r="X432" i="4"/>
  <c r="X372" i="4"/>
  <c r="X430" i="4"/>
  <c r="X542" i="4"/>
  <c r="X428" i="4"/>
  <c r="X433" i="4"/>
  <c r="X431" i="4"/>
  <c r="X488" i="4"/>
  <c r="X434" i="4"/>
  <c r="X373" i="4"/>
  <c r="X544" i="4"/>
  <c r="X369" i="4"/>
  <c r="X483" i="4"/>
  <c r="X375" i="4"/>
  <c r="X319" i="4"/>
  <c r="X314" i="4"/>
  <c r="X429" i="4"/>
  <c r="X427" i="4"/>
  <c r="X486" i="4"/>
  <c r="X318" i="4"/>
  <c r="X376" i="4"/>
  <c r="X321" i="4"/>
  <c r="X316" i="4"/>
  <c r="X261" i="4"/>
  <c r="X263" i="4"/>
  <c r="X374" i="4"/>
  <c r="X265" i="4"/>
  <c r="X598" i="4"/>
  <c r="X317" i="4"/>
  <c r="X315" i="4"/>
  <c r="X266" i="4"/>
  <c r="X259" i="4"/>
  <c r="X211" i="4"/>
  <c r="X207" i="4"/>
  <c r="X210" i="4"/>
  <c r="X206" i="4"/>
  <c r="X260" i="4"/>
  <c r="X209" i="4"/>
  <c r="X208" i="4"/>
  <c r="X204" i="4"/>
  <c r="X264" i="4"/>
  <c r="X205" i="4"/>
  <c r="AJ1013" i="4"/>
  <c r="AJ1031" i="4" s="1"/>
  <c r="AJ848" i="4"/>
  <c r="AJ866" i="4" s="1"/>
  <c r="AJ1071" i="4"/>
  <c r="AJ1089" i="4" s="1"/>
  <c r="AI1104" i="4"/>
  <c r="AI649" i="4"/>
  <c r="AI1110" i="4"/>
  <c r="AI979" i="4"/>
  <c r="AI1097" i="4"/>
  <c r="AI258" i="4"/>
  <c r="X410" i="4"/>
  <c r="X411" i="4"/>
  <c r="X297" i="4"/>
  <c r="X353" i="4"/>
  <c r="X244" i="4"/>
  <c r="X300" i="4"/>
  <c r="X241" i="4"/>
  <c r="X351" i="4"/>
  <c r="X298" i="4"/>
  <c r="X357" i="4"/>
  <c r="X408" i="4"/>
  <c r="X352" i="4"/>
  <c r="X296" i="4"/>
  <c r="X299" i="4"/>
  <c r="X354" i="4"/>
  <c r="X407" i="4"/>
  <c r="X409" i="4"/>
  <c r="X247" i="4"/>
  <c r="X301" i="4"/>
  <c r="X412" i="4"/>
  <c r="X302" i="4"/>
  <c r="X242" i="4"/>
  <c r="X356" i="4"/>
  <c r="X295" i="4"/>
  <c r="X243" i="4"/>
  <c r="X355" i="4"/>
  <c r="X246" i="4"/>
  <c r="X350" i="4"/>
  <c r="X406" i="4"/>
  <c r="X245" i="4"/>
  <c r="X240" i="4"/>
  <c r="X405" i="4"/>
  <c r="U457" i="4"/>
  <c r="U475" i="4" s="1"/>
  <c r="U234" i="4"/>
  <c r="U252" i="4" s="1"/>
  <c r="U955" i="4"/>
  <c r="U973" i="4" s="1"/>
  <c r="U344" i="4"/>
  <c r="U362" i="4" s="1"/>
  <c r="U900" i="4"/>
  <c r="U918" i="4" s="1"/>
  <c r="U289" i="4"/>
  <c r="U625" i="4"/>
  <c r="U567" i="4"/>
  <c r="U512" i="4"/>
  <c r="U530" i="4" s="1"/>
  <c r="U1010" i="4"/>
  <c r="U1028" i="4" s="1"/>
  <c r="U1068" i="4"/>
  <c r="U1086" i="4" s="1"/>
  <c r="U399" i="4"/>
  <c r="U417" i="4" s="1"/>
  <c r="U845" i="4"/>
  <c r="U863" i="4" s="1"/>
  <c r="U790" i="4"/>
  <c r="U808" i="4" s="1"/>
  <c r="U735" i="4"/>
  <c r="U753" i="4" s="1"/>
  <c r="U680" i="4"/>
  <c r="AI1103" i="4"/>
  <c r="AI593" i="4"/>
  <c r="AI594" i="4"/>
  <c r="T1116" i="4"/>
  <c r="T1100" i="4"/>
  <c r="T425" i="4"/>
  <c r="T426" i="4"/>
  <c r="U472" i="4"/>
  <c r="U952" i="4"/>
  <c r="U970" i="4" s="1"/>
  <c r="U286" i="4"/>
  <c r="U304" i="4" s="1"/>
  <c r="U564" i="4"/>
  <c r="U582" i="4" s="1"/>
  <c r="U1065" i="4"/>
  <c r="U1083" i="4" s="1"/>
  <c r="U677" i="4"/>
  <c r="U695" i="4" s="1"/>
  <c r="U1007" i="4"/>
  <c r="U1025" i="4" s="1"/>
  <c r="U396" i="4"/>
  <c r="U414" i="4" s="1"/>
  <c r="U622" i="4"/>
  <c r="U732" i="4"/>
  <c r="U750" i="4" s="1"/>
  <c r="U897" i="4"/>
  <c r="U842" i="4"/>
  <c r="U341" i="4"/>
  <c r="U509" i="4"/>
  <c r="U527" i="4" s="1"/>
  <c r="U787" i="4"/>
  <c r="U805" i="4" s="1"/>
  <c r="AI1119" i="4"/>
  <c r="AJ255" i="4"/>
  <c r="U1029" i="4"/>
  <c r="U532" i="4"/>
  <c r="T1111" i="4"/>
  <c r="T1037" i="4"/>
  <c r="T1036" i="4"/>
  <c r="AL775" i="4"/>
  <c r="AL610" i="4"/>
  <c r="AL552" i="4"/>
  <c r="AL219" i="4"/>
  <c r="AL497" i="4"/>
  <c r="AL329" i="4"/>
  <c r="AL442" i="4"/>
  <c r="AL384" i="4"/>
  <c r="AL995" i="4"/>
  <c r="AL830" i="4"/>
  <c r="AL720" i="4"/>
  <c r="AL665" i="4"/>
  <c r="AL940" i="4"/>
  <c r="AL885" i="4"/>
  <c r="AL1053" i="4"/>
  <c r="AL274" i="4"/>
  <c r="T1102" i="4"/>
  <c r="T536" i="4"/>
  <c r="AI1106" i="4"/>
  <c r="AI759" i="4"/>
  <c r="U697" i="4"/>
  <c r="AM82" i="4"/>
  <c r="AM85" i="4"/>
  <c r="AM80" i="4"/>
  <c r="AM81" i="4"/>
  <c r="AM83" i="4"/>
  <c r="AM88" i="4"/>
  <c r="AM89" i="4"/>
  <c r="AM87" i="4"/>
  <c r="AM86" i="4"/>
  <c r="AM78" i="4"/>
  <c r="AM91" i="4"/>
  <c r="AM90" i="4"/>
  <c r="AM79" i="4"/>
  <c r="AM84" i="4"/>
  <c r="AN116" i="4"/>
  <c r="AN139" i="4" s="1"/>
  <c r="AN101" i="4"/>
  <c r="AN121" i="4"/>
  <c r="AN144" i="4" s="1"/>
  <c r="AN118" i="4"/>
  <c r="AN141" i="4" s="1"/>
  <c r="AN112" i="4"/>
  <c r="AN135" i="4" s="1"/>
  <c r="AN97" i="4"/>
  <c r="AN72" i="4"/>
  <c r="AN58" i="4"/>
  <c r="AN43" i="4"/>
  <c r="AN108" i="4"/>
  <c r="AN131" i="4" s="1"/>
  <c r="AN69" i="4"/>
  <c r="AN55" i="4"/>
  <c r="AN40" i="4"/>
  <c r="AN25" i="4"/>
  <c r="AN66" i="4"/>
  <c r="AN52" i="4"/>
  <c r="AN37" i="4"/>
  <c r="AN22" i="4"/>
  <c r="AN117" i="4"/>
  <c r="AN140" i="4" s="1"/>
  <c r="AN113" i="4"/>
  <c r="AN136" i="4" s="1"/>
  <c r="AN109" i="4"/>
  <c r="AN132" i="4" s="1"/>
  <c r="AN99" i="4"/>
  <c r="AN95" i="4"/>
  <c r="AN63" i="4"/>
  <c r="AN49" i="4"/>
  <c r="AN34" i="4"/>
  <c r="AN18" i="4"/>
  <c r="AN77" i="4"/>
  <c r="AN74" i="4"/>
  <c r="AN60" i="4"/>
  <c r="AN45" i="4"/>
  <c r="AN31" i="4"/>
  <c r="AN15" i="4"/>
  <c r="AN122" i="4"/>
  <c r="AN145" i="4" s="1"/>
  <c r="AN100" i="4"/>
  <c r="AN71" i="4"/>
  <c r="AN57" i="4"/>
  <c r="AN42" i="4"/>
  <c r="AN27" i="4"/>
  <c r="AN68" i="4"/>
  <c r="AN54" i="4"/>
  <c r="AN39" i="4"/>
  <c r="AN24" i="4"/>
  <c r="AN123" i="4"/>
  <c r="AN146" i="4" s="1"/>
  <c r="AN114" i="4"/>
  <c r="AN137" i="4" s="1"/>
  <c r="AN110" i="4"/>
  <c r="AN133" i="4" s="1"/>
  <c r="AN96" i="4"/>
  <c r="AN65" i="4"/>
  <c r="AN51" i="4"/>
  <c r="AN36" i="4"/>
  <c r="AN21" i="4"/>
  <c r="AO5" i="4"/>
  <c r="AN76" i="4"/>
  <c r="AN62" i="4"/>
  <c r="AN48" i="4"/>
  <c r="AN33" i="4"/>
  <c r="AN17" i="4"/>
  <c r="AN152" i="4"/>
  <c r="AN120" i="4"/>
  <c r="AN143" i="4" s="1"/>
  <c r="AN64" i="4"/>
  <c r="AN50" i="4"/>
  <c r="AN35" i="4"/>
  <c r="AN19" i="4"/>
  <c r="AN53" i="4"/>
  <c r="AN41" i="4"/>
  <c r="AN44" i="4"/>
  <c r="AN26" i="4"/>
  <c r="AN102" i="4"/>
  <c r="AN16" i="4"/>
  <c r="AN46" i="4"/>
  <c r="AN67" i="4"/>
  <c r="AN56" i="4"/>
  <c r="AN30" i="4"/>
  <c r="AN23" i="4"/>
  <c r="AN124" i="4"/>
  <c r="AN147" i="4" s="1"/>
  <c r="AN59" i="4"/>
  <c r="AN93" i="4"/>
  <c r="AN61" i="4"/>
  <c r="AN115" i="4"/>
  <c r="AN138" i="4" s="1"/>
  <c r="AN111" i="4"/>
  <c r="AN134" i="4" s="1"/>
  <c r="AN70" i="4"/>
  <c r="AN73" i="4"/>
  <c r="AN38" i="4"/>
  <c r="AN151" i="4"/>
  <c r="AN119" i="4"/>
  <c r="AN142" i="4" s="1"/>
  <c r="AN94" i="4"/>
  <c r="AN75" i="4"/>
  <c r="AN98" i="4"/>
  <c r="AN32" i="4"/>
  <c r="AN14" i="4"/>
  <c r="W549" i="4"/>
  <c r="W439" i="4"/>
  <c r="W448" i="4" s="1"/>
  <c r="W381" i="4"/>
  <c r="W216" i="4"/>
  <c r="W326" i="4"/>
  <c r="W335" i="4" s="1"/>
  <c r="W717" i="4"/>
  <c r="W726" i="4" s="1"/>
  <c r="W772" i="4"/>
  <c r="W781" i="4" s="1"/>
  <c r="W827" i="4"/>
  <c r="W836" i="4" s="1"/>
  <c r="W494" i="4"/>
  <c r="W503" i="4" s="1"/>
  <c r="W937" i="4"/>
  <c r="W1050" i="4"/>
  <c r="W662" i="4"/>
  <c r="W671" i="4" s="1"/>
  <c r="W992" i="4"/>
  <c r="W271" i="4"/>
  <c r="W607" i="4"/>
  <c r="W882" i="4"/>
  <c r="AJ455" i="4"/>
  <c r="AJ473" i="4" s="1"/>
  <c r="W226" i="4"/>
  <c r="T1114" i="4"/>
  <c r="U250" i="4"/>
  <c r="U866" i="4"/>
  <c r="T1110" i="4"/>
  <c r="T979" i="4"/>
  <c r="U734" i="4"/>
  <c r="U752" i="4" s="1"/>
  <c r="AK387" i="4"/>
  <c r="AK392" i="4"/>
  <c r="AK559" i="4"/>
  <c r="AK616" i="4"/>
  <c r="AK725" i="4"/>
  <c r="AK835" i="4"/>
  <c r="AK1061" i="4"/>
  <c r="AK1001" i="4"/>
  <c r="X79" i="4"/>
  <c r="AK171" i="4"/>
  <c r="AK184" i="4" s="1"/>
  <c r="AL158" i="4"/>
  <c r="AJ732" i="4"/>
  <c r="AJ750" i="4" s="1"/>
  <c r="U1067" i="4"/>
  <c r="U1085" i="4" s="1"/>
  <c r="AJ903" i="4"/>
  <c r="AJ921" i="4" s="1"/>
  <c r="U478" i="4"/>
  <c r="AL963" i="4"/>
  <c r="AL1019" i="4"/>
  <c r="AL913" i="4"/>
  <c r="AL745" i="4"/>
  <c r="AL690" i="4"/>
  <c r="AL635" i="4"/>
  <c r="AL692" i="4"/>
  <c r="AL633" i="4"/>
  <c r="AL687" i="4"/>
  <c r="AL856" i="4"/>
  <c r="AL803" i="4"/>
  <c r="AL799" i="4"/>
  <c r="AL855" i="4"/>
  <c r="AL636" i="4"/>
  <c r="AL852" i="4"/>
  <c r="AL746" i="4"/>
  <c r="AL1016" i="4"/>
  <c r="AL693" i="4"/>
  <c r="AL686" i="4"/>
  <c r="AL741" i="4"/>
  <c r="AL742" i="4"/>
  <c r="AL688" i="4"/>
  <c r="AL691" i="4"/>
  <c r="AL637" i="4"/>
  <c r="AL858" i="4"/>
  <c r="AL851" i="4"/>
  <c r="AL798" i="4"/>
  <c r="AL961" i="4"/>
  <c r="AL1020" i="4"/>
  <c r="AL638" i="4"/>
  <c r="AL800" i="4"/>
  <c r="AL911" i="4"/>
  <c r="AL908" i="4"/>
  <c r="AL1023" i="4"/>
  <c r="AL1021" i="4"/>
  <c r="AL965" i="4"/>
  <c r="AL632" i="4"/>
  <c r="AL689" i="4"/>
  <c r="AL854" i="4"/>
  <c r="AL743" i="4"/>
  <c r="AL912" i="4"/>
  <c r="AL802" i="4"/>
  <c r="AL853" i="4"/>
  <c r="AL747" i="4"/>
  <c r="AL801" i="4"/>
  <c r="AL744" i="4"/>
  <c r="AL907" i="4"/>
  <c r="AL1017" i="4"/>
  <c r="AL748" i="4"/>
  <c r="AL966" i="4"/>
  <c r="AL962" i="4"/>
  <c r="AL1018" i="4"/>
  <c r="AL631" i="4"/>
  <c r="AL797" i="4"/>
  <c r="AL1022" i="4"/>
  <c r="AL964" i="4"/>
  <c r="AL857" i="4"/>
  <c r="AL968" i="4"/>
  <c r="AL1081" i="4"/>
  <c r="AL909" i="4"/>
  <c r="AL634" i="4"/>
  <c r="AL967" i="4"/>
  <c r="AL796" i="4"/>
  <c r="AL906" i="4"/>
  <c r="AL910" i="4"/>
  <c r="AL1074" i="4"/>
  <c r="AL1079" i="4"/>
  <c r="AL1076" i="4"/>
  <c r="AL1078" i="4"/>
  <c r="AL1080" i="4"/>
  <c r="AL1077" i="4"/>
  <c r="AL1075" i="4"/>
  <c r="AJ972" i="4"/>
  <c r="AI1105" i="4"/>
  <c r="AI704" i="4"/>
  <c r="X82" i="4"/>
  <c r="U307" i="4"/>
  <c r="T1106" i="4"/>
  <c r="T759" i="4"/>
  <c r="AJ683" i="4"/>
  <c r="AJ701" i="4" s="1"/>
  <c r="AJ237" i="4"/>
  <c r="AJ564" i="4"/>
  <c r="AJ582" i="4" s="1"/>
  <c r="W661" i="4"/>
  <c r="W670" i="4" s="1"/>
  <c r="W606" i="4"/>
  <c r="W325" i="4"/>
  <c r="W334" i="4" s="1"/>
  <c r="W215" i="4"/>
  <c r="W224" i="4" s="1"/>
  <c r="W826" i="4"/>
  <c r="W835" i="4" s="1"/>
  <c r="W438" i="4"/>
  <c r="W447" i="4" s="1"/>
  <c r="W1049" i="4"/>
  <c r="W991" i="4"/>
  <c r="W1000" i="4" s="1"/>
  <c r="W881" i="4"/>
  <c r="W890" i="4" s="1"/>
  <c r="W716" i="4"/>
  <c r="W725" i="4" s="1"/>
  <c r="W548" i="4"/>
  <c r="W270" i="4"/>
  <c r="W279" i="4" s="1"/>
  <c r="W771" i="4"/>
  <c r="W936" i="4"/>
  <c r="W945" i="4" s="1"/>
  <c r="W493" i="4"/>
  <c r="W502" i="4" s="1"/>
  <c r="W380" i="4"/>
  <c r="AJ1120" i="4"/>
  <c r="AL829" i="4"/>
  <c r="AL664" i="4"/>
  <c r="AL441" i="4"/>
  <c r="AL328" i="4"/>
  <c r="AL273" i="4"/>
  <c r="AL609" i="4"/>
  <c r="AL719" i="4"/>
  <c r="AL218" i="4"/>
  <c r="AL774" i="4"/>
  <c r="AL939" i="4"/>
  <c r="AL994" i="4"/>
  <c r="AL1052" i="4"/>
  <c r="AL496" i="4"/>
  <c r="AL884" i="4"/>
  <c r="AL383" i="4"/>
  <c r="AL551" i="4"/>
  <c r="AJ476" i="4"/>
  <c r="AJ1068" i="4"/>
  <c r="AJ1086" i="4" s="1"/>
  <c r="AJ514" i="4"/>
  <c r="AJ532" i="4" s="1"/>
  <c r="T1118" i="4"/>
  <c r="AK227" i="4"/>
  <c r="AK391" i="4"/>
  <c r="AK445" i="4"/>
  <c r="AK668" i="4"/>
  <c r="AK727" i="4"/>
  <c r="AK782" i="4"/>
  <c r="AK837" i="4"/>
  <c r="AK944" i="4"/>
  <c r="AK1057" i="4"/>
  <c r="X84" i="4"/>
  <c r="AK757" i="4"/>
  <c r="AK181" i="4"/>
  <c r="AK194" i="4" s="1"/>
  <c r="AL168" i="4"/>
  <c r="U954" i="4"/>
  <c r="U972" i="4" s="1"/>
  <c r="T1099" i="4"/>
  <c r="T368" i="4"/>
  <c r="AI1113" i="4"/>
  <c r="AI1096" i="4"/>
  <c r="AI1094" i="4"/>
  <c r="AI202" i="4"/>
  <c r="AI203" i="4"/>
  <c r="V177" i="4"/>
  <c r="V190" i="4" s="1"/>
  <c r="V566" i="4" s="1"/>
  <c r="W164" i="4"/>
  <c r="AK179" i="4"/>
  <c r="AK192" i="4" s="1"/>
  <c r="AK290" i="4" s="1"/>
  <c r="AL166" i="4"/>
  <c r="AO7" i="4"/>
  <c r="AP4" i="4"/>
  <c r="AO169" i="4"/>
  <c r="AO8" i="4"/>
  <c r="AO9" i="4"/>
  <c r="W390" i="4"/>
  <c r="AJ399" i="4"/>
  <c r="AJ417" i="4" s="1"/>
  <c r="V176" i="4"/>
  <c r="V189" i="4" s="1"/>
  <c r="W163" i="4"/>
  <c r="AL213" i="4"/>
  <c r="AL436" i="4"/>
  <c r="U699" i="4"/>
  <c r="T1105" i="4"/>
  <c r="T704" i="4"/>
  <c r="AJ844" i="4"/>
  <c r="AJ862" i="4" s="1"/>
  <c r="AK176" i="4"/>
  <c r="AK189" i="4" s="1"/>
  <c r="AL163" i="4"/>
  <c r="U511" i="4"/>
  <c r="U529" i="4" s="1"/>
  <c r="AJ955" i="4"/>
  <c r="AJ973" i="4" s="1"/>
  <c r="AK336" i="4"/>
  <c r="AK449" i="4"/>
  <c r="AK507" i="4"/>
  <c r="AK516" i="4" s="1"/>
  <c r="AK534" i="4" s="1"/>
  <c r="AK617" i="4"/>
  <c r="AK673" i="4"/>
  <c r="AK781" i="4"/>
  <c r="AK889" i="4"/>
  <c r="AK1060" i="4"/>
  <c r="X195" i="4"/>
  <c r="AK172" i="4"/>
  <c r="AK185" i="4" s="1"/>
  <c r="AL159" i="4"/>
  <c r="AJ400" i="4"/>
  <c r="AJ418" i="4" s="1"/>
  <c r="AH1122" i="4"/>
  <c r="AH1125" i="4"/>
  <c r="AI1102" i="4"/>
  <c r="AI536" i="4"/>
  <c r="T1117" i="4"/>
  <c r="U253" i="4"/>
  <c r="AJ396" i="4"/>
  <c r="AJ414" i="4" s="1"/>
  <c r="AI1117" i="4"/>
  <c r="AJ253" i="4"/>
  <c r="W557" i="4"/>
  <c r="AJ681" i="4"/>
  <c r="AJ699" i="4" s="1"/>
  <c r="U569" i="4"/>
  <c r="U587" i="4" s="1"/>
  <c r="W213" i="4"/>
  <c r="W222" i="4" s="1"/>
  <c r="W436" i="4"/>
  <c r="W445" i="4" s="1"/>
  <c r="V186" i="4"/>
  <c r="V341" i="4" s="1"/>
  <c r="V173" i="4"/>
  <c r="W160" i="4"/>
  <c r="AJ1065" i="4"/>
  <c r="AJ1083" i="4" s="1"/>
  <c r="AJ1012" i="4"/>
  <c r="AJ1030" i="4" s="1"/>
  <c r="U1009" i="4"/>
  <c r="U1027" i="4" s="1"/>
  <c r="AJ793" i="4"/>
  <c r="AJ811" i="4" s="1"/>
  <c r="AK224" i="4"/>
  <c r="AK279" i="4"/>
  <c r="AK388" i="4"/>
  <c r="AK505" i="4"/>
  <c r="AK560" i="4"/>
  <c r="AK890" i="4"/>
  <c r="AK785" i="4"/>
  <c r="AK794" i="4" s="1"/>
  <c r="AK812" i="4" s="1"/>
  <c r="AK893" i="4"/>
  <c r="Y169" i="4"/>
  <c r="Y182" i="4" s="1"/>
  <c r="Y7" i="4"/>
  <c r="Z4" i="4"/>
  <c r="Y8" i="4"/>
  <c r="Y9" i="4"/>
  <c r="X78" i="4"/>
  <c r="AJ291" i="4"/>
  <c r="AJ309" i="4" s="1"/>
  <c r="AL1044" i="4"/>
  <c r="AL1038" i="4"/>
  <c r="AL985" i="4"/>
  <c r="AL1041" i="4"/>
  <c r="AL983" i="4"/>
  <c r="AL1040" i="4"/>
  <c r="AL1043" i="4"/>
  <c r="AL1061" i="4" s="1"/>
  <c r="AL984" i="4"/>
  <c r="AL1045" i="4"/>
  <c r="AL982" i="4"/>
  <c r="AL930" i="4"/>
  <c r="AL986" i="4"/>
  <c r="AL1039" i="4"/>
  <c r="AL931" i="4"/>
  <c r="AL949" i="4" s="1"/>
  <c r="AL1042" i="4"/>
  <c r="AL987" i="4"/>
  <c r="AL927" i="4"/>
  <c r="AL875" i="4"/>
  <c r="AL893" i="4" s="1"/>
  <c r="AL926" i="4"/>
  <c r="AL928" i="4"/>
  <c r="AL925" i="4"/>
  <c r="AL980" i="4"/>
  <c r="AL872" i="4"/>
  <c r="AL876" i="4"/>
  <c r="AL981" i="4"/>
  <c r="AL932" i="4"/>
  <c r="AL929" i="4"/>
  <c r="AL870" i="4"/>
  <c r="AL816" i="4"/>
  <c r="AL877" i="4"/>
  <c r="AL819" i="4"/>
  <c r="AL815" i="4"/>
  <c r="AL766" i="4"/>
  <c r="AL821" i="4"/>
  <c r="AL765" i="4"/>
  <c r="AL760" i="4"/>
  <c r="AL822" i="4"/>
  <c r="AL873" i="4"/>
  <c r="AL763" i="4"/>
  <c r="AL761" i="4"/>
  <c r="AL874" i="4"/>
  <c r="AL892" i="4" s="1"/>
  <c r="AL762" i="4"/>
  <c r="AL767" i="4"/>
  <c r="AL708" i="4"/>
  <c r="AL818" i="4"/>
  <c r="AL764" i="4"/>
  <c r="AL707" i="4"/>
  <c r="AL706" i="4"/>
  <c r="AL597" i="4"/>
  <c r="AL705" i="4"/>
  <c r="AL656" i="4"/>
  <c r="AL674" i="4" s="1"/>
  <c r="AL820" i="4"/>
  <c r="AL817" i="4"/>
  <c r="AL709" i="4"/>
  <c r="AL598" i="4"/>
  <c r="AL657" i="4"/>
  <c r="AL654" i="4"/>
  <c r="AL652" i="4"/>
  <c r="AL602" i="4"/>
  <c r="AL710" i="4"/>
  <c r="AL728" i="4" s="1"/>
  <c r="AL653" i="4"/>
  <c r="AL651" i="4"/>
  <c r="AL712" i="4"/>
  <c r="AL486" i="4"/>
  <c r="AL596" i="4"/>
  <c r="AL600" i="4"/>
  <c r="AL541" i="4"/>
  <c r="AL650" i="4"/>
  <c r="AL871" i="4"/>
  <c r="AL655" i="4"/>
  <c r="AL711" i="4"/>
  <c r="AL729" i="4" s="1"/>
  <c r="AL595" i="4"/>
  <c r="AL601" i="4"/>
  <c r="AL543" i="4"/>
  <c r="AL544" i="4"/>
  <c r="AL539" i="4"/>
  <c r="AL599" i="4"/>
  <c r="AL542" i="4"/>
  <c r="AL540" i="4"/>
  <c r="AL538" i="4"/>
  <c r="AL537" i="4"/>
  <c r="AL485" i="4"/>
  <c r="AL487" i="4"/>
  <c r="AL505" i="4" s="1"/>
  <c r="AL482" i="4"/>
  <c r="AL489" i="4"/>
  <c r="AL432" i="4"/>
  <c r="AL484" i="4"/>
  <c r="AL483" i="4"/>
  <c r="AL428" i="4"/>
  <c r="AL488" i="4"/>
  <c r="AL433" i="4"/>
  <c r="AL374" i="4"/>
  <c r="AL431" i="4"/>
  <c r="AL314" i="4"/>
  <c r="AL429" i="4"/>
  <c r="AL373" i="4"/>
  <c r="AL427" i="4"/>
  <c r="AL376" i="4"/>
  <c r="AL369" i="4"/>
  <c r="AL317" i="4"/>
  <c r="AL372" i="4"/>
  <c r="AL319" i="4"/>
  <c r="AL263" i="4"/>
  <c r="AL430" i="4"/>
  <c r="AL370" i="4"/>
  <c r="AL434" i="4"/>
  <c r="AL316" i="4"/>
  <c r="AL321" i="4"/>
  <c r="AL318" i="4"/>
  <c r="AL371" i="4"/>
  <c r="AL259" i="4"/>
  <c r="AL315" i="4"/>
  <c r="AL266" i="4"/>
  <c r="AL211" i="4"/>
  <c r="AL204" i="4"/>
  <c r="AL261" i="4"/>
  <c r="AL320" i="4"/>
  <c r="AL209" i="4"/>
  <c r="AL265" i="4"/>
  <c r="AL283" i="4" s="1"/>
  <c r="AL375" i="4"/>
  <c r="AL260" i="4"/>
  <c r="AL208" i="4"/>
  <c r="AL207" i="4"/>
  <c r="AL262" i="4"/>
  <c r="AL264" i="4"/>
  <c r="AL282" i="4" s="1"/>
  <c r="AL210" i="4"/>
  <c r="AL205" i="4"/>
  <c r="AL206" i="4"/>
  <c r="U789" i="4"/>
  <c r="U807" i="4" s="1"/>
  <c r="U844" i="4"/>
  <c r="U862" i="4" s="1"/>
  <c r="AJ457" i="4"/>
  <c r="AJ475" i="4" s="1"/>
  <c r="U645" i="4"/>
  <c r="AK557" i="4"/>
  <c r="W225" i="4"/>
  <c r="AJ509" i="4"/>
  <c r="AJ527" i="4" s="1"/>
  <c r="AJ956" i="4"/>
  <c r="AJ974" i="4" s="1"/>
  <c r="W769" i="4"/>
  <c r="W778" i="4" s="1"/>
  <c r="W323" i="4"/>
  <c r="W332" i="4" s="1"/>
  <c r="W546" i="4"/>
  <c r="W555" i="4" s="1"/>
  <c r="W934" i="4"/>
  <c r="W943" i="4" s="1"/>
  <c r="W824" i="4"/>
  <c r="W833" i="4" s="1"/>
  <c r="W491" i="4"/>
  <c r="W500" i="4" s="1"/>
  <c r="W714" i="4"/>
  <c r="W1047" i="4"/>
  <c r="W268" i="4"/>
  <c r="W277" i="4" s="1"/>
  <c r="W879" i="4"/>
  <c r="W888" i="4" s="1"/>
  <c r="W378" i="4"/>
  <c r="W989" i="4"/>
  <c r="W998" i="4" s="1"/>
  <c r="W659" i="4"/>
  <c r="W604" i="4"/>
  <c r="W613" i="4" s="1"/>
  <c r="U397" i="4"/>
  <c r="U415" i="4" s="1"/>
  <c r="U843" i="4"/>
  <c r="U861" i="4" s="1"/>
  <c r="U788" i="4"/>
  <c r="U806" i="4" s="1"/>
  <c r="U287" i="4"/>
  <c r="U305" i="4" s="1"/>
  <c r="AJ1011" i="4"/>
  <c r="AJ1029" i="4" s="1"/>
  <c r="V180" i="4"/>
  <c r="V193" i="4" s="1"/>
  <c r="W167" i="4"/>
  <c r="AJ627" i="4"/>
  <c r="AJ645" i="4" s="1"/>
  <c r="AK180" i="4"/>
  <c r="AK193" i="4" s="1"/>
  <c r="AL167" i="4"/>
  <c r="AI1099" i="4"/>
  <c r="AI368" i="4"/>
  <c r="AJ792" i="4"/>
  <c r="AJ810" i="4" s="1"/>
  <c r="AK223" i="4"/>
  <c r="AK284" i="4"/>
  <c r="AK293" i="4" s="1"/>
  <c r="AK311" i="4" s="1"/>
  <c r="AK389" i="4"/>
  <c r="AK503" i="4"/>
  <c r="AK836" i="4"/>
  <c r="AK895" i="4"/>
  <c r="AK904" i="4" s="1"/>
  <c r="AK922" i="4" s="1"/>
  <c r="AK1005" i="4"/>
  <c r="AK1014" i="4" s="1"/>
  <c r="AK1032" i="4" s="1"/>
  <c r="W576" i="4"/>
  <c r="W578" i="4"/>
  <c r="W466" i="4"/>
  <c r="W465" i="4"/>
  <c r="W470" i="4"/>
  <c r="W523" i="4"/>
  <c r="W464" i="4"/>
  <c r="W520" i="4"/>
  <c r="W463" i="4"/>
  <c r="W580" i="4"/>
  <c r="W521" i="4"/>
  <c r="W518" i="4"/>
  <c r="W467" i="4"/>
  <c r="W469" i="4"/>
  <c r="W577" i="4"/>
  <c r="W525" i="4"/>
  <c r="W468" i="4"/>
  <c r="W579" i="4"/>
  <c r="W575" i="4"/>
  <c r="W519" i="4"/>
  <c r="W524" i="4"/>
  <c r="W574" i="4"/>
  <c r="W522" i="4"/>
  <c r="W573" i="4"/>
  <c r="X90" i="4"/>
  <c r="X83" i="4"/>
  <c r="AJ289" i="4"/>
  <c r="AJ307" i="4" s="1"/>
  <c r="V178" i="4"/>
  <c r="V191" i="4" s="1"/>
  <c r="V234" i="4" s="1"/>
  <c r="W165" i="4"/>
  <c r="U566" i="4"/>
  <c r="AJ511" i="4"/>
  <c r="AJ529" i="4" s="1"/>
  <c r="AJ232" i="4"/>
  <c r="AJ250" i="4" s="1"/>
  <c r="AM153" i="4"/>
  <c r="AM154" i="4"/>
  <c r="AM155" i="4"/>
  <c r="U623" i="4"/>
  <c r="U641" i="4" s="1"/>
  <c r="AJ902" i="4"/>
  <c r="AJ920" i="4" s="1"/>
  <c r="AL938" i="4"/>
  <c r="AL773" i="4"/>
  <c r="AL663" i="4"/>
  <c r="AL550" i="4"/>
  <c r="AL382" i="4"/>
  <c r="AL495" i="4"/>
  <c r="AL272" i="4"/>
  <c r="AL718" i="4"/>
  <c r="AL440" i="4"/>
  <c r="AL883" i="4"/>
  <c r="AL608" i="4"/>
  <c r="AL327" i="4"/>
  <c r="AL993" i="4"/>
  <c r="AL828" i="4"/>
  <c r="AL217" i="4"/>
  <c r="AL1051" i="4"/>
  <c r="AJ401" i="4"/>
  <c r="AJ419" i="4" s="1"/>
  <c r="U679" i="4"/>
  <c r="AJ628" i="4"/>
  <c r="AJ646" i="4" s="1"/>
  <c r="AJ953" i="4"/>
  <c r="AJ971" i="4" s="1"/>
  <c r="T1109" i="4"/>
  <c r="T924" i="4"/>
  <c r="AI1115" i="4"/>
  <c r="AJ251" i="4"/>
  <c r="U531" i="4"/>
  <c r="AJ515" i="4"/>
  <c r="AJ533" i="4" s="1"/>
  <c r="AK280" i="4"/>
  <c r="AK500" i="4"/>
  <c r="AK614" i="4"/>
  <c r="AK669" i="4"/>
  <c r="AK723" i="4"/>
  <c r="AK783" i="4"/>
  <c r="AK840" i="4"/>
  <c r="AK849" i="4" s="1"/>
  <c r="AK867" i="4" s="1"/>
  <c r="X81" i="4"/>
  <c r="X89" i="4"/>
  <c r="U1120" i="4"/>
  <c r="V256" i="4"/>
  <c r="U398" i="4"/>
  <c r="U416" i="4" s="1"/>
  <c r="T1113" i="4"/>
  <c r="T1096" i="4"/>
  <c r="T1094" i="4"/>
  <c r="U249" i="4"/>
  <c r="T202" i="4"/>
  <c r="T203" i="4"/>
  <c r="U584" i="4"/>
  <c r="U643" i="4"/>
  <c r="V188" i="4"/>
  <c r="V455" i="4" s="1"/>
  <c r="V175" i="4"/>
  <c r="W162" i="4"/>
  <c r="W719" i="4"/>
  <c r="W728" i="4" s="1"/>
  <c r="W664" i="4"/>
  <c r="W673" i="4" s="1"/>
  <c r="W609" i="4"/>
  <c r="W618" i="4" s="1"/>
  <c r="W441" i="4"/>
  <c r="W450" i="4" s="1"/>
  <c r="W273" i="4"/>
  <c r="W282" i="4" s="1"/>
  <c r="W939" i="4"/>
  <c r="W948" i="4" s="1"/>
  <c r="W829" i="4"/>
  <c r="W838" i="4" s="1"/>
  <c r="W218" i="4"/>
  <c r="W227" i="4" s="1"/>
  <c r="W328" i="4"/>
  <c r="W337" i="4" s="1"/>
  <c r="W774" i="4"/>
  <c r="W783" i="4" s="1"/>
  <c r="W994" i="4"/>
  <c r="W1052" i="4"/>
  <c r="W551" i="4"/>
  <c r="W496" i="4"/>
  <c r="W505" i="4" s="1"/>
  <c r="W884" i="4"/>
  <c r="W893" i="4" s="1"/>
  <c r="W383" i="4"/>
  <c r="W392" i="4" s="1"/>
  <c r="AM12" i="4"/>
  <c r="AM104" i="4"/>
  <c r="AM128" i="4" s="1"/>
  <c r="AM105" i="4"/>
  <c r="AM129" i="4" s="1"/>
  <c r="AM103" i="4"/>
  <c r="AM127" i="4" s="1"/>
  <c r="AM106" i="4"/>
  <c r="AM130" i="4" s="1"/>
  <c r="W338" i="4"/>
  <c r="W336" i="4"/>
  <c r="W560" i="4"/>
  <c r="W1061" i="4"/>
  <c r="T1098" i="4"/>
  <c r="U359" i="4"/>
  <c r="T313" i="4"/>
  <c r="AJ787" i="4"/>
  <c r="AJ805" i="4" s="1"/>
  <c r="AL549" i="4"/>
  <c r="AL772" i="4"/>
  <c r="AL439" i="4"/>
  <c r="AL326" i="4"/>
  <c r="AL216" i="4"/>
  <c r="AL381" i="4"/>
  <c r="AL717" i="4"/>
  <c r="AL937" i="4"/>
  <c r="AL827" i="4"/>
  <c r="AL662" i="4"/>
  <c r="AL607" i="4"/>
  <c r="AL494" i="4"/>
  <c r="AL1050" i="4"/>
  <c r="AL992" i="4"/>
  <c r="AL882" i="4"/>
  <c r="AL271" i="4"/>
  <c r="AJ901" i="4"/>
  <c r="AJ919" i="4" s="1"/>
  <c r="U236" i="4"/>
  <c r="U254" i="4" s="1"/>
  <c r="U346" i="4"/>
  <c r="U364" i="4" s="1"/>
  <c r="U627" i="4"/>
  <c r="U792" i="4"/>
  <c r="U810" i="4" s="1"/>
  <c r="U902" i="4"/>
  <c r="U920" i="4" s="1"/>
  <c r="U1012" i="4"/>
  <c r="U1030" i="4" s="1"/>
  <c r="U957" i="4"/>
  <c r="U975" i="4" s="1"/>
  <c r="U678" i="4"/>
  <c r="V171" i="4"/>
  <c r="V184" i="4" s="1"/>
  <c r="W158" i="4"/>
  <c r="AJ460" i="4"/>
  <c r="AJ478" i="4" s="1"/>
  <c r="AJ364" i="4"/>
  <c r="Y116" i="4"/>
  <c r="Y139" i="4" s="1"/>
  <c r="Y101" i="4"/>
  <c r="Y121" i="4"/>
  <c r="Y144" i="4" s="1"/>
  <c r="Y118" i="4"/>
  <c r="Y141" i="4" s="1"/>
  <c r="Y112" i="4"/>
  <c r="Y135" i="4" s="1"/>
  <c r="Y97" i="4"/>
  <c r="Y72" i="4"/>
  <c r="Y58" i="4"/>
  <c r="Y43" i="4"/>
  <c r="Y122" i="4"/>
  <c r="Y145" i="4" s="1"/>
  <c r="Y100" i="4"/>
  <c r="Y69" i="4"/>
  <c r="Y55" i="4"/>
  <c r="Y40" i="4"/>
  <c r="Y25" i="4"/>
  <c r="Y66" i="4"/>
  <c r="Y52" i="4"/>
  <c r="Y37" i="4"/>
  <c r="Y22" i="4"/>
  <c r="Y123" i="4"/>
  <c r="Y146" i="4" s="1"/>
  <c r="Y114" i="4"/>
  <c r="Y137" i="4" s="1"/>
  <c r="Y110" i="4"/>
  <c r="Y133" i="4" s="1"/>
  <c r="Y96" i="4"/>
  <c r="Y77" i="4"/>
  <c r="Y63" i="4"/>
  <c r="Y49" i="4"/>
  <c r="Y34" i="4"/>
  <c r="Y18" i="4"/>
  <c r="Y74" i="4"/>
  <c r="Y60" i="4"/>
  <c r="Y45" i="4"/>
  <c r="Y31" i="4"/>
  <c r="Y15" i="4"/>
  <c r="Y151" i="4"/>
  <c r="Y119" i="4"/>
  <c r="Y142" i="4" s="1"/>
  <c r="Y115" i="4"/>
  <c r="Y138" i="4" s="1"/>
  <c r="Y71" i="4"/>
  <c r="Y57" i="4"/>
  <c r="Y42" i="4"/>
  <c r="Y27" i="4"/>
  <c r="Y68" i="4"/>
  <c r="Y54" i="4"/>
  <c r="Y39" i="4"/>
  <c r="Y24" i="4"/>
  <c r="Y124" i="4"/>
  <c r="Y147" i="4" s="1"/>
  <c r="Y111" i="4"/>
  <c r="Y134" i="4" s="1"/>
  <c r="Y65" i="4"/>
  <c r="Y51" i="4"/>
  <c r="Y36" i="4"/>
  <c r="Y21" i="4"/>
  <c r="Z5" i="4"/>
  <c r="Y152" i="4"/>
  <c r="Y120" i="4"/>
  <c r="Y143" i="4" s="1"/>
  <c r="Y76" i="4"/>
  <c r="Y62" i="4"/>
  <c r="Y48" i="4"/>
  <c r="Y33" i="4"/>
  <c r="Y17" i="4"/>
  <c r="Y64" i="4"/>
  <c r="Y50" i="4"/>
  <c r="Y35" i="4"/>
  <c r="Y19" i="4"/>
  <c r="Y98" i="4"/>
  <c r="Y73" i="4"/>
  <c r="Y38" i="4"/>
  <c r="Y75" i="4"/>
  <c r="Y23" i="4"/>
  <c r="Y30" i="4"/>
  <c r="Y102" i="4"/>
  <c r="Y32" i="4"/>
  <c r="Y109" i="4"/>
  <c r="Y132" i="4" s="1"/>
  <c r="Y53" i="4"/>
  <c r="Y41" i="4"/>
  <c r="Y14" i="4"/>
  <c r="Y61" i="4"/>
  <c r="Y26" i="4"/>
  <c r="Y113" i="4"/>
  <c r="Y136" i="4" s="1"/>
  <c r="Y95" i="4"/>
  <c r="Y44" i="4"/>
  <c r="Y16" i="4"/>
  <c r="Y46" i="4"/>
  <c r="Y117" i="4"/>
  <c r="Y140" i="4" s="1"/>
  <c r="Y99" i="4"/>
  <c r="Y67" i="4"/>
  <c r="Y56" i="4"/>
  <c r="Y93" i="4"/>
  <c r="Y59" i="4"/>
  <c r="Y108" i="4"/>
  <c r="Y131" i="4" s="1"/>
  <c r="Y70" i="4"/>
  <c r="Y94" i="4"/>
  <c r="AJ790" i="4"/>
  <c r="AJ808" i="4" s="1"/>
  <c r="U1008" i="4"/>
  <c r="U1026" i="4" s="1"/>
  <c r="U642" i="4"/>
  <c r="AK225" i="4"/>
  <c r="AK506" i="4"/>
  <c r="AK726" i="4"/>
  <c r="AK892" i="4"/>
  <c r="AK780" i="4"/>
  <c r="AK998" i="4"/>
  <c r="X80" i="4"/>
  <c r="U586" i="4"/>
  <c r="W615" i="4"/>
  <c r="W947" i="4"/>
  <c r="W1058" i="4"/>
  <c r="T1104" i="4"/>
  <c r="T649" i="4"/>
  <c r="AJ738" i="4"/>
  <c r="AJ756" i="4" s="1"/>
  <c r="AL437" i="4"/>
  <c r="AL214" i="4"/>
  <c r="T1103" i="4"/>
  <c r="U640" i="4"/>
  <c r="T593" i="4"/>
  <c r="T594" i="4"/>
  <c r="AJ788" i="4"/>
  <c r="AJ806" i="4" s="1"/>
  <c r="AK421" i="4"/>
  <c r="AJ847" i="4"/>
  <c r="AJ865" i="4" s="1"/>
  <c r="AJ626" i="4"/>
  <c r="AJ644" i="4" s="1"/>
  <c r="AJ1069" i="4"/>
  <c r="AJ1087" i="4" s="1"/>
  <c r="AJ456" i="4"/>
  <c r="AJ474" i="4" s="1"/>
  <c r="AK229" i="4"/>
  <c r="AK238" i="4" s="1"/>
  <c r="AK256" i="4" s="1"/>
  <c r="AK277" i="4"/>
  <c r="AK446" i="4"/>
  <c r="AK555" i="4"/>
  <c r="AK620" i="4"/>
  <c r="AK629" i="4" s="1"/>
  <c r="AK647" i="4" s="1"/>
  <c r="AK724" i="4"/>
  <c r="AK888" i="4"/>
  <c r="AK950" i="4"/>
  <c r="AK959" i="4" s="1"/>
  <c r="AK977" i="4" s="1"/>
  <c r="AK948" i="4"/>
  <c r="X86" i="4"/>
  <c r="W830" i="4"/>
  <c r="W839" i="4" s="1"/>
  <c r="W775" i="4"/>
  <c r="W784" i="4" s="1"/>
  <c r="W610" i="4"/>
  <c r="W619" i="4" s="1"/>
  <c r="W442" i="4"/>
  <c r="W451" i="4" s="1"/>
  <c r="W329" i="4"/>
  <c r="W219" i="4"/>
  <c r="W228" i="4" s="1"/>
  <c r="W384" i="4"/>
  <c r="W393" i="4" s="1"/>
  <c r="W497" i="4"/>
  <c r="W506" i="4" s="1"/>
  <c r="W552" i="4"/>
  <c r="W561" i="4" s="1"/>
  <c r="W995" i="4"/>
  <c r="W1004" i="4" s="1"/>
  <c r="W665" i="4"/>
  <c r="W674" i="4" s="1"/>
  <c r="W940" i="4"/>
  <c r="W949" i="4" s="1"/>
  <c r="W720" i="4"/>
  <c r="W729" i="4" s="1"/>
  <c r="W1053" i="4"/>
  <c r="W1062" i="4" s="1"/>
  <c r="W885" i="4"/>
  <c r="W894" i="4" s="1"/>
  <c r="W274" i="4"/>
  <c r="AI1118" i="4"/>
  <c r="S1122" i="4"/>
  <c r="S1124" i="4"/>
  <c r="S1125" i="4" s="1"/>
  <c r="AI1124" i="4"/>
  <c r="U473" i="4"/>
  <c r="AK173" i="4"/>
  <c r="AK186" i="4" s="1"/>
  <c r="AK952" i="4" s="1"/>
  <c r="AL160" i="4"/>
  <c r="AK178" i="4"/>
  <c r="AK191" i="4" s="1"/>
  <c r="AL165" i="4"/>
  <c r="AJ900" i="4"/>
  <c r="AJ918" i="4" s="1"/>
  <c r="U308" i="4"/>
  <c r="AN182" i="4"/>
  <c r="AN195" i="4" s="1"/>
  <c r="AK174" i="4"/>
  <c r="AK187" i="4" s="1"/>
  <c r="AL161" i="4"/>
  <c r="W389" i="4"/>
  <c r="U733" i="4"/>
  <c r="U751" i="4" s="1"/>
  <c r="U754" i="4"/>
  <c r="U459" i="4"/>
  <c r="U477" i="4" s="1"/>
  <c r="U953" i="4"/>
  <c r="U971" i="4" s="1"/>
  <c r="AJ570" i="4"/>
  <c r="AJ588" i="4" s="1"/>
  <c r="AJ568" i="4"/>
  <c r="AJ586" i="4" s="1"/>
  <c r="AI1107" i="4"/>
  <c r="AI814" i="4"/>
  <c r="AJ345" i="4"/>
  <c r="AJ363" i="4" s="1"/>
  <c r="AJ459" i="4"/>
  <c r="AJ477" i="4" s="1"/>
  <c r="X153" i="4"/>
  <c r="X154" i="4"/>
  <c r="X155" i="4"/>
  <c r="AJ677" i="4"/>
  <c r="AJ695" i="4" s="1"/>
  <c r="AJ1008" i="4"/>
  <c r="AJ1026" i="4" s="1"/>
  <c r="V172" i="4"/>
  <c r="V185" i="4" s="1"/>
  <c r="W159" i="4"/>
  <c r="AJ402" i="4"/>
  <c r="AJ420" i="4" s="1"/>
  <c r="AK226" i="4"/>
  <c r="AK282" i="4"/>
  <c r="AK448" i="4"/>
  <c r="AK556" i="4"/>
  <c r="AK670" i="4"/>
  <c r="AK671" i="4"/>
  <c r="AK834" i="4"/>
  <c r="AK947" i="4"/>
  <c r="AK1002" i="4"/>
  <c r="X85" i="4"/>
  <c r="X87" i="4"/>
  <c r="U456" i="4"/>
  <c r="U474" i="4" s="1"/>
  <c r="T1097" i="4"/>
  <c r="T258" i="4"/>
  <c r="AJ512" i="4"/>
  <c r="AJ530" i="4" s="1"/>
  <c r="W780" i="4"/>
  <c r="U698" i="4"/>
  <c r="T1115" i="4"/>
  <c r="U251" i="4"/>
  <c r="W275" i="4"/>
  <c r="W284" i="4" s="1"/>
  <c r="W293" i="4" s="1"/>
  <c r="W385" i="4"/>
  <c r="W553" i="4"/>
  <c r="W562" i="4" s="1"/>
  <c r="W571" i="4" s="1"/>
  <c r="W886" i="4"/>
  <c r="W895" i="4" s="1"/>
  <c r="W904" i="4" s="1"/>
  <c r="W721" i="4"/>
  <c r="W730" i="4" s="1"/>
  <c r="W739" i="4" s="1"/>
  <c r="W757" i="4" s="1"/>
  <c r="W498" i="4"/>
  <c r="W507" i="4" s="1"/>
  <c r="W516" i="4" s="1"/>
  <c r="W534" i="4" s="1"/>
  <c r="W831" i="4"/>
  <c r="W840" i="4" s="1"/>
  <c r="W849" i="4" s="1"/>
  <c r="W996" i="4"/>
  <c r="W1005" i="4" s="1"/>
  <c r="W1014" i="4" s="1"/>
  <c r="W1054" i="4"/>
  <c r="W1063" i="4" s="1"/>
  <c r="W1072" i="4" s="1"/>
  <c r="W1090" i="4" s="1"/>
  <c r="W941" i="4"/>
  <c r="W950" i="4" s="1"/>
  <c r="W959" i="4" s="1"/>
  <c r="W776" i="4"/>
  <c r="W785" i="4" s="1"/>
  <c r="W794" i="4" s="1"/>
  <c r="W812" i="4" s="1"/>
  <c r="W611" i="4"/>
  <c r="W620" i="4" s="1"/>
  <c r="W629" i="4" s="1"/>
  <c r="W666" i="4"/>
  <c r="W675" i="4" s="1"/>
  <c r="W684" i="4" s="1"/>
  <c r="W330" i="4"/>
  <c r="W339" i="4" s="1"/>
  <c r="W348" i="4" s="1"/>
  <c r="W443" i="4"/>
  <c r="W452" i="4" s="1"/>
  <c r="W461" i="4" s="1"/>
  <c r="W479" i="4" s="1"/>
  <c r="W220" i="4"/>
  <c r="W229" i="4" s="1"/>
  <c r="W238" i="4" s="1"/>
  <c r="V181" i="4"/>
  <c r="V194" i="4" s="1"/>
  <c r="W168" i="4"/>
  <c r="V174" i="4"/>
  <c r="V187" i="4" s="1"/>
  <c r="W161" i="4"/>
  <c r="V179" i="4"/>
  <c r="V192" i="4" s="1"/>
  <c r="W166" i="4"/>
  <c r="T1108" i="4"/>
  <c r="U915" i="4"/>
  <c r="T869" i="4"/>
  <c r="W283" i="4"/>
  <c r="W891" i="4"/>
  <c r="W1001" i="4"/>
  <c r="AJ1007" i="4"/>
  <c r="AJ1025" i="4" s="1"/>
  <c r="U847" i="4"/>
  <c r="U865" i="4" s="1"/>
  <c r="AL661" i="4"/>
  <c r="AL215" i="4"/>
  <c r="AL325" i="4"/>
  <c r="AL606" i="4"/>
  <c r="AL438" i="4"/>
  <c r="AL991" i="4"/>
  <c r="AL826" i="4"/>
  <c r="AL881" i="4"/>
  <c r="AL1049" i="4"/>
  <c r="AL380" i="4"/>
  <c r="AL493" i="4"/>
  <c r="AL716" i="4"/>
  <c r="AL270" i="4"/>
  <c r="AL771" i="4"/>
  <c r="AL548" i="4"/>
  <c r="AL936" i="4"/>
  <c r="W967" i="4"/>
  <c r="W964" i="4"/>
  <c r="W858" i="4"/>
  <c r="W853" i="4"/>
  <c r="W741" i="4"/>
  <c r="W690" i="4"/>
  <c r="W748" i="4"/>
  <c r="W689" i="4"/>
  <c r="W631" i="4"/>
  <c r="W637" i="4"/>
  <c r="W857" i="4"/>
  <c r="W796" i="4"/>
  <c r="W634" i="4"/>
  <c r="W802" i="4"/>
  <c r="W855" i="4"/>
  <c r="W744" i="4"/>
  <c r="W638" i="4"/>
  <c r="W693" i="4"/>
  <c r="W968" i="4"/>
  <c r="W1018" i="4"/>
  <c r="W632" i="4"/>
  <c r="W686" i="4"/>
  <c r="W691" i="4"/>
  <c r="W799" i="4"/>
  <c r="W963" i="4"/>
  <c r="W1019" i="4"/>
  <c r="W1022" i="4"/>
  <c r="W687" i="4"/>
  <c r="W633" i="4"/>
  <c r="W803" i="4"/>
  <c r="W911" i="4"/>
  <c r="W907" i="4"/>
  <c r="W692" i="4"/>
  <c r="W636" i="4"/>
  <c r="W742" i="4"/>
  <c r="W854" i="4"/>
  <c r="W912" i="4"/>
  <c r="W745" i="4"/>
  <c r="W743" i="4"/>
  <c r="W908" i="4"/>
  <c r="W910" i="4"/>
  <c r="W966" i="4"/>
  <c r="W797" i="4"/>
  <c r="W1020" i="4"/>
  <c r="W961" i="4"/>
  <c r="W746" i="4"/>
  <c r="W747" i="4"/>
  <c r="W801" i="4"/>
  <c r="W800" i="4"/>
  <c r="W906" i="4"/>
  <c r="W1016" i="4"/>
  <c r="W965" i="4"/>
  <c r="W962" i="4"/>
  <c r="W688" i="4"/>
  <c r="W635" i="4"/>
  <c r="W798" i="4"/>
  <c r="W909" i="4"/>
  <c r="W1021" i="4"/>
  <c r="W852" i="4"/>
  <c r="W1023" i="4"/>
  <c r="W913" i="4"/>
  <c r="W856" i="4"/>
  <c r="W851" i="4"/>
  <c r="W1080" i="4"/>
  <c r="W1017" i="4"/>
  <c r="W1077" i="4"/>
  <c r="W1081" i="4"/>
  <c r="W1075" i="4"/>
  <c r="W1074" i="4"/>
  <c r="W1076" i="4"/>
  <c r="W1079" i="4"/>
  <c r="W1078" i="4"/>
  <c r="AJ678" i="4"/>
  <c r="AJ696" i="4" s="1"/>
  <c r="AJ1088" i="4"/>
  <c r="AJ843" i="4"/>
  <c r="AJ861" i="4" s="1"/>
  <c r="AK278" i="4"/>
  <c r="AK335" i="4"/>
  <c r="AK502" i="4"/>
  <c r="AK558" i="4"/>
  <c r="AK672" i="4"/>
  <c r="AK784" i="4"/>
  <c r="AK894" i="4"/>
  <c r="AK946" i="4"/>
  <c r="AK1056" i="4"/>
  <c r="X91" i="4"/>
  <c r="AL769" i="4"/>
  <c r="AL714" i="4"/>
  <c r="AL323" i="4"/>
  <c r="AL546" i="4"/>
  <c r="AL491" i="4"/>
  <c r="AL934" i="4"/>
  <c r="AL1047" i="4"/>
  <c r="AL824" i="4"/>
  <c r="AL378" i="4"/>
  <c r="AL604" i="4"/>
  <c r="AL989" i="4"/>
  <c r="AL659" i="4"/>
  <c r="AL879" i="4"/>
  <c r="AL268" i="4"/>
  <c r="AJ1010" i="4"/>
  <c r="AJ1028" i="4" s="1"/>
  <c r="AJ735" i="4"/>
  <c r="AJ753" i="4" s="1"/>
  <c r="U343" i="4"/>
  <c r="U361" i="4" s="1"/>
  <c r="W1003" i="4"/>
  <c r="AI1114" i="4"/>
  <c r="U585" i="4"/>
  <c r="AJ958" i="4"/>
  <c r="AJ976" i="4" s="1"/>
  <c r="U476" i="4"/>
  <c r="AL1054" i="4"/>
  <c r="AL886" i="4"/>
  <c r="AL275" i="4"/>
  <c r="AL831" i="4"/>
  <c r="AL498" i="4"/>
  <c r="AL553" i="4"/>
  <c r="AL385" i="4"/>
  <c r="AL996" i="4"/>
  <c r="AL941" i="4"/>
  <c r="AL776" i="4"/>
  <c r="AL721" i="4"/>
  <c r="AL443" i="4"/>
  <c r="AL330" i="4"/>
  <c r="AL666" i="4"/>
  <c r="AL611" i="4"/>
  <c r="AL220" i="4"/>
  <c r="U533" i="4"/>
  <c r="AJ292" i="4"/>
  <c r="AJ310" i="4" s="1"/>
  <c r="AL407" i="4"/>
  <c r="AL411" i="4"/>
  <c r="AL406" i="4"/>
  <c r="AL357" i="4"/>
  <c r="AL298" i="4"/>
  <c r="AL297" i="4"/>
  <c r="AL300" i="4"/>
  <c r="AL240" i="4"/>
  <c r="AL243" i="4"/>
  <c r="AL353" i="4"/>
  <c r="AL245" i="4"/>
  <c r="AL241" i="4"/>
  <c r="AL244" i="4"/>
  <c r="AL350" i="4"/>
  <c r="AL299" i="4"/>
  <c r="AL410" i="4"/>
  <c r="AL354" i="4"/>
  <c r="AL242" i="4"/>
  <c r="AL355" i="4"/>
  <c r="AL296" i="4"/>
  <c r="AL352" i="4"/>
  <c r="AL409" i="4"/>
  <c r="AL247" i="4"/>
  <c r="AL412" i="4"/>
  <c r="AL405" i="4"/>
  <c r="AL295" i="4"/>
  <c r="AL408" i="4"/>
  <c r="AL356" i="4"/>
  <c r="AL351" i="4"/>
  <c r="AL302" i="4"/>
  <c r="AL301" i="4"/>
  <c r="AL246" i="4"/>
  <c r="AJ397" i="4"/>
  <c r="AJ415" i="4" s="1"/>
  <c r="AJ733" i="4"/>
  <c r="AJ751" i="4" s="1"/>
  <c r="AK332" i="4"/>
  <c r="AK339" i="4"/>
  <c r="AK348" i="4" s="1"/>
  <c r="AK366" i="4" s="1"/>
  <c r="AK504" i="4"/>
  <c r="AK562" i="4"/>
  <c r="AK571" i="4" s="1"/>
  <c r="AK589" i="4" s="1"/>
  <c r="AK675" i="4"/>
  <c r="AK684" i="4" s="1"/>
  <c r="AK702" i="4" s="1"/>
  <c r="AK778" i="4"/>
  <c r="AK838" i="4"/>
  <c r="AK1000" i="4"/>
  <c r="AK1003" i="4"/>
  <c r="AJ952" i="4"/>
  <c r="AJ970" i="4" s="1"/>
  <c r="W387" i="4"/>
  <c r="T1107" i="4"/>
  <c r="U860" i="4"/>
  <c r="T814" i="4"/>
  <c r="AI1109" i="4"/>
  <c r="AI924" i="4"/>
  <c r="AJ1009" i="4"/>
  <c r="AJ1027" i="4" s="1"/>
  <c r="AK177" i="4"/>
  <c r="AK190" i="4" s="1"/>
  <c r="AL164" i="4"/>
  <c r="AJ899" i="4"/>
  <c r="AJ917" i="4" s="1"/>
  <c r="AJ566" i="4"/>
  <c r="AJ584" i="4" s="1"/>
  <c r="W280" i="4"/>
  <c r="W616" i="4"/>
  <c r="W558" i="4"/>
  <c r="W946" i="4"/>
  <c r="W1056" i="4"/>
  <c r="W1059" i="4"/>
  <c r="AJ897" i="4"/>
  <c r="AJ915" i="4" s="1"/>
  <c r="AL1048" i="4"/>
  <c r="AL880" i="4"/>
  <c r="AL825" i="4"/>
  <c r="AL715" i="4"/>
  <c r="AL379" i="4"/>
  <c r="AL324" i="4"/>
  <c r="AL269" i="4"/>
  <c r="AL492" i="4"/>
  <c r="AL660" i="4"/>
  <c r="AL605" i="4"/>
  <c r="AL547" i="4"/>
  <c r="AL935" i="4"/>
  <c r="AL770" i="4"/>
  <c r="AL990" i="4"/>
  <c r="AJ347" i="4"/>
  <c r="AJ365" i="4" s="1"/>
  <c r="AL576" i="4"/>
  <c r="AL573" i="4"/>
  <c r="AL469" i="4"/>
  <c r="AL464" i="4"/>
  <c r="AL463" i="4"/>
  <c r="AL523" i="4"/>
  <c r="AL577" i="4"/>
  <c r="AL578" i="4"/>
  <c r="AL466" i="4"/>
  <c r="AL519" i="4"/>
  <c r="AL579" i="4"/>
  <c r="AL525" i="4"/>
  <c r="AL522" i="4"/>
  <c r="AL470" i="4"/>
  <c r="AL521" i="4"/>
  <c r="AL465" i="4"/>
  <c r="AL518" i="4"/>
  <c r="AL575" i="4"/>
  <c r="AL468" i="4"/>
  <c r="AL520" i="4"/>
  <c r="AL574" i="4"/>
  <c r="AL580" i="4"/>
  <c r="AL524" i="4"/>
  <c r="AL467" i="4"/>
  <c r="W1048" i="4"/>
  <c r="W1057" i="4" s="1"/>
  <c r="W825" i="4"/>
  <c r="W834" i="4" s="1"/>
  <c r="W715" i="4"/>
  <c r="W724" i="4" s="1"/>
  <c r="W660" i="4"/>
  <c r="W669" i="4" s="1"/>
  <c r="W492" i="4"/>
  <c r="W501" i="4" s="1"/>
  <c r="W324" i="4"/>
  <c r="W333" i="4" s="1"/>
  <c r="W547" i="4"/>
  <c r="W556" i="4" s="1"/>
  <c r="W605" i="4"/>
  <c r="W614" i="4" s="1"/>
  <c r="W269" i="4"/>
  <c r="W278" i="4" s="1"/>
  <c r="W379" i="4"/>
  <c r="W770" i="4"/>
  <c r="W779" i="4" s="1"/>
  <c r="W880" i="4"/>
  <c r="W889" i="4" s="1"/>
  <c r="W935" i="4"/>
  <c r="W944" i="4" s="1"/>
  <c r="W990" i="4"/>
  <c r="W999" i="4" s="1"/>
  <c r="U737" i="4"/>
  <c r="U755" i="4" s="1"/>
  <c r="AJ290" i="4"/>
  <c r="AJ308" i="4" s="1"/>
  <c r="AJ622" i="4"/>
  <c r="AJ640" i="4" s="1"/>
  <c r="U696" i="4"/>
  <c r="AK222" i="4"/>
  <c r="AK334" i="4"/>
  <c r="AK390" i="4"/>
  <c r="AK618" i="4"/>
  <c r="AK613" i="4"/>
  <c r="AK728" i="4"/>
  <c r="AK833" i="4"/>
  <c r="AK999" i="4"/>
  <c r="AK1058" i="4"/>
  <c r="AK175" i="4"/>
  <c r="AK188" i="4" s="1"/>
  <c r="AL162" i="4"/>
  <c r="U528" i="4"/>
  <c r="AL1062" i="4" l="1"/>
  <c r="X1081" i="4"/>
  <c r="X963" i="4"/>
  <c r="X745" i="4"/>
  <c r="X909" i="4"/>
  <c r="X855" i="4"/>
  <c r="X440" i="4"/>
  <c r="Y103" i="4"/>
  <c r="Y127" i="4" s="1"/>
  <c r="Y81" i="4"/>
  <c r="X1078" i="4"/>
  <c r="X906" i="4"/>
  <c r="X967" i="4"/>
  <c r="X746" i="4"/>
  <c r="X851" i="4"/>
  <c r="X883" i="4"/>
  <c r="X1022" i="4"/>
  <c r="X1017" i="4"/>
  <c r="W867" i="4"/>
  <c r="X802" i="4"/>
  <c r="X858" i="4"/>
  <c r="X747" i="4"/>
  <c r="X800" i="4"/>
  <c r="X968" i="4"/>
  <c r="X550" i="4"/>
  <c r="X559" i="4" s="1"/>
  <c r="X632" i="4"/>
  <c r="X1018" i="4"/>
  <c r="X687" i="4"/>
  <c r="X799" i="4"/>
  <c r="X965" i="4"/>
  <c r="X382" i="4"/>
  <c r="X1021" i="4"/>
  <c r="X693" i="4"/>
  <c r="X1016" i="4"/>
  <c r="X692" i="4"/>
  <c r="X1051" i="4"/>
  <c r="X1060" i="4" s="1"/>
  <c r="X663" i="4"/>
  <c r="X672" i="4" s="1"/>
  <c r="X686" i="4"/>
  <c r="W1032" i="4"/>
  <c r="X226" i="4"/>
  <c r="X636" i="4"/>
  <c r="W668" i="4"/>
  <c r="W388" i="4"/>
  <c r="AL392" i="4"/>
  <c r="X892" i="4"/>
  <c r="X854" i="4"/>
  <c r="X911" i="4"/>
  <c r="X912" i="4"/>
  <c r="X633" i="4"/>
  <c r="X993" i="4"/>
  <c r="X1002" i="4" s="1"/>
  <c r="X938" i="4"/>
  <c r="X947" i="4" s="1"/>
  <c r="X1080" i="4"/>
  <c r="X913" i="4"/>
  <c r="X744" i="4"/>
  <c r="X637" i="4"/>
  <c r="X327" i="4"/>
  <c r="X336" i="4" s="1"/>
  <c r="X798" i="4"/>
  <c r="W394" i="4"/>
  <c r="W403" i="4" s="1"/>
  <c r="W421" i="4" s="1"/>
  <c r="X617" i="4"/>
  <c r="X1076" i="4"/>
  <c r="X966" i="4"/>
  <c r="X1020" i="4"/>
  <c r="X742" i="4"/>
  <c r="X689" i="4"/>
  <c r="X828" i="4"/>
  <c r="X837" i="4" s="1"/>
  <c r="X1019" i="4"/>
  <c r="X907" i="4"/>
  <c r="X1079" i="4"/>
  <c r="X964" i="4"/>
  <c r="X857" i="4"/>
  <c r="X691" i="4"/>
  <c r="X638" i="4"/>
  <c r="X217" i="4"/>
  <c r="X578" i="4"/>
  <c r="X522" i="4"/>
  <c r="X1077" i="4"/>
  <c r="X1023" i="4"/>
  <c r="X801" i="4"/>
  <c r="X908" i="4"/>
  <c r="X634" i="4"/>
  <c r="W366" i="4"/>
  <c r="W702" i="4"/>
  <c r="X1075" i="4"/>
  <c r="X631" i="4"/>
  <c r="X856" i="4"/>
  <c r="X961" i="4"/>
  <c r="X748" i="4"/>
  <c r="X773" i="4"/>
  <c r="X782" i="4"/>
  <c r="X962" i="4"/>
  <c r="X797" i="4"/>
  <c r="X853" i="4"/>
  <c r="W647" i="4"/>
  <c r="Y12" i="4"/>
  <c r="X1074" i="4"/>
  <c r="X743" i="4"/>
  <c r="X796" i="4"/>
  <c r="X741" i="4"/>
  <c r="X803" i="4"/>
  <c r="V736" i="4"/>
  <c r="V626" i="4"/>
  <c r="V235" i="4"/>
  <c r="V400" i="4"/>
  <c r="V418" i="4" s="1"/>
  <c r="V1011" i="4"/>
  <c r="V1029" i="4" s="1"/>
  <c r="V644" i="4"/>
  <c r="V401" i="4"/>
  <c r="V419" i="4" s="1"/>
  <c r="V1070" i="4"/>
  <c r="V1088" i="4" s="1"/>
  <c r="V902" i="4"/>
  <c r="V236" i="4"/>
  <c r="V254" i="4" s="1"/>
  <c r="V792" i="4"/>
  <c r="V957" i="4"/>
  <c r="V975" i="4" s="1"/>
  <c r="V514" i="4"/>
  <c r="V847" i="4"/>
  <c r="V865" i="4" s="1"/>
  <c r="V737" i="4"/>
  <c r="V627" i="4"/>
  <c r="AK1007" i="4"/>
  <c r="AL223" i="4"/>
  <c r="AL507" i="4"/>
  <c r="AL516" i="4" s="1"/>
  <c r="AL534" i="4" s="1"/>
  <c r="AK458" i="4"/>
  <c r="AK476" i="4" s="1"/>
  <c r="AK681" i="4"/>
  <c r="AK699" i="4" s="1"/>
  <c r="W922" i="4"/>
  <c r="AK901" i="4"/>
  <c r="AK919" i="4" s="1"/>
  <c r="AL277" i="4"/>
  <c r="AL445" i="4"/>
  <c r="AL889" i="4"/>
  <c r="AL947" i="4"/>
  <c r="AL1057" i="4"/>
  <c r="AK513" i="4"/>
  <c r="AK974" i="4"/>
  <c r="AL280" i="4"/>
  <c r="AL389" i="4"/>
  <c r="AL391" i="4"/>
  <c r="AL503" i="4"/>
  <c r="AL668" i="4"/>
  <c r="AL727" i="4"/>
  <c r="AL779" i="4"/>
  <c r="AL950" i="4"/>
  <c r="AL959" i="4" s="1"/>
  <c r="AL977" i="4" s="1"/>
  <c r="AL1004" i="4"/>
  <c r="AL335" i="4"/>
  <c r="Y82" i="4"/>
  <c r="Y437" i="4" s="1"/>
  <c r="AK622" i="4"/>
  <c r="W589" i="4"/>
  <c r="AK509" i="4"/>
  <c r="AL225" i="4"/>
  <c r="AL336" i="4"/>
  <c r="AL447" i="4"/>
  <c r="AL555" i="4"/>
  <c r="AL835" i="4"/>
  <c r="AL781" i="4"/>
  <c r="AL999" i="4"/>
  <c r="AL948" i="4"/>
  <c r="V842" i="4"/>
  <c r="V860" i="4" s="1"/>
  <c r="W311" i="4"/>
  <c r="AL332" i="4"/>
  <c r="AL556" i="4"/>
  <c r="AL838" i="4"/>
  <c r="AL891" i="4"/>
  <c r="AL894" i="4"/>
  <c r="AL1000" i="4"/>
  <c r="AK626" i="4"/>
  <c r="AK644" i="4" s="1"/>
  <c r="AK1011" i="4"/>
  <c r="Y104" i="4"/>
  <c r="Y128" i="4" s="1"/>
  <c r="Y244" i="4" s="1"/>
  <c r="AL449" i="4"/>
  <c r="AL558" i="4"/>
  <c r="AL890" i="4"/>
  <c r="Y90" i="4"/>
  <c r="Y552" i="4" s="1"/>
  <c r="AK510" i="4"/>
  <c r="AK528" i="4" s="1"/>
  <c r="AK791" i="4"/>
  <c r="AK809" i="4" s="1"/>
  <c r="X449" i="4"/>
  <c r="X727" i="4"/>
  <c r="AK861" i="4"/>
  <c r="AL393" i="4"/>
  <c r="AK736" i="4"/>
  <c r="AK754" i="4" s="1"/>
  <c r="AK341" i="4"/>
  <c r="AK843" i="4"/>
  <c r="V920" i="4"/>
  <c r="AL451" i="4"/>
  <c r="AL617" i="4"/>
  <c r="AL783" i="4"/>
  <c r="AK1069" i="4"/>
  <c r="AK1065" i="4"/>
  <c r="AK1083" i="4" s="1"/>
  <c r="AK564" i="4"/>
  <c r="AK956" i="4"/>
  <c r="AK787" i="4"/>
  <c r="Y79" i="4"/>
  <c r="Y436" i="4" s="1"/>
  <c r="V810" i="4"/>
  <c r="AL448" i="4"/>
  <c r="AL839" i="4"/>
  <c r="Y78" i="4"/>
  <c r="X463" i="4"/>
  <c r="AK235" i="4"/>
  <c r="V1007" i="4"/>
  <c r="AL227" i="4"/>
  <c r="W977" i="4"/>
  <c r="AK897" i="4"/>
  <c r="AL784" i="4"/>
  <c r="AK400" i="4"/>
  <c r="X262" i="4"/>
  <c r="X320" i="4"/>
  <c r="X338" i="4" s="1"/>
  <c r="X371" i="4"/>
  <c r="X370" i="4"/>
  <c r="X596" i="4"/>
  <c r="X707" i="4"/>
  <c r="X712" i="4"/>
  <c r="X818" i="4"/>
  <c r="X925" i="4"/>
  <c r="X910" i="4"/>
  <c r="X688" i="4"/>
  <c r="X852" i="4"/>
  <c r="X690" i="4"/>
  <c r="X465" i="4"/>
  <c r="AK1120" i="4"/>
  <c r="V738" i="4"/>
  <c r="V756" i="4" s="1"/>
  <c r="V793" i="4"/>
  <c r="V811" i="4" s="1"/>
  <c r="V848" i="4"/>
  <c r="V866" i="4" s="1"/>
  <c r="V683" i="4"/>
  <c r="V701" i="4" s="1"/>
  <c r="V628" i="4"/>
  <c r="V646" i="4" s="1"/>
  <c r="V570" i="4"/>
  <c r="V515" i="4"/>
  <c r="V533" i="4" s="1"/>
  <c r="V460" i="4"/>
  <c r="V402" i="4"/>
  <c r="V420" i="4" s="1"/>
  <c r="V292" i="4"/>
  <c r="V310" i="4" s="1"/>
  <c r="V237" i="4"/>
  <c r="V958" i="4"/>
  <c r="V903" i="4"/>
  <c r="V1013" i="4"/>
  <c r="V347" i="4"/>
  <c r="V1071" i="4"/>
  <c r="V1089" i="4" s="1"/>
  <c r="V454" i="4"/>
  <c r="V472" i="4" s="1"/>
  <c r="V231" i="4"/>
  <c r="V249" i="4" s="1"/>
  <c r="AJ1109" i="4"/>
  <c r="AK970" i="4"/>
  <c r="AJ924" i="4"/>
  <c r="AK346" i="4"/>
  <c r="AK459" i="4"/>
  <c r="AJ1104" i="4"/>
  <c r="AJ649" i="4"/>
  <c r="AK1068" i="4"/>
  <c r="AK900" i="4"/>
  <c r="Y405" i="4"/>
  <c r="Y408" i="4"/>
  <c r="Y411" i="4"/>
  <c r="Y295" i="4"/>
  <c r="Y355" i="4"/>
  <c r="Y296" i="4"/>
  <c r="Y407" i="4"/>
  <c r="Y410" i="4"/>
  <c r="Y301" i="4"/>
  <c r="Y242" i="4"/>
  <c r="Y240" i="4"/>
  <c r="Y353" i="4"/>
  <c r="Y243" i="4"/>
  <c r="Y351" i="4"/>
  <c r="Y246" i="4"/>
  <c r="Y406" i="4"/>
  <c r="Y354" i="4"/>
  <c r="AJ1105" i="4"/>
  <c r="AJ704" i="4"/>
  <c r="V921" i="4"/>
  <c r="AJ1111" i="4"/>
  <c r="AJ1037" i="4"/>
  <c r="AJ1036" i="4"/>
  <c r="U1099" i="4"/>
  <c r="U368" i="4"/>
  <c r="U1110" i="4"/>
  <c r="V1025" i="4"/>
  <c r="U979" i="4"/>
  <c r="AJ1103" i="4"/>
  <c r="AJ593" i="4"/>
  <c r="AJ594" i="4"/>
  <c r="AK640" i="4"/>
  <c r="AK456" i="4"/>
  <c r="AK474" i="4" s="1"/>
  <c r="AK624" i="4"/>
  <c r="AK642" i="4" s="1"/>
  <c r="AK954" i="4"/>
  <c r="AK972" i="4" s="1"/>
  <c r="AJ1099" i="4"/>
  <c r="AJ368" i="4"/>
  <c r="U1104" i="4"/>
  <c r="U649" i="4"/>
  <c r="V342" i="4"/>
  <c r="V360" i="4" s="1"/>
  <c r="V623" i="4"/>
  <c r="V641" i="4" s="1"/>
  <c r="V1066" i="4"/>
  <c r="V1084" i="4" s="1"/>
  <c r="V843" i="4"/>
  <c r="V287" i="4"/>
  <c r="V305" i="4" s="1"/>
  <c r="V953" i="4"/>
  <c r="V678" i="4"/>
  <c r="V696" i="4" s="1"/>
  <c r="V733" i="4"/>
  <c r="V751" i="4" s="1"/>
  <c r="V898" i="4"/>
  <c r="V916" i="4" s="1"/>
  <c r="V1008" i="4"/>
  <c r="V1026" i="4" s="1"/>
  <c r="V397" i="4"/>
  <c r="V415" i="4" s="1"/>
  <c r="V510" i="4"/>
  <c r="V565" i="4"/>
  <c r="V583" i="4" s="1"/>
  <c r="V788" i="4"/>
  <c r="V806" i="4" s="1"/>
  <c r="AK918" i="4"/>
  <c r="V588" i="4"/>
  <c r="AJ1108" i="4"/>
  <c r="AJ869" i="4"/>
  <c r="AK915" i="4"/>
  <c r="U1111" i="4"/>
  <c r="U1037" i="4"/>
  <c r="U1036" i="4"/>
  <c r="U1102" i="4"/>
  <c r="U536" i="4"/>
  <c r="V861" i="4"/>
  <c r="Y214" i="4"/>
  <c r="AJ1101" i="4"/>
  <c r="AJ481" i="4"/>
  <c r="AK527" i="4"/>
  <c r="U1118" i="4"/>
  <c r="AK738" i="4"/>
  <c r="AK292" i="4"/>
  <c r="AK310" i="4" s="1"/>
  <c r="AK347" i="4"/>
  <c r="AK365" i="4" s="1"/>
  <c r="AK570" i="4"/>
  <c r="AK588" i="4" s="1"/>
  <c r="AK402" i="4"/>
  <c r="AK420" i="4" s="1"/>
  <c r="AK460" i="4"/>
  <c r="AK478" i="4" s="1"/>
  <c r="AK848" i="4"/>
  <c r="AK866" i="4" s="1"/>
  <c r="AK1071" i="4"/>
  <c r="AK958" i="4"/>
  <c r="AK976" i="4" s="1"/>
  <c r="AK237" i="4"/>
  <c r="AK255" i="4" s="1"/>
  <c r="AK683" i="4"/>
  <c r="AK701" i="4" s="1"/>
  <c r="AK628" i="4"/>
  <c r="AK646" i="4" s="1"/>
  <c r="AK1013" i="4"/>
  <c r="AK1031" i="4" s="1"/>
  <c r="AN153" i="4"/>
  <c r="AN154" i="4"/>
  <c r="AN155" i="4"/>
  <c r="U1107" i="4"/>
  <c r="U814" i="4"/>
  <c r="V1010" i="4"/>
  <c r="V1028" i="4" s="1"/>
  <c r="V754" i="4"/>
  <c r="V790" i="4"/>
  <c r="V808" i="4" s="1"/>
  <c r="U1096" i="4"/>
  <c r="U1113" i="4"/>
  <c r="U1094" i="4"/>
  <c r="U203" i="4"/>
  <c r="U202" i="4"/>
  <c r="AK678" i="4"/>
  <c r="AK696" i="4" s="1"/>
  <c r="W178" i="4"/>
  <c r="W191" i="4" s="1"/>
  <c r="X165" i="4"/>
  <c r="AL284" i="4"/>
  <c r="AL293" i="4" s="1"/>
  <c r="AL311" i="4" s="1"/>
  <c r="AL387" i="4"/>
  <c r="AL672" i="4"/>
  <c r="AL785" i="4"/>
  <c r="AL794" i="4" s="1"/>
  <c r="AL812" i="4" s="1"/>
  <c r="AL834" i="4"/>
  <c r="AL1060" i="4"/>
  <c r="Y80" i="4"/>
  <c r="Y91" i="4"/>
  <c r="AK514" i="4"/>
  <c r="AK532" i="4" s="1"/>
  <c r="AL176" i="4"/>
  <c r="AL189" i="4" s="1"/>
  <c r="AM163" i="4"/>
  <c r="W177" i="4"/>
  <c r="W190" i="4" s="1"/>
  <c r="X164" i="4"/>
  <c r="V458" i="4"/>
  <c r="V476" i="4" s="1"/>
  <c r="V399" i="4"/>
  <c r="V417" i="4" s="1"/>
  <c r="AL171" i="4"/>
  <c r="AL184" i="4" s="1"/>
  <c r="AM158" i="4"/>
  <c r="X1054" i="4"/>
  <c r="X996" i="4"/>
  <c r="X553" i="4"/>
  <c r="X498" i="4"/>
  <c r="X385" i="4"/>
  <c r="X275" i="4"/>
  <c r="X284" i="4" s="1"/>
  <c r="X293" i="4" s="1"/>
  <c r="X311" i="4" s="1"/>
  <c r="X831" i="4"/>
  <c r="X840" i="4" s="1"/>
  <c r="X849" i="4" s="1"/>
  <c r="X867" i="4" s="1"/>
  <c r="X941" i="4"/>
  <c r="X950" i="4" s="1"/>
  <c r="X959" i="4" s="1"/>
  <c r="X721" i="4"/>
  <c r="X730" i="4" s="1"/>
  <c r="X739" i="4" s="1"/>
  <c r="X757" i="4" s="1"/>
  <c r="X886" i="4"/>
  <c r="X776" i="4"/>
  <c r="X785" i="4" s="1"/>
  <c r="X794" i="4" s="1"/>
  <c r="X812" i="4" s="1"/>
  <c r="X220" i="4"/>
  <c r="X229" i="4" s="1"/>
  <c r="X238" i="4" s="1"/>
  <c r="X611" i="4"/>
  <c r="X620" i="4" s="1"/>
  <c r="X629" i="4" s="1"/>
  <c r="X647" i="4" s="1"/>
  <c r="X443" i="4"/>
  <c r="X666" i="4"/>
  <c r="X330" i="4"/>
  <c r="AM213" i="4"/>
  <c r="AM436" i="4"/>
  <c r="AK955" i="4"/>
  <c r="AK973" i="4" s="1"/>
  <c r="V473" i="4"/>
  <c r="AK903" i="4"/>
  <c r="AK921" i="4" s="1"/>
  <c r="V528" i="4"/>
  <c r="W181" i="4"/>
  <c r="W194" i="4" s="1"/>
  <c r="X168" i="4"/>
  <c r="T1122" i="4"/>
  <c r="T1125" i="4"/>
  <c r="T1124" i="4"/>
  <c r="AJ1124" i="4"/>
  <c r="AK623" i="4"/>
  <c r="AK641" i="4" s="1"/>
  <c r="AL228" i="4"/>
  <c r="AL333" i="4"/>
  <c r="AL394" i="4"/>
  <c r="AL403" i="4" s="1"/>
  <c r="AL421" i="4" s="1"/>
  <c r="AL500" i="4"/>
  <c r="AL673" i="4"/>
  <c r="AL675" i="4"/>
  <c r="AL684" i="4" s="1"/>
  <c r="AL702" i="4" s="1"/>
  <c r="AL780" i="4"/>
  <c r="AL888" i="4"/>
  <c r="Y85" i="4"/>
  <c r="Y106" i="4"/>
  <c r="Y130" i="4" s="1"/>
  <c r="AK397" i="4"/>
  <c r="AK415" i="4" s="1"/>
  <c r="AJ1117" i="4"/>
  <c r="AK253" i="4"/>
  <c r="AK677" i="4"/>
  <c r="AK695" i="4" s="1"/>
  <c r="V511" i="4"/>
  <c r="V529" i="4" s="1"/>
  <c r="AM437" i="4"/>
  <c r="AM214" i="4"/>
  <c r="U1100" i="4"/>
  <c r="U425" i="4"/>
  <c r="U426" i="4"/>
  <c r="V624" i="4"/>
  <c r="V642" i="4" s="1"/>
  <c r="X504" i="4"/>
  <c r="V289" i="4"/>
  <c r="V456" i="4"/>
  <c r="V474" i="4" s="1"/>
  <c r="W176" i="4"/>
  <c r="W189" i="4" s="1"/>
  <c r="X163" i="4"/>
  <c r="X1047" i="4"/>
  <c r="X1056" i="4" s="1"/>
  <c r="X546" i="4"/>
  <c r="X555" i="4" s="1"/>
  <c r="X491" i="4"/>
  <c r="X500" i="4" s="1"/>
  <c r="X323" i="4"/>
  <c r="X332" i="4" s="1"/>
  <c r="X769" i="4"/>
  <c r="X714" i="4"/>
  <c r="X824" i="4"/>
  <c r="X934" i="4"/>
  <c r="X378" i="4"/>
  <c r="X387" i="4" s="1"/>
  <c r="X879" i="4"/>
  <c r="X888" i="4" s="1"/>
  <c r="X268" i="4"/>
  <c r="X277" i="4" s="1"/>
  <c r="X989" i="4"/>
  <c r="X998" i="4" s="1"/>
  <c r="X659" i="4"/>
  <c r="X668" i="4" s="1"/>
  <c r="X604" i="4"/>
  <c r="X613" i="4" s="1"/>
  <c r="AK1067" i="4"/>
  <c r="AK1085" i="4" s="1"/>
  <c r="AL181" i="4"/>
  <c r="AL194" i="4" s="1"/>
  <c r="AM168" i="4"/>
  <c r="AK236" i="4"/>
  <c r="U1106" i="4"/>
  <c r="U759" i="4"/>
  <c r="AK1070" i="4"/>
  <c r="V735" i="4"/>
  <c r="V753" i="4" s="1"/>
  <c r="V567" i="4"/>
  <c r="V585" i="4" s="1"/>
  <c r="AJ1110" i="4"/>
  <c r="AJ979" i="4"/>
  <c r="AK1025" i="4"/>
  <c r="V971" i="4"/>
  <c r="U1101" i="4"/>
  <c r="U481" i="4"/>
  <c r="AJ1116" i="4"/>
  <c r="V755" i="4"/>
  <c r="AM964" i="4"/>
  <c r="AM912" i="4"/>
  <c r="AM742" i="4"/>
  <c r="AM692" i="4"/>
  <c r="AM633" i="4"/>
  <c r="AM693" i="4"/>
  <c r="AM687" i="4"/>
  <c r="AM634" i="4"/>
  <c r="AM689" i="4"/>
  <c r="AM688" i="4"/>
  <c r="AM745" i="4"/>
  <c r="AM906" i="4"/>
  <c r="AM631" i="4"/>
  <c r="AM686" i="4"/>
  <c r="AM741" i="4"/>
  <c r="AM691" i="4"/>
  <c r="AM636" i="4"/>
  <c r="AM802" i="4"/>
  <c r="AM638" i="4"/>
  <c r="AM746" i="4"/>
  <c r="AM796" i="4"/>
  <c r="AM851" i="4"/>
  <c r="AM961" i="4"/>
  <c r="AM963" i="4"/>
  <c r="AM1020" i="4"/>
  <c r="AM637" i="4"/>
  <c r="AM743" i="4"/>
  <c r="AM800" i="4"/>
  <c r="AM856" i="4"/>
  <c r="AM909" i="4"/>
  <c r="AM1023" i="4"/>
  <c r="AM632" i="4"/>
  <c r="AM854" i="4"/>
  <c r="AM913" i="4"/>
  <c r="AM747" i="4"/>
  <c r="AM910" i="4"/>
  <c r="AM968" i="4"/>
  <c r="AM748" i="4"/>
  <c r="AM1021" i="4"/>
  <c r="AM635" i="4"/>
  <c r="AM966" i="4"/>
  <c r="AM962" i="4"/>
  <c r="AM690" i="4"/>
  <c r="AM744" i="4"/>
  <c r="AM857" i="4"/>
  <c r="AM911" i="4"/>
  <c r="AM967" i="4"/>
  <c r="AM1018" i="4"/>
  <c r="AM852" i="4"/>
  <c r="AM858" i="4"/>
  <c r="AM908" i="4"/>
  <c r="AM1016" i="4"/>
  <c r="AM1017" i="4"/>
  <c r="AM801" i="4"/>
  <c r="AM797" i="4"/>
  <c r="AM965" i="4"/>
  <c r="AM798" i="4"/>
  <c r="AM1022" i="4"/>
  <c r="AM803" i="4"/>
  <c r="AM799" i="4"/>
  <c r="AM853" i="4"/>
  <c r="AM907" i="4"/>
  <c r="AM1019" i="4"/>
  <c r="AM855" i="4"/>
  <c r="AM1081" i="4"/>
  <c r="AM1080" i="4"/>
  <c r="AM1077" i="4"/>
  <c r="AM1075" i="4"/>
  <c r="AM1074" i="4"/>
  <c r="AM1079" i="4"/>
  <c r="AM1076" i="4"/>
  <c r="AM1078" i="4"/>
  <c r="AN82" i="4"/>
  <c r="AN85" i="4"/>
  <c r="AN91" i="4"/>
  <c r="AN84" i="4"/>
  <c r="AN80" i="4"/>
  <c r="AN86" i="4"/>
  <c r="AN83" i="4"/>
  <c r="AN88" i="4"/>
  <c r="AN89" i="4"/>
  <c r="AN87" i="4"/>
  <c r="AN81" i="4"/>
  <c r="AN78" i="4"/>
  <c r="AN79" i="4"/>
  <c r="AN90" i="4"/>
  <c r="AK845" i="4"/>
  <c r="AK863" i="4" s="1"/>
  <c r="U1108" i="4"/>
  <c r="U869" i="4"/>
  <c r="AM405" i="4"/>
  <c r="AM411" i="4"/>
  <c r="AM356" i="4"/>
  <c r="AM410" i="4"/>
  <c r="AM357" i="4"/>
  <c r="AM301" i="4"/>
  <c r="AM243" i="4"/>
  <c r="AM245" i="4"/>
  <c r="AM299" i="4"/>
  <c r="AM407" i="4"/>
  <c r="AM409" i="4"/>
  <c r="AM300" i="4"/>
  <c r="AM297" i="4"/>
  <c r="AM406" i="4"/>
  <c r="AM247" i="4"/>
  <c r="AM355" i="4"/>
  <c r="AM240" i="4"/>
  <c r="AM296" i="4"/>
  <c r="AM352" i="4"/>
  <c r="AM302" i="4"/>
  <c r="AM242" i="4"/>
  <c r="AM244" i="4"/>
  <c r="AM298" i="4"/>
  <c r="AM295" i="4"/>
  <c r="AM353" i="4"/>
  <c r="AM351" i="4"/>
  <c r="AM408" i="4"/>
  <c r="AM246" i="4"/>
  <c r="AM241" i="4"/>
  <c r="AM350" i="4"/>
  <c r="AM354" i="4"/>
  <c r="AM412" i="4"/>
  <c r="W180" i="4"/>
  <c r="W193" i="4" s="1"/>
  <c r="X167" i="4"/>
  <c r="V645" i="4"/>
  <c r="AL278" i="4"/>
  <c r="AL334" i="4"/>
  <c r="AL614" i="4"/>
  <c r="AL840" i="4"/>
  <c r="AL849" i="4" s="1"/>
  <c r="AL867" i="4" s="1"/>
  <c r="AL1063" i="4"/>
  <c r="AL1072" i="4" s="1"/>
  <c r="AL1090" i="4" s="1"/>
  <c r="Y86" i="4"/>
  <c r="AK682" i="4"/>
  <c r="AK700" i="4" s="1"/>
  <c r="AJ1113" i="4"/>
  <c r="AJ1096" i="4"/>
  <c r="AJ1094" i="4"/>
  <c r="AJ203" i="4"/>
  <c r="AJ202" i="4"/>
  <c r="AK844" i="4"/>
  <c r="AK862" i="4" s="1"/>
  <c r="AO113" i="4"/>
  <c r="AO136" i="4" s="1"/>
  <c r="AO98" i="4"/>
  <c r="AO118" i="4"/>
  <c r="AO141" i="4" s="1"/>
  <c r="AO115" i="4"/>
  <c r="AO138" i="4" s="1"/>
  <c r="AO100" i="4"/>
  <c r="AO123" i="4"/>
  <c r="AO146" i="4" s="1"/>
  <c r="AO109" i="4"/>
  <c r="AO132" i="4" s="1"/>
  <c r="AO94" i="4"/>
  <c r="AO108" i="4"/>
  <c r="AO131" i="4" s="1"/>
  <c r="AO69" i="4"/>
  <c r="AO55" i="4"/>
  <c r="AO40" i="4"/>
  <c r="AO25" i="4"/>
  <c r="AO121" i="4"/>
  <c r="AO144" i="4" s="1"/>
  <c r="AO66" i="4"/>
  <c r="AO52" i="4"/>
  <c r="AO37" i="4"/>
  <c r="AO22" i="4"/>
  <c r="AO117" i="4"/>
  <c r="AO140" i="4" s="1"/>
  <c r="AO99" i="4"/>
  <c r="AO95" i="4"/>
  <c r="AO63" i="4"/>
  <c r="AO49" i="4"/>
  <c r="AO34" i="4"/>
  <c r="AO18" i="4"/>
  <c r="AO77" i="4"/>
  <c r="AO74" i="4"/>
  <c r="AO60" i="4"/>
  <c r="AO45" i="4"/>
  <c r="AO31" i="4"/>
  <c r="AO15" i="4"/>
  <c r="AO122" i="4"/>
  <c r="AO145" i="4" s="1"/>
  <c r="AO71" i="4"/>
  <c r="AO57" i="4"/>
  <c r="AO42" i="4"/>
  <c r="AO27" i="4"/>
  <c r="AO68" i="4"/>
  <c r="AO54" i="4"/>
  <c r="AO39" i="4"/>
  <c r="AO24" i="4"/>
  <c r="AO114" i="4"/>
  <c r="AO137" i="4" s="1"/>
  <c r="AO110" i="4"/>
  <c r="AO133" i="4" s="1"/>
  <c r="AO96" i="4"/>
  <c r="AO65" i="4"/>
  <c r="AO51" i="4"/>
  <c r="AO36" i="4"/>
  <c r="AO21" i="4"/>
  <c r="AP5" i="4"/>
  <c r="AO76" i="4"/>
  <c r="AO62" i="4"/>
  <c r="AO48" i="4"/>
  <c r="AO33" i="4"/>
  <c r="AO17" i="4"/>
  <c r="AO151" i="4"/>
  <c r="AO119" i="4"/>
  <c r="AO142" i="4" s="1"/>
  <c r="AO73" i="4"/>
  <c r="AO59" i="4"/>
  <c r="AO44" i="4"/>
  <c r="AO30" i="4"/>
  <c r="AO14" i="4"/>
  <c r="AO102" i="4"/>
  <c r="AO93" i="4"/>
  <c r="AO75" i="4"/>
  <c r="AO61" i="4"/>
  <c r="AO46" i="4"/>
  <c r="AO32" i="4"/>
  <c r="AO16" i="4"/>
  <c r="AO26" i="4"/>
  <c r="AO120" i="4"/>
  <c r="AO143" i="4" s="1"/>
  <c r="AO43" i="4"/>
  <c r="AO152" i="4"/>
  <c r="AO67" i="4"/>
  <c r="AO56" i="4"/>
  <c r="AO38" i="4"/>
  <c r="AO124" i="4"/>
  <c r="AO147" i="4" s="1"/>
  <c r="AO35" i="4"/>
  <c r="AO58" i="4"/>
  <c r="AO19" i="4"/>
  <c r="AO111" i="4"/>
  <c r="AO134" i="4" s="1"/>
  <c r="AO70" i="4"/>
  <c r="AO97" i="4"/>
  <c r="AO50" i="4"/>
  <c r="AO72" i="4"/>
  <c r="AO23" i="4"/>
  <c r="AO112" i="4"/>
  <c r="AO135" i="4" s="1"/>
  <c r="AO101" i="4"/>
  <c r="AO64" i="4"/>
  <c r="AO116" i="4"/>
  <c r="AO139" i="4" s="1"/>
  <c r="AO53" i="4"/>
  <c r="AO41" i="4"/>
  <c r="V680" i="4"/>
  <c r="V698" i="4" s="1"/>
  <c r="V232" i="4"/>
  <c r="V250" i="4" s="1"/>
  <c r="X833" i="4"/>
  <c r="X1005" i="4"/>
  <c r="X1014" i="4" s="1"/>
  <c r="X1032" i="4" s="1"/>
  <c r="V346" i="4"/>
  <c r="V364" i="4" s="1"/>
  <c r="V677" i="4"/>
  <c r="V695" i="4" s="1"/>
  <c r="V976" i="4"/>
  <c r="AK288" i="4"/>
  <c r="V233" i="4"/>
  <c r="V251" i="4" s="1"/>
  <c r="V899" i="4"/>
  <c r="V917" i="4" s="1"/>
  <c r="AK957" i="4"/>
  <c r="AK975" i="4" s="1"/>
  <c r="Y830" i="4"/>
  <c r="Y775" i="4"/>
  <c r="Y497" i="4"/>
  <c r="Y219" i="4"/>
  <c r="Y442" i="4"/>
  <c r="Y329" i="4"/>
  <c r="Y995" i="4"/>
  <c r="Y384" i="4"/>
  <c r="Y610" i="4"/>
  <c r="Y720" i="4"/>
  <c r="Y885" i="4"/>
  <c r="Y940" i="4"/>
  <c r="Y274" i="4"/>
  <c r="Y665" i="4"/>
  <c r="Y1053" i="4"/>
  <c r="X213" i="4"/>
  <c r="X222" i="4" s="1"/>
  <c r="X436" i="4"/>
  <c r="X445" i="4" s="1"/>
  <c r="V457" i="4"/>
  <c r="V475" i="4" s="1"/>
  <c r="AK289" i="4"/>
  <c r="AK307" i="4" s="1"/>
  <c r="X943" i="4"/>
  <c r="AK308" i="4"/>
  <c r="X610" i="4"/>
  <c r="X619" i="4" s="1"/>
  <c r="X552" i="4"/>
  <c r="X561" i="4" s="1"/>
  <c r="X384" i="4"/>
  <c r="X393" i="4" s="1"/>
  <c r="X219" i="4"/>
  <c r="X228" i="4" s="1"/>
  <c r="X497" i="4"/>
  <c r="X329" i="4"/>
  <c r="X442" i="4"/>
  <c r="X451" i="4" s="1"/>
  <c r="X830" i="4"/>
  <c r="X775" i="4"/>
  <c r="X784" i="4" s="1"/>
  <c r="X995" i="4"/>
  <c r="X1004" i="4" s="1"/>
  <c r="X665" i="4"/>
  <c r="X674" i="4" s="1"/>
  <c r="X720" i="4"/>
  <c r="X729" i="4" s="1"/>
  <c r="X940" i="4"/>
  <c r="X274" i="4"/>
  <c r="X1053" i="4"/>
  <c r="X1062" i="4" s="1"/>
  <c r="X885" i="4"/>
  <c r="X894" i="4" s="1"/>
  <c r="AK1008" i="4"/>
  <c r="AK1026" i="4" s="1"/>
  <c r="AK793" i="4"/>
  <c r="AK811" i="4" s="1"/>
  <c r="AK457" i="4"/>
  <c r="AK475" i="4" s="1"/>
  <c r="AK733" i="4"/>
  <c r="AK751" i="4" s="1"/>
  <c r="AK842" i="4"/>
  <c r="AK860" i="4" s="1"/>
  <c r="AL177" i="4"/>
  <c r="AL190" i="4" s="1"/>
  <c r="AM164" i="4"/>
  <c r="AK291" i="4"/>
  <c r="AK309" i="4" s="1"/>
  <c r="AL178" i="4"/>
  <c r="AL191" i="4" s="1"/>
  <c r="AM165" i="4"/>
  <c r="U1103" i="4"/>
  <c r="U594" i="4"/>
  <c r="U593" i="4"/>
  <c r="AK789" i="4"/>
  <c r="AK807" i="4" s="1"/>
  <c r="AM1039" i="4"/>
  <c r="AM1044" i="4"/>
  <c r="AM981" i="4"/>
  <c r="AM1038" i="4"/>
  <c r="AM985" i="4"/>
  <c r="AM1040" i="4"/>
  <c r="AM1043" i="4"/>
  <c r="AM984" i="4"/>
  <c r="AM983" i="4"/>
  <c r="AM1042" i="4"/>
  <c r="AM982" i="4"/>
  <c r="AM928" i="4"/>
  <c r="AM1045" i="4"/>
  <c r="AM930" i="4"/>
  <c r="AM926" i="4"/>
  <c r="AM929" i="4"/>
  <c r="AM980" i="4"/>
  <c r="AM986" i="4"/>
  <c r="AM931" i="4"/>
  <c r="AM987" i="4"/>
  <c r="AM927" i="4"/>
  <c r="AM932" i="4"/>
  <c r="AM872" i="4"/>
  <c r="AM820" i="4"/>
  <c r="AM1041" i="4"/>
  <c r="AM871" i="4"/>
  <c r="AM925" i="4"/>
  <c r="AM821" i="4"/>
  <c r="AM815" i="4"/>
  <c r="AM870" i="4"/>
  <c r="AM873" i="4"/>
  <c r="AM818" i="4"/>
  <c r="AM877" i="4"/>
  <c r="AM876" i="4"/>
  <c r="AM819" i="4"/>
  <c r="AM875" i="4"/>
  <c r="AM874" i="4"/>
  <c r="AM822" i="4"/>
  <c r="AM760" i="4"/>
  <c r="AM817" i="4"/>
  <c r="AM764" i="4"/>
  <c r="AM767" i="4"/>
  <c r="AM816" i="4"/>
  <c r="AM766" i="4"/>
  <c r="AM712" i="4"/>
  <c r="AM705" i="4"/>
  <c r="AM762" i="4"/>
  <c r="AM708" i="4"/>
  <c r="AM763" i="4"/>
  <c r="AM765" i="4"/>
  <c r="AM651" i="4"/>
  <c r="AM654" i="4"/>
  <c r="AM711" i="4"/>
  <c r="AM600" i="4"/>
  <c r="AM541" i="4"/>
  <c r="AM761" i="4"/>
  <c r="AM657" i="4"/>
  <c r="AM652" i="4"/>
  <c r="AM710" i="4"/>
  <c r="AM653" i="4"/>
  <c r="AM709" i="4"/>
  <c r="AM596" i="4"/>
  <c r="AM544" i="4"/>
  <c r="AM537" i="4"/>
  <c r="AM599" i="4"/>
  <c r="AM598" i="4"/>
  <c r="AM656" i="4"/>
  <c r="AM655" i="4"/>
  <c r="AM602" i="4"/>
  <c r="AM595" i="4"/>
  <c r="AM601" i="4"/>
  <c r="AM543" i="4"/>
  <c r="AM539" i="4"/>
  <c r="AM542" i="4"/>
  <c r="AM650" i="4"/>
  <c r="AM540" i="4"/>
  <c r="AM538" i="4"/>
  <c r="AM597" i="4"/>
  <c r="AM485" i="4"/>
  <c r="AM487" i="4"/>
  <c r="AM482" i="4"/>
  <c r="AM489" i="4"/>
  <c r="AM706" i="4"/>
  <c r="AM432" i="4"/>
  <c r="AM372" i="4"/>
  <c r="AM484" i="4"/>
  <c r="AM483" i="4"/>
  <c r="AM430" i="4"/>
  <c r="AM370" i="4"/>
  <c r="AM486" i="4"/>
  <c r="AM428" i="4"/>
  <c r="AM488" i="4"/>
  <c r="AM707" i="4"/>
  <c r="AM433" i="4"/>
  <c r="AM431" i="4"/>
  <c r="AM374" i="4"/>
  <c r="AM429" i="4"/>
  <c r="AM427" i="4"/>
  <c r="AM445" i="4" s="1"/>
  <c r="AM376" i="4"/>
  <c r="AM369" i="4"/>
  <c r="AM434" i="4"/>
  <c r="AM321" i="4"/>
  <c r="AM318" i="4"/>
  <c r="AM375" i="4"/>
  <c r="AM373" i="4"/>
  <c r="AM315" i="4"/>
  <c r="AM333" i="4" s="1"/>
  <c r="AM266" i="4"/>
  <c r="AM284" i="4" s="1"/>
  <c r="AM293" i="4" s="1"/>
  <c r="AM261" i="4"/>
  <c r="AM320" i="4"/>
  <c r="AM265" i="4"/>
  <c r="AM371" i="4"/>
  <c r="AM316" i="4"/>
  <c r="AM334" i="4" s="1"/>
  <c r="AM260" i="4"/>
  <c r="AM208" i="4"/>
  <c r="AM204" i="4"/>
  <c r="AM314" i="4"/>
  <c r="AM211" i="4"/>
  <c r="AM207" i="4"/>
  <c r="AM262" i="4"/>
  <c r="AM264" i="4"/>
  <c r="AM210" i="4"/>
  <c r="AM228" i="4" s="1"/>
  <c r="AM206" i="4"/>
  <c r="AM319" i="4"/>
  <c r="AM317" i="4"/>
  <c r="AM259" i="4"/>
  <c r="AM205" i="4"/>
  <c r="AM209" i="4"/>
  <c r="AM263" i="4"/>
  <c r="AJ1115" i="4"/>
  <c r="AK512" i="4"/>
  <c r="AK530" i="4" s="1"/>
  <c r="AL452" i="4"/>
  <c r="AL461" i="4" s="1"/>
  <c r="AL479" i="4" s="1"/>
  <c r="AL560" i="4"/>
  <c r="AL504" i="4"/>
  <c r="AL723" i="4"/>
  <c r="AL778" i="4"/>
  <c r="AL998" i="4"/>
  <c r="AL1002" i="4"/>
  <c r="Y89" i="4"/>
  <c r="U1105" i="4"/>
  <c r="V750" i="4"/>
  <c r="U704" i="4"/>
  <c r="V897" i="4"/>
  <c r="V915" i="4" s="1"/>
  <c r="AI1122" i="4"/>
  <c r="AI1125" i="4"/>
  <c r="V307" i="4"/>
  <c r="AK734" i="4"/>
  <c r="AK752" i="4" s="1"/>
  <c r="U1114" i="4"/>
  <c r="V622" i="4"/>
  <c r="V640" i="4" s="1"/>
  <c r="AM881" i="4"/>
  <c r="AM661" i="4"/>
  <c r="AM826" i="4"/>
  <c r="AM606" i="4"/>
  <c r="AM215" i="4"/>
  <c r="AM325" i="4"/>
  <c r="AM438" i="4"/>
  <c r="AM991" i="4"/>
  <c r="AM1049" i="4"/>
  <c r="AM493" i="4"/>
  <c r="AM548" i="4"/>
  <c r="AM716" i="4"/>
  <c r="AM380" i="4"/>
  <c r="AM270" i="4"/>
  <c r="AM936" i="4"/>
  <c r="AM771" i="4"/>
  <c r="V509" i="4"/>
  <c r="V527" i="4" s="1"/>
  <c r="V682" i="4"/>
  <c r="V700" i="4" s="1"/>
  <c r="X283" i="4"/>
  <c r="X895" i="4"/>
  <c r="X904" i="4" s="1"/>
  <c r="V732" i="4"/>
  <c r="V952" i="4"/>
  <c r="V398" i="4"/>
  <c r="V416" i="4" s="1"/>
  <c r="X889" i="4"/>
  <c r="AK756" i="4"/>
  <c r="AK477" i="4"/>
  <c r="AK1010" i="4"/>
  <c r="AK1028" i="4" s="1"/>
  <c r="V1067" i="4"/>
  <c r="V1085" i="4" s="1"/>
  <c r="AK565" i="4"/>
  <c r="AK583" i="4" s="1"/>
  <c r="AM522" i="4"/>
  <c r="AM524" i="4"/>
  <c r="AM468" i="4"/>
  <c r="AM463" i="4"/>
  <c r="AM464" i="4"/>
  <c r="AM578" i="4"/>
  <c r="AM525" i="4"/>
  <c r="AM580" i="4"/>
  <c r="AM576" i="4"/>
  <c r="AM467" i="4"/>
  <c r="AM521" i="4"/>
  <c r="AM519" i="4"/>
  <c r="AM575" i="4"/>
  <c r="AM470" i="4"/>
  <c r="AM520" i="4"/>
  <c r="AM579" i="4"/>
  <c r="AM577" i="4"/>
  <c r="AM466" i="4"/>
  <c r="AM469" i="4"/>
  <c r="AM518" i="4"/>
  <c r="AM523" i="4"/>
  <c r="AM573" i="4"/>
  <c r="AM574" i="4"/>
  <c r="AM465" i="4"/>
  <c r="AL339" i="4"/>
  <c r="AL348" i="4" s="1"/>
  <c r="AL366" i="4" s="1"/>
  <c r="AJ1114" i="4"/>
  <c r="V900" i="4"/>
  <c r="V918" i="4" s="1"/>
  <c r="AK567" i="4"/>
  <c r="AK585" i="4" s="1"/>
  <c r="V1009" i="4"/>
  <c r="V1027" i="4" s="1"/>
  <c r="V679" i="4"/>
  <c r="V697" i="4" s="1"/>
  <c r="AJ1107" i="4"/>
  <c r="AJ814" i="4"/>
  <c r="V584" i="4"/>
  <c r="X664" i="4"/>
  <c r="X673" i="4" s="1"/>
  <c r="X441" i="4"/>
  <c r="X450" i="4" s="1"/>
  <c r="X218" i="4"/>
  <c r="X227" i="4" s="1"/>
  <c r="X273" i="4"/>
  <c r="X282" i="4" s="1"/>
  <c r="X328" i="4"/>
  <c r="X337" i="4" s="1"/>
  <c r="X774" i="4"/>
  <c r="X783" i="4" s="1"/>
  <c r="X609" i="4"/>
  <c r="X618" i="4" s="1"/>
  <c r="X994" i="4"/>
  <c r="X1052" i="4"/>
  <c r="X1061" i="4" s="1"/>
  <c r="X719" i="4"/>
  <c r="X728" i="4" s="1"/>
  <c r="X829" i="4"/>
  <c r="X838" i="4" s="1"/>
  <c r="X939" i="4"/>
  <c r="X948" i="4" s="1"/>
  <c r="X551" i="4"/>
  <c r="X560" i="4" s="1"/>
  <c r="X496" i="4"/>
  <c r="X383" i="4"/>
  <c r="X392" i="4" s="1"/>
  <c r="X884" i="4"/>
  <c r="X893" i="4" s="1"/>
  <c r="AK398" i="4"/>
  <c r="AK416" i="4" s="1"/>
  <c r="AL388" i="4"/>
  <c r="AL730" i="4"/>
  <c r="AL739" i="4" s="1"/>
  <c r="AL757" i="4" s="1"/>
  <c r="AL615" i="4"/>
  <c r="AL943" i="4"/>
  <c r="Y84" i="4"/>
  <c r="Y87" i="4"/>
  <c r="AJ1102" i="4"/>
  <c r="AK582" i="4"/>
  <c r="AJ536" i="4"/>
  <c r="V954" i="4"/>
  <c r="V972" i="4" s="1"/>
  <c r="V478" i="4"/>
  <c r="AK625" i="4"/>
  <c r="AM549" i="4"/>
  <c r="AM439" i="4"/>
  <c r="AM216" i="4"/>
  <c r="AM326" i="4"/>
  <c r="AM772" i="4"/>
  <c r="AM381" i="4"/>
  <c r="AM717" i="4"/>
  <c r="AM827" i="4"/>
  <c r="AM271" i="4"/>
  <c r="AM662" i="4"/>
  <c r="AM494" i="4"/>
  <c r="AM937" i="4"/>
  <c r="AM607" i="4"/>
  <c r="AM1050" i="4"/>
  <c r="AM992" i="4"/>
  <c r="AM882" i="4"/>
  <c r="V569" i="4"/>
  <c r="V587" i="4" s="1"/>
  <c r="X557" i="4"/>
  <c r="V286" i="4"/>
  <c r="V304" i="4" s="1"/>
  <c r="V845" i="4"/>
  <c r="V863" i="4" s="1"/>
  <c r="V564" i="4"/>
  <c r="V582" i="4" s="1"/>
  <c r="X1049" i="4"/>
  <c r="X1058" i="4" s="1"/>
  <c r="X881" i="4"/>
  <c r="X890" i="4" s="1"/>
  <c r="X661" i="4"/>
  <c r="X670" i="4" s="1"/>
  <c r="X606" i="4"/>
  <c r="X325" i="4"/>
  <c r="X215" i="4"/>
  <c r="X224" i="4" s="1"/>
  <c r="X438" i="4"/>
  <c r="X447" i="4" s="1"/>
  <c r="X826" i="4"/>
  <c r="X835" i="4" s="1"/>
  <c r="X991" i="4"/>
  <c r="X1000" i="4" s="1"/>
  <c r="X771" i="4"/>
  <c r="X780" i="4" s="1"/>
  <c r="X936" i="4"/>
  <c r="X945" i="4" s="1"/>
  <c r="X380" i="4"/>
  <c r="X548" i="4"/>
  <c r="X493" i="4"/>
  <c r="X716" i="4"/>
  <c r="X725" i="4" s="1"/>
  <c r="X270" i="4"/>
  <c r="X279" i="4" s="1"/>
  <c r="U1098" i="4"/>
  <c r="V359" i="4"/>
  <c r="U313" i="4"/>
  <c r="Z169" i="4"/>
  <c r="Z7" i="4"/>
  <c r="Z91" i="4"/>
  <c r="Z8" i="4"/>
  <c r="Z9" i="4"/>
  <c r="AK342" i="4"/>
  <c r="AK360" i="4" s="1"/>
  <c r="AK233" i="4"/>
  <c r="AK251" i="4" s="1"/>
  <c r="X723" i="4"/>
  <c r="AJ1097" i="4"/>
  <c r="AJ258" i="4"/>
  <c r="AK790" i="4"/>
  <c r="AK511" i="4"/>
  <c r="AK529" i="4" s="1"/>
  <c r="W179" i="4"/>
  <c r="W192" i="4" s="1"/>
  <c r="X166" i="4"/>
  <c r="U1115" i="4"/>
  <c r="AK1086" i="4"/>
  <c r="AK455" i="4"/>
  <c r="AK473" i="4" s="1"/>
  <c r="AK735" i="4"/>
  <c r="AK753" i="4" s="1"/>
  <c r="V343" i="4"/>
  <c r="V361" i="4" s="1"/>
  <c r="AL506" i="4"/>
  <c r="AL557" i="4"/>
  <c r="AL669" i="4"/>
  <c r="AL724" i="4"/>
  <c r="AL946" i="4"/>
  <c r="AL1058" i="4"/>
  <c r="AL179" i="4"/>
  <c r="AL192" i="4" s="1"/>
  <c r="AL458" i="4" s="1"/>
  <c r="AM166" i="4"/>
  <c r="X437" i="4"/>
  <c r="X446" i="4" s="1"/>
  <c r="X214" i="4"/>
  <c r="X223" i="4" s="1"/>
  <c r="AK568" i="4"/>
  <c r="AK586" i="4" s="1"/>
  <c r="AN104" i="4"/>
  <c r="AN128" i="4" s="1"/>
  <c r="AN105" i="4"/>
  <c r="AN129" i="4" s="1"/>
  <c r="AN106" i="4"/>
  <c r="AN130" i="4" s="1"/>
  <c r="AN103" i="4"/>
  <c r="AN127" i="4" s="1"/>
  <c r="AM829" i="4"/>
  <c r="AM664" i="4"/>
  <c r="AM441" i="4"/>
  <c r="AM218" i="4"/>
  <c r="AM609" i="4"/>
  <c r="AM719" i="4"/>
  <c r="AM939" i="4"/>
  <c r="AM774" i="4"/>
  <c r="AM328" i="4"/>
  <c r="AM1052" i="4"/>
  <c r="AM994" i="4"/>
  <c r="AM273" i="4"/>
  <c r="AM496" i="4"/>
  <c r="AM884" i="4"/>
  <c r="AM551" i="4"/>
  <c r="AM383" i="4"/>
  <c r="X281" i="4"/>
  <c r="X675" i="4"/>
  <c r="X684" i="4" s="1"/>
  <c r="X702" i="4" s="1"/>
  <c r="V288" i="4"/>
  <c r="V306" i="4" s="1"/>
  <c r="V1031" i="4"/>
  <c r="V844" i="4"/>
  <c r="V862" i="4" s="1"/>
  <c r="AK679" i="4"/>
  <c r="AK697" i="4" s="1"/>
  <c r="Y983" i="4"/>
  <c r="Y1044" i="4"/>
  <c r="Y1040" i="4"/>
  <c r="Y981" i="4"/>
  <c r="Y1042" i="4"/>
  <c r="Y1039" i="4"/>
  <c r="Y982" i="4"/>
  <c r="Y1038" i="4"/>
  <c r="Y1043" i="4"/>
  <c r="Y987" i="4"/>
  <c r="Y986" i="4"/>
  <c r="Y1004" i="4" s="1"/>
  <c r="Y928" i="4"/>
  <c r="Y985" i="4"/>
  <c r="Y980" i="4"/>
  <c r="Y1045" i="4"/>
  <c r="Y984" i="4"/>
  <c r="Y929" i="4"/>
  <c r="Y925" i="4"/>
  <c r="Y926" i="4"/>
  <c r="Y874" i="4"/>
  <c r="Y1041" i="4"/>
  <c r="Y930" i="4"/>
  <c r="Y875" i="4"/>
  <c r="Y932" i="4"/>
  <c r="Y931" i="4"/>
  <c r="Y876" i="4"/>
  <c r="Y818" i="4"/>
  <c r="Y872" i="4"/>
  <c r="Y820" i="4"/>
  <c r="Y927" i="4"/>
  <c r="Y871" i="4"/>
  <c r="Y766" i="4"/>
  <c r="Y877" i="4"/>
  <c r="Y870" i="4"/>
  <c r="Y764" i="4"/>
  <c r="Y873" i="4"/>
  <c r="Y821" i="4"/>
  <c r="Y839" i="4" s="1"/>
  <c r="Y763" i="4"/>
  <c r="Y815" i="4"/>
  <c r="Y761" i="4"/>
  <c r="Y816" i="4"/>
  <c r="Y760" i="4"/>
  <c r="Y822" i="4"/>
  <c r="Y706" i="4"/>
  <c r="Y817" i="4"/>
  <c r="Y762" i="4"/>
  <c r="Y765" i="4"/>
  <c r="Y705" i="4"/>
  <c r="Y602" i="4"/>
  <c r="Y595" i="4"/>
  <c r="Y712" i="4"/>
  <c r="Y711" i="4"/>
  <c r="Y729" i="4" s="1"/>
  <c r="Y656" i="4"/>
  <c r="Y674" i="4" s="1"/>
  <c r="Y710" i="4"/>
  <c r="Y654" i="4"/>
  <c r="Y709" i="4"/>
  <c r="Y707" i="4"/>
  <c r="Y655" i="4"/>
  <c r="Y651" i="4"/>
  <c r="Y767" i="4"/>
  <c r="Y650" i="4"/>
  <c r="Y819" i="4"/>
  <c r="Y599" i="4"/>
  <c r="Y600" i="4"/>
  <c r="Y653" i="4"/>
  <c r="Y484" i="4"/>
  <c r="Y652" i="4"/>
  <c r="Y657" i="4"/>
  <c r="Y543" i="4"/>
  <c r="Y596" i="4"/>
  <c r="Y708" i="4"/>
  <c r="Y601" i="4"/>
  <c r="Y619" i="4" s="1"/>
  <c r="Y598" i="4"/>
  <c r="Y597" i="4"/>
  <c r="Y537" i="4"/>
  <c r="Y487" i="4"/>
  <c r="Y489" i="4"/>
  <c r="Y486" i="4"/>
  <c r="Y541" i="4"/>
  <c r="Y430" i="4"/>
  <c r="Y542" i="4"/>
  <c r="Y321" i="4"/>
  <c r="Y485" i="4"/>
  <c r="Y433" i="4"/>
  <c r="Y544" i="4"/>
  <c r="Y538" i="4"/>
  <c r="Y539" i="4"/>
  <c r="Y540" i="4"/>
  <c r="Y488" i="4"/>
  <c r="Y434" i="4"/>
  <c r="Y373" i="4"/>
  <c r="Y432" i="4"/>
  <c r="Y319" i="4"/>
  <c r="Y482" i="4"/>
  <c r="Y428" i="4"/>
  <c r="Y376" i="4"/>
  <c r="Y483" i="4"/>
  <c r="Y372" i="4"/>
  <c r="Y375" i="4"/>
  <c r="Y371" i="4"/>
  <c r="Y261" i="4"/>
  <c r="Y431" i="4"/>
  <c r="Y429" i="4"/>
  <c r="Y427" i="4"/>
  <c r="Y318" i="4"/>
  <c r="Y369" i="4"/>
  <c r="Y320" i="4"/>
  <c r="Y338" i="4" s="1"/>
  <c r="Y315" i="4"/>
  <c r="Y209" i="4"/>
  <c r="Y263" i="4"/>
  <c r="Y370" i="4"/>
  <c r="Y207" i="4"/>
  <c r="Y374" i="4"/>
  <c r="Y314" i="4"/>
  <c r="Y317" i="4"/>
  <c r="Y260" i="4"/>
  <c r="Y262" i="4"/>
  <c r="Y265" i="4"/>
  <c r="Y210" i="4"/>
  <c r="Y206" i="4"/>
  <c r="Y205" i="4"/>
  <c r="Y264" i="4"/>
  <c r="Y208" i="4"/>
  <c r="Y259" i="4"/>
  <c r="Y266" i="4"/>
  <c r="Y211" i="4"/>
  <c r="Y204" i="4"/>
  <c r="Y316" i="4"/>
  <c r="AJ1106" i="4"/>
  <c r="AK805" i="4"/>
  <c r="AJ759" i="4"/>
  <c r="AL226" i="4"/>
  <c r="AK627" i="4"/>
  <c r="AK645" i="4" s="1"/>
  <c r="AK1012" i="4"/>
  <c r="AK1030" i="4" s="1"/>
  <c r="AK788" i="4"/>
  <c r="AK806" i="4" s="1"/>
  <c r="AK344" i="4"/>
  <c r="AK362" i="4" s="1"/>
  <c r="W172" i="4"/>
  <c r="W185" i="4" s="1"/>
  <c r="W231" i="4" s="1"/>
  <c r="X159" i="4"/>
  <c r="V513" i="4"/>
  <c r="V531" i="4" s="1"/>
  <c r="AJ1118" i="4"/>
  <c r="AK254" i="4"/>
  <c r="AK286" i="4"/>
  <c r="AK304" i="4" s="1"/>
  <c r="U1109" i="4"/>
  <c r="V970" i="4"/>
  <c r="U924" i="4"/>
  <c r="AK232" i="4"/>
  <c r="AK250" i="4" s="1"/>
  <c r="AK1029" i="4"/>
  <c r="AL338" i="4"/>
  <c r="AL281" i="4"/>
  <c r="AL446" i="4"/>
  <c r="AL562" i="4"/>
  <c r="AL571" i="4" s="1"/>
  <c r="AL589" i="4" s="1"/>
  <c r="AL671" i="4"/>
  <c r="AL725" i="4"/>
  <c r="AL944" i="4"/>
  <c r="AL1001" i="4"/>
  <c r="Y83" i="4"/>
  <c r="Y88" i="4"/>
  <c r="AK902" i="4"/>
  <c r="AK920" i="4" s="1"/>
  <c r="AK345" i="4"/>
  <c r="AK363" i="4" s="1"/>
  <c r="AO182" i="4"/>
  <c r="AO195" i="4" s="1"/>
  <c r="AK1066" i="4"/>
  <c r="AK1084" i="4" s="1"/>
  <c r="AK401" i="4"/>
  <c r="AK419" i="4" s="1"/>
  <c r="AN12" i="4"/>
  <c r="AM938" i="4"/>
  <c r="AM663" i="4"/>
  <c r="AM272" i="4"/>
  <c r="AM495" i="4"/>
  <c r="AM773" i="4"/>
  <c r="AM440" i="4"/>
  <c r="AM382" i="4"/>
  <c r="AM718" i="4"/>
  <c r="AM550" i="4"/>
  <c r="AM883" i="4"/>
  <c r="AM608" i="4"/>
  <c r="AM327" i="4"/>
  <c r="AM993" i="4"/>
  <c r="AM828" i="4"/>
  <c r="AM217" i="4"/>
  <c r="AM1051" i="4"/>
  <c r="X562" i="4"/>
  <c r="X571" i="4" s="1"/>
  <c r="X589" i="4" s="1"/>
  <c r="X502" i="4"/>
  <c r="AJ1100" i="4"/>
  <c r="AJ425" i="4"/>
  <c r="AJ426" i="4"/>
  <c r="V734" i="4"/>
  <c r="V752" i="4" s="1"/>
  <c r="V1068" i="4"/>
  <c r="V1086" i="4" s="1"/>
  <c r="AL175" i="4"/>
  <c r="AL188" i="4" s="1"/>
  <c r="AL232" i="4" s="1"/>
  <c r="AM162" i="4"/>
  <c r="Z113" i="4"/>
  <c r="Z136" i="4" s="1"/>
  <c r="Z98" i="4"/>
  <c r="Z118" i="4"/>
  <c r="Z141" i="4" s="1"/>
  <c r="Z115" i="4"/>
  <c r="Z138" i="4" s="1"/>
  <c r="Z100" i="4"/>
  <c r="Z123" i="4"/>
  <c r="Z146" i="4" s="1"/>
  <c r="Z109" i="4"/>
  <c r="Z132" i="4" s="1"/>
  <c r="Z94" i="4"/>
  <c r="Z122" i="4"/>
  <c r="Z145" i="4" s="1"/>
  <c r="Z69" i="4"/>
  <c r="Z55" i="4"/>
  <c r="Z40" i="4"/>
  <c r="Z25" i="4"/>
  <c r="Z66" i="4"/>
  <c r="Z52" i="4"/>
  <c r="Z37" i="4"/>
  <c r="Z22" i="4"/>
  <c r="Z114" i="4"/>
  <c r="Z137" i="4" s="1"/>
  <c r="Z110" i="4"/>
  <c r="Z133" i="4" s="1"/>
  <c r="Z96" i="4"/>
  <c r="Z77" i="4"/>
  <c r="Z63" i="4"/>
  <c r="Z49" i="4"/>
  <c r="Z34" i="4"/>
  <c r="Z18" i="4"/>
  <c r="Z74" i="4"/>
  <c r="Z60" i="4"/>
  <c r="Z45" i="4"/>
  <c r="Z31" i="4"/>
  <c r="Z15" i="4"/>
  <c r="Z151" i="4"/>
  <c r="Z119" i="4"/>
  <c r="Z142" i="4" s="1"/>
  <c r="Z71" i="4"/>
  <c r="Z57" i="4"/>
  <c r="Z42" i="4"/>
  <c r="Z27" i="4"/>
  <c r="Z101" i="4"/>
  <c r="Z97" i="4"/>
  <c r="Z68" i="4"/>
  <c r="Z54" i="4"/>
  <c r="Z39" i="4"/>
  <c r="Z24" i="4"/>
  <c r="Z124" i="4"/>
  <c r="Z147" i="4" s="1"/>
  <c r="Z111" i="4"/>
  <c r="Z134" i="4" s="1"/>
  <c r="Z65" i="4"/>
  <c r="Z51" i="4"/>
  <c r="Z36" i="4"/>
  <c r="Z21" i="4"/>
  <c r="Z152" i="4"/>
  <c r="Z120" i="4"/>
  <c r="Z143" i="4" s="1"/>
  <c r="Z76" i="4"/>
  <c r="Z62" i="4"/>
  <c r="Z48" i="4"/>
  <c r="Z33" i="4"/>
  <c r="Z17" i="4"/>
  <c r="Z102" i="4"/>
  <c r="Z73" i="4"/>
  <c r="Z59" i="4"/>
  <c r="Z44" i="4"/>
  <c r="Z30" i="4"/>
  <c r="Z14" i="4"/>
  <c r="Z117" i="4"/>
  <c r="Z140" i="4" s="1"/>
  <c r="Z99" i="4"/>
  <c r="Z95" i="4"/>
  <c r="Z75" i="4"/>
  <c r="Z61" i="4"/>
  <c r="Z46" i="4"/>
  <c r="Z32" i="4"/>
  <c r="Z16" i="4"/>
  <c r="Z116" i="4"/>
  <c r="Z139" i="4" s="1"/>
  <c r="Z72" i="4"/>
  <c r="Z23" i="4"/>
  <c r="Z64" i="4"/>
  <c r="Z53" i="4"/>
  <c r="Z41" i="4"/>
  <c r="Z19" i="4"/>
  <c r="Z26" i="4"/>
  <c r="Z43" i="4"/>
  <c r="Z67" i="4"/>
  <c r="Z56" i="4"/>
  <c r="Z93" i="4"/>
  <c r="Z35" i="4"/>
  <c r="Z121" i="4"/>
  <c r="Z144" i="4" s="1"/>
  <c r="Z58" i="4"/>
  <c r="Z108" i="4"/>
  <c r="Z131" i="4" s="1"/>
  <c r="Z70" i="4"/>
  <c r="Z112" i="4"/>
  <c r="Z135" i="4" s="1"/>
  <c r="Z50" i="4"/>
  <c r="Z38" i="4"/>
  <c r="AK566" i="4"/>
  <c r="AK584" i="4" s="1"/>
  <c r="AL616" i="4"/>
  <c r="AK680" i="4"/>
  <c r="AK698" i="4" s="1"/>
  <c r="AL559" i="4"/>
  <c r="AK898" i="4"/>
  <c r="AK916" i="4" s="1"/>
  <c r="Y153" i="4"/>
  <c r="Y154" i="4"/>
  <c r="Y155" i="4"/>
  <c r="U1117" i="4"/>
  <c r="V253" i="4"/>
  <c r="AM275" i="4"/>
  <c r="AM721" i="4"/>
  <c r="AM831" i="4"/>
  <c r="AM498" i="4"/>
  <c r="AM886" i="4"/>
  <c r="AM385" i="4"/>
  <c r="AM553" i="4"/>
  <c r="AM776" i="4"/>
  <c r="AM996" i="4"/>
  <c r="AM1054" i="4"/>
  <c r="AM941" i="4"/>
  <c r="AM220" i="4"/>
  <c r="AM330" i="4"/>
  <c r="AM666" i="4"/>
  <c r="AM611" i="4"/>
  <c r="AM443" i="4"/>
  <c r="AK1009" i="4"/>
  <c r="AK1027" i="4" s="1"/>
  <c r="AK364" i="4"/>
  <c r="V459" i="4"/>
  <c r="V477" i="4" s="1"/>
  <c r="AK1089" i="4"/>
  <c r="AK531" i="4"/>
  <c r="AL279" i="4"/>
  <c r="AL337" i="4"/>
  <c r="AL501" i="4"/>
  <c r="AL561" i="4"/>
  <c r="AL782" i="4"/>
  <c r="AL833" i="4"/>
  <c r="AL1059" i="4"/>
  <c r="Y105" i="4"/>
  <c r="Y129" i="4" s="1"/>
  <c r="W173" i="4"/>
  <c r="W186" i="4" s="1"/>
  <c r="W787" i="4" s="1"/>
  <c r="X160" i="4"/>
  <c r="V512" i="4"/>
  <c r="V530" i="4" s="1"/>
  <c r="AK953" i="4"/>
  <c r="AK971" i="4" s="1"/>
  <c r="V1012" i="4"/>
  <c r="V1030" i="4" s="1"/>
  <c r="AM1048" i="4"/>
  <c r="AM935" i="4"/>
  <c r="AM825" i="4"/>
  <c r="AM492" i="4"/>
  <c r="AM605" i="4"/>
  <c r="AM547" i="4"/>
  <c r="AM324" i="4"/>
  <c r="AM379" i="4"/>
  <c r="AM770" i="4"/>
  <c r="AM269" i="4"/>
  <c r="AM715" i="4"/>
  <c r="AM880" i="4"/>
  <c r="AM660" i="4"/>
  <c r="AM990" i="4"/>
  <c r="V787" i="4"/>
  <c r="V805" i="4" s="1"/>
  <c r="V1065" i="4"/>
  <c r="V1083" i="4" s="1"/>
  <c r="V396" i="4"/>
  <c r="V414" i="4" s="1"/>
  <c r="X334" i="4"/>
  <c r="X391" i="4"/>
  <c r="X507" i="4"/>
  <c r="X516" i="4" s="1"/>
  <c r="X534" i="4" s="1"/>
  <c r="X779" i="4"/>
  <c r="X1003" i="4"/>
  <c r="V291" i="4"/>
  <c r="V309" i="4" s="1"/>
  <c r="V955" i="4"/>
  <c r="V973" i="4" s="1"/>
  <c r="AL180" i="4"/>
  <c r="AL193" i="4" s="1"/>
  <c r="AM167" i="4"/>
  <c r="AK454" i="4"/>
  <c r="AK472" i="4" s="1"/>
  <c r="AJ1119" i="4"/>
  <c r="AK808" i="4"/>
  <c r="V344" i="4"/>
  <c r="V362" i="4" s="1"/>
  <c r="X1063" i="4"/>
  <c r="X1072" i="4" s="1"/>
  <c r="X1090" i="4" s="1"/>
  <c r="X1048" i="4"/>
  <c r="X1057" i="4" s="1"/>
  <c r="X935" i="4"/>
  <c r="X944" i="4" s="1"/>
  <c r="X825" i="4"/>
  <c r="X834" i="4" s="1"/>
  <c r="X660" i="4"/>
  <c r="X669" i="4" s="1"/>
  <c r="X605" i="4"/>
  <c r="X492" i="4"/>
  <c r="X501" i="4" s="1"/>
  <c r="X269" i="4"/>
  <c r="X278" i="4" s="1"/>
  <c r="X324" i="4"/>
  <c r="X333" i="4" s="1"/>
  <c r="X547" i="4"/>
  <c r="X556" i="4" s="1"/>
  <c r="X379" i="4"/>
  <c r="X770" i="4"/>
  <c r="X880" i="4"/>
  <c r="X715" i="4"/>
  <c r="X724" i="4" s="1"/>
  <c r="X990" i="4"/>
  <c r="X999" i="4" s="1"/>
  <c r="AM830" i="4"/>
  <c r="AM219" i="4"/>
  <c r="AM610" i="4"/>
  <c r="AM384" i="4"/>
  <c r="AM442" i="4"/>
  <c r="AM329" i="4"/>
  <c r="AM497" i="4"/>
  <c r="AM775" i="4"/>
  <c r="AM995" i="4"/>
  <c r="AM552" i="4"/>
  <c r="AM940" i="4"/>
  <c r="AM720" i="4"/>
  <c r="AM665" i="4"/>
  <c r="AM274" i="4"/>
  <c r="AM1053" i="4"/>
  <c r="AM885" i="4"/>
  <c r="AJ1098" i="4"/>
  <c r="AK359" i="4"/>
  <c r="AJ313" i="4"/>
  <c r="AK737" i="4"/>
  <c r="AK755" i="4" s="1"/>
  <c r="AK399" i="4"/>
  <c r="AK417" i="4" s="1"/>
  <c r="AK287" i="4"/>
  <c r="AK305" i="4" s="1"/>
  <c r="V1069" i="4"/>
  <c r="V1087" i="4" s="1"/>
  <c r="V681" i="4"/>
  <c r="V699" i="4" s="1"/>
  <c r="V791" i="4"/>
  <c r="V809" i="4" s="1"/>
  <c r="V901" i="4"/>
  <c r="V919" i="4" s="1"/>
  <c r="V956" i="4"/>
  <c r="V974" i="4" s="1"/>
  <c r="V345" i="4"/>
  <c r="V363" i="4" s="1"/>
  <c r="V846" i="4"/>
  <c r="V864" i="4" s="1"/>
  <c r="V568" i="4"/>
  <c r="V586" i="4" s="1"/>
  <c r="V365" i="4"/>
  <c r="AL173" i="4"/>
  <c r="AL186" i="4" s="1"/>
  <c r="AM160" i="4"/>
  <c r="W175" i="4"/>
  <c r="W188" i="4" s="1"/>
  <c r="X162" i="4"/>
  <c r="AK343" i="4"/>
  <c r="AK361" i="4" s="1"/>
  <c r="V625" i="4"/>
  <c r="V643" i="4" s="1"/>
  <c r="AK847" i="4"/>
  <c r="AK865" i="4" s="1"/>
  <c r="V789" i="4"/>
  <c r="V807" i="4" s="1"/>
  <c r="W174" i="4"/>
  <c r="W187" i="4" s="1"/>
  <c r="X161" i="4"/>
  <c r="X549" i="4"/>
  <c r="X558" i="4" s="1"/>
  <c r="X439" i="4"/>
  <c r="X448" i="4" s="1"/>
  <c r="X326" i="4"/>
  <c r="X335" i="4" s="1"/>
  <c r="X216" i="4"/>
  <c r="X225" i="4" s="1"/>
  <c r="X381" i="4"/>
  <c r="X390" i="4" s="1"/>
  <c r="X772" i="4"/>
  <c r="X781" i="4" s="1"/>
  <c r="X717" i="4"/>
  <c r="X726" i="4" s="1"/>
  <c r="X662" i="4"/>
  <c r="X671" i="4" s="1"/>
  <c r="X937" i="4"/>
  <c r="X946" i="4" s="1"/>
  <c r="X607" i="4"/>
  <c r="X616" i="4" s="1"/>
  <c r="X1050" i="4"/>
  <c r="X1059" i="4" s="1"/>
  <c r="X494" i="4"/>
  <c r="X503" i="4" s="1"/>
  <c r="X827" i="4"/>
  <c r="X836" i="4" s="1"/>
  <c r="X271" i="4"/>
  <c r="X992" i="4"/>
  <c r="X1001" i="4" s="1"/>
  <c r="X882" i="4"/>
  <c r="X891" i="4" s="1"/>
  <c r="AK515" i="4"/>
  <c r="AK533" i="4" s="1"/>
  <c r="AK792" i="4"/>
  <c r="AK810" i="4" s="1"/>
  <c r="AL222" i="4"/>
  <c r="AL390" i="4"/>
  <c r="AL502" i="4"/>
  <c r="AL619" i="4"/>
  <c r="AL620" i="4"/>
  <c r="AL629" i="4" s="1"/>
  <c r="AL647" i="4" s="1"/>
  <c r="AL836" i="4"/>
  <c r="AL837" i="4"/>
  <c r="AL945" i="4"/>
  <c r="AL1003" i="4"/>
  <c r="AK899" i="4"/>
  <c r="AK917" i="4" s="1"/>
  <c r="AK418" i="4"/>
  <c r="V290" i="4"/>
  <c r="V308" i="4" s="1"/>
  <c r="AK846" i="4"/>
  <c r="AK864" i="4" s="1"/>
  <c r="AK396" i="4"/>
  <c r="AK414" i="4" s="1"/>
  <c r="V532" i="4"/>
  <c r="X339" i="4"/>
  <c r="X348" i="4" s="1"/>
  <c r="X366" i="4" s="1"/>
  <c r="X452" i="4"/>
  <c r="X461" i="4" s="1"/>
  <c r="X479" i="4" s="1"/>
  <c r="X615" i="4"/>
  <c r="X839" i="4"/>
  <c r="AK643" i="4"/>
  <c r="AP169" i="4"/>
  <c r="AP182" i="4" s="1"/>
  <c r="AP7" i="4"/>
  <c r="AP9" i="4"/>
  <c r="AP8" i="4"/>
  <c r="Y195" i="4"/>
  <c r="U1097" i="4"/>
  <c r="U258" i="4"/>
  <c r="V1120" i="4"/>
  <c r="W256" i="4"/>
  <c r="AL618" i="4"/>
  <c r="AK231" i="4"/>
  <c r="AK249" i="4" s="1"/>
  <c r="AK1088" i="4"/>
  <c r="AL174" i="4"/>
  <c r="AL187" i="4" s="1"/>
  <c r="AM161" i="4"/>
  <c r="AK1087" i="4"/>
  <c r="AK234" i="4"/>
  <c r="AK252" i="4" s="1"/>
  <c r="W171" i="4"/>
  <c r="W184" i="4" s="1"/>
  <c r="X158" i="4"/>
  <c r="AK732" i="4"/>
  <c r="AK750" i="4" s="1"/>
  <c r="AL224" i="4"/>
  <c r="AL229" i="4"/>
  <c r="AL238" i="4" s="1"/>
  <c r="AL256" i="4" s="1"/>
  <c r="AL450" i="4"/>
  <c r="AL613" i="4"/>
  <c r="AL670" i="4"/>
  <c r="AL726" i="4"/>
  <c r="AL895" i="4"/>
  <c r="AL904" i="4" s="1"/>
  <c r="AL922" i="4" s="1"/>
  <c r="AL1005" i="4"/>
  <c r="AL1014" i="4" s="1"/>
  <c r="AL1032" i="4" s="1"/>
  <c r="AL1056" i="4"/>
  <c r="AK569" i="4"/>
  <c r="AK587" i="4" s="1"/>
  <c r="AL185" i="4"/>
  <c r="AL454" i="4" s="1"/>
  <c r="AL172" i="4"/>
  <c r="AM159" i="4"/>
  <c r="AM714" i="4"/>
  <c r="AM323" i="4"/>
  <c r="AM546" i="4"/>
  <c r="AM491" i="4"/>
  <c r="AM769" i="4"/>
  <c r="AM1047" i="4"/>
  <c r="AM824" i="4"/>
  <c r="AM934" i="4"/>
  <c r="AM879" i="4"/>
  <c r="AM604" i="4"/>
  <c r="AM378" i="4"/>
  <c r="AM659" i="4"/>
  <c r="AM989" i="4"/>
  <c r="AM268" i="4"/>
  <c r="U1116" i="4"/>
  <c r="V252" i="4"/>
  <c r="X394" i="4"/>
  <c r="X403" i="4" s="1"/>
  <c r="X421" i="4" s="1"/>
  <c r="X506" i="4"/>
  <c r="X505" i="4"/>
  <c r="X778" i="4"/>
  <c r="X949" i="4"/>
  <c r="U1119" i="4"/>
  <c r="V255" i="4"/>
  <c r="AK306" i="4"/>
  <c r="AL1066" i="4" l="1"/>
  <c r="AL898" i="4"/>
  <c r="AL916" i="4" s="1"/>
  <c r="AL1008" i="4"/>
  <c r="AL1026" i="4" s="1"/>
  <c r="AL788" i="4"/>
  <c r="AL565" i="4"/>
  <c r="W345" i="4"/>
  <c r="W235" i="4"/>
  <c r="AL899" i="4"/>
  <c r="AL456" i="4"/>
  <c r="AL1009" i="4"/>
  <c r="AL1027" i="4" s="1"/>
  <c r="AL398" i="4"/>
  <c r="AL416" i="4" s="1"/>
  <c r="X388" i="4"/>
  <c r="AL734" i="4"/>
  <c r="AL752" i="4" s="1"/>
  <c r="Y561" i="4"/>
  <c r="AM725" i="4"/>
  <c r="AM503" i="4"/>
  <c r="AM669" i="4"/>
  <c r="AM892" i="4"/>
  <c r="AM1001" i="4"/>
  <c r="AL844" i="4"/>
  <c r="X922" i="4"/>
  <c r="AL679" i="4"/>
  <c r="AL584" i="4"/>
  <c r="AL624" i="4"/>
  <c r="AL642" i="4" s="1"/>
  <c r="AM282" i="4"/>
  <c r="AM506" i="4"/>
  <c r="AM950" i="4"/>
  <c r="AM959" i="4" s="1"/>
  <c r="AL843" i="4"/>
  <c r="AL861" i="4" s="1"/>
  <c r="X614" i="4"/>
  <c r="AL233" i="4"/>
  <c r="X280" i="4"/>
  <c r="Y297" i="4"/>
  <c r="AL511" i="4"/>
  <c r="Y446" i="4"/>
  <c r="AL733" i="4"/>
  <c r="AL751" i="4" s="1"/>
  <c r="AL678" i="4"/>
  <c r="AL696" i="4" s="1"/>
  <c r="X977" i="4"/>
  <c r="Y412" i="4"/>
  <c r="Y357" i="4"/>
  <c r="AL476" i="4"/>
  <c r="AL566" i="4"/>
  <c r="AL806" i="4"/>
  <c r="AL917" i="4"/>
  <c r="AL623" i="4"/>
  <c r="AL510" i="4"/>
  <c r="AL528" i="4" s="1"/>
  <c r="Z104" i="4"/>
  <c r="Z128" i="4" s="1"/>
  <c r="AL397" i="4"/>
  <c r="AL474" i="4"/>
  <c r="AL342" i="4"/>
  <c r="AL360" i="4" s="1"/>
  <c r="Y213" i="4"/>
  <c r="Y222" i="4" s="1"/>
  <c r="Y350" i="4"/>
  <c r="Y247" i="4"/>
  <c r="AL288" i="4"/>
  <c r="X389" i="4"/>
  <c r="AM1059" i="4"/>
  <c r="AM1000" i="4"/>
  <c r="Y352" i="4"/>
  <c r="Y241" i="4"/>
  <c r="AM225" i="4"/>
  <c r="AL954" i="4"/>
  <c r="AL972" i="4" s="1"/>
  <c r="AL953" i="4"/>
  <c r="AL971" i="4" s="1"/>
  <c r="Y451" i="4"/>
  <c r="AM224" i="4"/>
  <c r="AM279" i="4"/>
  <c r="AM616" i="4"/>
  <c r="AM840" i="4"/>
  <c r="AM849" i="4" s="1"/>
  <c r="AM838" i="4"/>
  <c r="Y245" i="4"/>
  <c r="Y299" i="4"/>
  <c r="AL790" i="4"/>
  <c r="AL344" i="4"/>
  <c r="AL900" i="4"/>
  <c r="AL234" i="4"/>
  <c r="W953" i="4"/>
  <c r="W843" i="4"/>
  <c r="W861" i="4" s="1"/>
  <c r="W397" i="4"/>
  <c r="W415" i="4" s="1"/>
  <c r="W1008" i="4"/>
  <c r="W510" i="4"/>
  <c r="W528" i="4" s="1"/>
  <c r="W1066" i="4"/>
  <c r="AL457" i="4"/>
  <c r="AL475" i="4" s="1"/>
  <c r="W417" i="4"/>
  <c r="W1071" i="4"/>
  <c r="W1089" i="4" s="1"/>
  <c r="W515" i="4"/>
  <c r="W533" i="4" s="1"/>
  <c r="W347" i="4"/>
  <c r="W237" i="4"/>
  <c r="W402" i="4"/>
  <c r="W460" i="4"/>
  <c r="W292" i="4"/>
  <c r="W570" i="4"/>
  <c r="W588" i="4" s="1"/>
  <c r="AL1084" i="4"/>
  <c r="W735" i="4"/>
  <c r="W753" i="4" s="1"/>
  <c r="W289" i="4"/>
  <c r="W307" i="4" s="1"/>
  <c r="W900" i="4"/>
  <c r="W918" i="4" s="1"/>
  <c r="W1068" i="4"/>
  <c r="W1086" i="4" s="1"/>
  <c r="W1010" i="4"/>
  <c r="W1028" i="4" s="1"/>
  <c r="W234" i="4"/>
  <c r="W567" i="4"/>
  <c r="W680" i="4"/>
  <c r="W399" i="4"/>
  <c r="W457" i="4"/>
  <c r="W512" i="4"/>
  <c r="W625" i="4"/>
  <c r="W643" i="4" s="1"/>
  <c r="W955" i="4"/>
  <c r="W973" i="4" s="1"/>
  <c r="Y894" i="4"/>
  <c r="AM335" i="4"/>
  <c r="AM392" i="4"/>
  <c r="AM673" i="4"/>
  <c r="AM618" i="4"/>
  <c r="AM835" i="4"/>
  <c r="AM889" i="4"/>
  <c r="AM946" i="4"/>
  <c r="AL362" i="4"/>
  <c r="AM337" i="4"/>
  <c r="AL417" i="4"/>
  <c r="AM672" i="4"/>
  <c r="AM783" i="4"/>
  <c r="W530" i="4"/>
  <c r="Y228" i="4"/>
  <c r="AM446" i="4"/>
  <c r="AO12" i="4"/>
  <c r="AO1045" i="4" s="1"/>
  <c r="AM867" i="4"/>
  <c r="W585" i="4"/>
  <c r="AM311" i="4"/>
  <c r="Y356" i="4"/>
  <c r="Y298" i="4"/>
  <c r="Y445" i="4"/>
  <c r="AM558" i="4"/>
  <c r="AL641" i="4"/>
  <c r="W1084" i="4"/>
  <c r="AM451" i="4"/>
  <c r="Z87" i="4"/>
  <c r="Z717" i="4" s="1"/>
  <c r="AM555" i="4"/>
  <c r="AM1002" i="4"/>
  <c r="Y506" i="4"/>
  <c r="AL306" i="4"/>
  <c r="AL625" i="4"/>
  <c r="AL643" i="4" s="1"/>
  <c r="AL1010" i="4"/>
  <c r="AL1028" i="4" s="1"/>
  <c r="AL1067" i="4"/>
  <c r="AL1085" i="4" s="1"/>
  <c r="AL583" i="4"/>
  <c r="AL287" i="4"/>
  <c r="AL305" i="4" s="1"/>
  <c r="AL415" i="4"/>
  <c r="Y300" i="4"/>
  <c r="Y409" i="4"/>
  <c r="AM505" i="4"/>
  <c r="AM1060" i="4"/>
  <c r="AM890" i="4"/>
  <c r="Z12" i="4"/>
  <c r="Z981" i="4" s="1"/>
  <c r="AL955" i="4"/>
  <c r="AL973" i="4" s="1"/>
  <c r="AM222" i="4"/>
  <c r="AL862" i="4"/>
  <c r="AM617" i="4"/>
  <c r="AM615" i="4"/>
  <c r="AM893" i="4"/>
  <c r="AL845" i="4"/>
  <c r="AL863" i="4" s="1"/>
  <c r="AM670" i="4"/>
  <c r="W698" i="4"/>
  <c r="AM977" i="4"/>
  <c r="AL399" i="4"/>
  <c r="AL1068" i="4"/>
  <c r="AL735" i="4"/>
  <c r="AL753" i="4" s="1"/>
  <c r="AL680" i="4"/>
  <c r="AL698" i="4" s="1"/>
  <c r="Y393" i="4"/>
  <c r="W475" i="4"/>
  <c r="Y302" i="4"/>
  <c r="AL697" i="4"/>
  <c r="AM223" i="4"/>
  <c r="AL529" i="4"/>
  <c r="AK1104" i="4"/>
  <c r="AK649" i="4"/>
  <c r="Z926" i="4"/>
  <c r="Z1038" i="4"/>
  <c r="Z929" i="4"/>
  <c r="Z927" i="4"/>
  <c r="Z870" i="4"/>
  <c r="Z766" i="4"/>
  <c r="Z595" i="4"/>
  <c r="Z655" i="4"/>
  <c r="Z602" i="4"/>
  <c r="Z600" i="4"/>
  <c r="Z598" i="4"/>
  <c r="Z482" i="4"/>
  <c r="Z376" i="4"/>
  <c r="Z321" i="4"/>
  <c r="Z488" i="4"/>
  <c r="Z434" i="4"/>
  <c r="Z260" i="4"/>
  <c r="Z210" i="4"/>
  <c r="AK1116" i="4"/>
  <c r="AL252" i="4"/>
  <c r="V1108" i="4"/>
  <c r="V869" i="4"/>
  <c r="AK1105" i="4"/>
  <c r="AK704" i="4"/>
  <c r="W899" i="4"/>
  <c r="W624" i="4"/>
  <c r="W789" i="4"/>
  <c r="W807" i="4" s="1"/>
  <c r="W1067" i="4"/>
  <c r="W1085" i="4" s="1"/>
  <c r="W566" i="4"/>
  <c r="W734" i="4"/>
  <c r="W288" i="4"/>
  <c r="W679" i="4"/>
  <c r="W697" i="4" s="1"/>
  <c r="W844" i="4"/>
  <c r="W862" i="4" s="1"/>
  <c r="W1009" i="4"/>
  <c r="W1027" i="4" s="1"/>
  <c r="W343" i="4"/>
  <c r="W361" i="4" s="1"/>
  <c r="W511" i="4"/>
  <c r="W529" i="4" s="1"/>
  <c r="W456" i="4"/>
  <c r="W398" i="4"/>
  <c r="W416" i="4" s="1"/>
  <c r="W954" i="4"/>
  <c r="W233" i="4"/>
  <c r="AK1099" i="4"/>
  <c r="AK368" i="4"/>
  <c r="AK1107" i="4"/>
  <c r="AK814" i="4"/>
  <c r="V1104" i="4"/>
  <c r="V649" i="4"/>
  <c r="W514" i="4"/>
  <c r="W532" i="4" s="1"/>
  <c r="W346" i="4"/>
  <c r="W364" i="4" s="1"/>
  <c r="W902" i="4"/>
  <c r="W920" i="4" s="1"/>
  <c r="W459" i="4"/>
  <c r="W477" i="4" s="1"/>
  <c r="W291" i="4"/>
  <c r="W309" i="4" s="1"/>
  <c r="W957" i="4"/>
  <c r="W975" i="4" s="1"/>
  <c r="W627" i="4"/>
  <c r="W682" i="4"/>
  <c r="W1012" i="4"/>
  <c r="W1030" i="4" s="1"/>
  <c r="W401" i="4"/>
  <c r="W419" i="4" s="1"/>
  <c r="W792" i="4"/>
  <c r="W810" i="4" s="1"/>
  <c r="W569" i="4"/>
  <c r="W236" i="4"/>
  <c r="W254" i="4" s="1"/>
  <c r="W847" i="4"/>
  <c r="W865" i="4" s="1"/>
  <c r="W1070" i="4"/>
  <c r="W1088" i="4" s="1"/>
  <c r="W737" i="4"/>
  <c r="W755" i="4" s="1"/>
  <c r="AK1115" i="4"/>
  <c r="AL251" i="4"/>
  <c r="W232" i="4"/>
  <c r="W250" i="4" s="1"/>
  <c r="W455" i="4"/>
  <c r="W642" i="4"/>
  <c r="V1102" i="4"/>
  <c r="V536" i="4"/>
  <c r="W972" i="4"/>
  <c r="V1101" i="4"/>
  <c r="V481" i="4"/>
  <c r="AL1071" i="4"/>
  <c r="AL1089" i="4" s="1"/>
  <c r="AL292" i="4"/>
  <c r="AL460" i="4"/>
  <c r="AL903" i="4"/>
  <c r="AL921" i="4" s="1"/>
  <c r="AL683" i="4"/>
  <c r="AL701" i="4" s="1"/>
  <c r="AL738" i="4"/>
  <c r="AL958" i="4"/>
  <c r="AL976" i="4" s="1"/>
  <c r="AL1013" i="4"/>
  <c r="AL1031" i="4" s="1"/>
  <c r="AL402" i="4"/>
  <c r="AL793" i="4"/>
  <c r="AL811" i="4" s="1"/>
  <c r="AL848" i="4"/>
  <c r="AL866" i="4" s="1"/>
  <c r="V1113" i="4"/>
  <c r="V1094" i="4"/>
  <c r="V1096" i="4"/>
  <c r="W249" i="4"/>
  <c r="V202" i="4"/>
  <c r="V203" i="4"/>
  <c r="AL677" i="4"/>
  <c r="AL695" i="4" s="1"/>
  <c r="AL564" i="4"/>
  <c r="AL286" i="4"/>
  <c r="AL304" i="4" s="1"/>
  <c r="AL341" i="4"/>
  <c r="V1100" i="4"/>
  <c r="V426" i="4"/>
  <c r="V425" i="4"/>
  <c r="V1099" i="4"/>
  <c r="V368" i="4"/>
  <c r="AK1100" i="4"/>
  <c r="AL472" i="4"/>
  <c r="AK426" i="4"/>
  <c r="AK425" i="4"/>
  <c r="AL419" i="4"/>
  <c r="AK1119" i="4"/>
  <c r="AL1120" i="4"/>
  <c r="AK1113" i="4"/>
  <c r="AK1096" i="4"/>
  <c r="AK1094" i="4"/>
  <c r="AK202" i="4"/>
  <c r="AK203" i="4"/>
  <c r="V1106" i="4"/>
  <c r="W805" i="4"/>
  <c r="V759" i="4"/>
  <c r="AL291" i="4"/>
  <c r="AL309" i="4" s="1"/>
  <c r="AL236" i="4"/>
  <c r="AL401" i="4"/>
  <c r="AL514" i="4"/>
  <c r="AL532" i="4" s="1"/>
  <c r="AL957" i="4"/>
  <c r="AL847" i="4"/>
  <c r="AL865" i="4" s="1"/>
  <c r="AL792" i="4"/>
  <c r="AL810" i="4" s="1"/>
  <c r="AL737" i="4"/>
  <c r="AL755" i="4" s="1"/>
  <c r="AL1070" i="4"/>
  <c r="AL1088" i="4" s="1"/>
  <c r="AL902" i="4"/>
  <c r="AL920" i="4" s="1"/>
  <c r="Z356" i="4"/>
  <c r="Z410" i="4"/>
  <c r="Z351" i="4"/>
  <c r="Z297" i="4"/>
  <c r="Z354" i="4"/>
  <c r="Z295" i="4"/>
  <c r="Z299" i="4"/>
  <c r="Z242" i="4"/>
  <c r="Z407" i="4"/>
  <c r="Z247" i="4"/>
  <c r="Z352" i="4"/>
  <c r="Z301" i="4"/>
  <c r="Z240" i="4"/>
  <c r="Z302" i="4"/>
  <c r="Z353" i="4"/>
  <c r="Z245" i="4"/>
  <c r="Z243" i="4"/>
  <c r="Z244" i="4"/>
  <c r="Z300" i="4"/>
  <c r="Z411" i="4"/>
  <c r="Z357" i="4"/>
  <c r="Z409" i="4"/>
  <c r="Z296" i="4"/>
  <c r="Z298" i="4"/>
  <c r="Z246" i="4"/>
  <c r="Z350" i="4"/>
  <c r="Z355" i="4"/>
  <c r="Z405" i="4"/>
  <c r="Z406" i="4"/>
  <c r="Z412" i="4"/>
  <c r="Z408" i="4"/>
  <c r="Z241" i="4"/>
  <c r="Z381" i="4"/>
  <c r="Z216" i="4"/>
  <c r="Z326" i="4"/>
  <c r="AK1117" i="4"/>
  <c r="V1119" i="4"/>
  <c r="W255" i="4"/>
  <c r="AM172" i="4"/>
  <c r="AM185" i="4" s="1"/>
  <c r="AN159" i="4"/>
  <c r="AL400" i="4"/>
  <c r="Z105" i="4"/>
  <c r="Z129" i="4" s="1"/>
  <c r="AM283" i="4"/>
  <c r="AM507" i="4"/>
  <c r="AM516" i="4" s="1"/>
  <c r="AM534" i="4" s="1"/>
  <c r="AL1069" i="4"/>
  <c r="AL1087" i="4" s="1"/>
  <c r="AL918" i="4"/>
  <c r="W1007" i="4"/>
  <c r="AL568" i="4"/>
  <c r="AL586" i="4" s="1"/>
  <c r="W509" i="4"/>
  <c r="W527" i="4" s="1"/>
  <c r="Y392" i="4"/>
  <c r="Y725" i="4"/>
  <c r="AM192" i="4"/>
  <c r="AM1011" i="4" s="1"/>
  <c r="AM179" i="4"/>
  <c r="AN166" i="4"/>
  <c r="AK1097" i="4"/>
  <c r="AK258" i="4"/>
  <c r="V1114" i="4"/>
  <c r="AL787" i="4"/>
  <c r="AL805" i="4" s="1"/>
  <c r="Y574" i="4"/>
  <c r="Y578" i="4"/>
  <c r="Y524" i="4"/>
  <c r="Y464" i="4"/>
  <c r="Y525" i="4"/>
  <c r="Y465" i="4"/>
  <c r="Y469" i="4"/>
  <c r="Y523" i="4"/>
  <c r="Y522" i="4"/>
  <c r="Y576" i="4"/>
  <c r="Y470" i="4"/>
  <c r="Y573" i="4"/>
  <c r="Y521" i="4"/>
  <c r="Y467" i="4"/>
  <c r="Y575" i="4"/>
  <c r="Y518" i="4"/>
  <c r="Y577" i="4"/>
  <c r="Y520" i="4"/>
  <c r="Y463" i="4"/>
  <c r="Y579" i="4"/>
  <c r="Y466" i="4"/>
  <c r="Y580" i="4"/>
  <c r="Y468" i="4"/>
  <c r="Y519" i="4"/>
  <c r="AM175" i="4"/>
  <c r="AM188" i="4" s="1"/>
  <c r="AN162" i="4"/>
  <c r="AL1086" i="4"/>
  <c r="Z82" i="4"/>
  <c r="V1098" i="4"/>
  <c r="V313" i="4"/>
  <c r="AK1102" i="4"/>
  <c r="AK536" i="4"/>
  <c r="AL582" i="4"/>
  <c r="AL732" i="4"/>
  <c r="AL750" i="4" s="1"/>
  <c r="AM338" i="4"/>
  <c r="AM449" i="4"/>
  <c r="AM500" i="4"/>
  <c r="AM674" i="4"/>
  <c r="AM729" i="4"/>
  <c r="AM778" i="4"/>
  <c r="V1103" i="4"/>
  <c r="V594" i="4"/>
  <c r="V593" i="4"/>
  <c r="AO104" i="4"/>
  <c r="AO128" i="4" s="1"/>
  <c r="AO106" i="4"/>
  <c r="AO130" i="4" s="1"/>
  <c r="AO103" i="4"/>
  <c r="AO127" i="4" s="1"/>
  <c r="AO105" i="4"/>
  <c r="AO129" i="4" s="1"/>
  <c r="AP124" i="4"/>
  <c r="AP147" i="4" s="1"/>
  <c r="AP110" i="4"/>
  <c r="AP133" i="4" s="1"/>
  <c r="AP95" i="4"/>
  <c r="AP115" i="4"/>
  <c r="AP138" i="4" s="1"/>
  <c r="AP100" i="4"/>
  <c r="AP112" i="4"/>
  <c r="AP135" i="4" s="1"/>
  <c r="AP97" i="4"/>
  <c r="AP152" i="4"/>
  <c r="AP120" i="4"/>
  <c r="AP143" i="4" s="1"/>
  <c r="AP121" i="4"/>
  <c r="AP144" i="4" s="1"/>
  <c r="AP66" i="4"/>
  <c r="AP52" i="4"/>
  <c r="AP37" i="4"/>
  <c r="AP22" i="4"/>
  <c r="AP117" i="4"/>
  <c r="AP140" i="4" s="1"/>
  <c r="AP99" i="4"/>
  <c r="AP63" i="4"/>
  <c r="AP49" i="4"/>
  <c r="AP34" i="4"/>
  <c r="AP18" i="4"/>
  <c r="AP113" i="4"/>
  <c r="AP136" i="4" s="1"/>
  <c r="AP109" i="4"/>
  <c r="AP132" i="4" s="1"/>
  <c r="AP77" i="4"/>
  <c r="AP74" i="4"/>
  <c r="AP60" i="4"/>
  <c r="AP45" i="4"/>
  <c r="AP31" i="4"/>
  <c r="AP15" i="4"/>
  <c r="AP122" i="4"/>
  <c r="AP145" i="4" s="1"/>
  <c r="AP71" i="4"/>
  <c r="AP57" i="4"/>
  <c r="AP42" i="4"/>
  <c r="AP27" i="4"/>
  <c r="AP118" i="4"/>
  <c r="AP141" i="4" s="1"/>
  <c r="AP68" i="4"/>
  <c r="AP54" i="4"/>
  <c r="AP39" i="4"/>
  <c r="AP24" i="4"/>
  <c r="AP114" i="4"/>
  <c r="AP137" i="4" s="1"/>
  <c r="AP96" i="4"/>
  <c r="AP65" i="4"/>
  <c r="AP51" i="4"/>
  <c r="AP36" i="4"/>
  <c r="AP21" i="4"/>
  <c r="AP123" i="4"/>
  <c r="AP146" i="4" s="1"/>
  <c r="AP76" i="4"/>
  <c r="AP62" i="4"/>
  <c r="AP48" i="4"/>
  <c r="AP33" i="4"/>
  <c r="AP17" i="4"/>
  <c r="AP151" i="4"/>
  <c r="AP119" i="4"/>
  <c r="AP142" i="4" s="1"/>
  <c r="AP73" i="4"/>
  <c r="AP59" i="4"/>
  <c r="AP44" i="4"/>
  <c r="AP30" i="4"/>
  <c r="AP14" i="4"/>
  <c r="AP101" i="4"/>
  <c r="AP70" i="4"/>
  <c r="AP56" i="4"/>
  <c r="AP41" i="4"/>
  <c r="AP26" i="4"/>
  <c r="AP116" i="4"/>
  <c r="AP139" i="4" s="1"/>
  <c r="AP98" i="4"/>
  <c r="AP94" i="4"/>
  <c r="AP72" i="4"/>
  <c r="AP58" i="4"/>
  <c r="AP43" i="4"/>
  <c r="AP102" i="4"/>
  <c r="AP55" i="4"/>
  <c r="AP16" i="4"/>
  <c r="AP67" i="4"/>
  <c r="AP46" i="4"/>
  <c r="AP35" i="4"/>
  <c r="AP19" i="4"/>
  <c r="AP69" i="4"/>
  <c r="AP111" i="4"/>
  <c r="AP134" i="4" s="1"/>
  <c r="AP93" i="4"/>
  <c r="AP61" i="4"/>
  <c r="AP50" i="4"/>
  <c r="AP38" i="4"/>
  <c r="AP108" i="4"/>
  <c r="AP131" i="4" s="1"/>
  <c r="AP23" i="4"/>
  <c r="AP40" i="4"/>
  <c r="AP75" i="4"/>
  <c r="AP64" i="4"/>
  <c r="AP53" i="4"/>
  <c r="AP32" i="4"/>
  <c r="AP25" i="4"/>
  <c r="W645" i="4"/>
  <c r="AN776" i="4"/>
  <c r="AN553" i="4"/>
  <c r="AN275" i="4"/>
  <c r="AN721" i="4"/>
  <c r="AN385" i="4"/>
  <c r="AN498" i="4"/>
  <c r="AN941" i="4"/>
  <c r="AN996" i="4"/>
  <c r="AN831" i="4"/>
  <c r="AN886" i="4"/>
  <c r="AN1054" i="4"/>
  <c r="AN611" i="4"/>
  <c r="AN443" i="4"/>
  <c r="AN330" i="4"/>
  <c r="AN666" i="4"/>
  <c r="AN220" i="4"/>
  <c r="W971" i="4"/>
  <c r="AL478" i="4"/>
  <c r="AL237" i="4"/>
  <c r="AL255" i="4" s="1"/>
  <c r="U1122" i="4"/>
  <c r="AK1124" i="4"/>
  <c r="U1124" i="4"/>
  <c r="U1125" i="4" s="1"/>
  <c r="V1107" i="4"/>
  <c r="V814" i="4"/>
  <c r="W683" i="4"/>
  <c r="W701" i="4" s="1"/>
  <c r="W287" i="4"/>
  <c r="W305" i="4" s="1"/>
  <c r="AL231" i="4"/>
  <c r="AL249" i="4" s="1"/>
  <c r="Z996" i="4"/>
  <c r="Z886" i="4"/>
  <c r="Z498" i="4"/>
  <c r="Z776" i="4"/>
  <c r="Z275" i="4"/>
  <c r="Z721" i="4"/>
  <c r="Z385" i="4"/>
  <c r="Z1054" i="4"/>
  <c r="Z553" i="4"/>
  <c r="Z831" i="4"/>
  <c r="Z941" i="4"/>
  <c r="Z330" i="4"/>
  <c r="Z443" i="4"/>
  <c r="Z611" i="4"/>
  <c r="Z666" i="4"/>
  <c r="Z220" i="4"/>
  <c r="AL756" i="4"/>
  <c r="X180" i="4"/>
  <c r="X193" i="4" s="1"/>
  <c r="X569" i="4" s="1"/>
  <c r="Y167" i="4"/>
  <c r="Z88" i="4"/>
  <c r="AO1044" i="4"/>
  <c r="AO1042" i="4"/>
  <c r="AO984" i="4"/>
  <c r="AO983" i="4"/>
  <c r="AO926" i="4"/>
  <c r="AO980" i="4"/>
  <c r="AO985" i="4"/>
  <c r="AO982" i="4"/>
  <c r="AO929" i="4"/>
  <c r="AO987" i="4"/>
  <c r="AO931" i="4"/>
  <c r="AO870" i="4"/>
  <c r="AO873" i="4"/>
  <c r="AO818" i="4"/>
  <c r="AO871" i="4"/>
  <c r="AO820" i="4"/>
  <c r="AO764" i="4"/>
  <c r="AO819" i="4"/>
  <c r="AO763" i="4"/>
  <c r="AO761" i="4"/>
  <c r="AO872" i="4"/>
  <c r="AO766" i="4"/>
  <c r="AO817" i="4"/>
  <c r="AO765" i="4"/>
  <c r="AO711" i="4"/>
  <c r="AO712" i="4"/>
  <c r="AO652" i="4"/>
  <c r="AO657" i="4"/>
  <c r="AO595" i="4"/>
  <c r="AO539" i="4"/>
  <c r="AO600" i="4"/>
  <c r="AO655" i="4"/>
  <c r="AO543" i="4"/>
  <c r="AO602" i="4"/>
  <c r="AO601" i="4"/>
  <c r="AO544" i="4"/>
  <c r="AO542" i="4"/>
  <c r="AO596" i="4"/>
  <c r="AO487" i="4"/>
  <c r="AO489" i="4"/>
  <c r="AO484" i="4"/>
  <c r="AO486" i="4"/>
  <c r="AO483" i="4"/>
  <c r="AO430" i="4"/>
  <c r="AO482" i="4"/>
  <c r="AO373" i="4"/>
  <c r="AO427" i="4"/>
  <c r="AO485" i="4"/>
  <c r="AO434" i="4"/>
  <c r="AO372" i="4"/>
  <c r="AO319" i="4"/>
  <c r="AO320" i="4"/>
  <c r="AO261" i="4"/>
  <c r="AO263" i="4"/>
  <c r="AO316" i="4"/>
  <c r="AO260" i="4"/>
  <c r="AO321" i="4"/>
  <c r="AO262" i="4"/>
  <c r="AO317" i="4"/>
  <c r="AO266" i="4"/>
  <c r="AO208" i="4"/>
  <c r="AO204" i="4"/>
  <c r="AO205" i="4"/>
  <c r="AO265" i="4"/>
  <c r="AO209" i="4"/>
  <c r="AM173" i="4"/>
  <c r="AM186" i="4" s="1"/>
  <c r="AM564" i="4" s="1"/>
  <c r="AN160" i="4"/>
  <c r="AM180" i="4"/>
  <c r="AM193" i="4" s="1"/>
  <c r="AN167" i="4"/>
  <c r="AL791" i="4"/>
  <c r="AL809" i="4" s="1"/>
  <c r="Z106" i="4"/>
  <c r="Z130" i="4" s="1"/>
  <c r="W584" i="4"/>
  <c r="AL289" i="4"/>
  <c r="AL307" i="4" s="1"/>
  <c r="AM280" i="4"/>
  <c r="AM391" i="4"/>
  <c r="AM556" i="4"/>
  <c r="AM562" i="4"/>
  <c r="AM571" i="4" s="1"/>
  <c r="AM781" i="4"/>
  <c r="AM837" i="4"/>
  <c r="AM945" i="4"/>
  <c r="AM1061" i="4"/>
  <c r="W917" i="4"/>
  <c r="Y881" i="4"/>
  <c r="Y890" i="4" s="1"/>
  <c r="Y826" i="4"/>
  <c r="Y835" i="4" s="1"/>
  <c r="Y438" i="4"/>
  <c r="Y447" i="4" s="1"/>
  <c r="Y325" i="4"/>
  <c r="Y334" i="4" s="1"/>
  <c r="Y606" i="4"/>
  <c r="Y661" i="4"/>
  <c r="Y670" i="4" s="1"/>
  <c r="Y215" i="4"/>
  <c r="Y224" i="4" s="1"/>
  <c r="Y991" i="4"/>
  <c r="Y1000" i="4" s="1"/>
  <c r="Y1049" i="4"/>
  <c r="Y493" i="4"/>
  <c r="Y502" i="4" s="1"/>
  <c r="Y548" i="4"/>
  <c r="Y380" i="4"/>
  <c r="Y389" i="4" s="1"/>
  <c r="Y716" i="4"/>
  <c r="Y270" i="4"/>
  <c r="Y936" i="4"/>
  <c r="Y771" i="4"/>
  <c r="Y780" i="4" s="1"/>
  <c r="AN213" i="4"/>
  <c r="AN436" i="4"/>
  <c r="Y965" i="4"/>
  <c r="Y1022" i="4"/>
  <c r="Y912" i="4"/>
  <c r="Y907" i="4"/>
  <c r="Y964" i="4"/>
  <c r="Y801" i="4"/>
  <c r="Y747" i="4"/>
  <c r="Y745" i="4"/>
  <c r="Y690" i="4"/>
  <c r="Y688" i="4"/>
  <c r="Y744" i="4"/>
  <c r="Y633" i="4"/>
  <c r="Y637" i="4"/>
  <c r="Y631" i="4"/>
  <c r="Y692" i="4"/>
  <c r="Y798" i="4"/>
  <c r="Y691" i="4"/>
  <c r="Y803" i="4"/>
  <c r="Y857" i="4"/>
  <c r="Y632" i="4"/>
  <c r="Y638" i="4"/>
  <c r="Y634" i="4"/>
  <c r="Y693" i="4"/>
  <c r="Y636" i="4"/>
  <c r="Y686" i="4"/>
  <c r="Y961" i="4"/>
  <c r="Y742" i="4"/>
  <c r="Y800" i="4"/>
  <c r="Y909" i="4"/>
  <c r="Y687" i="4"/>
  <c r="Y748" i="4"/>
  <c r="Y967" i="4"/>
  <c r="Y963" i="4"/>
  <c r="Y962" i="4"/>
  <c r="Y854" i="4"/>
  <c r="Y851" i="4"/>
  <c r="Y911" i="4"/>
  <c r="Y966" i="4"/>
  <c r="Y1021" i="4"/>
  <c r="Y746" i="4"/>
  <c r="Y741" i="4"/>
  <c r="Y852" i="4"/>
  <c r="Y635" i="4"/>
  <c r="Y1018" i="4"/>
  <c r="Y743" i="4"/>
  <c r="Y1016" i="4"/>
  <c r="Y1019" i="4"/>
  <c r="Y796" i="4"/>
  <c r="Y799" i="4"/>
  <c r="Y906" i="4"/>
  <c r="Y858" i="4"/>
  <c r="Y968" i="4"/>
  <c r="Y689" i="4"/>
  <c r="Y1079" i="4"/>
  <c r="Y855" i="4"/>
  <c r="Y856" i="4"/>
  <c r="Y797" i="4"/>
  <c r="Y853" i="4"/>
  <c r="Y908" i="4"/>
  <c r="Y1017" i="4"/>
  <c r="Y802" i="4"/>
  <c r="Y1020" i="4"/>
  <c r="Y913" i="4"/>
  <c r="Y910" i="4"/>
  <c r="Y1023" i="4"/>
  <c r="Y1078" i="4"/>
  <c r="Y1077" i="4"/>
  <c r="Y1080" i="4"/>
  <c r="Y1081" i="4"/>
  <c r="Y1075" i="4"/>
  <c r="Y1074" i="4"/>
  <c r="Y1076" i="4"/>
  <c r="AL396" i="4"/>
  <c r="AL414" i="4" s="1"/>
  <c r="V1118" i="4"/>
  <c r="W898" i="4"/>
  <c r="W916" i="4" s="1"/>
  <c r="W1026" i="4"/>
  <c r="V1115" i="4"/>
  <c r="W251" i="4"/>
  <c r="AL627" i="4"/>
  <c r="V1109" i="4"/>
  <c r="V924" i="4"/>
  <c r="AL1065" i="4"/>
  <c r="AL1083" i="4" s="1"/>
  <c r="Z103" i="4"/>
  <c r="Z127" i="4" s="1"/>
  <c r="W1065" i="4"/>
  <c r="W1083" i="4" s="1"/>
  <c r="X176" i="4"/>
  <c r="X189" i="4" s="1"/>
  <c r="Y163" i="4"/>
  <c r="V1097" i="4"/>
  <c r="V258" i="4"/>
  <c r="W306" i="4"/>
  <c r="W846" i="4"/>
  <c r="W864" i="4" s="1"/>
  <c r="W901" i="4"/>
  <c r="W919" i="4" s="1"/>
  <c r="W513" i="4"/>
  <c r="W531" i="4" s="1"/>
  <c r="W681" i="4"/>
  <c r="W699" i="4" s="1"/>
  <c r="W626" i="4"/>
  <c r="W644" i="4" s="1"/>
  <c r="W458" i="4"/>
  <c r="W476" i="4" s="1"/>
  <c r="W1069" i="4"/>
  <c r="W1087" i="4" s="1"/>
  <c r="W791" i="4"/>
  <c r="W809" i="4" s="1"/>
  <c r="W736" i="4"/>
  <c r="W290" i="4"/>
  <c r="W308" i="4" s="1"/>
  <c r="W1011" i="4"/>
  <c r="W568" i="4"/>
  <c r="W586" i="4" s="1"/>
  <c r="W400" i="4"/>
  <c r="W418" i="4" s="1"/>
  <c r="Z90" i="4"/>
  <c r="AL952" i="4"/>
  <c r="W732" i="4"/>
  <c r="W750" i="4" s="1"/>
  <c r="AM393" i="4"/>
  <c r="AM504" i="4"/>
  <c r="AM614" i="4"/>
  <c r="AM726" i="4"/>
  <c r="AM894" i="4"/>
  <c r="AM1005" i="4"/>
  <c r="AM1014" i="4" s="1"/>
  <c r="AM1058" i="4"/>
  <c r="AL345" i="4"/>
  <c r="AL363" i="4" s="1"/>
  <c r="AM176" i="4"/>
  <c r="AM189" i="4" s="1"/>
  <c r="AN163" i="4"/>
  <c r="AL512" i="4"/>
  <c r="AL530" i="4" s="1"/>
  <c r="W738" i="4"/>
  <c r="W756" i="4" s="1"/>
  <c r="W848" i="4"/>
  <c r="W866" i="4" s="1"/>
  <c r="AK1114" i="4"/>
  <c r="AL250" i="4"/>
  <c r="X177" i="4"/>
  <c r="X190" i="4" s="1"/>
  <c r="Y164" i="4"/>
  <c r="Y772" i="4"/>
  <c r="Y781" i="4" s="1"/>
  <c r="Y439" i="4"/>
  <c r="Y448" i="4" s="1"/>
  <c r="Y326" i="4"/>
  <c r="Y335" i="4" s="1"/>
  <c r="Y381" i="4"/>
  <c r="Y390" i="4" s="1"/>
  <c r="Y717" i="4"/>
  <c r="Y726" i="4" s="1"/>
  <c r="Y216" i="4"/>
  <c r="Y225" i="4" s="1"/>
  <c r="Y549" i="4"/>
  <c r="Y882" i="4"/>
  <c r="Y891" i="4" s="1"/>
  <c r="Y937" i="4"/>
  <c r="Y946" i="4" s="1"/>
  <c r="Y607" i="4"/>
  <c r="Y1050" i="4"/>
  <c r="Y1059" i="4" s="1"/>
  <c r="Y494" i="4"/>
  <c r="Y503" i="4" s="1"/>
  <c r="Y992" i="4"/>
  <c r="Y1001" i="4" s="1"/>
  <c r="Y662" i="4"/>
  <c r="Y671" i="4" s="1"/>
  <c r="Y827" i="4"/>
  <c r="Y836" i="4" s="1"/>
  <c r="Y271" i="4"/>
  <c r="W897" i="4"/>
  <c r="W915" i="4" s="1"/>
  <c r="X171" i="4"/>
  <c r="X184" i="4" s="1"/>
  <c r="Y158" i="4"/>
  <c r="AL418" i="4"/>
  <c r="Y223" i="4"/>
  <c r="AL570" i="4"/>
  <c r="AL588" i="4" s="1"/>
  <c r="V1117" i="4"/>
  <c r="W253" i="4"/>
  <c r="AL235" i="4"/>
  <c r="AL253" i="4" s="1"/>
  <c r="AN1022" i="4"/>
  <c r="AN964" i="4"/>
  <c r="AN912" i="4"/>
  <c r="AN911" i="4"/>
  <c r="AN851" i="4"/>
  <c r="AN854" i="4"/>
  <c r="AN692" i="4"/>
  <c r="AN631" i="4"/>
  <c r="AN690" i="4"/>
  <c r="AN688" i="4"/>
  <c r="AN687" i="4"/>
  <c r="AN636" i="4"/>
  <c r="AN632" i="4"/>
  <c r="AN637" i="4"/>
  <c r="AN906" i="4"/>
  <c r="AN741" i="4"/>
  <c r="AN798" i="4"/>
  <c r="AN748" i="4"/>
  <c r="AN693" i="4"/>
  <c r="AN634" i="4"/>
  <c r="AN691" i="4"/>
  <c r="AN747" i="4"/>
  <c r="AN1017" i="4"/>
  <c r="AN962" i="4"/>
  <c r="AN746" i="4"/>
  <c r="AN796" i="4"/>
  <c r="AN1020" i="4"/>
  <c r="AN633" i="4"/>
  <c r="AN742" i="4"/>
  <c r="AN852" i="4"/>
  <c r="AN1019" i="4"/>
  <c r="AN689" i="4"/>
  <c r="AN635" i="4"/>
  <c r="AN853" i="4"/>
  <c r="AN638" i="4"/>
  <c r="AN855" i="4"/>
  <c r="AN797" i="4"/>
  <c r="AN857" i="4"/>
  <c r="AN858" i="4"/>
  <c r="AN1016" i="4"/>
  <c r="AN800" i="4"/>
  <c r="AN801" i="4"/>
  <c r="AN799" i="4"/>
  <c r="AN1018" i="4"/>
  <c r="AN744" i="4"/>
  <c r="AN961" i="4"/>
  <c r="AN967" i="4"/>
  <c r="AN686" i="4"/>
  <c r="AN856" i="4"/>
  <c r="AN913" i="4"/>
  <c r="AN963" i="4"/>
  <c r="AN1074" i="4"/>
  <c r="AN965" i="4"/>
  <c r="AN966" i="4"/>
  <c r="AN743" i="4"/>
  <c r="AN803" i="4"/>
  <c r="AN907" i="4"/>
  <c r="AN909" i="4"/>
  <c r="AN1023" i="4"/>
  <c r="AN802" i="4"/>
  <c r="AN910" i="4"/>
  <c r="AN908" i="4"/>
  <c r="AN968" i="4"/>
  <c r="AN745" i="4"/>
  <c r="AN1081" i="4"/>
  <c r="AN1021" i="4"/>
  <c r="AN1077" i="4"/>
  <c r="AN1075" i="4"/>
  <c r="AN1079" i="4"/>
  <c r="AN1080" i="4"/>
  <c r="AN1076" i="4"/>
  <c r="AN1078" i="4"/>
  <c r="Z79" i="4"/>
  <c r="Z83" i="4"/>
  <c r="AM229" i="4"/>
  <c r="AM238" i="4" s="1"/>
  <c r="AM256" i="4" s="1"/>
  <c r="AM336" i="4"/>
  <c r="AM388" i="4"/>
  <c r="AM668" i="4"/>
  <c r="AM727" i="4"/>
  <c r="AM780" i="4"/>
  <c r="AM895" i="4"/>
  <c r="AM904" i="4" s="1"/>
  <c r="AM922" i="4" s="1"/>
  <c r="AM949" i="4"/>
  <c r="AM1003" i="4"/>
  <c r="W754" i="4"/>
  <c r="W420" i="4"/>
  <c r="W845" i="4"/>
  <c r="W863" i="4" s="1"/>
  <c r="W903" i="4"/>
  <c r="W921" i="4" s="1"/>
  <c r="AL901" i="4"/>
  <c r="AL919" i="4" s="1"/>
  <c r="Y1048" i="4"/>
  <c r="Y1057" i="4" s="1"/>
  <c r="Y935" i="4"/>
  <c r="Y944" i="4" s="1"/>
  <c r="Y825" i="4"/>
  <c r="Y880" i="4"/>
  <c r="Y660" i="4"/>
  <c r="Y669" i="4" s="1"/>
  <c r="Y492" i="4"/>
  <c r="Y501" i="4" s="1"/>
  <c r="Y379" i="4"/>
  <c r="Y388" i="4" s="1"/>
  <c r="Y547" i="4"/>
  <c r="Y269" i="4"/>
  <c r="Y605" i="4"/>
  <c r="Y614" i="4" s="1"/>
  <c r="Y324" i="4"/>
  <c r="Y333" i="4" s="1"/>
  <c r="Y770" i="4"/>
  <c r="Y779" i="4" s="1"/>
  <c r="Y715" i="4"/>
  <c r="Y990" i="4"/>
  <c r="Y999" i="4" s="1"/>
  <c r="AL681" i="4"/>
  <c r="AL699" i="4" s="1"/>
  <c r="W587" i="4"/>
  <c r="W677" i="4"/>
  <c r="W695" i="4" s="1"/>
  <c r="AN775" i="4"/>
  <c r="AN219" i="4"/>
  <c r="AN384" i="4"/>
  <c r="AN610" i="4"/>
  <c r="AN329" i="4"/>
  <c r="AN442" i="4"/>
  <c r="AN995" i="4"/>
  <c r="AN497" i="4"/>
  <c r="AN830" i="4"/>
  <c r="AN552" i="4"/>
  <c r="AN720" i="4"/>
  <c r="AN940" i="4"/>
  <c r="AN665" i="4"/>
  <c r="AN274" i="4"/>
  <c r="AN885" i="4"/>
  <c r="AN1053" i="4"/>
  <c r="W474" i="4"/>
  <c r="AL1012" i="4"/>
  <c r="AL1030" i="4" s="1"/>
  <c r="X174" i="4"/>
  <c r="X187" i="4" s="1"/>
  <c r="Y161" i="4"/>
  <c r="AN1041" i="4"/>
  <c r="AN983" i="4"/>
  <c r="AN981" i="4"/>
  <c r="AN1045" i="4"/>
  <c r="AN1040" i="4"/>
  <c r="AN1043" i="4"/>
  <c r="AN1039" i="4"/>
  <c r="AN1038" i="4"/>
  <c r="AN984" i="4"/>
  <c r="AN1042" i="4"/>
  <c r="AN982" i="4"/>
  <c r="AN928" i="4"/>
  <c r="AN986" i="4"/>
  <c r="AN980" i="4"/>
  <c r="AN930" i="4"/>
  <c r="AN926" i="4"/>
  <c r="AN929" i="4"/>
  <c r="AN925" i="4"/>
  <c r="AN987" i="4"/>
  <c r="AN931" i="4"/>
  <c r="AN874" i="4"/>
  <c r="AN927" i="4"/>
  <c r="AN932" i="4"/>
  <c r="AN1044" i="4"/>
  <c r="AN985" i="4"/>
  <c r="AN877" i="4"/>
  <c r="AN875" i="4"/>
  <c r="AN872" i="4"/>
  <c r="AN870" i="4"/>
  <c r="AN873" i="4"/>
  <c r="AN818" i="4"/>
  <c r="AN876" i="4"/>
  <c r="AN894" i="4" s="1"/>
  <c r="AN871" i="4"/>
  <c r="AN889" i="4" s="1"/>
  <c r="AN766" i="4"/>
  <c r="AN815" i="4"/>
  <c r="AN821" i="4"/>
  <c r="AN764" i="4"/>
  <c r="AN822" i="4"/>
  <c r="AN817" i="4"/>
  <c r="AN767" i="4"/>
  <c r="AN785" i="4" s="1"/>
  <c r="AN794" i="4" s="1"/>
  <c r="AN763" i="4"/>
  <c r="AN781" i="4" s="1"/>
  <c r="AN761" i="4"/>
  <c r="AN762" i="4"/>
  <c r="AN816" i="4"/>
  <c r="AN706" i="4"/>
  <c r="AN765" i="4"/>
  <c r="AN819" i="4"/>
  <c r="AN602" i="4"/>
  <c r="AN620" i="4" s="1"/>
  <c r="AN629" i="4" s="1"/>
  <c r="AN595" i="4"/>
  <c r="AN656" i="4"/>
  <c r="AN705" i="4"/>
  <c r="AN654" i="4"/>
  <c r="AN711" i="4"/>
  <c r="AN712" i="4"/>
  <c r="AN710" i="4"/>
  <c r="AN707" i="4"/>
  <c r="AN760" i="4"/>
  <c r="AN600" i="4"/>
  <c r="AN657" i="4"/>
  <c r="AN652" i="4"/>
  <c r="AN653" i="4"/>
  <c r="AN597" i="4"/>
  <c r="AN708" i="4"/>
  <c r="AN651" i="4"/>
  <c r="AN820" i="4"/>
  <c r="AN596" i="4"/>
  <c r="AN599" i="4"/>
  <c r="AN598" i="4"/>
  <c r="AN539" i="4"/>
  <c r="AN484" i="4"/>
  <c r="AN541" i="4"/>
  <c r="AN650" i="4"/>
  <c r="AN601" i="4"/>
  <c r="AN655" i="4"/>
  <c r="AN544" i="4"/>
  <c r="AN562" i="4" s="1"/>
  <c r="AN571" i="4" s="1"/>
  <c r="AN542" i="4"/>
  <c r="AN540" i="4"/>
  <c r="AN538" i="4"/>
  <c r="AN537" i="4"/>
  <c r="AN485" i="4"/>
  <c r="AN487" i="4"/>
  <c r="AN482" i="4"/>
  <c r="AN489" i="4"/>
  <c r="AN543" i="4"/>
  <c r="AN483" i="4"/>
  <c r="AN430" i="4"/>
  <c r="AN486" i="4"/>
  <c r="AN321" i="4"/>
  <c r="AN488" i="4"/>
  <c r="AN709" i="4"/>
  <c r="AN433" i="4"/>
  <c r="AN370" i="4"/>
  <c r="AN431" i="4"/>
  <c r="AN319" i="4"/>
  <c r="AN429" i="4"/>
  <c r="AN427" i="4"/>
  <c r="AN376" i="4"/>
  <c r="AN394" i="4" s="1"/>
  <c r="AN403" i="4" s="1"/>
  <c r="AN369" i="4"/>
  <c r="AN434" i="4"/>
  <c r="AN452" i="4" s="1"/>
  <c r="AN461" i="4" s="1"/>
  <c r="AN372" i="4"/>
  <c r="AN428" i="4"/>
  <c r="AN314" i="4"/>
  <c r="AN261" i="4"/>
  <c r="AN374" i="4"/>
  <c r="AN432" i="4"/>
  <c r="AN318" i="4"/>
  <c r="AN375" i="4"/>
  <c r="AN393" i="4" s="1"/>
  <c r="AN373" i="4"/>
  <c r="AN320" i="4"/>
  <c r="AN209" i="4"/>
  <c r="AN263" i="4"/>
  <c r="AN207" i="4"/>
  <c r="AN265" i="4"/>
  <c r="AN283" i="4" s="1"/>
  <c r="AN371" i="4"/>
  <c r="AN316" i="4"/>
  <c r="AN317" i="4"/>
  <c r="AN260" i="4"/>
  <c r="AN211" i="4"/>
  <c r="AN229" i="4" s="1"/>
  <c r="AN238" i="4" s="1"/>
  <c r="AN315" i="4"/>
  <c r="AN262" i="4"/>
  <c r="AN264" i="4"/>
  <c r="AN210" i="4"/>
  <c r="AN206" i="4"/>
  <c r="AN259" i="4"/>
  <c r="AN205" i="4"/>
  <c r="AN266" i="4"/>
  <c r="AN284" i="4" s="1"/>
  <c r="AN293" i="4" s="1"/>
  <c r="AN204" i="4"/>
  <c r="AN208" i="4"/>
  <c r="AK1118" i="4"/>
  <c r="AL254" i="4"/>
  <c r="Y617" i="4"/>
  <c r="AN576" i="4"/>
  <c r="AN524" i="4"/>
  <c r="AN465" i="4"/>
  <c r="AN525" i="4"/>
  <c r="AN574" i="4"/>
  <c r="AN580" i="4"/>
  <c r="AN578" i="4"/>
  <c r="AN468" i="4"/>
  <c r="AN470" i="4"/>
  <c r="AN577" i="4"/>
  <c r="AN466" i="4"/>
  <c r="AN519" i="4"/>
  <c r="AN464" i="4"/>
  <c r="AN518" i="4"/>
  <c r="AN467" i="4"/>
  <c r="AN463" i="4"/>
  <c r="AN579" i="4"/>
  <c r="AN522" i="4"/>
  <c r="AN523" i="4"/>
  <c r="AN575" i="4"/>
  <c r="AN469" i="4"/>
  <c r="AN573" i="4"/>
  <c r="AN520" i="4"/>
  <c r="AN521" i="4"/>
  <c r="Z78" i="4"/>
  <c r="W700" i="4"/>
  <c r="V1105" i="4"/>
  <c r="V704" i="4"/>
  <c r="AM332" i="4"/>
  <c r="AM339" i="4"/>
  <c r="AM348" i="4" s="1"/>
  <c r="AM366" i="4" s="1"/>
  <c r="AM448" i="4"/>
  <c r="AM560" i="4"/>
  <c r="AM671" i="4"/>
  <c r="AM723" i="4"/>
  <c r="AM836" i="4"/>
  <c r="AM1004" i="4"/>
  <c r="AM1056" i="4"/>
  <c r="AN717" i="4"/>
  <c r="AN439" i="4"/>
  <c r="AN216" i="4"/>
  <c r="AN549" i="4"/>
  <c r="AN326" i="4"/>
  <c r="AN381" i="4"/>
  <c r="AN772" i="4"/>
  <c r="AN937" i="4"/>
  <c r="AN1050" i="4"/>
  <c r="AN494" i="4"/>
  <c r="AN827" i="4"/>
  <c r="AN607" i="4"/>
  <c r="AN992" i="4"/>
  <c r="AN882" i="4"/>
  <c r="AN662" i="4"/>
  <c r="AN271" i="4"/>
  <c r="AL897" i="4"/>
  <c r="X178" i="4"/>
  <c r="X191" i="4" s="1"/>
  <c r="Y165" i="4"/>
  <c r="W623" i="4"/>
  <c r="W641" i="4" s="1"/>
  <c r="W790" i="4"/>
  <c r="W808" i="4" s="1"/>
  <c r="W678" i="4"/>
  <c r="W696" i="4" s="1"/>
  <c r="V1110" i="4"/>
  <c r="W1025" i="4"/>
  <c r="V979" i="4"/>
  <c r="W958" i="4"/>
  <c r="W976" i="4" s="1"/>
  <c r="W793" i="4"/>
  <c r="W811" i="4" s="1"/>
  <c r="Y834" i="4"/>
  <c r="AM589" i="4"/>
  <c r="W752" i="4"/>
  <c r="AM178" i="4"/>
  <c r="AM191" i="4" s="1"/>
  <c r="AN165" i="4"/>
  <c r="W473" i="4"/>
  <c r="AL622" i="4"/>
  <c r="AL640" i="4" s="1"/>
  <c r="AM174" i="4"/>
  <c r="AM187" i="4" s="1"/>
  <c r="AN161" i="4"/>
  <c r="W363" i="4"/>
  <c r="W365" i="4"/>
  <c r="AL346" i="4"/>
  <c r="AL364" i="4" s="1"/>
  <c r="Y283" i="4"/>
  <c r="AN356" i="4"/>
  <c r="AN357" i="4"/>
  <c r="AN412" i="4"/>
  <c r="AN295" i="4"/>
  <c r="AN301" i="4"/>
  <c r="AN300" i="4"/>
  <c r="AN240" i="4"/>
  <c r="AN243" i="4"/>
  <c r="AN353" i="4"/>
  <c r="AN410" i="4"/>
  <c r="AN296" i="4"/>
  <c r="AN405" i="4"/>
  <c r="AN244" i="4"/>
  <c r="AN298" i="4"/>
  <c r="AN352" i="4"/>
  <c r="AN302" i="4"/>
  <c r="AN354" i="4"/>
  <c r="AN242" i="4"/>
  <c r="AN355" i="4"/>
  <c r="AN351" i="4"/>
  <c r="AN408" i="4"/>
  <c r="AN297" i="4"/>
  <c r="AN411" i="4"/>
  <c r="AN245" i="4"/>
  <c r="AN299" i="4"/>
  <c r="AN409" i="4"/>
  <c r="AN407" i="4"/>
  <c r="AN350" i="4"/>
  <c r="AN241" i="4"/>
  <c r="AN246" i="4"/>
  <c r="AN247" i="4"/>
  <c r="AN406" i="4"/>
  <c r="AL515" i="4"/>
  <c r="AL533" i="4" s="1"/>
  <c r="Z84" i="4"/>
  <c r="AM452" i="4"/>
  <c r="AM461" i="4" s="1"/>
  <c r="AM479" i="4" s="1"/>
  <c r="AM501" i="4"/>
  <c r="AM557" i="4"/>
  <c r="AM728" i="4"/>
  <c r="AM730" i="4"/>
  <c r="AM739" i="4" s="1"/>
  <c r="AM757" i="4" s="1"/>
  <c r="AM891" i="4"/>
  <c r="AM998" i="4"/>
  <c r="AM999" i="4"/>
  <c r="W396" i="4"/>
  <c r="W414" i="4" s="1"/>
  <c r="AO153" i="4"/>
  <c r="AO154" i="4"/>
  <c r="AO155" i="4"/>
  <c r="AN829" i="4"/>
  <c r="AN441" i="4"/>
  <c r="AN218" i="4"/>
  <c r="AN273" i="4"/>
  <c r="AN609" i="4"/>
  <c r="AN328" i="4"/>
  <c r="AN664" i="4"/>
  <c r="AN1052" i="4"/>
  <c r="AN939" i="4"/>
  <c r="AN994" i="4"/>
  <c r="AN719" i="4"/>
  <c r="AN774" i="4"/>
  <c r="AN496" i="4"/>
  <c r="AN551" i="4"/>
  <c r="AN884" i="4"/>
  <c r="AN383" i="4"/>
  <c r="AL789" i="4"/>
  <c r="AL807" i="4" s="1"/>
  <c r="W1029" i="4"/>
  <c r="AK1108" i="4"/>
  <c r="AL915" i="4"/>
  <c r="AK869" i="4"/>
  <c r="AK1103" i="4"/>
  <c r="AK594" i="4"/>
  <c r="AK593" i="4"/>
  <c r="W565" i="4"/>
  <c r="W583" i="4" s="1"/>
  <c r="AL310" i="4"/>
  <c r="Y949" i="4"/>
  <c r="AL459" i="4"/>
  <c r="AL477" i="4" s="1"/>
  <c r="AL455" i="4"/>
  <c r="AL473" i="4" s="1"/>
  <c r="AK1106" i="4"/>
  <c r="AK759" i="4"/>
  <c r="Y280" i="4"/>
  <c r="Z81" i="4"/>
  <c r="AL626" i="4"/>
  <c r="AL644" i="4" s="1"/>
  <c r="AM281" i="4"/>
  <c r="AM226" i="4"/>
  <c r="AM387" i="4"/>
  <c r="AM502" i="4"/>
  <c r="AM561" i="4"/>
  <c r="AM784" i="4"/>
  <c r="AM888" i="4"/>
  <c r="AM947" i="4"/>
  <c r="AM1062" i="4"/>
  <c r="AM177" i="4"/>
  <c r="AM190" i="4" s="1"/>
  <c r="AN164" i="4"/>
  <c r="W952" i="4"/>
  <c r="W970" i="4" s="1"/>
  <c r="AN773" i="4"/>
  <c r="AN718" i="4"/>
  <c r="AN495" i="4"/>
  <c r="AN550" i="4"/>
  <c r="AN440" i="4"/>
  <c r="AN272" i="4"/>
  <c r="AN883" i="4"/>
  <c r="AN938" i="4"/>
  <c r="AN382" i="4"/>
  <c r="AN663" i="4"/>
  <c r="AN828" i="4"/>
  <c r="AN993" i="4"/>
  <c r="AN217" i="4"/>
  <c r="AN608" i="4"/>
  <c r="AN327" i="4"/>
  <c r="AN1051" i="4"/>
  <c r="X181" i="4"/>
  <c r="X194" i="4" s="1"/>
  <c r="Y168" i="4"/>
  <c r="W628" i="4"/>
  <c r="W646" i="4" s="1"/>
  <c r="W341" i="4"/>
  <c r="W359" i="4" s="1"/>
  <c r="W564" i="4"/>
  <c r="W582" i="4" s="1"/>
  <c r="Y773" i="4"/>
  <c r="Y782" i="4" s="1"/>
  <c r="Y550" i="4"/>
  <c r="Y559" i="4" s="1"/>
  <c r="Y272" i="4"/>
  <c r="Y281" i="4" s="1"/>
  <c r="Y440" i="4"/>
  <c r="Y449" i="4" s="1"/>
  <c r="Y495" i="4"/>
  <c r="Y504" i="4" s="1"/>
  <c r="Y718" i="4"/>
  <c r="Y727" i="4" s="1"/>
  <c r="Y382" i="4"/>
  <c r="Y391" i="4" s="1"/>
  <c r="Y938" i="4"/>
  <c r="Y947" i="4" s="1"/>
  <c r="Y663" i="4"/>
  <c r="Y672" i="4" s="1"/>
  <c r="Y883" i="4"/>
  <c r="Y892" i="4" s="1"/>
  <c r="Y1051" i="4"/>
  <c r="Y1060" i="4" s="1"/>
  <c r="Y993" i="4"/>
  <c r="Y1002" i="4" s="1"/>
  <c r="Y608" i="4"/>
  <c r="Y828" i="4"/>
  <c r="Y837" i="4" s="1"/>
  <c r="Y217" i="4"/>
  <c r="Y226" i="4" s="1"/>
  <c r="Y327" i="4"/>
  <c r="Y336" i="4" s="1"/>
  <c r="AL513" i="4"/>
  <c r="AL531" i="4" s="1"/>
  <c r="Z80" i="4"/>
  <c r="V1111" i="4"/>
  <c r="V1036" i="4"/>
  <c r="V1037" i="4"/>
  <c r="AL842" i="4"/>
  <c r="AL860" i="4" s="1"/>
  <c r="X179" i="4"/>
  <c r="X192" i="4" s="1"/>
  <c r="Y166" i="4"/>
  <c r="Z85" i="4"/>
  <c r="AL975" i="4"/>
  <c r="AL736" i="4"/>
  <c r="AL754" i="4" s="1"/>
  <c r="AL645" i="4"/>
  <c r="AL846" i="4"/>
  <c r="AL864" i="4" s="1"/>
  <c r="AL808" i="4"/>
  <c r="V1116" i="4"/>
  <c r="W252" i="4"/>
  <c r="AK1098" i="4"/>
  <c r="AL359" i="4"/>
  <c r="AK313" i="4"/>
  <c r="Z154" i="4"/>
  <c r="Z153" i="4"/>
  <c r="Z155" i="4"/>
  <c r="AL290" i="4"/>
  <c r="AL308" i="4" s="1"/>
  <c r="W454" i="4"/>
  <c r="W472" i="4" s="1"/>
  <c r="Y278" i="4"/>
  <c r="Y558" i="4"/>
  <c r="Y615" i="4"/>
  <c r="Y784" i="4"/>
  <c r="Z86" i="4"/>
  <c r="AL956" i="4"/>
  <c r="AL974" i="4" s="1"/>
  <c r="W478" i="4"/>
  <c r="Y719" i="4"/>
  <c r="Y728" i="4" s="1"/>
  <c r="Y664" i="4"/>
  <c r="Y441" i="4"/>
  <c r="Y450" i="4" s="1"/>
  <c r="Y273" i="4"/>
  <c r="Y282" i="4" s="1"/>
  <c r="Y218" i="4"/>
  <c r="Y227" i="4" s="1"/>
  <c r="Y609" i="4"/>
  <c r="Y618" i="4" s="1"/>
  <c r="Y328" i="4"/>
  <c r="Y337" i="4" s="1"/>
  <c r="Y939" i="4"/>
  <c r="Y948" i="4" s="1"/>
  <c r="Y774" i="4"/>
  <c r="Y783" i="4" s="1"/>
  <c r="Y1052" i="4"/>
  <c r="Y1061" i="4" s="1"/>
  <c r="Y994" i="4"/>
  <c r="Y1003" i="4" s="1"/>
  <c r="Y829" i="4"/>
  <c r="Y838" i="4" s="1"/>
  <c r="Y496" i="4"/>
  <c r="Y505" i="4" s="1"/>
  <c r="Y884" i="4"/>
  <c r="Y893" i="4" s="1"/>
  <c r="Y551" i="4"/>
  <c r="Y560" i="4" s="1"/>
  <c r="Y383" i="4"/>
  <c r="AM227" i="4"/>
  <c r="AM278" i="4"/>
  <c r="AM394" i="4"/>
  <c r="AM403" i="4" s="1"/>
  <c r="AM421" i="4" s="1"/>
  <c r="AN421" i="4" s="1"/>
  <c r="AM390" i="4"/>
  <c r="AM619" i="4"/>
  <c r="AM675" i="4"/>
  <c r="AM684" i="4" s="1"/>
  <c r="AM702" i="4" s="1"/>
  <c r="AM834" i="4"/>
  <c r="AM833" i="4"/>
  <c r="AM944" i="4"/>
  <c r="AM1057" i="4"/>
  <c r="AL567" i="4"/>
  <c r="AL585" i="4" s="1"/>
  <c r="AN1048" i="4"/>
  <c r="AN935" i="4"/>
  <c r="AN715" i="4"/>
  <c r="AN825" i="4"/>
  <c r="AN770" i="4"/>
  <c r="AN269" i="4"/>
  <c r="AN547" i="4"/>
  <c r="AN660" i="4"/>
  <c r="AN324" i="4"/>
  <c r="AN605" i="4"/>
  <c r="AN492" i="4"/>
  <c r="AN379" i="4"/>
  <c r="AN880" i="4"/>
  <c r="AN990" i="4"/>
  <c r="AM181" i="4"/>
  <c r="AM194" i="4" s="1"/>
  <c r="AN168" i="4"/>
  <c r="AL682" i="4"/>
  <c r="AL700" i="4" s="1"/>
  <c r="AM171" i="4"/>
  <c r="AM184" i="4" s="1"/>
  <c r="AN158" i="4"/>
  <c r="Y996" i="4"/>
  <c r="Y1005" i="4" s="1"/>
  <c r="Y1014" i="4" s="1"/>
  <c r="Y1032" i="4" s="1"/>
  <c r="Y886" i="4"/>
  <c r="Y895" i="4" s="1"/>
  <c r="Y904" i="4" s="1"/>
  <c r="Y922" i="4" s="1"/>
  <c r="Y721" i="4"/>
  <c r="Y730" i="4" s="1"/>
  <c r="Y739" i="4" s="1"/>
  <c r="Y757" i="4" s="1"/>
  <c r="Y553" i="4"/>
  <c r="Y562" i="4" s="1"/>
  <c r="Y571" i="4" s="1"/>
  <c r="Y589" i="4" s="1"/>
  <c r="Y498" i="4"/>
  <c r="Y507" i="4" s="1"/>
  <c r="Y516" i="4" s="1"/>
  <c r="Y385" i="4"/>
  <c r="Y394" i="4" s="1"/>
  <c r="Y403" i="4" s="1"/>
  <c r="Y776" i="4"/>
  <c r="Y785" i="4" s="1"/>
  <c r="Y794" i="4" s="1"/>
  <c r="Y812" i="4" s="1"/>
  <c r="Y275" i="4"/>
  <c r="Y284" i="4" s="1"/>
  <c r="Y293" i="4" s="1"/>
  <c r="Y311" i="4" s="1"/>
  <c r="Y831" i="4"/>
  <c r="Y840" i="4" s="1"/>
  <c r="Y849" i="4" s="1"/>
  <c r="Y867" i="4" s="1"/>
  <c r="Y1054" i="4"/>
  <c r="Y1063" i="4" s="1"/>
  <c r="Y1072" i="4" s="1"/>
  <c r="Y941" i="4"/>
  <c r="Y950" i="4" s="1"/>
  <c r="Y959" i="4" s="1"/>
  <c r="Y977" i="4" s="1"/>
  <c r="Y611" i="4"/>
  <c r="Y620" i="4" s="1"/>
  <c r="Y629" i="4" s="1"/>
  <c r="Y647" i="4" s="1"/>
  <c r="Y443" i="4"/>
  <c r="Y452" i="4" s="1"/>
  <c r="Y461" i="4" s="1"/>
  <c r="Y666" i="4"/>
  <c r="Y675" i="4" s="1"/>
  <c r="Y684" i="4" s="1"/>
  <c r="Y702" i="4" s="1"/>
  <c r="Y330" i="4"/>
  <c r="Y339" i="4" s="1"/>
  <c r="Y348" i="4" s="1"/>
  <c r="Y366" i="4" s="1"/>
  <c r="Y220" i="4"/>
  <c r="Y229" i="4" s="1"/>
  <c r="Y238" i="4" s="1"/>
  <c r="W788" i="4"/>
  <c r="W806" i="4" s="1"/>
  <c r="W342" i="4"/>
  <c r="W360" i="4" s="1"/>
  <c r="W344" i="4"/>
  <c r="W362" i="4" s="1"/>
  <c r="X175" i="4"/>
  <c r="X188" i="4" s="1"/>
  <c r="Y162" i="4"/>
  <c r="AL569" i="4"/>
  <c r="AL587" i="4" s="1"/>
  <c r="AN437" i="4"/>
  <c r="AN214" i="4"/>
  <c r="W1120" i="4"/>
  <c r="X256" i="4"/>
  <c r="X173" i="4"/>
  <c r="X186" i="4" s="1"/>
  <c r="X897" i="4" s="1"/>
  <c r="Y160" i="4"/>
  <c r="AL347" i="4"/>
  <c r="AL365" i="4" s="1"/>
  <c r="X172" i="4"/>
  <c r="X185" i="4" s="1"/>
  <c r="Y159" i="4"/>
  <c r="Y279" i="4"/>
  <c r="Y557" i="4"/>
  <c r="Y616" i="4"/>
  <c r="Y889" i="4"/>
  <c r="Y1058" i="4"/>
  <c r="Z89" i="4"/>
  <c r="Z182" i="4"/>
  <c r="Z195" i="4" s="1"/>
  <c r="AL420" i="4"/>
  <c r="AL1011" i="4"/>
  <c r="AL1029" i="4" s="1"/>
  <c r="AM450" i="4"/>
  <c r="AM613" i="4"/>
  <c r="AM779" i="4"/>
  <c r="AM785" i="4"/>
  <c r="AM794" i="4" s="1"/>
  <c r="AM812" i="4" s="1"/>
  <c r="AM839" i="4"/>
  <c r="AM948" i="4"/>
  <c r="AO85" i="4"/>
  <c r="AO80" i="4"/>
  <c r="AO82" i="4"/>
  <c r="AO84" i="4"/>
  <c r="AO91" i="4"/>
  <c r="AO83" i="4"/>
  <c r="AO90" i="4"/>
  <c r="AO81" i="4"/>
  <c r="AO86" i="4"/>
  <c r="AO87" i="4"/>
  <c r="AO79" i="4"/>
  <c r="AO88" i="4"/>
  <c r="AO78" i="4"/>
  <c r="AO89" i="4"/>
  <c r="AN826" i="4"/>
  <c r="AN215" i="4"/>
  <c r="AN325" i="4"/>
  <c r="AN438" i="4"/>
  <c r="AN606" i="4"/>
  <c r="AN661" i="4"/>
  <c r="AN991" i="4"/>
  <c r="AN1049" i="4"/>
  <c r="AN881" i="4"/>
  <c r="AN493" i="4"/>
  <c r="AN716" i="4"/>
  <c r="AN548" i="4"/>
  <c r="AN380" i="4"/>
  <c r="AN771" i="4"/>
  <c r="AN936" i="4"/>
  <c r="AN270" i="4"/>
  <c r="AK1110" i="4"/>
  <c r="AK979" i="4"/>
  <c r="AL509" i="4"/>
  <c r="AL527" i="4" s="1"/>
  <c r="Y824" i="4"/>
  <c r="Y833" i="4" s="1"/>
  <c r="Y769" i="4"/>
  <c r="Y778" i="4" s="1"/>
  <c r="Y546" i="4"/>
  <c r="Y555" i="4" s="1"/>
  <c r="Y491" i="4"/>
  <c r="Y500" i="4" s="1"/>
  <c r="Y323" i="4"/>
  <c r="Y332" i="4" s="1"/>
  <c r="Y934" i="4"/>
  <c r="Y943" i="4" s="1"/>
  <c r="Y714" i="4"/>
  <c r="Y723" i="4" s="1"/>
  <c r="Y1047" i="4"/>
  <c r="Y1056" i="4" s="1"/>
  <c r="Y378" i="4"/>
  <c r="Y387" i="4" s="1"/>
  <c r="Y659" i="4"/>
  <c r="Y668" i="4" s="1"/>
  <c r="Y604" i="4"/>
  <c r="Y613" i="4" s="1"/>
  <c r="Y989" i="4"/>
  <c r="Y998" i="4" s="1"/>
  <c r="Y268" i="4"/>
  <c r="Y277" i="4" s="1"/>
  <c r="Y879" i="4"/>
  <c r="Y888" i="4" s="1"/>
  <c r="W733" i="4"/>
  <c r="W751" i="4" s="1"/>
  <c r="W842" i="4"/>
  <c r="W860" i="4" s="1"/>
  <c r="AK1109" i="4"/>
  <c r="AL970" i="4"/>
  <c r="AK924" i="4"/>
  <c r="W622" i="4"/>
  <c r="W640" i="4" s="1"/>
  <c r="AM1032" i="4"/>
  <c r="AP195" i="4"/>
  <c r="AL628" i="4"/>
  <c r="AL646" i="4" s="1"/>
  <c r="Y556" i="4"/>
  <c r="Y673" i="4"/>
  <c r="Y724" i="4"/>
  <c r="Y945" i="4"/>
  <c r="Y1062" i="4"/>
  <c r="W286" i="4"/>
  <c r="W304" i="4" s="1"/>
  <c r="AL1007" i="4"/>
  <c r="AL1025" i="4" s="1"/>
  <c r="AM277" i="4"/>
  <c r="AM389" i="4"/>
  <c r="AM447" i="4"/>
  <c r="AM724" i="4"/>
  <c r="AM620" i="4"/>
  <c r="AM629" i="4" s="1"/>
  <c r="AM647" i="4" s="1"/>
  <c r="AM559" i="4"/>
  <c r="AM782" i="4"/>
  <c r="AM943" i="4"/>
  <c r="AM1063" i="4"/>
  <c r="AM1072" i="4" s="1"/>
  <c r="AM1090" i="4" s="1"/>
  <c r="W956" i="4"/>
  <c r="W974" i="4" s="1"/>
  <c r="AJ1122" i="4"/>
  <c r="AJ1125" i="4"/>
  <c r="AL343" i="4"/>
  <c r="AL361" i="4" s="1"/>
  <c r="AN1047" i="4"/>
  <c r="AN769" i="4"/>
  <c r="AN491" i="4"/>
  <c r="AN323" i="4"/>
  <c r="AN546" i="4"/>
  <c r="AN934" i="4"/>
  <c r="AN714" i="4"/>
  <c r="AN824" i="4"/>
  <c r="AN879" i="4"/>
  <c r="AN604" i="4"/>
  <c r="AN659" i="4"/>
  <c r="AN989" i="4"/>
  <c r="AN378" i="4"/>
  <c r="AN268" i="4"/>
  <c r="W310" i="4"/>
  <c r="AK1101" i="4"/>
  <c r="AK481" i="4"/>
  <c r="W1013" i="4"/>
  <c r="W1031" i="4" s="1"/>
  <c r="AK1111" i="4"/>
  <c r="AK1037" i="4"/>
  <c r="AK1036" i="4"/>
  <c r="AM1068" i="4" l="1"/>
  <c r="AM512" i="4"/>
  <c r="AM234" i="4"/>
  <c r="X344" i="4"/>
  <c r="X567" i="4"/>
  <c r="X585" i="4" s="1"/>
  <c r="X900" i="4"/>
  <c r="X918" i="4" s="1"/>
  <c r="X953" i="4"/>
  <c r="X510" i="4"/>
  <c r="X898" i="4"/>
  <c r="X916" i="4" s="1"/>
  <c r="X400" i="4"/>
  <c r="X418" i="4" s="1"/>
  <c r="X681" i="4"/>
  <c r="X699" i="4" s="1"/>
  <c r="X513" i="4"/>
  <c r="X531" i="4" s="1"/>
  <c r="Z549" i="4"/>
  <c r="Z261" i="4"/>
  <c r="Z483" i="4"/>
  <c r="Z487" i="4"/>
  <c r="Z651" i="4"/>
  <c r="Z817" i="4"/>
  <c r="Z984" i="4"/>
  <c r="Y479" i="4"/>
  <c r="AM514" i="4"/>
  <c r="AM532" i="4" s="1"/>
  <c r="Z271" i="4"/>
  <c r="Z439" i="4"/>
  <c r="Z317" i="4"/>
  <c r="Z335" i="4" s="1"/>
  <c r="Z431" i="4"/>
  <c r="Z654" i="4"/>
  <c r="Z652" i="4"/>
  <c r="Z877" i="4"/>
  <c r="Z980" i="4"/>
  <c r="AN228" i="4"/>
  <c r="AN1062" i="4"/>
  <c r="Z992" i="4"/>
  <c r="Z772" i="4"/>
  <c r="Z540" i="4"/>
  <c r="Z538" i="4"/>
  <c r="Z708" i="4"/>
  <c r="Z726" i="4" s="1"/>
  <c r="Z709" i="4"/>
  <c r="Z816" i="4"/>
  <c r="Z983" i="4"/>
  <c r="AM680" i="4"/>
  <c r="Z882" i="4"/>
  <c r="Z204" i="4"/>
  <c r="Z265" i="4"/>
  <c r="Z433" i="4"/>
  <c r="Z596" i="4"/>
  <c r="Z765" i="4"/>
  <c r="Z820" i="4"/>
  <c r="Z985" i="4"/>
  <c r="Z494" i="4"/>
  <c r="Z262" i="4"/>
  <c r="Z280" i="4" s="1"/>
  <c r="Z319" i="4"/>
  <c r="Z537" i="4"/>
  <c r="Z555" i="4" s="1"/>
  <c r="Z597" i="4"/>
  <c r="Z762" i="4"/>
  <c r="Z872" i="4"/>
  <c r="Z1039" i="4"/>
  <c r="AN812" i="4"/>
  <c r="Z662" i="4"/>
  <c r="Z207" i="4"/>
  <c r="Z372" i="4"/>
  <c r="Z390" i="4" s="1"/>
  <c r="Z375" i="4"/>
  <c r="Z873" i="4"/>
  <c r="Z764" i="4"/>
  <c r="Z818" i="4"/>
  <c r="Z836" i="4" s="1"/>
  <c r="Z982" i="4"/>
  <c r="Z1000" i="4" s="1"/>
  <c r="Z937" i="4"/>
  <c r="Z946" i="4" s="1"/>
  <c r="Z208" i="4"/>
  <c r="Z369" i="4"/>
  <c r="Z428" i="4"/>
  <c r="Z543" i="4"/>
  <c r="Z706" i="4"/>
  <c r="Z874" i="4"/>
  <c r="Z1043" i="4"/>
  <c r="AN506" i="4"/>
  <c r="AN673" i="4"/>
  <c r="Z607" i="4"/>
  <c r="Z211" i="4"/>
  <c r="Z316" i="4"/>
  <c r="Z370" i="4"/>
  <c r="Z599" i="4"/>
  <c r="Z710" i="4"/>
  <c r="Z932" i="4"/>
  <c r="Z1045" i="4"/>
  <c r="Z264" i="4"/>
  <c r="AM1029" i="4"/>
  <c r="X362" i="4"/>
  <c r="Y421" i="4"/>
  <c r="AN504" i="4"/>
  <c r="AN619" i="4"/>
  <c r="AN675" i="4"/>
  <c r="AN684" i="4" s="1"/>
  <c r="AN836" i="4"/>
  <c r="Z1050" i="4"/>
  <c r="Z209" i="4"/>
  <c r="Z371" i="4"/>
  <c r="Z430" i="4"/>
  <c r="Z650" i="4"/>
  <c r="Z760" i="4"/>
  <c r="Z928" i="4"/>
  <c r="Z1042" i="4"/>
  <c r="AN1005" i="4"/>
  <c r="AN1014" i="4" s="1"/>
  <c r="Z827" i="4"/>
  <c r="Z427" i="4"/>
  <c r="Z485" i="4"/>
  <c r="Z705" i="4"/>
  <c r="Z822" i="4"/>
  <c r="Z840" i="4" s="1"/>
  <c r="Z849" i="4" s="1"/>
  <c r="Z867" i="4" s="1"/>
  <c r="Z871" i="4"/>
  <c r="Z986" i="4"/>
  <c r="AN335" i="4"/>
  <c r="AN339" i="4"/>
  <c r="AN348" i="4" s="1"/>
  <c r="Z206" i="4"/>
  <c r="Z314" i="4"/>
  <c r="Z541" i="4"/>
  <c r="Z539" i="4"/>
  <c r="Z821" i="4"/>
  <c r="Z925" i="4"/>
  <c r="Z1044" i="4"/>
  <c r="AM454" i="4"/>
  <c r="AM231" i="4"/>
  <c r="AN702" i="4"/>
  <c r="AN222" i="4"/>
  <c r="X342" i="4"/>
  <c r="X360" i="4" s="1"/>
  <c r="AM530" i="4"/>
  <c r="Y1090" i="4"/>
  <c r="AM956" i="4"/>
  <c r="AM974" i="4" s="1"/>
  <c r="AN507" i="4"/>
  <c r="AN516" i="4" s="1"/>
  <c r="AN893" i="4"/>
  <c r="AM901" i="4"/>
  <c r="AM919" i="4" s="1"/>
  <c r="AO259" i="4"/>
  <c r="AO369" i="4"/>
  <c r="AO429" i="4"/>
  <c r="AO707" i="4"/>
  <c r="AO598" i="4"/>
  <c r="AO705" i="4"/>
  <c r="AO822" i="4"/>
  <c r="AO874" i="4"/>
  <c r="AO1038" i="4"/>
  <c r="AM681" i="4"/>
  <c r="AM699" i="4"/>
  <c r="AM626" i="4"/>
  <c r="AM644" i="4" s="1"/>
  <c r="AM791" i="4"/>
  <c r="AM809" i="4" s="1"/>
  <c r="AN311" i="4"/>
  <c r="AN647" i="4"/>
  <c r="AN445" i="4"/>
  <c r="AN616" i="4"/>
  <c r="AN730" i="4"/>
  <c r="AN739" i="4" s="1"/>
  <c r="AN757" i="4" s="1"/>
  <c r="AN895" i="4"/>
  <c r="AN904" i="4" s="1"/>
  <c r="AN922" i="4" s="1"/>
  <c r="AO206" i="4"/>
  <c r="AO224" i="4" s="1"/>
  <c r="AO315" i="4"/>
  <c r="AO431" i="4"/>
  <c r="AO597" i="4"/>
  <c r="AO650" i="4"/>
  <c r="AO656" i="4"/>
  <c r="AO821" i="4"/>
  <c r="AO876" i="4"/>
  <c r="AO1041" i="4"/>
  <c r="AM459" i="4"/>
  <c r="X623" i="4"/>
  <c r="X641" i="4" s="1"/>
  <c r="X401" i="4"/>
  <c r="AN366" i="4"/>
  <c r="AN224" i="4"/>
  <c r="AN338" i="4"/>
  <c r="AN447" i="4"/>
  <c r="AN505" i="4"/>
  <c r="AN617" i="4"/>
  <c r="AN729" i="4"/>
  <c r="AN835" i="4"/>
  <c r="AN1003" i="4"/>
  <c r="AN1000" i="4"/>
  <c r="AO210" i="4"/>
  <c r="AO371" i="4"/>
  <c r="AO433" i="4"/>
  <c r="AO709" i="4"/>
  <c r="AO599" i="4"/>
  <c r="AO762" i="4"/>
  <c r="AO815" i="4"/>
  <c r="AO877" i="4"/>
  <c r="AO1039" i="4"/>
  <c r="AM955" i="4"/>
  <c r="AM973" i="4" s="1"/>
  <c r="AM698" i="4"/>
  <c r="AN391" i="4"/>
  <c r="AN1060" i="4"/>
  <c r="AM846" i="4"/>
  <c r="AM864" i="4" s="1"/>
  <c r="AO264" i="4"/>
  <c r="AO318" i="4"/>
  <c r="AO488" i="4"/>
  <c r="AO537" i="4"/>
  <c r="AO651" i="4"/>
  <c r="AO760" i="4"/>
  <c r="AO927" i="4"/>
  <c r="AO932" i="4"/>
  <c r="AO1043" i="4"/>
  <c r="Z259" i="4"/>
  <c r="Z263" i="4"/>
  <c r="Z432" i="4"/>
  <c r="Z542" i="4"/>
  <c r="Z657" i="4"/>
  <c r="Z656" i="4"/>
  <c r="Z819" i="4"/>
  <c r="Z930" i="4"/>
  <c r="Z1040" i="4"/>
  <c r="Z1058" i="4" s="1"/>
  <c r="AM1069" i="4"/>
  <c r="AM1087" i="4" s="1"/>
  <c r="AN561" i="4"/>
  <c r="AM477" i="4"/>
  <c r="AN282" i="4"/>
  <c r="AN449" i="4"/>
  <c r="AN555" i="4"/>
  <c r="AN838" i="4"/>
  <c r="AN723" i="4"/>
  <c r="AN782" i="4"/>
  <c r="AN950" i="4"/>
  <c r="AN959" i="4" s="1"/>
  <c r="AN977" i="4" s="1"/>
  <c r="AM790" i="4"/>
  <c r="AM808" i="4" s="1"/>
  <c r="AO207" i="4"/>
  <c r="AO432" i="4"/>
  <c r="AO375" i="4"/>
  <c r="AO393" i="4" s="1"/>
  <c r="AO538" i="4"/>
  <c r="AO556" i="4" s="1"/>
  <c r="AO708" i="4"/>
  <c r="AO706" i="4"/>
  <c r="AO875" i="4"/>
  <c r="AO930" i="4"/>
  <c r="AO986" i="4"/>
  <c r="Z266" i="4"/>
  <c r="Z374" i="4"/>
  <c r="Z373" i="4"/>
  <c r="Z544" i="4"/>
  <c r="Z601" i="4"/>
  <c r="Z711" i="4"/>
  <c r="Z761" i="4"/>
  <c r="Z875" i="4"/>
  <c r="Z893" i="4" s="1"/>
  <c r="Z987" i="4"/>
  <c r="Z1005" i="4" s="1"/>
  <c r="Z1014" i="4" s="1"/>
  <c r="Z1032" i="4" s="1"/>
  <c r="X528" i="4"/>
  <c r="X565" i="4"/>
  <c r="X583" i="4" s="1"/>
  <c r="AO211" i="4"/>
  <c r="AO374" i="4"/>
  <c r="AO428" i="4"/>
  <c r="AO540" i="4"/>
  <c r="AO654" i="4"/>
  <c r="AO767" i="4"/>
  <c r="AO928" i="4"/>
  <c r="AO981" i="4"/>
  <c r="AO999" i="4" s="1"/>
  <c r="AO1040" i="4"/>
  <c r="Z318" i="4"/>
  <c r="Z315" i="4"/>
  <c r="Z429" i="4"/>
  <c r="Z447" i="4" s="1"/>
  <c r="Z484" i="4"/>
  <c r="Z502" i="4" s="1"/>
  <c r="Z707" i="4"/>
  <c r="Z712" i="4"/>
  <c r="Z815" i="4"/>
  <c r="Z876" i="4"/>
  <c r="Z1041" i="4"/>
  <c r="AM345" i="4"/>
  <c r="AM363" i="4" s="1"/>
  <c r="AM236" i="4"/>
  <c r="AM568" i="4"/>
  <c r="AM586" i="4" s="1"/>
  <c r="Y534" i="4"/>
  <c r="AM235" i="4"/>
  <c r="AM253" i="4" s="1"/>
  <c r="AN451" i="4"/>
  <c r="AM736" i="4"/>
  <c r="AM754" i="4" s="1"/>
  <c r="X1066" i="4"/>
  <c r="X1084" i="4" s="1"/>
  <c r="AM513" i="4"/>
  <c r="AO314" i="4"/>
  <c r="AO376" i="4"/>
  <c r="AO370" i="4"/>
  <c r="AO541" i="4"/>
  <c r="AO653" i="4"/>
  <c r="AO710" i="4"/>
  <c r="AO816" i="4"/>
  <c r="AO925" i="4"/>
  <c r="Z205" i="4"/>
  <c r="Z320" i="4"/>
  <c r="Z486" i="4"/>
  <c r="Z489" i="4"/>
  <c r="Z507" i="4" s="1"/>
  <c r="Z516" i="4" s="1"/>
  <c r="Z653" i="4"/>
  <c r="Z671" i="4" s="1"/>
  <c r="Z763" i="4"/>
  <c r="Z767" i="4"/>
  <c r="Z785" i="4" s="1"/>
  <c r="Z931" i="4"/>
  <c r="AM290" i="4"/>
  <c r="AM308" i="4" s="1"/>
  <c r="AN479" i="4"/>
  <c r="AM400" i="4"/>
  <c r="X455" i="4"/>
  <c r="X232" i="4"/>
  <c r="W1102" i="4"/>
  <c r="W536" i="4"/>
  <c r="AL1117" i="4"/>
  <c r="AM455" i="4"/>
  <c r="AM473" i="4" s="1"/>
  <c r="AM232" i="4"/>
  <c r="AM250" i="4" s="1"/>
  <c r="AL1104" i="4"/>
  <c r="AL649" i="4"/>
  <c r="AL1107" i="4"/>
  <c r="AL814" i="4"/>
  <c r="W1098" i="4"/>
  <c r="W313" i="4"/>
  <c r="X1009" i="4"/>
  <c r="X1027" i="4" s="1"/>
  <c r="X566" i="4"/>
  <c r="X584" i="4" s="1"/>
  <c r="X511" i="4"/>
  <c r="X529" i="4" s="1"/>
  <c r="X456" i="4"/>
  <c r="X474" i="4" s="1"/>
  <c r="X398" i="4"/>
  <c r="X416" i="4" s="1"/>
  <c r="X233" i="4"/>
  <c r="X251" i="4" s="1"/>
  <c r="X679" i="4"/>
  <c r="X697" i="4" s="1"/>
  <c r="X343" i="4"/>
  <c r="X361" i="4" s="1"/>
  <c r="X844" i="4"/>
  <c r="X862" i="4" s="1"/>
  <c r="X954" i="4"/>
  <c r="X734" i="4"/>
  <c r="X288" i="4"/>
  <c r="X789" i="4"/>
  <c r="X807" i="4" s="1"/>
  <c r="X1067" i="4"/>
  <c r="X899" i="4"/>
  <c r="X917" i="4" s="1"/>
  <c r="X624" i="4"/>
  <c r="X642" i="4" s="1"/>
  <c r="AL1113" i="4"/>
  <c r="AL1096" i="4"/>
  <c r="AL1094" i="4"/>
  <c r="AM249" i="4"/>
  <c r="AL203" i="4"/>
  <c r="AL202" i="4"/>
  <c r="AL1110" i="4"/>
  <c r="AL979" i="4"/>
  <c r="X738" i="4"/>
  <c r="X848" i="4"/>
  <c r="X347" i="4"/>
  <c r="X365" i="4" s="1"/>
  <c r="X402" i="4"/>
  <c r="X420" i="4" s="1"/>
  <c r="X628" i="4"/>
  <c r="X646" i="4" s="1"/>
  <c r="X570" i="4"/>
  <c r="X588" i="4" s="1"/>
  <c r="X958" i="4"/>
  <c r="X976" i="4" s="1"/>
  <c r="X1071" i="4"/>
  <c r="X1089" i="4" s="1"/>
  <c r="X237" i="4"/>
  <c r="X460" i="4"/>
  <c r="X478" i="4" s="1"/>
  <c r="X903" i="4"/>
  <c r="X515" i="4"/>
  <c r="X533" i="4" s="1"/>
  <c r="X793" i="4"/>
  <c r="X811" i="4" s="1"/>
  <c r="X292" i="4"/>
  <c r="X1013" i="4"/>
  <c r="X1031" i="4" s="1"/>
  <c r="X683" i="4"/>
  <c r="X701" i="4" s="1"/>
  <c r="AL1099" i="4"/>
  <c r="AL368" i="4"/>
  <c r="W1103" i="4"/>
  <c r="W593" i="4"/>
  <c r="W594" i="4"/>
  <c r="W1109" i="4"/>
  <c r="W924" i="4"/>
  <c r="X756" i="4"/>
  <c r="AL1111" i="4"/>
  <c r="AL1037" i="4"/>
  <c r="AL1036" i="4"/>
  <c r="W1097" i="4"/>
  <c r="W258" i="4"/>
  <c r="X866" i="4"/>
  <c r="W1101" i="4"/>
  <c r="W481" i="4"/>
  <c r="W1107" i="4"/>
  <c r="W814" i="4"/>
  <c r="W1100" i="4"/>
  <c r="W426" i="4"/>
  <c r="W425" i="4"/>
  <c r="AM624" i="4"/>
  <c r="AM642" i="4" s="1"/>
  <c r="AM1009" i="4"/>
  <c r="AM1027" i="4" s="1"/>
  <c r="AM288" i="4"/>
  <c r="AM306" i="4" s="1"/>
  <c r="AM233" i="4"/>
  <c r="AM251" i="4" s="1"/>
  <c r="AM734" i="4"/>
  <c r="AM752" i="4" s="1"/>
  <c r="AM679" i="4"/>
  <c r="AM697" i="4" s="1"/>
  <c r="AM343" i="4"/>
  <c r="AM361" i="4" s="1"/>
  <c r="AM899" i="4"/>
  <c r="AM917" i="4" s="1"/>
  <c r="AM844" i="4"/>
  <c r="AM862" i="4" s="1"/>
  <c r="AL1119" i="4"/>
  <c r="W1099" i="4"/>
  <c r="W368" i="4"/>
  <c r="W1108" i="4"/>
  <c r="W869" i="4"/>
  <c r="X915" i="4"/>
  <c r="AM678" i="4"/>
  <c r="AM696" i="4" s="1"/>
  <c r="AM342" i="4"/>
  <c r="AM898" i="4"/>
  <c r="AM916" i="4" s="1"/>
  <c r="X454" i="4"/>
  <c r="X472" i="4" s="1"/>
  <c r="X231" i="4"/>
  <c r="X249" i="4" s="1"/>
  <c r="AM515" i="4"/>
  <c r="AM533" i="4" s="1"/>
  <c r="AM460" i="4"/>
  <c r="AM237" i="4"/>
  <c r="AM255" i="4" s="1"/>
  <c r="Z794" i="4"/>
  <c r="AL1106" i="4"/>
  <c r="AL759" i="4"/>
  <c r="AL1097" i="4"/>
  <c r="AL258" i="4"/>
  <c r="X622" i="4"/>
  <c r="X640" i="4" s="1"/>
  <c r="Y175" i="4"/>
  <c r="Y188" i="4" s="1"/>
  <c r="Z162" i="4"/>
  <c r="AN181" i="4"/>
  <c r="AN194" i="4" s="1"/>
  <c r="AO168" i="4"/>
  <c r="X957" i="4"/>
  <c r="X975" i="4" s="1"/>
  <c r="AN337" i="4"/>
  <c r="AN503" i="4"/>
  <c r="AN614" i="4"/>
  <c r="AN672" i="4"/>
  <c r="AN840" i="4"/>
  <c r="AN849" i="4" s="1"/>
  <c r="AN867" i="4" s="1"/>
  <c r="AM402" i="4"/>
  <c r="AM420" i="4" s="1"/>
  <c r="X732" i="4"/>
  <c r="AM738" i="4"/>
  <c r="AM756" i="4" s="1"/>
  <c r="Z437" i="4"/>
  <c r="Z214" i="4"/>
  <c r="W1114" i="4"/>
  <c r="X250" i="4"/>
  <c r="X509" i="4"/>
  <c r="X527" i="4" s="1"/>
  <c r="AO830" i="4"/>
  <c r="AO839" i="4" s="1"/>
  <c r="AO775" i="4"/>
  <c r="AO784" i="4" s="1"/>
  <c r="AO552" i="4"/>
  <c r="AO329" i="4"/>
  <c r="AO219" i="4"/>
  <c r="AO442" i="4"/>
  <c r="AO451" i="4" s="1"/>
  <c r="AO384" i="4"/>
  <c r="AO497" i="4"/>
  <c r="AO610" i="4"/>
  <c r="AO995" i="4"/>
  <c r="AO1004" i="4" s="1"/>
  <c r="AO940" i="4"/>
  <c r="AO720" i="4"/>
  <c r="AO729" i="4" s="1"/>
  <c r="AO274" i="4"/>
  <c r="AO283" i="4" s="1"/>
  <c r="AO1053" i="4"/>
  <c r="AO1062" i="4" s="1"/>
  <c r="AO665" i="4"/>
  <c r="AO885" i="4"/>
  <c r="AO894" i="4" s="1"/>
  <c r="AM1071" i="4"/>
  <c r="AN1002" i="4"/>
  <c r="X346" i="4"/>
  <c r="X364" i="4" s="1"/>
  <c r="AO1048" i="4"/>
  <c r="AO880" i="4"/>
  <c r="AO825" i="4"/>
  <c r="AO834" i="4" s="1"/>
  <c r="AO715" i="4"/>
  <c r="AO724" i="4" s="1"/>
  <c r="AO492" i="4"/>
  <c r="AO501" i="4" s="1"/>
  <c r="AO379" i="4"/>
  <c r="AO388" i="4" s="1"/>
  <c r="AO324" i="4"/>
  <c r="AO333" i="4" s="1"/>
  <c r="AO547" i="4"/>
  <c r="AO269" i="4"/>
  <c r="AO278" i="4" s="1"/>
  <c r="AO770" i="4"/>
  <c r="AO779" i="4" s="1"/>
  <c r="AO605" i="4"/>
  <c r="AO614" i="4" s="1"/>
  <c r="AO935" i="4"/>
  <c r="AO660" i="4"/>
  <c r="AO990" i="4"/>
  <c r="X1120" i="4"/>
  <c r="Y256" i="4"/>
  <c r="AM1007" i="4"/>
  <c r="AM1025" i="4" s="1"/>
  <c r="X787" i="4"/>
  <c r="X805" i="4" s="1"/>
  <c r="W1110" i="4"/>
  <c r="W979" i="4"/>
  <c r="AM1013" i="4"/>
  <c r="AM1031" i="4" s="1"/>
  <c r="AN280" i="4"/>
  <c r="AN336" i="4"/>
  <c r="AN388" i="4"/>
  <c r="AN556" i="4"/>
  <c r="AN669" i="4"/>
  <c r="AN674" i="4"/>
  <c r="AN839" i="4"/>
  <c r="AN945" i="4"/>
  <c r="AN1056" i="4"/>
  <c r="AM1012" i="4"/>
  <c r="AM1030" i="4" s="1"/>
  <c r="X514" i="4"/>
  <c r="X532" i="4" s="1"/>
  <c r="AM625" i="4"/>
  <c r="AM643" i="4" s="1"/>
  <c r="AN176" i="4"/>
  <c r="AN189" i="4" s="1"/>
  <c r="AN898" i="4" s="1"/>
  <c r="AO163" i="4"/>
  <c r="X289" i="4"/>
  <c r="X307" i="4" s="1"/>
  <c r="W1118" i="4"/>
  <c r="AO524" i="4"/>
  <c r="AO522" i="4"/>
  <c r="AO519" i="4"/>
  <c r="AO468" i="4"/>
  <c r="AO573" i="4"/>
  <c r="AO467" i="4"/>
  <c r="AO574" i="4"/>
  <c r="AO463" i="4"/>
  <c r="AO464" i="4"/>
  <c r="AO465" i="4"/>
  <c r="AO466" i="4"/>
  <c r="AO518" i="4"/>
  <c r="AO469" i="4"/>
  <c r="AO470" i="4"/>
  <c r="AO525" i="4"/>
  <c r="AO523" i="4"/>
  <c r="AO577" i="4"/>
  <c r="AO580" i="4"/>
  <c r="AO520" i="4"/>
  <c r="AO575" i="4"/>
  <c r="AO576" i="4"/>
  <c r="AO579" i="4"/>
  <c r="AO521" i="4"/>
  <c r="AO578" i="4"/>
  <c r="AM509" i="4"/>
  <c r="AM527" i="4" s="1"/>
  <c r="X396" i="4"/>
  <c r="X414" i="4" s="1"/>
  <c r="X737" i="4"/>
  <c r="X755" i="4" s="1"/>
  <c r="X792" i="4"/>
  <c r="X810" i="4" s="1"/>
  <c r="Z616" i="4"/>
  <c r="Z895" i="4"/>
  <c r="Z904" i="4" s="1"/>
  <c r="Z922" i="4" s="1"/>
  <c r="AP12" i="4"/>
  <c r="AM1086" i="4"/>
  <c r="X677" i="4"/>
  <c r="X695" i="4" s="1"/>
  <c r="AM952" i="4"/>
  <c r="AO1054" i="4"/>
  <c r="AO1063" i="4" s="1"/>
  <c r="AO1072" i="4" s="1"/>
  <c r="AO886" i="4"/>
  <c r="AO776" i="4"/>
  <c r="AO785" i="4" s="1"/>
  <c r="AO794" i="4" s="1"/>
  <c r="AO553" i="4"/>
  <c r="AO562" i="4" s="1"/>
  <c r="AO571" i="4" s="1"/>
  <c r="AO498" i="4"/>
  <c r="AO507" i="4" s="1"/>
  <c r="AO516" i="4" s="1"/>
  <c r="AO721" i="4"/>
  <c r="AO730" i="4" s="1"/>
  <c r="AO739" i="4" s="1"/>
  <c r="AO385" i="4"/>
  <c r="AO394" i="4" s="1"/>
  <c r="AO403" i="4" s="1"/>
  <c r="AO831" i="4"/>
  <c r="AO840" i="4" s="1"/>
  <c r="AO849" i="4" s="1"/>
  <c r="AO996" i="4"/>
  <c r="AO275" i="4"/>
  <c r="AO941" i="4"/>
  <c r="AO443" i="4"/>
  <c r="AO452" i="4" s="1"/>
  <c r="AO461" i="4" s="1"/>
  <c r="AO330" i="4"/>
  <c r="AO666" i="4"/>
  <c r="AO675" i="4" s="1"/>
  <c r="AO684" i="4" s="1"/>
  <c r="AO611" i="4"/>
  <c r="AO620" i="4" s="1"/>
  <c r="AO629" i="4" s="1"/>
  <c r="AO647" i="4" s="1"/>
  <c r="AO220" i="4"/>
  <c r="AO229" i="4" s="1"/>
  <c r="AO238" i="4" s="1"/>
  <c r="AM897" i="4"/>
  <c r="AM900" i="4"/>
  <c r="AN174" i="4"/>
  <c r="AN187" i="4" s="1"/>
  <c r="AO161" i="4"/>
  <c r="X752" i="4"/>
  <c r="AM845" i="4"/>
  <c r="AM863" i="4" s="1"/>
  <c r="AN333" i="4"/>
  <c r="AN450" i="4"/>
  <c r="AN558" i="4"/>
  <c r="AN726" i="4"/>
  <c r="AN613" i="4"/>
  <c r="AN833" i="4"/>
  <c r="AN892" i="4"/>
  <c r="AN1057" i="4"/>
  <c r="X902" i="4"/>
  <c r="X920" i="4" s="1"/>
  <c r="AM958" i="4"/>
  <c r="AM976" i="4" s="1"/>
  <c r="X680" i="4"/>
  <c r="X698" i="4" s="1"/>
  <c r="X1010" i="4"/>
  <c r="X1028" i="4" s="1"/>
  <c r="AM565" i="4"/>
  <c r="AM583" i="4" s="1"/>
  <c r="AO506" i="4"/>
  <c r="AO950" i="4"/>
  <c r="AO959" i="4" s="1"/>
  <c r="AO977" i="4" s="1"/>
  <c r="AM458" i="4"/>
  <c r="AM476" i="4" s="1"/>
  <c r="X564" i="4"/>
  <c r="X582" i="4" s="1"/>
  <c r="X419" i="4"/>
  <c r="Z1063" i="4"/>
  <c r="Z1072" i="4" s="1"/>
  <c r="Z1090" i="4" s="1"/>
  <c r="AL1103" i="4"/>
  <c r="AL594" i="4"/>
  <c r="AL593" i="4"/>
  <c r="AM1120" i="4"/>
  <c r="AN256" i="4"/>
  <c r="X286" i="4"/>
  <c r="X304" i="4" s="1"/>
  <c r="X921" i="4"/>
  <c r="AM1066" i="4"/>
  <c r="AM1084" i="4" s="1"/>
  <c r="Z881" i="4"/>
  <c r="Z661" i="4"/>
  <c r="Z670" i="4" s="1"/>
  <c r="Z438" i="4"/>
  <c r="Z826" i="4"/>
  <c r="Z325" i="4"/>
  <c r="Z215" i="4"/>
  <c r="Z224" i="4" s="1"/>
  <c r="Z991" i="4"/>
  <c r="Z606" i="4"/>
  <c r="Z1049" i="4"/>
  <c r="Z380" i="4"/>
  <c r="Z548" i="4"/>
  <c r="Z557" i="4" s="1"/>
  <c r="Z493" i="4"/>
  <c r="Z936" i="4"/>
  <c r="Z945" i="4" s="1"/>
  <c r="Z270" i="4"/>
  <c r="Z279" i="4" s="1"/>
  <c r="Z771" i="4"/>
  <c r="Z780" i="4" s="1"/>
  <c r="Z716" i="4"/>
  <c r="AM793" i="4"/>
  <c r="AM792" i="4"/>
  <c r="AM810" i="4" s="1"/>
  <c r="AN589" i="4"/>
  <c r="AM732" i="4"/>
  <c r="AN392" i="4"/>
  <c r="AN727" i="4"/>
  <c r="AN560" i="4"/>
  <c r="AN615" i="4"/>
  <c r="AN784" i="4"/>
  <c r="AN949" i="4"/>
  <c r="AN1061" i="4"/>
  <c r="AL1114" i="4"/>
  <c r="AO1018" i="4"/>
  <c r="AO1022" i="4"/>
  <c r="AO968" i="4"/>
  <c r="AO966" i="4"/>
  <c r="AO912" i="4"/>
  <c r="AO856" i="4"/>
  <c r="AO907" i="4"/>
  <c r="AO803" i="4"/>
  <c r="AO744" i="4"/>
  <c r="AO742" i="4"/>
  <c r="AO745" i="4"/>
  <c r="AO748" i="4"/>
  <c r="AO692" i="4"/>
  <c r="AO638" i="4"/>
  <c r="AO690" i="4"/>
  <c r="AO631" i="4"/>
  <c r="AO687" i="4"/>
  <c r="AO798" i="4"/>
  <c r="AO686" i="4"/>
  <c r="AO802" i="4"/>
  <c r="AO637" i="4"/>
  <c r="AO635" i="4"/>
  <c r="AO746" i="4"/>
  <c r="AO858" i="4"/>
  <c r="AO851" i="4"/>
  <c r="AO854" i="4"/>
  <c r="AO855" i="4"/>
  <c r="AO634" i="4"/>
  <c r="AO691" i="4"/>
  <c r="AO857" i="4"/>
  <c r="AO632" i="4"/>
  <c r="AO689" i="4"/>
  <c r="AO852" i="4"/>
  <c r="AO910" i="4"/>
  <c r="AO797" i="4"/>
  <c r="AO743" i="4"/>
  <c r="AO906" i="4"/>
  <c r="AO908" i="4"/>
  <c r="AO913" i="4"/>
  <c r="AO1023" i="4"/>
  <c r="AO1021" i="4"/>
  <c r="AO693" i="4"/>
  <c r="AO636" i="4"/>
  <c r="AO688" i="4"/>
  <c r="AO801" i="4"/>
  <c r="AO1016" i="4"/>
  <c r="AO1017" i="4"/>
  <c r="AO800" i="4"/>
  <c r="AO1019" i="4"/>
  <c r="AO747" i="4"/>
  <c r="AO909" i="4"/>
  <c r="AO1020" i="4"/>
  <c r="AO963" i="4"/>
  <c r="AO799" i="4"/>
  <c r="AO853" i="4"/>
  <c r="AO967" i="4"/>
  <c r="AO796" i="4"/>
  <c r="AO961" i="4"/>
  <c r="AO964" i="4"/>
  <c r="AO741" i="4"/>
  <c r="AO633" i="4"/>
  <c r="AO962" i="4"/>
  <c r="AO911" i="4"/>
  <c r="AO965" i="4"/>
  <c r="AO1075" i="4"/>
  <c r="AO1077" i="4"/>
  <c r="AO1081" i="4"/>
  <c r="AO1080" i="4"/>
  <c r="AO1078" i="4"/>
  <c r="AO1074" i="4"/>
  <c r="AO1076" i="4"/>
  <c r="AO1079" i="4"/>
  <c r="AM347" i="4"/>
  <c r="AM365" i="4" s="1"/>
  <c r="AM627" i="4"/>
  <c r="AM645" i="4" s="1"/>
  <c r="AL1100" i="4"/>
  <c r="AM472" i="4"/>
  <c r="AL425" i="4"/>
  <c r="AL426" i="4"/>
  <c r="X682" i="4"/>
  <c r="X700" i="4" s="1"/>
  <c r="Z222" i="4"/>
  <c r="Z620" i="4"/>
  <c r="Z629" i="4" s="1"/>
  <c r="X1070" i="4"/>
  <c r="AO661" i="4"/>
  <c r="AO438" i="4"/>
  <c r="AO447" i="4" s="1"/>
  <c r="AO215" i="4"/>
  <c r="AO881" i="4"/>
  <c r="AO890" i="4" s="1"/>
  <c r="AO325" i="4"/>
  <c r="AO826" i="4"/>
  <c r="AO835" i="4" s="1"/>
  <c r="AO1049" i="4"/>
  <c r="AO1058" i="4" s="1"/>
  <c r="AO606" i="4"/>
  <c r="AO991" i="4"/>
  <c r="AO493" i="4"/>
  <c r="AO502" i="4" s="1"/>
  <c r="AO716" i="4"/>
  <c r="AO725" i="4" s="1"/>
  <c r="AO380" i="4"/>
  <c r="AO389" i="4" s="1"/>
  <c r="AO270" i="4"/>
  <c r="AO771" i="4"/>
  <c r="AO548" i="4"/>
  <c r="AO557" i="4" s="1"/>
  <c r="AO936" i="4"/>
  <c r="Z1022" i="4"/>
  <c r="Z967" i="4"/>
  <c r="Z962" i="4"/>
  <c r="Z1017" i="4"/>
  <c r="Z912" i="4"/>
  <c r="Z1019" i="4"/>
  <c r="Z851" i="4"/>
  <c r="Z853" i="4"/>
  <c r="Z797" i="4"/>
  <c r="Z801" i="4"/>
  <c r="Z858" i="4"/>
  <c r="Z803" i="4"/>
  <c r="Z690" i="4"/>
  <c r="Z744" i="4"/>
  <c r="Z747" i="4"/>
  <c r="Z637" i="4"/>
  <c r="Z632" i="4"/>
  <c r="Z688" i="4"/>
  <c r="Z746" i="4"/>
  <c r="Z638" i="4"/>
  <c r="Z633" i="4"/>
  <c r="Z635" i="4"/>
  <c r="Z636" i="4"/>
  <c r="Z909" i="4"/>
  <c r="Z857" i="4"/>
  <c r="Z963" i="4"/>
  <c r="Z965" i="4"/>
  <c r="Z689" i="4"/>
  <c r="Z802" i="4"/>
  <c r="Z687" i="4"/>
  <c r="Z745" i="4"/>
  <c r="Z693" i="4"/>
  <c r="Z748" i="4"/>
  <c r="Z798" i="4"/>
  <c r="Z634" i="4"/>
  <c r="Z856" i="4"/>
  <c r="Z906" i="4"/>
  <c r="Z691" i="4"/>
  <c r="Z742" i="4"/>
  <c r="Z800" i="4"/>
  <c r="Z692" i="4"/>
  <c r="Z913" i="4"/>
  <c r="Z1016" i="4"/>
  <c r="Z854" i="4"/>
  <c r="Z686" i="4"/>
  <c r="Z852" i="4"/>
  <c r="Z964" i="4"/>
  <c r="Z968" i="4"/>
  <c r="Z966" i="4"/>
  <c r="Z1020" i="4"/>
  <c r="Z1021" i="4"/>
  <c r="Z1018" i="4"/>
  <c r="Z1074" i="4"/>
  <c r="Z631" i="4"/>
  <c r="Z796" i="4"/>
  <c r="Z961" i="4"/>
  <c r="Z799" i="4"/>
  <c r="Z908" i="4"/>
  <c r="Z741" i="4"/>
  <c r="Z855" i="4"/>
  <c r="Z743" i="4"/>
  <c r="Z911" i="4"/>
  <c r="Z1023" i="4"/>
  <c r="Z910" i="4"/>
  <c r="Z907" i="4"/>
  <c r="Z1080" i="4"/>
  <c r="Z1077" i="4"/>
  <c r="Z1078" i="4"/>
  <c r="Z1081" i="4"/>
  <c r="Z1075" i="4"/>
  <c r="Z1079" i="4"/>
  <c r="Z1076" i="4"/>
  <c r="AM953" i="4"/>
  <c r="AM971" i="4" s="1"/>
  <c r="AM902" i="4"/>
  <c r="AM920" i="4" s="1"/>
  <c r="AL1108" i="4"/>
  <c r="AL869" i="4"/>
  <c r="AM915" i="4"/>
  <c r="AM737" i="4"/>
  <c r="AM755" i="4" s="1"/>
  <c r="AN278" i="4"/>
  <c r="AN279" i="4"/>
  <c r="AN671" i="4"/>
  <c r="AN837" i="4"/>
  <c r="AN1058" i="4"/>
  <c r="AM789" i="4"/>
  <c r="AM807" i="4" s="1"/>
  <c r="AO354" i="4"/>
  <c r="AO351" i="4"/>
  <c r="AO411" i="4"/>
  <c r="AO297" i="4"/>
  <c r="AO299" i="4"/>
  <c r="AO241" i="4"/>
  <c r="AO243" i="4"/>
  <c r="AO302" i="4"/>
  <c r="AO407" i="4"/>
  <c r="AO242" i="4"/>
  <c r="AO296" i="4"/>
  <c r="AO298" i="4"/>
  <c r="AO247" i="4"/>
  <c r="AO410" i="4"/>
  <c r="AO408" i="4"/>
  <c r="AO352" i="4"/>
  <c r="AO240" i="4"/>
  <c r="AO357" i="4"/>
  <c r="AO244" i="4"/>
  <c r="AO300" i="4"/>
  <c r="AO355" i="4"/>
  <c r="AO409" i="4"/>
  <c r="AO350" i="4"/>
  <c r="AO246" i="4"/>
  <c r="AO353" i="4"/>
  <c r="AO356" i="4"/>
  <c r="AO295" i="4"/>
  <c r="AO405" i="4"/>
  <c r="AO412" i="4"/>
  <c r="AO406" i="4"/>
  <c r="AO301" i="4"/>
  <c r="AO245" i="4"/>
  <c r="AM346" i="4"/>
  <c r="AM364" i="4" s="1"/>
  <c r="AM682" i="4"/>
  <c r="AM700" i="4" s="1"/>
  <c r="AN172" i="4"/>
  <c r="AN185" i="4" s="1"/>
  <c r="AN454" i="4" s="1"/>
  <c r="AO159" i="4"/>
  <c r="X972" i="4"/>
  <c r="X625" i="4"/>
  <c r="X643" i="4" s="1"/>
  <c r="Z452" i="4"/>
  <c r="Z461" i="4" s="1"/>
  <c r="Z446" i="4"/>
  <c r="Z890" i="4"/>
  <c r="Z213" i="4"/>
  <c r="Z436" i="4"/>
  <c r="Z445" i="4" s="1"/>
  <c r="AL1101" i="4"/>
  <c r="AL481" i="4"/>
  <c r="AO824" i="4"/>
  <c r="AO769" i="4"/>
  <c r="AO491" i="4"/>
  <c r="AO500" i="4" s="1"/>
  <c r="AO323" i="4"/>
  <c r="AO332" i="4" s="1"/>
  <c r="AO934" i="4"/>
  <c r="AO943" i="4" s="1"/>
  <c r="AO546" i="4"/>
  <c r="AO1047" i="4"/>
  <c r="AO1056" i="4" s="1"/>
  <c r="AO714" i="4"/>
  <c r="AO378" i="4"/>
  <c r="AO387" i="4" s="1"/>
  <c r="AO604" i="4"/>
  <c r="AO989" i="4"/>
  <c r="AO659" i="4"/>
  <c r="AO268" i="4"/>
  <c r="AO277" i="4" s="1"/>
  <c r="AO879" i="4"/>
  <c r="Y172" i="4"/>
  <c r="Y185" i="4" s="1"/>
  <c r="Z159" i="4"/>
  <c r="AM842" i="4"/>
  <c r="AM860" i="4" s="1"/>
  <c r="AM531" i="4"/>
  <c r="Y181" i="4"/>
  <c r="Y194" i="4" s="1"/>
  <c r="Z168" i="4"/>
  <c r="AM570" i="4"/>
  <c r="AM588" i="4" s="1"/>
  <c r="AM566" i="4"/>
  <c r="AM584" i="4" s="1"/>
  <c r="AM569" i="4"/>
  <c r="AM587" i="4" s="1"/>
  <c r="AL1118" i="4"/>
  <c r="AM254" i="4"/>
  <c r="AN332" i="4"/>
  <c r="AN670" i="4"/>
  <c r="AN783" i="4"/>
  <c r="AN943" i="4"/>
  <c r="AN1063" i="4"/>
  <c r="AN1072" i="4" s="1"/>
  <c r="AN1090" i="4" s="1"/>
  <c r="AM418" i="4"/>
  <c r="Z830" i="4"/>
  <c r="Z839" i="4" s="1"/>
  <c r="Z775" i="4"/>
  <c r="Z784" i="4" s="1"/>
  <c r="Z552" i="4"/>
  <c r="Z497" i="4"/>
  <c r="Z506" i="4" s="1"/>
  <c r="Z384" i="4"/>
  <c r="Z393" i="4" s="1"/>
  <c r="Z442" i="4"/>
  <c r="Z451" i="4" s="1"/>
  <c r="Z219" i="4"/>
  <c r="Z228" i="4" s="1"/>
  <c r="Z329" i="4"/>
  <c r="Z610" i="4"/>
  <c r="Z619" i="4" s="1"/>
  <c r="Z995" i="4"/>
  <c r="Z940" i="4"/>
  <c r="Z949" i="4" s="1"/>
  <c r="Z720" i="4"/>
  <c r="Z729" i="4" s="1"/>
  <c r="Z274" i="4"/>
  <c r="Z283" i="4" s="1"/>
  <c r="Z885" i="4"/>
  <c r="Z894" i="4" s="1"/>
  <c r="Z665" i="4"/>
  <c r="Z674" i="4" s="1"/>
  <c r="Z1053" i="4"/>
  <c r="Z1062" i="4" s="1"/>
  <c r="AM289" i="4"/>
  <c r="AM307" i="4" s="1"/>
  <c r="X290" i="4"/>
  <c r="X308" i="4" s="1"/>
  <c r="AM478" i="4"/>
  <c r="X952" i="4"/>
  <c r="X970" i="4" s="1"/>
  <c r="X788" i="4"/>
  <c r="X806" i="4" s="1"/>
  <c r="AN534" i="4"/>
  <c r="W1106" i="4"/>
  <c r="W759" i="4"/>
  <c r="X287" i="4"/>
  <c r="X305" i="4" s="1"/>
  <c r="X459" i="4"/>
  <c r="X477" i="4" s="1"/>
  <c r="X291" i="4"/>
  <c r="X309" i="4" s="1"/>
  <c r="Z225" i="4"/>
  <c r="Z503" i="4"/>
  <c r="AM954" i="4"/>
  <c r="AM972" i="4" s="1"/>
  <c r="AO1005" i="4"/>
  <c r="AO1014" i="4" s="1"/>
  <c r="X587" i="4"/>
  <c r="X627" i="4"/>
  <c r="X645" i="4" s="1"/>
  <c r="AO437" i="4"/>
  <c r="AO446" i="4" s="1"/>
  <c r="AO214" i="4"/>
  <c r="AO223" i="4" s="1"/>
  <c r="AN1032" i="4"/>
  <c r="AM1010" i="4"/>
  <c r="AM1028" i="4" s="1"/>
  <c r="AM843" i="4"/>
  <c r="AM861" i="4" s="1"/>
  <c r="X1012" i="4"/>
  <c r="X1030" i="4" s="1"/>
  <c r="Y179" i="4"/>
  <c r="Y192" i="4" s="1"/>
  <c r="Z166" i="4"/>
  <c r="AM511" i="4"/>
  <c r="AM529" i="4" s="1"/>
  <c r="X1029" i="4"/>
  <c r="AM510" i="4"/>
  <c r="AM528" i="4" s="1"/>
  <c r="X473" i="4"/>
  <c r="AM457" i="4"/>
  <c r="AM475" i="4" s="1"/>
  <c r="AN334" i="4"/>
  <c r="AN446" i="4"/>
  <c r="AN724" i="4"/>
  <c r="AN947" i="4"/>
  <c r="AN999" i="4"/>
  <c r="AM677" i="4"/>
  <c r="AM695" i="4" s="1"/>
  <c r="X1007" i="4"/>
  <c r="X1025" i="4" s="1"/>
  <c r="AM1067" i="4"/>
  <c r="AM1085" i="4" s="1"/>
  <c r="X306" i="4"/>
  <c r="Y176" i="4"/>
  <c r="Y189" i="4" s="1"/>
  <c r="Z163" i="4"/>
  <c r="X971" i="4"/>
  <c r="AP153" i="4"/>
  <c r="AP154" i="4"/>
  <c r="AP155" i="4"/>
  <c r="AL1102" i="4"/>
  <c r="AM582" i="4"/>
  <c r="AL536" i="4"/>
  <c r="AM401" i="4"/>
  <c r="AM419" i="4" s="1"/>
  <c r="X457" i="4"/>
  <c r="X475" i="4" s="1"/>
  <c r="AL1115" i="4"/>
  <c r="X236" i="4"/>
  <c r="X254" i="4" s="1"/>
  <c r="Z226" i="4"/>
  <c r="Z558" i="4"/>
  <c r="Z615" i="4"/>
  <c r="Z1001" i="4"/>
  <c r="X733" i="4"/>
  <c r="X751" i="4" s="1"/>
  <c r="Y180" i="4"/>
  <c r="Y193" i="4" s="1"/>
  <c r="Z167" i="4"/>
  <c r="W1104" i="4"/>
  <c r="W649" i="4"/>
  <c r="AM1065" i="4"/>
  <c r="AM1083" i="4" s="1"/>
  <c r="AN173" i="4"/>
  <c r="AN186" i="4" s="1"/>
  <c r="AN564" i="4" s="1"/>
  <c r="AO160" i="4"/>
  <c r="X341" i="4"/>
  <c r="X359" i="4" s="1"/>
  <c r="AM733" i="4"/>
  <c r="AM751" i="4" s="1"/>
  <c r="Z719" i="4"/>
  <c r="Z728" i="4" s="1"/>
  <c r="Z664" i="4"/>
  <c r="Z673" i="4" s="1"/>
  <c r="Z441" i="4"/>
  <c r="Z450" i="4" s="1"/>
  <c r="Z273" i="4"/>
  <c r="Z282" i="4" s="1"/>
  <c r="Z218" i="4"/>
  <c r="Z227" i="4" s="1"/>
  <c r="Z939" i="4"/>
  <c r="Z948" i="4" s="1"/>
  <c r="Z774" i="4"/>
  <c r="Z783" i="4" s="1"/>
  <c r="Z328" i="4"/>
  <c r="Z609" i="4"/>
  <c r="Z618" i="4" s="1"/>
  <c r="Z1052" i="4"/>
  <c r="Z1061" i="4" s="1"/>
  <c r="Z829" i="4"/>
  <c r="Z838" i="4" s="1"/>
  <c r="Z994" i="4"/>
  <c r="Z1003" i="4" s="1"/>
  <c r="Z496" i="4"/>
  <c r="Z505" i="4" s="1"/>
  <c r="Z551" i="4"/>
  <c r="Z560" i="4" s="1"/>
  <c r="Z884" i="4"/>
  <c r="Z383" i="4"/>
  <c r="Z392" i="4" s="1"/>
  <c r="AM456" i="4"/>
  <c r="AM474" i="4" s="1"/>
  <c r="AO719" i="4"/>
  <c r="AO728" i="4" s="1"/>
  <c r="AO441" i="4"/>
  <c r="AO450" i="4" s="1"/>
  <c r="AO218" i="4"/>
  <c r="AO227" i="4" s="1"/>
  <c r="AO273" i="4"/>
  <c r="AO282" i="4" s="1"/>
  <c r="AO328" i="4"/>
  <c r="AO337" i="4" s="1"/>
  <c r="AO609" i="4"/>
  <c r="AO618" i="4" s="1"/>
  <c r="AO829" i="4"/>
  <c r="AO838" i="4" s="1"/>
  <c r="AO664" i="4"/>
  <c r="AO774" i="4"/>
  <c r="AO783" i="4" s="1"/>
  <c r="AO939" i="4"/>
  <c r="AO948" i="4" s="1"/>
  <c r="AO994" i="4"/>
  <c r="AO1003" i="4" s="1"/>
  <c r="AO1052" i="4"/>
  <c r="AO1061" i="4" s="1"/>
  <c r="AO496" i="4"/>
  <c r="AO505" i="4" s="1"/>
  <c r="AO884" i="4"/>
  <c r="AO893" i="4" s="1"/>
  <c r="AO383" i="4"/>
  <c r="AO392" i="4" s="1"/>
  <c r="AO551" i="4"/>
  <c r="AO560" i="4" s="1"/>
  <c r="AM957" i="4"/>
  <c r="AM975" i="4" s="1"/>
  <c r="AM360" i="4"/>
  <c r="Z769" i="4"/>
  <c r="Z778" i="4" s="1"/>
  <c r="Z546" i="4"/>
  <c r="Z491" i="4"/>
  <c r="Z500" i="4" s="1"/>
  <c r="Z323" i="4"/>
  <c r="Z332" i="4" s="1"/>
  <c r="Z824" i="4"/>
  <c r="Z833" i="4" s="1"/>
  <c r="Z1047" i="4"/>
  <c r="Z1056" i="4" s="1"/>
  <c r="Z714" i="4"/>
  <c r="Z723" i="4" s="1"/>
  <c r="Z934" i="4"/>
  <c r="Z943" i="4" s="1"/>
  <c r="Z378" i="4"/>
  <c r="Z387" i="4" s="1"/>
  <c r="Z659" i="4"/>
  <c r="Z668" i="4" s="1"/>
  <c r="Z604" i="4"/>
  <c r="Z613" i="4" s="1"/>
  <c r="Z989" i="4"/>
  <c r="Z998" i="4" s="1"/>
  <c r="Z879" i="4"/>
  <c r="Z888" i="4" s="1"/>
  <c r="Z268" i="4"/>
  <c r="AM396" i="4"/>
  <c r="AM414" i="4" s="1"/>
  <c r="Y178" i="4"/>
  <c r="Y191" i="4" s="1"/>
  <c r="Z165" i="4"/>
  <c r="AN226" i="4"/>
  <c r="AN389" i="4"/>
  <c r="AN390" i="4"/>
  <c r="AN448" i="4"/>
  <c r="AN668" i="4"/>
  <c r="AN618" i="4"/>
  <c r="AN834" i="4"/>
  <c r="AN891" i="4"/>
  <c r="AN944" i="4"/>
  <c r="AN1001" i="4"/>
  <c r="X842" i="4"/>
  <c r="X860" i="4" s="1"/>
  <c r="AM397" i="4"/>
  <c r="AM415" i="4" s="1"/>
  <c r="AM291" i="4"/>
  <c r="AM309" i="4" s="1"/>
  <c r="AO339" i="4"/>
  <c r="AO348" i="4" s="1"/>
  <c r="AO613" i="4"/>
  <c r="AO889" i="4"/>
  <c r="AO1000" i="4"/>
  <c r="AP103" i="4"/>
  <c r="AP127" i="4" s="1"/>
  <c r="AP105" i="4"/>
  <c r="AP129" i="4" s="1"/>
  <c r="AP104" i="4"/>
  <c r="AP128" i="4" s="1"/>
  <c r="AP106" i="4"/>
  <c r="AP130" i="4" s="1"/>
  <c r="AN179" i="4"/>
  <c r="AN192" i="4" s="1"/>
  <c r="AO166" i="4"/>
  <c r="AM292" i="4"/>
  <c r="W1119" i="4"/>
  <c r="X255" i="4"/>
  <c r="W1113" i="4"/>
  <c r="W1094" i="4"/>
  <c r="W1096" i="4"/>
  <c r="W203" i="4"/>
  <c r="W202" i="4"/>
  <c r="X397" i="4"/>
  <c r="X415" i="4" s="1"/>
  <c r="Z339" i="4"/>
  <c r="Z348" i="4" s="1"/>
  <c r="Z366" i="4" s="1"/>
  <c r="Z448" i="4"/>
  <c r="Z891" i="4"/>
  <c r="X310" i="4"/>
  <c r="AM398" i="4"/>
  <c r="AM416" i="4" s="1"/>
  <c r="AM848" i="4"/>
  <c r="AM866" i="4" s="1"/>
  <c r="AM628" i="4"/>
  <c r="AM646" i="4" s="1"/>
  <c r="AL1098" i="4"/>
  <c r="AL313" i="4"/>
  <c r="X846" i="4"/>
  <c r="X864" i="4" s="1"/>
  <c r="X956" i="4"/>
  <c r="X974" i="4" s="1"/>
  <c r="X626" i="4"/>
  <c r="X644" i="4" s="1"/>
  <c r="X791" i="4"/>
  <c r="X809" i="4" s="1"/>
  <c r="X901" i="4"/>
  <c r="X919" i="4" s="1"/>
  <c r="X345" i="4"/>
  <c r="X363" i="4" s="1"/>
  <c r="X458" i="4"/>
  <c r="X476" i="4" s="1"/>
  <c r="X736" i="4"/>
  <c r="X754" i="4" s="1"/>
  <c r="X235" i="4"/>
  <c r="X253" i="4" s="1"/>
  <c r="X1011" i="4"/>
  <c r="X568" i="4"/>
  <c r="X586" i="4" s="1"/>
  <c r="X1069" i="4"/>
  <c r="X1087" i="4" s="1"/>
  <c r="AN178" i="4"/>
  <c r="AN191" i="4" s="1"/>
  <c r="AO165" i="4"/>
  <c r="AM341" i="4"/>
  <c r="AM359" i="4" s="1"/>
  <c r="AN501" i="4"/>
  <c r="AN559" i="4"/>
  <c r="AN778" i="4"/>
  <c r="AN780" i="4"/>
  <c r="AN888" i="4"/>
  <c r="AN948" i="4"/>
  <c r="AN1059" i="4"/>
  <c r="AM903" i="4"/>
  <c r="AM921" i="4" s="1"/>
  <c r="AM847" i="4"/>
  <c r="AM865" i="4" s="1"/>
  <c r="AO619" i="4"/>
  <c r="AM344" i="4"/>
  <c r="AM362" i="4" s="1"/>
  <c r="X1065" i="4"/>
  <c r="X1083" i="4" s="1"/>
  <c r="AM811" i="4"/>
  <c r="X735" i="4"/>
  <c r="X753" i="4" s="1"/>
  <c r="Z229" i="4"/>
  <c r="Z238" i="4" s="1"/>
  <c r="Z394" i="4"/>
  <c r="Z403" i="4" s="1"/>
  <c r="Z421" i="4" s="1"/>
  <c r="Z561" i="4"/>
  <c r="Z835" i="4"/>
  <c r="Z950" i="4"/>
  <c r="Z959" i="4" s="1"/>
  <c r="X1008" i="4"/>
  <c r="X1026" i="4" s="1"/>
  <c r="X843" i="4"/>
  <c r="X861" i="4" s="1"/>
  <c r="AO338" i="4"/>
  <c r="AM1008" i="4"/>
  <c r="AM1026" i="4" s="1"/>
  <c r="AM286" i="4"/>
  <c r="AM304" i="4" s="1"/>
  <c r="AO938" i="4"/>
  <c r="AO947" i="4" s="1"/>
  <c r="AO883" i="4"/>
  <c r="AO892" i="4" s="1"/>
  <c r="AO773" i="4"/>
  <c r="AO782" i="4" s="1"/>
  <c r="AO663" i="4"/>
  <c r="AO672" i="4" s="1"/>
  <c r="AO550" i="4"/>
  <c r="AO559" i="4" s="1"/>
  <c r="AO495" i="4"/>
  <c r="AO504" i="4" s="1"/>
  <c r="AO272" i="4"/>
  <c r="AO281" i="4" s="1"/>
  <c r="AO382" i="4"/>
  <c r="AO718" i="4"/>
  <c r="AO727" i="4" s="1"/>
  <c r="AO440" i="4"/>
  <c r="AO449" i="4" s="1"/>
  <c r="AO217" i="4"/>
  <c r="AO226" i="4" s="1"/>
  <c r="AO327" i="4"/>
  <c r="AO336" i="4" s="1"/>
  <c r="AO608" i="4"/>
  <c r="AO828" i="4"/>
  <c r="AO837" i="4" s="1"/>
  <c r="AO993" i="4"/>
  <c r="AO1002" i="4" s="1"/>
  <c r="AO1051" i="4"/>
  <c r="AO1060" i="4" s="1"/>
  <c r="X847" i="4"/>
  <c r="X865" i="4" s="1"/>
  <c r="X1085" i="4"/>
  <c r="AN171" i="4"/>
  <c r="AN184" i="4" s="1"/>
  <c r="AO158" i="4"/>
  <c r="AM399" i="4"/>
  <c r="AM417" i="4" s="1"/>
  <c r="AN225" i="4"/>
  <c r="AN387" i="4"/>
  <c r="AN502" i="4"/>
  <c r="AN725" i="4"/>
  <c r="AN779" i="4"/>
  <c r="AN890" i="4"/>
  <c r="AN998" i="4"/>
  <c r="Y171" i="4"/>
  <c r="Y184" i="4" s="1"/>
  <c r="Z158" i="4"/>
  <c r="Y177" i="4"/>
  <c r="Y190" i="4" s="1"/>
  <c r="Z164" i="4"/>
  <c r="AM735" i="4"/>
  <c r="AM753" i="4" s="1"/>
  <c r="AO334" i="4"/>
  <c r="AO670" i="4"/>
  <c r="AO998" i="4"/>
  <c r="Z938" i="4"/>
  <c r="Z947" i="4" s="1"/>
  <c r="Z883" i="4"/>
  <c r="Z892" i="4" s="1"/>
  <c r="Z773" i="4"/>
  <c r="Z782" i="4" s="1"/>
  <c r="Z550" i="4"/>
  <c r="Z559" i="4" s="1"/>
  <c r="Z663" i="4"/>
  <c r="Z672" i="4" s="1"/>
  <c r="Z382" i="4"/>
  <c r="Z391" i="4" s="1"/>
  <c r="Z440" i="4"/>
  <c r="Z449" i="4" s="1"/>
  <c r="Z495" i="4"/>
  <c r="Z718" i="4"/>
  <c r="Z272" i="4"/>
  <c r="Z608" i="4"/>
  <c r="Z993" i="4"/>
  <c r="Z1002" i="4" s="1"/>
  <c r="Z217" i="4"/>
  <c r="Z327" i="4"/>
  <c r="Z1051" i="4"/>
  <c r="Z1060" i="4" s="1"/>
  <c r="Z828" i="4"/>
  <c r="Z837" i="4" s="1"/>
  <c r="AP89" i="4"/>
  <c r="AP85" i="4"/>
  <c r="AP82" i="4"/>
  <c r="AP87" i="4"/>
  <c r="AP81" i="4"/>
  <c r="AP84" i="4"/>
  <c r="AP78" i="4"/>
  <c r="AP90" i="4"/>
  <c r="AP91" i="4"/>
  <c r="AP79" i="4"/>
  <c r="AP88" i="4"/>
  <c r="AP80" i="4"/>
  <c r="AP86" i="4"/>
  <c r="AP83" i="4"/>
  <c r="Z576" i="4"/>
  <c r="Z574" i="4"/>
  <c r="Z578" i="4"/>
  <c r="Z577" i="4"/>
  <c r="Z522" i="4"/>
  <c r="Z466" i="4"/>
  <c r="Z519" i="4"/>
  <c r="Z470" i="4"/>
  <c r="Z520" i="4"/>
  <c r="Z469" i="4"/>
  <c r="Z523" i="4"/>
  <c r="Z518" i="4"/>
  <c r="Z525" i="4"/>
  <c r="Z465" i="4"/>
  <c r="Z463" i="4"/>
  <c r="Z467" i="4"/>
  <c r="Z573" i="4"/>
  <c r="Z579" i="4"/>
  <c r="Z575" i="4"/>
  <c r="Z524" i="4"/>
  <c r="Z468" i="4"/>
  <c r="Z521" i="4"/>
  <c r="Z464" i="4"/>
  <c r="Z580" i="4"/>
  <c r="V1122" i="4"/>
  <c r="V1124" i="4"/>
  <c r="V1125" i="4" s="1"/>
  <c r="AL1124" i="4"/>
  <c r="X234" i="4"/>
  <c r="X252" i="4" s="1"/>
  <c r="X790" i="4"/>
  <c r="X808" i="4" s="1"/>
  <c r="AL1116" i="4"/>
  <c r="AM252" i="4"/>
  <c r="Z277" i="4"/>
  <c r="Z281" i="4"/>
  <c r="Z675" i="4"/>
  <c r="Z684" i="4" s="1"/>
  <c r="Z702" i="4" s="1"/>
  <c r="X678" i="4"/>
  <c r="AM1089" i="4"/>
  <c r="AL1109" i="4"/>
  <c r="AM970" i="4"/>
  <c r="AL924" i="4"/>
  <c r="AO213" i="4"/>
  <c r="AO222" i="4" s="1"/>
  <c r="AO436" i="4"/>
  <c r="AO445" i="4" s="1"/>
  <c r="AM788" i="4"/>
  <c r="AM806" i="4" s="1"/>
  <c r="Y173" i="4"/>
  <c r="Y186" i="4" s="1"/>
  <c r="Z160" i="4"/>
  <c r="W1116" i="4"/>
  <c r="AM310" i="4"/>
  <c r="W1105" i="4"/>
  <c r="X750" i="4"/>
  <c r="W704" i="4"/>
  <c r="AN223" i="4"/>
  <c r="AN281" i="4"/>
  <c r="AN557" i="4"/>
  <c r="AN728" i="4"/>
  <c r="AN1004" i="4"/>
  <c r="Y174" i="4"/>
  <c r="Y187" i="4" s="1"/>
  <c r="Z161" i="4"/>
  <c r="X696" i="4"/>
  <c r="AM623" i="4"/>
  <c r="AM641" i="4" s="1"/>
  <c r="W1115" i="4"/>
  <c r="AN180" i="4"/>
  <c r="AN193" i="4" s="1"/>
  <c r="AO167" i="4"/>
  <c r="AO561" i="4"/>
  <c r="AO888" i="4"/>
  <c r="AO944" i="4"/>
  <c r="AM918" i="4"/>
  <c r="X955" i="4"/>
  <c r="X973" i="4" s="1"/>
  <c r="Z284" i="4"/>
  <c r="Z293" i="4" s="1"/>
  <c r="Z311" i="4" s="1"/>
  <c r="Z562" i="4"/>
  <c r="Z571" i="4" s="1"/>
  <c r="Z589" i="4" s="1"/>
  <c r="X512" i="4"/>
  <c r="X530" i="4" s="1"/>
  <c r="X845" i="4"/>
  <c r="X863" i="4" s="1"/>
  <c r="AM787" i="4"/>
  <c r="AM805" i="4" s="1"/>
  <c r="AL1105" i="4"/>
  <c r="AM750" i="4"/>
  <c r="AL704" i="4"/>
  <c r="W1111" i="4"/>
  <c r="W1037" i="4"/>
  <c r="W1036" i="4"/>
  <c r="AM683" i="4"/>
  <c r="AM701" i="4" s="1"/>
  <c r="AO717" i="4"/>
  <c r="AO549" i="4"/>
  <c r="AO558" i="4" s="1"/>
  <c r="AO439" i="4"/>
  <c r="AO448" i="4" s="1"/>
  <c r="AO216" i="4"/>
  <c r="AO225" i="4" s="1"/>
  <c r="AO381" i="4"/>
  <c r="AO390" i="4" s="1"/>
  <c r="AO326" i="4"/>
  <c r="AO335" i="4" s="1"/>
  <c r="AO772" i="4"/>
  <c r="AO781" i="4" s="1"/>
  <c r="AO937" i="4"/>
  <c r="AO946" i="4" s="1"/>
  <c r="AO494" i="4"/>
  <c r="AO503" i="4" s="1"/>
  <c r="AO607" i="4"/>
  <c r="AO1050" i="4"/>
  <c r="AO1059" i="4" s="1"/>
  <c r="AO662" i="4"/>
  <c r="AO671" i="4" s="1"/>
  <c r="AO827" i="4"/>
  <c r="AO836" i="4" s="1"/>
  <c r="AO882" i="4"/>
  <c r="AO891" i="4" s="1"/>
  <c r="AO992" i="4"/>
  <c r="AO1001" i="4" s="1"/>
  <c r="AO271" i="4"/>
  <c r="AO280" i="4" s="1"/>
  <c r="AM622" i="4"/>
  <c r="AM640" i="4" s="1"/>
  <c r="AM287" i="4"/>
  <c r="AM305" i="4" s="1"/>
  <c r="AN177" i="4"/>
  <c r="AN190" i="4" s="1"/>
  <c r="AO164" i="4"/>
  <c r="AN277" i="4"/>
  <c r="AN227" i="4"/>
  <c r="AN500" i="4"/>
  <c r="AN946" i="4"/>
  <c r="Z880" i="4"/>
  <c r="Z660" i="4"/>
  <c r="Z669" i="4" s="1"/>
  <c r="Z269" i="4"/>
  <c r="Z278" i="4" s="1"/>
  <c r="Z324" i="4"/>
  <c r="Z379" i="4"/>
  <c r="Z605" i="4"/>
  <c r="Z614" i="4" s="1"/>
  <c r="Z547" i="4"/>
  <c r="Z556" i="4" s="1"/>
  <c r="Z492" i="4"/>
  <c r="Z501" i="4" s="1"/>
  <c r="Z1048" i="4"/>
  <c r="Z1057" i="4" s="1"/>
  <c r="Z825" i="4"/>
  <c r="Z935" i="4"/>
  <c r="Z944" i="4" s="1"/>
  <c r="Z715" i="4"/>
  <c r="Z724" i="4" s="1"/>
  <c r="Z770" i="4"/>
  <c r="Z779" i="4" s="1"/>
  <c r="Z990" i="4"/>
  <c r="Z999" i="4" s="1"/>
  <c r="W1117" i="4"/>
  <c r="X1068" i="4"/>
  <c r="X1086" i="4" s="1"/>
  <c r="AM567" i="4"/>
  <c r="AM585" i="4" s="1"/>
  <c r="AM1070" i="4"/>
  <c r="AM1088" i="4" s="1"/>
  <c r="AO284" i="4"/>
  <c r="AO293" i="4" s="1"/>
  <c r="AO279" i="4"/>
  <c r="AO391" i="4"/>
  <c r="AO673" i="4"/>
  <c r="AO949" i="4"/>
  <c r="AN175" i="4"/>
  <c r="AN188" i="4" s="1"/>
  <c r="AO162" i="4"/>
  <c r="AK1122" i="4"/>
  <c r="AK1125" i="4"/>
  <c r="X399" i="4"/>
  <c r="X417" i="4" s="1"/>
  <c r="X1088" i="4"/>
  <c r="Z730" i="4"/>
  <c r="Z739" i="4" s="1"/>
  <c r="Z1059" i="4"/>
  <c r="Z388" i="4" l="1"/>
  <c r="AO780" i="4"/>
  <c r="AO1057" i="4"/>
  <c r="Z1004" i="4"/>
  <c r="Z727" i="4"/>
  <c r="Z781" i="4"/>
  <c r="AO895" i="4"/>
  <c r="AO904" i="4" s="1"/>
  <c r="Z504" i="4"/>
  <c r="Z333" i="4"/>
  <c r="Z389" i="4"/>
  <c r="AO812" i="4"/>
  <c r="AO366" i="4"/>
  <c r="Z334" i="4"/>
  <c r="AO702" i="4"/>
  <c r="AO617" i="4"/>
  <c r="AO723" i="4"/>
  <c r="AO674" i="4"/>
  <c r="AO479" i="4"/>
  <c r="AO668" i="4"/>
  <c r="Z889" i="4"/>
  <c r="AO616" i="4"/>
  <c r="Z834" i="4"/>
  <c r="Z617" i="4"/>
  <c r="Z977" i="4"/>
  <c r="Z337" i="4"/>
  <c r="AO555" i="4"/>
  <c r="Z725" i="4"/>
  <c r="AO228" i="4"/>
  <c r="AO615" i="4"/>
  <c r="AN1012" i="4"/>
  <c r="AN682" i="4"/>
  <c r="AN344" i="4"/>
  <c r="AN362" i="4" s="1"/>
  <c r="AN845" i="4"/>
  <c r="AN863" i="4" s="1"/>
  <c r="AN790" i="4"/>
  <c r="AN808" i="4" s="1"/>
  <c r="AN625" i="4"/>
  <c r="AN643" i="4" s="1"/>
  <c r="AN514" i="4"/>
  <c r="Y958" i="4"/>
  <c r="Y793" i="4"/>
  <c r="Y292" i="4"/>
  <c r="Y456" i="4"/>
  <c r="Y474" i="4" s="1"/>
  <c r="Y844" i="4"/>
  <c r="Y789" i="4"/>
  <c r="Y807" i="4" s="1"/>
  <c r="Y1009" i="4"/>
  <c r="Y1027" i="4" s="1"/>
  <c r="Y343" i="4"/>
  <c r="Y679" i="4"/>
  <c r="Y954" i="4"/>
  <c r="Y972" i="4" s="1"/>
  <c r="Y1067" i="4"/>
  <c r="Z336" i="4"/>
  <c r="AN399" i="4"/>
  <c r="AN417" i="4" s="1"/>
  <c r="Z479" i="4"/>
  <c r="Z757" i="4"/>
  <c r="AO778" i="4"/>
  <c r="Y811" i="4"/>
  <c r="AN236" i="4"/>
  <c r="AN254" i="4" s="1"/>
  <c r="AO757" i="4"/>
  <c r="AO311" i="4"/>
  <c r="Z338" i="4"/>
  <c r="AO833" i="4"/>
  <c r="AO945" i="4"/>
  <c r="AN459" i="4"/>
  <c r="AN477" i="4" s="1"/>
  <c r="Z223" i="4"/>
  <c r="Z812" i="4"/>
  <c r="Y1085" i="4"/>
  <c r="AO669" i="4"/>
  <c r="Z534" i="4"/>
  <c r="Y697" i="4"/>
  <c r="AN957" i="4"/>
  <c r="AN975" i="4" s="1"/>
  <c r="AN1068" i="4"/>
  <c r="AN1086" i="4" s="1"/>
  <c r="AO726" i="4"/>
  <c r="AO421" i="4"/>
  <c r="AN700" i="4"/>
  <c r="AO1090" i="4"/>
  <c r="AN1010" i="4"/>
  <c r="Z647" i="4"/>
  <c r="AN955" i="4"/>
  <c r="AN973" i="4" s="1"/>
  <c r="AN900" i="4"/>
  <c r="AO922" i="4"/>
  <c r="X1109" i="4"/>
  <c r="X924" i="4"/>
  <c r="Y643" i="4"/>
  <c r="X1097" i="4"/>
  <c r="X258" i="4"/>
  <c r="X1099" i="4"/>
  <c r="X368" i="4"/>
  <c r="AM1103" i="4"/>
  <c r="AM593" i="4"/>
  <c r="AM594" i="4"/>
  <c r="X1111" i="4"/>
  <c r="X1037" i="4"/>
  <c r="X1036" i="4"/>
  <c r="AM1111" i="4"/>
  <c r="AM1037" i="4"/>
  <c r="AM1036" i="4"/>
  <c r="AN460" i="4"/>
  <c r="AN478" i="4" s="1"/>
  <c r="AN402" i="4"/>
  <c r="AN420" i="4" s="1"/>
  <c r="AN347" i="4"/>
  <c r="AN365" i="4" s="1"/>
  <c r="AN237" i="4"/>
  <c r="AN255" i="4" s="1"/>
  <c r="AN570" i="4"/>
  <c r="AN588" i="4" s="1"/>
  <c r="AN292" i="4"/>
  <c r="AN628" i="4"/>
  <c r="AN646" i="4" s="1"/>
  <c r="AN903" i="4"/>
  <c r="AN1071" i="4"/>
  <c r="AN1089" i="4" s="1"/>
  <c r="AN515" i="4"/>
  <c r="AN738" i="4"/>
  <c r="AN756" i="4" s="1"/>
  <c r="Y861" i="4"/>
  <c r="AN533" i="4"/>
  <c r="X1118" i="4"/>
  <c r="AM1119" i="4"/>
  <c r="Y455" i="4"/>
  <c r="Y473" i="4" s="1"/>
  <c r="Y232" i="4"/>
  <c r="X1094" i="4"/>
  <c r="X1096" i="4"/>
  <c r="X1113" i="4"/>
  <c r="X203" i="4"/>
  <c r="X202" i="4"/>
  <c r="AM1114" i="4"/>
  <c r="X1116" i="4"/>
  <c r="Y510" i="4"/>
  <c r="Y528" i="4" s="1"/>
  <c r="Y1066" i="4"/>
  <c r="Y1084" i="4" s="1"/>
  <c r="Y1008" i="4"/>
  <c r="Y1026" i="4" s="1"/>
  <c r="Y565" i="4"/>
  <c r="Y583" i="4" s="1"/>
  <c r="Y898" i="4"/>
  <c r="Y916" i="4" s="1"/>
  <c r="Y678" i="4"/>
  <c r="Y696" i="4" s="1"/>
  <c r="Y788" i="4"/>
  <c r="Y806" i="4" s="1"/>
  <c r="Y953" i="4"/>
  <c r="Y397" i="4"/>
  <c r="Y623" i="4"/>
  <c r="Y641" i="4" s="1"/>
  <c r="Y287" i="4"/>
  <c r="Y305" i="4" s="1"/>
  <c r="Y843" i="4"/>
  <c r="Y342" i="4"/>
  <c r="Y360" i="4" s="1"/>
  <c r="Y733" i="4"/>
  <c r="Y751" i="4" s="1"/>
  <c r="X1103" i="4"/>
  <c r="X593" i="4"/>
  <c r="X594" i="4"/>
  <c r="X1100" i="4"/>
  <c r="X426" i="4"/>
  <c r="X425" i="4"/>
  <c r="Y399" i="4"/>
  <c r="Y955" i="4"/>
  <c r="Y234" i="4"/>
  <c r="Y252" i="4" s="1"/>
  <c r="Y845" i="4"/>
  <c r="Y863" i="4" s="1"/>
  <c r="Y900" i="4"/>
  <c r="Y918" i="4" s="1"/>
  <c r="Y1068" i="4"/>
  <c r="Y1086" i="4" s="1"/>
  <c r="Y512" i="4"/>
  <c r="Y567" i="4"/>
  <c r="Y585" i="4" s="1"/>
  <c r="Y735" i="4"/>
  <c r="Y457" i="4"/>
  <c r="Y680" i="4"/>
  <c r="Y289" i="4"/>
  <c r="Y307" i="4" s="1"/>
  <c r="Y790" i="4"/>
  <c r="Y808" i="4" s="1"/>
  <c r="Y344" i="4"/>
  <c r="Y362" i="4" s="1"/>
  <c r="Y625" i="4"/>
  <c r="Y1010" i="4"/>
  <c r="AM1099" i="4"/>
  <c r="AM368" i="4"/>
  <c r="AN921" i="4"/>
  <c r="AN1030" i="4"/>
  <c r="Y1012" i="4"/>
  <c r="Y1030" i="4" s="1"/>
  <c r="Y1070" i="4"/>
  <c r="Y792" i="4"/>
  <c r="Y810" i="4" s="1"/>
  <c r="Y569" i="4"/>
  <c r="Y737" i="4"/>
  <c r="Y755" i="4" s="1"/>
  <c r="Y847" i="4"/>
  <c r="Y865" i="4" s="1"/>
  <c r="Y514" i="4"/>
  <c r="Y532" i="4" s="1"/>
  <c r="Y682" i="4"/>
  <c r="Y700" i="4" s="1"/>
  <c r="Y902" i="4"/>
  <c r="Y291" i="4"/>
  <c r="Y627" i="4"/>
  <c r="Y236" i="4"/>
  <c r="Y254" i="4" s="1"/>
  <c r="Y401" i="4"/>
  <c r="Y957" i="4"/>
  <c r="Y975" i="4" s="1"/>
  <c r="Y346" i="4"/>
  <c r="Y364" i="4" s="1"/>
  <c r="Y459" i="4"/>
  <c r="Y477" i="4" s="1"/>
  <c r="AM1110" i="4"/>
  <c r="AM979" i="4"/>
  <c r="AM1115" i="4"/>
  <c r="AM1106" i="4"/>
  <c r="AM759" i="4"/>
  <c r="Y736" i="4"/>
  <c r="Y754" i="4" s="1"/>
  <c r="Y458" i="4"/>
  <c r="Y476" i="4" s="1"/>
  <c r="Y956" i="4"/>
  <c r="Y974" i="4" s="1"/>
  <c r="Y568" i="4"/>
  <c r="Y586" i="4" s="1"/>
  <c r="Y791" i="4"/>
  <c r="Y809" i="4" s="1"/>
  <c r="Y1069" i="4"/>
  <c r="Y1087" i="4" s="1"/>
  <c r="Y1011" i="4"/>
  <c r="Y626" i="4"/>
  <c r="Y644" i="4" s="1"/>
  <c r="Y846" i="4"/>
  <c r="Y235" i="4"/>
  <c r="Y253" i="4" s="1"/>
  <c r="Y345" i="4"/>
  <c r="Y363" i="4" s="1"/>
  <c r="Y290" i="4"/>
  <c r="Y308" i="4" s="1"/>
  <c r="Y901" i="4"/>
  <c r="Y919" i="4" s="1"/>
  <c r="Y513" i="4"/>
  <c r="Y531" i="4" s="1"/>
  <c r="Y681" i="4"/>
  <c r="Y699" i="4" s="1"/>
  <c r="Y400" i="4"/>
  <c r="AM1107" i="4"/>
  <c r="AM814" i="4"/>
  <c r="X1101" i="4"/>
  <c r="X481" i="4"/>
  <c r="AN400" i="4"/>
  <c r="AN418" i="4" s="1"/>
  <c r="AN626" i="4"/>
  <c r="AN644" i="4" s="1"/>
  <c r="AN458" i="4"/>
  <c r="AN476" i="4" s="1"/>
  <c r="AN1069" i="4"/>
  <c r="AN1087" i="4" s="1"/>
  <c r="AN513" i="4"/>
  <c r="AN531" i="4" s="1"/>
  <c r="AN791" i="4"/>
  <c r="AN809" i="4" s="1"/>
  <c r="AN456" i="4"/>
  <c r="AN474" i="4" s="1"/>
  <c r="AN844" i="4"/>
  <c r="AN233" i="4"/>
  <c r="AN251" i="4" s="1"/>
  <c r="AN1009" i="4"/>
  <c r="AN1027" i="4" s="1"/>
  <c r="Y622" i="4"/>
  <c r="Y640" i="4" s="1"/>
  <c r="Y341" i="4"/>
  <c r="Y359" i="4" s="1"/>
  <c r="Y787" i="4"/>
  <c r="Y805" i="4" s="1"/>
  <c r="Y842" i="4"/>
  <c r="Y860" i="4" s="1"/>
  <c r="Y1007" i="4"/>
  <c r="Y1025" i="4" s="1"/>
  <c r="Y677" i="4"/>
  <c r="Y695" i="4" s="1"/>
  <c r="Y509" i="4"/>
  <c r="Y527" i="4" s="1"/>
  <c r="Y897" i="4"/>
  <c r="Y915" i="4" s="1"/>
  <c r="Y1065" i="4"/>
  <c r="Y1083" i="4" s="1"/>
  <c r="Y952" i="4"/>
  <c r="Y970" i="4" s="1"/>
  <c r="Y564" i="4"/>
  <c r="Y582" i="4" s="1"/>
  <c r="Y286" i="4"/>
  <c r="Y304" i="4" s="1"/>
  <c r="Y732" i="4"/>
  <c r="Y750" i="4" s="1"/>
  <c r="Y396" i="4"/>
  <c r="Y414" i="4" s="1"/>
  <c r="X1098" i="4"/>
  <c r="X313" i="4"/>
  <c r="AM1104" i="4"/>
  <c r="AM649" i="4"/>
  <c r="X1102" i="4"/>
  <c r="X536" i="4"/>
  <c r="AO173" i="4"/>
  <c r="AO186" i="4" s="1"/>
  <c r="AP160" i="4"/>
  <c r="X1108" i="4"/>
  <c r="X869" i="4"/>
  <c r="X1107" i="4"/>
  <c r="X814" i="4"/>
  <c r="AN286" i="4"/>
  <c r="AN304" i="4" s="1"/>
  <c r="X1105" i="4"/>
  <c r="X704" i="4"/>
  <c r="AP213" i="4"/>
  <c r="AP436" i="4"/>
  <c r="Y309" i="4"/>
  <c r="AN953" i="4"/>
  <c r="AN971" i="4" s="1"/>
  <c r="AN733" i="4"/>
  <c r="AN751" i="4" s="1"/>
  <c r="Y587" i="4"/>
  <c r="AN793" i="4"/>
  <c r="AN811" i="4" s="1"/>
  <c r="AN342" i="4"/>
  <c r="AO181" i="4"/>
  <c r="AO194" i="4" s="1"/>
  <c r="AP168" i="4"/>
  <c r="AM1097" i="4"/>
  <c r="AM258" i="4"/>
  <c r="AP886" i="4"/>
  <c r="AP776" i="4"/>
  <c r="AP553" i="4"/>
  <c r="AP385" i="4"/>
  <c r="AP275" i="4"/>
  <c r="AP498" i="4"/>
  <c r="AP721" i="4"/>
  <c r="AP996" i="4"/>
  <c r="AP831" i="4"/>
  <c r="AP941" i="4"/>
  <c r="AP1054" i="4"/>
  <c r="AP443" i="4"/>
  <c r="AP611" i="4"/>
  <c r="AP220" i="4"/>
  <c r="AP330" i="4"/>
  <c r="AP666" i="4"/>
  <c r="AM1102" i="4"/>
  <c r="AN582" i="4"/>
  <c r="AM536" i="4"/>
  <c r="Y417" i="4"/>
  <c r="Z174" i="4"/>
  <c r="Z187" i="4" s="1"/>
  <c r="AP775" i="4"/>
  <c r="AP830" i="4"/>
  <c r="AP442" i="4"/>
  <c r="AP497" i="4"/>
  <c r="AP219" i="4"/>
  <c r="AP384" i="4"/>
  <c r="AP610" i="4"/>
  <c r="AP995" i="4"/>
  <c r="AP329" i="4"/>
  <c r="AP552" i="4"/>
  <c r="AP274" i="4"/>
  <c r="AP720" i="4"/>
  <c r="AP940" i="4"/>
  <c r="AP665" i="4"/>
  <c r="AP1053" i="4"/>
  <c r="AP885" i="4"/>
  <c r="Y233" i="4"/>
  <c r="AN897" i="4"/>
  <c r="AN843" i="4"/>
  <c r="AM1101" i="4"/>
  <c r="AM481" i="4"/>
  <c r="AN680" i="4"/>
  <c r="AN698" i="4" s="1"/>
  <c r="AN569" i="4"/>
  <c r="AN587" i="4" s="1"/>
  <c r="Y419" i="4"/>
  <c r="Y1028" i="4"/>
  <c r="Y862" i="4"/>
  <c r="Y398" i="4"/>
  <c r="Y416" i="4" s="1"/>
  <c r="AN846" i="4"/>
  <c r="AN864" i="4" s="1"/>
  <c r="AM1109" i="4"/>
  <c r="AM924" i="4"/>
  <c r="AN1007" i="4"/>
  <c r="AN1025" i="4" s="1"/>
  <c r="AN789" i="4"/>
  <c r="AN807" i="4" s="1"/>
  <c r="X1119" i="4"/>
  <c r="AN627" i="4"/>
  <c r="AN645" i="4" s="1"/>
  <c r="Z176" i="4"/>
  <c r="Z189" i="4" s="1"/>
  <c r="AN455" i="4"/>
  <c r="AN473" i="4" s="1"/>
  <c r="AN861" i="4"/>
  <c r="AN952" i="4"/>
  <c r="AN970" i="4" s="1"/>
  <c r="AN736" i="4"/>
  <c r="AN754" i="4" s="1"/>
  <c r="Y698" i="4"/>
  <c r="AO174" i="4"/>
  <c r="AO187" i="4" s="1"/>
  <c r="AP161" i="4"/>
  <c r="Z175" i="4"/>
  <c r="Z188" i="4" s="1"/>
  <c r="AM1117" i="4"/>
  <c r="X1110" i="4"/>
  <c r="X979" i="4"/>
  <c r="AN899" i="4"/>
  <c r="AN917" i="4" s="1"/>
  <c r="AN677" i="4"/>
  <c r="AN695" i="4" s="1"/>
  <c r="X1104" i="4"/>
  <c r="X649" i="4"/>
  <c r="AN343" i="4"/>
  <c r="AN361" i="4" s="1"/>
  <c r="AN1028" i="4"/>
  <c r="Z194" i="4"/>
  <c r="Z181" i="4"/>
  <c r="AN847" i="4"/>
  <c r="AN865" i="4" s="1"/>
  <c r="AN288" i="4"/>
  <c r="AN306" i="4" s="1"/>
  <c r="AN401" i="4"/>
  <c r="AN419" i="4" s="1"/>
  <c r="AN1065" i="4"/>
  <c r="AN1083" i="4" s="1"/>
  <c r="AO867" i="4"/>
  <c r="Y976" i="4"/>
  <c r="Y1088" i="4"/>
  <c r="AN360" i="4"/>
  <c r="AO177" i="4"/>
  <c r="AO190" i="4" s="1"/>
  <c r="AP164" i="4"/>
  <c r="AN787" i="4"/>
  <c r="AN805" i="4" s="1"/>
  <c r="AO175" i="4"/>
  <c r="AO188" i="4" s="1"/>
  <c r="AP162" i="4"/>
  <c r="AM1105" i="4"/>
  <c r="AM704" i="4"/>
  <c r="AN1013" i="4"/>
  <c r="AN1031" i="4" s="1"/>
  <c r="AN310" i="4"/>
  <c r="AM1116" i="4"/>
  <c r="AN788" i="4"/>
  <c r="AN806" i="4" s="1"/>
  <c r="AN568" i="4"/>
  <c r="AN586" i="4" s="1"/>
  <c r="Y310" i="4"/>
  <c r="AN457" i="4"/>
  <c r="AN475" i="4" s="1"/>
  <c r="AO1032" i="4"/>
  <c r="Y361" i="4"/>
  <c r="AN792" i="4"/>
  <c r="AN810" i="4" s="1"/>
  <c r="AN287" i="4"/>
  <c r="AN305" i="4" s="1"/>
  <c r="AN1120" i="4"/>
  <c r="AO256" i="4"/>
  <c r="AP981" i="4"/>
  <c r="AP1045" i="4"/>
  <c r="AP1063" i="4" s="1"/>
  <c r="AP1072" i="4" s="1"/>
  <c r="AP1040" i="4"/>
  <c r="AP986" i="4"/>
  <c r="AP1044" i="4"/>
  <c r="AP1042" i="4"/>
  <c r="AP1043" i="4"/>
  <c r="AP983" i="4"/>
  <c r="AP982" i="4"/>
  <c r="AP1039" i="4"/>
  <c r="AP1057" i="4" s="1"/>
  <c r="AP1038" i="4"/>
  <c r="AP984" i="4"/>
  <c r="AP926" i="4"/>
  <c r="AP980" i="4"/>
  <c r="AP985" i="4"/>
  <c r="AP987" i="4"/>
  <c r="AP929" i="4"/>
  <c r="AP925" i="4"/>
  <c r="AP932" i="4"/>
  <c r="AP876" i="4"/>
  <c r="AP872" i="4"/>
  <c r="AP930" i="4"/>
  <c r="AP1041" i="4"/>
  <c r="AP875" i="4"/>
  <c r="AP873" i="4"/>
  <c r="AP871" i="4"/>
  <c r="AP928" i="4"/>
  <c r="AP927" i="4"/>
  <c r="AP877" i="4"/>
  <c r="AP870" i="4"/>
  <c r="AP820" i="4"/>
  <c r="AP821" i="4"/>
  <c r="AP764" i="4"/>
  <c r="AP822" i="4"/>
  <c r="AP874" i="4"/>
  <c r="AP819" i="4"/>
  <c r="AP818" i="4"/>
  <c r="AP816" i="4"/>
  <c r="AP931" i="4"/>
  <c r="AP817" i="4"/>
  <c r="AP815" i="4"/>
  <c r="AP763" i="4"/>
  <c r="AP760" i="4"/>
  <c r="AP765" i="4"/>
  <c r="AP711" i="4"/>
  <c r="AP761" i="4"/>
  <c r="AP762" i="4"/>
  <c r="AP705" i="4"/>
  <c r="AP600" i="4"/>
  <c r="AP654" i="4"/>
  <c r="AP672" i="4" s="1"/>
  <c r="AP712" i="4"/>
  <c r="AP730" i="4" s="1"/>
  <c r="AP739" i="4" s="1"/>
  <c r="AP652" i="4"/>
  <c r="AP766" i="4"/>
  <c r="AP710" i="4"/>
  <c r="AP767" i="4"/>
  <c r="AP657" i="4"/>
  <c r="AP706" i="4"/>
  <c r="AP595" i="4"/>
  <c r="AP653" i="4"/>
  <c r="AP602" i="4"/>
  <c r="AP708" i="4"/>
  <c r="AP651" i="4"/>
  <c r="AP599" i="4"/>
  <c r="AP650" i="4"/>
  <c r="AP655" i="4"/>
  <c r="AP673" i="4" s="1"/>
  <c r="AP489" i="4"/>
  <c r="AP482" i="4"/>
  <c r="AP656" i="4"/>
  <c r="AP543" i="4"/>
  <c r="AP601" i="4"/>
  <c r="AP540" i="4"/>
  <c r="AP539" i="4"/>
  <c r="AP538" i="4"/>
  <c r="AP537" i="4"/>
  <c r="AP709" i="4"/>
  <c r="AP598" i="4"/>
  <c r="AP487" i="4"/>
  <c r="AP596" i="4"/>
  <c r="AP597" i="4"/>
  <c r="AP484" i="4"/>
  <c r="AP707" i="4"/>
  <c r="AP486" i="4"/>
  <c r="AP428" i="4"/>
  <c r="AP488" i="4"/>
  <c r="AP544" i="4"/>
  <c r="AP431" i="4"/>
  <c r="AP485" i="4"/>
  <c r="AP541" i="4"/>
  <c r="AP373" i="4"/>
  <c r="AP483" i="4"/>
  <c r="AP429" i="4"/>
  <c r="AP321" i="4"/>
  <c r="AP339" i="4" s="1"/>
  <c r="AP348" i="4" s="1"/>
  <c r="AP317" i="4"/>
  <c r="AP335" i="4" s="1"/>
  <c r="AP427" i="4"/>
  <c r="AP445" i="4" s="1"/>
  <c r="AP376" i="4"/>
  <c r="AP434" i="4"/>
  <c r="AP372" i="4"/>
  <c r="AP542" i="4"/>
  <c r="AP432" i="4"/>
  <c r="AP375" i="4"/>
  <c r="AP393" i="4" s="1"/>
  <c r="AP314" i="4"/>
  <c r="AP430" i="4"/>
  <c r="AP374" i="4"/>
  <c r="AP316" i="4"/>
  <c r="AP266" i="4"/>
  <c r="AP259" i="4"/>
  <c r="AP370" i="4"/>
  <c r="AP433" i="4"/>
  <c r="AP451" i="4" s="1"/>
  <c r="AP371" i="4"/>
  <c r="AP315" i="4"/>
  <c r="AP320" i="4"/>
  <c r="AP263" i="4"/>
  <c r="AP207" i="4"/>
  <c r="AP318" i="4"/>
  <c r="AP265" i="4"/>
  <c r="AP205" i="4"/>
  <c r="AP260" i="4"/>
  <c r="AP369" i="4"/>
  <c r="AP264" i="4"/>
  <c r="AP262" i="4"/>
  <c r="AP210" i="4"/>
  <c r="AP228" i="4" s="1"/>
  <c r="AP206" i="4"/>
  <c r="AP224" i="4" s="1"/>
  <c r="AP209" i="4"/>
  <c r="AP319" i="4"/>
  <c r="AP211" i="4"/>
  <c r="AP204" i="4"/>
  <c r="AP261" i="4"/>
  <c r="AP208" i="4"/>
  <c r="AN954" i="4"/>
  <c r="AN972" i="4" s="1"/>
  <c r="AN681" i="4"/>
  <c r="AN699" i="4" s="1"/>
  <c r="AM1113" i="4"/>
  <c r="AM1094" i="4"/>
  <c r="AM1096" i="4"/>
  <c r="AM203" i="4"/>
  <c r="AM202" i="4"/>
  <c r="AM1098" i="4"/>
  <c r="AM313" i="4"/>
  <c r="W1122" i="4"/>
  <c r="AM1124" i="4"/>
  <c r="W1124" i="4"/>
  <c r="W1125" i="4" s="1"/>
  <c r="AN902" i="4"/>
  <c r="AN920" i="4" s="1"/>
  <c r="AP717" i="4"/>
  <c r="AP549" i="4"/>
  <c r="AP326" i="4"/>
  <c r="AP439" i="4"/>
  <c r="AP381" i="4"/>
  <c r="AP216" i="4"/>
  <c r="AP772" i="4"/>
  <c r="AP992" i="4"/>
  <c r="AP827" i="4"/>
  <c r="AP1050" i="4"/>
  <c r="AP494" i="4"/>
  <c r="AP607" i="4"/>
  <c r="AP937" i="4"/>
  <c r="AP662" i="4"/>
  <c r="AP271" i="4"/>
  <c r="AP882" i="4"/>
  <c r="AN734" i="4"/>
  <c r="AN752" i="4" s="1"/>
  <c r="AN510" i="4"/>
  <c r="AN528" i="4" s="1"/>
  <c r="AO179" i="4"/>
  <c r="AO192" i="4" s="1"/>
  <c r="AP166" i="4"/>
  <c r="Y971" i="4"/>
  <c r="Y306" i="4"/>
  <c r="Y734" i="4"/>
  <c r="Y752" i="4" s="1"/>
  <c r="AN679" i="4"/>
  <c r="AN697" i="4" s="1"/>
  <c r="Y683" i="4"/>
  <c r="Y701" i="4" s="1"/>
  <c r="Y848" i="4"/>
  <c r="Y866" i="4" s="1"/>
  <c r="Y1013" i="4"/>
  <c r="Y1031" i="4" s="1"/>
  <c r="Y570" i="4"/>
  <c r="Y588" i="4" s="1"/>
  <c r="Y460" i="4"/>
  <c r="Y478" i="4" s="1"/>
  <c r="Y515" i="4"/>
  <c r="Y533" i="4" s="1"/>
  <c r="Y628" i="4"/>
  <c r="Y646" i="4" s="1"/>
  <c r="Y237" i="4"/>
  <c r="Y255" i="4" s="1"/>
  <c r="Y738" i="4"/>
  <c r="Y756" i="4" s="1"/>
  <c r="Y903" i="4"/>
  <c r="Y921" i="4" s="1"/>
  <c r="Y402" i="4"/>
  <c r="Y420" i="4" s="1"/>
  <c r="Y347" i="4"/>
  <c r="Y365" i="4" s="1"/>
  <c r="AM1100" i="4"/>
  <c r="AN472" i="4"/>
  <c r="AM426" i="4"/>
  <c r="AM425" i="4"/>
  <c r="AO589" i="4"/>
  <c r="AN1066" i="4"/>
  <c r="AN1084" i="4" s="1"/>
  <c r="AN848" i="4"/>
  <c r="AN866" i="4" s="1"/>
  <c r="AN623" i="4"/>
  <c r="AN641" i="4" s="1"/>
  <c r="AL1122" i="4"/>
  <c r="AL1125" i="4"/>
  <c r="AP883" i="4"/>
  <c r="AP773" i="4"/>
  <c r="AP663" i="4"/>
  <c r="AP550" i="4"/>
  <c r="AP495" i="4"/>
  <c r="AP382" i="4"/>
  <c r="AP440" i="4"/>
  <c r="AP938" i="4"/>
  <c r="AP272" i="4"/>
  <c r="AP718" i="4"/>
  <c r="AP608" i="4"/>
  <c r="AP993" i="4"/>
  <c r="AP217" i="4"/>
  <c r="AP327" i="4"/>
  <c r="AP828" i="4"/>
  <c r="AP1051" i="4"/>
  <c r="AN1067" i="4"/>
  <c r="AN1085" i="4" s="1"/>
  <c r="AN624" i="4"/>
  <c r="AN642" i="4" s="1"/>
  <c r="AP437" i="4"/>
  <c r="AP214" i="4"/>
  <c r="AN511" i="4"/>
  <c r="AN529" i="4" s="1"/>
  <c r="AN398" i="4"/>
  <c r="AN416" i="4" s="1"/>
  <c r="AO172" i="4"/>
  <c r="AO185" i="4" s="1"/>
  <c r="AO231" i="4" s="1"/>
  <c r="AP159" i="4"/>
  <c r="AN901" i="4"/>
  <c r="AN919" i="4" s="1"/>
  <c r="AN683" i="4"/>
  <c r="AN701" i="4" s="1"/>
  <c r="AN512" i="4"/>
  <c r="AN530" i="4" s="1"/>
  <c r="AN532" i="4"/>
  <c r="AM1108" i="4"/>
  <c r="AN915" i="4"/>
  <c r="AM869" i="4"/>
  <c r="AN737" i="4"/>
  <c r="AN755" i="4" s="1"/>
  <c r="Y624" i="4"/>
  <c r="Y642" i="4" s="1"/>
  <c r="Y920" i="4"/>
  <c r="AN231" i="4"/>
  <c r="AN249" i="4" s="1"/>
  <c r="AN235" i="4"/>
  <c r="AN253" i="4" s="1"/>
  <c r="Z180" i="4"/>
  <c r="Z193" i="4" s="1"/>
  <c r="AN341" i="4"/>
  <c r="AN359" i="4" s="1"/>
  <c r="AN842" i="4"/>
  <c r="AN860" i="4" s="1"/>
  <c r="AN732" i="4"/>
  <c r="AN750" i="4" s="1"/>
  <c r="AN678" i="4"/>
  <c r="AN1011" i="4"/>
  <c r="AN1029" i="4" s="1"/>
  <c r="AN346" i="4"/>
  <c r="AN364" i="4" s="1"/>
  <c r="Y899" i="4"/>
  <c r="Y917" i="4" s="1"/>
  <c r="Y973" i="4"/>
  <c r="AN622" i="4"/>
  <c r="AN640" i="4" s="1"/>
  <c r="AN565" i="4"/>
  <c r="AN583" i="4" s="1"/>
  <c r="Y1120" i="4"/>
  <c r="Z256" i="4"/>
  <c r="Z1120" i="4" s="1"/>
  <c r="AN916" i="4"/>
  <c r="Y511" i="4"/>
  <c r="Y529" i="4" s="1"/>
  <c r="AN566" i="4"/>
  <c r="AN584" i="4" s="1"/>
  <c r="AP441" i="4"/>
  <c r="AP218" i="4"/>
  <c r="AP719" i="4"/>
  <c r="AP328" i="4"/>
  <c r="AP609" i="4"/>
  <c r="AP273" i="4"/>
  <c r="AP939" i="4"/>
  <c r="AP664" i="4"/>
  <c r="AP1052" i="4"/>
  <c r="AP774" i="4"/>
  <c r="AP829" i="4"/>
  <c r="AP994" i="4"/>
  <c r="AP884" i="4"/>
  <c r="AP496" i="4"/>
  <c r="AP551" i="4"/>
  <c r="AP383" i="4"/>
  <c r="AN396" i="4"/>
  <c r="AN414" i="4" s="1"/>
  <c r="AN291" i="4"/>
  <c r="AN309" i="4" s="1"/>
  <c r="Y418" i="4"/>
  <c r="AN918" i="4"/>
  <c r="AN290" i="4"/>
  <c r="AN308" i="4" s="1"/>
  <c r="AP1048" i="4"/>
  <c r="AP935" i="4"/>
  <c r="AP880" i="4"/>
  <c r="AP825" i="4"/>
  <c r="AP715" i="4"/>
  <c r="AP324" i="4"/>
  <c r="AP379" i="4"/>
  <c r="AP605" i="4"/>
  <c r="AP492" i="4"/>
  <c r="AP269" i="4"/>
  <c r="AP660" i="4"/>
  <c r="AP547" i="4"/>
  <c r="AP770" i="4"/>
  <c r="AP990" i="4"/>
  <c r="Z177" i="4"/>
  <c r="Z190" i="4" s="1"/>
  <c r="AN234" i="4"/>
  <c r="AN252" i="4" s="1"/>
  <c r="AO178" i="4"/>
  <c r="AO191" i="4" s="1"/>
  <c r="AP165" i="4"/>
  <c r="Y415" i="4"/>
  <c r="AP350" i="4"/>
  <c r="AP411" i="4"/>
  <c r="AP295" i="4"/>
  <c r="AP300" i="4"/>
  <c r="AP243" i="4"/>
  <c r="AP409" i="4"/>
  <c r="AP246" i="4"/>
  <c r="AP241" i="4"/>
  <c r="AP352" i="4"/>
  <c r="AP247" i="4"/>
  <c r="AP351" i="4"/>
  <c r="AP240" i="4"/>
  <c r="AP299" i="4"/>
  <c r="AP356" i="4"/>
  <c r="AP242" i="4"/>
  <c r="AP353" i="4"/>
  <c r="AP297" i="4"/>
  <c r="AP357" i="4"/>
  <c r="AP405" i="4"/>
  <c r="AP302" i="4"/>
  <c r="AP412" i="4"/>
  <c r="AP407" i="4"/>
  <c r="AP354" i="4"/>
  <c r="AP298" i="4"/>
  <c r="AP296" i="4"/>
  <c r="AP408" i="4"/>
  <c r="AP410" i="4"/>
  <c r="AP245" i="4"/>
  <c r="AP355" i="4"/>
  <c r="AP406" i="4"/>
  <c r="AP244" i="4"/>
  <c r="AP301" i="4"/>
  <c r="X1106" i="4"/>
  <c r="X759" i="4"/>
  <c r="AM1118" i="4"/>
  <c r="AN735" i="4"/>
  <c r="Y288" i="4"/>
  <c r="AN397" i="4"/>
  <c r="AN415" i="4" s="1"/>
  <c r="AN862" i="4"/>
  <c r="Y530" i="4"/>
  <c r="Y454" i="4"/>
  <c r="Y472" i="4" s="1"/>
  <c r="Y231" i="4"/>
  <c r="Y249" i="4" s="1"/>
  <c r="AN958" i="4"/>
  <c r="AN976" i="4" s="1"/>
  <c r="X1117" i="4"/>
  <c r="AO180" i="4"/>
  <c r="AO193" i="4" s="1"/>
  <c r="AO792" i="4" s="1"/>
  <c r="AP167" i="4"/>
  <c r="Z173" i="4"/>
  <c r="Z186" i="4" s="1"/>
  <c r="AN753" i="4"/>
  <c r="Z178" i="4"/>
  <c r="Z191" i="4" s="1"/>
  <c r="Y864" i="4"/>
  <c r="Y1029" i="4"/>
  <c r="Y645" i="4"/>
  <c r="AN509" i="4"/>
  <c r="AN527" i="4" s="1"/>
  <c r="AN232" i="4"/>
  <c r="AN250" i="4" s="1"/>
  <c r="AP661" i="4"/>
  <c r="AP325" i="4"/>
  <c r="AP215" i="4"/>
  <c r="AP826" i="4"/>
  <c r="AP606" i="4"/>
  <c r="AP438" i="4"/>
  <c r="AP881" i="4"/>
  <c r="AP1049" i="4"/>
  <c r="AP991" i="4"/>
  <c r="AP716" i="4"/>
  <c r="AP548" i="4"/>
  <c r="AP380" i="4"/>
  <c r="AP493" i="4"/>
  <c r="AP771" i="4"/>
  <c r="AP270" i="4"/>
  <c r="AP936" i="4"/>
  <c r="Y1071" i="4"/>
  <c r="Y1089" i="4" s="1"/>
  <c r="AP574" i="4"/>
  <c r="AP524" i="4"/>
  <c r="AP463" i="4"/>
  <c r="AP470" i="4"/>
  <c r="AP525" i="4"/>
  <c r="AP577" i="4"/>
  <c r="AP573" i="4"/>
  <c r="AP467" i="4"/>
  <c r="AP578" i="4"/>
  <c r="AP466" i="4"/>
  <c r="AP518" i="4"/>
  <c r="AP575" i="4"/>
  <c r="AP580" i="4"/>
  <c r="AP519" i="4"/>
  <c r="AP469" i="4"/>
  <c r="AP579" i="4"/>
  <c r="AP521" i="4"/>
  <c r="AP464" i="4"/>
  <c r="AP523" i="4"/>
  <c r="AP520" i="4"/>
  <c r="AP576" i="4"/>
  <c r="AP468" i="4"/>
  <c r="AP522" i="4"/>
  <c r="AP465" i="4"/>
  <c r="AN1008" i="4"/>
  <c r="AN1026" i="4" s="1"/>
  <c r="Z172" i="4"/>
  <c r="Z185" i="4" s="1"/>
  <c r="AN567" i="4"/>
  <c r="AN585" i="4" s="1"/>
  <c r="AO176" i="4"/>
  <c r="AO189" i="4" s="1"/>
  <c r="AO898" i="4" s="1"/>
  <c r="AP163" i="4"/>
  <c r="AN345" i="4"/>
  <c r="AN363" i="4" s="1"/>
  <c r="Y566" i="4"/>
  <c r="Y584" i="4" s="1"/>
  <c r="X1114" i="4"/>
  <c r="Y250" i="4"/>
  <c r="AN696" i="4"/>
  <c r="Z171" i="4"/>
  <c r="Z184" i="4" s="1"/>
  <c r="AP1022" i="4"/>
  <c r="AP964" i="4"/>
  <c r="AP967" i="4"/>
  <c r="AP962" i="4"/>
  <c r="AP853" i="4"/>
  <c r="AP747" i="4"/>
  <c r="AP744" i="4"/>
  <c r="AP799" i="4"/>
  <c r="AP748" i="4"/>
  <c r="AP742" i="4"/>
  <c r="AP634" i="4"/>
  <c r="AP688" i="4"/>
  <c r="AP631" i="4"/>
  <c r="AP690" i="4"/>
  <c r="AP686" i="4"/>
  <c r="AP638" i="4"/>
  <c r="AP796" i="4"/>
  <c r="AP855" i="4"/>
  <c r="AP692" i="4"/>
  <c r="AP854" i="4"/>
  <c r="AP797" i="4"/>
  <c r="AP689" i="4"/>
  <c r="AP693" i="4"/>
  <c r="AP635" i="4"/>
  <c r="AP857" i="4"/>
  <c r="AP746" i="4"/>
  <c r="AP691" i="4"/>
  <c r="AP741" i="4"/>
  <c r="AP632" i="4"/>
  <c r="AP637" i="4"/>
  <c r="AP800" i="4"/>
  <c r="AP802" i="4"/>
  <c r="AP965" i="4"/>
  <c r="AP687" i="4"/>
  <c r="AP743" i="4"/>
  <c r="AP911" i="4"/>
  <c r="AP636" i="4"/>
  <c r="AP633" i="4"/>
  <c r="AP909" i="4"/>
  <c r="AP910" i="4"/>
  <c r="AP1019" i="4"/>
  <c r="AP1021" i="4"/>
  <c r="AP858" i="4"/>
  <c r="AP1016" i="4"/>
  <c r="AP1017" i="4"/>
  <c r="AP803" i="4"/>
  <c r="AP798" i="4"/>
  <c r="AP856" i="4"/>
  <c r="AP968" i="4"/>
  <c r="AP908" i="4"/>
  <c r="AP801" i="4"/>
  <c r="AP912" i="4"/>
  <c r="AP963" i="4"/>
  <c r="AP906" i="4"/>
  <c r="AP1020" i="4"/>
  <c r="AP913" i="4"/>
  <c r="AP961" i="4"/>
  <c r="AP1023" i="4"/>
  <c r="AP966" i="4"/>
  <c r="AP745" i="4"/>
  <c r="AP851" i="4"/>
  <c r="AP907" i="4"/>
  <c r="AP1018" i="4"/>
  <c r="AP852" i="4"/>
  <c r="AP1075" i="4"/>
  <c r="AP1080" i="4"/>
  <c r="AP1079" i="4"/>
  <c r="AP1074" i="4"/>
  <c r="AP1078" i="4"/>
  <c r="AP1076" i="4"/>
  <c r="AP1081" i="4"/>
  <c r="AP1077" i="4"/>
  <c r="X1115" i="4"/>
  <c r="Y251" i="4"/>
  <c r="AP769" i="4"/>
  <c r="AP491" i="4"/>
  <c r="AP546" i="4"/>
  <c r="AP323" i="4"/>
  <c r="AP934" i="4"/>
  <c r="AP714" i="4"/>
  <c r="AP824" i="4"/>
  <c r="AP1047" i="4"/>
  <c r="AP604" i="4"/>
  <c r="AP268" i="4"/>
  <c r="AP659" i="4"/>
  <c r="AP879" i="4"/>
  <c r="AP989" i="4"/>
  <c r="AP378" i="4"/>
  <c r="AO171" i="4"/>
  <c r="AO184" i="4" s="1"/>
  <c r="AP158" i="4"/>
  <c r="Y753" i="4"/>
  <c r="Y475" i="4"/>
  <c r="AN956" i="4"/>
  <c r="AN974" i="4" s="1"/>
  <c r="Z179" i="4"/>
  <c r="Z192" i="4" s="1"/>
  <c r="AO534" i="4"/>
  <c r="AN1070" i="4"/>
  <c r="AN1088" i="4" s="1"/>
  <c r="AN289" i="4"/>
  <c r="AN307" i="4" s="1"/>
  <c r="AP834" i="4" l="1"/>
  <c r="AP893" i="4"/>
  <c r="AP388" i="4"/>
  <c r="AP757" i="4"/>
  <c r="AP1062" i="4"/>
  <c r="AP1005" i="4"/>
  <c r="AP1014" i="4" s="1"/>
  <c r="AP338" i="4"/>
  <c r="AP785" i="4"/>
  <c r="AP794" i="4" s="1"/>
  <c r="AP812" i="4" s="1"/>
  <c r="AP946" i="4"/>
  <c r="AP394" i="4"/>
  <c r="AP403" i="4" s="1"/>
  <c r="AP421" i="4" s="1"/>
  <c r="AO791" i="4"/>
  <c r="AO458" i="4"/>
  <c r="AO476" i="4" s="1"/>
  <c r="AO400" i="4"/>
  <c r="AO956" i="4"/>
  <c r="AO974" i="4" s="1"/>
  <c r="AO345" i="4"/>
  <c r="AO901" i="4"/>
  <c r="AO1069" i="4"/>
  <c r="AO842" i="4"/>
  <c r="AO860" i="4" s="1"/>
  <c r="AO396" i="4"/>
  <c r="AO897" i="4"/>
  <c r="AO677" i="4"/>
  <c r="AO1007" i="4"/>
  <c r="AO509" i="4"/>
  <c r="AP1059" i="4"/>
  <c r="AP280" i="4"/>
  <c r="AP366" i="4"/>
  <c r="AP948" i="4"/>
  <c r="AP670" i="4"/>
  <c r="AO397" i="4"/>
  <c r="AP284" i="4"/>
  <c r="AP293" i="4" s="1"/>
  <c r="AP311" i="4" s="1"/>
  <c r="AP617" i="4"/>
  <c r="AP502" i="4"/>
  <c r="AO682" i="4"/>
  <c r="AO700" i="4" s="1"/>
  <c r="AO1066" i="4"/>
  <c r="AP392" i="4"/>
  <c r="AP391" i="4"/>
  <c r="AP727" i="4"/>
  <c r="AP726" i="4"/>
  <c r="AP950" i="4"/>
  <c r="AP959" i="4" s="1"/>
  <c r="AP977" i="4" s="1"/>
  <c r="AP836" i="4"/>
  <c r="AO415" i="4"/>
  <c r="AP283" i="4"/>
  <c r="AP332" i="4"/>
  <c r="AP556" i="4"/>
  <c r="AP729" i="4"/>
  <c r="AP507" i="4"/>
  <c r="AP516" i="4" s="1"/>
  <c r="AP226" i="4"/>
  <c r="AP449" i="4"/>
  <c r="AP613" i="4"/>
  <c r="AP783" i="4"/>
  <c r="AP888" i="4"/>
  <c r="AP1090" i="4"/>
  <c r="AP279" i="4"/>
  <c r="AP225" i="4"/>
  <c r="AP450" i="4"/>
  <c r="AP562" i="4"/>
  <c r="AP571" i="4" s="1"/>
  <c r="AP558" i="4"/>
  <c r="AP895" i="4"/>
  <c r="AP904" i="4" s="1"/>
  <c r="AP922" i="4" s="1"/>
  <c r="AO342" i="4"/>
  <c r="AO360" i="4" s="1"/>
  <c r="AP336" i="4"/>
  <c r="AP222" i="4"/>
  <c r="AP560" i="4"/>
  <c r="AP506" i="4"/>
  <c r="AP619" i="4"/>
  <c r="AP675" i="4"/>
  <c r="AP684" i="4" s="1"/>
  <c r="AP702" i="4" s="1"/>
  <c r="AP781" i="4"/>
  <c r="AP945" i="4"/>
  <c r="AP998" i="4"/>
  <c r="AO418" i="4"/>
  <c r="Y1094" i="4"/>
  <c r="Y1096" i="4"/>
  <c r="Y1113" i="4"/>
  <c r="Y203" i="4"/>
  <c r="Y202" i="4"/>
  <c r="Y1116" i="4"/>
  <c r="Y1100" i="4"/>
  <c r="Y426" i="4"/>
  <c r="Y425" i="4"/>
  <c r="AN1105" i="4"/>
  <c r="AN704" i="4"/>
  <c r="AO1067" i="4"/>
  <c r="AO1085" i="4" s="1"/>
  <c r="AO511" i="4"/>
  <c r="AO789" i="4"/>
  <c r="AO954" i="4"/>
  <c r="AO972" i="4" s="1"/>
  <c r="AO624" i="4"/>
  <c r="AO642" i="4" s="1"/>
  <c r="AO456" i="4"/>
  <c r="AO474" i="4" s="1"/>
  <c r="AO398" i="4"/>
  <c r="AO416" i="4" s="1"/>
  <c r="AO899" i="4"/>
  <c r="AO917" i="4" s="1"/>
  <c r="AO343" i="4"/>
  <c r="AO361" i="4" s="1"/>
  <c r="AO566" i="4"/>
  <c r="AO584" i="4" s="1"/>
  <c r="AO1009" i="4"/>
  <c r="AO1027" i="4" s="1"/>
  <c r="AO734" i="4"/>
  <c r="AO288" i="4"/>
  <c r="AO306" i="4" s="1"/>
  <c r="AO233" i="4"/>
  <c r="AO251" i="4" s="1"/>
  <c r="AO844" i="4"/>
  <c r="AO679" i="4"/>
  <c r="AO807" i="4"/>
  <c r="Y1109" i="4"/>
  <c r="Y924" i="4"/>
  <c r="Y1101" i="4"/>
  <c r="Y481" i="4"/>
  <c r="Z845" i="4"/>
  <c r="Z863" i="4" s="1"/>
  <c r="Z512" i="4"/>
  <c r="Z530" i="4" s="1"/>
  <c r="Z344" i="4"/>
  <c r="Z362" i="4" s="1"/>
  <c r="Z399" i="4"/>
  <c r="Z289" i="4"/>
  <c r="Z307" i="4" s="1"/>
  <c r="Z234" i="4"/>
  <c r="Z252" i="4" s="1"/>
  <c r="Z567" i="4"/>
  <c r="Z585" i="4" s="1"/>
  <c r="Z790" i="4"/>
  <c r="Z735" i="4"/>
  <c r="Z457" i="4"/>
  <c r="Z475" i="4" s="1"/>
  <c r="Z1068" i="4"/>
  <c r="Z1086" i="4" s="1"/>
  <c r="Z900" i="4"/>
  <c r="Z1010" i="4"/>
  <c r="Z1028" i="4" s="1"/>
  <c r="Z680" i="4"/>
  <c r="Z698" i="4" s="1"/>
  <c r="Z955" i="4"/>
  <c r="Z973" i="4" s="1"/>
  <c r="Z625" i="4"/>
  <c r="AO1068" i="4"/>
  <c r="AO1086" i="4" s="1"/>
  <c r="AO457" i="4"/>
  <c r="AO234" i="4"/>
  <c r="AO252" i="4" s="1"/>
  <c r="AO567" i="4"/>
  <c r="AO680" i="4"/>
  <c r="AO698" i="4" s="1"/>
  <c r="AO512" i="4"/>
  <c r="AO900" i="4"/>
  <c r="AO1010" i="4"/>
  <c r="AO1028" i="4" s="1"/>
  <c r="AO399" i="4"/>
  <c r="AO417" i="4" s="1"/>
  <c r="AO845" i="4"/>
  <c r="AO955" i="4"/>
  <c r="AO973" i="4" s="1"/>
  <c r="AO344" i="4"/>
  <c r="AO362" i="4" s="1"/>
  <c r="AO625" i="4"/>
  <c r="AO790" i="4"/>
  <c r="AO808" i="4" s="1"/>
  <c r="AO735" i="4"/>
  <c r="AO753" i="4" s="1"/>
  <c r="AO289" i="4"/>
  <c r="AO307" i="4" s="1"/>
  <c r="AO1071" i="4"/>
  <c r="AO1089" i="4" s="1"/>
  <c r="AO793" i="4"/>
  <c r="AO903" i="4"/>
  <c r="AO921" i="4" s="1"/>
  <c r="AO1013" i="4"/>
  <c r="AO683" i="4"/>
  <c r="AO848" i="4"/>
  <c r="AO866" i="4" s="1"/>
  <c r="AO738" i="4"/>
  <c r="AO756" i="4" s="1"/>
  <c r="AO958" i="4"/>
  <c r="AO237" i="4"/>
  <c r="AO570" i="4"/>
  <c r="AO588" i="4" s="1"/>
  <c r="AO347" i="4"/>
  <c r="AO365" i="4" s="1"/>
  <c r="AO628" i="4"/>
  <c r="AO646" i="4" s="1"/>
  <c r="AO402" i="4"/>
  <c r="AO292" i="4"/>
  <c r="AO460" i="4"/>
  <c r="AO478" i="4" s="1"/>
  <c r="AO515" i="4"/>
  <c r="AO533" i="4" s="1"/>
  <c r="AN1097" i="4"/>
  <c r="AN258" i="4"/>
  <c r="Y1104" i="4"/>
  <c r="Z695" i="4"/>
  <c r="Y649" i="4"/>
  <c r="Z952" i="4"/>
  <c r="Z970" i="4" s="1"/>
  <c r="Z622" i="4"/>
  <c r="Z509" i="4"/>
  <c r="Z527" i="4" s="1"/>
  <c r="Z787" i="4"/>
  <c r="Z732" i="4"/>
  <c r="Z677" i="4"/>
  <c r="Z842" i="4"/>
  <c r="Z1007" i="4"/>
  <c r="Z286" i="4"/>
  <c r="Z304" i="4" s="1"/>
  <c r="Z897" i="4"/>
  <c r="Z915" i="4" s="1"/>
  <c r="Z341" i="4"/>
  <c r="Z1065" i="4"/>
  <c r="Z564" i="4"/>
  <c r="Z582" i="4" s="1"/>
  <c r="Z396" i="4"/>
  <c r="Z414" i="4" s="1"/>
  <c r="AO697" i="4"/>
  <c r="AN1111" i="4"/>
  <c r="AN1036" i="4"/>
  <c r="AN1037" i="4"/>
  <c r="AN1107" i="4"/>
  <c r="AN814" i="4"/>
  <c r="AN1113" i="4"/>
  <c r="AN1094" i="4"/>
  <c r="AN1096" i="4"/>
  <c r="AO249" i="4"/>
  <c r="AN203" i="4"/>
  <c r="AN202" i="4"/>
  <c r="AO1031" i="4"/>
  <c r="Z1083" i="4"/>
  <c r="Y1111" i="4"/>
  <c r="Y1037" i="4"/>
  <c r="Y1036" i="4"/>
  <c r="AN1098" i="4"/>
  <c r="AN313" i="4"/>
  <c r="AO473" i="4"/>
  <c r="AO811" i="4"/>
  <c r="AN1114" i="4"/>
  <c r="AO810" i="4"/>
  <c r="AN1117" i="4"/>
  <c r="AN1103" i="4"/>
  <c r="AN594" i="4"/>
  <c r="AN593" i="4"/>
  <c r="Y1099" i="4"/>
  <c r="Y368" i="4"/>
  <c r="Z624" i="4"/>
  <c r="Z642" i="4" s="1"/>
  <c r="Z566" i="4"/>
  <c r="Z456" i="4"/>
  <c r="Z233" i="4"/>
  <c r="Z251" i="4" s="1"/>
  <c r="Z679" i="4"/>
  <c r="Z697" i="4" s="1"/>
  <c r="Z343" i="4"/>
  <c r="Z361" i="4" s="1"/>
  <c r="Z844" i="4"/>
  <c r="Z862" i="4" s="1"/>
  <c r="Z1009" i="4"/>
  <c r="Z1027" i="4" s="1"/>
  <c r="Z899" i="4"/>
  <c r="Z917" i="4" s="1"/>
  <c r="Z398" i="4"/>
  <c r="Z416" i="4" s="1"/>
  <c r="Z288" i="4"/>
  <c r="Z954" i="4"/>
  <c r="Z1067" i="4"/>
  <c r="Z1085" i="4" s="1"/>
  <c r="Z511" i="4"/>
  <c r="Z529" i="4" s="1"/>
  <c r="Z734" i="4"/>
  <c r="Z752" i="4" s="1"/>
  <c r="Z789" i="4"/>
  <c r="Z807" i="4" s="1"/>
  <c r="AO701" i="4"/>
  <c r="AN1101" i="4"/>
  <c r="AO527" i="4"/>
  <c r="AN481" i="4"/>
  <c r="AN1099" i="4"/>
  <c r="AO414" i="4"/>
  <c r="AN368" i="4"/>
  <c r="AO232" i="4"/>
  <c r="AO250" i="4" s="1"/>
  <c r="AO455" i="4"/>
  <c r="Y1105" i="4"/>
  <c r="Z750" i="4"/>
  <c r="Y704" i="4"/>
  <c r="Y1118" i="4"/>
  <c r="Z254" i="4"/>
  <c r="AN1110" i="4"/>
  <c r="AO1025" i="4"/>
  <c r="AN979" i="4"/>
  <c r="AO585" i="4"/>
  <c r="AO976" i="4"/>
  <c r="AN1106" i="4"/>
  <c r="AO805" i="4"/>
  <c r="AN759" i="4"/>
  <c r="Y1097" i="4"/>
  <c r="Y258" i="4"/>
  <c r="AN1115" i="4"/>
  <c r="Z956" i="4"/>
  <c r="Z974" i="4" s="1"/>
  <c r="Z901" i="4"/>
  <c r="Z919" i="4" s="1"/>
  <c r="Z513" i="4"/>
  <c r="Z531" i="4" s="1"/>
  <c r="Z290" i="4"/>
  <c r="Z308" i="4" s="1"/>
  <c r="Z400" i="4"/>
  <c r="Z418" i="4" s="1"/>
  <c r="Z458" i="4"/>
  <c r="Z476" i="4" s="1"/>
  <c r="Z681" i="4"/>
  <c r="Z699" i="4" s="1"/>
  <c r="Z736" i="4"/>
  <c r="Z754" i="4" s="1"/>
  <c r="Z791" i="4"/>
  <c r="Z809" i="4" s="1"/>
  <c r="Z1069" i="4"/>
  <c r="Z1087" i="4" s="1"/>
  <c r="Z235" i="4"/>
  <c r="Z1011" i="4"/>
  <c r="Z1029" i="4" s="1"/>
  <c r="Z568" i="4"/>
  <c r="Z586" i="4" s="1"/>
  <c r="Z345" i="4"/>
  <c r="Z363" i="4" s="1"/>
  <c r="Z846" i="4"/>
  <c r="Z626" i="4"/>
  <c r="Z644" i="4" s="1"/>
  <c r="Z1012" i="4"/>
  <c r="Z1030" i="4" s="1"/>
  <c r="Z847" i="4"/>
  <c r="Z865" i="4" s="1"/>
  <c r="Z902" i="4"/>
  <c r="Z920" i="4" s="1"/>
  <c r="Z792" i="4"/>
  <c r="Z810" i="4" s="1"/>
  <c r="Z737" i="4"/>
  <c r="Z682" i="4"/>
  <c r="Z700" i="4" s="1"/>
  <c r="Z459" i="4"/>
  <c r="Z477" i="4" s="1"/>
  <c r="Z236" i="4"/>
  <c r="Z346" i="4"/>
  <c r="Z364" i="4" s="1"/>
  <c r="Z627" i="4"/>
  <c r="Z645" i="4" s="1"/>
  <c r="Z1070" i="4"/>
  <c r="Z1088" i="4" s="1"/>
  <c r="Z569" i="4"/>
  <c r="Z587" i="4" s="1"/>
  <c r="Z514" i="4"/>
  <c r="Z957" i="4"/>
  <c r="Z975" i="4" s="1"/>
  <c r="Z291" i="4"/>
  <c r="Z309" i="4" s="1"/>
  <c r="Z401" i="4"/>
  <c r="Z419" i="4" s="1"/>
  <c r="AO788" i="4"/>
  <c r="AO806" i="4" s="1"/>
  <c r="Z972" i="4"/>
  <c r="AP503" i="4"/>
  <c r="AP671" i="4"/>
  <c r="AP838" i="4"/>
  <c r="AP947" i="4"/>
  <c r="AP1058" i="4"/>
  <c r="AP177" i="4"/>
  <c r="AP190" i="4" s="1"/>
  <c r="Z455" i="4"/>
  <c r="Z232" i="4"/>
  <c r="Z250" i="4" s="1"/>
  <c r="AO622" i="4"/>
  <c r="AO640" i="4" s="1"/>
  <c r="AO420" i="4"/>
  <c r="AO564" i="4"/>
  <c r="AO582" i="4" s="1"/>
  <c r="AO623" i="4"/>
  <c r="AO641" i="4" s="1"/>
  <c r="AO513" i="4"/>
  <c r="AP173" i="4"/>
  <c r="AP186" i="4" s="1"/>
  <c r="AO1087" i="4"/>
  <c r="Y1106" i="4"/>
  <c r="Z805" i="4"/>
  <c r="Y759" i="4"/>
  <c r="Z306" i="4"/>
  <c r="AP724" i="4"/>
  <c r="AP778" i="4"/>
  <c r="AP1003" i="4"/>
  <c r="AP999" i="4"/>
  <c r="Y1098" i="4"/>
  <c r="Z359" i="4"/>
  <c r="Y313" i="4"/>
  <c r="AO952" i="4"/>
  <c r="Y1117" i="4"/>
  <c r="Z253" i="4"/>
  <c r="Z473" i="4"/>
  <c r="AN1116" i="4"/>
  <c r="Y1119" i="4"/>
  <c r="AO916" i="4"/>
  <c r="AP281" i="4"/>
  <c r="AO1120" i="4"/>
  <c r="Y1110" i="4"/>
  <c r="Z1025" i="4"/>
  <c r="Y979" i="4"/>
  <c r="Y1103" i="4"/>
  <c r="Y593" i="4"/>
  <c r="Y594" i="4"/>
  <c r="Z640" i="4"/>
  <c r="AO236" i="4"/>
  <c r="AO254" i="4" s="1"/>
  <c r="AO291" i="4"/>
  <c r="AO309" i="4" s="1"/>
  <c r="AP557" i="4"/>
  <c r="AP174" i="4"/>
  <c r="AP187" i="4" s="1"/>
  <c r="Z474" i="4"/>
  <c r="Z753" i="4"/>
  <c r="Z864" i="4"/>
  <c r="AO918" i="4"/>
  <c r="AP229" i="4"/>
  <c r="AP238" i="4" s="1"/>
  <c r="AP256" i="4" s="1"/>
  <c r="AP446" i="4"/>
  <c r="AO310" i="4"/>
  <c r="AO1012" i="4"/>
  <c r="AO1030" i="4" s="1"/>
  <c r="AO514" i="4"/>
  <c r="X1122" i="4"/>
  <c r="X1124" i="4"/>
  <c r="X1125" i="4" s="1"/>
  <c r="AN1124" i="4"/>
  <c r="Z643" i="4"/>
  <c r="Z584" i="4"/>
  <c r="AO532" i="4"/>
  <c r="AP179" i="4"/>
  <c r="AP192" i="4" s="1"/>
  <c r="AP390" i="4"/>
  <c r="AP561" i="4"/>
  <c r="AP833" i="4"/>
  <c r="AP944" i="4"/>
  <c r="AO1070" i="4"/>
  <c r="AO1088" i="4" s="1"/>
  <c r="AO401" i="4"/>
  <c r="AO419" i="4" s="1"/>
  <c r="AO809" i="4"/>
  <c r="AO530" i="4"/>
  <c r="AP337" i="4"/>
  <c r="AP333" i="4"/>
  <c r="AP452" i="4"/>
  <c r="AP461" i="4" s="1"/>
  <c r="AP479" i="4" s="1"/>
  <c r="AP504" i="4"/>
  <c r="AP674" i="4"/>
  <c r="AP728" i="4"/>
  <c r="AP835" i="4"/>
  <c r="AP889" i="4"/>
  <c r="AP1002" i="4"/>
  <c r="AO733" i="4"/>
  <c r="AO751" i="4" s="1"/>
  <c r="AO626" i="4"/>
  <c r="AO644" i="4" s="1"/>
  <c r="AO681" i="4"/>
  <c r="AO699" i="4" s="1"/>
  <c r="AO569" i="4"/>
  <c r="AO587" i="4" s="1"/>
  <c r="AO736" i="4"/>
  <c r="AO754" i="4" s="1"/>
  <c r="AO454" i="4"/>
  <c r="AO787" i="4"/>
  <c r="AP171" i="4"/>
  <c r="AP184" i="4" s="1"/>
  <c r="Z231" i="4"/>
  <c r="Z249" i="4" s="1"/>
  <c r="Z454" i="4"/>
  <c r="Z472" i="4" s="1"/>
  <c r="AO847" i="4"/>
  <c r="AO865" i="4" s="1"/>
  <c r="AP227" i="4"/>
  <c r="AP389" i="4"/>
  <c r="AP725" i="4"/>
  <c r="AP500" i="4"/>
  <c r="AP784" i="4"/>
  <c r="AP949" i="4"/>
  <c r="AP891" i="4"/>
  <c r="AP1056" i="4"/>
  <c r="AO863" i="4"/>
  <c r="AO565" i="4"/>
  <c r="AO583" i="4" s="1"/>
  <c r="AO627" i="4"/>
  <c r="AO645" i="4" s="1"/>
  <c r="AO1011" i="4"/>
  <c r="AO1029" i="4" s="1"/>
  <c r="AO1065" i="4"/>
  <c r="AO1083" i="4" s="1"/>
  <c r="Z918" i="4"/>
  <c r="AO902" i="4"/>
  <c r="AO920" i="4" s="1"/>
  <c r="Z532" i="4"/>
  <c r="AN1119" i="4"/>
  <c r="AO255" i="4"/>
  <c r="AO531" i="4"/>
  <c r="Y1102" i="4"/>
  <c r="Y536" i="4"/>
  <c r="AP181" i="4"/>
  <c r="AP194" i="4" s="1"/>
  <c r="Y1107" i="4"/>
  <c r="Z860" i="4"/>
  <c r="Y814" i="4"/>
  <c r="AO459" i="4"/>
  <c r="AO477" i="4" s="1"/>
  <c r="AO568" i="4"/>
  <c r="AO586" i="4" s="1"/>
  <c r="Z808" i="4"/>
  <c r="Z417" i="4"/>
  <c r="Y1114" i="4"/>
  <c r="AP1032" i="4"/>
  <c r="Y1115" i="4"/>
  <c r="AP589" i="4"/>
  <c r="AP277" i="4"/>
  <c r="AP614" i="4"/>
  <c r="AP668" i="4"/>
  <c r="AP837" i="4"/>
  <c r="AP1001" i="4"/>
  <c r="AO475" i="4"/>
  <c r="AP175" i="4"/>
  <c r="AP188" i="4" s="1"/>
  <c r="AO843" i="4"/>
  <c r="AO861" i="4" s="1"/>
  <c r="AO510" i="4"/>
  <c r="AO528" i="4" s="1"/>
  <c r="AO732" i="4"/>
  <c r="AO750" i="4" s="1"/>
  <c r="AO1008" i="4"/>
  <c r="AO1026" i="4" s="1"/>
  <c r="AO1084" i="4"/>
  <c r="AO529" i="4"/>
  <c r="AP615" i="4"/>
  <c r="AO919" i="4"/>
  <c r="AO957" i="4"/>
  <c r="AO975" i="4" s="1"/>
  <c r="AP282" i="4"/>
  <c r="AP447" i="4"/>
  <c r="AP505" i="4"/>
  <c r="AP618" i="4"/>
  <c r="AP892" i="4"/>
  <c r="AP890" i="4"/>
  <c r="AP1061" i="4"/>
  <c r="AN1102" i="4"/>
  <c r="AN536" i="4"/>
  <c r="AO290" i="4"/>
  <c r="AO308" i="4" s="1"/>
  <c r="AO346" i="4"/>
  <c r="AO364" i="4" s="1"/>
  <c r="AO846" i="4"/>
  <c r="AO864" i="4" s="1"/>
  <c r="Z848" i="4"/>
  <c r="Z866" i="4" s="1"/>
  <c r="Z570" i="4"/>
  <c r="Z588" i="4" s="1"/>
  <c r="Z460" i="4"/>
  <c r="Z478" i="4" s="1"/>
  <c r="Z292" i="4"/>
  <c r="Z310" i="4" s="1"/>
  <c r="Z347" i="4"/>
  <c r="Z365" i="4" s="1"/>
  <c r="Z237" i="4"/>
  <c r="Z255" i="4" s="1"/>
  <c r="Z515" i="4"/>
  <c r="Z533" i="4" s="1"/>
  <c r="Z793" i="4"/>
  <c r="Z811" i="4" s="1"/>
  <c r="Z1013" i="4"/>
  <c r="Z1031" i="4" s="1"/>
  <c r="Z628" i="4"/>
  <c r="Z646" i="4" s="1"/>
  <c r="Z402" i="4"/>
  <c r="Z420" i="4" s="1"/>
  <c r="Z903" i="4"/>
  <c r="Z921" i="4" s="1"/>
  <c r="Z958" i="4"/>
  <c r="Z976" i="4" s="1"/>
  <c r="Z1071" i="4"/>
  <c r="Z1089" i="4" s="1"/>
  <c r="Z683" i="4"/>
  <c r="Z701" i="4" s="1"/>
  <c r="Z738" i="4"/>
  <c r="Z756" i="4" s="1"/>
  <c r="AN1109" i="4"/>
  <c r="AO970" i="4"/>
  <c r="AN924" i="4"/>
  <c r="AO752" i="4"/>
  <c r="AO862" i="4"/>
  <c r="AP1000" i="4"/>
  <c r="AP178" i="4"/>
  <c r="AP191" i="4" s="1"/>
  <c r="AP534" i="4"/>
  <c r="AO953" i="4"/>
  <c r="AO971" i="4" s="1"/>
  <c r="AO363" i="4"/>
  <c r="AN1108" i="4"/>
  <c r="AO915" i="4"/>
  <c r="AN869" i="4"/>
  <c r="AM1122" i="4"/>
  <c r="AM1125" i="4"/>
  <c r="AP387" i="4"/>
  <c r="AP334" i="4"/>
  <c r="AP501" i="4"/>
  <c r="AP616" i="4"/>
  <c r="AP669" i="4"/>
  <c r="AP723" i="4"/>
  <c r="AP840" i="4"/>
  <c r="AP849" i="4" s="1"/>
  <c r="AP894" i="4"/>
  <c r="AP1060" i="4"/>
  <c r="AP867" i="4"/>
  <c r="AO643" i="4"/>
  <c r="AO341" i="4"/>
  <c r="AO359" i="4" s="1"/>
  <c r="AO678" i="4"/>
  <c r="AO696" i="4" s="1"/>
  <c r="AP176" i="4"/>
  <c r="AP189" i="4" s="1"/>
  <c r="AP180" i="4"/>
  <c r="AP193" i="4" s="1"/>
  <c r="Z755" i="4"/>
  <c r="AO287" i="4"/>
  <c r="AO305" i="4" s="1"/>
  <c r="AP172" i="4"/>
  <c r="AP185" i="4" s="1"/>
  <c r="AN1100" i="4"/>
  <c r="AO472" i="4"/>
  <c r="AN426" i="4"/>
  <c r="AN425" i="4"/>
  <c r="AP278" i="4"/>
  <c r="AP780" i="4"/>
  <c r="AP782" i="4"/>
  <c r="Z843" i="4"/>
  <c r="Z861" i="4" s="1"/>
  <c r="Z623" i="4"/>
  <c r="Z641" i="4" s="1"/>
  <c r="Z397" i="4"/>
  <c r="Z415" i="4" s="1"/>
  <c r="Z287" i="4"/>
  <c r="Z305" i="4" s="1"/>
  <c r="Z898" i="4"/>
  <c r="Z916" i="4" s="1"/>
  <c r="Z510" i="4"/>
  <c r="Z528" i="4" s="1"/>
  <c r="Z342" i="4"/>
  <c r="Z360" i="4" s="1"/>
  <c r="Z678" i="4"/>
  <c r="Z696" i="4" s="1"/>
  <c r="Z733" i="4"/>
  <c r="Z751" i="4" s="1"/>
  <c r="Z1066" i="4"/>
  <c r="Z1084" i="4" s="1"/>
  <c r="Z788" i="4"/>
  <c r="Z806" i="4" s="1"/>
  <c r="Z565" i="4"/>
  <c r="Z583" i="4" s="1"/>
  <c r="Z1008" i="4"/>
  <c r="Z1026" i="4" s="1"/>
  <c r="Z953" i="4"/>
  <c r="Z971" i="4" s="1"/>
  <c r="Y1108" i="4"/>
  <c r="Y869" i="4"/>
  <c r="AN1104" i="4"/>
  <c r="AO695" i="4"/>
  <c r="AN649" i="4"/>
  <c r="AO286" i="4"/>
  <c r="AO304" i="4" s="1"/>
  <c r="AO737" i="4"/>
  <c r="AO755" i="4" s="1"/>
  <c r="AN1118" i="4"/>
  <c r="AP223" i="4"/>
  <c r="AP448" i="4"/>
  <c r="AP559" i="4"/>
  <c r="AP555" i="4"/>
  <c r="AP620" i="4"/>
  <c r="AP629" i="4" s="1"/>
  <c r="AP647" i="4" s="1"/>
  <c r="AP779" i="4"/>
  <c r="AP839" i="4"/>
  <c r="AP943" i="4"/>
  <c r="AP1004" i="4"/>
  <c r="AO235" i="4"/>
  <c r="AO253" i="4" s="1"/>
  <c r="AP1120" i="4" l="1"/>
  <c r="Z1116" i="4"/>
  <c r="AP848" i="4"/>
  <c r="AP628" i="4"/>
  <c r="AP646" i="4" s="1"/>
  <c r="AP570" i="4"/>
  <c r="AP460" i="4"/>
  <c r="AP292" i="4"/>
  <c r="AP347" i="4"/>
  <c r="AP365" i="4" s="1"/>
  <c r="AP237" i="4"/>
  <c r="AP793" i="4"/>
  <c r="AP811" i="4" s="1"/>
  <c r="AP402" i="4"/>
  <c r="AP420" i="4" s="1"/>
  <c r="AP515" i="4"/>
  <c r="AP903" i="4"/>
  <c r="AP921" i="4" s="1"/>
  <c r="AP958" i="4"/>
  <c r="AP976" i="4" s="1"/>
  <c r="AP1013" i="4"/>
  <c r="AP738" i="4"/>
  <c r="AP1071" i="4"/>
  <c r="AP683" i="4"/>
  <c r="Z1100" i="4"/>
  <c r="Z426" i="4"/>
  <c r="Z425" i="4"/>
  <c r="Z1094" i="4"/>
  <c r="Z1096" i="4"/>
  <c r="Z1113" i="4"/>
  <c r="Z203" i="4"/>
  <c r="Z202" i="4"/>
  <c r="AO1098" i="4"/>
  <c r="AO313" i="4"/>
  <c r="AO1097" i="4"/>
  <c r="AO258" i="4"/>
  <c r="AO1102" i="4"/>
  <c r="AO536" i="4"/>
  <c r="Z1109" i="4"/>
  <c r="Z924" i="4"/>
  <c r="AO1105" i="4"/>
  <c r="AO704" i="4"/>
  <c r="AO1114" i="4"/>
  <c r="Z1115" i="4"/>
  <c r="AP845" i="4"/>
  <c r="AP863" i="4" s="1"/>
  <c r="AP735" i="4"/>
  <c r="AP753" i="4" s="1"/>
  <c r="AP234" i="4"/>
  <c r="AP512" i="4"/>
  <c r="AP289" i="4"/>
  <c r="AP307" i="4" s="1"/>
  <c r="AP399" i="4"/>
  <c r="AP417" i="4" s="1"/>
  <c r="AP344" i="4"/>
  <c r="AP362" i="4" s="1"/>
  <c r="AP790" i="4"/>
  <c r="AP567" i="4"/>
  <c r="AP1010" i="4"/>
  <c r="AP1028" i="4" s="1"/>
  <c r="AP680" i="4"/>
  <c r="AP457" i="4"/>
  <c r="AP475" i="4" s="1"/>
  <c r="AP1068" i="4"/>
  <c r="AP1086" i="4" s="1"/>
  <c r="AP900" i="4"/>
  <c r="AP918" i="4" s="1"/>
  <c r="AP625" i="4"/>
  <c r="AP643" i="4" s="1"/>
  <c r="AP955" i="4"/>
  <c r="AP973" i="4" s="1"/>
  <c r="AP866" i="4"/>
  <c r="AO1103" i="4"/>
  <c r="AO594" i="4"/>
  <c r="AO593" i="4"/>
  <c r="Z1114" i="4"/>
  <c r="AO1111" i="4"/>
  <c r="AO1037" i="4"/>
  <c r="AO1036" i="4"/>
  <c r="AP732" i="4"/>
  <c r="AP750" i="4" s="1"/>
  <c r="AP622" i="4"/>
  <c r="AP640" i="4" s="1"/>
  <c r="AP509" i="4"/>
  <c r="AP527" i="4" s="1"/>
  <c r="AP677" i="4"/>
  <c r="AP695" i="4" s="1"/>
  <c r="AP787" i="4"/>
  <c r="AP805" i="4" s="1"/>
  <c r="AP952" i="4"/>
  <c r="AP970" i="4" s="1"/>
  <c r="AP842" i="4"/>
  <c r="AP860" i="4" s="1"/>
  <c r="AP1065" i="4"/>
  <c r="AP1083" i="4" s="1"/>
  <c r="AP341" i="4"/>
  <c r="AP359" i="4" s="1"/>
  <c r="AP564" i="4"/>
  <c r="AP582" i="4" s="1"/>
  <c r="AP396" i="4"/>
  <c r="AP414" i="4" s="1"/>
  <c r="AP897" i="4"/>
  <c r="AP286" i="4"/>
  <c r="AP304" i="4" s="1"/>
  <c r="AP1007" i="4"/>
  <c r="AP1025" i="4" s="1"/>
  <c r="AO1117" i="4"/>
  <c r="AP253" i="4"/>
  <c r="Z1097" i="4"/>
  <c r="Z258" i="4"/>
  <c r="AP478" i="4"/>
  <c r="AP701" i="4"/>
  <c r="Z1119" i="4"/>
  <c r="AO1106" i="4"/>
  <c r="AO759" i="4"/>
  <c r="AO1108" i="4"/>
  <c r="AP915" i="4"/>
  <c r="AO869" i="4"/>
  <c r="Z1108" i="4"/>
  <c r="Z869" i="4"/>
  <c r="Z1107" i="4"/>
  <c r="Z814" i="4"/>
  <c r="AO1116" i="4"/>
  <c r="AP252" i="4"/>
  <c r="Z1105" i="4"/>
  <c r="Z704" i="4"/>
  <c r="AO1104" i="4"/>
  <c r="AO649" i="4"/>
  <c r="Z1104" i="4"/>
  <c r="Z649" i="4"/>
  <c r="AP231" i="4"/>
  <c r="AP249" i="4" s="1"/>
  <c r="AP454" i="4"/>
  <c r="AP1031" i="4"/>
  <c r="Z1101" i="4"/>
  <c r="Z481" i="4"/>
  <c r="Z1110" i="4"/>
  <c r="Z979" i="4"/>
  <c r="AP956" i="4"/>
  <c r="AP974" i="4" s="1"/>
  <c r="AP290" i="4"/>
  <c r="AP308" i="4" s="1"/>
  <c r="AP681" i="4"/>
  <c r="AP699" i="4" s="1"/>
  <c r="AP513" i="4"/>
  <c r="AP531" i="4" s="1"/>
  <c r="AP458" i="4"/>
  <c r="AP476" i="4" s="1"/>
  <c r="AP791" i="4"/>
  <c r="AP809" i="4" s="1"/>
  <c r="AP901" i="4"/>
  <c r="AP736" i="4"/>
  <c r="AP754" i="4" s="1"/>
  <c r="AP400" i="4"/>
  <c r="AP418" i="4" s="1"/>
  <c r="AP568" i="4"/>
  <c r="AP586" i="4" s="1"/>
  <c r="AP846" i="4"/>
  <c r="AP864" i="4" s="1"/>
  <c r="AP1011" i="4"/>
  <c r="AP1029" i="4" s="1"/>
  <c r="AP1069" i="4"/>
  <c r="AP1087" i="4" s="1"/>
  <c r="AP345" i="4"/>
  <c r="AP363" i="4" s="1"/>
  <c r="AP626" i="4"/>
  <c r="AP644" i="4" s="1"/>
  <c r="AP235" i="4"/>
  <c r="Z1117" i="4"/>
  <c r="Z1106" i="4"/>
  <c r="Z759" i="4"/>
  <c r="AP1089" i="4"/>
  <c r="AP533" i="4"/>
  <c r="AO1118" i="4"/>
  <c r="AP698" i="4"/>
  <c r="AP624" i="4"/>
  <c r="AP642" i="4" s="1"/>
  <c r="AP456" i="4"/>
  <c r="AP474" i="4" s="1"/>
  <c r="AP566" i="4"/>
  <c r="AP584" i="4" s="1"/>
  <c r="AP844" i="4"/>
  <c r="AP862" i="4" s="1"/>
  <c r="AP233" i="4"/>
  <c r="AP251" i="4" s="1"/>
  <c r="AP343" i="4"/>
  <c r="AP361" i="4" s="1"/>
  <c r="AP899" i="4"/>
  <c r="AP917" i="4" s="1"/>
  <c r="AP679" i="4"/>
  <c r="AP697" i="4" s="1"/>
  <c r="AP1009" i="4"/>
  <c r="AP1027" i="4" s="1"/>
  <c r="AP954" i="4"/>
  <c r="AP972" i="4" s="1"/>
  <c r="AP398" i="4"/>
  <c r="AP416" i="4" s="1"/>
  <c r="AP734" i="4"/>
  <c r="AP752" i="4" s="1"/>
  <c r="AP789" i="4"/>
  <c r="AP807" i="4" s="1"/>
  <c r="AP511" i="4"/>
  <c r="AP529" i="4" s="1"/>
  <c r="AP288" i="4"/>
  <c r="AP306" i="4" s="1"/>
  <c r="AP1067" i="4"/>
  <c r="AP1085" i="4" s="1"/>
  <c r="Z1099" i="4"/>
  <c r="Z368" i="4"/>
  <c r="AO1094" i="4"/>
  <c r="AO1113" i="4"/>
  <c r="AO1096" i="4"/>
  <c r="AO203" i="4"/>
  <c r="AO202" i="4"/>
  <c r="AP756" i="4"/>
  <c r="AO1109" i="4"/>
  <c r="AO924" i="4"/>
  <c r="AO1100" i="4"/>
  <c r="AP472" i="4"/>
  <c r="AO426" i="4"/>
  <c r="AO425" i="4"/>
  <c r="Z1103" i="4"/>
  <c r="Z593" i="4"/>
  <c r="Z594" i="4"/>
  <c r="AO1115" i="4"/>
  <c r="AP585" i="4"/>
  <c r="AO1119" i="4"/>
  <c r="AP255" i="4"/>
  <c r="AP1012" i="4"/>
  <c r="AP1030" i="4" s="1"/>
  <c r="AP847" i="4"/>
  <c r="AP865" i="4" s="1"/>
  <c r="AP902" i="4"/>
  <c r="AP920" i="4" s="1"/>
  <c r="AP737" i="4"/>
  <c r="AP755" i="4" s="1"/>
  <c r="AP459" i="4"/>
  <c r="AP477" i="4" s="1"/>
  <c r="AP236" i="4"/>
  <c r="AP254" i="4" s="1"/>
  <c r="AP627" i="4"/>
  <c r="AP645" i="4" s="1"/>
  <c r="AP792" i="4"/>
  <c r="AP810" i="4" s="1"/>
  <c r="AP346" i="4"/>
  <c r="AP364" i="4" s="1"/>
  <c r="AP682" i="4"/>
  <c r="AP700" i="4" s="1"/>
  <c r="AP1070" i="4"/>
  <c r="AP1088" i="4" s="1"/>
  <c r="AP514" i="4"/>
  <c r="AP532" i="4" s="1"/>
  <c r="AP291" i="4"/>
  <c r="AP309" i="4" s="1"/>
  <c r="AP957" i="4"/>
  <c r="AP975" i="4" s="1"/>
  <c r="AP569" i="4"/>
  <c r="AP587" i="4" s="1"/>
  <c r="AP401" i="4"/>
  <c r="AP419" i="4" s="1"/>
  <c r="AP919" i="4"/>
  <c r="AP530" i="4"/>
  <c r="AO1099" i="4"/>
  <c r="AO368" i="4"/>
  <c r="AN1122" i="4"/>
  <c r="AN1125" i="4"/>
  <c r="AP843" i="4"/>
  <c r="AP861" i="4" s="1"/>
  <c r="AP733" i="4"/>
  <c r="AP751" i="4" s="1"/>
  <c r="AP678" i="4"/>
  <c r="AP696" i="4" s="1"/>
  <c r="AP397" i="4"/>
  <c r="AP415" i="4" s="1"/>
  <c r="AP342" i="4"/>
  <c r="AP360" i="4" s="1"/>
  <c r="AP287" i="4"/>
  <c r="AP305" i="4" s="1"/>
  <c r="AP898" i="4"/>
  <c r="AP916" i="4" s="1"/>
  <c r="AP510" i="4"/>
  <c r="AP528" i="4" s="1"/>
  <c r="AP623" i="4"/>
  <c r="AP641" i="4" s="1"/>
  <c r="AP1066" i="4"/>
  <c r="AP1084" i="4" s="1"/>
  <c r="AP1008" i="4"/>
  <c r="AP1026" i="4" s="1"/>
  <c r="AP565" i="4"/>
  <c r="AP583" i="4" s="1"/>
  <c r="AP788" i="4"/>
  <c r="AP806" i="4" s="1"/>
  <c r="AP953" i="4"/>
  <c r="AP971" i="4" s="1"/>
  <c r="AP455" i="4"/>
  <c r="AP473" i="4" s="1"/>
  <c r="AP232" i="4"/>
  <c r="AP250" i="4" s="1"/>
  <c r="Z1102" i="4"/>
  <c r="Z536" i="4"/>
  <c r="AP310" i="4"/>
  <c r="Z1098" i="4"/>
  <c r="Z313" i="4"/>
  <c r="AO1110" i="4"/>
  <c r="AO979" i="4"/>
  <c r="AP808" i="4"/>
  <c r="Z1118" i="4"/>
  <c r="AO1101" i="4"/>
  <c r="AO481" i="4"/>
  <c r="AP588" i="4"/>
  <c r="Y1122" i="4"/>
  <c r="AO1124" i="4"/>
  <c r="Y1124" i="4"/>
  <c r="Y1125" i="4" s="1"/>
  <c r="Z1111" i="4"/>
  <c r="Z1037" i="4"/>
  <c r="Z1036" i="4"/>
  <c r="AO1107" i="4"/>
  <c r="AO814" i="4"/>
  <c r="AP1115" i="4" l="1"/>
  <c r="AP1096" i="4"/>
  <c r="AP1113" i="4"/>
  <c r="AP1094" i="4"/>
  <c r="AP203" i="4"/>
  <c r="AP202" i="4"/>
  <c r="AP1106" i="4"/>
  <c r="AP759" i="4"/>
  <c r="AP1105" i="4"/>
  <c r="AP704" i="4"/>
  <c r="AP1097" i="4"/>
  <c r="AP258" i="4"/>
  <c r="AP1114" i="4"/>
  <c r="AP1099" i="4"/>
  <c r="AP368" i="4"/>
  <c r="AP1102" i="4"/>
  <c r="AP536" i="4"/>
  <c r="AP1098" i="4"/>
  <c r="AP313" i="4"/>
  <c r="AP1111" i="4"/>
  <c r="AP1037" i="4"/>
  <c r="AP1036" i="4"/>
  <c r="AP1107" i="4"/>
  <c r="AP814" i="4"/>
  <c r="AP1104" i="4"/>
  <c r="AP649" i="4"/>
  <c r="AP1109" i="4"/>
  <c r="AP924" i="4"/>
  <c r="AP1119" i="4"/>
  <c r="AP1110" i="4"/>
  <c r="AP979" i="4"/>
  <c r="AP1118" i="4"/>
  <c r="Z1122" i="4"/>
  <c r="Z1125" i="4"/>
  <c r="AP1124" i="4"/>
  <c r="Z1124" i="4"/>
  <c r="AP1117" i="4"/>
  <c r="AP1108" i="4"/>
  <c r="AP869" i="4"/>
  <c r="AP1116" i="4"/>
  <c r="AP1103" i="4"/>
  <c r="AP594" i="4"/>
  <c r="AP593" i="4"/>
  <c r="AP1101" i="4"/>
  <c r="AP481" i="4"/>
  <c r="AP1100" i="4"/>
  <c r="AP425" i="4"/>
  <c r="AP426" i="4"/>
  <c r="AO1122" i="4"/>
  <c r="AO1125" i="4"/>
  <c r="AP1122" i="4" l="1"/>
  <c r="AP1125" i="4"/>
</calcChain>
</file>

<file path=xl/sharedStrings.xml><?xml version="1.0" encoding="utf-8"?>
<sst xmlns="http://schemas.openxmlformats.org/spreadsheetml/2006/main" count="13091" uniqueCount="3760">
  <si>
    <t>CPAT mitigation module - copy-pasteable prototype v0.10</t>
  </si>
  <si>
    <t>Purpose</t>
  </si>
  <si>
    <t>Auditable, copy-pasteable replacement of the CPAT mitigation price -&gt; fuel-use chain. Each variable has one formula across all subsectors, fuels and years, and a whole scenario group copies to a new scenario and keeps working.</t>
  </si>
  <si>
    <t>Status</t>
  </si>
  <si>
    <t>v0.10 prototype: policies (carbon tax, fuel price reform, feebate shadow price), domestic price projection (legacy method) and price -&gt; fuel use for transport, buildings, industry and other energy use. Power, electricity prices, emissions, revenue and ETS not yet.</t>
  </si>
  <si>
    <t>Layout (as legacy CPAT)</t>
  </si>
  <si>
    <t>Sections: 1. Policies (row 11), 2. Retail energy prices (row 149), 3. Power sector (row 198, placeholder), 5. Transport (row 201), 6. Buildings (row 424), 7. Industrial (row 592), 8. Other energy use (row 1035), 11. Results - energy consumption (row 1093). Numbers follow the legacy Mitigation sheet.</t>
  </si>
  <si>
    <t>Nesting</t>
  </si>
  <si>
    <t>Across: scenario (outer) &gt; year (inner). Down: sector section &gt; subsector &gt; variable &gt; fuel. Each subsector: a heading line (its total fuel use), then ctxnew, ntx, nce, atp, shp, ener, each over the 8 fuels with one blank row (55 rows per subsector). Section 2: sp, txo, rpb over the 12 price fuels (coal and gas x power / residential / industry; gasoline, diesel, LPG, kerosene, other oil products, biomass for all sectors).</t>
  </si>
  <si>
    <t>ASSUMPTIONS: units</t>
  </si>
  <si>
    <t>All prices, taxes and policy values are in REAL US DOLLARS OF THE RESULTS YEAR (MTInputs ResultsYear, 2026; Settings C8), per GJ. There is no inflation after the conversion: a constant real price is a constant number. Fuel use is in ktoe.</t>
  </si>
  <si>
    <t>ASSUMPTIONS: two indices</t>
  </si>
  <si>
    <t>Row 8 infl = US CPI(ResultsYear) / US CPI(year) converts nominal DOMESTIC data (IMF price dataset: supply cost, taxes, retail price, margin, production cost) and nominal policy inputs. Row 9 defl = US GDP deflator(ResultsYear) / deflator(year) converts nominal INTERNATIONAL prices (legacy uses the deflator there). The two differ by up to 1.2% before 2030 (2022: 1.137 vs 1.124), so both are kept. The CPI is held flat after 2031 in the legacy data (WEO horizon); results after 2030 are not compared with legacy.</t>
  </si>
  <si>
    <t>ASSUMPTIONS: inputs</t>
  </si>
  <si>
    <t>Domestic price data are nominal USD of their year -&gt; x infl of that year. International prices are nominal -&gt; x defl; only their year-on-year ratios move the supply cost, so their units and level drop out. MTInputs policy values are REAL (ResultsYear USD): carbon price, feebate rates and fuel price reform increases. Only the carbon price has a switch: NomorReal = Nominal makes it nominal, then x infl (legacy row 2249). Margins and production costs are base-year (2022) nominal values -&gt; x infl(2022), held constant in real terms.</t>
  </si>
  <si>
    <t>ASSUMPTIONS: history</t>
  </si>
  <si>
    <t>Years up to the last historical price year (Settings C10, 2024) take prices from data (Inputs_prices); later years are projected. Base-year (2022) fuel use is data; fuel use from 2023 on is modelled with these prices (also in 2023-2024).</t>
  </si>
  <si>
    <t>ASSUMPTIONS: global vs scenario</t>
  </si>
  <si>
    <t>Global (Settings, from MTInputs scenario 1): ResultsYear, government price controls (pass-through), last historical year, gas market of the country. Per scenario (MTInputs column): international price source and adjustment, carbon price and its nominal/real switch, fuel price reform, feebates, coverage.</t>
  </si>
  <si>
    <t>ASSUMPTIONS: legacy quirk</t>
  </si>
  <si>
    <t>Legacy rule kept: with pass-through 0.5 or 0.8 txo jumps in the first projected year. See PriceProjection_Method_v0.3.md.</t>
  </si>
  <si>
    <t>ASSUMPTIONS: DATA CHANGED (v0.10)</t>
  </si>
  <si>
    <t>Bright yellow cells with red text in Inputs_prices: (1) other oil products take pass-through and margin from the dataset like the other oil products (legacy hardcodes 1 and 0, which drove their retail price to the 0.01 floor); (2) VAT rate: dataset rate where filled, else the general VAT rate VAT_WEO (Egypt 14%) for residential coal and gas and all-sector oil products; power, industry and biomass 0. New policies pay this VAT.</t>
  </si>
  <si>
    <t>Price projection</t>
  </si>
  <si>
    <t>gp = international price (source, gas market, High/Low factor after the last historical year). sp = fixsp + (sp(t-1) - fixsp) x gp(t) / gp(t-1), fixsp = margin + pass-through x production cost (coal, gas). txo = txo_L x pcc + cs, cs = (sp_L - sp + txo_L(1 - pcc)) x (1 - pcc), not below txo_L(1 - pcc) if that is &gt;= 0. rpb = (sp + txo) x (1 + VAT rate). atp = max(rpb + nce x (1 + VAT rate), 0.01): new policies are fully passed through and pay VAT. Pass-through 0 keeps rpb at its last historical value (Egypt gas and oil products); 1 passes supply-cost changes on in full.</t>
  </si>
  <si>
    <t>Variables</t>
  </si>
  <si>
    <t>ctxnew new carbon tax = carbon price x EF x fuel coverage x sector coverage; ntx new excise = fuel price reform path / GJ per unit; nce total new policy = ctxnew + ntx; atp after-tax price; shp shadow price = sector shadow price x EF x share impacting efficiency; ener fuel use (CPAT eq. 3.3.3): the usage term uses atp, the efficiency term (atp + shp), as legacy.</t>
  </si>
  <si>
    <t>Roll-up</t>
  </si>
  <si>
    <t>Sector sections show their total and the subsector heading lines; click + on a heading to see its variables (outline level 2). Section 1 shows the carbon price, section 2 the retail prices before new policies; their inputs and steps are rolled up. Buttons 1 / 2 / 3 at the top left set all levels.</t>
  </si>
  <si>
    <t>Section 1 (policies)</t>
  </si>
  <si>
    <t>Each input row reads MTInputs by its row number (column D, hidden) and the scenario number (row 5). Paths: carbon price as legacy (0 before CPIntro, linear to CPLevelTarget by CPOutro, linear continuation if Linear*); fuel price reform and feebates: 0 before the start year, linear from the starting to the final/target value, continuing linearly afterwards (one default). Shadow prices: by sector ($/tCO2) = feebate path (later + non-auctioned ETS, regulations); share impacting efficiency = feebate coverage x adjustment (1.0).</t>
  </si>
  <si>
    <t>Data step vs formulas</t>
  </si>
  <si>
    <t>Lookups happen in Inputs (one row per fuel|subsector), Inputs_prices (one row per price fuel), in Mitigation D:G (hidden; labels per variable in Variables G:J), the base-year column, the top rows, the Section-1 input rows and the gp rows (source is a scenario input). Historical sp and txo read Inputs_prices by position and year. ctxnew, ntx, shp, atp and sp pick a row by position with INDEX(range, position).</t>
  </si>
  <si>
    <t>LAMBDA column</t>
  </si>
  <si>
    <t>2035 (orange) calls named LAMBDAs for sp, txo, atp and ener; drag it back over the row to use them everywhere, or drag 2034 forward. SUPPLYCOST(fix_sp, sp_prev, gp_now, gp_prev) = fix_sp+(sp_prev-fix_sp)*gp_now/gp_prev; OTHERTAX(txo_last, sp_last, sp_now, pcc) = txo_last*pcc+IF(txo_last*(1-pcc)&gt;=0,MAX(txo_last*(1-pcc),(sp_last-sp_now+txo_last*(1-pcc))*(1-pcc)),(sp_last-sp_now+txo_last*(1-pcc))*(1-pcc)); POSTTAX(pre_policy_p, new_policy, vat_rate) = MAX(pre_policy_p+new_policy*(1+vat_rate),0.01); FUELUSE(f_prev, p_now, p_prev, shp_now, shp_prev, gdp_g, eps_y, eps_u, eps_f, alpha) = f_prev*(1/(1+alpha))^(1+eps_u)*(1+gdp_g)^eps_y*(p_now/p_prev)^eps_u*((p_now+shp_now)/(p_prev+shp_prev))^(eps_f*(1+eps_u)).</t>
  </si>
  <si>
    <t>Codes</t>
  </si>
  <si>
    <t>Code column before each scenario group: country.mit.&lt;variable&gt;.&lt;sector&gt;.&lt;fuel&gt;.&lt;suffix&gt;.&lt;scenario&gt; (e.g. egy.mit.ener.rod.gso.e.1). Scenario number at the top (row 5).</t>
  </si>
  <si>
    <t>Add a scenario</t>
  </si>
  <si>
    <t>MTInputs: copy the last scenario column one column right (its number updates) and edit its inputs. Mitigation: copy columns Z:AN and paste at AO; numbers, names, codes and all policy paths follow.</t>
  </si>
  <si>
    <t>Example</t>
  </si>
  <si>
    <t>Road (heading row 203): atp rows 231-238, ener rows 249-256.</t>
  </si>
  <si>
    <t>Colours</t>
  </si>
  <si>
    <t>Green bands with white text = sections; green = input; tan = base year; light blue = codes; grey = unused parameter slot; orange = LAMBDA column; pale yellow = check; BRIGHT YELLOW with red text = data changed by assumption.</t>
  </si>
  <si>
    <t>Data</t>
  </si>
  <si>
    <t>Countries, Elasticities, Prices_dom, Prices_int, PriceAssump, EnergyCons, WEO, EF_GHG; Mapping; Variables; MTInputs. Built by build_v0_10.py; checked by check_v0_10.py.</t>
  </si>
  <si>
    <t>Settings</t>
  </si>
  <si>
    <t>Country code</t>
  </si>
  <si>
    <t>EGY</t>
  </si>
  <si>
    <t>Country name</t>
  </si>
  <si>
    <t>Income group (selects elasticities)</t>
  </si>
  <si>
    <t>Base year</t>
  </si>
  <si>
    <t>Results in real USD of year (MTInputs ResultsYear, scenario 1)</t>
  </si>
  <si>
    <t>Government energy price controls (MTInputs GovPriceControls, scenario 1)</t>
  </si>
  <si>
    <t>Last historical price year (IMF price dataset)</t>
  </si>
  <si>
    <t>Gas market (PriceAssump, by country name)</t>
  </si>
  <si>
    <t>Gas price commodity key (Prices_int)</t>
  </si>
  <si>
    <t>Version log</t>
  </si>
  <si>
    <t>Version</t>
  </si>
  <si>
    <t>Date</t>
  </si>
  <si>
    <t>Description</t>
  </si>
  <si>
    <t>Max abs regression diff</t>
  </si>
  <si>
    <t>0.1</t>
  </si>
  <si>
    <t>2026-10-08</t>
  </si>
  <si>
    <t>First build: design 2 price -&gt; fuel-use prototype, Egypt base data, 2 scenarios.</t>
  </si>
  <si>
    <t>n/a (first version)</t>
  </si>
  <si>
    <t>0.2</t>
  </si>
  <si>
    <t>Inputs sheet by fuel|subsector (lookups separated from formulas); 4 hidden parameter columns D:G, global parameters; base year 2022 in column L; named LAMBDAs in 2035.</t>
  </si>
  <si>
    <t>0 (vs v0.1)</t>
  </si>
  <si>
    <t>0.3</t>
  </si>
  <si>
    <t>Variable codes in column A; labels from Variables; code column per scenario with full CPAT codes (auto-numbered).</t>
  </si>
  <si>
    <t>0 (vs v0.2)</t>
  </si>
  <si>
    <t>0.4</t>
  </si>
  <si>
    <t>Row outline: blocks roll up.</t>
  </si>
  <si>
    <t>0 (vs v0.3)</t>
  </si>
  <si>
    <t>0.5</t>
  </si>
  <si>
    <t>White band text; summary lines under bands.</t>
  </si>
  <si>
    <t>0 (vs v0.4)</t>
  </si>
  <si>
    <t>0.6</t>
  </si>
  <si>
    <t>MTInputs sheet per scenario; carbon price from MTInputs.</t>
  </si>
  <si>
    <t>0 (vs v0.5)</t>
  </si>
  <si>
    <t>0.7</t>
  </si>
  <si>
    <t>Legacy CPAT section layout (1 Policies, 3 Power, 5-8 sectors, 11 Results; subsector &gt; variable &gt; fuel); policy wedges: new carbon tax with MTInputs coverage, new excise (fuel price reform), total new policy; feebate shadow price (not yet used).</t>
  </si>
  <si>
    <t>0 (common codes vs v0.6)</t>
  </si>
  <si>
    <t>0.8</t>
  </si>
  <si>
    <t>Shadow price on the efficiency margin of fuel use; shadow prices by sector and share impacting efficiency in section 1; all policy paths continue linearly; biomass carbon-tax coverage TRUE.</t>
  </si>
  <si>
    <t>0 (common codes vs v0.7, no feebate)</t>
  </si>
  <si>
    <t>0.9</t>
  </si>
  <si>
    <t>Domestic price projection (legacy method) in section 2: international prices by source, supply cost, excise and other taxes with pass-through, retail price before new policies; real USD of ResultsYear (CPI and deflator indices); historical prices 2022-2024 from data; per subsector atp = rpb + nce x (1 + VAT).</t>
  </si>
  <si>
    <t>intended change: all prices and fuel use (see check report)</t>
  </si>
  <si>
    <t>0.10</t>
  </si>
  <si>
    <t>Other oil products treated like the other oil products (pass-through and margin from data); VAT-rate assumption where data blank (VAT_WEO for residential and oil products); changed data marked bright yellow.</t>
  </si>
  <si>
    <t>intended change: prices with VAT, other oil products, fuel use</t>
  </si>
  <si>
    <t>MTInputs template - row structure copied exactly from legacy CPAT MTInputs</t>
  </si>
  <si>
    <t>Do not insert/delete rows. Columns D:E are hidden placeholders (MT values, Dashboard values).</t>
  </si>
  <si>
    <t>Rows must match legacy exactly. Green (EBF1DE) = used by module; grey (F2F2F2) = unused. See NORMS.md section 4.</t>
  </si>
  <si>
    <t>Scenario columns (Used for calculation): number in row 5, name in row 6. Red = changed from the template value. Copy the last column one to the right to add a scenario.</t>
  </si>
  <si>
    <t>&lt;-- Should normally  be "FALSE"!</t>
  </si>
  <si>
    <t>Baseline (no carbon price)</t>
  </si>
  <si>
    <t>Carbon price $20/tCO2 from 2027</t>
  </si>
  <si>
    <t>Parameters</t>
  </si>
  <si>
    <t>unit</t>
  </si>
  <si>
    <t>MT values</t>
  </si>
  <si>
    <t>"Dashboard" values</t>
  </si>
  <si>
    <t>Used for calculation</t>
  </si>
  <si>
    <t>Defaults</t>
  </si>
  <si>
    <t>NameOfParameter</t>
  </si>
  <si>
    <t>Country</t>
  </si>
  <si>
    <t>Egypt</t>
  </si>
  <si>
    <t>Countryname</t>
  </si>
  <si>
    <t>Scenario identification</t>
  </si>
  <si>
    <t>Scenario ID</t>
  </si>
  <si>
    <t>#</t>
  </si>
  <si>
    <t>N/A</t>
  </si>
  <si>
    <t>MSTScenarioID</t>
  </si>
  <si>
    <t>Scenario status</t>
  </si>
  <si>
    <t>switch</t>
  </si>
  <si>
    <t>Scenario name</t>
  </si>
  <si>
    <t>name</t>
  </si>
  <si>
    <t>Chosen policy</t>
  </si>
  <si>
    <t xml:space="preserve"> - Carbon tax</t>
  </si>
  <si>
    <t>ScenarioSelected</t>
  </si>
  <si>
    <t>Scenario status for macro</t>
  </si>
  <si>
    <t>Scenario parameters override?</t>
  </si>
  <si>
    <t>CPAT-side parameters override?</t>
  </si>
  <si>
    <t>Manual*</t>
  </si>
  <si>
    <t>CPATDefaultsOrUserDefined</t>
  </si>
  <si>
    <t>Carbon pricing: main inputs</t>
  </si>
  <si>
    <t>X</t>
  </si>
  <si>
    <t>Carbon pricing start year</t>
  </si>
  <si>
    <t>year</t>
  </si>
  <si>
    <t>CPIntro</t>
  </si>
  <si>
    <t>Starting carbon price</t>
  </si>
  <si>
    <t>nom. USD/tCO2</t>
  </si>
  <si>
    <t>CPLevelStart</t>
  </si>
  <si>
    <t>Target level of carbon price</t>
  </si>
  <si>
    <t>CPLevelTarget</t>
  </si>
  <si>
    <t>Year to reach target level</t>
  </si>
  <si>
    <t>CPOutro</t>
  </si>
  <si>
    <t>Carbon pricing: fuel coverage</t>
  </si>
  <si>
    <t>Apply tax to coal?</t>
  </si>
  <si>
    <t>MCovCoa</t>
  </si>
  <si>
    <t>Apply tax to natural gas?</t>
  </si>
  <si>
    <t>MCovNga</t>
  </si>
  <si>
    <t>Apply tax to gasoline?</t>
  </si>
  <si>
    <t>MCovGso</t>
  </si>
  <si>
    <t>Apply tax to diesel?</t>
  </si>
  <si>
    <t>MCovDie</t>
  </si>
  <si>
    <t>Apply tax to LPG?</t>
  </si>
  <si>
    <t>MCovLpg</t>
  </si>
  <si>
    <t>Apply tax to kerosene?</t>
  </si>
  <si>
    <t>MCovKer</t>
  </si>
  <si>
    <t>Apply tax to non-road oil products?</t>
  </si>
  <si>
    <t>MCovOop</t>
  </si>
  <si>
    <t>Carbon pricing: sector coverage</t>
  </si>
  <si>
    <t>Apply tax to power sector?</t>
  </si>
  <si>
    <t>MCovPow</t>
  </si>
  <si>
    <t>Apply tax to road transportation?</t>
  </si>
  <si>
    <t>MCovRod</t>
  </si>
  <si>
    <t>Apply tax to rail transportation?</t>
  </si>
  <si>
    <t>MCovRal</t>
  </si>
  <si>
    <t>Apply tax to domestic aviation?</t>
  </si>
  <si>
    <t>MCovAvi</t>
  </si>
  <si>
    <t>Apply tax to domestic shipping?</t>
  </si>
  <si>
    <t>MCovNav</t>
  </si>
  <si>
    <t>Apply tax to residential sector?</t>
  </si>
  <si>
    <t>MCovRes</t>
  </si>
  <si>
    <t>Apply tax to food &amp; forestry?</t>
  </si>
  <si>
    <t>MCovFoo</t>
  </si>
  <si>
    <t>Apply tax to services (private / public)?</t>
  </si>
  <si>
    <t>MCovSrv</t>
  </si>
  <si>
    <t>Apply tax to mining &amp; chemicals?</t>
  </si>
  <si>
    <t>MCovMch</t>
  </si>
  <si>
    <t>Apply tax to iron and steel?</t>
  </si>
  <si>
    <t>MCovIrn</t>
  </si>
  <si>
    <t>Apply tax to non-ferrous metals?</t>
  </si>
  <si>
    <t>MCovNfm</t>
  </si>
  <si>
    <t>Apply tax to machinery?</t>
  </si>
  <si>
    <t>MCovMac</t>
  </si>
  <si>
    <t>Apply tax to cement?</t>
  </si>
  <si>
    <t>MCovCem</t>
  </si>
  <si>
    <t>Apply tax to other manucfacturing?</t>
  </si>
  <si>
    <t>MCovOmn</t>
  </si>
  <si>
    <t>Apply tax to construction?</t>
  </si>
  <si>
    <t>MCovCst</t>
  </si>
  <si>
    <t>Apply tax to fuel transformation?</t>
  </si>
  <si>
    <t>MCovFtr</t>
  </si>
  <si>
    <t>Apply tax to other energy use?</t>
  </si>
  <si>
    <t>MCovOen</t>
  </si>
  <si>
    <t>Exemptions phaseout</t>
  </si>
  <si>
    <t>Apply exemption phaseout?</t>
  </si>
  <si>
    <t>ExemptPhaseout</t>
  </si>
  <si>
    <t>Year to start exemption phaseout (if applicable)</t>
  </si>
  <si>
    <t>YearPha</t>
  </si>
  <si>
    <t>Period to reach full exemption phaseout (if applicable)</t>
  </si>
  <si>
    <t>ExemptPhaseoutPeriod</t>
  </si>
  <si>
    <t>Feebates: Starting and End Date</t>
  </si>
  <si>
    <t>Start date</t>
  </si>
  <si>
    <t>D_FeebateIntro</t>
  </si>
  <si>
    <t>Target date</t>
  </si>
  <si>
    <t>D_FeebateOutro</t>
  </si>
  <si>
    <t>Feebates: Feebate starting rate</t>
  </si>
  <si>
    <t>Power sector</t>
  </si>
  <si>
    <t>USD/tCO2</t>
  </si>
  <si>
    <t>D_Feb_Level_Start_Pow</t>
  </si>
  <si>
    <t>Transport</t>
  </si>
  <si>
    <t>D_Feb_Level_Start_Trans</t>
  </si>
  <si>
    <t>Residential</t>
  </si>
  <si>
    <t>D_Feb_Level_Start_Res</t>
  </si>
  <si>
    <t>Industry</t>
  </si>
  <si>
    <t>D_Feb_Level_Start_Ind</t>
  </si>
  <si>
    <t>Feebates: Feebate target rate</t>
  </si>
  <si>
    <t>D_Feb_Level_Target_Pow</t>
  </si>
  <si>
    <t>D_Feb_Level_Target_Trans</t>
  </si>
  <si>
    <t>D_Feb_Level_Target_Res</t>
  </si>
  <si>
    <t>D_Feb_Level_Target_Ind</t>
  </si>
  <si>
    <t>Feebates sector coverage</t>
  </si>
  <si>
    <t>ETS Main Characteristics</t>
  </si>
  <si>
    <t>Apply new ETS?</t>
  </si>
  <si>
    <t>No</t>
  </si>
  <si>
    <t>D_NewETS</t>
  </si>
  <si>
    <t>Change Relative to Baseline in Start Year</t>
  </si>
  <si>
    <t>D_ETSChangeRelStart</t>
  </si>
  <si>
    <t>Change Relative to Baseline in Target Year</t>
  </si>
  <si>
    <t>D_ETSChangeRelTarget</t>
  </si>
  <si>
    <t>Cap continuation after target year?</t>
  </si>
  <si>
    <t>Constant</t>
  </si>
  <si>
    <t>KeepRelativeCapConstant</t>
  </si>
  <si>
    <t>D_ETSCapCont</t>
  </si>
  <si>
    <t>ETS Start Year</t>
  </si>
  <si>
    <t>D_ETSIntro</t>
  </si>
  <si>
    <t>ETS Target Year</t>
  </si>
  <si>
    <t>D_ETSOutro</t>
  </si>
  <si>
    <t>Proportion Auctioned in Starting Year</t>
  </si>
  <si>
    <t>D_ETSAuctStart</t>
  </si>
  <si>
    <t>Proportion Auctioned in Target Year</t>
  </si>
  <si>
    <t>D_ETSAuctTarget</t>
  </si>
  <si>
    <t>Auction proportion continuation after target year?</t>
  </si>
  <si>
    <t>D_ETSAuctCont</t>
  </si>
  <si>
    <t>Override ETS price</t>
  </si>
  <si>
    <t>D_ETSPriceOverride</t>
  </si>
  <si>
    <t>ETS: modelling assumptions</t>
  </si>
  <si>
    <t>ETS Volatility</t>
  </si>
  <si>
    <t>Medium*</t>
  </si>
  <si>
    <t>D_ETSVolatility</t>
  </si>
  <si>
    <t>Impact of Volatility on Abatement Costs</t>
  </si>
  <si>
    <t>D_ETSVolImpact</t>
  </si>
  <si>
    <t>Carbon Tax Policy Risk</t>
  </si>
  <si>
    <t>D_ETSCTRisk</t>
  </si>
  <si>
    <t>ETS: sector coverage</t>
  </si>
  <si>
    <t>power sector</t>
  </si>
  <si>
    <t>road transportation</t>
  </si>
  <si>
    <t>rail transportation</t>
  </si>
  <si>
    <t>domestic aviation</t>
  </si>
  <si>
    <t>domestic shipping</t>
  </si>
  <si>
    <t>residential</t>
  </si>
  <si>
    <t>food &amp; forestry</t>
  </si>
  <si>
    <t>services (private / public)</t>
  </si>
  <si>
    <t>mining &amp; chemicals</t>
  </si>
  <si>
    <t>iron and steel</t>
  </si>
  <si>
    <t>non-ferrous metals</t>
  </si>
  <si>
    <t>machinery</t>
  </si>
  <si>
    <t>cement</t>
  </si>
  <si>
    <t>other manucfacturing</t>
  </si>
  <si>
    <t>construction</t>
  </si>
  <si>
    <t>fuel transformation</t>
  </si>
  <si>
    <t>other energy use</t>
  </si>
  <si>
    <t>CBAM Goods Non-Fuel Process Emissions</t>
  </si>
  <si>
    <t>Fossil fuel subsidies (producer-side)</t>
  </si>
  <si>
    <t>Apply producer subsidies phaseout in the policy scenario?</t>
  </si>
  <si>
    <t>TRUE/FALSE</t>
  </si>
  <si>
    <t>ProdSubPh</t>
  </si>
  <si>
    <t>Year to start producer subsidies phaseout (if applicable)</t>
  </si>
  <si>
    <t>YearProdSubPha</t>
  </si>
  <si>
    <t>Period to reach full producer subsidies phaseout (if applicable)</t>
  </si>
  <si>
    <t>FFSProdPhaseoutPeriod</t>
  </si>
  <si>
    <t>Share of producer subsidies to phase-out</t>
  </si>
  <si>
    <t>%</t>
  </si>
  <si>
    <t>ShareofProdSubPha</t>
  </si>
  <si>
    <t>Apply producer subsidies phaseout in the baseline?</t>
  </si>
  <si>
    <t>Yes/No</t>
  </si>
  <si>
    <t>ProdSubPhaBaseline</t>
  </si>
  <si>
    <t>Period to reach full producer subsidies phaseout (baseline)</t>
  </si>
  <si>
    <t>FFSProdPhaseoutPeriodBA</t>
  </si>
  <si>
    <t>Share of producer subsidies to phase-out in the baseline</t>
  </si>
  <si>
    <t>ShareOfProdSubPhaBA</t>
  </si>
  <si>
    <t>Fossil fuel subsidies (consumer-side)</t>
  </si>
  <si>
    <t>Apply consumer subsidies phaseout?</t>
  </si>
  <si>
    <t>ConsSubPha</t>
  </si>
  <si>
    <t>Year to start consumer subsidies phaseout (if applicable)</t>
  </si>
  <si>
    <t>YearConsSubPha</t>
  </si>
  <si>
    <t>Period to reach full consumer subsidies phaseout (if applicable)</t>
  </si>
  <si>
    <t>FFPhaseOut</t>
  </si>
  <si>
    <t>Share of consumer subsidies to phase-out</t>
  </si>
  <si>
    <t>ShareOfConsSubPha</t>
  </si>
  <si>
    <t>Apply consumer subsidies phaseout in the baseline?</t>
  </si>
  <si>
    <t>ConsSubPhaBaseline</t>
  </si>
  <si>
    <t>Period to reach full consumer subsidies phaseout (baseline)</t>
  </si>
  <si>
    <t>FFSConsPhaseoutPeriodBA</t>
  </si>
  <si>
    <t>Share of consumer subsidies to phase-out in the baseline</t>
  </si>
  <si>
    <t>ShareofConsSubPhaBA</t>
  </si>
  <si>
    <t>Include power subsidies in any phase out?</t>
  </si>
  <si>
    <t>Exempt/Include*</t>
  </si>
  <si>
    <t>DoNotPhaseOut*</t>
  </si>
  <si>
    <t>PowerSubsidyExemptInclude</t>
  </si>
  <si>
    <t>Fuel Price Reform</t>
  </si>
  <si>
    <t>Starting year</t>
  </si>
  <si>
    <t>Target year</t>
  </si>
  <si>
    <t>Starting price increase, Coal , Power</t>
  </si>
  <si>
    <t>Starting price increase, Coal , Residential</t>
  </si>
  <si>
    <t>Starting price increase, Coal , Industry</t>
  </si>
  <si>
    <t>Starting price increase, Natural gas , Power</t>
  </si>
  <si>
    <t>Starting price increase, Natural gas , Residential</t>
  </si>
  <si>
    <t>Starting price increase, Natural gas , Industry</t>
  </si>
  <si>
    <t>Starting price increase, Electricity , Residential</t>
  </si>
  <si>
    <t>Starting price increase, Electricity , Industry</t>
  </si>
  <si>
    <t>Starting price increase, Gasoline , All</t>
  </si>
  <si>
    <t>Starting price increase, Diesel  , All</t>
  </si>
  <si>
    <t>Starting price increase, LPG , All</t>
  </si>
  <si>
    <t>Starting price increase, Kerosene , All</t>
  </si>
  <si>
    <t>Starting price increase, Other oil products , All</t>
  </si>
  <si>
    <t>Starting price increase, Biomass , All</t>
  </si>
  <si>
    <t>Final price increase, Coal , Power</t>
  </si>
  <si>
    <t>Final price increase, Coal , Residential</t>
  </si>
  <si>
    <t>Final price increase, Coal , Industry</t>
  </si>
  <si>
    <t>Final price increase, Natural gas , Power</t>
  </si>
  <si>
    <t>Final price increase, Natural gas , Residential</t>
  </si>
  <si>
    <t>Final price increase, Natural gas , Industry</t>
  </si>
  <si>
    <t>Final price increase, Electricity , Residential</t>
  </si>
  <si>
    <t>Final price increase, Electricity , Industry</t>
  </si>
  <si>
    <t>Final price increase, Gasoline , All</t>
  </si>
  <si>
    <t>Final price increase, Diesel  , All</t>
  </si>
  <si>
    <t>Final price increase, LPG , All</t>
  </si>
  <si>
    <t>Final price increase, Kerosene , All</t>
  </si>
  <si>
    <t>Final price increase, Other oil products , All</t>
  </si>
  <si>
    <t>Final price increase, Biomass , All</t>
  </si>
  <si>
    <t>Price increase units, Coal , Power</t>
  </si>
  <si>
    <t>$/GJ</t>
  </si>
  <si>
    <t>Price increase units, Coal , Residential</t>
  </si>
  <si>
    <t>Price increase units, Coal , Industry</t>
  </si>
  <si>
    <t>Price increase units, Natural gas , Power</t>
  </si>
  <si>
    <t>Price increase units, Natural gas , Residential</t>
  </si>
  <si>
    <t>Price increase units, Natural gas , Industry</t>
  </si>
  <si>
    <t>Price increase units, Electricity , Residential</t>
  </si>
  <si>
    <t>$/kwh</t>
  </si>
  <si>
    <t>Price increase units, Electricity , Industry</t>
  </si>
  <si>
    <t>Price increase units, Gasoline , All</t>
  </si>
  <si>
    <t>$/liter</t>
  </si>
  <si>
    <t>Price increase units, Diesel  , All</t>
  </si>
  <si>
    <t>Price increase units, LPG , All</t>
  </si>
  <si>
    <t>Price increase units, Kerosene , All</t>
  </si>
  <si>
    <t>Price increase units, Other oil products , All</t>
  </si>
  <si>
    <t>$/bbn</t>
  </si>
  <si>
    <t>Price increase units, Biomass , All</t>
  </si>
  <si>
    <t>Methane tax</t>
  </si>
  <si>
    <t>Apply carbon tax to methane</t>
  </si>
  <si>
    <t>CTforMethane</t>
  </si>
  <si>
    <t>Year of methane fee introduction</t>
  </si>
  <si>
    <t>MPIntro</t>
  </si>
  <si>
    <t>Starting methane fee (real USD per ton CO2eq)</t>
  </si>
  <si>
    <t>USD per ton of CO2 eq</t>
  </si>
  <si>
    <t>MPLevelStart</t>
  </si>
  <si>
    <t>Target level of methane fee</t>
  </si>
  <si>
    <t>MPLevelTarget</t>
  </si>
  <si>
    <t>Year to reach target methane fee level</t>
  </si>
  <si>
    <t>MPOutro</t>
  </si>
  <si>
    <t>Price liberalization</t>
  </si>
  <si>
    <t>Apply price controls phaseout?</t>
  </si>
  <si>
    <t>PrcContPha</t>
  </si>
  <si>
    <t>Year to start price controls phaseout (if applicable)</t>
  </si>
  <si>
    <t>YearPrcContPha</t>
  </si>
  <si>
    <t>Period to reach full price controls phaseout (if applicable)</t>
  </si>
  <si>
    <t>PrcControlPhaseout</t>
  </si>
  <si>
    <t>Government energy price controls</t>
  </si>
  <si>
    <t>Bucketed*</t>
  </si>
  <si>
    <t>GovPriceControls</t>
  </si>
  <si>
    <t>Apply price controls phaseout in the baseline scenario?</t>
  </si>
  <si>
    <t>PrcContPhaBaseline</t>
  </si>
  <si>
    <t>Revenues use</t>
  </si>
  <si>
    <t>Labor tax reductions</t>
  </si>
  <si>
    <t>% of revenues</t>
  </si>
  <si>
    <t>EXPLabortax</t>
  </si>
  <si>
    <t>Corporate taxes</t>
  </si>
  <si>
    <t>EXPCIT</t>
  </si>
  <si>
    <t>Public investment</t>
  </si>
  <si>
    <t>EXPCapex</t>
  </si>
  <si>
    <t>Current spending</t>
  </si>
  <si>
    <t>EXPGoodsandserv</t>
  </si>
  <si>
    <t>Targeted transfers</t>
  </si>
  <si>
    <t>EXPTransfers</t>
  </si>
  <si>
    <t>of which:</t>
  </si>
  <si>
    <t>targeted percentile</t>
  </si>
  <si>
    <t>% bottom targetting (from bottom of distribution)</t>
  </si>
  <si>
    <t>TargettedPercentile</t>
  </si>
  <si>
    <t>coverage rate</t>
  </si>
  <si>
    <t>% of targeted percentile that receive transfers</t>
  </si>
  <si>
    <t>CoverageRate</t>
  </si>
  <si>
    <t>leakage rate</t>
  </si>
  <si>
    <t>% of untargeted percentile that receive transfers</t>
  </si>
  <si>
    <t>LeakageRate</t>
  </si>
  <si>
    <t>Policy options</t>
  </si>
  <si>
    <t>Additional mitigation policies in non-energy sectors?</t>
  </si>
  <si>
    <t>No*</t>
  </si>
  <si>
    <t>Yes*</t>
  </si>
  <si>
    <t>AdditionMitigationPoliciesNonEnergy</t>
  </si>
  <si>
    <t>Apply existing ETS (if exists)?</t>
  </si>
  <si>
    <t>ExistingETSApply</t>
  </si>
  <si>
    <t>Existing ETS permit price growth per annum (real terms)</t>
  </si>
  <si>
    <t>%, real</t>
  </si>
  <si>
    <t>ExistingETSGrowth</t>
  </si>
  <si>
    <t>New carbon tax complementary to existing ETS coverage</t>
  </si>
  <si>
    <t>CTaxComplimentaryToETS</t>
  </si>
  <si>
    <t>ETS behavioral responses and revenues adjustment</t>
  </si>
  <si>
    <t>ETSBehavioralAdjustment</t>
  </si>
  <si>
    <t>Years to phase in Pigouvian tax?</t>
  </si>
  <si>
    <t>AddEfficientTaxesPhaseInYears</t>
  </si>
  <si>
    <t>Apply existing carbon tax (if exists)?</t>
  </si>
  <si>
    <t>ExistingCTApply</t>
  </si>
  <si>
    <t>Assumed existing carbon tax growth per annum (real terms)</t>
  </si>
  <si>
    <t>ExistingCTGrowth</t>
  </si>
  <si>
    <t>Add additional excise tax (see 'Manual inputs' tab)?</t>
  </si>
  <si>
    <t>AdditionalExcise</t>
  </si>
  <si>
    <t>Include climate externality in Pigouvian tax?</t>
  </si>
  <si>
    <t>ClimateEffTax</t>
  </si>
  <si>
    <t>Add Pigouvian tax on top?</t>
  </si>
  <si>
    <t>AddEfficientTaxes</t>
  </si>
  <si>
    <t>Externalities are part of VAT base for optimal taxes?</t>
  </si>
  <si>
    <t>ExternalityAddVAT</t>
  </si>
  <si>
    <t>Sources for key inputs</t>
  </si>
  <si>
    <t>International energy price forecasts</t>
  </si>
  <si>
    <t>IMF</t>
  </si>
  <si>
    <t>IMF-WB*</t>
  </si>
  <si>
    <t>IntEnerPricForeSource</t>
  </si>
  <si>
    <t>Global energy demand scenario</t>
  </si>
  <si>
    <t>Stated Policies*</t>
  </si>
  <si>
    <t>GlobalEnergyDemand</t>
  </si>
  <si>
    <t>GDP growth forecasts</t>
  </si>
  <si>
    <t>WEO*</t>
  </si>
  <si>
    <t>GDPScenario</t>
  </si>
  <si>
    <t>Primary source for price elasticities of demand</t>
  </si>
  <si>
    <t>Simple*</t>
  </si>
  <si>
    <t>ElPrcMainSrc</t>
  </si>
  <si>
    <t>Primary source for income elasticities of demand</t>
  </si>
  <si>
    <t>ElIncMainSrc</t>
  </si>
  <si>
    <t>CO2 emissions factors</t>
  </si>
  <si>
    <t>IIASA*</t>
  </si>
  <si>
    <t>EmissionsFactCO2</t>
  </si>
  <si>
    <t>Fiscal multipliers</t>
  </si>
  <si>
    <t>Income-grp*</t>
  </si>
  <si>
    <t>MultipliersSource</t>
  </si>
  <si>
    <t>Power sector model (elasticity or engineering)?</t>
  </si>
  <si>
    <t>Engineer</t>
  </si>
  <si>
    <t>PowModelSelected</t>
  </si>
  <si>
    <t>NDC submission</t>
  </si>
  <si>
    <t>Latest*</t>
  </si>
  <si>
    <t>NDCs</t>
  </si>
  <si>
    <t>NDC target year</t>
  </si>
  <si>
    <t>Main*</t>
  </si>
  <si>
    <t>NDCTargetYear</t>
  </si>
  <si>
    <t>If conditional NDC, use:</t>
  </si>
  <si>
    <t>Average*</t>
  </si>
  <si>
    <t>Conditionality</t>
  </si>
  <si>
    <t>General assumptions</t>
  </si>
  <si>
    <t>First year of model calculations?</t>
  </si>
  <si>
    <t>FirstYearCalculations</t>
  </si>
  <si>
    <t>Nominal results in real terms of which year?</t>
  </si>
  <si>
    <t>ResultsYear</t>
  </si>
  <si>
    <t>Use energy balances or (CPAT) energy consumption data</t>
  </si>
  <si>
    <t>Balances</t>
  </si>
  <si>
    <t>BalancesOrConsumption</t>
  </si>
  <si>
    <t>Generate Matrix of Energy Consumption Projections for Year</t>
  </si>
  <si>
    <t>EnergyConsumptionsMatrixProjectionsYear</t>
  </si>
  <si>
    <t>Start year for GDP calculations</t>
  </si>
  <si>
    <t>GDPStartYear</t>
  </si>
  <si>
    <t>Adjust Annex I country energy-related CO2 EFs to match UNFCCC GHG inventories?</t>
  </si>
  <si>
    <t>EFsAdjustmentAnnexI</t>
  </si>
  <si>
    <t>Adjust non-Annex I country energy-related CO2 EFs to match CAIT GHG inventories?</t>
  </si>
  <si>
    <t>EFsAdjustmentNonAnnexI</t>
  </si>
  <si>
    <t>Industrial process emissions scale with industrial CO2 energy emissions?</t>
  </si>
  <si>
    <t>IndustrialProcessEmissionsScaleEner</t>
  </si>
  <si>
    <t>LULUCF emissions decline at % pa (in absolute value of start year)?</t>
  </si>
  <si>
    <t>LULUCFAnnualEmissionsDecline</t>
  </si>
  <si>
    <t>Additional policy-induced efficiency gains pa by sector:</t>
  </si>
  <si>
    <t>Power</t>
  </si>
  <si>
    <t>AdditionalEfficiencyPower</t>
  </si>
  <si>
    <t>Road vehicles</t>
  </si>
  <si>
    <t>AdditionalEfficiencyRoadVehicle</t>
  </si>
  <si>
    <t>AdditionalEfficiencyResidential</t>
  </si>
  <si>
    <t>Industrial</t>
  </si>
  <si>
    <t>AdditionalEfficiencyIndustrial</t>
  </si>
  <si>
    <t>Adjustment to efficiency margins for shadow pricing policies:</t>
  </si>
  <si>
    <t>Energy efficiency regulations</t>
  </si>
  <si>
    <t>SPPEffAdjEnergyEfficiencyRegulations</t>
  </si>
  <si>
    <t>Vehicle fuel economy</t>
  </si>
  <si>
    <t>SPPEffAdjVehicleFuelEconomy</t>
  </si>
  <si>
    <t>Residential efficiency regulations</t>
  </si>
  <si>
    <t>SPPEffAdjRes</t>
  </si>
  <si>
    <t>Industrial efficiency regulations</t>
  </si>
  <si>
    <t>SPPEffAdjInd</t>
  </si>
  <si>
    <t>Feebates</t>
  </si>
  <si>
    <t>SPPEffAdjFeebates</t>
  </si>
  <si>
    <t>Residential Substitution Implicit Efficiencies</t>
  </si>
  <si>
    <t>LPG</t>
  </si>
  <si>
    <t>ResSubstLPGEff</t>
  </si>
  <si>
    <t>Kerosene</t>
  </si>
  <si>
    <t>ResSubstKerEff</t>
  </si>
  <si>
    <t>Biomass</t>
  </si>
  <si>
    <t>ResSubstBioEff</t>
  </si>
  <si>
    <t>NatGas</t>
  </si>
  <si>
    <t>ResSubstNatGasEff</t>
  </si>
  <si>
    <t>Uncertainty adjustments</t>
  </si>
  <si>
    <t>International energy prices adjustment</t>
  </si>
  <si>
    <t>Base*</t>
  </si>
  <si>
    <t>IntEnerPricForecastAdjustment</t>
  </si>
  <si>
    <t>GDP growth adjustment</t>
  </si>
  <si>
    <t>GdpAdj</t>
  </si>
  <si>
    <t>Price elasticities adjustment</t>
  </si>
  <si>
    <t>ElastPriceAdjustment</t>
  </si>
  <si>
    <t>Income elasticities adjustment</t>
  </si>
  <si>
    <t>ElastIncAdjustment</t>
  </si>
  <si>
    <t>Adjust income elasticities for GDP levels?</t>
  </si>
  <si>
    <t>IncElAdj</t>
  </si>
  <si>
    <t>Fiscal multipliers adjustment</t>
  </si>
  <si>
    <t>FmAdj</t>
  </si>
  <si>
    <t>Miscellaneous</t>
  </si>
  <si>
    <t>Price pathway continues to rise after target year?</t>
  </si>
  <si>
    <t>Linear*</t>
  </si>
  <si>
    <t>ExtendCarbonPriceBeyondOutro</t>
  </si>
  <si>
    <t>Tax pathway is in nominal or real terms?</t>
  </si>
  <si>
    <t>Real*</t>
  </si>
  <si>
    <t>NomorReal</t>
  </si>
  <si>
    <t>Include endogenous GDP effects?</t>
  </si>
  <si>
    <t>GDPEndogenous</t>
  </si>
  <si>
    <t>Residential LPG/kerosene always exempted</t>
  </si>
  <si>
    <t>AlwaysExemptResLPGKer</t>
  </si>
  <si>
    <t>National social cost of carbon (NSCC) source</t>
  </si>
  <si>
    <t>Target*</t>
  </si>
  <si>
    <t>NSCCSource</t>
  </si>
  <si>
    <t>Override dashboard and impose a linear or exponential carbon price trajectory?</t>
  </si>
  <si>
    <t>CTaxTrajectoryType</t>
  </si>
  <si>
    <t>If overridden and exponential, what is the real escalation rate per year?</t>
  </si>
  <si>
    <t>CtaxExponentialEscalationRate</t>
  </si>
  <si>
    <t xml:space="preserve">Social cost of carbon </t>
  </si>
  <si>
    <t>NSCC discount rate (ρ)</t>
  </si>
  <si>
    <t>2%*</t>
  </si>
  <si>
    <t>NSCCDiscountRate</t>
  </si>
  <si>
    <t>NSCC elasticity of marginal utility (μ)</t>
  </si>
  <si>
    <t>1.5%*</t>
  </si>
  <si>
    <t>NSCCMargUtilofCons</t>
  </si>
  <si>
    <t>Global social cost of carbon (GSCC) source</t>
  </si>
  <si>
    <t>GSCCSource</t>
  </si>
  <si>
    <t xml:space="preserve">Manual - assumed starting in year 2021 </t>
  </si>
  <si>
    <t>SCC (both NSCC and GSCC)</t>
  </si>
  <si>
    <t>real growth, %</t>
  </si>
  <si>
    <t>SCCRise</t>
  </si>
  <si>
    <t>Target-consistent carbon price by 2030 (for 'Target' option)</t>
  </si>
  <si>
    <t>SCCTargetConsistentCP</t>
  </si>
  <si>
    <t>Energy pricing assumptions</t>
  </si>
  <si>
    <t>Use manual domestic prices?</t>
  </si>
  <si>
    <t>DomPrTax</t>
  </si>
  <si>
    <t>Use uniform global assumption for fuel prices (normally 'No')</t>
  </si>
  <si>
    <t>UseGlobalPrices</t>
  </si>
  <si>
    <t>Year of interest for energy externalities &amp; prices</t>
  </si>
  <si>
    <t>YearFuelPrices</t>
  </si>
  <si>
    <t>VAT reform</t>
  </si>
  <si>
    <t>Apply general VAT rate on residential and transport consumption?</t>
  </si>
  <si>
    <t>VatRef</t>
  </si>
  <si>
    <t>Existing non-carbon taxes</t>
  </si>
  <si>
    <t>Apply existing non-carbon taxes on coal?</t>
  </si>
  <si>
    <t>ApplyExistingNonCarbonTaxCoa</t>
  </si>
  <si>
    <t>Apply existing non-carbon taxes on natural gas?</t>
  </si>
  <si>
    <t>ApplyExistingNonCarbonTaxNga</t>
  </si>
  <si>
    <t>Apply existing non-carbon taxes on gasoline?</t>
  </si>
  <si>
    <t>ApplyExistingNonCarbonTaxGso</t>
  </si>
  <si>
    <t>Apply existing non-carbon taxes on diesel?</t>
  </si>
  <si>
    <t>ApplyExistingNonCarbonTaxDie</t>
  </si>
  <si>
    <t>Apply existing non-carbon taxes on other oil products?</t>
  </si>
  <si>
    <t>ApplyExistingNonCarbonTaxOop</t>
  </si>
  <si>
    <t>Apply existing non-carbon taxes on LPG?</t>
  </si>
  <si>
    <t>ApplyExistingNonCarbonTaxLpg</t>
  </si>
  <si>
    <t>Apply existing non-carbon taxes on kerosene?</t>
  </si>
  <si>
    <t>ApplyExistingNonCarbonTaxKer</t>
  </si>
  <si>
    <t>Apply existing non-carbon taxes on biomass?</t>
  </si>
  <si>
    <t>ApplyExistingNonCarbonTaxBio</t>
  </si>
  <si>
    <t>Apply existing non-carbon taxes on electricity?</t>
  </si>
  <si>
    <t>ApplyExistingNonCarbonTaxEcy</t>
  </si>
  <si>
    <t>Other assumptions: mitigation module</t>
  </si>
  <si>
    <t>Use 'world' (USA) or country-specific discount factors?</t>
  </si>
  <si>
    <t>World</t>
  </si>
  <si>
    <t>DfSelection</t>
  </si>
  <si>
    <t>Sum all oil products in industrial transformation sector</t>
  </si>
  <si>
    <t>Converted</t>
  </si>
  <si>
    <t>NonEnergyTransformationMethod</t>
  </si>
  <si>
    <t>LPG in residential implicit (cookstove) efficiency</t>
  </si>
  <si>
    <t>LPGEff</t>
  </si>
  <si>
    <t>Kerosene in residential implicit (cookstove) efficiency</t>
  </si>
  <si>
    <t>KerEff</t>
  </si>
  <si>
    <t>Biomass in residential implicit (cookstove) efficiency</t>
  </si>
  <si>
    <t>BioEff</t>
  </si>
  <si>
    <t>Natural gas in residential implicit (cookstove) efficiency</t>
  </si>
  <si>
    <t>NatGasEff</t>
  </si>
  <si>
    <t>Include producer-side subsidies as part of TCP measure</t>
  </si>
  <si>
    <t>PsInTCP</t>
  </si>
  <si>
    <t>Distributional module assumptions</t>
  </si>
  <si>
    <t>Analysis year for distributional module</t>
  </si>
  <si>
    <t>YearDistn</t>
  </si>
  <si>
    <t>Targeted transfer type</t>
  </si>
  <si>
    <t>Cash</t>
  </si>
  <si>
    <t>TransferType</t>
  </si>
  <si>
    <t>Target households below poverty line (2011 PPP$/day)</t>
  </si>
  <si>
    <t>number</t>
  </si>
  <si>
    <t>TargetBelow</t>
  </si>
  <si>
    <t>Public/infrastructure investment type</t>
  </si>
  <si>
    <t>All Infr.</t>
  </si>
  <si>
    <t>PublicInfrastructureInvType</t>
  </si>
  <si>
    <t>Current spending type</t>
  </si>
  <si>
    <t>All Social Protection and Labor</t>
  </si>
  <si>
    <t>CurrentSpendingType</t>
  </si>
  <si>
    <t>Personal Income Tax (PIT) reduction type</t>
  </si>
  <si>
    <t>Personal Allowance</t>
  </si>
  <si>
    <t>PITReductionType</t>
  </si>
  <si>
    <t>"Targeted Exemption" for bottom XX deciles</t>
  </si>
  <si>
    <t>DistExcCfDec</t>
  </si>
  <si>
    <t>Replace missing labor tax data, grouping by country</t>
  </si>
  <si>
    <t>income</t>
  </si>
  <si>
    <t>MissingDataReplacement</t>
  </si>
  <si>
    <t>Exempt most-used cooking fossil fuel?</t>
  </si>
  <si>
    <t>ExemptMostCook</t>
  </si>
  <si>
    <t>Exempt cooking fossil fuel for bottom XX deciles:</t>
  </si>
  <si>
    <t>ExemptCookDeciles</t>
  </si>
  <si>
    <t>Adjust for behavioral &amp; structural change?</t>
  </si>
  <si>
    <t>InferredDist</t>
  </si>
  <si>
    <t>Include decile-specific price elasticities?</t>
  </si>
  <si>
    <t>Yes</t>
  </si>
  <si>
    <t>PEDs</t>
  </si>
  <si>
    <t>Adjust GTAP-implied CP revenues to CPAT?</t>
  </si>
  <si>
    <t>ScaleGTAP</t>
  </si>
  <si>
    <t>Adjust for deadweight losses?</t>
  </si>
  <si>
    <t>DWLs</t>
  </si>
  <si>
    <t>Imperfect pass-through?</t>
  </si>
  <si>
    <t>PassthroughDist</t>
  </si>
  <si>
    <t>Impacts for average, median, p25, or p75?</t>
  </si>
  <si>
    <t>mean</t>
  </si>
  <si>
    <t>QuantilesStatistic</t>
  </si>
  <si>
    <t>Quantiles in LCU?</t>
  </si>
  <si>
    <t>QuantilesLCU</t>
  </si>
  <si>
    <t>Air pollution module assumptions</t>
  </si>
  <si>
    <t>Emissions to concentrations, PM2.5</t>
  </si>
  <si>
    <t>Local study-FASST</t>
  </si>
  <si>
    <t>Avg. iF and LS FASST*</t>
  </si>
  <si>
    <t>SourceAppSel</t>
  </si>
  <si>
    <t>Emissions to concentrations, Ozone</t>
  </si>
  <si>
    <t>TM5-FASST</t>
  </si>
  <si>
    <t>SourceAppO3</t>
  </si>
  <si>
    <t>Emission factors</t>
  </si>
  <si>
    <t>Average</t>
  </si>
  <si>
    <t>EFSel</t>
  </si>
  <si>
    <t>Include leakage to biomass in residential sector</t>
  </si>
  <si>
    <t>BiomassLeakage</t>
  </si>
  <si>
    <t>Biomass is a normal good</t>
  </si>
  <si>
    <t>BiomassNormal</t>
  </si>
  <si>
    <t>VSL source</t>
  </si>
  <si>
    <t>Transfer from Group</t>
  </si>
  <si>
    <t>Transfer from OECD</t>
  </si>
  <si>
    <t>VSLMethod</t>
  </si>
  <si>
    <t>VSL (where manual source)</t>
  </si>
  <si>
    <t>VSLManual</t>
  </si>
  <si>
    <t>VSL elasticity source</t>
  </si>
  <si>
    <t>0x17</t>
  </si>
  <si>
    <t>Income group</t>
  </si>
  <si>
    <t>VslElSource</t>
  </si>
  <si>
    <t>VSL elasticity (where manual source)</t>
  </si>
  <si>
    <t>VslEl</t>
  </si>
  <si>
    <t>Discount rate selection</t>
  </si>
  <si>
    <t>3% (Robinson 2019)</t>
  </si>
  <si>
    <t>DiscSel</t>
  </si>
  <si>
    <t>Discount rate (where manual source)</t>
  </si>
  <si>
    <t>DiscRate</t>
  </si>
  <si>
    <t>Other assumptions: air pollution module</t>
  </si>
  <si>
    <t>Number of working days per month</t>
  </si>
  <si>
    <t>days</t>
  </si>
  <si>
    <t>WorkDays</t>
  </si>
  <si>
    <t>Labor share of GDP, default value</t>
  </si>
  <si>
    <t>ApLabSh</t>
  </si>
  <si>
    <t>Max % of households using solid fuels</t>
  </si>
  <si>
    <t>ApMaxSs</t>
  </si>
  <si>
    <t>Leakage converted into % HH using solid fuels</t>
  </si>
  <si>
    <t>ApLeakHh</t>
  </si>
  <si>
    <t>Apply cessation lag when discounting averted deaths</t>
  </si>
  <si>
    <t>ApCessLag</t>
  </si>
  <si>
    <t>Transportation</t>
  </si>
  <si>
    <t>Engineering or elasticity model</t>
  </si>
  <si>
    <t>option</t>
  </si>
  <si>
    <t>Elasticity</t>
  </si>
  <si>
    <t>TrModel</t>
  </si>
  <si>
    <t>Power Sector</t>
  </si>
  <si>
    <t>Power Rebate</t>
  </si>
  <si>
    <t>PowerRebates</t>
  </si>
  <si>
    <t>Power price: portion of cost change passed-on:</t>
  </si>
  <si>
    <t>PowerSectorPriceChangePassOn</t>
  </si>
  <si>
    <t>Year of interest for power sector costs</t>
  </si>
  <si>
    <t>CostBreakdownYear</t>
  </si>
  <si>
    <t>Estimate economy-wide or sectoral power demand?</t>
  </si>
  <si>
    <t>Economy-wide</t>
  </si>
  <si>
    <t xml:space="preserve">ElasticityModel </t>
  </si>
  <si>
    <t>k Parameter dispatch</t>
  </si>
  <si>
    <t>coefficient</t>
  </si>
  <si>
    <t>kDispatch</t>
  </si>
  <si>
    <t>k Parameter investment</t>
  </si>
  <si>
    <t>kInvestment</t>
  </si>
  <si>
    <t>Minimum WACC</t>
  </si>
  <si>
    <t>MinimumWACC</t>
  </si>
  <si>
    <t>Use old or new generation costs in elasticity model?</t>
  </si>
  <si>
    <t>New*</t>
  </si>
  <si>
    <t>PowGenCostsOldNew</t>
  </si>
  <si>
    <t>Hydro retirement rate set to zero</t>
  </si>
  <si>
    <t>HydroDoesntRetire</t>
  </si>
  <si>
    <t>Minimum (post subsidy) generation cost $/kwh real</t>
  </si>
  <si>
    <t>MinPostSubsidyPowerPrice</t>
  </si>
  <si>
    <t>RE Subsidies</t>
  </si>
  <si>
    <t>Treat over/underestimate of supply costs as subsidy/tax</t>
  </si>
  <si>
    <t>SupplyCostDeltaSubsidy</t>
  </si>
  <si>
    <t>Baseline renewable energy subsidy, $/kwh nom</t>
  </si>
  <si>
    <t>$/kwh nom</t>
  </si>
  <si>
    <t>RenewableSubsidyBL</t>
  </si>
  <si>
    <t>New renewable energy subsidy, $/kwh nom</t>
  </si>
  <si>
    <t>RenSubsidyAddUSDkwh</t>
  </si>
  <si>
    <t>New renewable energy subsidy, phaseout</t>
  </si>
  <si>
    <t>years</t>
  </si>
  <si>
    <t>RenSubsidyAddPhaseoutYrs</t>
  </si>
  <si>
    <t>Apply additional RE subsidy to hydroelectric power?</t>
  </si>
  <si>
    <t>RenewableSubsidyHydro</t>
  </si>
  <si>
    <t>Electrical Generation Scale-up limits</t>
  </si>
  <si>
    <t>Max new investment in coal/gas/hyd as a percentage of total generation</t>
  </si>
  <si>
    <t>MaxNonVREAsPCOfTotalGen</t>
  </si>
  <si>
    <t>Max new investment oil/nucl/ore/bio as a percentage of total generation</t>
  </si>
  <si>
    <t>MaxNonNucOreBioAsPCOfTotalGen</t>
  </si>
  <si>
    <t>User-Defined Setting for VRE Max-Scale up (if used)</t>
  </si>
  <si>
    <t>MaxWindSolarScaleup</t>
  </si>
  <si>
    <t>Max renewable scaleup rate setting</t>
  </si>
  <si>
    <t>CtryDefault*</t>
  </si>
  <si>
    <t>MaxScaleUpRateCategory</t>
  </si>
  <si>
    <t>More Power Generation Settings</t>
  </si>
  <si>
    <t>Use Elasticity Model Power Demand In Engineer Model</t>
  </si>
  <si>
    <t>UseElasticityModelPowerDemandInEngineerModel</t>
  </si>
  <si>
    <t>Cost of capital: User-defined, Inc-dep,  or Tech-dep?</t>
  </si>
  <si>
    <t>Tech</t>
  </si>
  <si>
    <t>Income*</t>
  </si>
  <si>
    <t>WACCSource</t>
  </si>
  <si>
    <t>If Global, what Value?</t>
  </si>
  <si>
    <t>WACCUserGlobal</t>
  </si>
  <si>
    <t>Renewable Cost Declines</t>
  </si>
  <si>
    <t>RenewableCostDeclineRate</t>
  </si>
  <si>
    <t>Use Spot Fuel Prices in Engineer Power Model</t>
  </si>
  <si>
    <t>UseSpotFuelPricesInEngineerModel</t>
  </si>
  <si>
    <t>Use Additional Coal Intangible Cost</t>
  </si>
  <si>
    <t>AdditionalCoalIntangibleCost</t>
  </si>
  <si>
    <t>Manual Coal Intangible Cost (short term)</t>
  </si>
  <si>
    <t>ManualCoalIntangibleCostST</t>
  </si>
  <si>
    <t>Manual Coal Intangible Cost (long term)</t>
  </si>
  <si>
    <t>ManualCoalIntangibleCostLT</t>
  </si>
  <si>
    <t>Maximum Coal Capacity Factor</t>
  </si>
  <si>
    <t>MaximumCoalCF</t>
  </si>
  <si>
    <t>Maximum Gas Capacity Factor</t>
  </si>
  <si>
    <t>MaximumGasCF</t>
  </si>
  <si>
    <t>Proportion of GHG adjustment passed on to engineer model power demand</t>
  </si>
  <si>
    <t>EngineerModelProportionOfCovidFactor</t>
  </si>
  <si>
    <t>Override Capacity Factor if below (Wind and Solar)</t>
  </si>
  <si>
    <t>CFOverrideIfBelowWndSol</t>
  </si>
  <si>
    <t>Override Capacity Factor if below (Others)</t>
  </si>
  <si>
    <t>CFOverrideIfBelowFosOth</t>
  </si>
  <si>
    <t>Override Capacity Factor if below (All)</t>
  </si>
  <si>
    <t>CFOverrideIfAbove</t>
  </si>
  <si>
    <t>Proportion of coal capacity that can be retired</t>
  </si>
  <si>
    <t>MaxCostBasedEarlyRetirement</t>
  </si>
  <si>
    <t>Allow cost-based coal phaseout in baseline?</t>
  </si>
  <si>
    <t>EarlyRetirementInBaseline</t>
  </si>
  <si>
    <t>Minimum Thermal Efficiency</t>
  </si>
  <si>
    <t>MinimumThermalEfficiency</t>
  </si>
  <si>
    <t>Coal and Gas Power Purchase Agreements</t>
  </si>
  <si>
    <t>Proportion of PPAs in Coal and Gas Generation</t>
  </si>
  <si>
    <t>PPAProportionCoalGas</t>
  </si>
  <si>
    <t>Phase out any coal and gas PPAs? (Baseline)</t>
  </si>
  <si>
    <t>PhaseOutCoalAndGasPPAsBaseline</t>
  </si>
  <si>
    <t>Phase out any coal and gas PPAs? (Policy)</t>
  </si>
  <si>
    <t>PhaseOutCoalAndGasPPAsPolicy</t>
  </si>
  <si>
    <t>Phase begins when?</t>
  </si>
  <si>
    <t>YearPPACoalGas</t>
  </si>
  <si>
    <t>Phase out coal and gas PPAs over n years?</t>
  </si>
  <si>
    <t>YearsToPhaseOutPPAs</t>
  </si>
  <si>
    <t>Short Term Storage Parameters</t>
  </si>
  <si>
    <t>Percent allocation of ST storage costs to VRE</t>
  </si>
  <si>
    <t>AllocateSTStorageToVRE</t>
  </si>
  <si>
    <t>Total hours short term strorage for 100% VRE</t>
  </si>
  <si>
    <t>TotalHoursStorageFor100pcVRE</t>
  </si>
  <si>
    <t>kwh storage to kw interface ratio (hours)</t>
  </si>
  <si>
    <t>StorageToInterfaceRatioSTStorage</t>
  </si>
  <si>
    <t>Long Term Storage Parameters</t>
  </si>
  <si>
    <t>Percent allocation of LT storage costs to VRE</t>
  </si>
  <si>
    <t>AllocateLTStorageToVRE</t>
  </si>
  <si>
    <t>Starting point of long term storage requirement (%VRE)</t>
  </si>
  <si>
    <t>StartingPointWhenLTStorageIsNeeded</t>
  </si>
  <si>
    <t>GW electrolyzer per Gwy/y for 100% VRE (%)</t>
  </si>
  <si>
    <t>LongTermStorageFor100pcVRE</t>
  </si>
  <si>
    <t>Storage hours for LT storage</t>
  </si>
  <si>
    <t>StorageHoursForLTStorage</t>
  </si>
  <si>
    <t>Allowed New Investments Override if selected</t>
  </si>
  <si>
    <t>Coal - New Investment Override</t>
  </si>
  <si>
    <t>Switch</t>
  </si>
  <si>
    <t>If Present*</t>
  </si>
  <si>
    <t>NewInvCoa</t>
  </si>
  <si>
    <t>Natural gas - New Investment Override</t>
  </si>
  <si>
    <t>NewInvNga</t>
  </si>
  <si>
    <t>Oil - New Investment Override</t>
  </si>
  <si>
    <t>NewInvOil</t>
  </si>
  <si>
    <t>Nuclear - New Investment Override</t>
  </si>
  <si>
    <t>NewInvNuc</t>
  </si>
  <si>
    <t>Wind - New Investment Override</t>
  </si>
  <si>
    <t>NewInvWnd</t>
  </si>
  <si>
    <t>Solar - New Investment Override</t>
  </si>
  <si>
    <t>NewInvSol</t>
  </si>
  <si>
    <t>Hydro - New Investment Override</t>
  </si>
  <si>
    <t>NewInvHyd</t>
  </si>
  <si>
    <t>Other renewables - New Investment Override</t>
  </si>
  <si>
    <t>NewInvOre</t>
  </si>
  <si>
    <t>Biomass - New Investment Override</t>
  </si>
  <si>
    <t>NewInvBio</t>
  </si>
  <si>
    <t>Allowed New Investments (Date of Coming Online)</t>
  </si>
  <si>
    <t>Coal</t>
  </si>
  <si>
    <t>Year</t>
  </si>
  <si>
    <t>NewInvCoaYear</t>
  </si>
  <si>
    <t>Natural gas</t>
  </si>
  <si>
    <t>NewInvNgaYear</t>
  </si>
  <si>
    <t>Oil</t>
  </si>
  <si>
    <t>NewInvOilYear</t>
  </si>
  <si>
    <t>Nuclear</t>
  </si>
  <si>
    <t>NewInvNucYear</t>
  </si>
  <si>
    <t>Wind</t>
  </si>
  <si>
    <t>NewInvWndYear</t>
  </si>
  <si>
    <t>Solar</t>
  </si>
  <si>
    <t>NewInvSolYear</t>
  </si>
  <si>
    <t>Hydro</t>
  </si>
  <si>
    <t>NewInvHydYear</t>
  </si>
  <si>
    <t>Other renewables</t>
  </si>
  <si>
    <t>NewInvOreYear</t>
  </si>
  <si>
    <t>NewInvBioYear</t>
  </si>
  <si>
    <t>Variable</t>
  </si>
  <si>
    <t>Fuel</t>
  </si>
  <si>
    <t>Sector</t>
  </si>
  <si>
    <t>Param 1</t>
  </si>
  <si>
    <t>Param 2</t>
  </si>
  <si>
    <t>Param 3</t>
  </si>
  <si>
    <t>Param 4</t>
  </si>
  <si>
    <t>Unit</t>
  </si>
  <si>
    <t>Source</t>
  </si>
  <si>
    <t>Scenario 1: output code</t>
  </si>
  <si>
    <t>Scenario 2: output code</t>
  </si>
  <si>
    <t>Mitigation module - price to fuel use (copy-pasteable, design 2, legacy CPAT sections)</t>
  </si>
  <si>
    <t>Scenario assumptions (one column group per scenario: code column + years; copy a whole group to add a scenario)</t>
  </si>
  <si>
    <t>Scenario number (MTInputs column)</t>
  </si>
  <si>
    <t>Scenario name (from MTInputs)</t>
  </si>
  <si>
    <t>gdp.pos.pct</t>
  </si>
  <si>
    <t>infl</t>
  </si>
  <si>
    <t>defl</t>
  </si>
  <si>
    <t>1. Policies (scenario inputs from MTInputs by row and scenario number; policy paths)</t>
  </si>
  <si>
    <t>MTInputs row</t>
  </si>
  <si>
    <t>cptraj</t>
  </si>
  <si>
    <t>Carbon tax (MTInputs rows 18-21, 265, 266)</t>
  </si>
  <si>
    <t>Carbon tax coverage: fuels (MTInputs rows 23-29)</t>
  </si>
  <si>
    <t>ctcov</t>
  </si>
  <si>
    <t>coa</t>
  </si>
  <si>
    <t>all</t>
  </si>
  <si>
    <t>nga</t>
  </si>
  <si>
    <t>gso</t>
  </si>
  <si>
    <t>die</t>
  </si>
  <si>
    <t>lpg</t>
  </si>
  <si>
    <t>ker</t>
  </si>
  <si>
    <t>oop</t>
  </si>
  <si>
    <t>bio</t>
  </si>
  <si>
    <t>Carbon tax coverage: sectors (MTInputs rows 31-47)</t>
  </si>
  <si>
    <t>pow</t>
  </si>
  <si>
    <t>rod</t>
  </si>
  <si>
    <t>ral</t>
  </si>
  <si>
    <t>avi</t>
  </si>
  <si>
    <t>nav</t>
  </si>
  <si>
    <t>res</t>
  </si>
  <si>
    <t>foo</t>
  </si>
  <si>
    <t>srv</t>
  </si>
  <si>
    <t>mch</t>
  </si>
  <si>
    <t>irn</t>
  </si>
  <si>
    <t>nfm</t>
  </si>
  <si>
    <t>mac</t>
  </si>
  <si>
    <t>cem</t>
  </si>
  <si>
    <t>omn</t>
  </si>
  <si>
    <t>cst</t>
  </si>
  <si>
    <t>ftr</t>
  </si>
  <si>
    <t>oen</t>
  </si>
  <si>
    <t>Fuel price reform (MTInputs rows 140-169; increases in price units)</t>
  </si>
  <si>
    <t>fpr.yr0</t>
  </si>
  <si>
    <t>fpr.yr1</t>
  </si>
  <si>
    <t>fpr.s</t>
  </si>
  <si>
    <t>ind</t>
  </si>
  <si>
    <t>ecy</t>
  </si>
  <si>
    <t>fpr.f</t>
  </si>
  <si>
    <t>fpr</t>
  </si>
  <si>
    <t>Feebates (MTInputs rows 53-64; rates in USD/tCO2)</t>
  </si>
  <si>
    <t>fb.yr0</t>
  </si>
  <si>
    <t>fb.yr1</t>
  </si>
  <si>
    <t>fb.s</t>
  </si>
  <si>
    <t>tra</t>
  </si>
  <si>
    <t>fb.t</t>
  </si>
  <si>
    <t>fb</t>
  </si>
  <si>
    <t>Feebates sector coverage (MTInputs rows 66-82)</t>
  </si>
  <si>
    <t>fbcov</t>
  </si>
  <si>
    <t>Shadow prices: by sector ($/tCO2, legacy rows 2345-2349) and share impacting efficiency (legacy rows 2402-2419)</t>
  </si>
  <si>
    <t>ssc.adj</t>
  </si>
  <si>
    <t>shps</t>
  </si>
  <si>
    <t>ssc</t>
  </si>
  <si>
    <t>2. Retail energy prices before new policies (real $/GJ of ResultsYear; by price fuel; legacy method, PriceProjection_Method_v0.3.md)</t>
  </si>
  <si>
    <t>International energy prices (MTInputs rows 220, 258; real via the deflator index; only ratios are used)</t>
  </si>
  <si>
    <t>gp</t>
  </si>
  <si>
    <t>oil</t>
  </si>
  <si>
    <t>int</t>
  </si>
  <si>
    <t>one</t>
  </si>
  <si>
    <t>Domestic prices by price fuel: supply cost sp, excise and other taxes txo, retail price before new policies rpb</t>
  </si>
  <si>
    <t>sp</t>
  </si>
  <si>
    <t>txo</t>
  </si>
  <si>
    <t>rpb</t>
  </si>
  <si>
    <t>3. Power sector (elasticity-based / engineer model): not yet modelled</t>
  </si>
  <si>
    <t>Placeholder: the power sector comes in a later bucket. MTInputs power switches (MCovPow, feebate power) are read in section 1 but not used yet.</t>
  </si>
  <si>
    <t>5. Transport sector</t>
  </si>
  <si>
    <t>ener</t>
  </si>
  <si>
    <t>ctxnew</t>
  </si>
  <si>
    <t>ntx</t>
  </si>
  <si>
    <t>nce</t>
  </si>
  <si>
    <t>atp</t>
  </si>
  <si>
    <t>shp</t>
  </si>
  <si>
    <t>6. Buildings sector</t>
  </si>
  <si>
    <t>bld</t>
  </si>
  <si>
    <t>7. Industrial sector</t>
  </si>
  <si>
    <t>8. Other energy use</t>
  </si>
  <si>
    <t>11. Results - energy consumption</t>
  </si>
  <si>
    <t>ener.chk</t>
  </si>
  <si>
    <t>ener.ref</t>
  </si>
  <si>
    <t>ener.pct</t>
  </si>
  <si>
    <t>Inputs by fuel | subsector: every lookup used by Mitigation (data step, no calculations)</t>
  </si>
  <si>
    <t>One row per fuel | subsector (same taxonomy as Mitigation columns B:C). Mitigation reads these columns with INDEX/MATCH on the key. Green = input.</t>
  </si>
  <si>
    <t>Key (fuel|subsector)</t>
  </si>
  <si>
    <t>Subsector</t>
  </si>
  <si>
    <t>Elasticity sector</t>
  </si>
  <si>
    <t>Elasticity fuel</t>
  </si>
  <si>
    <t>AEEI fuel</t>
  </si>
  <si>
    <t>Price code</t>
  </si>
  <si>
    <t>EF sector</t>
  </si>
  <si>
    <t>GJ per price unit</t>
  </si>
  <si>
    <t>Fuel position (coverage)</t>
  </si>
  <si>
    <t>Sector position (coverage)</t>
  </si>
  <si>
    <t>Price-fuel position (fuel price reform)</t>
  </si>
  <si>
    <t>Feebate sector position</t>
  </si>
  <si>
    <t>eps_Y GDP</t>
  </si>
  <si>
    <t>eps_U usage</t>
  </si>
  <si>
    <t>eps_F efficiency</t>
  </si>
  <si>
    <t>alpha AEEI</t>
  </si>
  <si>
    <t>Price position (section 2)</t>
  </si>
  <si>
    <t>VAT rate</t>
  </si>
  <si>
    <t>EF (tCO2/GJ)</t>
  </si>
  <si>
    <t>Base-year fuel use (ktoe)</t>
  </si>
  <si>
    <t>Inputs by price fuel: historical prices (real $/GJ) and forecasting coefficients (data step)</t>
  </si>
  <si>
    <t>CPI index of the column year (ResultsYear = 1) -&gt;</t>
  </si>
  <si>
    <t>Price code (fuel.sector)</t>
  </si>
  <si>
    <t>Label</t>
  </si>
  <si>
    <t>Position (section 2 row)</t>
  </si>
  <si>
    <t>International price position (gp row)</t>
  </si>
  <si>
    <t>Retail price from data? (1 = coal, gas, biomass)</t>
  </si>
  <si>
    <t>Raw pass-through coefficient (mit.ps, base year)</t>
  </si>
  <si>
    <t>Bucketed pass-through</t>
  </si>
  <si>
    <t>Chosen pass-through (Settings: price controls)</t>
  </si>
  <si>
    <t>Margin (mit.mar, base year, nominal price unit)</t>
  </si>
  <si>
    <t>Domestic production cost (base year, nominal $/GJ)</t>
  </si>
  <si>
    <t>Fixed supply cost fixsp (real $/GJ)</t>
  </si>
  <si>
    <t>VAT applies to final consumers? (assumption: residential and all-sector oil products)</t>
  </si>
  <si>
    <t>VAT rate assumption = general VAT rate (VAT_WEO) x consumer flag, used where the data are blank</t>
  </si>
  <si>
    <t>VAT rate used (data, else assumption), last historical year</t>
  </si>
  <si>
    <t>Supply cost, last historical year (real $/GJ)</t>
  </si>
  <si>
    <t>Excise and other taxes, last historical year (real $/GJ)</t>
  </si>
  <si>
    <t>coa.pow</t>
  </si>
  <si>
    <t>Coal, Power</t>
  </si>
  <si>
    <t>coa.res</t>
  </si>
  <si>
    <t>Coal, Residential</t>
  </si>
  <si>
    <t>coa.ind</t>
  </si>
  <si>
    <t>Coal, Industry</t>
  </si>
  <si>
    <t>nga.pow</t>
  </si>
  <si>
    <t>Natural gas, Power</t>
  </si>
  <si>
    <t>nga.res</t>
  </si>
  <si>
    <t>Natural gas, Residential</t>
  </si>
  <si>
    <t>nga.ind</t>
  </si>
  <si>
    <t>Natural gas, Industry</t>
  </si>
  <si>
    <t>gso.all</t>
  </si>
  <si>
    <t>Gasoline, All</t>
  </si>
  <si>
    <t>die.all</t>
  </si>
  <si>
    <t>Diesel, All</t>
  </si>
  <si>
    <t>lpg.all</t>
  </si>
  <si>
    <t>LPG, All</t>
  </si>
  <si>
    <t>ker.all</t>
  </si>
  <si>
    <t>Kerosene, All</t>
  </si>
  <si>
    <t>oop.all</t>
  </si>
  <si>
    <t>Other oil products, All</t>
  </si>
  <si>
    <t>bio.all</t>
  </si>
  <si>
    <t>Biomass, All</t>
  </si>
  <si>
    <t>Units: $/GJ in real USD of ResultsYear (Settings C8). Data (Prices_dom) are nominal USD per price unit ($/GJ coal, gas, biomass; $/liter gasoline, diesel, LPG, kerosene; $/bbl other oil products): x CPI index of the data year (row 3) / GJ per price unit.</t>
  </si>
  <si>
    <t>Historical excise and other taxes (legacy): coal, gas, biomass = retail price / (1 + VAT rate) - supply cost; oil products = txo of the dataset (legacy builds their retail price as sp + txo, x (1 + VAT rate)).</t>
  </si>
  <si>
    <t>Pass-through: raw = mit.ps of the base year (blank = 0; biomass = 1); bucketed: &lt;= 0.25 -&gt; 0, &lt;= 0.5 -&gt; 0.5, else 1; chosen: Bucketed (default), Manual = 0.8, None = 1.</t>
  </si>
  <si>
    <t>fixsp = (margin + bucketed pass-through x domestic production cost [coal, gas]) x CPI index of the base year / GJ per unit; margin of biomass = 0 (legacy hardcode).</t>
  </si>
  <si>
    <t>BRIGHT YELLOW / RED = DATA CHANGED BY ASSUMPTION (v0.10, user decisions): (1) other oil products take pass-through and margin from the dataset like the other oil products (legacy hardcodes 1 and 0; Egypt: pass-through 0, margin 7.95 $/bbl); (2) VAT rate: the dataset rate where it is filled, otherwise the general VAT rate VAT_WEO (Egypt 14%) for residential coal and gas and all-sector oil products, 0 for power, industry and biomass (VAT credited to firms; biomass largely informal). The Egypt retail prices in the dataset imply exactly this: rp = (sp + txo) x 1.14 for gas residential and the oil products.</t>
  </si>
  <si>
    <t>VAT rate used = dataset mit.vatrate where &gt; 0, else the assumption (same rule for each historical year).</t>
  </si>
  <si>
    <t>Variables: label, unit, code suffix, source and parameter columns by variable code</t>
  </si>
  <si>
    <t>Mitigation looks up Description, Unit and Source here and builds the output code country.mit.&lt;variable&gt;.&lt;subsector&gt;.&lt;fuel&gt;.&lt;suffix&gt;.&lt;scenario&gt;. Param 1-4 = Mitigation D:G.</t>
  </si>
  <si>
    <t>Variable code</t>
  </si>
  <si>
    <t>Code suffix</t>
  </si>
  <si>
    <t>Legacy reference</t>
  </si>
  <si>
    <t>Param 1 (D)</t>
  </si>
  <si>
    <t>Param 2 (E)</t>
  </si>
  <si>
    <t>Param 3 (F)</t>
  </si>
  <si>
    <t>Param 4 (G)</t>
  </si>
  <si>
    <t>Real GDP growth</t>
  </si>
  <si>
    <t>WEO (lookup by country)</t>
  </si>
  <si>
    <t>legacy Mitigation row 2446</t>
  </si>
  <si>
    <t>Inflation index: US CPI, ResultsYear = 1 (nominal -&gt; real for domestic prices and nominal policy inputs)</t>
  </si>
  <si>
    <t>index</t>
  </si>
  <si>
    <t>WEO USA|pcpi: CPI(ResultsYear) / CPI(year)</t>
  </si>
  <si>
    <t>legacy Mitigation rows 456 / 725 (inflation index, 2026 = 100)</t>
  </si>
  <si>
    <t>Deflator index: US GDP deflator, ResultsYear = 1 (nominal -&gt; real for international prices)</t>
  </si>
  <si>
    <t>WEO USA|ngdp_d: deflator(ResultsYear) / deflator(year)</t>
  </si>
  <si>
    <t>legacy Mitigation row 467 (row 630 = 1 / it)</t>
  </si>
  <si>
    <t>MTInputs (scenario column)</t>
  </si>
  <si>
    <t>MTInputs row 18</t>
  </si>
  <si>
    <t>MTInputs row 19</t>
  </si>
  <si>
    <t>MTInputs row 20</t>
  </si>
  <si>
    <t>MTInputs row 21</t>
  </si>
  <si>
    <t>MTInputs row 265</t>
  </si>
  <si>
    <t>MTInputs row 266</t>
  </si>
  <si>
    <t>MTInputs row 220</t>
  </si>
  <si>
    <t>MTInputs row 258</t>
  </si>
  <si>
    <t>Carbon price trajectory used</t>
  </si>
  <si>
    <t>$/tCO2 real</t>
  </si>
  <si>
    <t>Calculation (legacy rows 2248, 2251); x infl if NomorReal = Nominal</t>
  </si>
  <si>
    <t>legacy Mitigation row 2251: egy.mit.cptraj.1</t>
  </si>
  <si>
    <t>Carbon tax coverage (Apply tax?)</t>
  </si>
  <si>
    <t>MTInputs MCov* rows 23-47; biomass has no switch (EF 0)</t>
  </si>
  <si>
    <t>Fuel price reform: starting year</t>
  </si>
  <si>
    <t>MTInputs row 140</t>
  </si>
  <si>
    <t>Fuel price reform: target year</t>
  </si>
  <si>
    <t>MTInputs row 141</t>
  </si>
  <si>
    <t>Fuel price reform: starting price increase</t>
  </si>
  <si>
    <t>price unit</t>
  </si>
  <si>
    <t>MTInputs rows 142-155</t>
  </si>
  <si>
    <t>Fuel price reform: final price increase</t>
  </si>
  <si>
    <t>MTInputs rows 156-169</t>
  </si>
  <si>
    <t>Fuel price reform: price increase path</t>
  </si>
  <si>
    <t>Calculation (assumed linear)</t>
  </si>
  <si>
    <t>new</t>
  </si>
  <si>
    <t>Feebates: start date</t>
  </si>
  <si>
    <t>MTInputs row 53</t>
  </si>
  <si>
    <t>Feebates: target date</t>
  </si>
  <si>
    <t>MTInputs row 54</t>
  </si>
  <si>
    <t>Feebates: starting rate</t>
  </si>
  <si>
    <t>MTInputs rows 56-59</t>
  </si>
  <si>
    <t>Feebates: target rate</t>
  </si>
  <si>
    <t>MTInputs rows 61-64</t>
  </si>
  <si>
    <t>Feebates: rate path</t>
  </si>
  <si>
    <t>legacy rows 2000-2004</t>
  </si>
  <si>
    <t>Feebates sector coverage (Apply?)</t>
  </si>
  <si>
    <t>MTInputs rows 66-82</t>
  </si>
  <si>
    <t>Efficiency-margin adjustment, feebates</t>
  </si>
  <si>
    <t>share</t>
  </si>
  <si>
    <t>cpat_coded default (feebates 1.0)</t>
  </si>
  <si>
    <t>MTInputs rows 247-250 hold the adjustments for regulations (not yet used)</t>
  </si>
  <si>
    <t>Shadow price by sector (feebates; later + non-auctioned ETS, regulations)</t>
  </si>
  <si>
    <t>Calculation</t>
  </si>
  <si>
    <t>legacy Mitigation rows 2345-2349</t>
  </si>
  <si>
    <t>Share of shadow price impacting efficiency</t>
  </si>
  <si>
    <t>Feebate coverage x adjustment</t>
  </si>
  <si>
    <t>legacy Mitigation rows 2403-2419: egy.mit.ssc.rod.1</t>
  </si>
  <si>
    <t>International energy price (real; source and adjustment from MTInputs)</t>
  </si>
  <si>
    <t>source unit</t>
  </si>
  <si>
    <t>Prices_int (nominal) x defl x High/Low factor after the last historical year</t>
  </si>
  <si>
    <t>legacy Mitigation rows 633-695 (sources by year)</t>
  </si>
  <si>
    <t>commodity key</t>
  </si>
  <si>
    <t>High factor</t>
  </si>
  <si>
    <t>Low factor</t>
  </si>
  <si>
    <t>Supply cost (pre-tax price)</t>
  </si>
  <si>
    <t>$/GJ real</t>
  </si>
  <si>
    <t>a</t>
  </si>
  <si>
    <t>Historical: Inputs_prices; then fixsp + floating part x gp(t) / gp(t-1)</t>
  </si>
  <si>
    <t>legacy Mitigation row 2498: egy.mit.sp.ind.coa.a.1; cpat_coded prices.py</t>
  </si>
  <si>
    <t>fixed supply cost</t>
  </si>
  <si>
    <t>gp position</t>
  </si>
  <si>
    <t>price position</t>
  </si>
  <si>
    <t>Excise and other taxes (before new policies)</t>
  </si>
  <si>
    <t>Historical: Inputs_prices; then fixed part txo_L x pcc + floating part (pass-through rule)</t>
  </si>
  <si>
    <t>legacy txo = fadtx + fixs + cs (+ nce); cpat_coded prices.py</t>
  </si>
  <si>
    <t>txo last hist. year</t>
  </si>
  <si>
    <t>sp last hist. year</t>
  </si>
  <si>
    <t>pass-through</t>
  </si>
  <si>
    <t>Retail price before new policies</t>
  </si>
  <si>
    <t>(sp + txo) x (1 + VAT rate)</t>
  </si>
  <si>
    <t>legacy retail price rp without nce; cpat_coded prices.py</t>
  </si>
  <si>
    <t>New carbon tax</t>
  </si>
  <si>
    <t>Carbon price x EF x fuel and sector coverage</t>
  </si>
  <si>
    <t>legacy Mitigation row 2510: egy.mit.ctxnew.ind.coa.a.1</t>
  </si>
  <si>
    <t>EF</t>
  </si>
  <si>
    <t>fuel position</t>
  </si>
  <si>
    <t>sector position</t>
  </si>
  <si>
    <t>New excise tax (fuel price reform)</t>
  </si>
  <si>
    <t>Fuel price reform path / GJ per unit</t>
  </si>
  <si>
    <t>legacy Mitigation row 2512: egy.mit.ntx.ind.coa.a.1</t>
  </si>
  <si>
    <t>price-fuel position</t>
  </si>
  <si>
    <t>GJ per unit</t>
  </si>
  <si>
    <t>Total new policy</t>
  </si>
  <si>
    <t>New carbon tax + new excise tax</t>
  </si>
  <si>
    <t>legacy Mitigation row 2514: egy.mit.nce.ind.coa.a.1</t>
  </si>
  <si>
    <t>After-tax price</t>
  </si>
  <si>
    <t>e</t>
  </si>
  <si>
    <t>max(rpb of the price fuel + nce x (1 + VAT rate), 0.01)</t>
  </si>
  <si>
    <t>legacy Mitigation row 5416: egy.mit.atp.rod.gso.e.1 (legacy unit $/liter for liquids)</t>
  </si>
  <si>
    <t>Shadow price on the efficiency margin</t>
  </si>
  <si>
    <t>Sector shadow price x EF x share</t>
  </si>
  <si>
    <t>legacy Mitigation row 2377: egy.mit.shp.coa.pow.1</t>
  </si>
  <si>
    <t>feebate sector position</t>
  </si>
  <si>
    <t>Fuel use</t>
  </si>
  <si>
    <t>ktoe</t>
  </si>
  <si>
    <t>Inputs (base year), CPAT eq. 3.3.3</t>
  </si>
  <si>
    <t>legacy Mitigation row 5430: egy.mit.ener.rod.gso.e.1</t>
  </si>
  <si>
    <t>eps_Y</t>
  </si>
  <si>
    <t>eps_U</t>
  </si>
  <si>
    <t>eps_F</t>
  </si>
  <si>
    <t>alpha</t>
  </si>
  <si>
    <t>Check: totals by subsector and by fuel minus total fuel use (should be 0)</t>
  </si>
  <si>
    <t>Check</t>
  </si>
  <si>
    <t>Fuel use, scenario 1 (same year)</t>
  </si>
  <si>
    <t>Lookup</t>
  </si>
  <si>
    <t>Change in fuel use vs scenario 1</t>
  </si>
  <si>
    <t>Mapping: subsectors, fuels and policy keys to CPAT parameter groups</t>
  </si>
  <si>
    <t>Subsectors</t>
  </si>
  <si>
    <t>Code</t>
  </si>
  <si>
    <t>Name</t>
  </si>
  <si>
    <t>Group</t>
  </si>
  <si>
    <t>Coal/gas price sector</t>
  </si>
  <si>
    <t>Feebate sector</t>
  </si>
  <si>
    <t>Coverage position</t>
  </si>
  <si>
    <t>Road</t>
  </si>
  <si>
    <t>Rail</t>
  </si>
  <si>
    <t>Domestic aviation</t>
  </si>
  <si>
    <t>Domestic navigation</t>
  </si>
  <si>
    <t>Food &amp; forestry</t>
  </si>
  <si>
    <t>Services (public &amp; private)</t>
  </si>
  <si>
    <t>Mining &amp; chemicals</t>
  </si>
  <si>
    <t>Iron &amp; steel</t>
  </si>
  <si>
    <t>Other metals</t>
  </si>
  <si>
    <t>Machinery</t>
  </si>
  <si>
    <t>Cement</t>
  </si>
  <si>
    <t>Other manufacturing</t>
  </si>
  <si>
    <t>Construction</t>
  </si>
  <si>
    <t>Fuel transformation</t>
  </si>
  <si>
    <t>Other energy use</t>
  </si>
  <si>
    <t>All subsectors</t>
  </si>
  <si>
    <t>Buildings</t>
  </si>
  <si>
    <t>International</t>
  </si>
  <si>
    <t>Fuels</t>
  </si>
  <si>
    <t>Price sector rule</t>
  </si>
  <si>
    <t>Price unit</t>
  </si>
  <si>
    <t>Fuel position</t>
  </si>
  <si>
    <t>sub</t>
  </si>
  <si>
    <t>Gasoline</t>
  </si>
  <si>
    <t>Diesel</t>
  </si>
  <si>
    <t>Other oil products</t>
  </si>
  <si>
    <t>$/bbl</t>
  </si>
  <si>
    <t>All fuels</t>
  </si>
  <si>
    <t>Electricity</t>
  </si>
  <si>
    <t>Crude oil</t>
  </si>
  <si>
    <t>Flat (no change)</t>
  </si>
  <si>
    <t>Price fuels (fuel price reform, MTInputs rows 142-169)</t>
  </si>
  <si>
    <t>MTInputs row: starting increase</t>
  </si>
  <si>
    <t>MTInputs row: final increase</t>
  </si>
  <si>
    <t>Position</t>
  </si>
  <si>
    <t>ecy.res</t>
  </si>
  <si>
    <t>Electricity, Residential</t>
  </si>
  <si>
    <t>ecy.ind</t>
  </si>
  <si>
    <t>Electricity, Industry</t>
  </si>
  <si>
    <t>Feebate sectors (MTInputs rows 56-64)</t>
  </si>
  <si>
    <t>Starting rate (NameOfParameter)</t>
  </si>
  <si>
    <t>Target rate (NameOfParameter)</t>
  </si>
  <si>
    <t>Price sector rule: 'sub' = the subsector's coal/gas price sector (rod and res use residential coal/gas prices, as CPAT); 'all' = the fuel's single price.</t>
  </si>
  <si>
    <t>GJ per price unit: legacy Mitigation rows 980-1009 (conversion factor, volume unit to GJ).</t>
  </si>
  <si>
    <t>Coverage position: order of the MTInputs sector switches (power first, then the 16 subsectors).</t>
  </si>
  <si>
    <t>Feebate sector for food &amp; forestry and services = residential (assumption; legacy groups them as Commercial).</t>
  </si>
  <si>
    <t>Rows 21-26 and 38-41: labels only (totals, policy rows).</t>
  </si>
  <si>
    <t>Data sheets follow</t>
  </si>
  <si>
    <t>Source: legacy Elasticities rows 138-141 (country columns)</t>
  </si>
  <si>
    <t>Countries: code, region and income group</t>
  </si>
  <si>
    <t>code</t>
  </si>
  <si>
    <t>region</t>
  </si>
  <si>
    <t>income_group</t>
  </si>
  <si>
    <t>source</t>
  </si>
  <si>
    <t>ABW</t>
  </si>
  <si>
    <t>Aruba</t>
  </si>
  <si>
    <t>LCN</t>
  </si>
  <si>
    <t>HIC</t>
  </si>
  <si>
    <t>Elasticities!13:138-141</t>
  </si>
  <si>
    <t>AFG</t>
  </si>
  <si>
    <t>Afghanistan</t>
  </si>
  <si>
    <t>SAS</t>
  </si>
  <si>
    <t>LIC</t>
  </si>
  <si>
    <t>Elasticities!14:138-141</t>
  </si>
  <si>
    <t>AGO</t>
  </si>
  <si>
    <t>Angola</t>
  </si>
  <si>
    <t>SSF</t>
  </si>
  <si>
    <t>LMIC</t>
  </si>
  <si>
    <t>Elasticities!15:138-141</t>
  </si>
  <si>
    <t>ALB</t>
  </si>
  <si>
    <t>Albania</t>
  </si>
  <si>
    <t>ECS</t>
  </si>
  <si>
    <t>UMIC</t>
  </si>
  <si>
    <t>Elasticities!16:138-141</t>
  </si>
  <si>
    <t>AND</t>
  </si>
  <si>
    <t>Andorra</t>
  </si>
  <si>
    <t>Elasticities!17:138-141</t>
  </si>
  <si>
    <t>ARE</t>
  </si>
  <si>
    <t>United Arab Emirates</t>
  </si>
  <si>
    <t>MEA</t>
  </si>
  <si>
    <t>Elasticities!18:138-141</t>
  </si>
  <si>
    <t>ARG</t>
  </si>
  <si>
    <t>Argentina</t>
  </si>
  <si>
    <t>Elasticities!19:138-141</t>
  </si>
  <si>
    <t>ARM</t>
  </si>
  <si>
    <t>Armenia</t>
  </si>
  <si>
    <t>Elasticities!20:138-141</t>
  </si>
  <si>
    <t>ASM</t>
  </si>
  <si>
    <t>American Samoa</t>
  </si>
  <si>
    <t>EAS</t>
  </si>
  <si>
    <t>Elasticities!21:138-141</t>
  </si>
  <si>
    <t>ATG</t>
  </si>
  <si>
    <t>Antigua and Barbuda</t>
  </si>
  <si>
    <t>Elasticities!22:138-141</t>
  </si>
  <si>
    <t>AUS</t>
  </si>
  <si>
    <t>Australia</t>
  </si>
  <si>
    <t>Elasticities!23:138-141</t>
  </si>
  <si>
    <t>AUT</t>
  </si>
  <si>
    <t>Austria</t>
  </si>
  <si>
    <t>Elasticities!24:138-141</t>
  </si>
  <si>
    <t>AZE</t>
  </si>
  <si>
    <t>Azerbaijan</t>
  </si>
  <si>
    <t>Elasticities!25:138-141</t>
  </si>
  <si>
    <t>BDI</t>
  </si>
  <si>
    <t>Burundi</t>
  </si>
  <si>
    <t>Elasticities!26:138-141</t>
  </si>
  <si>
    <t>BEL</t>
  </si>
  <si>
    <t>Belgium</t>
  </si>
  <si>
    <t>Elasticities!27:138-141</t>
  </si>
  <si>
    <t>BEN</t>
  </si>
  <si>
    <t>Benin</t>
  </si>
  <si>
    <t>Elasticities!28:138-141</t>
  </si>
  <si>
    <t>BFA</t>
  </si>
  <si>
    <t>Burkina Faso</t>
  </si>
  <si>
    <t>Elasticities!29:138-141</t>
  </si>
  <si>
    <t>BGD</t>
  </si>
  <si>
    <t>Bangladesh</t>
  </si>
  <si>
    <t>Elasticities!30:138-141</t>
  </si>
  <si>
    <t>BGR</t>
  </si>
  <si>
    <t>Bulgaria</t>
  </si>
  <si>
    <t>Elasticities!31:138-141</t>
  </si>
  <si>
    <t>BHR</t>
  </si>
  <si>
    <t>Bahrain</t>
  </si>
  <si>
    <t>Elasticities!32:138-141</t>
  </si>
  <si>
    <t>BHS</t>
  </si>
  <si>
    <t>Bahamas, The</t>
  </si>
  <si>
    <t>Elasticities!33:138-141</t>
  </si>
  <si>
    <t>BIH</t>
  </si>
  <si>
    <t>Bosnia and Herzegovina</t>
  </si>
  <si>
    <t>Elasticities!34:138-141</t>
  </si>
  <si>
    <t>BLR</t>
  </si>
  <si>
    <t>Belarus</t>
  </si>
  <si>
    <t>Elasticities!35:138-141</t>
  </si>
  <si>
    <t>BLZ</t>
  </si>
  <si>
    <t>Belize</t>
  </si>
  <si>
    <t>Elasticities!36:138-141</t>
  </si>
  <si>
    <t>BMU</t>
  </si>
  <si>
    <t>Bermuda</t>
  </si>
  <si>
    <t>NAC</t>
  </si>
  <si>
    <t>Elasticities!37:138-141</t>
  </si>
  <si>
    <t>BOL</t>
  </si>
  <si>
    <t>Bolivia</t>
  </si>
  <si>
    <t>Elasticities!38:138-141</t>
  </si>
  <si>
    <t>BRA</t>
  </si>
  <si>
    <t>Brazil</t>
  </si>
  <si>
    <t>Elasticities!39:138-141</t>
  </si>
  <si>
    <t>BRB</t>
  </si>
  <si>
    <t>Barbados</t>
  </si>
  <si>
    <t>Elasticities!40:138-141</t>
  </si>
  <si>
    <t>BRN</t>
  </si>
  <si>
    <t>Brunei Darussalam</t>
  </si>
  <si>
    <t>Elasticities!41:138-141</t>
  </si>
  <si>
    <t>BTN</t>
  </si>
  <si>
    <t>Bhutan</t>
  </si>
  <si>
    <t>Elasticities!42:138-141</t>
  </si>
  <si>
    <t>BWA</t>
  </si>
  <si>
    <t>Botswana</t>
  </si>
  <si>
    <t>Elasticities!43:138-141</t>
  </si>
  <si>
    <t>CAF</t>
  </si>
  <si>
    <t>Central African Republic</t>
  </si>
  <si>
    <t>Elasticities!44:138-141</t>
  </si>
  <si>
    <t>CAN</t>
  </si>
  <si>
    <t>Canada</t>
  </si>
  <si>
    <t>Elasticities!45:138-141</t>
  </si>
  <si>
    <t>CHE</t>
  </si>
  <si>
    <t>Switzerland</t>
  </si>
  <si>
    <t>Elasticities!46:138-141</t>
  </si>
  <si>
    <t>CHI</t>
  </si>
  <si>
    <t>Channel Islands</t>
  </si>
  <si>
    <t>Elasticities!47:138-141</t>
  </si>
  <si>
    <t>CHL</t>
  </si>
  <si>
    <t>Chile</t>
  </si>
  <si>
    <t>Elasticities!48:138-141</t>
  </si>
  <si>
    <t>CHN</t>
  </si>
  <si>
    <t>China</t>
  </si>
  <si>
    <t>Elasticities!49:138-141</t>
  </si>
  <si>
    <t>CIV</t>
  </si>
  <si>
    <t>Côte d'Ivoire</t>
  </si>
  <si>
    <t>Elasticities!50:138-141</t>
  </si>
  <si>
    <t>CMR</t>
  </si>
  <si>
    <t>Cameroon</t>
  </si>
  <si>
    <t>Elasticities!51:138-141</t>
  </si>
  <si>
    <t>COD</t>
  </si>
  <si>
    <t>Congo, Democratic Republic of the</t>
  </si>
  <si>
    <t>Elasticities!52:138-141</t>
  </si>
  <si>
    <t>COG</t>
  </si>
  <si>
    <t>Congo, Republic of</t>
  </si>
  <si>
    <t>Elasticities!53:138-141</t>
  </si>
  <si>
    <t>COL</t>
  </si>
  <si>
    <t>Colombia</t>
  </si>
  <si>
    <t>Elasticities!54:138-141</t>
  </si>
  <si>
    <t>COM</t>
  </si>
  <si>
    <t>Comoros</t>
  </si>
  <si>
    <t>Elasticities!55:138-141</t>
  </si>
  <si>
    <t>CPV</t>
  </si>
  <si>
    <t>Cabo Verde</t>
  </si>
  <si>
    <t>Elasticities!56:138-141</t>
  </si>
  <si>
    <t>CRI</t>
  </si>
  <si>
    <t>Costa Rica</t>
  </si>
  <si>
    <t>Elasticities!57:138-141</t>
  </si>
  <si>
    <t>CUB</t>
  </si>
  <si>
    <t>Cuba</t>
  </si>
  <si>
    <t>Elasticities!58:138-141</t>
  </si>
  <si>
    <t>CUW</t>
  </si>
  <si>
    <t>Curaçao</t>
  </si>
  <si>
    <t>Elasticities!59:138-141</t>
  </si>
  <si>
    <t>CYM</t>
  </si>
  <si>
    <t>Cayman Islands</t>
  </si>
  <si>
    <t>Elasticities!60:138-141</t>
  </si>
  <si>
    <t>CYP</t>
  </si>
  <si>
    <t>Cyprus</t>
  </si>
  <si>
    <t>Elasticities!61:138-141</t>
  </si>
  <si>
    <t>CZE</t>
  </si>
  <si>
    <t>Czechia</t>
  </si>
  <si>
    <t>Elasticities!62:138-141</t>
  </si>
  <si>
    <t>DEU</t>
  </si>
  <si>
    <t>Germany</t>
  </si>
  <si>
    <t>Elasticities!63:138-141</t>
  </si>
  <si>
    <t>DJI</t>
  </si>
  <si>
    <t>Djibouti</t>
  </si>
  <si>
    <t>Elasticities!64:138-141</t>
  </si>
  <si>
    <t>DMA</t>
  </si>
  <si>
    <t>Dominica</t>
  </si>
  <si>
    <t>Elasticities!65:138-141</t>
  </si>
  <si>
    <t>DNK</t>
  </si>
  <si>
    <t>Denmark</t>
  </si>
  <si>
    <t>Elasticities!66:138-141</t>
  </si>
  <si>
    <t>DOM</t>
  </si>
  <si>
    <t>Dominican Republic</t>
  </si>
  <si>
    <t>Elasticities!67:138-141</t>
  </si>
  <si>
    <t>DZA</t>
  </si>
  <si>
    <t>Algeria</t>
  </si>
  <si>
    <t>Elasticities!68:138-141</t>
  </si>
  <si>
    <t>ECU</t>
  </si>
  <si>
    <t>Ecuador</t>
  </si>
  <si>
    <t>Elasticities!69:138-141</t>
  </si>
  <si>
    <t>Elasticities!70:138-141</t>
  </si>
  <si>
    <t>ERI</t>
  </si>
  <si>
    <t>Eritrea</t>
  </si>
  <si>
    <t>Elasticities!71:138-141</t>
  </si>
  <si>
    <t>ESP</t>
  </si>
  <si>
    <t>Spain</t>
  </si>
  <si>
    <t>Elasticities!72:138-141</t>
  </si>
  <si>
    <t>EST</t>
  </si>
  <si>
    <t>Estonia</t>
  </si>
  <si>
    <t>Elasticities!73:138-141</t>
  </si>
  <si>
    <t>ETH</t>
  </si>
  <si>
    <t>Ethiopia</t>
  </si>
  <si>
    <t>Elasticities!74:138-141</t>
  </si>
  <si>
    <t>FIN</t>
  </si>
  <si>
    <t>Finland</t>
  </si>
  <si>
    <t>Elasticities!75:138-141</t>
  </si>
  <si>
    <t>FJI</t>
  </si>
  <si>
    <t>Fiji</t>
  </si>
  <si>
    <t>Elasticities!76:138-141</t>
  </si>
  <si>
    <t>FRA</t>
  </si>
  <si>
    <t>France</t>
  </si>
  <si>
    <t>Elasticities!77:138-141</t>
  </si>
  <si>
    <t>FRO</t>
  </si>
  <si>
    <t>Faroe Islands</t>
  </si>
  <si>
    <t>Elasticities!78:138-141</t>
  </si>
  <si>
    <t>FSM</t>
  </si>
  <si>
    <t>Micronesia</t>
  </si>
  <si>
    <t>Elasticities!79:138-141</t>
  </si>
  <si>
    <t>GAB</t>
  </si>
  <si>
    <t>Gabon</t>
  </si>
  <si>
    <t>Elasticities!80:138-141</t>
  </si>
  <si>
    <t>GBR</t>
  </si>
  <si>
    <t>United Kingdom</t>
  </si>
  <si>
    <t>Elasticities!81:138-141</t>
  </si>
  <si>
    <t>GEO</t>
  </si>
  <si>
    <t>Georgia</t>
  </si>
  <si>
    <t>Elasticities!82:138-141</t>
  </si>
  <si>
    <t>GHA</t>
  </si>
  <si>
    <t>Ghana</t>
  </si>
  <si>
    <t>Elasticities!83:138-141</t>
  </si>
  <si>
    <t>GIB</t>
  </si>
  <si>
    <t>Gibraltar</t>
  </si>
  <si>
    <t>Elasticities!84:138-141</t>
  </si>
  <si>
    <t>GIN</t>
  </si>
  <si>
    <t>Guinea</t>
  </si>
  <si>
    <t>Elasticities!85:138-141</t>
  </si>
  <si>
    <t>GMB</t>
  </si>
  <si>
    <t>Gambia, The</t>
  </si>
  <si>
    <t>Elasticities!86:138-141</t>
  </si>
  <si>
    <t>GNB</t>
  </si>
  <si>
    <t>Guinea-Bissau</t>
  </si>
  <si>
    <t>Elasticities!87:138-141</t>
  </si>
  <si>
    <t>GNQ</t>
  </si>
  <si>
    <t>Equatorial Guinea</t>
  </si>
  <si>
    <t>Elasticities!88:138-141</t>
  </si>
  <si>
    <t>GRC</t>
  </si>
  <si>
    <t>Greece</t>
  </si>
  <si>
    <t>Elasticities!89:138-141</t>
  </si>
  <si>
    <t>GRD</t>
  </si>
  <si>
    <t>Grenada</t>
  </si>
  <si>
    <t>Elasticities!90:138-141</t>
  </si>
  <si>
    <t>GRL</t>
  </si>
  <si>
    <t>Greenland</t>
  </si>
  <si>
    <t>Elasticities!91:138-141</t>
  </si>
  <si>
    <t>GTM</t>
  </si>
  <si>
    <t>Guatemala</t>
  </si>
  <si>
    <t>Elasticities!92:138-141</t>
  </si>
  <si>
    <t>GUM</t>
  </si>
  <si>
    <t>Guam</t>
  </si>
  <si>
    <t>Elasticities!93:138-141</t>
  </si>
  <si>
    <t>GUY</t>
  </si>
  <si>
    <t>Guyana</t>
  </si>
  <si>
    <t>Elasticities!94:138-141</t>
  </si>
  <si>
    <t>Elasticities!95:138-141</t>
  </si>
  <si>
    <t>HKG</t>
  </si>
  <si>
    <t>Hong Kong SAR</t>
  </si>
  <si>
    <t>Elasticities!96:138-141</t>
  </si>
  <si>
    <t>HND</t>
  </si>
  <si>
    <t>Honduras</t>
  </si>
  <si>
    <t>Elasticities!97:138-141</t>
  </si>
  <si>
    <t>HRV</t>
  </si>
  <si>
    <t>Croatia</t>
  </si>
  <si>
    <t>Elasticities!98:138-141</t>
  </si>
  <si>
    <t>HTI</t>
  </si>
  <si>
    <t>Haiti</t>
  </si>
  <si>
    <t>Elasticities!99:138-141</t>
  </si>
  <si>
    <t>HUN</t>
  </si>
  <si>
    <t>Hungary</t>
  </si>
  <si>
    <t>Elasticities!100:138-141</t>
  </si>
  <si>
    <t>IDN</t>
  </si>
  <si>
    <t>Indonesia</t>
  </si>
  <si>
    <t>Elasticities!101:138-141</t>
  </si>
  <si>
    <t>IMN</t>
  </si>
  <si>
    <t>Isle of Man</t>
  </si>
  <si>
    <t>Elasticities!102:138-141</t>
  </si>
  <si>
    <t>IND</t>
  </si>
  <si>
    <t>India</t>
  </si>
  <si>
    <t>Elasticities!103:138-141</t>
  </si>
  <si>
    <t>IRL</t>
  </si>
  <si>
    <t>Ireland</t>
  </si>
  <si>
    <t>Elasticities!104:138-141</t>
  </si>
  <si>
    <t>IRN</t>
  </si>
  <si>
    <t>Iran</t>
  </si>
  <si>
    <t>Elasticities!105:138-141</t>
  </si>
  <si>
    <t>IRQ</t>
  </si>
  <si>
    <t>Iraq</t>
  </si>
  <si>
    <t>Elasticities!106:138-141</t>
  </si>
  <si>
    <t>ISL</t>
  </si>
  <si>
    <t>Iceland</t>
  </si>
  <si>
    <t>Elasticities!107:138-141</t>
  </si>
  <si>
    <t>ISR</t>
  </si>
  <si>
    <t>Israel</t>
  </si>
  <si>
    <t>Elasticities!108:138-141</t>
  </si>
  <si>
    <t>ITA</t>
  </si>
  <si>
    <t>Italy</t>
  </si>
  <si>
    <t>Elasticities!109:138-141</t>
  </si>
  <si>
    <t>JAM</t>
  </si>
  <si>
    <t>Jamaica</t>
  </si>
  <si>
    <t>Elasticities!110:138-141</t>
  </si>
  <si>
    <t>JOR</t>
  </si>
  <si>
    <t>Jordan</t>
  </si>
  <si>
    <t>Elasticities!111:138-141</t>
  </si>
  <si>
    <t>JPN</t>
  </si>
  <si>
    <t>Japan</t>
  </si>
  <si>
    <t>Elasticities!112:138-141</t>
  </si>
  <si>
    <t>KAZ</t>
  </si>
  <si>
    <t>Kazakhstan</t>
  </si>
  <si>
    <t>Elasticities!113:138-141</t>
  </si>
  <si>
    <t>KEN</t>
  </si>
  <si>
    <t>Kenya</t>
  </si>
  <si>
    <t>Elasticities!114:138-141</t>
  </si>
  <si>
    <t>KGZ</t>
  </si>
  <si>
    <t>Kyrgyz Republic</t>
  </si>
  <si>
    <t>Elasticities!115:138-141</t>
  </si>
  <si>
    <t>KHM</t>
  </si>
  <si>
    <t>Cambodia</t>
  </si>
  <si>
    <t>Elasticities!116:138-141</t>
  </si>
  <si>
    <t>KIR</t>
  </si>
  <si>
    <t>Kiribati</t>
  </si>
  <si>
    <t>Elasticities!117:138-141</t>
  </si>
  <si>
    <t>KNA</t>
  </si>
  <si>
    <t>St. Kitts and Nevis</t>
  </si>
  <si>
    <t>Elasticities!118:138-141</t>
  </si>
  <si>
    <t>KOR</t>
  </si>
  <si>
    <t>Korea</t>
  </si>
  <si>
    <t>Elasticities!119:138-141</t>
  </si>
  <si>
    <t>KWT</t>
  </si>
  <si>
    <t>Kuwait</t>
  </si>
  <si>
    <t>Elasticities!120:138-141</t>
  </si>
  <si>
    <t>LAO</t>
  </si>
  <si>
    <t>Lao P.D.R.</t>
  </si>
  <si>
    <t>Elasticities!121:138-141</t>
  </si>
  <si>
    <t>LBN</t>
  </si>
  <si>
    <t>Lebanon</t>
  </si>
  <si>
    <t>Elasticities!122:138-141</t>
  </si>
  <si>
    <t>LBR</t>
  </si>
  <si>
    <t>Liberia</t>
  </si>
  <si>
    <t>Elasticities!123:138-141</t>
  </si>
  <si>
    <t>LBY</t>
  </si>
  <si>
    <t>Libya</t>
  </si>
  <si>
    <t>Elasticities!124:138-141</t>
  </si>
  <si>
    <t>LCA</t>
  </si>
  <si>
    <t>St. Lucia</t>
  </si>
  <si>
    <t>Elasticities!125:138-141</t>
  </si>
  <si>
    <t>LIE</t>
  </si>
  <si>
    <t>Liechtenstein</t>
  </si>
  <si>
    <t>Elasticities!126:138-141</t>
  </si>
  <si>
    <t>LKA</t>
  </si>
  <si>
    <t>Sri Lanka</t>
  </si>
  <si>
    <t>Elasticities!127:138-141</t>
  </si>
  <si>
    <t>LSO</t>
  </si>
  <si>
    <t>Lesotho</t>
  </si>
  <si>
    <t>Elasticities!128:138-141</t>
  </si>
  <si>
    <t>LTU</t>
  </si>
  <si>
    <t>Lithuania</t>
  </si>
  <si>
    <t>Elasticities!129:138-141</t>
  </si>
  <si>
    <t>LUX</t>
  </si>
  <si>
    <t>Luxembourg</t>
  </si>
  <si>
    <t>Elasticities!130:138-141</t>
  </si>
  <si>
    <t>LVA</t>
  </si>
  <si>
    <t>Latvia</t>
  </si>
  <si>
    <t>Elasticities!131:138-141</t>
  </si>
  <si>
    <t>MAC</t>
  </si>
  <si>
    <t>Macao SAR</t>
  </si>
  <si>
    <t>Elasticities!132:138-141</t>
  </si>
  <si>
    <t>MAF</t>
  </si>
  <si>
    <t>St. Martin (French part)</t>
  </si>
  <si>
    <t>Elasticities!133:138-141</t>
  </si>
  <si>
    <t>MAR</t>
  </si>
  <si>
    <t>Morocco</t>
  </si>
  <si>
    <t>Elasticities!134:138-141</t>
  </si>
  <si>
    <t>MCO</t>
  </si>
  <si>
    <t>Monaco</t>
  </si>
  <si>
    <t>Elasticities!135:138-141</t>
  </si>
  <si>
    <t>MDA</t>
  </si>
  <si>
    <t>Moldova</t>
  </si>
  <si>
    <t>Elasticities!136:138-141</t>
  </si>
  <si>
    <t>MDG</t>
  </si>
  <si>
    <t>Madagascar</t>
  </si>
  <si>
    <t>Elasticities!137:138-141</t>
  </si>
  <si>
    <t>MDV</t>
  </si>
  <si>
    <t>Maldives</t>
  </si>
  <si>
    <t>Elasticities!138:138-141</t>
  </si>
  <si>
    <t>MEX</t>
  </si>
  <si>
    <t>Mexico</t>
  </si>
  <si>
    <t>Elasticities!139:138-141</t>
  </si>
  <si>
    <t>MHL</t>
  </si>
  <si>
    <t>Marshall Islands</t>
  </si>
  <si>
    <t>Elasticities!140:138-141</t>
  </si>
  <si>
    <t>MKD</t>
  </si>
  <si>
    <t>North Macedonia</t>
  </si>
  <si>
    <t>Elasticities!141:138-141</t>
  </si>
  <si>
    <t>MLI</t>
  </si>
  <si>
    <t>Mali</t>
  </si>
  <si>
    <t>Elasticities!142:138-141</t>
  </si>
  <si>
    <t>MLT</t>
  </si>
  <si>
    <t>Malta</t>
  </si>
  <si>
    <t>Elasticities!143:138-141</t>
  </si>
  <si>
    <t>MMR</t>
  </si>
  <si>
    <t>Myanmar</t>
  </si>
  <si>
    <t>Elasticities!144:138-141</t>
  </si>
  <si>
    <t>MNE</t>
  </si>
  <si>
    <t>Montenegro, Rep. of</t>
  </si>
  <si>
    <t>Elasticities!145:138-141</t>
  </si>
  <si>
    <t>MNG</t>
  </si>
  <si>
    <t>Mongolia</t>
  </si>
  <si>
    <t>Elasticities!146:138-141</t>
  </si>
  <si>
    <t>MNP</t>
  </si>
  <si>
    <t>Northern Mariana Islands</t>
  </si>
  <si>
    <t>Elasticities!147:138-141</t>
  </si>
  <si>
    <t>MOZ</t>
  </si>
  <si>
    <t>Mozambique</t>
  </si>
  <si>
    <t>Elasticities!148:138-141</t>
  </si>
  <si>
    <t>MRT</t>
  </si>
  <si>
    <t>Mauritania</t>
  </si>
  <si>
    <t>Elasticities!149:138-141</t>
  </si>
  <si>
    <t>MUS</t>
  </si>
  <si>
    <t>Mauritius</t>
  </si>
  <si>
    <t>Elasticities!150:138-141</t>
  </si>
  <si>
    <t>MWI</t>
  </si>
  <si>
    <t>Malawi</t>
  </si>
  <si>
    <t>Elasticities!151:138-141</t>
  </si>
  <si>
    <t>MYS</t>
  </si>
  <si>
    <t>Malaysia</t>
  </si>
  <si>
    <t>Elasticities!152:138-141</t>
  </si>
  <si>
    <t>NAM</t>
  </si>
  <si>
    <t>Namibia</t>
  </si>
  <si>
    <t>Elasticities!153:138-141</t>
  </si>
  <si>
    <t>NCL</t>
  </si>
  <si>
    <t>New Caledonia</t>
  </si>
  <si>
    <t>Elasticities!154:138-141</t>
  </si>
  <si>
    <t>NER</t>
  </si>
  <si>
    <t>Niger</t>
  </si>
  <si>
    <t>Elasticities!155:138-141</t>
  </si>
  <si>
    <t>NGA</t>
  </si>
  <si>
    <t>Nigeria</t>
  </si>
  <si>
    <t>Elasticities!156:138-141</t>
  </si>
  <si>
    <t>NIC</t>
  </si>
  <si>
    <t>Nicaragua</t>
  </si>
  <si>
    <t>Elasticities!157:138-141</t>
  </si>
  <si>
    <t>NLD</t>
  </si>
  <si>
    <t>Netherlands</t>
  </si>
  <si>
    <t>Elasticities!158:138-141</t>
  </si>
  <si>
    <t>NOR</t>
  </si>
  <si>
    <t>Norway</t>
  </si>
  <si>
    <t>Elasticities!159:138-141</t>
  </si>
  <si>
    <t>NPL</t>
  </si>
  <si>
    <t>Nepal</t>
  </si>
  <si>
    <t>Elasticities!160:138-141</t>
  </si>
  <si>
    <t>NRU</t>
  </si>
  <si>
    <t>Nauru</t>
  </si>
  <si>
    <t>Elasticities!161:138-141</t>
  </si>
  <si>
    <t>NZL</t>
  </si>
  <si>
    <t>New Zealand</t>
  </si>
  <si>
    <t>Elasticities!162:138-141</t>
  </si>
  <si>
    <t>OMN</t>
  </si>
  <si>
    <t>Oman</t>
  </si>
  <si>
    <t>Elasticities!163:138-141</t>
  </si>
  <si>
    <t>PAK</t>
  </si>
  <si>
    <t>Pakistan</t>
  </si>
  <si>
    <t>Elasticities!164:138-141</t>
  </si>
  <si>
    <t>PAN</t>
  </si>
  <si>
    <t>Panama</t>
  </si>
  <si>
    <t>Elasticities!165:138-141</t>
  </si>
  <si>
    <t>PER</t>
  </si>
  <si>
    <t>Peru</t>
  </si>
  <si>
    <t>Elasticities!166:138-141</t>
  </si>
  <si>
    <t>PHL</t>
  </si>
  <si>
    <t>Philippines</t>
  </si>
  <si>
    <t>Elasticities!167:138-141</t>
  </si>
  <si>
    <t>PLW</t>
  </si>
  <si>
    <t>Palau</t>
  </si>
  <si>
    <t>Elasticities!168:138-141</t>
  </si>
  <si>
    <t>PNG</t>
  </si>
  <si>
    <t>Papua New Guinea</t>
  </si>
  <si>
    <t>Elasticities!169:138-141</t>
  </si>
  <si>
    <t>POL</t>
  </si>
  <si>
    <t>Poland</t>
  </si>
  <si>
    <t>Elasticities!170:138-141</t>
  </si>
  <si>
    <t>PRI</t>
  </si>
  <si>
    <t>Puerto Rico</t>
  </si>
  <si>
    <t>Elasticities!171:138-141</t>
  </si>
  <si>
    <t>PRK</t>
  </si>
  <si>
    <t>Korea, Dem. People's Rep.</t>
  </si>
  <si>
    <t>Elasticities!172:138-141</t>
  </si>
  <si>
    <t>PRT</t>
  </si>
  <si>
    <t>Portugal</t>
  </si>
  <si>
    <t>Elasticities!173:138-141</t>
  </si>
  <si>
    <t>PRY</t>
  </si>
  <si>
    <t>Paraguay</t>
  </si>
  <si>
    <t>Elasticities!174:138-141</t>
  </si>
  <si>
    <t>PSE</t>
  </si>
  <si>
    <t>West Bank and Gaza</t>
  </si>
  <si>
    <t>Elasticities!175:138-141</t>
  </si>
  <si>
    <t>PYF</t>
  </si>
  <si>
    <t>French Polynesia</t>
  </si>
  <si>
    <t>Elasticities!176:138-141</t>
  </si>
  <si>
    <t>QAT</t>
  </si>
  <si>
    <t>Qatar</t>
  </si>
  <si>
    <t>Elasticities!177:138-141</t>
  </si>
  <si>
    <t>ROU</t>
  </si>
  <si>
    <t>Romania</t>
  </si>
  <si>
    <t>Elasticities!178:138-141</t>
  </si>
  <si>
    <t>RUS</t>
  </si>
  <si>
    <t>Russia</t>
  </si>
  <si>
    <t>Elasticities!179:138-141</t>
  </si>
  <si>
    <t>RWA</t>
  </si>
  <si>
    <t>Rwanda</t>
  </si>
  <si>
    <t>Elasticities!180:138-141</t>
  </si>
  <si>
    <t>SAU</t>
  </si>
  <si>
    <t>Saudi Arabia</t>
  </si>
  <si>
    <t>Elasticities!181:138-141</t>
  </si>
  <si>
    <t>SDN</t>
  </si>
  <si>
    <t>Sudan</t>
  </si>
  <si>
    <t>Elasticities!182:138-141</t>
  </si>
  <si>
    <t>SEN</t>
  </si>
  <si>
    <t>Senegal</t>
  </si>
  <si>
    <t>Elasticities!183:138-141</t>
  </si>
  <si>
    <t>SGP</t>
  </si>
  <si>
    <t>Singapore</t>
  </si>
  <si>
    <t>Elasticities!184:138-141</t>
  </si>
  <si>
    <t>SLB</t>
  </si>
  <si>
    <t>Solomon Islands</t>
  </si>
  <si>
    <t>Elasticities!185:138-141</t>
  </si>
  <si>
    <t>SLE</t>
  </si>
  <si>
    <t>Sierra Leone</t>
  </si>
  <si>
    <t>Elasticities!186:138-141</t>
  </si>
  <si>
    <t>SLV</t>
  </si>
  <si>
    <t>El Salvador</t>
  </si>
  <si>
    <t>Elasticities!187:138-141</t>
  </si>
  <si>
    <t>SMR</t>
  </si>
  <si>
    <t>San Marino</t>
  </si>
  <si>
    <t>Elasticities!188:138-141</t>
  </si>
  <si>
    <t>SOM</t>
  </si>
  <si>
    <t>Somalia</t>
  </si>
  <si>
    <t>Elasticities!189:138-141</t>
  </si>
  <si>
    <t>SRB</t>
  </si>
  <si>
    <t>Serbia</t>
  </si>
  <si>
    <t>Elasticities!190:138-141</t>
  </si>
  <si>
    <t>SSD</t>
  </si>
  <si>
    <t>South Sudan</t>
  </si>
  <si>
    <t>Elasticities!191:138-141</t>
  </si>
  <si>
    <t>Sub-Saharan Africa</t>
  </si>
  <si>
    <t>Elasticities!192:138-141</t>
  </si>
  <si>
    <t>STP</t>
  </si>
  <si>
    <t>São Tomé and Príncipe</t>
  </si>
  <si>
    <t>Elasticities!193:138-141</t>
  </si>
  <si>
    <t>SUR</t>
  </si>
  <si>
    <t>Suriname</t>
  </si>
  <si>
    <t>Elasticities!194:138-141</t>
  </si>
  <si>
    <t>SVK</t>
  </si>
  <si>
    <t>Slovak Republic</t>
  </si>
  <si>
    <t>Elasticities!195:138-141</t>
  </si>
  <si>
    <t>SVN</t>
  </si>
  <si>
    <t>Slovenia</t>
  </si>
  <si>
    <t>Elasticities!196:138-141</t>
  </si>
  <si>
    <t>SWE</t>
  </si>
  <si>
    <t>Sweden</t>
  </si>
  <si>
    <t>Elasticities!197:138-141</t>
  </si>
  <si>
    <t>SWZ</t>
  </si>
  <si>
    <t>Eswatini</t>
  </si>
  <si>
    <t>Elasticities!198:138-141</t>
  </si>
  <si>
    <t>SXM</t>
  </si>
  <si>
    <t>Sint Maarten (Dutch part)</t>
  </si>
  <si>
    <t>Elasticities!199:138-141</t>
  </si>
  <si>
    <t>SYC</t>
  </si>
  <si>
    <t>Seychelles</t>
  </si>
  <si>
    <t>Elasticities!200:138-141</t>
  </si>
  <si>
    <t>SYR</t>
  </si>
  <si>
    <t>Syria</t>
  </si>
  <si>
    <t>Elasticities!201:138-141</t>
  </si>
  <si>
    <t>TCA</t>
  </si>
  <si>
    <t>Turks and Caicos Islands</t>
  </si>
  <si>
    <t>Elasticities!202:138-141</t>
  </si>
  <si>
    <t>TCD</t>
  </si>
  <si>
    <t>Chad</t>
  </si>
  <si>
    <t>Elasticities!203:138-141</t>
  </si>
  <si>
    <t>TGO</t>
  </si>
  <si>
    <t>Togo</t>
  </si>
  <si>
    <t>Elasticities!204:138-141</t>
  </si>
  <si>
    <t>THA</t>
  </si>
  <si>
    <t>Thailand</t>
  </si>
  <si>
    <t>Elasticities!205:138-141</t>
  </si>
  <si>
    <t>TJK</t>
  </si>
  <si>
    <t>Tajikistan</t>
  </si>
  <si>
    <t>Elasticities!206:138-141</t>
  </si>
  <si>
    <t>TKM</t>
  </si>
  <si>
    <t>Turkmenistan</t>
  </si>
  <si>
    <t>Elasticities!207:138-141</t>
  </si>
  <si>
    <t>TLS</t>
  </si>
  <si>
    <t>Timor-Leste</t>
  </si>
  <si>
    <t>Elasticities!208:138-141</t>
  </si>
  <si>
    <t>TON</t>
  </si>
  <si>
    <t>Tonga</t>
  </si>
  <si>
    <t>Elasticities!209:138-141</t>
  </si>
  <si>
    <t>TTO</t>
  </si>
  <si>
    <t>Trinidad and Tobago</t>
  </si>
  <si>
    <t>Elasticities!210:138-141</t>
  </si>
  <si>
    <t>TUN</t>
  </si>
  <si>
    <t>Tunisia</t>
  </si>
  <si>
    <t>Elasticities!211:138-141</t>
  </si>
  <si>
    <t>TUR</t>
  </si>
  <si>
    <t>Turkiye</t>
  </si>
  <si>
    <t>Elasticities!212:138-141</t>
  </si>
  <si>
    <t>TUV</t>
  </si>
  <si>
    <t>Tuvalu</t>
  </si>
  <si>
    <t>Elasticities!213:138-141</t>
  </si>
  <si>
    <t>TWN</t>
  </si>
  <si>
    <t>Taiwan Province of China</t>
  </si>
  <si>
    <t>Elasticities!214:138-141</t>
  </si>
  <si>
    <t>TZA</t>
  </si>
  <si>
    <t>Tanzania</t>
  </si>
  <si>
    <t>Elasticities!215:138-141</t>
  </si>
  <si>
    <t>UGA</t>
  </si>
  <si>
    <t>Uganda</t>
  </si>
  <si>
    <t>Elasticities!216:138-141</t>
  </si>
  <si>
    <t>UKR</t>
  </si>
  <si>
    <t>Ukraine</t>
  </si>
  <si>
    <t>Elasticities!217:138-141</t>
  </si>
  <si>
    <t>URY</t>
  </si>
  <si>
    <t>Uruguay</t>
  </si>
  <si>
    <t>Elasticities!218:138-141</t>
  </si>
  <si>
    <t>USA</t>
  </si>
  <si>
    <t>United States</t>
  </si>
  <si>
    <t>Elasticities!219:138-141</t>
  </si>
  <si>
    <t>UZB</t>
  </si>
  <si>
    <t>Uzbekistan</t>
  </si>
  <si>
    <t>Elasticities!220:138-141</t>
  </si>
  <si>
    <t>VCT</t>
  </si>
  <si>
    <t>St. Vincent and the Grenadines</t>
  </si>
  <si>
    <t>Elasticities!221:138-141</t>
  </si>
  <si>
    <t>VEN</t>
  </si>
  <si>
    <t>Venezuela</t>
  </si>
  <si>
    <t>Elasticities!222:138-141</t>
  </si>
  <si>
    <t>VGB</t>
  </si>
  <si>
    <t>British Virgin Islands</t>
  </si>
  <si>
    <t>Elasticities!223:138-141</t>
  </si>
  <si>
    <t>VIR</t>
  </si>
  <si>
    <t>Virgin Islands (U.S.)</t>
  </si>
  <si>
    <t>Elasticities!224:138-141</t>
  </si>
  <si>
    <t>VNM</t>
  </si>
  <si>
    <t>Vietnam</t>
  </si>
  <si>
    <t>Elasticities!225:138-141</t>
  </si>
  <si>
    <t>VUT</t>
  </si>
  <si>
    <t>Vanuatu</t>
  </si>
  <si>
    <t>Elasticities!226:138-141</t>
  </si>
  <si>
    <t>WAV</t>
  </si>
  <si>
    <t>World aviation bunkers</t>
  </si>
  <si>
    <t>NA</t>
  </si>
  <si>
    <t>Elasticities!227:138-141</t>
  </si>
  <si>
    <t>WMR</t>
  </si>
  <si>
    <t>World marine bunkers</t>
  </si>
  <si>
    <t>Elasticities!228:138-141</t>
  </si>
  <si>
    <t>WSM</t>
  </si>
  <si>
    <t>Samoa</t>
  </si>
  <si>
    <t>Elasticities!229:138-141</t>
  </si>
  <si>
    <t>XKX</t>
  </si>
  <si>
    <t>Kosovo</t>
  </si>
  <si>
    <t>Elasticities!230:138-141</t>
  </si>
  <si>
    <t>YEM</t>
  </si>
  <si>
    <t>Yemen</t>
  </si>
  <si>
    <t>Elasticities!231:138-141</t>
  </si>
  <si>
    <t>ZAF</t>
  </si>
  <si>
    <t>South Africa</t>
  </si>
  <si>
    <t>Elasticities!232:138-141</t>
  </si>
  <si>
    <t>ZMB</t>
  </si>
  <si>
    <t>Zambia</t>
  </si>
  <si>
    <t>Elasticities!233:138-141</t>
  </si>
  <si>
    <t>ZWE</t>
  </si>
  <si>
    <t>Zimbabwe</t>
  </si>
  <si>
    <t>Elasticities!234:138-141</t>
  </si>
  <si>
    <t>Source: legacy Elasticities rows 143-282 ('Simple' option, income-group specific)</t>
  </si>
  <si>
    <t>Elasticities by income group (legacy CPAT values, CPAT sector and fuel groups)</t>
  </si>
  <si>
    <t>key</t>
  </si>
  <si>
    <t>type</t>
  </si>
  <si>
    <t>fuel_group</t>
  </si>
  <si>
    <t>sector_group</t>
  </si>
  <si>
    <t>legacy_code</t>
  </si>
  <si>
    <t>inc|coa|tra</t>
  </si>
  <si>
    <t>inc</t>
  </si>
  <si>
    <t>coa_inc_tot</t>
  </si>
  <si>
    <t>Elasticities row 143</t>
  </si>
  <si>
    <t>inc|nga|tra</t>
  </si>
  <si>
    <t>nga_inc_tot</t>
  </si>
  <si>
    <t>Elasticities row 144</t>
  </si>
  <si>
    <t>inc|gso|tra</t>
  </si>
  <si>
    <t>oil_inc_res</t>
  </si>
  <si>
    <t>Elasticities row 145</t>
  </si>
  <si>
    <t>inc|die|tra</t>
  </si>
  <si>
    <t>bio_inc_res</t>
  </si>
  <si>
    <t>Elasticities row 146</t>
  </si>
  <si>
    <t>inc|oil|tra</t>
  </si>
  <si>
    <t>oil_inc_tot</t>
  </si>
  <si>
    <t>Elasticities row 147</t>
  </si>
  <si>
    <t>inc|bio|tra</t>
  </si>
  <si>
    <t>die_inc_res</t>
  </si>
  <si>
    <t>Elasticities row 148</t>
  </si>
  <si>
    <t>inc|ren|tra</t>
  </si>
  <si>
    <t>ren</t>
  </si>
  <si>
    <t>rnw_inc_tot</t>
  </si>
  <si>
    <t>Elasticities row 149</t>
  </si>
  <si>
    <t>inc|ecy|tra</t>
  </si>
  <si>
    <t>ecy_inc_tot</t>
  </si>
  <si>
    <t>Elasticities row 150</t>
  </si>
  <si>
    <t>inc|coa|res</t>
  </si>
  <si>
    <t>coa_inc_res</t>
  </si>
  <si>
    <t>Elasticities row 151</t>
  </si>
  <si>
    <t>inc|nga|res</t>
  </si>
  <si>
    <t>nga_inc_res</t>
  </si>
  <si>
    <t>Elasticities row 152</t>
  </si>
  <si>
    <t>inc|gso|res</t>
  </si>
  <si>
    <t>Elasticities row 153</t>
  </si>
  <si>
    <t>inc|die|res</t>
  </si>
  <si>
    <t>Elasticities row 154</t>
  </si>
  <si>
    <t>inc|oil|res</t>
  </si>
  <si>
    <t>Elasticities row 155</t>
  </si>
  <si>
    <t>inc|bio|res</t>
  </si>
  <si>
    <t>Elasticities row 156</t>
  </si>
  <si>
    <t>inc|ren|res</t>
  </si>
  <si>
    <t>Elasticities row 157</t>
  </si>
  <si>
    <t>inc|ecy|res</t>
  </si>
  <si>
    <t>ecy_inc_res</t>
  </si>
  <si>
    <t>Elasticities row 158</t>
  </si>
  <si>
    <t>inc|coa|ind</t>
  </si>
  <si>
    <t>coa_inc_ind</t>
  </si>
  <si>
    <t>Elasticities row 159</t>
  </si>
  <si>
    <t>inc|nga|ind</t>
  </si>
  <si>
    <t>nga_inc_ind</t>
  </si>
  <si>
    <t>Elasticities row 160</t>
  </si>
  <si>
    <t>inc|gso|ind</t>
  </si>
  <si>
    <t>Elasticities row 161</t>
  </si>
  <si>
    <t>inc|die|ind</t>
  </si>
  <si>
    <t>Elasticities row 162</t>
  </si>
  <si>
    <t>inc|oil|ind</t>
  </si>
  <si>
    <t>oil_inc_ind</t>
  </si>
  <si>
    <t>Elasticities row 163</t>
  </si>
  <si>
    <t>inc|bio|ind</t>
  </si>
  <si>
    <t>Elasticities row 164</t>
  </si>
  <si>
    <t>inc|ren|ind</t>
  </si>
  <si>
    <t>Elasticities row 165</t>
  </si>
  <si>
    <t>inc|ecy|ind</t>
  </si>
  <si>
    <t>ecy_inc_ind</t>
  </si>
  <si>
    <t>Elasticities row 166</t>
  </si>
  <si>
    <t>inc|coa|srv</t>
  </si>
  <si>
    <t>coa_inc_srv</t>
  </si>
  <si>
    <t>Elasticities row 167</t>
  </si>
  <si>
    <t>inc|nga|srv</t>
  </si>
  <si>
    <t>nga_inc_srv</t>
  </si>
  <si>
    <t>Elasticities row 168</t>
  </si>
  <si>
    <t>inc|gso|srv</t>
  </si>
  <si>
    <t>Elasticities row 169</t>
  </si>
  <si>
    <t>inc|die|srv</t>
  </si>
  <si>
    <t>Elasticities row 170</t>
  </si>
  <si>
    <t>inc|oil|srv</t>
  </si>
  <si>
    <t>oil_inc_srv</t>
  </si>
  <si>
    <t>Elasticities row 171</t>
  </si>
  <si>
    <t>inc|bio|srv</t>
  </si>
  <si>
    <t>Elasticities row 172</t>
  </si>
  <si>
    <t>inc|ren|srv</t>
  </si>
  <si>
    <t>Elasticities row 173</t>
  </si>
  <si>
    <t>inc|ecy|srv</t>
  </si>
  <si>
    <t>ecy_inc_srv</t>
  </si>
  <si>
    <t>Elasticities row 174</t>
  </si>
  <si>
    <t>usg|coa|tra</t>
  </si>
  <si>
    <t>usg</t>
  </si>
  <si>
    <t>coa_owp_tot_sr</t>
  </si>
  <si>
    <t>Elasticities row 178</t>
  </si>
  <si>
    <t>usg|nga|tra</t>
  </si>
  <si>
    <t>nga_owp_tot_sr</t>
  </si>
  <si>
    <t>Elasticities row 179</t>
  </si>
  <si>
    <t>usg|gso|tra</t>
  </si>
  <si>
    <t>gso_owp_tot_sr</t>
  </si>
  <si>
    <t>Elasticities row 180</t>
  </si>
  <si>
    <t>usg|die|tra</t>
  </si>
  <si>
    <t>die_owp_tot_sr</t>
  </si>
  <si>
    <t>Elasticities row 181</t>
  </si>
  <si>
    <t>usg|oil|tra</t>
  </si>
  <si>
    <t>oil_owp_tot_sr</t>
  </si>
  <si>
    <t>Elasticities row 182</t>
  </si>
  <si>
    <t>usg|bio|tra</t>
  </si>
  <si>
    <t>bio_owp_ind_sr</t>
  </si>
  <si>
    <t>Elasticities row 183</t>
  </si>
  <si>
    <t>usg|ren|tra</t>
  </si>
  <si>
    <t>rnw_owp_tot_lr</t>
  </si>
  <si>
    <t>Elasticities row 184</t>
  </si>
  <si>
    <t>usg|ecy|tra</t>
  </si>
  <si>
    <t>ecy_owp_tot_sr</t>
  </si>
  <si>
    <t>Elasticities row 185</t>
  </si>
  <si>
    <t>usg|coa|res</t>
  </si>
  <si>
    <t>coa_owp_res_sr</t>
  </si>
  <si>
    <t>Elasticities row 186</t>
  </si>
  <si>
    <t>usg|nga|res</t>
  </si>
  <si>
    <t>nga_owp_res_sr</t>
  </si>
  <si>
    <t>Elasticities row 187</t>
  </si>
  <si>
    <t>usg|gso|res</t>
  </si>
  <si>
    <t>Elasticities row 188</t>
  </si>
  <si>
    <t>usg|die|res</t>
  </si>
  <si>
    <t>Elasticities row 189</t>
  </si>
  <si>
    <t>usg|oil|res</t>
  </si>
  <si>
    <t>Elasticities row 190</t>
  </si>
  <si>
    <t>usg|bio|res</t>
  </si>
  <si>
    <t>Elasticities row 191</t>
  </si>
  <si>
    <t>usg|ren|res</t>
  </si>
  <si>
    <t>Elasticities row 192</t>
  </si>
  <si>
    <t>usg|ecy|res</t>
  </si>
  <si>
    <t>ecy_owp_res_sr</t>
  </si>
  <si>
    <t>Elasticities row 193</t>
  </si>
  <si>
    <t>usg|coa|ind</t>
  </si>
  <si>
    <t>coa_owp_ind_sr</t>
  </si>
  <si>
    <t>Elasticities row 194</t>
  </si>
  <si>
    <t>usg|nga|ind</t>
  </si>
  <si>
    <t>nga_owp_ind_sr</t>
  </si>
  <si>
    <t>Elasticities row 195</t>
  </si>
  <si>
    <t>usg|gso|ind</t>
  </si>
  <si>
    <t>Elasticities row 196</t>
  </si>
  <si>
    <t>usg|die|ind</t>
  </si>
  <si>
    <t>Elasticities row 197</t>
  </si>
  <si>
    <t>usg|oil|ind</t>
  </si>
  <si>
    <t>oil_owp_ind_sr</t>
  </si>
  <si>
    <t>Elasticities row 198</t>
  </si>
  <si>
    <t>usg|bio|ind</t>
  </si>
  <si>
    <t>Elasticities row 199</t>
  </si>
  <si>
    <t>usg|ren|ind</t>
  </si>
  <si>
    <t>Elasticities row 200</t>
  </si>
  <si>
    <t>usg|ecy|ind</t>
  </si>
  <si>
    <t>ecy_owp_ind_sr</t>
  </si>
  <si>
    <t>Elasticities row 201</t>
  </si>
  <si>
    <t>usg|coa|srv</t>
  </si>
  <si>
    <t>Elasticities row 202</t>
  </si>
  <si>
    <t>usg|nga|srv</t>
  </si>
  <si>
    <t>Elasticities row 203</t>
  </si>
  <si>
    <t>usg|gso|srv</t>
  </si>
  <si>
    <t>Elasticities row 204</t>
  </si>
  <si>
    <t>usg|die|srv</t>
  </si>
  <si>
    <t>Elasticities row 205</t>
  </si>
  <si>
    <t>usg|oil|srv</t>
  </si>
  <si>
    <t>Elasticities row 206</t>
  </si>
  <si>
    <t>usg|bio|srv</t>
  </si>
  <si>
    <t>Elasticities row 207</t>
  </si>
  <si>
    <t>usg|ren|srv</t>
  </si>
  <si>
    <t>Elasticities row 208</t>
  </si>
  <si>
    <t>usg|ecy|srv</t>
  </si>
  <si>
    <t>Elasticities row 209</t>
  </si>
  <si>
    <t>eff|coa|tra</t>
  </si>
  <si>
    <t>eff</t>
  </si>
  <si>
    <t>coa_owp_tot_lr</t>
  </si>
  <si>
    <t>Elasticities row 211</t>
  </si>
  <si>
    <t>eff|nga|tra</t>
  </si>
  <si>
    <t>nga_owp_tot_lr</t>
  </si>
  <si>
    <t>Elasticities row 212</t>
  </si>
  <si>
    <t>eff|gso|tra</t>
  </si>
  <si>
    <t>gso_owp_tot_lr</t>
  </si>
  <si>
    <t>Elasticities row 213</t>
  </si>
  <si>
    <t>eff|die|tra</t>
  </si>
  <si>
    <t>die_owp_tot_lr</t>
  </si>
  <si>
    <t>Elasticities row 214</t>
  </si>
  <si>
    <t>eff|oil|tra</t>
  </si>
  <si>
    <t>oil_owp_tot_lr</t>
  </si>
  <si>
    <t>Elasticities row 215</t>
  </si>
  <si>
    <t>eff|bio|tra</t>
  </si>
  <si>
    <t>bio_owp_ind_lr</t>
  </si>
  <si>
    <t>Elasticities row 216</t>
  </si>
  <si>
    <t>eff|ren|tra</t>
  </si>
  <si>
    <t>Elasticities row 217</t>
  </si>
  <si>
    <t>eff|ecy|tra</t>
  </si>
  <si>
    <t>ecy_owp_tot_lr</t>
  </si>
  <si>
    <t>Elasticities row 218</t>
  </si>
  <si>
    <t>eff|coa|res</t>
  </si>
  <si>
    <t>coa_owp_res_lr</t>
  </si>
  <si>
    <t>Elasticities row 219</t>
  </si>
  <si>
    <t>eff|nga|res</t>
  </si>
  <si>
    <t>nga_owp_res_lr</t>
  </si>
  <si>
    <t>Elasticities row 220</t>
  </si>
  <si>
    <t>eff|gso|res</t>
  </si>
  <si>
    <t>Elasticities row 221</t>
  </si>
  <si>
    <t>eff|die|res</t>
  </si>
  <si>
    <t>Elasticities row 222</t>
  </si>
  <si>
    <t>eff|oil|res</t>
  </si>
  <si>
    <t>Elasticities row 223</t>
  </si>
  <si>
    <t>eff|bio|res</t>
  </si>
  <si>
    <t>Elasticities row 224</t>
  </si>
  <si>
    <t>eff|ren|res</t>
  </si>
  <si>
    <t>Elasticities row 225</t>
  </si>
  <si>
    <t>eff|ecy|res</t>
  </si>
  <si>
    <t>ecy_owp_res_lr</t>
  </si>
  <si>
    <t>Elasticities row 226</t>
  </si>
  <si>
    <t>eff|coa|ind</t>
  </si>
  <si>
    <t>coa_owp_ind_lr</t>
  </si>
  <si>
    <t>Elasticities row 227</t>
  </si>
  <si>
    <t>eff|nga|ind</t>
  </si>
  <si>
    <t>nga_owp_ind_lr</t>
  </si>
  <si>
    <t>Elasticities row 228</t>
  </si>
  <si>
    <t>eff|gso|ind</t>
  </si>
  <si>
    <t>Elasticities row 229</t>
  </si>
  <si>
    <t>eff|die|ind</t>
  </si>
  <si>
    <t>Elasticities row 230</t>
  </si>
  <si>
    <t>eff|oil|ind</t>
  </si>
  <si>
    <t>oil_owp_ind_lr</t>
  </si>
  <si>
    <t>Elasticities row 231</t>
  </si>
  <si>
    <t>eff|bio|ind</t>
  </si>
  <si>
    <t>Elasticities row 232</t>
  </si>
  <si>
    <t>eff|ren|ind</t>
  </si>
  <si>
    <t>Elasticities row 233</t>
  </si>
  <si>
    <t>eff|ecy|ind</t>
  </si>
  <si>
    <t>ecy_owp_ind_lr</t>
  </si>
  <si>
    <t>Elasticities row 234</t>
  </si>
  <si>
    <t>eff|coa|srv</t>
  </si>
  <si>
    <t>Elasticities row 235</t>
  </si>
  <si>
    <t>eff|nga|srv</t>
  </si>
  <si>
    <t>Elasticities row 236</t>
  </si>
  <si>
    <t>eff|gso|srv</t>
  </si>
  <si>
    <t>Elasticities row 237</t>
  </si>
  <si>
    <t>eff|die|srv</t>
  </si>
  <si>
    <t>Elasticities row 238</t>
  </si>
  <si>
    <t>eff|oil|srv</t>
  </si>
  <si>
    <t>Elasticities row 239</t>
  </si>
  <si>
    <t>eff|bio|srv</t>
  </si>
  <si>
    <t>Elasticities row 240</t>
  </si>
  <si>
    <t>eff|ren|srv</t>
  </si>
  <si>
    <t>Elasticities row 241</t>
  </si>
  <si>
    <t>eff|ecy|srv</t>
  </si>
  <si>
    <t>Elasticities row 242</t>
  </si>
  <si>
    <t>aei|coa|tra</t>
  </si>
  <si>
    <t>aei</t>
  </si>
  <si>
    <t>eff_imp_coa_rod</t>
  </si>
  <si>
    <t>Elasticities row 256</t>
  </si>
  <si>
    <t>aei|nga|tra</t>
  </si>
  <si>
    <t>eff_imp_nga_rod</t>
  </si>
  <si>
    <t>Elasticities row 257</t>
  </si>
  <si>
    <t>aei|oil|tra</t>
  </si>
  <si>
    <t>eff_imp_oil_rod</t>
  </si>
  <si>
    <t>Elasticities row 258</t>
  </si>
  <si>
    <t>aei|bio|tra</t>
  </si>
  <si>
    <t>eff_imp_bio_rod</t>
  </si>
  <si>
    <t>Elasticities row 259</t>
  </si>
  <si>
    <t>aei|ren|tra</t>
  </si>
  <si>
    <t>eff_imp_ren_rod</t>
  </si>
  <si>
    <t>Elasticities row 260</t>
  </si>
  <si>
    <t>aei|ecy|tra</t>
  </si>
  <si>
    <t>eff_imp_ecy_rod</t>
  </si>
  <si>
    <t>Elasticities row 261</t>
  </si>
  <si>
    <t>aei|coa|res</t>
  </si>
  <si>
    <t>eff_imp_coa</t>
  </si>
  <si>
    <t>Elasticities row 263</t>
  </si>
  <si>
    <t>aei|nga|res</t>
  </si>
  <si>
    <t>eff_imp_nga</t>
  </si>
  <si>
    <t>Elasticities row 264</t>
  </si>
  <si>
    <t>aei|oil|res</t>
  </si>
  <si>
    <t>eff_imp_oil</t>
  </si>
  <si>
    <t>Elasticities row 265</t>
  </si>
  <si>
    <t>aei|bio|res</t>
  </si>
  <si>
    <t>eff_imp_bio</t>
  </si>
  <si>
    <t>Elasticities row 266</t>
  </si>
  <si>
    <t>aei|ren|res</t>
  </si>
  <si>
    <t>eff_imp_ren</t>
  </si>
  <si>
    <t>Elasticities row 267</t>
  </si>
  <si>
    <t>aei|ecy|res</t>
  </si>
  <si>
    <t>eff_imp_ecy</t>
  </si>
  <si>
    <t>Elasticities row 268</t>
  </si>
  <si>
    <t>aei|coa|ind</t>
  </si>
  <si>
    <t>Elasticities row 270</t>
  </si>
  <si>
    <t>aei|nga|ind</t>
  </si>
  <si>
    <t>Elasticities row 271</t>
  </si>
  <si>
    <t>aei|oil|ind</t>
  </si>
  <si>
    <t>Elasticities row 272</t>
  </si>
  <si>
    <t>aei|bio|ind</t>
  </si>
  <si>
    <t>Elasticities row 273</t>
  </si>
  <si>
    <t>aei|ren|ind</t>
  </si>
  <si>
    <t>Elasticities row 274</t>
  </si>
  <si>
    <t>aei|ecy|ind</t>
  </si>
  <si>
    <t>Elasticities row 275</t>
  </si>
  <si>
    <t>aei|coa|srv</t>
  </si>
  <si>
    <t>Elasticities row 277</t>
  </si>
  <si>
    <t>aei|nga|srv</t>
  </si>
  <si>
    <t>Elasticities row 278</t>
  </si>
  <si>
    <t>aei|oil|srv</t>
  </si>
  <si>
    <t>Elasticities row 279</t>
  </si>
  <si>
    <t>aei|bio|srv</t>
  </si>
  <si>
    <t>Elasticities row 280</t>
  </si>
  <si>
    <t>aei|ren|srv</t>
  </si>
  <si>
    <t>Elasticities row 281</t>
  </si>
  <si>
    <t>aei|ecy|srv</t>
  </si>
  <si>
    <t>Elasticities row 282</t>
  </si>
  <si>
    <t>Fuels:</t>
  </si>
  <si>
    <t>Override - no subsidy</t>
  </si>
  <si>
    <t>Producer subsidies</t>
  </si>
  <si>
    <t>Portion from domestic production and costs</t>
  </si>
  <si>
    <t>International prices</t>
  </si>
  <si>
    <t>Sectors:</t>
  </si>
  <si>
    <t>Residential sector</t>
  </si>
  <si>
    <t>All</t>
  </si>
  <si>
    <t>Indicators:</t>
  </si>
  <si>
    <t>General 
VAT rate</t>
  </si>
  <si>
    <t>supply cost</t>
  </si>
  <si>
    <t>margin over int. prices</t>
  </si>
  <si>
    <t>Excise &amp; other taxes</t>
  </si>
  <si>
    <t>retail price</t>
  </si>
  <si>
    <t>Passthrough</t>
  </si>
  <si>
    <t>Portion from dom. prod.</t>
  </si>
  <si>
    <t>Dom. prod. costs</t>
  </si>
  <si>
    <t>Units:</t>
  </si>
  <si>
    <t>current USD/GJ</t>
  </si>
  <si>
    <t>current USD/lit</t>
  </si>
  <si>
    <t>current USD/kWh</t>
  </si>
  <si>
    <t>current USD/bbl</t>
  </si>
  <si>
    <t>1 = override</t>
  </si>
  <si>
    <t>USD bln</t>
  </si>
  <si>
    <t>country_year</t>
  </si>
  <si>
    <t>countrycode_weo</t>
  </si>
  <si>
    <t>countrycode</t>
  </si>
  <si>
    <t>countryname</t>
  </si>
  <si>
    <t>VAT_WEO</t>
  </si>
  <si>
    <t>mit.sp.coa.pow</t>
  </si>
  <si>
    <t>mit.mar.coa.pow</t>
  </si>
  <si>
    <t>mit.txo.coa.pow</t>
  </si>
  <si>
    <t>mit.rp.coa.pow</t>
  </si>
  <si>
    <t>mit.vatrate.coa.pow</t>
  </si>
  <si>
    <t>mit.ps.coa.pow</t>
  </si>
  <si>
    <t>mit.sp.coa.ind</t>
  </si>
  <si>
    <t>mit.mar.coa.ind</t>
  </si>
  <si>
    <t>mit.txo.coa.ind</t>
  </si>
  <si>
    <t>mit.rp.coa.ind</t>
  </si>
  <si>
    <t>mit.vatrate.coa.ind</t>
  </si>
  <si>
    <t>mit.ps.coa.ind</t>
  </si>
  <si>
    <t>mit.sp.coa.res</t>
  </si>
  <si>
    <t>mit.mar.coa.res</t>
  </si>
  <si>
    <t>mit.txo.coa.res</t>
  </si>
  <si>
    <t>mit.rp.coa.res</t>
  </si>
  <si>
    <t>mit.vatrate.coa.res</t>
  </si>
  <si>
    <t>mit.ps.coa.res</t>
  </si>
  <si>
    <t>mit.sp.nga.pow</t>
  </si>
  <si>
    <t>mit.mar.nga.pow</t>
  </si>
  <si>
    <t>mit.txo.nga.pow</t>
  </si>
  <si>
    <t>mit.rp.nga.pow</t>
  </si>
  <si>
    <t>mit.vatrate.nga.pow</t>
  </si>
  <si>
    <t>mit.ps.nga.pow</t>
  </si>
  <si>
    <t>mit.sp.nga.ind</t>
  </si>
  <si>
    <t>mit.mar.nga.ind</t>
  </si>
  <si>
    <t>mit.txo.nga.ind</t>
  </si>
  <si>
    <t>mit.rp.nga.ind</t>
  </si>
  <si>
    <t>mit.vatrate.nga.ind</t>
  </si>
  <si>
    <t>mit.ps.nga.ind</t>
  </si>
  <si>
    <t>mit.sp.nga.res</t>
  </si>
  <si>
    <t>mit.mar.nga.res</t>
  </si>
  <si>
    <t>mit.txo.nga.res</t>
  </si>
  <si>
    <t>mit.rp.nga.res</t>
  </si>
  <si>
    <t>mit.vatrate.nga.res</t>
  </si>
  <si>
    <t>mit.ps.nga.res</t>
  </si>
  <si>
    <t>mit.sp.gso.all</t>
  </si>
  <si>
    <t>mit.mar.gso.all</t>
  </si>
  <si>
    <t>mit.txo.gso.all</t>
  </si>
  <si>
    <t>mit.rp.gso.all</t>
  </si>
  <si>
    <t>mit.vatrate.gso.all</t>
  </si>
  <si>
    <t>mit.ps.gso.all</t>
  </si>
  <si>
    <t>mit.sp.die.all</t>
  </si>
  <si>
    <t>mit.mar.die.all</t>
  </si>
  <si>
    <t>mit.txo.die.all</t>
  </si>
  <si>
    <t>mit.rp.die.all</t>
  </si>
  <si>
    <t>mit.vatrate.die.all</t>
  </si>
  <si>
    <t>mit.ps.die.all</t>
  </si>
  <si>
    <t>mit.sp.lpg.all</t>
  </si>
  <si>
    <t>mit.mar.lpg.all</t>
  </si>
  <si>
    <t>mit.txo.lpg.all</t>
  </si>
  <si>
    <t>mit.rp.lpg.all</t>
  </si>
  <si>
    <t>mit.vatrate.lpg.all</t>
  </si>
  <si>
    <t>mit.ps.lpg.all</t>
  </si>
  <si>
    <t>mit.sp.ker.all</t>
  </si>
  <si>
    <t>mit.mar.ker.all</t>
  </si>
  <si>
    <t>mit.txo.ker.all</t>
  </si>
  <si>
    <t>mit.rp.ker.all</t>
  </si>
  <si>
    <t>mit.vatrate.ker.all</t>
  </si>
  <si>
    <t>mit.ps.ker.all</t>
  </si>
  <si>
    <t>mit.sp.ecy.ind</t>
  </si>
  <si>
    <t>mit.txo.ecy.ind</t>
  </si>
  <si>
    <t>mit.rp.ecy.ind</t>
  </si>
  <si>
    <t>mit.vatrate.ecy.ind</t>
  </si>
  <si>
    <t>mit.ps.ecy.ind</t>
  </si>
  <si>
    <t>mit.sp.ecy.res</t>
  </si>
  <si>
    <t>mit.txo.ecy.res</t>
  </si>
  <si>
    <t>mit.rp.ecy.res</t>
  </si>
  <si>
    <t>mit.vatrate.ecy.res</t>
  </si>
  <si>
    <t>mit.ps.ecy.res</t>
  </si>
  <si>
    <t>mit.sp.bio.all</t>
  </si>
  <si>
    <t>mit.txo.bio.all</t>
  </si>
  <si>
    <t>mit.rp.bio.all</t>
  </si>
  <si>
    <t>mit.vatrate.bio.all</t>
  </si>
  <si>
    <t>mit.sp.oop.all</t>
  </si>
  <si>
    <t>mit.mar.oop.all</t>
  </si>
  <si>
    <t>mit.txo.oop.all</t>
  </si>
  <si>
    <t>mit.rp.oop.all</t>
  </si>
  <si>
    <t>mit.vatrate.oop.all</t>
  </si>
  <si>
    <t>mit.ps.oop.all</t>
  </si>
  <si>
    <t>mit.sub.or.ecy.res</t>
  </si>
  <si>
    <t>mit.sub.or.ecy.ind</t>
  </si>
  <si>
    <t>mit.pros.bio.all</t>
  </si>
  <si>
    <t>mit.pros.coa.all</t>
  </si>
  <si>
    <t>mit.pros.ecy.all</t>
  </si>
  <si>
    <t>mit.pros.nga.all</t>
  </si>
  <si>
    <t>mit.pros.oil.all</t>
  </si>
  <si>
    <t>mit.coa.prod</t>
  </si>
  <si>
    <t>mit.coa.prod.cost</t>
  </si>
  <si>
    <t>mit.nga.prod</t>
  </si>
  <si>
    <t>mit.nga.prod.cost</t>
  </si>
  <si>
    <t>mit.spot.coa</t>
  </si>
  <si>
    <t>mit.spot.nga</t>
  </si>
  <si>
    <t>AFG2021</t>
  </si>
  <si>
    <t>AFG2022</t>
  </si>
  <si>
    <t>AFG2023</t>
  </si>
  <si>
    <t>AFG2024</t>
  </si>
  <si>
    <t>ALB2021</t>
  </si>
  <si>
    <t>ALB2022</t>
  </si>
  <si>
    <t>ALB2023</t>
  </si>
  <si>
    <t>ALB2024</t>
  </si>
  <si>
    <t>DZA2021</t>
  </si>
  <si>
    <t>DZA2022</t>
  </si>
  <si>
    <t>DZA2023</t>
  </si>
  <si>
    <t>DZA2024</t>
  </si>
  <si>
    <t>ASM2021</t>
  </si>
  <si>
    <t>ASM2022</t>
  </si>
  <si>
    <t>ASM2023</t>
  </si>
  <si>
    <t>ASM2024</t>
  </si>
  <si>
    <t>AND2021</t>
  </si>
  <si>
    <t>AND2022</t>
  </si>
  <si>
    <t>AND2023</t>
  </si>
  <si>
    <t>AND2024</t>
  </si>
  <si>
    <t>AGO2021</t>
  </si>
  <si>
    <t>AGO2022</t>
  </si>
  <si>
    <t>AGO2023</t>
  </si>
  <si>
    <t>AGO2024</t>
  </si>
  <si>
    <t>AIA2021</t>
  </si>
  <si>
    <t>AIA</t>
  </si>
  <si>
    <t>Anguilla</t>
  </si>
  <si>
    <t>AIA2022</t>
  </si>
  <si>
    <t>AIA2023</t>
  </si>
  <si>
    <t>AIA2024</t>
  </si>
  <si>
    <t>ATG2021</t>
  </si>
  <si>
    <t>ATG2022</t>
  </si>
  <si>
    <t>ATG2023</t>
  </si>
  <si>
    <t>ATG2024</t>
  </si>
  <si>
    <t>ARG2021</t>
  </si>
  <si>
    <t>ARG2022</t>
  </si>
  <si>
    <t>ARG2023</t>
  </si>
  <si>
    <t>ARG2024</t>
  </si>
  <si>
    <t>ARM2021</t>
  </si>
  <si>
    <t>ARM2022</t>
  </si>
  <si>
    <t>ARM2023</t>
  </si>
  <si>
    <t>ARM2024</t>
  </si>
  <si>
    <t>ABW2021</t>
  </si>
  <si>
    <t>ABW2022</t>
  </si>
  <si>
    <t>ABW2023</t>
  </si>
  <si>
    <t>ABW2024</t>
  </si>
  <si>
    <t>AUS2021</t>
  </si>
  <si>
    <t>AUS2022</t>
  </si>
  <si>
    <t>AUS2023</t>
  </si>
  <si>
    <t>AUS2024</t>
  </si>
  <si>
    <t>AUT2021</t>
  </si>
  <si>
    <t>AUT2022</t>
  </si>
  <si>
    <t>AUT2023</t>
  </si>
  <si>
    <t>AUT2024</t>
  </si>
  <si>
    <t>AZE2021</t>
  </si>
  <si>
    <t>AZE2022</t>
  </si>
  <si>
    <t>AZE2023</t>
  </si>
  <si>
    <t>AZE2024</t>
  </si>
  <si>
    <t>BHS2021</t>
  </si>
  <si>
    <t>BHS2022</t>
  </si>
  <si>
    <t>BHS2023</t>
  </si>
  <si>
    <t>BHS2024</t>
  </si>
  <si>
    <t>BHR2021</t>
  </si>
  <si>
    <t>BHR2022</t>
  </si>
  <si>
    <t>BHR2023</t>
  </si>
  <si>
    <t>BHR2024</t>
  </si>
  <si>
    <t>BGD2021</t>
  </si>
  <si>
    <t>BGD2022</t>
  </si>
  <si>
    <t>BGD2023</t>
  </si>
  <si>
    <t>BGD2024</t>
  </si>
  <si>
    <t>BRB2021</t>
  </si>
  <si>
    <t>BRB2022</t>
  </si>
  <si>
    <t>BRB2023</t>
  </si>
  <si>
    <t>BRB2024</t>
  </si>
  <si>
    <t>BLR2021</t>
  </si>
  <si>
    <t>BLR2022</t>
  </si>
  <si>
    <t>BLR2023</t>
  </si>
  <si>
    <t>BLR2024</t>
  </si>
  <si>
    <t>BEL2021</t>
  </si>
  <si>
    <t>BEL2022</t>
  </si>
  <si>
    <t>BEL2023</t>
  </si>
  <si>
    <t>BEL2024</t>
  </si>
  <si>
    <t>BLZ2021</t>
  </si>
  <si>
    <t>BLZ2022</t>
  </si>
  <si>
    <t>BLZ2023</t>
  </si>
  <si>
    <t>BLZ2024</t>
  </si>
  <si>
    <t>BEN2021</t>
  </si>
  <si>
    <t>BEN2022</t>
  </si>
  <si>
    <t>BEN2023</t>
  </si>
  <si>
    <t>BEN2024</t>
  </si>
  <si>
    <t>BMU2021</t>
  </si>
  <si>
    <t>BMU2022</t>
  </si>
  <si>
    <t>BMU2023</t>
  </si>
  <si>
    <t>BMU2024</t>
  </si>
  <si>
    <t>BTN2021</t>
  </si>
  <si>
    <t>BTN2022</t>
  </si>
  <si>
    <t>BTN2023</t>
  </si>
  <si>
    <t>BTN2024</t>
  </si>
  <si>
    <t>BOL2021</t>
  </si>
  <si>
    <t>BOL2022</t>
  </si>
  <si>
    <t>BOL2023</t>
  </si>
  <si>
    <t>BOL2024</t>
  </si>
  <si>
    <t>BIH2021</t>
  </si>
  <si>
    <t>BIH2022</t>
  </si>
  <si>
    <t>BIH2023</t>
  </si>
  <si>
    <t>BIH2024</t>
  </si>
  <si>
    <t>BWA2021</t>
  </si>
  <si>
    <t>BWA2022</t>
  </si>
  <si>
    <t>BWA2023</t>
  </si>
  <si>
    <t>BWA2024</t>
  </si>
  <si>
    <t>BRA2021</t>
  </si>
  <si>
    <t>BRA2022</t>
  </si>
  <si>
    <t>BRA2023</t>
  </si>
  <si>
    <t>BRA2024</t>
  </si>
  <si>
    <t>VGB2021</t>
  </si>
  <si>
    <t>VGB2022</t>
  </si>
  <si>
    <t>VGB2023</t>
  </si>
  <si>
    <t>VGB2024</t>
  </si>
  <si>
    <t>BRN2021</t>
  </si>
  <si>
    <t>BRN2022</t>
  </si>
  <si>
    <t>BRN2023</t>
  </si>
  <si>
    <t>BRN2024</t>
  </si>
  <si>
    <t>BGR2021</t>
  </si>
  <si>
    <t>BGR2022</t>
  </si>
  <si>
    <t>BGR2023</t>
  </si>
  <si>
    <t>BGR2024</t>
  </si>
  <si>
    <t>BFA2021</t>
  </si>
  <si>
    <t>BFA2022</t>
  </si>
  <si>
    <t>BFA2023</t>
  </si>
  <si>
    <t>BFA2024</t>
  </si>
  <si>
    <t>BDI2021</t>
  </si>
  <si>
    <t>BDI2022</t>
  </si>
  <si>
    <t>BDI2023</t>
  </si>
  <si>
    <t>BDI2024</t>
  </si>
  <si>
    <t>CPV2021</t>
  </si>
  <si>
    <t>CPV2022</t>
  </si>
  <si>
    <t>CPV2023</t>
  </si>
  <si>
    <t>CPV2024</t>
  </si>
  <si>
    <t>KHM2021</t>
  </si>
  <si>
    <t>KHM2022</t>
  </si>
  <si>
    <t>KHM2023</t>
  </si>
  <si>
    <t>KHM2024</t>
  </si>
  <si>
    <t>CMR2021</t>
  </si>
  <si>
    <t>CMR2022</t>
  </si>
  <si>
    <t>CMR2023</t>
  </si>
  <si>
    <t>CMR2024</t>
  </si>
  <si>
    <t>CAN2021</t>
  </si>
  <si>
    <t>CAN2022</t>
  </si>
  <si>
    <t>CAN2023</t>
  </si>
  <si>
    <t>CAN2024</t>
  </si>
  <si>
    <t>CYM2021</t>
  </si>
  <si>
    <t>CYM2022</t>
  </si>
  <si>
    <t>CYM2023</t>
  </si>
  <si>
    <t>CYM2024</t>
  </si>
  <si>
    <t>CAF2021</t>
  </si>
  <si>
    <t>CAF2022</t>
  </si>
  <si>
    <t>CAF2023</t>
  </si>
  <si>
    <t>CAF2024</t>
  </si>
  <si>
    <t>TCD2021</t>
  </si>
  <si>
    <t>TCD2022</t>
  </si>
  <si>
    <t>TCD2023</t>
  </si>
  <si>
    <t>TCD2024</t>
  </si>
  <si>
    <t>CHI2021</t>
  </si>
  <si>
    <t>CHI2022</t>
  </si>
  <si>
    <t>CHI2023</t>
  </si>
  <si>
    <t>CHI2024</t>
  </si>
  <si>
    <t>CHL2021</t>
  </si>
  <si>
    <t>CHL2022</t>
  </si>
  <si>
    <t>CHL2023</t>
  </si>
  <si>
    <t>CHL2024</t>
  </si>
  <si>
    <t>CHN2021</t>
  </si>
  <si>
    <t>CHN2022</t>
  </si>
  <si>
    <t>CHN2023</t>
  </si>
  <si>
    <t>CHN2024</t>
  </si>
  <si>
    <t>COL2021</t>
  </si>
  <si>
    <t>COL2022</t>
  </si>
  <si>
    <t>COL2023</t>
  </si>
  <si>
    <t>COL2024</t>
  </si>
  <si>
    <t>COM2021</t>
  </si>
  <si>
    <t>COM2022</t>
  </si>
  <si>
    <t>COM2023</t>
  </si>
  <si>
    <t>COM2024</t>
  </si>
  <si>
    <t>COD2021</t>
  </si>
  <si>
    <t>COD2022</t>
  </si>
  <si>
    <t>COD2023</t>
  </si>
  <si>
    <t>COD2024</t>
  </si>
  <si>
    <t>COG2021</t>
  </si>
  <si>
    <t>COG2022</t>
  </si>
  <si>
    <t>COG2023</t>
  </si>
  <si>
    <t>COG2024</t>
  </si>
  <si>
    <t>CRI2021</t>
  </si>
  <si>
    <t>CRI2022</t>
  </si>
  <si>
    <t>CRI2023</t>
  </si>
  <si>
    <t>CRI2024</t>
  </si>
  <si>
    <t>HRV2021</t>
  </si>
  <si>
    <t>HRV2022</t>
  </si>
  <si>
    <t>HRV2023</t>
  </si>
  <si>
    <t>HRV2024</t>
  </si>
  <si>
    <t>CUB2021</t>
  </si>
  <si>
    <t>CUB2022</t>
  </si>
  <si>
    <t>CUB2023</t>
  </si>
  <si>
    <t>CUB2024</t>
  </si>
  <si>
    <t>CUW2021</t>
  </si>
  <si>
    <t>CUW2022</t>
  </si>
  <si>
    <t>CUW2023</t>
  </si>
  <si>
    <t>CUW2024</t>
  </si>
  <si>
    <t>CYP2021</t>
  </si>
  <si>
    <t>CYP2022</t>
  </si>
  <si>
    <t>CYP2023</t>
  </si>
  <si>
    <t>CYP2024</t>
  </si>
  <si>
    <t>CZE2021</t>
  </si>
  <si>
    <t>CZE2022</t>
  </si>
  <si>
    <t>CZE2023</t>
  </si>
  <si>
    <t>CZE2024</t>
  </si>
  <si>
    <t>CIV2021</t>
  </si>
  <si>
    <t>CIV2022</t>
  </si>
  <si>
    <t>CIV2023</t>
  </si>
  <si>
    <t>CIV2024</t>
  </si>
  <si>
    <t>DNK2021</t>
  </si>
  <si>
    <t>DNK2022</t>
  </si>
  <si>
    <t>DNK2023</t>
  </si>
  <si>
    <t>DNK2024</t>
  </si>
  <si>
    <t>DJI2021</t>
  </si>
  <si>
    <t>DJI2022</t>
  </si>
  <si>
    <t>DJI2023</t>
  </si>
  <si>
    <t>DJI2024</t>
  </si>
  <si>
    <t>DMA2021</t>
  </si>
  <si>
    <t>DMA2022</t>
  </si>
  <si>
    <t>DMA2023</t>
  </si>
  <si>
    <t>DMA2024</t>
  </si>
  <si>
    <t>DOM2021</t>
  </si>
  <si>
    <t>DOM2022</t>
  </si>
  <si>
    <t>DOM2023</t>
  </si>
  <si>
    <t>DOM2024</t>
  </si>
  <si>
    <t>ECU2021</t>
  </si>
  <si>
    <t>ECU2022</t>
  </si>
  <si>
    <t>ECU2023</t>
  </si>
  <si>
    <t>ECU2024</t>
  </si>
  <si>
    <t>EGY2021</t>
  </si>
  <si>
    <t>EGY2022</t>
  </si>
  <si>
    <t>EGY2023</t>
  </si>
  <si>
    <t>EGY2024</t>
  </si>
  <si>
    <t>SLV2021</t>
  </si>
  <si>
    <t>SLV2022</t>
  </si>
  <si>
    <t>SLV2023</t>
  </si>
  <si>
    <t>SLV2024</t>
  </si>
  <si>
    <t>GNQ2021</t>
  </si>
  <si>
    <t>GNQ2022</t>
  </si>
  <si>
    <t>GNQ2023</t>
  </si>
  <si>
    <t>GNQ2024</t>
  </si>
  <si>
    <t>ERI2021</t>
  </si>
  <si>
    <t>ERI2022</t>
  </si>
  <si>
    <t>ERI2023</t>
  </si>
  <si>
    <t>ERI2024</t>
  </si>
  <si>
    <t>EST2021</t>
  </si>
  <si>
    <t>EST2022</t>
  </si>
  <si>
    <t>EST2023</t>
  </si>
  <si>
    <t>EST2024</t>
  </si>
  <si>
    <t>SWZ2021</t>
  </si>
  <si>
    <t>SWZ2022</t>
  </si>
  <si>
    <t>SWZ2023</t>
  </si>
  <si>
    <t>SWZ2024</t>
  </si>
  <si>
    <t>ETH2021</t>
  </si>
  <si>
    <t>ETH2022</t>
  </si>
  <si>
    <t>ETH2023</t>
  </si>
  <si>
    <t>ETH2024</t>
  </si>
  <si>
    <t>FRO2021</t>
  </si>
  <si>
    <t>FRO2022</t>
  </si>
  <si>
    <t>FRO2023</t>
  </si>
  <si>
    <t>FRO2024</t>
  </si>
  <si>
    <t>FJI2021</t>
  </si>
  <si>
    <t>FJI2022</t>
  </si>
  <si>
    <t>FJI2023</t>
  </si>
  <si>
    <t>FJI2024</t>
  </si>
  <si>
    <t>FIN2021</t>
  </si>
  <si>
    <t>FIN2022</t>
  </si>
  <si>
    <t>FIN2023</t>
  </si>
  <si>
    <t>FIN2024</t>
  </si>
  <si>
    <t>FRA2021</t>
  </si>
  <si>
    <t>FRA2022</t>
  </si>
  <si>
    <t>FRA2023</t>
  </si>
  <si>
    <t>FRA2024</t>
  </si>
  <si>
    <t>PYF2021</t>
  </si>
  <si>
    <t>PYF2022</t>
  </si>
  <si>
    <t>PYF2023</t>
  </si>
  <si>
    <t>PYF2024</t>
  </si>
  <si>
    <t>GAB2021</t>
  </si>
  <si>
    <t>GAB2022</t>
  </si>
  <si>
    <t>GAB2023</t>
  </si>
  <si>
    <t>GAB2024</t>
  </si>
  <si>
    <t>GMB2021</t>
  </si>
  <si>
    <t>GMB2022</t>
  </si>
  <si>
    <t>GMB2023</t>
  </si>
  <si>
    <t>GMB2024</t>
  </si>
  <si>
    <t>GEO2021</t>
  </si>
  <si>
    <t>GEO2022</t>
  </si>
  <si>
    <t>GEO2023</t>
  </si>
  <si>
    <t>GEO2024</t>
  </si>
  <si>
    <t>DEU2021</t>
  </si>
  <si>
    <t>DEU2022</t>
  </si>
  <si>
    <t>DEU2023</t>
  </si>
  <si>
    <t>DEU2024</t>
  </si>
  <si>
    <t>GHA2021</t>
  </si>
  <si>
    <t>GHA2022</t>
  </si>
  <si>
    <t>GHA2023</t>
  </si>
  <si>
    <t>GHA2024</t>
  </si>
  <si>
    <t>GIB2021</t>
  </si>
  <si>
    <t>GIB2022</t>
  </si>
  <si>
    <t>GIB2023</t>
  </si>
  <si>
    <t>GIB2024</t>
  </si>
  <si>
    <t>GRC2021</t>
  </si>
  <si>
    <t>GRC2022</t>
  </si>
  <si>
    <t>GRC2023</t>
  </si>
  <si>
    <t>GRC2024</t>
  </si>
  <si>
    <t>GRL2021</t>
  </si>
  <si>
    <t>GRL2022</t>
  </si>
  <si>
    <t>GRL2023</t>
  </si>
  <si>
    <t>GRL2024</t>
  </si>
  <si>
    <t>GRD2021</t>
  </si>
  <si>
    <t>GRD2022</t>
  </si>
  <si>
    <t>GRD2023</t>
  </si>
  <si>
    <t>GRD2024</t>
  </si>
  <si>
    <t>GUM2021</t>
  </si>
  <si>
    <t>GUM2022</t>
  </si>
  <si>
    <t>GUM2023</t>
  </si>
  <si>
    <t>GUM2024</t>
  </si>
  <si>
    <t>GTM2021</t>
  </si>
  <si>
    <t>GTM2022</t>
  </si>
  <si>
    <t>GTM2023</t>
  </si>
  <si>
    <t>GTM2024</t>
  </si>
  <si>
    <t>GIN2021</t>
  </si>
  <si>
    <t>GIN2022</t>
  </si>
  <si>
    <t>GIN2023</t>
  </si>
  <si>
    <t>GIN2024</t>
  </si>
  <si>
    <t>GNB2021</t>
  </si>
  <si>
    <t>GNB2022</t>
  </si>
  <si>
    <t>GNB2023</t>
  </si>
  <si>
    <t>GNB2024</t>
  </si>
  <si>
    <t>GUY2021</t>
  </si>
  <si>
    <t>GUY2022</t>
  </si>
  <si>
    <t>GUY2023</t>
  </si>
  <si>
    <t>GUY2024</t>
  </si>
  <si>
    <t>HTI2021</t>
  </si>
  <si>
    <t>HTI2022</t>
  </si>
  <si>
    <t>HTI2023</t>
  </si>
  <si>
    <t>HTI2024</t>
  </si>
  <si>
    <t>HND2021</t>
  </si>
  <si>
    <t>HND2022</t>
  </si>
  <si>
    <t>HND2023</t>
  </si>
  <si>
    <t>HND2024</t>
  </si>
  <si>
    <t>HKG2021</t>
  </si>
  <si>
    <t>HKG2022</t>
  </si>
  <si>
    <t>HKG2023</t>
  </si>
  <si>
    <t>HKG2024</t>
  </si>
  <si>
    <t>HUN2021</t>
  </si>
  <si>
    <t>HUN2022</t>
  </si>
  <si>
    <t>HUN2023</t>
  </si>
  <si>
    <t>HUN2024</t>
  </si>
  <si>
    <t>ISL2021</t>
  </si>
  <si>
    <t>ISL2022</t>
  </si>
  <si>
    <t>ISL2023</t>
  </si>
  <si>
    <t>ISL2024</t>
  </si>
  <si>
    <t>IND2021</t>
  </si>
  <si>
    <t>IND2022</t>
  </si>
  <si>
    <t>IND2023</t>
  </si>
  <si>
    <t>IND2024</t>
  </si>
  <si>
    <t>IDN2021</t>
  </si>
  <si>
    <t>IDN2022</t>
  </si>
  <si>
    <t>IDN2023</t>
  </si>
  <si>
    <t>IDN2024</t>
  </si>
  <si>
    <t>IRN2021</t>
  </si>
  <si>
    <t>IRN2022</t>
  </si>
  <si>
    <t>IRN2023</t>
  </si>
  <si>
    <t>IRN2024</t>
  </si>
  <si>
    <t>IRQ2021</t>
  </si>
  <si>
    <t>IRQ2022</t>
  </si>
  <si>
    <t>IRQ2023</t>
  </si>
  <si>
    <t>IRQ2024</t>
  </si>
  <si>
    <t>IRL2021</t>
  </si>
  <si>
    <t>IRL2022</t>
  </si>
  <si>
    <t>IRL2023</t>
  </si>
  <si>
    <t>IRL2024</t>
  </si>
  <si>
    <t>IMN2021</t>
  </si>
  <si>
    <t>IMN2022</t>
  </si>
  <si>
    <t>IMN2023</t>
  </si>
  <si>
    <t>IMN2024</t>
  </si>
  <si>
    <t>ISR2021</t>
  </si>
  <si>
    <t>ISR2022</t>
  </si>
  <si>
    <t>ISR2023</t>
  </si>
  <si>
    <t>ISR2024</t>
  </si>
  <si>
    <t>ITA2021</t>
  </si>
  <si>
    <t>ITA2022</t>
  </si>
  <si>
    <t>ITA2023</t>
  </si>
  <si>
    <t>ITA2024</t>
  </si>
  <si>
    <t>JAM2021</t>
  </si>
  <si>
    <t>JAM2022</t>
  </si>
  <si>
    <t>JAM2023</t>
  </si>
  <si>
    <t>JAM2024</t>
  </si>
  <si>
    <t>JPN2021</t>
  </si>
  <si>
    <t>JPN2022</t>
  </si>
  <si>
    <t>JPN2023</t>
  </si>
  <si>
    <t>JPN2024</t>
  </si>
  <si>
    <t>JOR2021</t>
  </si>
  <si>
    <t>JOR2022</t>
  </si>
  <si>
    <t>JOR2023</t>
  </si>
  <si>
    <t>JOR2024</t>
  </si>
  <si>
    <t>KAZ2021</t>
  </si>
  <si>
    <t>KAZ2022</t>
  </si>
  <si>
    <t>KAZ2023</t>
  </si>
  <si>
    <t>KAZ2024</t>
  </si>
  <si>
    <t>KEN2021</t>
  </si>
  <si>
    <t>KEN2022</t>
  </si>
  <si>
    <t>KEN2023</t>
  </si>
  <si>
    <t>KEN2024</t>
  </si>
  <si>
    <t>KIR2021</t>
  </si>
  <si>
    <t>KIR2022</t>
  </si>
  <si>
    <t>KIR2023</t>
  </si>
  <si>
    <t>KIR2024</t>
  </si>
  <si>
    <t>KOR2021</t>
  </si>
  <si>
    <t>KOR2022</t>
  </si>
  <si>
    <t>KOR2023</t>
  </si>
  <si>
    <t>KOR2024</t>
  </si>
  <si>
    <t>PRK2021</t>
  </si>
  <si>
    <t>PRK2022</t>
  </si>
  <si>
    <t>PRK2023</t>
  </si>
  <si>
    <t>PRK2024</t>
  </si>
  <si>
    <t>XKX2021</t>
  </si>
  <si>
    <t>XKX2022</t>
  </si>
  <si>
    <t>XKX2023</t>
  </si>
  <si>
    <t>XKX2024</t>
  </si>
  <si>
    <t>KWT2021</t>
  </si>
  <si>
    <t>KWT2022</t>
  </si>
  <si>
    <t>KWT2023</t>
  </si>
  <si>
    <t>KWT2024</t>
  </si>
  <si>
    <t>KGZ2021</t>
  </si>
  <si>
    <t>KGZ2022</t>
  </si>
  <si>
    <t>KGZ2023</t>
  </si>
  <si>
    <t>KGZ2024</t>
  </si>
  <si>
    <t>LAO2021</t>
  </si>
  <si>
    <t>LAO2022</t>
  </si>
  <si>
    <t>LAO2023</t>
  </si>
  <si>
    <t>LAO2024</t>
  </si>
  <si>
    <t>LVA2021</t>
  </si>
  <si>
    <t>LVA2022</t>
  </si>
  <si>
    <t>LVA2023</t>
  </si>
  <si>
    <t>LVA2024</t>
  </si>
  <si>
    <t>LBN2021</t>
  </si>
  <si>
    <t>LBN2022</t>
  </si>
  <si>
    <t>LBN2023</t>
  </si>
  <si>
    <t>LBN2024</t>
  </si>
  <si>
    <t>LSO2021</t>
  </si>
  <si>
    <t>LSO2022</t>
  </si>
  <si>
    <t>LSO2023</t>
  </si>
  <si>
    <t>LSO2024</t>
  </si>
  <si>
    <t>LBR2021</t>
  </si>
  <si>
    <t>LBR2022</t>
  </si>
  <si>
    <t>LBR2023</t>
  </si>
  <si>
    <t>LBR2024</t>
  </si>
  <si>
    <t>LBY2021</t>
  </si>
  <si>
    <t>LBY2022</t>
  </si>
  <si>
    <t>LBY2023</t>
  </si>
  <si>
    <t>LBY2024</t>
  </si>
  <si>
    <t>LIE2021</t>
  </si>
  <si>
    <t>LIE2022</t>
  </si>
  <si>
    <t>LIE2023</t>
  </si>
  <si>
    <t>LIE2024</t>
  </si>
  <si>
    <t>LTU2021</t>
  </si>
  <si>
    <t>LTU2022</t>
  </si>
  <si>
    <t>LTU2023</t>
  </si>
  <si>
    <t>LTU2024</t>
  </si>
  <si>
    <t>LUX2021</t>
  </si>
  <si>
    <t>LUX2022</t>
  </si>
  <si>
    <t>LUX2023</t>
  </si>
  <si>
    <t>LUX2024</t>
  </si>
  <si>
    <t>MAC2021</t>
  </si>
  <si>
    <t>MAC2022</t>
  </si>
  <si>
    <t>MAC2023</t>
  </si>
  <si>
    <t>MAC2024</t>
  </si>
  <si>
    <t>MDG2021</t>
  </si>
  <si>
    <t>MDG2022</t>
  </si>
  <si>
    <t>MDG2023</t>
  </si>
  <si>
    <t>MDG2024</t>
  </si>
  <si>
    <t>MWI2021</t>
  </si>
  <si>
    <t>MWI2022</t>
  </si>
  <si>
    <t>MWI2023</t>
  </si>
  <si>
    <t>MWI2024</t>
  </si>
  <si>
    <t>MYS2021</t>
  </si>
  <si>
    <t>MYS2022</t>
  </si>
  <si>
    <t>MYS2023</t>
  </si>
  <si>
    <t>MYS2024</t>
  </si>
  <si>
    <t>MDV2021</t>
  </si>
  <si>
    <t>MDV2022</t>
  </si>
  <si>
    <t>MDV2023</t>
  </si>
  <si>
    <t>MDV2024</t>
  </si>
  <si>
    <t>MLI2021</t>
  </si>
  <si>
    <t>MLI2022</t>
  </si>
  <si>
    <t>MLI2023</t>
  </si>
  <si>
    <t>MLI2024</t>
  </si>
  <si>
    <t>MLT2021</t>
  </si>
  <si>
    <t>MLT2022</t>
  </si>
  <si>
    <t>MLT2023</t>
  </si>
  <si>
    <t>MLT2024</t>
  </si>
  <si>
    <t>MHL2021</t>
  </si>
  <si>
    <t>MHL2022</t>
  </si>
  <si>
    <t>MHL2023</t>
  </si>
  <si>
    <t>MHL2024</t>
  </si>
  <si>
    <t>MRT2021</t>
  </si>
  <si>
    <t>MRT2022</t>
  </si>
  <si>
    <t>MRT2023</t>
  </si>
  <si>
    <t>MRT2024</t>
  </si>
  <si>
    <t>MUS2021</t>
  </si>
  <si>
    <t>MUS2022</t>
  </si>
  <si>
    <t>MUS2023</t>
  </si>
  <si>
    <t>MUS2024</t>
  </si>
  <si>
    <t>MEX2021</t>
  </si>
  <si>
    <t>MEX2022</t>
  </si>
  <si>
    <t>MEX2023</t>
  </si>
  <si>
    <t>MEX2024</t>
  </si>
  <si>
    <t>FSM2021</t>
  </si>
  <si>
    <t>FSM2022</t>
  </si>
  <si>
    <t>FSM2023</t>
  </si>
  <si>
    <t>FSM2024</t>
  </si>
  <si>
    <t>MDA2021</t>
  </si>
  <si>
    <t>MDA2022</t>
  </si>
  <si>
    <t>MDA2023</t>
  </si>
  <si>
    <t>MDA2024</t>
  </si>
  <si>
    <t>MCO2021</t>
  </si>
  <si>
    <t>MCO2022</t>
  </si>
  <si>
    <t>MCO2023</t>
  </si>
  <si>
    <t>MCO2024</t>
  </si>
  <si>
    <t>MNG2021</t>
  </si>
  <si>
    <t>MNG2022</t>
  </si>
  <si>
    <t>MNG2023</t>
  </si>
  <si>
    <t>MNG2024</t>
  </si>
  <si>
    <t>MNE2021</t>
  </si>
  <si>
    <t>MNE2022</t>
  </si>
  <si>
    <t>MNE2023</t>
  </si>
  <si>
    <t>MNE2024</t>
  </si>
  <si>
    <t>MSR2021</t>
  </si>
  <si>
    <t>MSR</t>
  </si>
  <si>
    <t>Montserrat</t>
  </si>
  <si>
    <t>MSR2022</t>
  </si>
  <si>
    <t>MSR2023</t>
  </si>
  <si>
    <t>MSR2024</t>
  </si>
  <si>
    <t>MAR2021</t>
  </si>
  <si>
    <t>MAR2022</t>
  </si>
  <si>
    <t>MAR2023</t>
  </si>
  <si>
    <t>MAR2024</t>
  </si>
  <si>
    <t>MOZ2021</t>
  </si>
  <si>
    <t>MOZ2022</t>
  </si>
  <si>
    <t>MOZ2023</t>
  </si>
  <si>
    <t>MOZ2024</t>
  </si>
  <si>
    <t>MMR2021</t>
  </si>
  <si>
    <t>MMR2022</t>
  </si>
  <si>
    <t>MMR2023</t>
  </si>
  <si>
    <t>MMR2024</t>
  </si>
  <si>
    <t>NAM2021</t>
  </si>
  <si>
    <t>NAM2022</t>
  </si>
  <si>
    <t>NAM2023</t>
  </si>
  <si>
    <t>NAM2024</t>
  </si>
  <si>
    <t>NRU2021</t>
  </si>
  <si>
    <t>NRU2022</t>
  </si>
  <si>
    <t>NRU2023</t>
  </si>
  <si>
    <t>NRU2024</t>
  </si>
  <si>
    <t>NPL2021</t>
  </si>
  <si>
    <t>NPL2022</t>
  </si>
  <si>
    <t>NPL2023</t>
  </si>
  <si>
    <t>NPL2024</t>
  </si>
  <si>
    <t>NLD2021</t>
  </si>
  <si>
    <t>NLD2022</t>
  </si>
  <si>
    <t>NLD2023</t>
  </si>
  <si>
    <t>NLD2024</t>
  </si>
  <si>
    <t>NCL2021</t>
  </si>
  <si>
    <t>NCL2022</t>
  </si>
  <si>
    <t>NCL2023</t>
  </si>
  <si>
    <t>NCL2024</t>
  </si>
  <si>
    <t>NZL2021</t>
  </si>
  <si>
    <t>NZL2022</t>
  </si>
  <si>
    <t>NZL2023</t>
  </si>
  <si>
    <t>NZL2024</t>
  </si>
  <si>
    <t>NIC2021</t>
  </si>
  <si>
    <t>NIC2022</t>
  </si>
  <si>
    <t>NIC2023</t>
  </si>
  <si>
    <t>NIC2024</t>
  </si>
  <si>
    <t>NER2021</t>
  </si>
  <si>
    <t>NER2022</t>
  </si>
  <si>
    <t>NER2023</t>
  </si>
  <si>
    <t>NER2024</t>
  </si>
  <si>
    <t>NGA2021</t>
  </si>
  <si>
    <t>NGA2022</t>
  </si>
  <si>
    <t>NGA2023</t>
  </si>
  <si>
    <t>NGA2024</t>
  </si>
  <si>
    <t>MKD2021</t>
  </si>
  <si>
    <t>MKD2022</t>
  </si>
  <si>
    <t>MKD2023</t>
  </si>
  <si>
    <t>MKD2024</t>
  </si>
  <si>
    <t>MNP2021</t>
  </si>
  <si>
    <t>MNP2022</t>
  </si>
  <si>
    <t>MNP2023</t>
  </si>
  <si>
    <t>MNP2024</t>
  </si>
  <si>
    <t>NOR2021</t>
  </si>
  <si>
    <t>NOR2022</t>
  </si>
  <si>
    <t>NOR2023</t>
  </si>
  <si>
    <t>NOR2024</t>
  </si>
  <si>
    <t>OMN2021</t>
  </si>
  <si>
    <t>OMN2022</t>
  </si>
  <si>
    <t>OMN2023</t>
  </si>
  <si>
    <t>OMN2024</t>
  </si>
  <si>
    <t>PAK2021</t>
  </si>
  <si>
    <t>PAK2022</t>
  </si>
  <si>
    <t>PAK2023</t>
  </si>
  <si>
    <t>PAK2024</t>
  </si>
  <si>
    <t>PLW2021</t>
  </si>
  <si>
    <t>PLW2022</t>
  </si>
  <si>
    <t>PLW2023</t>
  </si>
  <si>
    <t>PLW2024</t>
  </si>
  <si>
    <t>PAN2021</t>
  </si>
  <si>
    <t>PAN2022</t>
  </si>
  <si>
    <t>PAN2023</t>
  </si>
  <si>
    <t>PAN2024</t>
  </si>
  <si>
    <t>PNG2021</t>
  </si>
  <si>
    <t>PNG2022</t>
  </si>
  <si>
    <t>PNG2023</t>
  </si>
  <si>
    <t>PNG2024</t>
  </si>
  <si>
    <t>PRY2021</t>
  </si>
  <si>
    <t>PRY2022</t>
  </si>
  <si>
    <t>PRY2023</t>
  </si>
  <si>
    <t>PRY2024</t>
  </si>
  <si>
    <t>PER2021</t>
  </si>
  <si>
    <t>PER2022</t>
  </si>
  <si>
    <t>PER2023</t>
  </si>
  <si>
    <t>PER2024</t>
  </si>
  <si>
    <t>PHL2021</t>
  </si>
  <si>
    <t>PHL2022</t>
  </si>
  <si>
    <t>PHL2023</t>
  </si>
  <si>
    <t>PHL2024</t>
  </si>
  <si>
    <t>POL2021</t>
  </si>
  <si>
    <t>POL2022</t>
  </si>
  <si>
    <t>POL2023</t>
  </si>
  <si>
    <t>POL2024</t>
  </si>
  <si>
    <t>PRT2021</t>
  </si>
  <si>
    <t>PRT2022</t>
  </si>
  <si>
    <t>PRT2023</t>
  </si>
  <si>
    <t>PRT2024</t>
  </si>
  <si>
    <t>PRI2021</t>
  </si>
  <si>
    <t>PRI2022</t>
  </si>
  <si>
    <t>PRI2023</t>
  </si>
  <si>
    <t>PRI2024</t>
  </si>
  <si>
    <t>QAT2021</t>
  </si>
  <si>
    <t>QAT2022</t>
  </si>
  <si>
    <t>QAT2023</t>
  </si>
  <si>
    <t>QAT2024</t>
  </si>
  <si>
    <t>ROU2021</t>
  </si>
  <si>
    <t>ROU2022</t>
  </si>
  <si>
    <t>ROU2023</t>
  </si>
  <si>
    <t>ROU2024</t>
  </si>
  <si>
    <t>RUS2021</t>
  </si>
  <si>
    <t>RUS2022</t>
  </si>
  <si>
    <t>RUS2023</t>
  </si>
  <si>
    <t>RUS2024</t>
  </si>
  <si>
    <t>RWA2021</t>
  </si>
  <si>
    <t>RWA2022</t>
  </si>
  <si>
    <t>RWA2023</t>
  </si>
  <si>
    <t>RWA2024</t>
  </si>
  <si>
    <t>WSM2021</t>
  </si>
  <si>
    <t>WSM2022</t>
  </si>
  <si>
    <t>WSM2023</t>
  </si>
  <si>
    <t>WSM2024</t>
  </si>
  <si>
    <t>SMR2021</t>
  </si>
  <si>
    <t>SMR2022</t>
  </si>
  <si>
    <t>SMR2023</t>
  </si>
  <si>
    <t>SMR2024</t>
  </si>
  <si>
    <t>SAU2021</t>
  </si>
  <si>
    <t>SAU2022</t>
  </si>
  <si>
    <t>SAU2023</t>
  </si>
  <si>
    <t>SAU2024</t>
  </si>
  <si>
    <t>SEN2021</t>
  </si>
  <si>
    <t>SEN2022</t>
  </si>
  <si>
    <t>SEN2023</t>
  </si>
  <si>
    <t>SEN2024</t>
  </si>
  <si>
    <t>SRB2021</t>
  </si>
  <si>
    <t>SRB2022</t>
  </si>
  <si>
    <t>SRB2023</t>
  </si>
  <si>
    <t>SRB2024</t>
  </si>
  <si>
    <t>SYC2021</t>
  </si>
  <si>
    <t>SYC2022</t>
  </si>
  <si>
    <t>SYC2023</t>
  </si>
  <si>
    <t>SYC2024</t>
  </si>
  <si>
    <t>SLE2021</t>
  </si>
  <si>
    <t>SLE2022</t>
  </si>
  <si>
    <t>SLE2023</t>
  </si>
  <si>
    <t>SLE2024</t>
  </si>
  <si>
    <t>SGP2021</t>
  </si>
  <si>
    <t>SGP2022</t>
  </si>
  <si>
    <t>SGP2023</t>
  </si>
  <si>
    <t>SGP2024</t>
  </si>
  <si>
    <t>SXM2021</t>
  </si>
  <si>
    <t>SXM2022</t>
  </si>
  <si>
    <t>SXM2023</t>
  </si>
  <si>
    <t>SXM2024</t>
  </si>
  <si>
    <t>SVK2021</t>
  </si>
  <si>
    <t>SVK2022</t>
  </si>
  <si>
    <t>SVK2023</t>
  </si>
  <si>
    <t>SVK2024</t>
  </si>
  <si>
    <t>SVN2021</t>
  </si>
  <si>
    <t>SVN2022</t>
  </si>
  <si>
    <t>SVN2023</t>
  </si>
  <si>
    <t>SVN2024</t>
  </si>
  <si>
    <t>SLB2021</t>
  </si>
  <si>
    <t>SLB2022</t>
  </si>
  <si>
    <t>SLB2023</t>
  </si>
  <si>
    <t>SLB2024</t>
  </si>
  <si>
    <t>SOM2021</t>
  </si>
  <si>
    <t>SOM2022</t>
  </si>
  <si>
    <t>SOM2023</t>
  </si>
  <si>
    <t>SOM2024</t>
  </si>
  <si>
    <t>ZAF2021</t>
  </si>
  <si>
    <t>ZAF2022</t>
  </si>
  <si>
    <t>ZAF2023</t>
  </si>
  <si>
    <t>ZAF2024</t>
  </si>
  <si>
    <t>SSD2021</t>
  </si>
  <si>
    <t>SSD2022</t>
  </si>
  <si>
    <t>SSD2023</t>
  </si>
  <si>
    <t>SSD2024</t>
  </si>
  <si>
    <t>ESP2021</t>
  </si>
  <si>
    <t>ESP2022</t>
  </si>
  <si>
    <t>ESP2023</t>
  </si>
  <si>
    <t>ESP2024</t>
  </si>
  <si>
    <t>LKA2021</t>
  </si>
  <si>
    <t>LKA2022</t>
  </si>
  <si>
    <t>LKA2023</t>
  </si>
  <si>
    <t>LKA2024</t>
  </si>
  <si>
    <t>KNA2021</t>
  </si>
  <si>
    <t>KNA2022</t>
  </si>
  <si>
    <t>KNA2023</t>
  </si>
  <si>
    <t>KNA2024</t>
  </si>
  <si>
    <t>LCA2021</t>
  </si>
  <si>
    <t>LCA2022</t>
  </si>
  <si>
    <t>LCA2023</t>
  </si>
  <si>
    <t>LCA2024</t>
  </si>
  <si>
    <t>MAF2021</t>
  </si>
  <si>
    <t>MAF2022</t>
  </si>
  <si>
    <t>MAF2023</t>
  </si>
  <si>
    <t>MAF2024</t>
  </si>
  <si>
    <t>VCT2021</t>
  </si>
  <si>
    <t>VCT2022</t>
  </si>
  <si>
    <t>VCT2023</t>
  </si>
  <si>
    <t>VCT2024</t>
  </si>
  <si>
    <t>SDN2021</t>
  </si>
  <si>
    <t>SDN2022</t>
  </si>
  <si>
    <t>SDN2023</t>
  </si>
  <si>
    <t>SDN2024</t>
  </si>
  <si>
    <t>SUR2021</t>
  </si>
  <si>
    <t>SUR2022</t>
  </si>
  <si>
    <t>SUR2023</t>
  </si>
  <si>
    <t>SUR2024</t>
  </si>
  <si>
    <t>SWE2021</t>
  </si>
  <si>
    <t>SWE2022</t>
  </si>
  <si>
    <t>SWE2023</t>
  </si>
  <si>
    <t>SWE2024</t>
  </si>
  <si>
    <t>CHE2021</t>
  </si>
  <si>
    <t>CHE2022</t>
  </si>
  <si>
    <t>CHE2023</t>
  </si>
  <si>
    <t>CHE2024</t>
  </si>
  <si>
    <t>SYR2021</t>
  </si>
  <si>
    <t>SYR2022</t>
  </si>
  <si>
    <t>SYR2023</t>
  </si>
  <si>
    <t>SYR2024</t>
  </si>
  <si>
    <t>STP2021</t>
  </si>
  <si>
    <t>STP2022</t>
  </si>
  <si>
    <t>STP2023</t>
  </si>
  <si>
    <t>STP2024</t>
  </si>
  <si>
    <t>TWN2021</t>
  </si>
  <si>
    <t>TWN2022</t>
  </si>
  <si>
    <t>TWN2023</t>
  </si>
  <si>
    <t>TWN2024</t>
  </si>
  <si>
    <t>TJK2021</t>
  </si>
  <si>
    <t>TJK2022</t>
  </si>
  <si>
    <t>TJK2023</t>
  </si>
  <si>
    <t>TJK2024</t>
  </si>
  <si>
    <t>TZA2021</t>
  </si>
  <si>
    <t>TZA2022</t>
  </si>
  <si>
    <t>TZA2023</t>
  </si>
  <si>
    <t>TZA2024</t>
  </si>
  <si>
    <t>THA2021</t>
  </si>
  <si>
    <t>THA2022</t>
  </si>
  <si>
    <t>THA2023</t>
  </si>
  <si>
    <t>THA2024</t>
  </si>
  <si>
    <t>TLS2021</t>
  </si>
  <si>
    <t>TLS2022</t>
  </si>
  <si>
    <t>TLS2023</t>
  </si>
  <si>
    <t>TLS2024</t>
  </si>
  <si>
    <t>TGO2021</t>
  </si>
  <si>
    <t>TGO2022</t>
  </si>
  <si>
    <t>TGO2023</t>
  </si>
  <si>
    <t>TGO2024</t>
  </si>
  <si>
    <t>TON2021</t>
  </si>
  <si>
    <t>TON2022</t>
  </si>
  <si>
    <t>TON2023</t>
  </si>
  <si>
    <t>TON2024</t>
  </si>
  <si>
    <t>TTO2021</t>
  </si>
  <si>
    <t>TTO2022</t>
  </si>
  <si>
    <t>TTO2023</t>
  </si>
  <si>
    <t>TTO2024</t>
  </si>
  <si>
    <t>TUN2021</t>
  </si>
  <si>
    <t>TUN2022</t>
  </si>
  <si>
    <t>TUN2023</t>
  </si>
  <si>
    <t>TUN2024</t>
  </si>
  <si>
    <t>TUR2021</t>
  </si>
  <si>
    <t>TUR2022</t>
  </si>
  <si>
    <t>TUR2023</t>
  </si>
  <si>
    <t>TUR2024</t>
  </si>
  <si>
    <t>TKM2021</t>
  </si>
  <si>
    <t>TKM2022</t>
  </si>
  <si>
    <t>TKM2023</t>
  </si>
  <si>
    <t>TKM2024</t>
  </si>
  <si>
    <t>TCA2021</t>
  </si>
  <si>
    <t>TCA2022</t>
  </si>
  <si>
    <t>TCA2023</t>
  </si>
  <si>
    <t>TCA2024</t>
  </si>
  <si>
    <t>TUV2021</t>
  </si>
  <si>
    <t>TUV2022</t>
  </si>
  <si>
    <t>TUV2023</t>
  </si>
  <si>
    <t>TUV2024</t>
  </si>
  <si>
    <t>UGA2021</t>
  </si>
  <si>
    <t>UGA2022</t>
  </si>
  <si>
    <t>UGA2023</t>
  </si>
  <si>
    <t>UGA2024</t>
  </si>
  <si>
    <t>UKR2021</t>
  </si>
  <si>
    <t>UKR2022</t>
  </si>
  <si>
    <t>UKR2023</t>
  </si>
  <si>
    <t>UKR2024</t>
  </si>
  <si>
    <t>ARE2021</t>
  </si>
  <si>
    <t>ARE2022</t>
  </si>
  <si>
    <t>ARE2023</t>
  </si>
  <si>
    <t>ARE2024</t>
  </si>
  <si>
    <t>GBR2021</t>
  </si>
  <si>
    <t>GBR2022</t>
  </si>
  <si>
    <t>GBR2023</t>
  </si>
  <si>
    <t>GBR2024</t>
  </si>
  <si>
    <t>USA2021</t>
  </si>
  <si>
    <t>USA2022</t>
  </si>
  <si>
    <t>USA2023</t>
  </si>
  <si>
    <t>USA2024</t>
  </si>
  <si>
    <t>URY2021</t>
  </si>
  <si>
    <t>URY2022</t>
  </si>
  <si>
    <t>URY2023</t>
  </si>
  <si>
    <t>URY2024</t>
  </si>
  <si>
    <t>UZB2021</t>
  </si>
  <si>
    <t>UZB2022</t>
  </si>
  <si>
    <t>UZB2023</t>
  </si>
  <si>
    <t>UZB2024</t>
  </si>
  <si>
    <t>VUT2021</t>
  </si>
  <si>
    <t>VUT2022</t>
  </si>
  <si>
    <t>VUT2023</t>
  </si>
  <si>
    <t>VUT2024</t>
  </si>
  <si>
    <t>VEN2021</t>
  </si>
  <si>
    <t>VEN2022</t>
  </si>
  <si>
    <t>VEN2023</t>
  </si>
  <si>
    <t>VEN2024</t>
  </si>
  <si>
    <t>VNM2021</t>
  </si>
  <si>
    <t>VNM2022</t>
  </si>
  <si>
    <t>VNM2023</t>
  </si>
  <si>
    <t>VNM2024</t>
  </si>
  <si>
    <t>VIR2021</t>
  </si>
  <si>
    <t>VIR2022</t>
  </si>
  <si>
    <t>VIR2023</t>
  </si>
  <si>
    <t>VIR2024</t>
  </si>
  <si>
    <t>PSE2021</t>
  </si>
  <si>
    <t>PSE2022</t>
  </si>
  <si>
    <t>PSE2023</t>
  </si>
  <si>
    <t>PSE2024</t>
  </si>
  <si>
    <t>YEM2021</t>
  </si>
  <si>
    <t>YEM2022</t>
  </si>
  <si>
    <t>YEM2023</t>
  </si>
  <si>
    <t>YEM2024</t>
  </si>
  <si>
    <t>ZMB2021</t>
  </si>
  <si>
    <t>ZMB2022</t>
  </si>
  <si>
    <t>ZMB2023</t>
  </si>
  <si>
    <t>ZMB2024</t>
  </si>
  <si>
    <t>ZWE2021</t>
  </si>
  <si>
    <t>ZWE2022</t>
  </si>
  <si>
    <t>ZWE2023</t>
  </si>
  <si>
    <t>ZWE2024</t>
  </si>
  <si>
    <t>Source: legacy Mitigation rows 633-695 (built from legacy Prices_int; IMF-WB* = average of IMF and WB; global gas = average of LNG, North America, Europe)</t>
  </si>
  <si>
    <t>International energy prices by source, nominal USD (key = source|commodity)</t>
  </si>
  <si>
    <t>commodity</t>
  </si>
  <si>
    <t>label</t>
  </si>
  <si>
    <t>source_row</t>
  </si>
  <si>
    <t>IMF|oil</t>
  </si>
  <si>
    <t>Crude Oil</t>
  </si>
  <si>
    <t>$/bbl nom</t>
  </si>
  <si>
    <t>legacy Mitigation row 634</t>
  </si>
  <si>
    <t>IMF|coa</t>
  </si>
  <si>
    <t>$/ton nom</t>
  </si>
  <si>
    <t>legacy Mitigation row 635</t>
  </si>
  <si>
    <t>IMF|nga.lng</t>
  </si>
  <si>
    <t>nga.lng</t>
  </si>
  <si>
    <t>Natural Gas - LNG</t>
  </si>
  <si>
    <t>$/MMBtu nom</t>
  </si>
  <si>
    <t>legacy Mitigation row 636</t>
  </si>
  <si>
    <t>IMF|nga.nam</t>
  </si>
  <si>
    <t>nga.nam</t>
  </si>
  <si>
    <t>Natural Gas - North Am</t>
  </si>
  <si>
    <t>legacy Mitigation row 637</t>
  </si>
  <si>
    <t>IMF|nga.eur</t>
  </si>
  <si>
    <t>nga.eur</t>
  </si>
  <si>
    <t>Natural Gas - Europe</t>
  </si>
  <si>
    <t>legacy Mitigation row 638</t>
  </si>
  <si>
    <t>IMF|nga.glo</t>
  </si>
  <si>
    <t>nga.glo</t>
  </si>
  <si>
    <t>Natural gas - global</t>
  </si>
  <si>
    <t>legacy Mitigation row 639</t>
  </si>
  <si>
    <t>WB|oil</t>
  </si>
  <si>
    <t>WB</t>
  </si>
  <si>
    <t>legacy Mitigation row 642</t>
  </si>
  <si>
    <t>WB|coa</t>
  </si>
  <si>
    <t>legacy Mitigation row 643</t>
  </si>
  <si>
    <t>WB|nga.lng</t>
  </si>
  <si>
    <t>legacy Mitigation row 644</t>
  </si>
  <si>
    <t>WB|nga.nam</t>
  </si>
  <si>
    <t>legacy Mitigation row 645</t>
  </si>
  <si>
    <t>WB|nga.eur</t>
  </si>
  <si>
    <t>legacy Mitigation row 646</t>
  </si>
  <si>
    <t>WB|nga.glo</t>
  </si>
  <si>
    <t>Natural gas  - Global</t>
  </si>
  <si>
    <t>legacy Mitigation row 647</t>
  </si>
  <si>
    <t>IEA|oil</t>
  </si>
  <si>
    <t>IEA</t>
  </si>
  <si>
    <t>legacy Mitigation row 650</t>
  </si>
  <si>
    <t>IEA|coa</t>
  </si>
  <si>
    <t>legacy Mitigation row 651</t>
  </si>
  <si>
    <t>IEA|nga.lng</t>
  </si>
  <si>
    <t>legacy Mitigation row 652</t>
  </si>
  <si>
    <t>IEA|nga.nam</t>
  </si>
  <si>
    <t>legacy Mitigation row 653</t>
  </si>
  <si>
    <t>IEA|nga.eur</t>
  </si>
  <si>
    <t>legacy Mitigation row 654</t>
  </si>
  <si>
    <t>IEA|nga.glo</t>
  </si>
  <si>
    <t>Natural gas - Global</t>
  </si>
  <si>
    <t>legacy Mitigation row 655</t>
  </si>
  <si>
    <t>EIA|oil</t>
  </si>
  <si>
    <t>EIA</t>
  </si>
  <si>
    <t>legacy Mitigation row 658</t>
  </si>
  <si>
    <t>EIA|coa</t>
  </si>
  <si>
    <t>legacy Mitigation row 659</t>
  </si>
  <si>
    <t>EIA|nga.lng</t>
  </si>
  <si>
    <t>legacy Mitigation row 660</t>
  </si>
  <si>
    <t>EIA|nga.nam</t>
  </si>
  <si>
    <t>legacy Mitigation row 661</t>
  </si>
  <si>
    <t>EIA|nga.eur</t>
  </si>
  <si>
    <t>legacy Mitigation row 662</t>
  </si>
  <si>
    <t>EIA|nga.glo</t>
  </si>
  <si>
    <t>legacy Mitigation row 663</t>
  </si>
  <si>
    <t>AVG|oil</t>
  </si>
  <si>
    <t>AVG</t>
  </si>
  <si>
    <t>legacy Mitigation row 666</t>
  </si>
  <si>
    <t>AVG|coa</t>
  </si>
  <si>
    <t>legacy Mitigation row 667</t>
  </si>
  <si>
    <t>AVG|nga.lng</t>
  </si>
  <si>
    <t>legacy Mitigation row 668</t>
  </si>
  <si>
    <t>AVG|nga.nam</t>
  </si>
  <si>
    <t>legacy Mitigation row 669</t>
  </si>
  <si>
    <t>AVG|nga.eur</t>
  </si>
  <si>
    <t>legacy Mitigation row 670</t>
  </si>
  <si>
    <t>AVG|nga.glo</t>
  </si>
  <si>
    <t>legacy Mitigation row 671</t>
  </si>
  <si>
    <t>IMF-IEA|oil</t>
  </si>
  <si>
    <t>IMF-IEA</t>
  </si>
  <si>
    <t>legacy Mitigation row 674</t>
  </si>
  <si>
    <t>IMF-IEA|coa</t>
  </si>
  <si>
    <t>legacy Mitigation row 675</t>
  </si>
  <si>
    <t>IMF-IEA|nga.lng</t>
  </si>
  <si>
    <t>legacy Mitigation row 676</t>
  </si>
  <si>
    <t>IMF-IEA|nga.nam</t>
  </si>
  <si>
    <t>legacy Mitigation row 677</t>
  </si>
  <si>
    <t>IMF-IEA|nga.eur</t>
  </si>
  <si>
    <t>legacy Mitigation row 678</t>
  </si>
  <si>
    <t>IMF-IEA|nga.glo</t>
  </si>
  <si>
    <t>legacy Mitigation row 679</t>
  </si>
  <si>
    <t>IMF-WB|oil</t>
  </si>
  <si>
    <t>IMF-WB</t>
  </si>
  <si>
    <t>legacy Mitigation row 682</t>
  </si>
  <si>
    <t>IMF-WB|coa</t>
  </si>
  <si>
    <t>legacy Mitigation row 683</t>
  </si>
  <si>
    <t>IMF-WB|nga.lng</t>
  </si>
  <si>
    <t>legacy Mitigation row 684</t>
  </si>
  <si>
    <t>IMF-WB|nga.nam</t>
  </si>
  <si>
    <t>legacy Mitigation row 685</t>
  </si>
  <si>
    <t>IMF-WB|nga.eur</t>
  </si>
  <si>
    <t>legacy Mitigation row 686</t>
  </si>
  <si>
    <t>IMF-WB|nga.glo</t>
  </si>
  <si>
    <t>legacy Mitigation row 687</t>
  </si>
  <si>
    <t>Manual|oil</t>
  </si>
  <si>
    <t>Manual</t>
  </si>
  <si>
    <t>legacy Mitigation row 690</t>
  </si>
  <si>
    <t>Manual|coa</t>
  </si>
  <si>
    <t>legacy Mitigation row 691</t>
  </si>
  <si>
    <t>Manual|nga.lng</t>
  </si>
  <si>
    <t>legacy Mitigation row 692</t>
  </si>
  <si>
    <t>Manual|nga.nam</t>
  </si>
  <si>
    <t>legacy Mitigation row 693</t>
  </si>
  <si>
    <t>Manual|nga.eur</t>
  </si>
  <si>
    <t>legacy Mitigation row 694</t>
  </si>
  <si>
    <t>Manual|nga.glo</t>
  </si>
  <si>
    <t>legacy Mitigation row 695</t>
  </si>
  <si>
    <t>Source: legacy Prices_int regional assumptions (rows 62+)</t>
  </si>
  <si>
    <t>Regional price assumptions by country: baseline taxes, gas market</t>
  </si>
  <si>
    <t>country_name</t>
  </si>
  <si>
    <t>baseline_taxes</t>
  </si>
  <si>
    <t>gas_market</t>
  </si>
  <si>
    <t>Fixed</t>
  </si>
  <si>
    <t>Global</t>
  </si>
  <si>
    <t>Prices_int row 62</t>
  </si>
  <si>
    <t>Prices_int row 63</t>
  </si>
  <si>
    <t>LNG</t>
  </si>
  <si>
    <t>Prices_int row 64</t>
  </si>
  <si>
    <t>Europe</t>
  </si>
  <si>
    <t>Prices_int row 65</t>
  </si>
  <si>
    <t>North Am</t>
  </si>
  <si>
    <t>Prices_int row 66</t>
  </si>
  <si>
    <t>Prices_int row 67</t>
  </si>
  <si>
    <t>Prices_int row 68</t>
  </si>
  <si>
    <t>Prices_int row 69</t>
  </si>
  <si>
    <t>Prices_int row 70</t>
  </si>
  <si>
    <t>Prices_int row 71</t>
  </si>
  <si>
    <t>Prices_int row 72</t>
  </si>
  <si>
    <t>Prices_int row 73</t>
  </si>
  <si>
    <t>Prices_int row 74</t>
  </si>
  <si>
    <t>Prices_int row 75</t>
  </si>
  <si>
    <t>Prices_int row 76</t>
  </si>
  <si>
    <t>Prices_int row 77</t>
  </si>
  <si>
    <t>Prices_int row 78</t>
  </si>
  <si>
    <t>Prices_int row 79</t>
  </si>
  <si>
    <t>Prices_int row 80</t>
  </si>
  <si>
    <t>Prices_int row 81</t>
  </si>
  <si>
    <t>Prices_int row 82</t>
  </si>
  <si>
    <t>Prices_int row 83</t>
  </si>
  <si>
    <t>Prices_int row 84</t>
  </si>
  <si>
    <t>Prices_int row 85</t>
  </si>
  <si>
    <t>Prices_int row 86</t>
  </si>
  <si>
    <t>Prices_int row 87</t>
  </si>
  <si>
    <t>Prices_int row 88</t>
  </si>
  <si>
    <t>Prices_int row 89</t>
  </si>
  <si>
    <t>Prices_int row 90</t>
  </si>
  <si>
    <t>Prices_int row 91</t>
  </si>
  <si>
    <t>Prices_int row 92</t>
  </si>
  <si>
    <t>Prices_int row 93</t>
  </si>
  <si>
    <t>Prices_int row 94</t>
  </si>
  <si>
    <t>Prices_int row 95</t>
  </si>
  <si>
    <t>Prices_int row 96</t>
  </si>
  <si>
    <t>Prices_int row 97</t>
  </si>
  <si>
    <t>Prices_int row 98</t>
  </si>
  <si>
    <t>Prices_int row 99</t>
  </si>
  <si>
    <t>Prices_int row 100</t>
  </si>
  <si>
    <t>Prices_int row 101</t>
  </si>
  <si>
    <t>Prices_int row 102</t>
  </si>
  <si>
    <t>Prices_int row 103</t>
  </si>
  <si>
    <t>Prices_int row 104</t>
  </si>
  <si>
    <t>Prices_int row 105</t>
  </si>
  <si>
    <t>Prices_int row 106</t>
  </si>
  <si>
    <t>Prices_int row 107</t>
  </si>
  <si>
    <t>Prices_int row 108</t>
  </si>
  <si>
    <t>Prices_int row 109</t>
  </si>
  <si>
    <t>Prices_int row 110</t>
  </si>
  <si>
    <t>Prices_int row 111</t>
  </si>
  <si>
    <t>Prices_int row 112</t>
  </si>
  <si>
    <t>Prices_int row 113</t>
  </si>
  <si>
    <t>Prices_int row 114</t>
  </si>
  <si>
    <t>Prices_int row 115</t>
  </si>
  <si>
    <t>Prices_int row 116</t>
  </si>
  <si>
    <t>Prices_int row 117</t>
  </si>
  <si>
    <t>Prices_int row 118</t>
  </si>
  <si>
    <t>Prices_int row 119</t>
  </si>
  <si>
    <t>Prices_int row 120</t>
  </si>
  <si>
    <t>Prices_int row 121</t>
  </si>
  <si>
    <t>Prices_int row 122</t>
  </si>
  <si>
    <t>Prices_int row 123</t>
  </si>
  <si>
    <t>Prices_int row 124</t>
  </si>
  <si>
    <t>Prices_int row 125</t>
  </si>
  <si>
    <t>Prices_int row 126</t>
  </si>
  <si>
    <t>Prices_int row 127</t>
  </si>
  <si>
    <t>Prices_int row 128</t>
  </si>
  <si>
    <t>Prices_int row 129</t>
  </si>
  <si>
    <t>Prices_int row 130</t>
  </si>
  <si>
    <t>Prices_int row 131</t>
  </si>
  <si>
    <t>Prices_int row 132</t>
  </si>
  <si>
    <t>Prices_int row 133</t>
  </si>
  <si>
    <t>Prices_int row 134</t>
  </si>
  <si>
    <t>Prices_int row 135</t>
  </si>
  <si>
    <t>Prices_int row 136</t>
  </si>
  <si>
    <t>Prices_int row 137</t>
  </si>
  <si>
    <t>Prices_int row 138</t>
  </si>
  <si>
    <t>Prices_int row 139</t>
  </si>
  <si>
    <t>Prices_int row 140</t>
  </si>
  <si>
    <t>Prices_int row 141</t>
  </si>
  <si>
    <t>Prices_int row 142</t>
  </si>
  <si>
    <t>Prices_int row 143</t>
  </si>
  <si>
    <t>Prices_int row 144</t>
  </si>
  <si>
    <t>Prices_int row 145</t>
  </si>
  <si>
    <t>Prices_int row 146</t>
  </si>
  <si>
    <t>Prices_int row 147</t>
  </si>
  <si>
    <t>Prices_int row 148</t>
  </si>
  <si>
    <t>Prices_int row 149</t>
  </si>
  <si>
    <t>Prices_int row 150</t>
  </si>
  <si>
    <t>Prices_int row 151</t>
  </si>
  <si>
    <t>Prices_int row 152</t>
  </si>
  <si>
    <t>Prices_int row 153</t>
  </si>
  <si>
    <t>Prices_int row 154</t>
  </si>
  <si>
    <t>Prices_int row 155</t>
  </si>
  <si>
    <t>Prices_int row 156</t>
  </si>
  <si>
    <t>Prices_int row 157</t>
  </si>
  <si>
    <t>Prices_int row 158</t>
  </si>
  <si>
    <t>Prices_int row 159</t>
  </si>
  <si>
    <t>Prices_int row 160</t>
  </si>
  <si>
    <t>Prices_int row 161</t>
  </si>
  <si>
    <t>Prices_int row 162</t>
  </si>
  <si>
    <t>Prices_int row 163</t>
  </si>
  <si>
    <t>Prices_int row 164</t>
  </si>
  <si>
    <t>Prices_int row 165</t>
  </si>
  <si>
    <t>Prices_int row 166</t>
  </si>
  <si>
    <t>Prices_int row 167</t>
  </si>
  <si>
    <t>Prices_int row 168</t>
  </si>
  <si>
    <t>Prices_int row 169</t>
  </si>
  <si>
    <t>Prices_int row 170</t>
  </si>
  <si>
    <t>Prices_int row 171</t>
  </si>
  <si>
    <t>Prices_int row 172</t>
  </si>
  <si>
    <t>Prices_int row 173</t>
  </si>
  <si>
    <t>Prices_int row 174</t>
  </si>
  <si>
    <t>Prices_int row 175</t>
  </si>
  <si>
    <t>Prices_int row 176</t>
  </si>
  <si>
    <t>Prices_int row 177</t>
  </si>
  <si>
    <t>Prices_int row 178</t>
  </si>
  <si>
    <t>Prices_int row 179</t>
  </si>
  <si>
    <t>Prices_int row 180</t>
  </si>
  <si>
    <t>Prices_int row 181</t>
  </si>
  <si>
    <t>Prices_int row 182</t>
  </si>
  <si>
    <t>Prices_int row 183</t>
  </si>
  <si>
    <t>Prices_int row 184</t>
  </si>
  <si>
    <t>Prices_int row 185</t>
  </si>
  <si>
    <t>Prices_int row 186</t>
  </si>
  <si>
    <t>Prices_int row 187</t>
  </si>
  <si>
    <t>Prices_int row 188</t>
  </si>
  <si>
    <t>Prices_int row 189</t>
  </si>
  <si>
    <t>Prices_int row 190</t>
  </si>
  <si>
    <t>Prices_int row 191</t>
  </si>
  <si>
    <t>Prices_int row 192</t>
  </si>
  <si>
    <t>Prices_int row 193</t>
  </si>
  <si>
    <t>Prices_int row 194</t>
  </si>
  <si>
    <t>Prices_int row 195</t>
  </si>
  <si>
    <t>Prices_int row 196</t>
  </si>
  <si>
    <t>Prices_int row 197</t>
  </si>
  <si>
    <t>Prices_int row 198</t>
  </si>
  <si>
    <t>Prices_int row 199</t>
  </si>
  <si>
    <t>Prices_int row 200</t>
  </si>
  <si>
    <t>Prices_int row 201</t>
  </si>
  <si>
    <t>Prices_int row 202</t>
  </si>
  <si>
    <t>Prices_int row 203</t>
  </si>
  <si>
    <t>Prices_int row 204</t>
  </si>
  <si>
    <t>Prices_int row 205</t>
  </si>
  <si>
    <t>Prices_int row 206</t>
  </si>
  <si>
    <t>Prices_int row 207</t>
  </si>
  <si>
    <t>Prices_int row 208</t>
  </si>
  <si>
    <t>Prices_int row 209</t>
  </si>
  <si>
    <t>Prices_int row 210</t>
  </si>
  <si>
    <t>Prices_int row 211</t>
  </si>
  <si>
    <t>Prices_int row 212</t>
  </si>
  <si>
    <t>Prices_int row 213</t>
  </si>
  <si>
    <t>Prices_int row 214</t>
  </si>
  <si>
    <t>Prices_int row 215</t>
  </si>
  <si>
    <t>Prices_int row 216</t>
  </si>
  <si>
    <t>Prices_int row 217</t>
  </si>
  <si>
    <t>Prices_int row 218</t>
  </si>
  <si>
    <t>Prices_int row 219</t>
  </si>
  <si>
    <t>Prices_int row 220</t>
  </si>
  <si>
    <t>Prices_int row 221</t>
  </si>
  <si>
    <t>Prices_int row 222</t>
  </si>
  <si>
    <t>Prices_int row 223</t>
  </si>
  <si>
    <t>Prices_int row 224</t>
  </si>
  <si>
    <t>Prices_int row 225</t>
  </si>
  <si>
    <t>Prices_int row 226</t>
  </si>
  <si>
    <t>Prices_int row 227</t>
  </si>
  <si>
    <t>Prices_int row 228</t>
  </si>
  <si>
    <t>Prices_int row 229</t>
  </si>
  <si>
    <t>Prices_int row 230</t>
  </si>
  <si>
    <t>Prices_int row 231</t>
  </si>
  <si>
    <t>Prices_int row 232</t>
  </si>
  <si>
    <t>Prices_int row 233</t>
  </si>
  <si>
    <t>Prices_int row 234</t>
  </si>
  <si>
    <t>Prices_int row 235</t>
  </si>
  <si>
    <t>Prices_int row 236</t>
  </si>
  <si>
    <t>Prices_int row 237</t>
  </si>
  <si>
    <t>Prices_int row 238</t>
  </si>
  <si>
    <t>Prices_int row 239</t>
  </si>
  <si>
    <t>Prices_int row 240</t>
  </si>
  <si>
    <t>Prices_int row 241</t>
  </si>
  <si>
    <t>Prices_int row 242</t>
  </si>
  <si>
    <t>Prices_int row 243</t>
  </si>
  <si>
    <t>Prices_int row 244</t>
  </si>
  <si>
    <t>Prices_int row 245</t>
  </si>
  <si>
    <t>Prices_int row 246</t>
  </si>
  <si>
    <t>Prices_int row 247</t>
  </si>
  <si>
    <t>Prices_int row 248</t>
  </si>
  <si>
    <t>Prices_int row 249</t>
  </si>
  <si>
    <t>Prices_int row 250</t>
  </si>
  <si>
    <t>Prices_int row 251</t>
  </si>
  <si>
    <t>Prices_int row 252</t>
  </si>
  <si>
    <t>Prices_int row 253</t>
  </si>
  <si>
    <t>Prices_int row 254</t>
  </si>
  <si>
    <t>Prices_int row 255</t>
  </si>
  <si>
    <t>Ad-Valorem</t>
  </si>
  <si>
    <t>Prices_int row 256</t>
  </si>
  <si>
    <t>Prices_int row 257</t>
  </si>
  <si>
    <t>Prices_int row 258</t>
  </si>
  <si>
    <t>Prices_int row 259</t>
  </si>
  <si>
    <t>Prices_int row 260</t>
  </si>
  <si>
    <t>Prices_int row 261</t>
  </si>
  <si>
    <t>Prices_int row 262</t>
  </si>
  <si>
    <t>Prices_int row 263</t>
  </si>
  <si>
    <t>Prices_int row 264</t>
  </si>
  <si>
    <t>Prices_int row 265</t>
  </si>
  <si>
    <t>Prices_int row 266</t>
  </si>
  <si>
    <t>Prices_int row 267</t>
  </si>
  <si>
    <t>Prices_int row 268</t>
  </si>
  <si>
    <t>Prices_int row 269</t>
  </si>
  <si>
    <t>Prices_int row 270</t>
  </si>
  <si>
    <t>Prices_int row 271</t>
  </si>
  <si>
    <t>Prices_int row 272</t>
  </si>
  <si>
    <t>Prices_int row 273</t>
  </si>
  <si>
    <t>Prices_int row 274</t>
  </si>
  <si>
    <t>Prices_int row 275</t>
  </si>
  <si>
    <t>Prices_int row 276</t>
  </si>
  <si>
    <t>Prices_int row 277</t>
  </si>
  <si>
    <t>World aviation</t>
  </si>
  <si>
    <t>Prices_int row 278</t>
  </si>
  <si>
    <t>World marine</t>
  </si>
  <si>
    <t>Prices_int row 279</t>
  </si>
  <si>
    <t>Prices_int row 280</t>
  </si>
  <si>
    <t>Prices_int row 281</t>
  </si>
  <si>
    <t>Source: legacy Mitigation rows 583-602 via kernel v1.6 Data_Energy (Egypt only so far)</t>
  </si>
  <si>
    <t>Base-year energy use by subsector and fuel (ktoe)</t>
  </si>
  <si>
    <t>country</t>
  </si>
  <si>
    <t>subsector</t>
  </si>
  <si>
    <t>fuel</t>
  </si>
  <si>
    <t>EGY|2022|rod|coa</t>
  </si>
  <si>
    <t>Kernel v1.6 Data_Energy = legacy Mitigation rows 583-602</t>
  </si>
  <si>
    <t>EGY|2022|ral|coa</t>
  </si>
  <si>
    <t>EGY|2022|avi|coa</t>
  </si>
  <si>
    <t>EGY|2022|nav|coa</t>
  </si>
  <si>
    <t>EGY|2022|res|coa</t>
  </si>
  <si>
    <t>EGY|2022|foo|coa</t>
  </si>
  <si>
    <t>EGY|2022|srv|coa</t>
  </si>
  <si>
    <t>EGY|2022|mch|coa</t>
  </si>
  <si>
    <t>EGY|2022|irn|coa</t>
  </si>
  <si>
    <t>EGY|2022|nfm|coa</t>
  </si>
  <si>
    <t>EGY|2022|mac|coa</t>
  </si>
  <si>
    <t>EGY|2022|cem|coa</t>
  </si>
  <si>
    <t>EGY|2022|omn|coa</t>
  </si>
  <si>
    <t>EGY|2022|cst|coa</t>
  </si>
  <si>
    <t>EGY|2022|ftr|coa</t>
  </si>
  <si>
    <t>EGY|2022|oen|coa</t>
  </si>
  <si>
    <t>EGY|2022|rod|nga</t>
  </si>
  <si>
    <t>EGY|2022|ral|nga</t>
  </si>
  <si>
    <t>EGY|2022|avi|nga</t>
  </si>
  <si>
    <t>EGY|2022|nav|nga</t>
  </si>
  <si>
    <t>EGY|2022|res|nga</t>
  </si>
  <si>
    <t>EGY|2022|foo|nga</t>
  </si>
  <si>
    <t>EGY|2022|srv|nga</t>
  </si>
  <si>
    <t>EGY|2022|mch|nga</t>
  </si>
  <si>
    <t>EGY|2022|irn|nga</t>
  </si>
  <si>
    <t>EGY|2022|nfm|nga</t>
  </si>
  <si>
    <t>EGY|2022|mac|nga</t>
  </si>
  <si>
    <t>EGY|2022|cem|nga</t>
  </si>
  <si>
    <t>EGY|2022|omn|nga</t>
  </si>
  <si>
    <t>EGY|2022|cst|nga</t>
  </si>
  <si>
    <t>EGY|2022|ftr|nga</t>
  </si>
  <si>
    <t>EGY|2022|oen|nga</t>
  </si>
  <si>
    <t>EGY|2022|rod|oop</t>
  </si>
  <si>
    <t>EGY|2022|ral|oop</t>
  </si>
  <si>
    <t>EGY|2022|avi|oop</t>
  </si>
  <si>
    <t>EGY|2022|nav|oop</t>
  </si>
  <si>
    <t>EGY|2022|res|oop</t>
  </si>
  <si>
    <t>EGY|2022|foo|oop</t>
  </si>
  <si>
    <t>EGY|2022|srv|oop</t>
  </si>
  <si>
    <t>EGY|2022|mch|oop</t>
  </si>
  <si>
    <t>EGY|2022|irn|oop</t>
  </si>
  <si>
    <t>EGY|2022|nfm|oop</t>
  </si>
  <si>
    <t>EGY|2022|mac|oop</t>
  </si>
  <si>
    <t>EGY|2022|cem|oop</t>
  </si>
  <si>
    <t>EGY|2022|omn|oop</t>
  </si>
  <si>
    <t>EGY|2022|cst|oop</t>
  </si>
  <si>
    <t>EGY|2022|ftr|oop</t>
  </si>
  <si>
    <t>EGY|2022|oen|oop</t>
  </si>
  <si>
    <t>EGY|2022|rod|gso</t>
  </si>
  <si>
    <t>EGY|2022|ral|gso</t>
  </si>
  <si>
    <t>EGY|2022|avi|gso</t>
  </si>
  <si>
    <t>EGY|2022|nav|gso</t>
  </si>
  <si>
    <t>EGY|2022|res|gso</t>
  </si>
  <si>
    <t>EGY|2022|foo|gso</t>
  </si>
  <si>
    <t>EGY|2022|srv|gso</t>
  </si>
  <si>
    <t>EGY|2022|mch|gso</t>
  </si>
  <si>
    <t>EGY|2022|irn|gso</t>
  </si>
  <si>
    <t>EGY|2022|nfm|gso</t>
  </si>
  <si>
    <t>EGY|2022|mac|gso</t>
  </si>
  <si>
    <t>EGY|2022|cem|gso</t>
  </si>
  <si>
    <t>EGY|2022|omn|gso</t>
  </si>
  <si>
    <t>EGY|2022|cst|gso</t>
  </si>
  <si>
    <t>EGY|2022|ftr|gso</t>
  </si>
  <si>
    <t>EGY|2022|oen|gso</t>
  </si>
  <si>
    <t>EGY|2022|rod|die</t>
  </si>
  <si>
    <t>EGY|2022|ral|die</t>
  </si>
  <si>
    <t>EGY|2022|avi|die</t>
  </si>
  <si>
    <t>EGY|2022|nav|die</t>
  </si>
  <si>
    <t>EGY|2022|res|die</t>
  </si>
  <si>
    <t>EGY|2022|foo|die</t>
  </si>
  <si>
    <t>EGY|2022|srv|die</t>
  </si>
  <si>
    <t>EGY|2022|mch|die</t>
  </si>
  <si>
    <t>EGY|2022|irn|die</t>
  </si>
  <si>
    <t>EGY|2022|nfm|die</t>
  </si>
  <si>
    <t>EGY|2022|mac|die</t>
  </si>
  <si>
    <t>EGY|2022|cem|die</t>
  </si>
  <si>
    <t>EGY|2022|omn|die</t>
  </si>
  <si>
    <t>EGY|2022|cst|die</t>
  </si>
  <si>
    <t>EGY|2022|ftr|die</t>
  </si>
  <si>
    <t>EGY|2022|oen|die</t>
  </si>
  <si>
    <t>EGY|2022|rod|ker</t>
  </si>
  <si>
    <t>EGY|2022|ral|ker</t>
  </si>
  <si>
    <t>EGY|2022|avi|ker</t>
  </si>
  <si>
    <t>EGY|2022|nav|ker</t>
  </si>
  <si>
    <t>EGY|2022|res|ker</t>
  </si>
  <si>
    <t>EGY|2022|foo|ker</t>
  </si>
  <si>
    <t>EGY|2022|srv|ker</t>
  </si>
  <si>
    <t>EGY|2022|mch|ker</t>
  </si>
  <si>
    <t>EGY|2022|irn|ker</t>
  </si>
  <si>
    <t>EGY|2022|nfm|ker</t>
  </si>
  <si>
    <t>EGY|2022|mac|ker</t>
  </si>
  <si>
    <t>EGY|2022|cem|ker</t>
  </si>
  <si>
    <t>EGY|2022|omn|ker</t>
  </si>
  <si>
    <t>EGY|2022|cst|ker</t>
  </si>
  <si>
    <t>EGY|2022|ftr|ker</t>
  </si>
  <si>
    <t>EGY|2022|oen|ker</t>
  </si>
  <si>
    <t>EGY|2022|rod|lpg</t>
  </si>
  <si>
    <t>EGY|2022|ral|lpg</t>
  </si>
  <si>
    <t>EGY|2022|avi|lpg</t>
  </si>
  <si>
    <t>EGY|2022|nav|lpg</t>
  </si>
  <si>
    <t>EGY|2022|res|lpg</t>
  </si>
  <si>
    <t>EGY|2022|foo|lpg</t>
  </si>
  <si>
    <t>EGY|2022|srv|lpg</t>
  </si>
  <si>
    <t>EGY|2022|mch|lpg</t>
  </si>
  <si>
    <t>EGY|2022|irn|lpg</t>
  </si>
  <si>
    <t>EGY|2022|nfm|lpg</t>
  </si>
  <si>
    <t>EGY|2022|mac|lpg</t>
  </si>
  <si>
    <t>EGY|2022|cem|lpg</t>
  </si>
  <si>
    <t>EGY|2022|omn|lpg</t>
  </si>
  <si>
    <t>EGY|2022|cst|lpg</t>
  </si>
  <si>
    <t>EGY|2022|ftr|lpg</t>
  </si>
  <si>
    <t>EGY|2022|oen|lpg</t>
  </si>
  <si>
    <t>EGY|2022|rod|bio</t>
  </si>
  <si>
    <t>EGY|2022|ral|bio</t>
  </si>
  <si>
    <t>EGY|2022|avi|bio</t>
  </si>
  <si>
    <t>EGY|2022|nav|bio</t>
  </si>
  <si>
    <t>EGY|2022|res|bio</t>
  </si>
  <si>
    <t>EGY|2022|foo|bio</t>
  </si>
  <si>
    <t>EGY|2022|srv|bio</t>
  </si>
  <si>
    <t>EGY|2022|mch|bio</t>
  </si>
  <si>
    <t>EGY|2022|irn|bio</t>
  </si>
  <si>
    <t>EGY|2022|nfm|bio</t>
  </si>
  <si>
    <t>EGY|2022|mac|bio</t>
  </si>
  <si>
    <t>EGY|2022|cem|bio</t>
  </si>
  <si>
    <t>EGY|2022|omn|bio</t>
  </si>
  <si>
    <t>EGY|2022|cst|bio</t>
  </si>
  <si>
    <t>EGY|2022|ftr|bio</t>
  </si>
  <si>
    <t>EGY|2022|oen|bio</t>
  </si>
  <si>
    <t>Source: legacy Mitigation row 2446 via kernel v1.6 Data_Macro (Egypt only so far); US PCPI and NGDP_D: legacy Mitigation rows 455 and 452</t>
  </si>
  <si>
    <t>Macro series by country (real GDP growth; US CPI and GDP deflator for real terms)</t>
  </si>
  <si>
    <t>variable</t>
  </si>
  <si>
    <t>EGY|gdp_growth</t>
  </si>
  <si>
    <t>fraction</t>
  </si>
  <si>
    <t>Kernel v1.6 Data_Macro egy.mit.gdp.pos.pct.1 = legacy Mitigation row 2446</t>
  </si>
  <si>
    <t>USA|pcpi</t>
  </si>
  <si>
    <t>US consumer price index (PCPI)</t>
  </si>
  <si>
    <t>legacy Mitigation row 455</t>
  </si>
  <si>
    <t>USA|ngdp_d</t>
  </si>
  <si>
    <t>US GDP deflator (NGDP_D)</t>
  </si>
  <si>
    <t>legacy Mitigation row 452</t>
  </si>
  <si>
    <t>Source: legacy Mitigation rows 980-1009 (Egypt only so far; no inventory adjustment)</t>
  </si>
  <si>
    <t>Fuel CO2 emission factors, IIASA (tCO2/GJ), by country, fuel and EF sector</t>
  </si>
  <si>
    <t>ef_sector</t>
  </si>
  <si>
    <t>ef_tco2_per_gj</t>
  </si>
  <si>
    <t>EGY|coa|pow</t>
  </si>
  <si>
    <t>Mitigation row 980 (egy.mit.ef.coa.pow)</t>
  </si>
  <si>
    <t>EGY|nga|pow</t>
  </si>
  <si>
    <t>Mitigation row 981 (egy.mit.ef.nga.pow)</t>
  </si>
  <si>
    <t>EGY|gso|pow</t>
  </si>
  <si>
    <t>Mitigation row 982 (egy.mit.ef.gso.pow)</t>
  </si>
  <si>
    <t>EGY|die|pow</t>
  </si>
  <si>
    <t>Mitigation row 983 (egy.mit.ef.die.pow)</t>
  </si>
  <si>
    <t>EGY|lpg|pow</t>
  </si>
  <si>
    <t>Mitigation row 984 (egy.mit.ef.lpg.pow)</t>
  </si>
  <si>
    <t>EGY|ker|pow</t>
  </si>
  <si>
    <t>Mitigation row 985 (egy.mit.ef.ker.pow)</t>
  </si>
  <si>
    <t>EGY|oop|pow</t>
  </si>
  <si>
    <t>Mitigation row 986 (egy.mit.ef.oop.pow)</t>
  </si>
  <si>
    <t>EGY|coa|rod</t>
  </si>
  <si>
    <t>Mitigation row 987 (egy.mit.ef.coa.rod)</t>
  </si>
  <si>
    <t>EGY|nga|rod</t>
  </si>
  <si>
    <t>Mitigation row 988 (egy.mit.ef.nga.rod)</t>
  </si>
  <si>
    <t>EGY|gso|rod</t>
  </si>
  <si>
    <t>Mitigation row 989 (egy.mit.ef.gso.rod)</t>
  </si>
  <si>
    <t>EGY|die|rod</t>
  </si>
  <si>
    <t>Mitigation row 990 (egy.mit.ef.die.rod)</t>
  </si>
  <si>
    <t>EGY|lpg|rod</t>
  </si>
  <si>
    <t>Mitigation row 991 (egy.mit.ef.lpg.rod)</t>
  </si>
  <si>
    <t>EGY|ker|rod</t>
  </si>
  <si>
    <t>Mitigation row 992 (egy.mit.ef.ker.rod)</t>
  </si>
  <si>
    <t>EGY|oop|rod</t>
  </si>
  <si>
    <t>Mitigation row 993 (egy.mit.ef.oop.rod)</t>
  </si>
  <si>
    <t>EGY|coa|res</t>
  </si>
  <si>
    <t>Mitigation row 994 (egy.mit.ef.coa.res)</t>
  </si>
  <si>
    <t>EGY|nga|res</t>
  </si>
  <si>
    <t>Mitigation row 995 (egy.mit.ef.nga.res)</t>
  </si>
  <si>
    <t>EGY|gso|res</t>
  </si>
  <si>
    <t>Mitigation row 996 (egy.mit.ef.gso.res)</t>
  </si>
  <si>
    <t>EGY|die|res</t>
  </si>
  <si>
    <t>Mitigation row 997 (egy.mit.ef.die.res)</t>
  </si>
  <si>
    <t>EGY|lpg|res</t>
  </si>
  <si>
    <t>Mitigation row 998 (egy.mit.ef.lpg.res)</t>
  </si>
  <si>
    <t>EGY|ker|res</t>
  </si>
  <si>
    <t>Mitigation row 999 (egy.mit.ef.ker.res)</t>
  </si>
  <si>
    <t>EGY|oop|res</t>
  </si>
  <si>
    <t>Mitigation row 1000 (egy.mit.ef.oop.res)</t>
  </si>
  <si>
    <t>EGY|coa|ind</t>
  </si>
  <si>
    <t>Mitigation row 1001 (egy.mit.ef.coa.ind)</t>
  </si>
  <si>
    <t>EGY|nga|ind</t>
  </si>
  <si>
    <t>Mitigation row 1002 (egy.mit.ef.nga.ind)</t>
  </si>
  <si>
    <t>EGY|gso|ind</t>
  </si>
  <si>
    <t>Mitigation row 1003 (egy.mit.ef.gso.ind)</t>
  </si>
  <si>
    <t>EGY|die|ind</t>
  </si>
  <si>
    <t>Mitigation row 1004 (egy.mit.ef.die.ind)</t>
  </si>
  <si>
    <t>EGY|lpg|ind</t>
  </si>
  <si>
    <t>Mitigation row 1005 (egy.mit.ef.lpg.ind)</t>
  </si>
  <si>
    <t>EGY|ker|ind</t>
  </si>
  <si>
    <t>Mitigation row 1006 (egy.mit.ef.ker.ind)</t>
  </si>
  <si>
    <t>EGY|oop|ind</t>
  </si>
  <si>
    <t>Mitigation row 1007 (egy.mit.ef.oop.ind)</t>
  </si>
  <si>
    <t>EGY|bio|pow</t>
  </si>
  <si>
    <t>Mitigation row 1009 (egy.mit.ef.bio.all)</t>
  </si>
  <si>
    <t>EGY|bio|rod</t>
  </si>
  <si>
    <t>EGY|bio|res</t>
  </si>
  <si>
    <t>EGY|bio|ind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</si>
</sst>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
    <numFmt numFmtId="166" formatCode="#,##0.0"/>
    <numFmt numFmtId="167" formatCode="0.000"/>
  </numFmts>
  <fonts count="12" x14ac:knownFonts="1">
    <font>
      <sz val="11"/>
      <color theme="1"/>
      <name val="Calibri"/>
      <family val="2"/>
      <scheme val="minor"/>
    </font>
    <font>
      <b/>
      <sz val="14"/>
      <color rgb="FFFFFFFF"/>
      <name val="Arial"/>
    </font>
    <font>
      <sz val="9"/>
      <name val="Arial"/>
    </font>
    <font>
      <b/>
      <sz val="9"/>
      <name val="Arial"/>
    </font>
    <font>
      <b/>
      <sz val="9"/>
      <color rgb="FFFF0000"/>
      <name val="Arial"/>
    </font>
    <font>
      <b/>
      <sz val="11"/>
      <color rgb="FFFFFFFF"/>
      <name val="Calibri"/>
    </font>
    <font>
      <b/>
      <sz val="11"/>
      <name val="Calibri"/>
    </font>
    <font>
      <b/>
      <sz val="9"/>
      <color rgb="FFC00000"/>
      <name val="Arial"/>
    </font>
    <font>
      <b/>
      <sz val="9"/>
      <color rgb="FFFFFFFF"/>
      <name val="Arial"/>
    </font>
    <font>
      <b/>
      <i/>
      <sz val="9"/>
      <name val="Arial"/>
    </font>
    <font>
      <sz val="9"/>
      <color rgb="FF9C0006"/>
      <name val="Arial"/>
    </font>
    <font>
      <i/>
      <sz val="9"/>
      <name val="Arial"/>
    </font>
  </fonts>
  <fills count="14">
    <fill>
      <patternFill patternType="none"/>
    </fill>
    <fill>
      <patternFill patternType="gray125"/>
    </fill>
    <fill>
      <patternFill patternType="solid">
        <fgColor rgb="FF00B050"/>
        <bgColor rgb="FF00B050"/>
      </patternFill>
    </fill>
    <fill>
      <patternFill patternType="solid">
        <fgColor rgb="FFEBF1DE"/>
        <bgColor rgb="FFEBF1DE"/>
      </patternFill>
    </fill>
    <fill>
      <patternFill patternType="solid">
        <fgColor rgb="FFFFFF00"/>
        <bgColor rgb="FFFFFF00"/>
      </patternFill>
    </fill>
    <fill>
      <patternFill patternType="solid">
        <fgColor rgb="FF00B050"/>
      </patternFill>
    </fill>
    <fill>
      <patternFill patternType="solid">
        <fgColor rgb="FF92D050"/>
      </patternFill>
    </fill>
    <fill>
      <patternFill patternType="solid">
        <fgColor rgb="FFF2F2F2"/>
      </patternFill>
    </fill>
    <fill>
      <patternFill patternType="solid">
        <fgColor rgb="FF92D050"/>
        <bgColor rgb="FF92D050"/>
      </patternFill>
    </fill>
    <fill>
      <patternFill patternType="solid">
        <fgColor rgb="FFDCE6F1"/>
        <bgColor rgb="FFDCE6F1"/>
      </patternFill>
    </fill>
    <fill>
      <patternFill patternType="solid">
        <fgColor rgb="FFDDD9C4"/>
        <bgColor rgb="FFDDD9C4"/>
      </patternFill>
    </fill>
    <fill>
      <patternFill patternType="solid">
        <fgColor rgb="FFF2F2F2"/>
        <bgColor rgb="FFF2F2F2"/>
      </patternFill>
    </fill>
    <fill>
      <patternFill patternType="solid">
        <fgColor rgb="FFFCE4D6"/>
        <bgColor rgb="FFFCE4D6"/>
      </patternFill>
    </fill>
    <fill>
      <patternFill patternType="solid">
        <fgColor rgb="FFFFF2CC"/>
        <bgColor rgb="FFFFF2CC"/>
      </patternFill>
    </fill>
  </fills>
  <borders count="1">
    <border>
      <left/>
      <right/>
      <top/>
      <bottom/>
      <diagonal/>
    </border>
  </borders>
  <cellStyleXfs count="1">
    <xf numFmtId="0" fontId="0" fillId="0" borderId="0"/>
  </cellStyleXfs>
  <cellXfs count="57">
    <xf numFmtId="0" fontId="0" fillId="0" borderId="0" xfId="0"/>
    <xf numFmtId="0" fontId="1" fillId="2" borderId="0" xfId="0" applyFont="1" applyFill="1"/>
    <xf numFmtId="0" fontId="0" fillId="2" borderId="0" xfId="0" applyFill="1"/>
    <xf numFmtId="0" fontId="3" fillId="0" borderId="0" xfId="0" applyFont="1" applyAlignment="1">
      <alignment vertical="top"/>
    </xf>
    <xf numFmtId="0" fontId="2" fillId="0" borderId="0" xfId="0" applyFont="1" applyAlignment="1">
      <alignment vertical="top" wrapText="1"/>
    </xf>
    <xf numFmtId="0" fontId="2" fillId="0" borderId="0" xfId="0" applyFont="1"/>
    <xf numFmtId="0" fontId="2" fillId="3" borderId="0" xfId="0" applyFont="1" applyFill="1"/>
    <xf numFmtId="0" fontId="3" fillId="0" borderId="0" xfId="0" applyFont="1"/>
    <xf numFmtId="0" fontId="3" fillId="3" borderId="0" xfId="0" applyFont="1" applyFill="1"/>
    <xf numFmtId="0" fontId="0" fillId="5" borderId="0" xfId="0" applyFill="1"/>
    <xf numFmtId="0" fontId="5" fillId="5" borderId="0" xfId="0" applyFont="1" applyFill="1"/>
    <xf numFmtId="0" fontId="0" fillId="6" borderId="0" xfId="0" applyFill="1"/>
    <xf numFmtId="1" fontId="3" fillId="3" borderId="0" xfId="0" applyNumberFormat="1" applyFont="1" applyFill="1"/>
    <xf numFmtId="1" fontId="3" fillId="0" borderId="0" xfId="0" applyNumberFormat="1" applyFont="1"/>
    <xf numFmtId="0" fontId="6" fillId="0" borderId="0" xfId="0" applyFont="1"/>
    <xf numFmtId="0" fontId="3" fillId="3" borderId="0" xfId="0" applyFont="1" applyFill="1" applyAlignment="1">
      <alignment wrapText="1"/>
    </xf>
    <xf numFmtId="0" fontId="0" fillId="7" borderId="0" xfId="0" applyFill="1"/>
    <xf numFmtId="0" fontId="7" fillId="3" borderId="0" xfId="0" applyFont="1" applyFill="1"/>
    <xf numFmtId="0" fontId="8" fillId="8" borderId="0" xfId="0" applyFont="1" applyFill="1"/>
    <xf numFmtId="0" fontId="0" fillId="8" borderId="0" xfId="0" applyFill="1"/>
    <xf numFmtId="1" fontId="3" fillId="10" borderId="0" xfId="0" applyNumberFormat="1" applyFont="1" applyFill="1"/>
    <xf numFmtId="1" fontId="2" fillId="10" borderId="0" xfId="0" applyNumberFormat="1" applyFont="1" applyFill="1"/>
    <xf numFmtId="1" fontId="2" fillId="0" borderId="0" xfId="0" applyNumberFormat="1" applyFont="1"/>
    <xf numFmtId="0" fontId="2" fillId="9" borderId="0" xfId="0" applyFont="1" applyFill="1"/>
    <xf numFmtId="164" fontId="2" fillId="10" borderId="0" xfId="0" applyNumberFormat="1" applyFont="1" applyFill="1"/>
    <xf numFmtId="164" fontId="2" fillId="0" borderId="0" xfId="0" applyNumberFormat="1" applyFont="1"/>
    <xf numFmtId="165" fontId="2" fillId="10" borderId="0" xfId="0" applyNumberFormat="1" applyFont="1" applyFill="1"/>
    <xf numFmtId="165" fontId="2" fillId="0" borderId="0" xfId="0" applyNumberFormat="1" applyFont="1"/>
    <xf numFmtId="0" fontId="3" fillId="9" borderId="0" xfId="0" applyFont="1" applyFill="1"/>
    <xf numFmtId="2" fontId="3" fillId="10" borderId="0" xfId="0" applyNumberFormat="1" applyFont="1" applyFill="1"/>
    <xf numFmtId="2" fontId="3" fillId="0" borderId="0" xfId="0" applyNumberFormat="1" applyFont="1"/>
    <xf numFmtId="0" fontId="9" fillId="0" borderId="0" xfId="0" applyFont="1"/>
    <xf numFmtId="2" fontId="2" fillId="10" borderId="0" xfId="0" applyNumberFormat="1" applyFont="1" applyFill="1"/>
    <xf numFmtId="2" fontId="2" fillId="0" borderId="0" xfId="0" applyNumberFormat="1" applyFont="1"/>
    <xf numFmtId="2" fontId="2" fillId="3" borderId="0" xfId="0" applyNumberFormat="1" applyFont="1" applyFill="1"/>
    <xf numFmtId="0" fontId="2" fillId="10" borderId="0" xfId="0" applyFont="1" applyFill="1"/>
    <xf numFmtId="0" fontId="2" fillId="11" borderId="0" xfId="0" applyFont="1" applyFill="1"/>
    <xf numFmtId="167" fontId="2" fillId="0" borderId="0" xfId="0" applyNumberFormat="1" applyFont="1"/>
    <xf numFmtId="167" fontId="2" fillId="10" borderId="0" xfId="0" applyNumberFormat="1" applyFont="1" applyFill="1"/>
    <xf numFmtId="167" fontId="10" fillId="12" borderId="0" xfId="0" applyNumberFormat="1" applyFont="1" applyFill="1"/>
    <xf numFmtId="0" fontId="11" fillId="0" borderId="0" xfId="0" applyFont="1"/>
    <xf numFmtId="166" fontId="3" fillId="10" borderId="0" xfId="0" applyNumberFormat="1" applyFont="1" applyFill="1"/>
    <xf numFmtId="166" fontId="3" fillId="0" borderId="0" xfId="0" applyNumberFormat="1" applyFont="1"/>
    <xf numFmtId="166" fontId="2" fillId="10" borderId="0" xfId="0" applyNumberFormat="1" applyFont="1" applyFill="1"/>
    <xf numFmtId="166" fontId="2" fillId="0" borderId="0" xfId="0" applyNumberFormat="1" applyFont="1"/>
    <xf numFmtId="166" fontId="10" fillId="12" borderId="0" xfId="0" applyNumberFormat="1" applyFont="1" applyFill="1"/>
    <xf numFmtId="167" fontId="2" fillId="13" borderId="0" xfId="0" applyNumberFormat="1" applyFont="1" applyFill="1"/>
    <xf numFmtId="10" fontId="2" fillId="10" borderId="0" xfId="0" applyNumberFormat="1" applyFont="1" applyFill="1"/>
    <xf numFmtId="10" fontId="2" fillId="0" borderId="0" xfId="0" applyNumberFormat="1" applyFont="1"/>
    <xf numFmtId="0" fontId="3" fillId="3" borderId="0" xfId="0" applyFont="1" applyFill="1" applyAlignment="1">
      <alignment vertical="top" wrapText="1"/>
    </xf>
    <xf numFmtId="1" fontId="3" fillId="3" borderId="0" xfId="0" applyNumberFormat="1" applyFont="1" applyFill="1" applyAlignment="1">
      <alignment vertical="top" wrapText="1"/>
    </xf>
    <xf numFmtId="167" fontId="2" fillId="3" borderId="0" xfId="0" applyNumberFormat="1" applyFont="1" applyFill="1"/>
    <xf numFmtId="1" fontId="2" fillId="3" borderId="0" xfId="0" applyNumberFormat="1" applyFont="1" applyFill="1"/>
    <xf numFmtId="1" fontId="4" fillId="4" borderId="0" xfId="0" applyNumberFormat="1" applyFont="1" applyFill="1"/>
    <xf numFmtId="164" fontId="4" fillId="4" borderId="0" xfId="0" applyNumberFormat="1" applyFont="1" applyFill="1"/>
    <xf numFmtId="2" fontId="4" fillId="4" borderId="0" xfId="0" applyNumberFormat="1" applyFont="1" applyFill="1"/>
    <xf numFmtId="167" fontId="4" fillId="4" borderId="0" xfId="0" applyNumberFormat="1"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AP1125"/>
  <sheetViews>
    <sheetView tabSelected="1" workbookViewId="0">
      <pane xSplit="12" ySplit="5" topLeftCell="M425" activePane="bottomRight" state="frozen"/>
      <selection pane="topRight"/>
      <selection pane="bottomLeft"/>
      <selection pane="bottomRight" activeCell="N425" sqref="N425"/>
    </sheetView>
  </sheetViews>
  <sheetFormatPr defaultRowHeight="15" outlineLevelRow="2" outlineLevelCol="1" x14ac:dyDescent="0.25"/>
  <cols>
    <col min="1" max="1" width="11" customWidth="1"/>
    <col min="2" max="3" width="5" customWidth="1"/>
    <col min="4" max="7" width="13" hidden="1" customWidth="1" outlineLevel="1"/>
    <col min="8" max="8" width="44" customWidth="1" collapsed="1"/>
    <col min="9" max="9" width="9" customWidth="1"/>
    <col min="10" max="10" width="18" customWidth="1"/>
    <col min="11" max="11" width="4.140625" customWidth="1"/>
    <col min="12" max="12" width="24" customWidth="1"/>
    <col min="13" max="27" width="9" customWidth="1"/>
    <col min="28" max="28" width="24" customWidth="1"/>
    <col min="29" max="42" width="9" customWidth="1"/>
  </cols>
  <sheetData>
    <row r="1" spans="1:42" x14ac:dyDescent="0.25">
      <c r="A1" s="7" t="s">
        <v>845</v>
      </c>
      <c r="B1" s="7" t="s">
        <v>846</v>
      </c>
      <c r="C1" s="7" t="s">
        <v>847</v>
      </c>
      <c r="D1" s="7" t="s">
        <v>848</v>
      </c>
      <c r="E1" s="7" t="s">
        <v>849</v>
      </c>
      <c r="F1" s="7" t="s">
        <v>850</v>
      </c>
      <c r="G1" s="7" t="s">
        <v>851</v>
      </c>
      <c r="H1" s="7" t="s">
        <v>59</v>
      </c>
      <c r="I1" s="7" t="s">
        <v>852</v>
      </c>
      <c r="J1" s="7" t="s">
        <v>853</v>
      </c>
      <c r="K1" s="7"/>
      <c r="L1" s="7" t="s">
        <v>854</v>
      </c>
      <c r="AB1" s="7" t="s">
        <v>855</v>
      </c>
    </row>
    <row r="2" spans="1:42" ht="18" x14ac:dyDescent="0.25">
      <c r="A2" s="1" t="s">
        <v>856</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row>
    <row r="3" spans="1:42" x14ac:dyDescent="0.25">
      <c r="A3" s="18" t="s">
        <v>857</v>
      </c>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row>
    <row r="4" spans="1:42" x14ac:dyDescent="0.25">
      <c r="H4" s="7" t="s">
        <v>828</v>
      </c>
      <c r="M4" s="20">
        <f>Settings!$C$7</f>
        <v>2022</v>
      </c>
      <c r="N4" s="13">
        <f t="shared" ref="N4:Z4" si="0">M4+1</f>
        <v>2023</v>
      </c>
      <c r="O4" s="13">
        <f t="shared" si="0"/>
        <v>2024</v>
      </c>
      <c r="P4" s="13">
        <f t="shared" si="0"/>
        <v>2025</v>
      </c>
      <c r="Q4" s="13">
        <f t="shared" si="0"/>
        <v>2026</v>
      </c>
      <c r="R4" s="13">
        <f t="shared" si="0"/>
        <v>2027</v>
      </c>
      <c r="S4" s="13">
        <f t="shared" si="0"/>
        <v>2028</v>
      </c>
      <c r="T4" s="13">
        <f t="shared" si="0"/>
        <v>2029</v>
      </c>
      <c r="U4" s="13">
        <f t="shared" si="0"/>
        <v>2030</v>
      </c>
      <c r="V4" s="13">
        <f t="shared" si="0"/>
        <v>2031</v>
      </c>
      <c r="W4" s="13">
        <f t="shared" si="0"/>
        <v>2032</v>
      </c>
      <c r="X4" s="13">
        <f t="shared" si="0"/>
        <v>2033</v>
      </c>
      <c r="Y4" s="13">
        <f t="shared" si="0"/>
        <v>2034</v>
      </c>
      <c r="Z4" s="13">
        <f t="shared" si="0"/>
        <v>2035</v>
      </c>
      <c r="AA4" s="13"/>
      <c r="AC4" s="20">
        <f>Settings!$C$7</f>
        <v>2022</v>
      </c>
      <c r="AD4" s="13">
        <f t="shared" ref="AD4:AP4" si="1">AC4+1</f>
        <v>2023</v>
      </c>
      <c r="AE4" s="13">
        <f t="shared" si="1"/>
        <v>2024</v>
      </c>
      <c r="AF4" s="13">
        <f t="shared" si="1"/>
        <v>2025</v>
      </c>
      <c r="AG4" s="13">
        <f t="shared" si="1"/>
        <v>2026</v>
      </c>
      <c r="AH4" s="13">
        <f t="shared" si="1"/>
        <v>2027</v>
      </c>
      <c r="AI4" s="13">
        <f t="shared" si="1"/>
        <v>2028</v>
      </c>
      <c r="AJ4" s="13">
        <f t="shared" si="1"/>
        <v>2029</v>
      </c>
      <c r="AK4" s="13">
        <f t="shared" si="1"/>
        <v>2030</v>
      </c>
      <c r="AL4" s="13">
        <f t="shared" si="1"/>
        <v>2031</v>
      </c>
      <c r="AM4" s="13">
        <f t="shared" si="1"/>
        <v>2032</v>
      </c>
      <c r="AN4" s="13">
        <f t="shared" si="1"/>
        <v>2033</v>
      </c>
      <c r="AO4" s="13">
        <f t="shared" si="1"/>
        <v>2034</v>
      </c>
      <c r="AP4" s="13">
        <f t="shared" si="1"/>
        <v>2035</v>
      </c>
    </row>
    <row r="5" spans="1:42" x14ac:dyDescent="0.25">
      <c r="H5" s="7" t="s">
        <v>858</v>
      </c>
      <c r="L5" s="12">
        <v>1</v>
      </c>
      <c r="M5" s="21">
        <f t="shared" ref="M5:Z5" si="2">L5</f>
        <v>1</v>
      </c>
      <c r="N5" s="22">
        <f t="shared" si="2"/>
        <v>1</v>
      </c>
      <c r="O5" s="22">
        <f t="shared" si="2"/>
        <v>1</v>
      </c>
      <c r="P5" s="22">
        <f t="shared" si="2"/>
        <v>1</v>
      </c>
      <c r="Q5" s="22">
        <f t="shared" si="2"/>
        <v>1</v>
      </c>
      <c r="R5" s="22">
        <f t="shared" si="2"/>
        <v>1</v>
      </c>
      <c r="S5" s="22">
        <f t="shared" si="2"/>
        <v>1</v>
      </c>
      <c r="T5" s="22">
        <f t="shared" si="2"/>
        <v>1</v>
      </c>
      <c r="U5" s="22">
        <f t="shared" si="2"/>
        <v>1</v>
      </c>
      <c r="V5" s="22">
        <f t="shared" si="2"/>
        <v>1</v>
      </c>
      <c r="W5" s="22">
        <f t="shared" si="2"/>
        <v>1</v>
      </c>
      <c r="X5" s="22">
        <f t="shared" si="2"/>
        <v>1</v>
      </c>
      <c r="Y5" s="22">
        <f t="shared" si="2"/>
        <v>1</v>
      </c>
      <c r="Z5" s="22">
        <f t="shared" si="2"/>
        <v>1</v>
      </c>
      <c r="AA5" s="22"/>
      <c r="AB5" s="13">
        <f>L5+1</f>
        <v>2</v>
      </c>
      <c r="AC5" s="21">
        <f t="shared" ref="AC5:AP5" si="3">AB5</f>
        <v>2</v>
      </c>
      <c r="AD5" s="22">
        <f t="shared" si="3"/>
        <v>2</v>
      </c>
      <c r="AE5" s="22">
        <f t="shared" si="3"/>
        <v>2</v>
      </c>
      <c r="AF5" s="22">
        <f t="shared" si="3"/>
        <v>2</v>
      </c>
      <c r="AG5" s="22">
        <f t="shared" si="3"/>
        <v>2</v>
      </c>
      <c r="AH5" s="22">
        <f t="shared" si="3"/>
        <v>2</v>
      </c>
      <c r="AI5" s="22">
        <f t="shared" si="3"/>
        <v>2</v>
      </c>
      <c r="AJ5" s="22">
        <f t="shared" si="3"/>
        <v>2</v>
      </c>
      <c r="AK5" s="22">
        <f t="shared" si="3"/>
        <v>2</v>
      </c>
      <c r="AL5" s="22">
        <f t="shared" si="3"/>
        <v>2</v>
      </c>
      <c r="AM5" s="22">
        <f t="shared" si="3"/>
        <v>2</v>
      </c>
      <c r="AN5" s="22">
        <f t="shared" si="3"/>
        <v>2</v>
      </c>
      <c r="AO5" s="22">
        <f t="shared" si="3"/>
        <v>2</v>
      </c>
      <c r="AP5" s="22">
        <f t="shared" si="3"/>
        <v>2</v>
      </c>
    </row>
    <row r="6" spans="1:42" x14ac:dyDescent="0.25">
      <c r="H6" s="7" t="s">
        <v>859</v>
      </c>
      <c r="M6" s="7" t="str">
        <f>INDEX(MTInputs!$J$6:$AZ$6,MATCH(M$5,MTInputs!$J$5:$AZ$5,0))</f>
        <v>Baseline (no carbon price)</v>
      </c>
      <c r="AC6" s="7" t="str">
        <f>INDEX(MTInputs!$J$6:$AZ$6,MATCH(AC$5,MTInputs!$J$5:$AZ$5,0))</f>
        <v>Carbon price $20/tCO2 from 2027</v>
      </c>
    </row>
    <row r="7" spans="1:42" x14ac:dyDescent="0.25">
      <c r="A7" s="7" t="s">
        <v>860</v>
      </c>
      <c r="B7" s="7"/>
      <c r="C7" s="7"/>
      <c r="H7" s="7" t="str">
        <f>INDEX(Variables!$B$5:$B$65,MATCH($A7,Variables!$A$5:$A$65,0))&amp;IF($C7="",""," | "&amp;INDEX(Mapping!$B$5:$B$26,MATCH($C7,Mapping!$A$5:$A$26,0))&amp;" | "&amp;INDEX(Mapping!$B$30:$B$41,MATCH($B7,Mapping!$A$30:$A$41,0)))</f>
        <v>Real GDP growth</v>
      </c>
      <c r="I7" s="7" t="str">
        <f>INDEX(Variables!$C$5:$C$65,MATCH($A7,Variables!$A$5:$A$65,0))</f>
        <v>%</v>
      </c>
      <c r="J7" s="7" t="str">
        <f>INDEX(Variables!$E$5:$E$65,MATCH($A7,Variables!$A$5:$A$65,0))</f>
        <v>WEO (lookup by country)</v>
      </c>
      <c r="K7" s="7"/>
      <c r="L7" s="23" t="str">
        <f>LOWER(Settings!$C$4)&amp;".mit."&amp;$A7&amp;IF($C7="","","."&amp;$C7&amp;"."&amp;$B7)&amp;IF(INDEX(Variables!$D$5:$D$65,MATCH($A7,Variables!$A$5:$A$65,0))="","","."&amp;INDEX(Variables!$D$5:$D$65,MATCH($A7,Variables!$A$5:$A$65,0)))&amp;"."&amp;L$5</f>
        <v>egy.mit.gdp.pos.pct.1</v>
      </c>
      <c r="M7" s="24">
        <f>INDEX(WEO!$F$4:$AZ$1000,MATCH(Settings!$C$4&amp;"|gdp_growth",WEO!$A$4:$A$1000,0),MATCH(M$4,WEO!$F$3:$AZ$3,0))</f>
        <v>6.6513450000000002E-2</v>
      </c>
      <c r="N7" s="25">
        <f>INDEX(WEO!$F$4:$AZ$1000,MATCH(Settings!$C$4&amp;"|gdp_growth",WEO!$A$4:$A$1000,0),MATCH(N$4,WEO!$F$3:$AZ$3,0))</f>
        <v>3.760281E-2</v>
      </c>
      <c r="O7" s="25">
        <f>INDEX(WEO!$F$4:$AZ$1000,MATCH(Settings!$C$4&amp;"|gdp_growth",WEO!$A$4:$A$1000,0),MATCH(O$4,WEO!$F$3:$AZ$3,0))</f>
        <v>2.3988010000000001E-2</v>
      </c>
      <c r="P7" s="25">
        <f>INDEX(WEO!$F$4:$AZ$1000,MATCH(Settings!$C$4&amp;"|gdp_growth",WEO!$A$4:$A$1000,0),MATCH(P$4,WEO!$F$3:$AZ$3,0))</f>
        <v>4.3923869999999997E-2</v>
      </c>
      <c r="Q7" s="25">
        <f>INDEX(WEO!$F$4:$AZ$1000,MATCH(Settings!$C$4&amp;"|gdp_growth",WEO!$A$4:$A$1000,0),MATCH(Q$4,WEO!$F$3:$AZ$3,0))</f>
        <v>4.239706E-2</v>
      </c>
      <c r="R7" s="25">
        <f>INDEX(WEO!$F$4:$AZ$1000,MATCH(Settings!$C$4&amp;"|gdp_growth",WEO!$A$4:$A$1000,0),MATCH(R$4,WEO!$F$3:$AZ$3,0))</f>
        <v>4.8292179999999997E-2</v>
      </c>
      <c r="S7" s="25">
        <f>INDEX(WEO!$F$4:$AZ$1000,MATCH(Settings!$C$4&amp;"|gdp_growth",WEO!$A$4:$A$1000,0),MATCH(S$4,WEO!$F$3:$AZ$3,0))</f>
        <v>5.5353159999999998E-2</v>
      </c>
      <c r="T7" s="25">
        <f>INDEX(WEO!$F$4:$AZ$1000,MATCH(Settings!$C$4&amp;"|gdp_growth",WEO!$A$4:$A$1000,0),MATCH(T$4,WEO!$F$3:$AZ$3,0))</f>
        <v>5.2266060000000003E-2</v>
      </c>
      <c r="U7" s="25">
        <f>INDEX(WEO!$F$4:$AZ$1000,MATCH(Settings!$C$4&amp;"|gdp_growth",WEO!$A$4:$A$1000,0),MATCH(U$4,WEO!$F$3:$AZ$3,0))</f>
        <v>4.841877E-2</v>
      </c>
      <c r="V7" s="25">
        <f>INDEX(WEO!$F$4:$AZ$1000,MATCH(Settings!$C$4&amp;"|gdp_growth",WEO!$A$4:$A$1000,0),MATCH(V$4,WEO!$F$3:$AZ$3,0))</f>
        <v>4.7887359999999997E-2</v>
      </c>
      <c r="W7" s="25">
        <f>INDEX(WEO!$F$4:$AZ$1000,MATCH(Settings!$C$4&amp;"|gdp_growth",WEO!$A$4:$A$1000,0),MATCH(W$4,WEO!$F$3:$AZ$3,0))</f>
        <v>4.7355950000000001E-2</v>
      </c>
      <c r="X7" s="25">
        <f>INDEX(WEO!$F$4:$AZ$1000,MATCH(Settings!$C$4&amp;"|gdp_growth",WEO!$A$4:$A$1000,0),MATCH(X$4,WEO!$F$3:$AZ$3,0))</f>
        <v>4.6824539999999998E-2</v>
      </c>
      <c r="Y7" s="25">
        <f>INDEX(WEO!$F$4:$AZ$1000,MATCH(Settings!$C$4&amp;"|gdp_growth",WEO!$A$4:$A$1000,0),MATCH(Y$4,WEO!$F$3:$AZ$3,0))</f>
        <v>4.6293130000000002E-2</v>
      </c>
      <c r="Z7" s="25">
        <f>INDEX(WEO!$F$4:$AZ$1000,MATCH(Settings!$C$4&amp;"|gdp_growth",WEO!$A$4:$A$1000,0),MATCH(Z$4,WEO!$F$3:$AZ$3,0))</f>
        <v>4.5761719999999999E-2</v>
      </c>
      <c r="AA7" s="25"/>
      <c r="AB7" s="23" t="str">
        <f>LOWER(Settings!$C$4)&amp;".mit."&amp;$A7&amp;IF($C7="","","."&amp;$C7&amp;"."&amp;$B7)&amp;IF(INDEX(Variables!$D$5:$D$65,MATCH($A7,Variables!$A$5:$A$65,0))="","","."&amp;INDEX(Variables!$D$5:$D$65,MATCH($A7,Variables!$A$5:$A$65,0)))&amp;"."&amp;AB$5</f>
        <v>egy.mit.gdp.pos.pct.2</v>
      </c>
      <c r="AC7" s="24">
        <f>INDEX(WEO!$F$4:$AZ$1000,MATCH(Settings!$C$4&amp;"|gdp_growth",WEO!$A$4:$A$1000,0),MATCH(AC$4,WEO!$F$3:$AZ$3,0))</f>
        <v>6.6513450000000002E-2</v>
      </c>
      <c r="AD7" s="25">
        <f>INDEX(WEO!$F$4:$AZ$1000,MATCH(Settings!$C$4&amp;"|gdp_growth",WEO!$A$4:$A$1000,0),MATCH(AD$4,WEO!$F$3:$AZ$3,0))</f>
        <v>3.760281E-2</v>
      </c>
      <c r="AE7" s="25">
        <f>INDEX(WEO!$F$4:$AZ$1000,MATCH(Settings!$C$4&amp;"|gdp_growth",WEO!$A$4:$A$1000,0),MATCH(AE$4,WEO!$F$3:$AZ$3,0))</f>
        <v>2.3988010000000001E-2</v>
      </c>
      <c r="AF7" s="25">
        <f>INDEX(WEO!$F$4:$AZ$1000,MATCH(Settings!$C$4&amp;"|gdp_growth",WEO!$A$4:$A$1000,0),MATCH(AF$4,WEO!$F$3:$AZ$3,0))</f>
        <v>4.3923869999999997E-2</v>
      </c>
      <c r="AG7" s="25">
        <f>INDEX(WEO!$F$4:$AZ$1000,MATCH(Settings!$C$4&amp;"|gdp_growth",WEO!$A$4:$A$1000,0),MATCH(AG$4,WEO!$F$3:$AZ$3,0))</f>
        <v>4.239706E-2</v>
      </c>
      <c r="AH7" s="25">
        <f>INDEX(WEO!$F$4:$AZ$1000,MATCH(Settings!$C$4&amp;"|gdp_growth",WEO!$A$4:$A$1000,0),MATCH(AH$4,WEO!$F$3:$AZ$3,0))</f>
        <v>4.8292179999999997E-2</v>
      </c>
      <c r="AI7" s="25">
        <f>INDEX(WEO!$F$4:$AZ$1000,MATCH(Settings!$C$4&amp;"|gdp_growth",WEO!$A$4:$A$1000,0),MATCH(AI$4,WEO!$F$3:$AZ$3,0))</f>
        <v>5.5353159999999998E-2</v>
      </c>
      <c r="AJ7" s="25">
        <f>INDEX(WEO!$F$4:$AZ$1000,MATCH(Settings!$C$4&amp;"|gdp_growth",WEO!$A$4:$A$1000,0),MATCH(AJ$4,WEO!$F$3:$AZ$3,0))</f>
        <v>5.2266060000000003E-2</v>
      </c>
      <c r="AK7" s="25">
        <f>INDEX(WEO!$F$4:$AZ$1000,MATCH(Settings!$C$4&amp;"|gdp_growth",WEO!$A$4:$A$1000,0),MATCH(AK$4,WEO!$F$3:$AZ$3,0))</f>
        <v>4.841877E-2</v>
      </c>
      <c r="AL7" s="25">
        <f>INDEX(WEO!$F$4:$AZ$1000,MATCH(Settings!$C$4&amp;"|gdp_growth",WEO!$A$4:$A$1000,0),MATCH(AL$4,WEO!$F$3:$AZ$3,0))</f>
        <v>4.7887359999999997E-2</v>
      </c>
      <c r="AM7" s="25">
        <f>INDEX(WEO!$F$4:$AZ$1000,MATCH(Settings!$C$4&amp;"|gdp_growth",WEO!$A$4:$A$1000,0),MATCH(AM$4,WEO!$F$3:$AZ$3,0))</f>
        <v>4.7355950000000001E-2</v>
      </c>
      <c r="AN7" s="25">
        <f>INDEX(WEO!$F$4:$AZ$1000,MATCH(Settings!$C$4&amp;"|gdp_growth",WEO!$A$4:$A$1000,0),MATCH(AN$4,WEO!$F$3:$AZ$3,0))</f>
        <v>4.6824539999999998E-2</v>
      </c>
      <c r="AO7" s="25">
        <f>INDEX(WEO!$F$4:$AZ$1000,MATCH(Settings!$C$4&amp;"|gdp_growth",WEO!$A$4:$A$1000,0),MATCH(AO$4,WEO!$F$3:$AZ$3,0))</f>
        <v>4.6293130000000002E-2</v>
      </c>
      <c r="AP7" s="25">
        <f>INDEX(WEO!$F$4:$AZ$1000,MATCH(Settings!$C$4&amp;"|gdp_growth",WEO!$A$4:$A$1000,0),MATCH(AP$4,WEO!$F$3:$AZ$3,0))</f>
        <v>4.5761719999999999E-2</v>
      </c>
    </row>
    <row r="8" spans="1:42" x14ac:dyDescent="0.25">
      <c r="A8" s="5" t="s">
        <v>861</v>
      </c>
      <c r="B8" s="5"/>
      <c r="C8" s="5"/>
      <c r="H8" s="5" t="str">
        <f>INDEX(Variables!$B$5:$B$65,MATCH($A8,Variables!$A$5:$A$65,0))&amp;IF($C8="",""," | "&amp;INDEX(Mapping!$B$5:$B$26,MATCH($C8,Mapping!$A$5:$A$26,0))&amp;" | "&amp;INDEX(Mapping!$B$30:$B$41,MATCH($B8,Mapping!$A$30:$A$41,0)))</f>
        <v>Inflation index: US CPI, ResultsYear = 1 (nominal -&gt; real for domestic prices and nominal policy inputs)</v>
      </c>
      <c r="I8" s="5" t="str">
        <f>INDEX(Variables!$C$5:$C$65,MATCH($A8,Variables!$A$5:$A$65,0))</f>
        <v>index</v>
      </c>
      <c r="J8" s="5" t="str">
        <f>INDEX(Variables!$E$5:$E$65,MATCH($A8,Variables!$A$5:$A$65,0))</f>
        <v>WEO USA|pcpi: CPI(ResultsYear) / CPI(year)</v>
      </c>
      <c r="K8" s="5"/>
      <c r="L8" s="23" t="str">
        <f>LOWER(Settings!$C$4)&amp;".mit."&amp;$A8&amp;IF($C8="","","."&amp;$C8&amp;"."&amp;$B8)&amp;IF(INDEX(Variables!$D$5:$D$65,MATCH($A8,Variables!$A$5:$A$65,0))="","","."&amp;INDEX(Variables!$D$5:$D$65,MATCH($A8,Variables!$A$5:$A$65,0)))&amp;"."&amp;L$5</f>
        <v>egy.mit.infl.1</v>
      </c>
      <c r="M8" s="26">
        <f>INDEX(WEO!$F$4:$AZ$1000,MATCH("USA|pcpi",WEO!$A$4:$A$1000,0),MATCH(Settings!$C$8,WEO!$F$3:$AZ$3,0))/INDEX(WEO!$F$4:$AZ$1000,MATCH("USA|pcpi",WEO!$A$4:$A$1000,0),MATCH(M$4,WEO!$F$3:$AZ$3,0))</f>
        <v>1.1368175895069652</v>
      </c>
      <c r="N8" s="27">
        <f>INDEX(WEO!$F$4:$AZ$1000,MATCH("USA|pcpi",WEO!$A$4:$A$1000,0),MATCH(Settings!$C$8,WEO!$F$3:$AZ$3,0))/INDEX(WEO!$F$4:$AZ$1000,MATCH("USA|pcpi",WEO!$A$4:$A$1000,0),MATCH(N$4,WEO!$F$3:$AZ$3,0))</f>
        <v>1.0917610197470982</v>
      </c>
      <c r="O8" s="27">
        <f>INDEX(WEO!$F$4:$AZ$1000,MATCH("USA|pcpi",WEO!$A$4:$A$1000,0),MATCH(Settings!$C$8,WEO!$F$3:$AZ$3,0))/INDEX(WEO!$F$4:$AZ$1000,MATCH("USA|pcpi",WEO!$A$4:$A$1000,0),MATCH(O$4,WEO!$F$3:$AZ$3,0))</f>
        <v>1.0604552177698889</v>
      </c>
      <c r="P8" s="27">
        <f>INDEX(WEO!$F$4:$AZ$1000,MATCH("USA|pcpi",WEO!$A$4:$A$1000,0),MATCH(Settings!$C$8,WEO!$F$3:$AZ$3,0))/INDEX(WEO!$F$4:$AZ$1000,MATCH("USA|pcpi",WEO!$A$4:$A$1000,0),MATCH(P$4,WEO!$F$3:$AZ$3,0))</f>
        <v>1.03227909878657</v>
      </c>
      <c r="Q8" s="27">
        <f>INDEX(WEO!$F$4:$AZ$1000,MATCH("USA|pcpi",WEO!$A$4:$A$1000,0),MATCH(Settings!$C$8,WEO!$F$3:$AZ$3,0))/INDEX(WEO!$F$4:$AZ$1000,MATCH("USA|pcpi",WEO!$A$4:$A$1000,0),MATCH(Q$4,WEO!$F$3:$AZ$3,0))</f>
        <v>1</v>
      </c>
      <c r="R8" s="27">
        <f>INDEX(WEO!$F$4:$AZ$1000,MATCH("USA|pcpi",WEO!$A$4:$A$1000,0),MATCH(Settings!$C$8,WEO!$F$3:$AZ$3,0))/INDEX(WEO!$F$4:$AZ$1000,MATCH("USA|pcpi",WEO!$A$4:$A$1000,0),MATCH(R$4,WEO!$F$3:$AZ$3,0))</f>
        <v>0.97903567880143105</v>
      </c>
      <c r="S8" s="27">
        <f>INDEX(WEO!$F$4:$AZ$1000,MATCH("USA|pcpi",WEO!$A$4:$A$1000,0),MATCH(Settings!$C$8,WEO!$F$3:$AZ$3,0))/INDEX(WEO!$F$4:$AZ$1000,MATCH("USA|pcpi",WEO!$A$4:$A$1000,0),MATCH(S$4,WEO!$F$3:$AZ$3,0))</f>
        <v>0.95811374720502052</v>
      </c>
      <c r="T8" s="27">
        <f>INDEX(WEO!$F$4:$AZ$1000,MATCH("USA|pcpi",WEO!$A$4:$A$1000,0),MATCH(Settings!$C$8,WEO!$F$3:$AZ$3,0))/INDEX(WEO!$F$4:$AZ$1000,MATCH("USA|pcpi",WEO!$A$4:$A$1000,0),MATCH(T$4,WEO!$F$3:$AZ$3,0))</f>
        <v>0.93759960694773214</v>
      </c>
      <c r="U8" s="27">
        <f>INDEX(WEO!$F$4:$AZ$1000,MATCH("USA|pcpi",WEO!$A$4:$A$1000,0),MATCH(Settings!$C$8,WEO!$F$3:$AZ$3,0))/INDEX(WEO!$F$4:$AZ$1000,MATCH("USA|pcpi",WEO!$A$4:$A$1000,0),MATCH(U$4,WEO!$F$3:$AZ$3,0))</f>
        <v>0.91750779927332549</v>
      </c>
      <c r="V8" s="27">
        <f>INDEX(WEO!$F$4:$AZ$1000,MATCH("USA|pcpi",WEO!$A$4:$A$1000,0),MATCH(Settings!$C$8,WEO!$F$3:$AZ$3,0))/INDEX(WEO!$F$4:$AZ$1000,MATCH("USA|pcpi",WEO!$A$4:$A$1000,0),MATCH(V$4,WEO!$F$3:$AZ$3,0))</f>
        <v>0.897896011223145</v>
      </c>
      <c r="W8" s="27">
        <f>INDEX(WEO!$F$4:$AZ$1000,MATCH("USA|pcpi",WEO!$A$4:$A$1000,0),MATCH(Settings!$C$8,WEO!$F$3:$AZ$3,0))/INDEX(WEO!$F$4:$AZ$1000,MATCH("USA|pcpi",WEO!$A$4:$A$1000,0),MATCH(W$4,WEO!$F$3:$AZ$3,0))</f>
        <v>0.897896011223145</v>
      </c>
      <c r="X8" s="27">
        <f>INDEX(WEO!$F$4:$AZ$1000,MATCH("USA|pcpi",WEO!$A$4:$A$1000,0),MATCH(Settings!$C$8,WEO!$F$3:$AZ$3,0))/INDEX(WEO!$F$4:$AZ$1000,MATCH("USA|pcpi",WEO!$A$4:$A$1000,0),MATCH(X$4,WEO!$F$3:$AZ$3,0))</f>
        <v>0.897896011223145</v>
      </c>
      <c r="Y8" s="27">
        <f>INDEX(WEO!$F$4:$AZ$1000,MATCH("USA|pcpi",WEO!$A$4:$A$1000,0),MATCH(Settings!$C$8,WEO!$F$3:$AZ$3,0))/INDEX(WEO!$F$4:$AZ$1000,MATCH("USA|pcpi",WEO!$A$4:$A$1000,0),MATCH(Y$4,WEO!$F$3:$AZ$3,0))</f>
        <v>0.897896011223145</v>
      </c>
      <c r="Z8" s="27">
        <f>INDEX(WEO!$F$4:$AZ$1000,MATCH("USA|pcpi",WEO!$A$4:$A$1000,0),MATCH(Settings!$C$8,WEO!$F$3:$AZ$3,0))/INDEX(WEO!$F$4:$AZ$1000,MATCH("USA|pcpi",WEO!$A$4:$A$1000,0),MATCH(Z$4,WEO!$F$3:$AZ$3,0))</f>
        <v>0.897896011223145</v>
      </c>
      <c r="AA8" s="27"/>
      <c r="AB8" s="23" t="str">
        <f>LOWER(Settings!$C$4)&amp;".mit."&amp;$A8&amp;IF($C8="","","."&amp;$C8&amp;"."&amp;$B8)&amp;IF(INDEX(Variables!$D$5:$D$65,MATCH($A8,Variables!$A$5:$A$65,0))="","","."&amp;INDEX(Variables!$D$5:$D$65,MATCH($A8,Variables!$A$5:$A$65,0)))&amp;"."&amp;AB$5</f>
        <v>egy.mit.infl.2</v>
      </c>
      <c r="AC8" s="26">
        <f>INDEX(WEO!$F$4:$AZ$1000,MATCH("USA|pcpi",WEO!$A$4:$A$1000,0),MATCH(Settings!$C$8,WEO!$F$3:$AZ$3,0))/INDEX(WEO!$F$4:$AZ$1000,MATCH("USA|pcpi",WEO!$A$4:$A$1000,0),MATCH(AC$4,WEO!$F$3:$AZ$3,0))</f>
        <v>1.1368175895069652</v>
      </c>
      <c r="AD8" s="27">
        <f>INDEX(WEO!$F$4:$AZ$1000,MATCH("USA|pcpi",WEO!$A$4:$A$1000,0),MATCH(Settings!$C$8,WEO!$F$3:$AZ$3,0))/INDEX(WEO!$F$4:$AZ$1000,MATCH("USA|pcpi",WEO!$A$4:$A$1000,0),MATCH(AD$4,WEO!$F$3:$AZ$3,0))</f>
        <v>1.0917610197470982</v>
      </c>
      <c r="AE8" s="27">
        <f>INDEX(WEO!$F$4:$AZ$1000,MATCH("USA|pcpi",WEO!$A$4:$A$1000,0),MATCH(Settings!$C$8,WEO!$F$3:$AZ$3,0))/INDEX(WEO!$F$4:$AZ$1000,MATCH("USA|pcpi",WEO!$A$4:$A$1000,0),MATCH(AE$4,WEO!$F$3:$AZ$3,0))</f>
        <v>1.0604552177698889</v>
      </c>
      <c r="AF8" s="27">
        <f>INDEX(WEO!$F$4:$AZ$1000,MATCH("USA|pcpi",WEO!$A$4:$A$1000,0),MATCH(Settings!$C$8,WEO!$F$3:$AZ$3,0))/INDEX(WEO!$F$4:$AZ$1000,MATCH("USA|pcpi",WEO!$A$4:$A$1000,0),MATCH(AF$4,WEO!$F$3:$AZ$3,0))</f>
        <v>1.03227909878657</v>
      </c>
      <c r="AG8" s="27">
        <f>INDEX(WEO!$F$4:$AZ$1000,MATCH("USA|pcpi",WEO!$A$4:$A$1000,0),MATCH(Settings!$C$8,WEO!$F$3:$AZ$3,0))/INDEX(WEO!$F$4:$AZ$1000,MATCH("USA|pcpi",WEO!$A$4:$A$1000,0),MATCH(AG$4,WEO!$F$3:$AZ$3,0))</f>
        <v>1</v>
      </c>
      <c r="AH8" s="27">
        <f>INDEX(WEO!$F$4:$AZ$1000,MATCH("USA|pcpi",WEO!$A$4:$A$1000,0),MATCH(Settings!$C$8,WEO!$F$3:$AZ$3,0))/INDEX(WEO!$F$4:$AZ$1000,MATCH("USA|pcpi",WEO!$A$4:$A$1000,0),MATCH(AH$4,WEO!$F$3:$AZ$3,0))</f>
        <v>0.97903567880143105</v>
      </c>
      <c r="AI8" s="27">
        <f>INDEX(WEO!$F$4:$AZ$1000,MATCH("USA|pcpi",WEO!$A$4:$A$1000,0),MATCH(Settings!$C$8,WEO!$F$3:$AZ$3,0))/INDEX(WEO!$F$4:$AZ$1000,MATCH("USA|pcpi",WEO!$A$4:$A$1000,0),MATCH(AI$4,WEO!$F$3:$AZ$3,0))</f>
        <v>0.95811374720502052</v>
      </c>
      <c r="AJ8" s="27">
        <f>INDEX(WEO!$F$4:$AZ$1000,MATCH("USA|pcpi",WEO!$A$4:$A$1000,0),MATCH(Settings!$C$8,WEO!$F$3:$AZ$3,0))/INDEX(WEO!$F$4:$AZ$1000,MATCH("USA|pcpi",WEO!$A$4:$A$1000,0),MATCH(AJ$4,WEO!$F$3:$AZ$3,0))</f>
        <v>0.93759960694773214</v>
      </c>
      <c r="AK8" s="27">
        <f>INDEX(WEO!$F$4:$AZ$1000,MATCH("USA|pcpi",WEO!$A$4:$A$1000,0),MATCH(Settings!$C$8,WEO!$F$3:$AZ$3,0))/INDEX(WEO!$F$4:$AZ$1000,MATCH("USA|pcpi",WEO!$A$4:$A$1000,0),MATCH(AK$4,WEO!$F$3:$AZ$3,0))</f>
        <v>0.91750779927332549</v>
      </c>
      <c r="AL8" s="27">
        <f>INDEX(WEO!$F$4:$AZ$1000,MATCH("USA|pcpi",WEO!$A$4:$A$1000,0),MATCH(Settings!$C$8,WEO!$F$3:$AZ$3,0))/INDEX(WEO!$F$4:$AZ$1000,MATCH("USA|pcpi",WEO!$A$4:$A$1000,0),MATCH(AL$4,WEO!$F$3:$AZ$3,0))</f>
        <v>0.897896011223145</v>
      </c>
      <c r="AM8" s="27">
        <f>INDEX(WEO!$F$4:$AZ$1000,MATCH("USA|pcpi",WEO!$A$4:$A$1000,0),MATCH(Settings!$C$8,WEO!$F$3:$AZ$3,0))/INDEX(WEO!$F$4:$AZ$1000,MATCH("USA|pcpi",WEO!$A$4:$A$1000,0),MATCH(AM$4,WEO!$F$3:$AZ$3,0))</f>
        <v>0.897896011223145</v>
      </c>
      <c r="AN8" s="27">
        <f>INDEX(WEO!$F$4:$AZ$1000,MATCH("USA|pcpi",WEO!$A$4:$A$1000,0),MATCH(Settings!$C$8,WEO!$F$3:$AZ$3,0))/INDEX(WEO!$F$4:$AZ$1000,MATCH("USA|pcpi",WEO!$A$4:$A$1000,0),MATCH(AN$4,WEO!$F$3:$AZ$3,0))</f>
        <v>0.897896011223145</v>
      </c>
      <c r="AO8" s="27">
        <f>INDEX(WEO!$F$4:$AZ$1000,MATCH("USA|pcpi",WEO!$A$4:$A$1000,0),MATCH(Settings!$C$8,WEO!$F$3:$AZ$3,0))/INDEX(WEO!$F$4:$AZ$1000,MATCH("USA|pcpi",WEO!$A$4:$A$1000,0),MATCH(AO$4,WEO!$F$3:$AZ$3,0))</f>
        <v>0.897896011223145</v>
      </c>
      <c r="AP8" s="27">
        <f>INDEX(WEO!$F$4:$AZ$1000,MATCH("USA|pcpi",WEO!$A$4:$A$1000,0),MATCH(Settings!$C$8,WEO!$F$3:$AZ$3,0))/INDEX(WEO!$F$4:$AZ$1000,MATCH("USA|pcpi",WEO!$A$4:$A$1000,0),MATCH(AP$4,WEO!$F$3:$AZ$3,0))</f>
        <v>0.897896011223145</v>
      </c>
    </row>
    <row r="9" spans="1:42" x14ac:dyDescent="0.25">
      <c r="A9" s="5" t="s">
        <v>862</v>
      </c>
      <c r="B9" s="5"/>
      <c r="C9" s="5"/>
      <c r="H9" s="5" t="str">
        <f>INDEX(Variables!$B$5:$B$65,MATCH($A9,Variables!$A$5:$A$65,0))&amp;IF($C9="",""," | "&amp;INDEX(Mapping!$B$5:$B$26,MATCH($C9,Mapping!$A$5:$A$26,0))&amp;" | "&amp;INDEX(Mapping!$B$30:$B$41,MATCH($B9,Mapping!$A$30:$A$41,0)))</f>
        <v>Deflator index: US GDP deflator, ResultsYear = 1 (nominal -&gt; real for international prices)</v>
      </c>
      <c r="I9" s="5" t="str">
        <f>INDEX(Variables!$C$5:$C$65,MATCH($A9,Variables!$A$5:$A$65,0))</f>
        <v>index</v>
      </c>
      <c r="J9" s="5" t="str">
        <f>INDEX(Variables!$E$5:$E$65,MATCH($A9,Variables!$A$5:$A$65,0))</f>
        <v>WEO USA|ngdp_d: deflator(ResultsYear) / deflator(year)</v>
      </c>
      <c r="K9" s="5"/>
      <c r="L9" s="23" t="str">
        <f>LOWER(Settings!$C$4)&amp;".mit."&amp;$A9&amp;IF($C9="","","."&amp;$C9&amp;"."&amp;$B9)&amp;IF(INDEX(Variables!$D$5:$D$65,MATCH($A9,Variables!$A$5:$A$65,0))="","","."&amp;INDEX(Variables!$D$5:$D$65,MATCH($A9,Variables!$A$5:$A$65,0)))&amp;"."&amp;L$5</f>
        <v>egy.mit.defl.1</v>
      </c>
      <c r="M9" s="26">
        <f>INDEX(WEO!$F$4:$AZ$1000,MATCH("USA|ngdp_d",WEO!$A$4:$A$1000,0),MATCH(Settings!$C$8,WEO!$F$3:$AZ$3,0))/INDEX(WEO!$F$4:$AZ$1000,MATCH("USA|ngdp_d",WEO!$A$4:$A$1000,0),MATCH(M$4,WEO!$F$3:$AZ$3,0))</f>
        <v>1.1242016321572248</v>
      </c>
      <c r="N9" s="27">
        <f>INDEX(WEO!$F$4:$AZ$1000,MATCH("USA|ngdp_d",WEO!$A$4:$A$1000,0),MATCH(Settings!$C$8,WEO!$F$3:$AZ$3,0))/INDEX(WEO!$F$4:$AZ$1000,MATCH("USA|ngdp_d",WEO!$A$4:$A$1000,0),MATCH(N$4,WEO!$F$3:$AZ$3,0))</f>
        <v>1.0840899404079778</v>
      </c>
      <c r="O9" s="27">
        <f>INDEX(WEO!$F$4:$AZ$1000,MATCH("USA|ngdp_d",WEO!$A$4:$A$1000,0),MATCH(Settings!$C$8,WEO!$F$3:$AZ$3,0))/INDEX(WEO!$F$4:$AZ$1000,MATCH("USA|ngdp_d",WEO!$A$4:$A$1000,0),MATCH(O$4,WEO!$F$3:$AZ$3,0))</f>
        <v>1.0578288670980576</v>
      </c>
      <c r="P9" s="27">
        <f>INDEX(WEO!$F$4:$AZ$1000,MATCH("USA|ngdp_d",WEO!$A$4:$A$1000,0),MATCH(Settings!$C$8,WEO!$F$3:$AZ$3,0))/INDEX(WEO!$F$4:$AZ$1000,MATCH("USA|ngdp_d",WEO!$A$4:$A$1000,0),MATCH(P$4,WEO!$F$3:$AZ$3,0))</f>
        <v>1.0286485096938984</v>
      </c>
      <c r="Q9" s="27">
        <f>INDEX(WEO!$F$4:$AZ$1000,MATCH("USA|ngdp_d",WEO!$A$4:$A$1000,0),MATCH(Settings!$C$8,WEO!$F$3:$AZ$3,0))/INDEX(WEO!$F$4:$AZ$1000,MATCH("USA|ngdp_d",WEO!$A$4:$A$1000,0),MATCH(Q$4,WEO!$F$3:$AZ$3,0))</f>
        <v>1</v>
      </c>
      <c r="R9" s="27">
        <f>INDEX(WEO!$F$4:$AZ$1000,MATCH("USA|ngdp_d",WEO!$A$4:$A$1000,0),MATCH(Settings!$C$8,WEO!$F$3:$AZ$3,0))/INDEX(WEO!$F$4:$AZ$1000,MATCH("USA|ngdp_d",WEO!$A$4:$A$1000,0),MATCH(R$4,WEO!$F$3:$AZ$3,0))</f>
        <v>0.97851281436971538</v>
      </c>
      <c r="S9" s="27">
        <f>INDEX(WEO!$F$4:$AZ$1000,MATCH("USA|ngdp_d",WEO!$A$4:$A$1000,0),MATCH(Settings!$C$8,WEO!$F$3:$AZ$3,0))/INDEX(WEO!$F$4:$AZ$1000,MATCH("USA|ngdp_d",WEO!$A$4:$A$1000,0),MATCH(S$4,WEO!$F$3:$AZ$3,0))</f>
        <v>0.96271097147520246</v>
      </c>
      <c r="T9" s="27">
        <f>INDEX(WEO!$F$4:$AZ$1000,MATCH("USA|ngdp_d",WEO!$A$4:$A$1000,0),MATCH(Settings!$C$8,WEO!$F$3:$AZ$3,0))/INDEX(WEO!$F$4:$AZ$1000,MATCH("USA|ngdp_d",WEO!$A$4:$A$1000,0),MATCH(T$4,WEO!$F$3:$AZ$3,0))</f>
        <v>0.94589198312324119</v>
      </c>
      <c r="U9" s="27">
        <f>INDEX(WEO!$F$4:$AZ$1000,MATCH("USA|ngdp_d",WEO!$A$4:$A$1000,0),MATCH(Settings!$C$8,WEO!$F$3:$AZ$3,0))/INDEX(WEO!$F$4:$AZ$1000,MATCH("USA|ngdp_d",WEO!$A$4:$A$1000,0),MATCH(U$4,WEO!$F$3:$AZ$3,0))</f>
        <v>0.92882458091045916</v>
      </c>
      <c r="V9" s="27">
        <f>INDEX(WEO!$F$4:$AZ$1000,MATCH("USA|ngdp_d",WEO!$A$4:$A$1000,0),MATCH(Settings!$C$8,WEO!$F$3:$AZ$3,0))/INDEX(WEO!$F$4:$AZ$1000,MATCH("USA|ngdp_d",WEO!$A$4:$A$1000,0),MATCH(V$4,WEO!$F$3:$AZ$3,0))</f>
        <v>0.91235384310078094</v>
      </c>
      <c r="W9" s="27">
        <f>INDEX(WEO!$F$4:$AZ$1000,MATCH("USA|ngdp_d",WEO!$A$4:$A$1000,0),MATCH(Settings!$C$8,WEO!$F$3:$AZ$3,0))/INDEX(WEO!$F$4:$AZ$1000,MATCH("USA|ngdp_d",WEO!$A$4:$A$1000,0),MATCH(W$4,WEO!$F$3:$AZ$3,0))</f>
        <v>0.89645707450183032</v>
      </c>
      <c r="X9" s="27">
        <f>INDEX(WEO!$F$4:$AZ$1000,MATCH("USA|ngdp_d",WEO!$A$4:$A$1000,0),MATCH(Settings!$C$8,WEO!$F$3:$AZ$3,0))/INDEX(WEO!$F$4:$AZ$1000,MATCH("USA|ngdp_d",WEO!$A$4:$A$1000,0),MATCH(X$4,WEO!$F$3:$AZ$3,0))</f>
        <v>0.88110478656080438</v>
      </c>
      <c r="Y9" s="27">
        <f>INDEX(WEO!$F$4:$AZ$1000,MATCH("USA|ngdp_d",WEO!$A$4:$A$1000,0),MATCH(Settings!$C$8,WEO!$F$3:$AZ$3,0))/INDEX(WEO!$F$4:$AZ$1000,MATCH("USA|ngdp_d",WEO!$A$4:$A$1000,0),MATCH(Y$4,WEO!$F$3:$AZ$3,0))</f>
        <v>0.86626947673983834</v>
      </c>
      <c r="Z9" s="27">
        <f>INDEX(WEO!$F$4:$AZ$1000,MATCH("USA|ngdp_d",WEO!$A$4:$A$1000,0),MATCH(Settings!$C$8,WEO!$F$3:$AZ$3,0))/INDEX(WEO!$F$4:$AZ$1000,MATCH("USA|ngdp_d",WEO!$A$4:$A$1000,0),MATCH(Z$4,WEO!$F$3:$AZ$3,0))</f>
        <v>0.85192546409012881</v>
      </c>
      <c r="AA9" s="27"/>
      <c r="AB9" s="23" t="str">
        <f>LOWER(Settings!$C$4)&amp;".mit."&amp;$A9&amp;IF($C9="","","."&amp;$C9&amp;"."&amp;$B9)&amp;IF(INDEX(Variables!$D$5:$D$65,MATCH($A9,Variables!$A$5:$A$65,0))="","","."&amp;INDEX(Variables!$D$5:$D$65,MATCH($A9,Variables!$A$5:$A$65,0)))&amp;"."&amp;AB$5</f>
        <v>egy.mit.defl.2</v>
      </c>
      <c r="AC9" s="26">
        <f>INDEX(WEO!$F$4:$AZ$1000,MATCH("USA|ngdp_d",WEO!$A$4:$A$1000,0),MATCH(Settings!$C$8,WEO!$F$3:$AZ$3,0))/INDEX(WEO!$F$4:$AZ$1000,MATCH("USA|ngdp_d",WEO!$A$4:$A$1000,0),MATCH(AC$4,WEO!$F$3:$AZ$3,0))</f>
        <v>1.1242016321572248</v>
      </c>
      <c r="AD9" s="27">
        <f>INDEX(WEO!$F$4:$AZ$1000,MATCH("USA|ngdp_d",WEO!$A$4:$A$1000,0),MATCH(Settings!$C$8,WEO!$F$3:$AZ$3,0))/INDEX(WEO!$F$4:$AZ$1000,MATCH("USA|ngdp_d",WEO!$A$4:$A$1000,0),MATCH(AD$4,WEO!$F$3:$AZ$3,0))</f>
        <v>1.0840899404079778</v>
      </c>
      <c r="AE9" s="27">
        <f>INDEX(WEO!$F$4:$AZ$1000,MATCH("USA|ngdp_d",WEO!$A$4:$A$1000,0),MATCH(Settings!$C$8,WEO!$F$3:$AZ$3,0))/INDEX(WEO!$F$4:$AZ$1000,MATCH("USA|ngdp_d",WEO!$A$4:$A$1000,0),MATCH(AE$4,WEO!$F$3:$AZ$3,0))</f>
        <v>1.0578288670980576</v>
      </c>
      <c r="AF9" s="27">
        <f>INDEX(WEO!$F$4:$AZ$1000,MATCH("USA|ngdp_d",WEO!$A$4:$A$1000,0),MATCH(Settings!$C$8,WEO!$F$3:$AZ$3,0))/INDEX(WEO!$F$4:$AZ$1000,MATCH("USA|ngdp_d",WEO!$A$4:$A$1000,0),MATCH(AF$4,WEO!$F$3:$AZ$3,0))</f>
        <v>1.0286485096938984</v>
      </c>
      <c r="AG9" s="27">
        <f>INDEX(WEO!$F$4:$AZ$1000,MATCH("USA|ngdp_d",WEO!$A$4:$A$1000,0),MATCH(Settings!$C$8,WEO!$F$3:$AZ$3,0))/INDEX(WEO!$F$4:$AZ$1000,MATCH("USA|ngdp_d",WEO!$A$4:$A$1000,0),MATCH(AG$4,WEO!$F$3:$AZ$3,0))</f>
        <v>1</v>
      </c>
      <c r="AH9" s="27">
        <f>INDEX(WEO!$F$4:$AZ$1000,MATCH("USA|ngdp_d",WEO!$A$4:$A$1000,0),MATCH(Settings!$C$8,WEO!$F$3:$AZ$3,0))/INDEX(WEO!$F$4:$AZ$1000,MATCH("USA|ngdp_d",WEO!$A$4:$A$1000,0),MATCH(AH$4,WEO!$F$3:$AZ$3,0))</f>
        <v>0.97851281436971538</v>
      </c>
      <c r="AI9" s="27">
        <f>INDEX(WEO!$F$4:$AZ$1000,MATCH("USA|ngdp_d",WEO!$A$4:$A$1000,0),MATCH(Settings!$C$8,WEO!$F$3:$AZ$3,0))/INDEX(WEO!$F$4:$AZ$1000,MATCH("USA|ngdp_d",WEO!$A$4:$A$1000,0),MATCH(AI$4,WEO!$F$3:$AZ$3,0))</f>
        <v>0.96271097147520246</v>
      </c>
      <c r="AJ9" s="27">
        <f>INDEX(WEO!$F$4:$AZ$1000,MATCH("USA|ngdp_d",WEO!$A$4:$A$1000,0),MATCH(Settings!$C$8,WEO!$F$3:$AZ$3,0))/INDEX(WEO!$F$4:$AZ$1000,MATCH("USA|ngdp_d",WEO!$A$4:$A$1000,0),MATCH(AJ$4,WEO!$F$3:$AZ$3,0))</f>
        <v>0.94589198312324119</v>
      </c>
      <c r="AK9" s="27">
        <f>INDEX(WEO!$F$4:$AZ$1000,MATCH("USA|ngdp_d",WEO!$A$4:$A$1000,0),MATCH(Settings!$C$8,WEO!$F$3:$AZ$3,0))/INDEX(WEO!$F$4:$AZ$1000,MATCH("USA|ngdp_d",WEO!$A$4:$A$1000,0),MATCH(AK$4,WEO!$F$3:$AZ$3,0))</f>
        <v>0.92882458091045916</v>
      </c>
      <c r="AL9" s="27">
        <f>INDEX(WEO!$F$4:$AZ$1000,MATCH("USA|ngdp_d",WEO!$A$4:$A$1000,0),MATCH(Settings!$C$8,WEO!$F$3:$AZ$3,0))/INDEX(WEO!$F$4:$AZ$1000,MATCH("USA|ngdp_d",WEO!$A$4:$A$1000,0),MATCH(AL$4,WEO!$F$3:$AZ$3,0))</f>
        <v>0.91235384310078094</v>
      </c>
      <c r="AM9" s="27">
        <f>INDEX(WEO!$F$4:$AZ$1000,MATCH("USA|ngdp_d",WEO!$A$4:$A$1000,0),MATCH(Settings!$C$8,WEO!$F$3:$AZ$3,0))/INDEX(WEO!$F$4:$AZ$1000,MATCH("USA|ngdp_d",WEO!$A$4:$A$1000,0),MATCH(AM$4,WEO!$F$3:$AZ$3,0))</f>
        <v>0.89645707450183032</v>
      </c>
      <c r="AN9" s="27">
        <f>INDEX(WEO!$F$4:$AZ$1000,MATCH("USA|ngdp_d",WEO!$A$4:$A$1000,0),MATCH(Settings!$C$8,WEO!$F$3:$AZ$3,0))/INDEX(WEO!$F$4:$AZ$1000,MATCH("USA|ngdp_d",WEO!$A$4:$A$1000,0),MATCH(AN$4,WEO!$F$3:$AZ$3,0))</f>
        <v>0.88110478656080438</v>
      </c>
      <c r="AO9" s="27">
        <f>INDEX(WEO!$F$4:$AZ$1000,MATCH("USA|ngdp_d",WEO!$A$4:$A$1000,0),MATCH(Settings!$C$8,WEO!$F$3:$AZ$3,0))/INDEX(WEO!$F$4:$AZ$1000,MATCH("USA|ngdp_d",WEO!$A$4:$A$1000,0),MATCH(AO$4,WEO!$F$3:$AZ$3,0))</f>
        <v>0.86626947673983834</v>
      </c>
      <c r="AP9" s="27">
        <f>INDEX(WEO!$F$4:$AZ$1000,MATCH("USA|ngdp_d",WEO!$A$4:$A$1000,0),MATCH(Settings!$C$8,WEO!$F$3:$AZ$3,0))/INDEX(WEO!$F$4:$AZ$1000,MATCH("USA|ngdp_d",WEO!$A$4:$A$1000,0),MATCH(AP$4,WEO!$F$3:$AZ$3,0))</f>
        <v>0.85192546409012881</v>
      </c>
    </row>
    <row r="11" spans="1:42" x14ac:dyDescent="0.25">
      <c r="A11" s="18" t="s">
        <v>863</v>
      </c>
      <c r="B11" s="19"/>
      <c r="C11" s="19"/>
      <c r="D11" s="18" t="s">
        <v>864</v>
      </c>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c r="AI11" s="19"/>
      <c r="AJ11" s="19"/>
      <c r="AK11" s="19"/>
      <c r="AL11" s="19"/>
      <c r="AM11" s="19"/>
      <c r="AN11" s="19"/>
      <c r="AO11" s="19"/>
      <c r="AP11" s="19"/>
    </row>
    <row r="12" spans="1:42" collapsed="1" x14ac:dyDescent="0.25">
      <c r="A12" s="7" t="s">
        <v>865</v>
      </c>
      <c r="B12" s="7"/>
      <c r="C12" s="7"/>
      <c r="H12" s="7" t="str">
        <f>INDEX(Variables!$B$5:$B$65,MATCH($A12,Variables!$A$5:$A$65,0))&amp;IF($C12="",""," | "&amp;INDEX(Mapping!$B$5:$B$26,MATCH($C12,Mapping!$A$5:$A$26,0))&amp;" | "&amp;INDEX(Mapping!$B$30:$B$41,MATCH($B12,Mapping!$A$30:$A$41,0)))</f>
        <v>Carbon price trajectory used</v>
      </c>
      <c r="I12" s="7" t="str">
        <f>INDEX(Variables!$C$5:$C$65,MATCH($A12,Variables!$A$5:$A$65,0))</f>
        <v>$/tCO2 real</v>
      </c>
      <c r="J12" s="7" t="str">
        <f>INDEX(Variables!$E$5:$E$65,MATCH($A12,Variables!$A$5:$A$65,0))</f>
        <v>Calculation (legacy rows 2248, 2251); x infl if NomorReal = Nominal</v>
      </c>
      <c r="K12" s="7"/>
      <c r="L12" s="28" t="str">
        <f>LOWER(Settings!$C$4)&amp;".mit."&amp;$A12&amp;IF($C12="","","."&amp;$C12&amp;"."&amp;$B12)&amp;IF(INDEX(Variables!$D$5:$D$65,MATCH($A12,Variables!$A$5:$A$65,0))="","","."&amp;INDEX(Variables!$D$5:$D$65,MATCH($A12,Variables!$A$5:$A$65,0)))&amp;"."&amp;L$5</f>
        <v>egy.mit.cptraj.1</v>
      </c>
      <c r="M12" s="29">
        <f t="shared" ref="M12:Z12" si="4">(IF(M$4&lt;M$14,0,M$15+(M$16-M$15)/MAX(M$17-M$14,1)*IF(OR(M$4&lt;=M$17,M$18="Linear*"),M$4-M$14,M$17-M$14)))*IF(LEFT(M$19,7)="Nominal",M$8,1)</f>
        <v>0</v>
      </c>
      <c r="N12" s="30">
        <f t="shared" si="4"/>
        <v>0</v>
      </c>
      <c r="O12" s="30">
        <f t="shared" si="4"/>
        <v>0</v>
      </c>
      <c r="P12" s="30">
        <f t="shared" si="4"/>
        <v>0</v>
      </c>
      <c r="Q12" s="30">
        <f t="shared" si="4"/>
        <v>0</v>
      </c>
      <c r="R12" s="30">
        <f t="shared" si="4"/>
        <v>0</v>
      </c>
      <c r="S12" s="30">
        <f t="shared" si="4"/>
        <v>0</v>
      </c>
      <c r="T12" s="30">
        <f t="shared" si="4"/>
        <v>0</v>
      </c>
      <c r="U12" s="30">
        <f t="shared" si="4"/>
        <v>0</v>
      </c>
      <c r="V12" s="30">
        <f t="shared" si="4"/>
        <v>0</v>
      </c>
      <c r="W12" s="30">
        <f t="shared" si="4"/>
        <v>0</v>
      </c>
      <c r="X12" s="30">
        <f t="shared" si="4"/>
        <v>0</v>
      </c>
      <c r="Y12" s="30">
        <f t="shared" si="4"/>
        <v>0</v>
      </c>
      <c r="Z12" s="30">
        <f t="shared" si="4"/>
        <v>0</v>
      </c>
      <c r="AA12" s="30"/>
      <c r="AB12" s="28" t="str">
        <f>LOWER(Settings!$C$4)&amp;".mit."&amp;$A12&amp;IF($C12="","","."&amp;$C12&amp;"."&amp;$B12)&amp;IF(INDEX(Variables!$D$5:$D$65,MATCH($A12,Variables!$A$5:$A$65,0))="","","."&amp;INDEX(Variables!$D$5:$D$65,MATCH($A12,Variables!$A$5:$A$65,0)))&amp;"."&amp;AB$5</f>
        <v>egy.mit.cptraj.2</v>
      </c>
      <c r="AC12" s="29">
        <f t="shared" ref="AC12:AP12" si="5">(IF(AC$4&lt;AC$14,0,AC$15+(AC$16-AC$15)/MAX(AC$17-AC$14,1)*IF(OR(AC$4&lt;=AC$17,AC$18="Linear*"),AC$4-AC$14,AC$17-AC$14)))*IF(LEFT(AC$19,7)="Nominal",AC$8,1)</f>
        <v>0</v>
      </c>
      <c r="AD12" s="30">
        <f t="shared" si="5"/>
        <v>0</v>
      </c>
      <c r="AE12" s="30">
        <f t="shared" si="5"/>
        <v>0</v>
      </c>
      <c r="AF12" s="30">
        <f t="shared" si="5"/>
        <v>0</v>
      </c>
      <c r="AG12" s="30">
        <f t="shared" si="5"/>
        <v>0</v>
      </c>
      <c r="AH12" s="30">
        <f t="shared" si="5"/>
        <v>20</v>
      </c>
      <c r="AI12" s="30">
        <f t="shared" si="5"/>
        <v>20</v>
      </c>
      <c r="AJ12" s="30">
        <f t="shared" si="5"/>
        <v>20</v>
      </c>
      <c r="AK12" s="30">
        <f t="shared" si="5"/>
        <v>20</v>
      </c>
      <c r="AL12" s="30">
        <f t="shared" si="5"/>
        <v>20</v>
      </c>
      <c r="AM12" s="30">
        <f t="shared" si="5"/>
        <v>20</v>
      </c>
      <c r="AN12" s="30">
        <f t="shared" si="5"/>
        <v>20</v>
      </c>
      <c r="AO12" s="30">
        <f t="shared" si="5"/>
        <v>20</v>
      </c>
      <c r="AP12" s="30">
        <f t="shared" si="5"/>
        <v>20</v>
      </c>
    </row>
    <row r="13" spans="1:42" hidden="1" outlineLevel="1" x14ac:dyDescent="0.25">
      <c r="H13" s="31" t="s">
        <v>866</v>
      </c>
    </row>
    <row r="14" spans="1:42" hidden="1" outlineLevel="1" x14ac:dyDescent="0.25">
      <c r="A14" s="5" t="s">
        <v>130</v>
      </c>
      <c r="B14" s="5"/>
      <c r="C14" s="5"/>
      <c r="D14" s="6">
        <v>18</v>
      </c>
      <c r="H14" s="5" t="str">
        <f>INDEX(Variables!$B$5:$B$65,MATCH($A14,Variables!$A$5:$A$65,0))&amp;IF($C14="",""," | "&amp;INDEX(Mapping!$B$5:$B$26,MATCH($C14,Mapping!$A$5:$A$26,0))&amp;" | "&amp;INDEX(Mapping!$B$30:$B$41,MATCH($B14,Mapping!$A$30:$A$41,0)))</f>
        <v>Carbon pricing start year</v>
      </c>
      <c r="I14" s="5" t="str">
        <f>INDEX(Variables!$C$5:$C$65,MATCH($A14,Variables!$A$5:$A$65,0))</f>
        <v>year</v>
      </c>
      <c r="J14" s="5" t="str">
        <f>INDEX(Variables!$E$5:$E$65,MATCH($A14,Variables!$A$5:$A$65,0))</f>
        <v>MTInputs (scenario column)</v>
      </c>
      <c r="K14" s="5"/>
      <c r="L14" s="23" t="str">
        <f>LOWER(Settings!$C$4)&amp;".mit."&amp;$A14&amp;IF($C14="","","."&amp;$C14&amp;"."&amp;$B14)&amp;IF(INDEX(Variables!$D$5:$D$65,MATCH($A14,Variables!$A$5:$A$65,0))="","","."&amp;INDEX(Variables!$D$5:$D$65,MATCH($A14,Variables!$A$5:$A$65,0)))&amp;"."&amp;L$5</f>
        <v>egy.mit.CPIntro.1</v>
      </c>
      <c r="M14" s="21">
        <f>INDEX(MTInputs!$J$1:$AZ$415,$D14,MATCH(M$5,MTInputs!$J$5:$AZ$5,0))</f>
        <v>2027</v>
      </c>
      <c r="N14" s="22">
        <f>INDEX(MTInputs!$J$1:$AZ$415,$D14,MATCH(N$5,MTInputs!$J$5:$AZ$5,0))</f>
        <v>2027</v>
      </c>
      <c r="O14" s="22">
        <f>INDEX(MTInputs!$J$1:$AZ$415,$D14,MATCH(O$5,MTInputs!$J$5:$AZ$5,0))</f>
        <v>2027</v>
      </c>
      <c r="P14" s="22">
        <f>INDEX(MTInputs!$J$1:$AZ$415,$D14,MATCH(P$5,MTInputs!$J$5:$AZ$5,0))</f>
        <v>2027</v>
      </c>
      <c r="Q14" s="22">
        <f>INDEX(MTInputs!$J$1:$AZ$415,$D14,MATCH(Q$5,MTInputs!$J$5:$AZ$5,0))</f>
        <v>2027</v>
      </c>
      <c r="R14" s="22">
        <f>INDEX(MTInputs!$J$1:$AZ$415,$D14,MATCH(R$5,MTInputs!$J$5:$AZ$5,0))</f>
        <v>2027</v>
      </c>
      <c r="S14" s="22">
        <f>INDEX(MTInputs!$J$1:$AZ$415,$D14,MATCH(S$5,MTInputs!$J$5:$AZ$5,0))</f>
        <v>2027</v>
      </c>
      <c r="T14" s="22">
        <f>INDEX(MTInputs!$J$1:$AZ$415,$D14,MATCH(T$5,MTInputs!$J$5:$AZ$5,0))</f>
        <v>2027</v>
      </c>
      <c r="U14" s="22">
        <f>INDEX(MTInputs!$J$1:$AZ$415,$D14,MATCH(U$5,MTInputs!$J$5:$AZ$5,0))</f>
        <v>2027</v>
      </c>
      <c r="V14" s="22">
        <f>INDEX(MTInputs!$J$1:$AZ$415,$D14,MATCH(V$5,MTInputs!$J$5:$AZ$5,0))</f>
        <v>2027</v>
      </c>
      <c r="W14" s="22">
        <f>INDEX(MTInputs!$J$1:$AZ$415,$D14,MATCH(W$5,MTInputs!$J$5:$AZ$5,0))</f>
        <v>2027</v>
      </c>
      <c r="X14" s="22">
        <f>INDEX(MTInputs!$J$1:$AZ$415,$D14,MATCH(X$5,MTInputs!$J$5:$AZ$5,0))</f>
        <v>2027</v>
      </c>
      <c r="Y14" s="22">
        <f>INDEX(MTInputs!$J$1:$AZ$415,$D14,MATCH(Y$5,MTInputs!$J$5:$AZ$5,0))</f>
        <v>2027</v>
      </c>
      <c r="Z14" s="22">
        <f>INDEX(MTInputs!$J$1:$AZ$415,$D14,MATCH(Z$5,MTInputs!$J$5:$AZ$5,0))</f>
        <v>2027</v>
      </c>
      <c r="AA14" s="22"/>
      <c r="AB14" s="23" t="str">
        <f>LOWER(Settings!$C$4)&amp;".mit."&amp;$A14&amp;IF($C14="","","."&amp;$C14&amp;"."&amp;$B14)&amp;IF(INDEX(Variables!$D$5:$D$65,MATCH($A14,Variables!$A$5:$A$65,0))="","","."&amp;INDEX(Variables!$D$5:$D$65,MATCH($A14,Variables!$A$5:$A$65,0)))&amp;"."&amp;AB$5</f>
        <v>egy.mit.CPIntro.2</v>
      </c>
      <c r="AC14" s="21">
        <f>INDEX(MTInputs!$J$1:$AZ$415,$D14,MATCH(AC$5,MTInputs!$J$5:$AZ$5,0))</f>
        <v>2027</v>
      </c>
      <c r="AD14" s="22">
        <f>INDEX(MTInputs!$J$1:$AZ$415,$D14,MATCH(AD$5,MTInputs!$J$5:$AZ$5,0))</f>
        <v>2027</v>
      </c>
      <c r="AE14" s="22">
        <f>INDEX(MTInputs!$J$1:$AZ$415,$D14,MATCH(AE$5,MTInputs!$J$5:$AZ$5,0))</f>
        <v>2027</v>
      </c>
      <c r="AF14" s="22">
        <f>INDEX(MTInputs!$J$1:$AZ$415,$D14,MATCH(AF$5,MTInputs!$J$5:$AZ$5,0))</f>
        <v>2027</v>
      </c>
      <c r="AG14" s="22">
        <f>INDEX(MTInputs!$J$1:$AZ$415,$D14,MATCH(AG$5,MTInputs!$J$5:$AZ$5,0))</f>
        <v>2027</v>
      </c>
      <c r="AH14" s="22">
        <f>INDEX(MTInputs!$J$1:$AZ$415,$D14,MATCH(AH$5,MTInputs!$J$5:$AZ$5,0))</f>
        <v>2027</v>
      </c>
      <c r="AI14" s="22">
        <f>INDEX(MTInputs!$J$1:$AZ$415,$D14,MATCH(AI$5,MTInputs!$J$5:$AZ$5,0))</f>
        <v>2027</v>
      </c>
      <c r="AJ14" s="22">
        <f>INDEX(MTInputs!$J$1:$AZ$415,$D14,MATCH(AJ$5,MTInputs!$J$5:$AZ$5,0))</f>
        <v>2027</v>
      </c>
      <c r="AK14" s="22">
        <f>INDEX(MTInputs!$J$1:$AZ$415,$D14,MATCH(AK$5,MTInputs!$J$5:$AZ$5,0))</f>
        <v>2027</v>
      </c>
      <c r="AL14" s="22">
        <f>INDEX(MTInputs!$J$1:$AZ$415,$D14,MATCH(AL$5,MTInputs!$J$5:$AZ$5,0))</f>
        <v>2027</v>
      </c>
      <c r="AM14" s="22">
        <f>INDEX(MTInputs!$J$1:$AZ$415,$D14,MATCH(AM$5,MTInputs!$J$5:$AZ$5,0))</f>
        <v>2027</v>
      </c>
      <c r="AN14" s="22">
        <f>INDEX(MTInputs!$J$1:$AZ$415,$D14,MATCH(AN$5,MTInputs!$J$5:$AZ$5,0))</f>
        <v>2027</v>
      </c>
      <c r="AO14" s="22">
        <f>INDEX(MTInputs!$J$1:$AZ$415,$D14,MATCH(AO$5,MTInputs!$J$5:$AZ$5,0))</f>
        <v>2027</v>
      </c>
      <c r="AP14" s="22">
        <f>INDEX(MTInputs!$J$1:$AZ$415,$D14,MATCH(AP$5,MTInputs!$J$5:$AZ$5,0))</f>
        <v>2027</v>
      </c>
    </row>
    <row r="15" spans="1:42" hidden="1" outlineLevel="1" x14ac:dyDescent="0.25">
      <c r="A15" s="5" t="s">
        <v>133</v>
      </c>
      <c r="B15" s="5"/>
      <c r="C15" s="5"/>
      <c r="D15" s="6">
        <v>19</v>
      </c>
      <c r="H15" s="5" t="str">
        <f>INDEX(Variables!$B$5:$B$65,MATCH($A15,Variables!$A$5:$A$65,0))&amp;IF($C15="",""," | "&amp;INDEX(Mapping!$B$5:$B$26,MATCH($C15,Mapping!$A$5:$A$26,0))&amp;" | "&amp;INDEX(Mapping!$B$30:$B$41,MATCH($B15,Mapping!$A$30:$A$41,0)))</f>
        <v>Starting carbon price</v>
      </c>
      <c r="I15" s="5" t="str">
        <f>INDEX(Variables!$C$5:$C$65,MATCH($A15,Variables!$A$5:$A$65,0))</f>
        <v>nom. USD/tCO2</v>
      </c>
      <c r="J15" s="5" t="str">
        <f>INDEX(Variables!$E$5:$E$65,MATCH($A15,Variables!$A$5:$A$65,0))</f>
        <v>MTInputs (scenario column)</v>
      </c>
      <c r="K15" s="5"/>
      <c r="L15" s="23" t="str">
        <f>LOWER(Settings!$C$4)&amp;".mit."&amp;$A15&amp;IF($C15="","","."&amp;$C15&amp;"."&amp;$B15)&amp;IF(INDEX(Variables!$D$5:$D$65,MATCH($A15,Variables!$A$5:$A$65,0))="","","."&amp;INDEX(Variables!$D$5:$D$65,MATCH($A15,Variables!$A$5:$A$65,0)))&amp;"."&amp;L$5</f>
        <v>egy.mit.CPLevelStart.1</v>
      </c>
      <c r="M15" s="32">
        <f>INDEX(MTInputs!$J$1:$AZ$415,$D15,MATCH(M$5,MTInputs!$J$5:$AZ$5,0))</f>
        <v>0</v>
      </c>
      <c r="N15" s="33">
        <f>INDEX(MTInputs!$J$1:$AZ$415,$D15,MATCH(N$5,MTInputs!$J$5:$AZ$5,0))</f>
        <v>0</v>
      </c>
      <c r="O15" s="33">
        <f>INDEX(MTInputs!$J$1:$AZ$415,$D15,MATCH(O$5,MTInputs!$J$5:$AZ$5,0))</f>
        <v>0</v>
      </c>
      <c r="P15" s="33">
        <f>INDEX(MTInputs!$J$1:$AZ$415,$D15,MATCH(P$5,MTInputs!$J$5:$AZ$5,0))</f>
        <v>0</v>
      </c>
      <c r="Q15" s="33">
        <f>INDEX(MTInputs!$J$1:$AZ$415,$D15,MATCH(Q$5,MTInputs!$J$5:$AZ$5,0))</f>
        <v>0</v>
      </c>
      <c r="R15" s="33">
        <f>INDEX(MTInputs!$J$1:$AZ$415,$D15,MATCH(R$5,MTInputs!$J$5:$AZ$5,0))</f>
        <v>0</v>
      </c>
      <c r="S15" s="33">
        <f>INDEX(MTInputs!$J$1:$AZ$415,$D15,MATCH(S$5,MTInputs!$J$5:$AZ$5,0))</f>
        <v>0</v>
      </c>
      <c r="T15" s="33">
        <f>INDEX(MTInputs!$J$1:$AZ$415,$D15,MATCH(T$5,MTInputs!$J$5:$AZ$5,0))</f>
        <v>0</v>
      </c>
      <c r="U15" s="33">
        <f>INDEX(MTInputs!$J$1:$AZ$415,$D15,MATCH(U$5,MTInputs!$J$5:$AZ$5,0))</f>
        <v>0</v>
      </c>
      <c r="V15" s="33">
        <f>INDEX(MTInputs!$J$1:$AZ$415,$D15,MATCH(V$5,MTInputs!$J$5:$AZ$5,0))</f>
        <v>0</v>
      </c>
      <c r="W15" s="33">
        <f>INDEX(MTInputs!$J$1:$AZ$415,$D15,MATCH(W$5,MTInputs!$J$5:$AZ$5,0))</f>
        <v>0</v>
      </c>
      <c r="X15" s="33">
        <f>INDEX(MTInputs!$J$1:$AZ$415,$D15,MATCH(X$5,MTInputs!$J$5:$AZ$5,0))</f>
        <v>0</v>
      </c>
      <c r="Y15" s="33">
        <f>INDEX(MTInputs!$J$1:$AZ$415,$D15,MATCH(Y$5,MTInputs!$J$5:$AZ$5,0))</f>
        <v>0</v>
      </c>
      <c r="Z15" s="33">
        <f>INDEX(MTInputs!$J$1:$AZ$415,$D15,MATCH(Z$5,MTInputs!$J$5:$AZ$5,0))</f>
        <v>0</v>
      </c>
      <c r="AA15" s="33"/>
      <c r="AB15" s="23" t="str">
        <f>LOWER(Settings!$C$4)&amp;".mit."&amp;$A15&amp;IF($C15="","","."&amp;$C15&amp;"."&amp;$B15)&amp;IF(INDEX(Variables!$D$5:$D$65,MATCH($A15,Variables!$A$5:$A$65,0))="","","."&amp;INDEX(Variables!$D$5:$D$65,MATCH($A15,Variables!$A$5:$A$65,0)))&amp;"."&amp;AB$5</f>
        <v>egy.mit.CPLevelStart.2</v>
      </c>
      <c r="AC15" s="32">
        <f>INDEX(MTInputs!$J$1:$AZ$415,$D15,MATCH(AC$5,MTInputs!$J$5:$AZ$5,0))</f>
        <v>20</v>
      </c>
      <c r="AD15" s="33">
        <f>INDEX(MTInputs!$J$1:$AZ$415,$D15,MATCH(AD$5,MTInputs!$J$5:$AZ$5,0))</f>
        <v>20</v>
      </c>
      <c r="AE15" s="33">
        <f>INDEX(MTInputs!$J$1:$AZ$415,$D15,MATCH(AE$5,MTInputs!$J$5:$AZ$5,0))</f>
        <v>20</v>
      </c>
      <c r="AF15" s="33">
        <f>INDEX(MTInputs!$J$1:$AZ$415,$D15,MATCH(AF$5,MTInputs!$J$5:$AZ$5,0))</f>
        <v>20</v>
      </c>
      <c r="AG15" s="33">
        <f>INDEX(MTInputs!$J$1:$AZ$415,$D15,MATCH(AG$5,MTInputs!$J$5:$AZ$5,0))</f>
        <v>20</v>
      </c>
      <c r="AH15" s="33">
        <f>INDEX(MTInputs!$J$1:$AZ$415,$D15,MATCH(AH$5,MTInputs!$J$5:$AZ$5,0))</f>
        <v>20</v>
      </c>
      <c r="AI15" s="33">
        <f>INDEX(MTInputs!$J$1:$AZ$415,$D15,MATCH(AI$5,MTInputs!$J$5:$AZ$5,0))</f>
        <v>20</v>
      </c>
      <c r="AJ15" s="33">
        <f>INDEX(MTInputs!$J$1:$AZ$415,$D15,MATCH(AJ$5,MTInputs!$J$5:$AZ$5,0))</f>
        <v>20</v>
      </c>
      <c r="AK15" s="33">
        <f>INDEX(MTInputs!$J$1:$AZ$415,$D15,MATCH(AK$5,MTInputs!$J$5:$AZ$5,0))</f>
        <v>20</v>
      </c>
      <c r="AL15" s="33">
        <f>INDEX(MTInputs!$J$1:$AZ$415,$D15,MATCH(AL$5,MTInputs!$J$5:$AZ$5,0))</f>
        <v>20</v>
      </c>
      <c r="AM15" s="33">
        <f>INDEX(MTInputs!$J$1:$AZ$415,$D15,MATCH(AM$5,MTInputs!$J$5:$AZ$5,0))</f>
        <v>20</v>
      </c>
      <c r="AN15" s="33">
        <f>INDEX(MTInputs!$J$1:$AZ$415,$D15,MATCH(AN$5,MTInputs!$J$5:$AZ$5,0))</f>
        <v>20</v>
      </c>
      <c r="AO15" s="33">
        <f>INDEX(MTInputs!$J$1:$AZ$415,$D15,MATCH(AO$5,MTInputs!$J$5:$AZ$5,0))</f>
        <v>20</v>
      </c>
      <c r="AP15" s="33">
        <f>INDEX(MTInputs!$J$1:$AZ$415,$D15,MATCH(AP$5,MTInputs!$J$5:$AZ$5,0))</f>
        <v>20</v>
      </c>
    </row>
    <row r="16" spans="1:42" hidden="1" outlineLevel="1" x14ac:dyDescent="0.25">
      <c r="A16" s="5" t="s">
        <v>135</v>
      </c>
      <c r="B16" s="5"/>
      <c r="C16" s="5"/>
      <c r="D16" s="6">
        <v>20</v>
      </c>
      <c r="H16" s="5" t="str">
        <f>INDEX(Variables!$B$5:$B$65,MATCH($A16,Variables!$A$5:$A$65,0))&amp;IF($C16="",""," | "&amp;INDEX(Mapping!$B$5:$B$26,MATCH($C16,Mapping!$A$5:$A$26,0))&amp;" | "&amp;INDEX(Mapping!$B$30:$B$41,MATCH($B16,Mapping!$A$30:$A$41,0)))</f>
        <v>Target level of carbon price</v>
      </c>
      <c r="I16" s="5" t="str">
        <f>INDEX(Variables!$C$5:$C$65,MATCH($A16,Variables!$A$5:$A$65,0))</f>
        <v>nom. USD/tCO2</v>
      </c>
      <c r="J16" s="5" t="str">
        <f>INDEX(Variables!$E$5:$E$65,MATCH($A16,Variables!$A$5:$A$65,0))</f>
        <v>MTInputs (scenario column)</v>
      </c>
      <c r="K16" s="5"/>
      <c r="L16" s="23" t="str">
        <f>LOWER(Settings!$C$4)&amp;".mit."&amp;$A16&amp;IF($C16="","","."&amp;$C16&amp;"."&amp;$B16)&amp;IF(INDEX(Variables!$D$5:$D$65,MATCH($A16,Variables!$A$5:$A$65,0))="","","."&amp;INDEX(Variables!$D$5:$D$65,MATCH($A16,Variables!$A$5:$A$65,0)))&amp;"."&amp;L$5</f>
        <v>egy.mit.CPLevelTarget.1</v>
      </c>
      <c r="M16" s="32">
        <f>INDEX(MTInputs!$J$1:$AZ$415,$D16,MATCH(M$5,MTInputs!$J$5:$AZ$5,0))</f>
        <v>0</v>
      </c>
      <c r="N16" s="33">
        <f>INDEX(MTInputs!$J$1:$AZ$415,$D16,MATCH(N$5,MTInputs!$J$5:$AZ$5,0))</f>
        <v>0</v>
      </c>
      <c r="O16" s="33">
        <f>INDEX(MTInputs!$J$1:$AZ$415,$D16,MATCH(O$5,MTInputs!$J$5:$AZ$5,0))</f>
        <v>0</v>
      </c>
      <c r="P16" s="33">
        <f>INDEX(MTInputs!$J$1:$AZ$415,$D16,MATCH(P$5,MTInputs!$J$5:$AZ$5,0))</f>
        <v>0</v>
      </c>
      <c r="Q16" s="33">
        <f>INDEX(MTInputs!$J$1:$AZ$415,$D16,MATCH(Q$5,MTInputs!$J$5:$AZ$5,0))</f>
        <v>0</v>
      </c>
      <c r="R16" s="33">
        <f>INDEX(MTInputs!$J$1:$AZ$415,$D16,MATCH(R$5,MTInputs!$J$5:$AZ$5,0))</f>
        <v>0</v>
      </c>
      <c r="S16" s="33">
        <f>INDEX(MTInputs!$J$1:$AZ$415,$D16,MATCH(S$5,MTInputs!$J$5:$AZ$5,0))</f>
        <v>0</v>
      </c>
      <c r="T16" s="33">
        <f>INDEX(MTInputs!$J$1:$AZ$415,$D16,MATCH(T$5,MTInputs!$J$5:$AZ$5,0))</f>
        <v>0</v>
      </c>
      <c r="U16" s="33">
        <f>INDEX(MTInputs!$J$1:$AZ$415,$D16,MATCH(U$5,MTInputs!$J$5:$AZ$5,0))</f>
        <v>0</v>
      </c>
      <c r="V16" s="33">
        <f>INDEX(MTInputs!$J$1:$AZ$415,$D16,MATCH(V$5,MTInputs!$J$5:$AZ$5,0))</f>
        <v>0</v>
      </c>
      <c r="W16" s="33">
        <f>INDEX(MTInputs!$J$1:$AZ$415,$D16,MATCH(W$5,MTInputs!$J$5:$AZ$5,0))</f>
        <v>0</v>
      </c>
      <c r="X16" s="33">
        <f>INDEX(MTInputs!$J$1:$AZ$415,$D16,MATCH(X$5,MTInputs!$J$5:$AZ$5,0))</f>
        <v>0</v>
      </c>
      <c r="Y16" s="33">
        <f>INDEX(MTInputs!$J$1:$AZ$415,$D16,MATCH(Y$5,MTInputs!$J$5:$AZ$5,0))</f>
        <v>0</v>
      </c>
      <c r="Z16" s="33">
        <f>INDEX(MTInputs!$J$1:$AZ$415,$D16,MATCH(Z$5,MTInputs!$J$5:$AZ$5,0))</f>
        <v>0</v>
      </c>
      <c r="AA16" s="33"/>
      <c r="AB16" s="23" t="str">
        <f>LOWER(Settings!$C$4)&amp;".mit."&amp;$A16&amp;IF($C16="","","."&amp;$C16&amp;"."&amp;$B16)&amp;IF(INDEX(Variables!$D$5:$D$65,MATCH($A16,Variables!$A$5:$A$65,0))="","","."&amp;INDEX(Variables!$D$5:$D$65,MATCH($A16,Variables!$A$5:$A$65,0)))&amp;"."&amp;AB$5</f>
        <v>egy.mit.CPLevelTarget.2</v>
      </c>
      <c r="AC16" s="32">
        <f>INDEX(MTInputs!$J$1:$AZ$415,$D16,MATCH(AC$5,MTInputs!$J$5:$AZ$5,0))</f>
        <v>20</v>
      </c>
      <c r="AD16" s="33">
        <f>INDEX(MTInputs!$J$1:$AZ$415,$D16,MATCH(AD$5,MTInputs!$J$5:$AZ$5,0))</f>
        <v>20</v>
      </c>
      <c r="AE16" s="33">
        <f>INDEX(MTInputs!$J$1:$AZ$415,$D16,MATCH(AE$5,MTInputs!$J$5:$AZ$5,0))</f>
        <v>20</v>
      </c>
      <c r="AF16" s="33">
        <f>INDEX(MTInputs!$J$1:$AZ$415,$D16,MATCH(AF$5,MTInputs!$J$5:$AZ$5,0))</f>
        <v>20</v>
      </c>
      <c r="AG16" s="33">
        <f>INDEX(MTInputs!$J$1:$AZ$415,$D16,MATCH(AG$5,MTInputs!$J$5:$AZ$5,0))</f>
        <v>20</v>
      </c>
      <c r="AH16" s="33">
        <f>INDEX(MTInputs!$J$1:$AZ$415,$D16,MATCH(AH$5,MTInputs!$J$5:$AZ$5,0))</f>
        <v>20</v>
      </c>
      <c r="AI16" s="33">
        <f>INDEX(MTInputs!$J$1:$AZ$415,$D16,MATCH(AI$5,MTInputs!$J$5:$AZ$5,0))</f>
        <v>20</v>
      </c>
      <c r="AJ16" s="33">
        <f>INDEX(MTInputs!$J$1:$AZ$415,$D16,MATCH(AJ$5,MTInputs!$J$5:$AZ$5,0))</f>
        <v>20</v>
      </c>
      <c r="AK16" s="33">
        <f>INDEX(MTInputs!$J$1:$AZ$415,$D16,MATCH(AK$5,MTInputs!$J$5:$AZ$5,0))</f>
        <v>20</v>
      </c>
      <c r="AL16" s="33">
        <f>INDEX(MTInputs!$J$1:$AZ$415,$D16,MATCH(AL$5,MTInputs!$J$5:$AZ$5,0))</f>
        <v>20</v>
      </c>
      <c r="AM16" s="33">
        <f>INDEX(MTInputs!$J$1:$AZ$415,$D16,MATCH(AM$5,MTInputs!$J$5:$AZ$5,0))</f>
        <v>20</v>
      </c>
      <c r="AN16" s="33">
        <f>INDEX(MTInputs!$J$1:$AZ$415,$D16,MATCH(AN$5,MTInputs!$J$5:$AZ$5,0))</f>
        <v>20</v>
      </c>
      <c r="AO16" s="33">
        <f>INDEX(MTInputs!$J$1:$AZ$415,$D16,MATCH(AO$5,MTInputs!$J$5:$AZ$5,0))</f>
        <v>20</v>
      </c>
      <c r="AP16" s="33">
        <f>INDEX(MTInputs!$J$1:$AZ$415,$D16,MATCH(AP$5,MTInputs!$J$5:$AZ$5,0))</f>
        <v>20</v>
      </c>
    </row>
    <row r="17" spans="1:42" hidden="1" outlineLevel="1" x14ac:dyDescent="0.25">
      <c r="A17" s="5" t="s">
        <v>137</v>
      </c>
      <c r="B17" s="5"/>
      <c r="C17" s="5"/>
      <c r="D17" s="6">
        <v>21</v>
      </c>
      <c r="H17" s="5" t="str">
        <f>INDEX(Variables!$B$5:$B$65,MATCH($A17,Variables!$A$5:$A$65,0))&amp;IF($C17="",""," | "&amp;INDEX(Mapping!$B$5:$B$26,MATCH($C17,Mapping!$A$5:$A$26,0))&amp;" | "&amp;INDEX(Mapping!$B$30:$B$41,MATCH($B17,Mapping!$A$30:$A$41,0)))</f>
        <v>Year to reach target level</v>
      </c>
      <c r="I17" s="5" t="str">
        <f>INDEX(Variables!$C$5:$C$65,MATCH($A17,Variables!$A$5:$A$65,0))</f>
        <v>year</v>
      </c>
      <c r="J17" s="5" t="str">
        <f>INDEX(Variables!$E$5:$E$65,MATCH($A17,Variables!$A$5:$A$65,0))</f>
        <v>MTInputs (scenario column)</v>
      </c>
      <c r="K17" s="5"/>
      <c r="L17" s="23" t="str">
        <f>LOWER(Settings!$C$4)&amp;".mit."&amp;$A17&amp;IF($C17="","","."&amp;$C17&amp;"."&amp;$B17)&amp;IF(INDEX(Variables!$D$5:$D$65,MATCH($A17,Variables!$A$5:$A$65,0))="","","."&amp;INDEX(Variables!$D$5:$D$65,MATCH($A17,Variables!$A$5:$A$65,0)))&amp;"."&amp;L$5</f>
        <v>egy.mit.CPOutro.1</v>
      </c>
      <c r="M17" s="21">
        <f>INDEX(MTInputs!$J$1:$AZ$415,$D17,MATCH(M$5,MTInputs!$J$5:$AZ$5,0))</f>
        <v>2030</v>
      </c>
      <c r="N17" s="22">
        <f>INDEX(MTInputs!$J$1:$AZ$415,$D17,MATCH(N$5,MTInputs!$J$5:$AZ$5,0))</f>
        <v>2030</v>
      </c>
      <c r="O17" s="22">
        <f>INDEX(MTInputs!$J$1:$AZ$415,$D17,MATCH(O$5,MTInputs!$J$5:$AZ$5,0))</f>
        <v>2030</v>
      </c>
      <c r="P17" s="22">
        <f>INDEX(MTInputs!$J$1:$AZ$415,$D17,MATCH(P$5,MTInputs!$J$5:$AZ$5,0))</f>
        <v>2030</v>
      </c>
      <c r="Q17" s="22">
        <f>INDEX(MTInputs!$J$1:$AZ$415,$D17,MATCH(Q$5,MTInputs!$J$5:$AZ$5,0))</f>
        <v>2030</v>
      </c>
      <c r="R17" s="22">
        <f>INDEX(MTInputs!$J$1:$AZ$415,$D17,MATCH(R$5,MTInputs!$J$5:$AZ$5,0))</f>
        <v>2030</v>
      </c>
      <c r="S17" s="22">
        <f>INDEX(MTInputs!$J$1:$AZ$415,$D17,MATCH(S$5,MTInputs!$J$5:$AZ$5,0))</f>
        <v>2030</v>
      </c>
      <c r="T17" s="22">
        <f>INDEX(MTInputs!$J$1:$AZ$415,$D17,MATCH(T$5,MTInputs!$J$5:$AZ$5,0))</f>
        <v>2030</v>
      </c>
      <c r="U17" s="22">
        <f>INDEX(MTInputs!$J$1:$AZ$415,$D17,MATCH(U$5,MTInputs!$J$5:$AZ$5,0))</f>
        <v>2030</v>
      </c>
      <c r="V17" s="22">
        <f>INDEX(MTInputs!$J$1:$AZ$415,$D17,MATCH(V$5,MTInputs!$J$5:$AZ$5,0))</f>
        <v>2030</v>
      </c>
      <c r="W17" s="22">
        <f>INDEX(MTInputs!$J$1:$AZ$415,$D17,MATCH(W$5,MTInputs!$J$5:$AZ$5,0))</f>
        <v>2030</v>
      </c>
      <c r="X17" s="22">
        <f>INDEX(MTInputs!$J$1:$AZ$415,$D17,MATCH(X$5,MTInputs!$J$5:$AZ$5,0))</f>
        <v>2030</v>
      </c>
      <c r="Y17" s="22">
        <f>INDEX(MTInputs!$J$1:$AZ$415,$D17,MATCH(Y$5,MTInputs!$J$5:$AZ$5,0))</f>
        <v>2030</v>
      </c>
      <c r="Z17" s="22">
        <f>INDEX(MTInputs!$J$1:$AZ$415,$D17,MATCH(Z$5,MTInputs!$J$5:$AZ$5,0))</f>
        <v>2030</v>
      </c>
      <c r="AA17" s="22"/>
      <c r="AB17" s="23" t="str">
        <f>LOWER(Settings!$C$4)&amp;".mit."&amp;$A17&amp;IF($C17="","","."&amp;$C17&amp;"."&amp;$B17)&amp;IF(INDEX(Variables!$D$5:$D$65,MATCH($A17,Variables!$A$5:$A$65,0))="","","."&amp;INDEX(Variables!$D$5:$D$65,MATCH($A17,Variables!$A$5:$A$65,0)))&amp;"."&amp;AB$5</f>
        <v>egy.mit.CPOutro.2</v>
      </c>
      <c r="AC17" s="21">
        <f>INDEX(MTInputs!$J$1:$AZ$415,$D17,MATCH(AC$5,MTInputs!$J$5:$AZ$5,0))</f>
        <v>2030</v>
      </c>
      <c r="AD17" s="22">
        <f>INDEX(MTInputs!$J$1:$AZ$415,$D17,MATCH(AD$5,MTInputs!$J$5:$AZ$5,0))</f>
        <v>2030</v>
      </c>
      <c r="AE17" s="22">
        <f>INDEX(MTInputs!$J$1:$AZ$415,$D17,MATCH(AE$5,MTInputs!$J$5:$AZ$5,0))</f>
        <v>2030</v>
      </c>
      <c r="AF17" s="22">
        <f>INDEX(MTInputs!$J$1:$AZ$415,$D17,MATCH(AF$5,MTInputs!$J$5:$AZ$5,0))</f>
        <v>2030</v>
      </c>
      <c r="AG17" s="22">
        <f>INDEX(MTInputs!$J$1:$AZ$415,$D17,MATCH(AG$5,MTInputs!$J$5:$AZ$5,0))</f>
        <v>2030</v>
      </c>
      <c r="AH17" s="22">
        <f>INDEX(MTInputs!$J$1:$AZ$415,$D17,MATCH(AH$5,MTInputs!$J$5:$AZ$5,0))</f>
        <v>2030</v>
      </c>
      <c r="AI17" s="22">
        <f>INDEX(MTInputs!$J$1:$AZ$415,$D17,MATCH(AI$5,MTInputs!$J$5:$AZ$5,0))</f>
        <v>2030</v>
      </c>
      <c r="AJ17" s="22">
        <f>INDEX(MTInputs!$J$1:$AZ$415,$D17,MATCH(AJ$5,MTInputs!$J$5:$AZ$5,0))</f>
        <v>2030</v>
      </c>
      <c r="AK17" s="22">
        <f>INDEX(MTInputs!$J$1:$AZ$415,$D17,MATCH(AK$5,MTInputs!$J$5:$AZ$5,0))</f>
        <v>2030</v>
      </c>
      <c r="AL17" s="22">
        <f>INDEX(MTInputs!$J$1:$AZ$415,$D17,MATCH(AL$5,MTInputs!$J$5:$AZ$5,0))</f>
        <v>2030</v>
      </c>
      <c r="AM17" s="22">
        <f>INDEX(MTInputs!$J$1:$AZ$415,$D17,MATCH(AM$5,MTInputs!$J$5:$AZ$5,0))</f>
        <v>2030</v>
      </c>
      <c r="AN17" s="22">
        <f>INDEX(MTInputs!$J$1:$AZ$415,$D17,MATCH(AN$5,MTInputs!$J$5:$AZ$5,0))</f>
        <v>2030</v>
      </c>
      <c r="AO17" s="22">
        <f>INDEX(MTInputs!$J$1:$AZ$415,$D17,MATCH(AO$5,MTInputs!$J$5:$AZ$5,0))</f>
        <v>2030</v>
      </c>
      <c r="AP17" s="22">
        <f>INDEX(MTInputs!$J$1:$AZ$415,$D17,MATCH(AP$5,MTInputs!$J$5:$AZ$5,0))</f>
        <v>2030</v>
      </c>
    </row>
    <row r="18" spans="1:42" hidden="1" outlineLevel="1" x14ac:dyDescent="0.25">
      <c r="A18" s="5" t="s">
        <v>526</v>
      </c>
      <c r="B18" s="5"/>
      <c r="C18" s="5"/>
      <c r="D18" s="6">
        <v>265</v>
      </c>
      <c r="H18" s="5" t="str">
        <f>INDEX(Variables!$B$5:$B$65,MATCH($A18,Variables!$A$5:$A$65,0))&amp;IF($C18="",""," | "&amp;INDEX(Mapping!$B$5:$B$26,MATCH($C18,Mapping!$A$5:$A$26,0))&amp;" | "&amp;INDEX(Mapping!$B$30:$B$41,MATCH($B18,Mapping!$A$30:$A$41,0)))</f>
        <v>Price pathway continues to rise after target year?</v>
      </c>
      <c r="I18" s="5" t="str">
        <f>INDEX(Variables!$C$5:$C$65,MATCH($A18,Variables!$A$5:$A$65,0))</f>
        <v>switch</v>
      </c>
      <c r="J18" s="5" t="str">
        <f>INDEX(Variables!$E$5:$E$65,MATCH($A18,Variables!$A$5:$A$65,0))</f>
        <v>MTInputs (scenario column)</v>
      </c>
      <c r="K18" s="5"/>
      <c r="L18" s="23" t="str">
        <f>LOWER(Settings!$C$4)&amp;".mit."&amp;$A18&amp;IF($C18="","","."&amp;$C18&amp;"."&amp;$B18)&amp;IF(INDEX(Variables!$D$5:$D$65,MATCH($A18,Variables!$A$5:$A$65,0))="","","."&amp;INDEX(Variables!$D$5:$D$65,MATCH($A18,Variables!$A$5:$A$65,0)))&amp;"."&amp;L$5</f>
        <v>egy.mit.ExtendCarbonPriceBeyondOutro.1</v>
      </c>
      <c r="M18" s="32" t="str">
        <f>INDEX(MTInputs!$J$1:$AZ$415,$D18,MATCH(M$5,MTInputs!$J$5:$AZ$5,0))</f>
        <v>Linear*</v>
      </c>
      <c r="N18" s="33" t="str">
        <f>INDEX(MTInputs!$J$1:$AZ$415,$D18,MATCH(N$5,MTInputs!$J$5:$AZ$5,0))</f>
        <v>Linear*</v>
      </c>
      <c r="O18" s="33" t="str">
        <f>INDEX(MTInputs!$J$1:$AZ$415,$D18,MATCH(O$5,MTInputs!$J$5:$AZ$5,0))</f>
        <v>Linear*</v>
      </c>
      <c r="P18" s="33" t="str">
        <f>INDEX(MTInputs!$J$1:$AZ$415,$D18,MATCH(P$5,MTInputs!$J$5:$AZ$5,0))</f>
        <v>Linear*</v>
      </c>
      <c r="Q18" s="33" t="str">
        <f>INDEX(MTInputs!$J$1:$AZ$415,$D18,MATCH(Q$5,MTInputs!$J$5:$AZ$5,0))</f>
        <v>Linear*</v>
      </c>
      <c r="R18" s="33" t="str">
        <f>INDEX(MTInputs!$J$1:$AZ$415,$D18,MATCH(R$5,MTInputs!$J$5:$AZ$5,0))</f>
        <v>Linear*</v>
      </c>
      <c r="S18" s="33" t="str">
        <f>INDEX(MTInputs!$J$1:$AZ$415,$D18,MATCH(S$5,MTInputs!$J$5:$AZ$5,0))</f>
        <v>Linear*</v>
      </c>
      <c r="T18" s="33" t="str">
        <f>INDEX(MTInputs!$J$1:$AZ$415,$D18,MATCH(T$5,MTInputs!$J$5:$AZ$5,0))</f>
        <v>Linear*</v>
      </c>
      <c r="U18" s="33" t="str">
        <f>INDEX(MTInputs!$J$1:$AZ$415,$D18,MATCH(U$5,MTInputs!$J$5:$AZ$5,0))</f>
        <v>Linear*</v>
      </c>
      <c r="V18" s="33" t="str">
        <f>INDEX(MTInputs!$J$1:$AZ$415,$D18,MATCH(V$5,MTInputs!$J$5:$AZ$5,0))</f>
        <v>Linear*</v>
      </c>
      <c r="W18" s="33" t="str">
        <f>INDEX(MTInputs!$J$1:$AZ$415,$D18,MATCH(W$5,MTInputs!$J$5:$AZ$5,0))</f>
        <v>Linear*</v>
      </c>
      <c r="X18" s="33" t="str">
        <f>INDEX(MTInputs!$J$1:$AZ$415,$D18,MATCH(X$5,MTInputs!$J$5:$AZ$5,0))</f>
        <v>Linear*</v>
      </c>
      <c r="Y18" s="33" t="str">
        <f>INDEX(MTInputs!$J$1:$AZ$415,$D18,MATCH(Y$5,MTInputs!$J$5:$AZ$5,0))</f>
        <v>Linear*</v>
      </c>
      <c r="Z18" s="33" t="str">
        <f>INDEX(MTInputs!$J$1:$AZ$415,$D18,MATCH(Z$5,MTInputs!$J$5:$AZ$5,0))</f>
        <v>Linear*</v>
      </c>
      <c r="AA18" s="33"/>
      <c r="AB18" s="23" t="str">
        <f>LOWER(Settings!$C$4)&amp;".mit."&amp;$A18&amp;IF($C18="","","."&amp;$C18&amp;"."&amp;$B18)&amp;IF(INDEX(Variables!$D$5:$D$65,MATCH($A18,Variables!$A$5:$A$65,0))="","","."&amp;INDEX(Variables!$D$5:$D$65,MATCH($A18,Variables!$A$5:$A$65,0)))&amp;"."&amp;AB$5</f>
        <v>egy.mit.ExtendCarbonPriceBeyondOutro.2</v>
      </c>
      <c r="AC18" s="32" t="str">
        <f>INDEX(MTInputs!$J$1:$AZ$415,$D18,MATCH(AC$5,MTInputs!$J$5:$AZ$5,0))</f>
        <v>Linear*</v>
      </c>
      <c r="AD18" s="33" t="str">
        <f>INDEX(MTInputs!$J$1:$AZ$415,$D18,MATCH(AD$5,MTInputs!$J$5:$AZ$5,0))</f>
        <v>Linear*</v>
      </c>
      <c r="AE18" s="33" t="str">
        <f>INDEX(MTInputs!$J$1:$AZ$415,$D18,MATCH(AE$5,MTInputs!$J$5:$AZ$5,0))</f>
        <v>Linear*</v>
      </c>
      <c r="AF18" s="33" t="str">
        <f>INDEX(MTInputs!$J$1:$AZ$415,$D18,MATCH(AF$5,MTInputs!$J$5:$AZ$5,0))</f>
        <v>Linear*</v>
      </c>
      <c r="AG18" s="33" t="str">
        <f>INDEX(MTInputs!$J$1:$AZ$415,$D18,MATCH(AG$5,MTInputs!$J$5:$AZ$5,0))</f>
        <v>Linear*</v>
      </c>
      <c r="AH18" s="33" t="str">
        <f>INDEX(MTInputs!$J$1:$AZ$415,$D18,MATCH(AH$5,MTInputs!$J$5:$AZ$5,0))</f>
        <v>Linear*</v>
      </c>
      <c r="AI18" s="33" t="str">
        <f>INDEX(MTInputs!$J$1:$AZ$415,$D18,MATCH(AI$5,MTInputs!$J$5:$AZ$5,0))</f>
        <v>Linear*</v>
      </c>
      <c r="AJ18" s="33" t="str">
        <f>INDEX(MTInputs!$J$1:$AZ$415,$D18,MATCH(AJ$5,MTInputs!$J$5:$AZ$5,0))</f>
        <v>Linear*</v>
      </c>
      <c r="AK18" s="33" t="str">
        <f>INDEX(MTInputs!$J$1:$AZ$415,$D18,MATCH(AK$5,MTInputs!$J$5:$AZ$5,0))</f>
        <v>Linear*</v>
      </c>
      <c r="AL18" s="33" t="str">
        <f>INDEX(MTInputs!$J$1:$AZ$415,$D18,MATCH(AL$5,MTInputs!$J$5:$AZ$5,0))</f>
        <v>Linear*</v>
      </c>
      <c r="AM18" s="33" t="str">
        <f>INDEX(MTInputs!$J$1:$AZ$415,$D18,MATCH(AM$5,MTInputs!$J$5:$AZ$5,0))</f>
        <v>Linear*</v>
      </c>
      <c r="AN18" s="33" t="str">
        <f>INDEX(MTInputs!$J$1:$AZ$415,$D18,MATCH(AN$5,MTInputs!$J$5:$AZ$5,0))</f>
        <v>Linear*</v>
      </c>
      <c r="AO18" s="33" t="str">
        <f>INDEX(MTInputs!$J$1:$AZ$415,$D18,MATCH(AO$5,MTInputs!$J$5:$AZ$5,0))</f>
        <v>Linear*</v>
      </c>
      <c r="AP18" s="33" t="str">
        <f>INDEX(MTInputs!$J$1:$AZ$415,$D18,MATCH(AP$5,MTInputs!$J$5:$AZ$5,0))</f>
        <v>Linear*</v>
      </c>
    </row>
    <row r="19" spans="1:42" hidden="1" outlineLevel="1" x14ac:dyDescent="0.25">
      <c r="A19" s="5" t="s">
        <v>529</v>
      </c>
      <c r="B19" s="5"/>
      <c r="C19" s="5"/>
      <c r="D19" s="6">
        <v>266</v>
      </c>
      <c r="H19" s="5" t="str">
        <f>INDEX(Variables!$B$5:$B$65,MATCH($A19,Variables!$A$5:$A$65,0))&amp;IF($C19="",""," | "&amp;INDEX(Mapping!$B$5:$B$26,MATCH($C19,Mapping!$A$5:$A$26,0))&amp;" | "&amp;INDEX(Mapping!$B$30:$B$41,MATCH($B19,Mapping!$A$30:$A$41,0)))</f>
        <v>Tax pathway is in nominal or real terms?</v>
      </c>
      <c r="I19" s="5" t="str">
        <f>INDEX(Variables!$C$5:$C$65,MATCH($A19,Variables!$A$5:$A$65,0))</f>
        <v>switch</v>
      </c>
      <c r="J19" s="5" t="str">
        <f>INDEX(Variables!$E$5:$E$65,MATCH($A19,Variables!$A$5:$A$65,0))</f>
        <v>MTInputs (scenario column)</v>
      </c>
      <c r="K19" s="5"/>
      <c r="L19" s="23" t="str">
        <f>LOWER(Settings!$C$4)&amp;".mit."&amp;$A19&amp;IF($C19="","","."&amp;$C19&amp;"."&amp;$B19)&amp;IF(INDEX(Variables!$D$5:$D$65,MATCH($A19,Variables!$A$5:$A$65,0))="","","."&amp;INDEX(Variables!$D$5:$D$65,MATCH($A19,Variables!$A$5:$A$65,0)))&amp;"."&amp;L$5</f>
        <v>egy.mit.NomorReal.1</v>
      </c>
      <c r="M19" s="32" t="str">
        <f>INDEX(MTInputs!$J$1:$AZ$415,$D19,MATCH(M$5,MTInputs!$J$5:$AZ$5,0))</f>
        <v>Real*</v>
      </c>
      <c r="N19" s="33" t="str">
        <f>INDEX(MTInputs!$J$1:$AZ$415,$D19,MATCH(N$5,MTInputs!$J$5:$AZ$5,0))</f>
        <v>Real*</v>
      </c>
      <c r="O19" s="33" t="str">
        <f>INDEX(MTInputs!$J$1:$AZ$415,$D19,MATCH(O$5,MTInputs!$J$5:$AZ$5,0))</f>
        <v>Real*</v>
      </c>
      <c r="P19" s="33" t="str">
        <f>INDEX(MTInputs!$J$1:$AZ$415,$D19,MATCH(P$5,MTInputs!$J$5:$AZ$5,0))</f>
        <v>Real*</v>
      </c>
      <c r="Q19" s="33" t="str">
        <f>INDEX(MTInputs!$J$1:$AZ$415,$D19,MATCH(Q$5,MTInputs!$J$5:$AZ$5,0))</f>
        <v>Real*</v>
      </c>
      <c r="R19" s="33" t="str">
        <f>INDEX(MTInputs!$J$1:$AZ$415,$D19,MATCH(R$5,MTInputs!$J$5:$AZ$5,0))</f>
        <v>Real*</v>
      </c>
      <c r="S19" s="33" t="str">
        <f>INDEX(MTInputs!$J$1:$AZ$415,$D19,MATCH(S$5,MTInputs!$J$5:$AZ$5,0))</f>
        <v>Real*</v>
      </c>
      <c r="T19" s="33" t="str">
        <f>INDEX(MTInputs!$J$1:$AZ$415,$D19,MATCH(T$5,MTInputs!$J$5:$AZ$5,0))</f>
        <v>Real*</v>
      </c>
      <c r="U19" s="33" t="str">
        <f>INDEX(MTInputs!$J$1:$AZ$415,$D19,MATCH(U$5,MTInputs!$J$5:$AZ$5,0))</f>
        <v>Real*</v>
      </c>
      <c r="V19" s="33" t="str">
        <f>INDEX(MTInputs!$J$1:$AZ$415,$D19,MATCH(V$5,MTInputs!$J$5:$AZ$5,0))</f>
        <v>Real*</v>
      </c>
      <c r="W19" s="33" t="str">
        <f>INDEX(MTInputs!$J$1:$AZ$415,$D19,MATCH(W$5,MTInputs!$J$5:$AZ$5,0))</f>
        <v>Real*</v>
      </c>
      <c r="X19" s="33" t="str">
        <f>INDEX(MTInputs!$J$1:$AZ$415,$D19,MATCH(X$5,MTInputs!$J$5:$AZ$5,0))</f>
        <v>Real*</v>
      </c>
      <c r="Y19" s="33" t="str">
        <f>INDEX(MTInputs!$J$1:$AZ$415,$D19,MATCH(Y$5,MTInputs!$J$5:$AZ$5,0))</f>
        <v>Real*</v>
      </c>
      <c r="Z19" s="33" t="str">
        <f>INDEX(MTInputs!$J$1:$AZ$415,$D19,MATCH(Z$5,MTInputs!$J$5:$AZ$5,0))</f>
        <v>Real*</v>
      </c>
      <c r="AA19" s="33"/>
      <c r="AB19" s="23" t="str">
        <f>LOWER(Settings!$C$4)&amp;".mit."&amp;$A19&amp;IF($C19="","","."&amp;$C19&amp;"."&amp;$B19)&amp;IF(INDEX(Variables!$D$5:$D$65,MATCH($A19,Variables!$A$5:$A$65,0))="","","."&amp;INDEX(Variables!$D$5:$D$65,MATCH($A19,Variables!$A$5:$A$65,0)))&amp;"."&amp;AB$5</f>
        <v>egy.mit.NomorReal.2</v>
      </c>
      <c r="AC19" s="32" t="str">
        <f>INDEX(MTInputs!$J$1:$AZ$415,$D19,MATCH(AC$5,MTInputs!$J$5:$AZ$5,0))</f>
        <v>Real*</v>
      </c>
      <c r="AD19" s="33" t="str">
        <f>INDEX(MTInputs!$J$1:$AZ$415,$D19,MATCH(AD$5,MTInputs!$J$5:$AZ$5,0))</f>
        <v>Real*</v>
      </c>
      <c r="AE19" s="33" t="str">
        <f>INDEX(MTInputs!$J$1:$AZ$415,$D19,MATCH(AE$5,MTInputs!$J$5:$AZ$5,0))</f>
        <v>Real*</v>
      </c>
      <c r="AF19" s="33" t="str">
        <f>INDEX(MTInputs!$J$1:$AZ$415,$D19,MATCH(AF$5,MTInputs!$J$5:$AZ$5,0))</f>
        <v>Real*</v>
      </c>
      <c r="AG19" s="33" t="str">
        <f>INDEX(MTInputs!$J$1:$AZ$415,$D19,MATCH(AG$5,MTInputs!$J$5:$AZ$5,0))</f>
        <v>Real*</v>
      </c>
      <c r="AH19" s="33" t="str">
        <f>INDEX(MTInputs!$J$1:$AZ$415,$D19,MATCH(AH$5,MTInputs!$J$5:$AZ$5,0))</f>
        <v>Real*</v>
      </c>
      <c r="AI19" s="33" t="str">
        <f>INDEX(MTInputs!$J$1:$AZ$415,$D19,MATCH(AI$5,MTInputs!$J$5:$AZ$5,0))</f>
        <v>Real*</v>
      </c>
      <c r="AJ19" s="33" t="str">
        <f>INDEX(MTInputs!$J$1:$AZ$415,$D19,MATCH(AJ$5,MTInputs!$J$5:$AZ$5,0))</f>
        <v>Real*</v>
      </c>
      <c r="AK19" s="33" t="str">
        <f>INDEX(MTInputs!$J$1:$AZ$415,$D19,MATCH(AK$5,MTInputs!$J$5:$AZ$5,0))</f>
        <v>Real*</v>
      </c>
      <c r="AL19" s="33" t="str">
        <f>INDEX(MTInputs!$J$1:$AZ$415,$D19,MATCH(AL$5,MTInputs!$J$5:$AZ$5,0))</f>
        <v>Real*</v>
      </c>
      <c r="AM19" s="33" t="str">
        <f>INDEX(MTInputs!$J$1:$AZ$415,$D19,MATCH(AM$5,MTInputs!$J$5:$AZ$5,0))</f>
        <v>Real*</v>
      </c>
      <c r="AN19" s="33" t="str">
        <f>INDEX(MTInputs!$J$1:$AZ$415,$D19,MATCH(AN$5,MTInputs!$J$5:$AZ$5,0))</f>
        <v>Real*</v>
      </c>
      <c r="AO19" s="33" t="str">
        <f>INDEX(MTInputs!$J$1:$AZ$415,$D19,MATCH(AO$5,MTInputs!$J$5:$AZ$5,0))</f>
        <v>Real*</v>
      </c>
      <c r="AP19" s="33" t="str">
        <f>INDEX(MTInputs!$J$1:$AZ$415,$D19,MATCH(AP$5,MTInputs!$J$5:$AZ$5,0))</f>
        <v>Real*</v>
      </c>
    </row>
    <row r="20" spans="1:42" hidden="1" outlineLevel="1" x14ac:dyDescent="0.25">
      <c r="H20" s="31" t="s">
        <v>867</v>
      </c>
    </row>
    <row r="21" spans="1:42" hidden="1" outlineLevel="1" x14ac:dyDescent="0.25">
      <c r="A21" s="5" t="s">
        <v>868</v>
      </c>
      <c r="B21" s="5" t="s">
        <v>869</v>
      </c>
      <c r="C21" s="5" t="s">
        <v>870</v>
      </c>
      <c r="D21" s="6">
        <v>23</v>
      </c>
      <c r="H21" s="5" t="str">
        <f>INDEX(Variables!$B$5:$B$65,MATCH($A21,Variables!$A$5:$A$65,0))&amp;IF($C21="",""," | "&amp;INDEX(Mapping!$B$5:$B$26,MATCH($C21,Mapping!$A$5:$A$26,0))&amp;" | "&amp;INDEX(Mapping!$B$30:$B$41,MATCH($B21,Mapping!$A$30:$A$41,0)))</f>
        <v>Carbon tax coverage (Apply tax?) | All subsectors | Coal</v>
      </c>
      <c r="I21" s="5" t="str">
        <f>INDEX(Variables!$C$5:$C$65,MATCH($A21,Variables!$A$5:$A$65,0))</f>
        <v>switch</v>
      </c>
      <c r="J21" s="5" t="str">
        <f>INDEX(Variables!$E$5:$E$65,MATCH($A21,Variables!$A$5:$A$65,0))</f>
        <v>MTInputs (scenario column)</v>
      </c>
      <c r="K21" s="5"/>
      <c r="L21" s="23" t="str">
        <f>LOWER(Settings!$C$4)&amp;".mit."&amp;$A21&amp;IF($C21="","","."&amp;$C21&amp;"."&amp;$B21)&amp;IF(INDEX(Variables!$D$5:$D$65,MATCH($A21,Variables!$A$5:$A$65,0))="","","."&amp;INDEX(Variables!$D$5:$D$65,MATCH($A21,Variables!$A$5:$A$65,0)))&amp;"."&amp;L$5</f>
        <v>egy.mit.ctcov.all.coa.1</v>
      </c>
      <c r="M21" s="32" t="b">
        <f>INDEX(MTInputs!$J$1:$AZ$415,$D21,MATCH(M$5,MTInputs!$J$5:$AZ$5,0))</f>
        <v>1</v>
      </c>
      <c r="N21" s="33" t="b">
        <f>INDEX(MTInputs!$J$1:$AZ$415,$D21,MATCH(N$5,MTInputs!$J$5:$AZ$5,0))</f>
        <v>1</v>
      </c>
      <c r="O21" s="33" t="b">
        <f>INDEX(MTInputs!$J$1:$AZ$415,$D21,MATCH(O$5,MTInputs!$J$5:$AZ$5,0))</f>
        <v>1</v>
      </c>
      <c r="P21" s="33" t="b">
        <f>INDEX(MTInputs!$J$1:$AZ$415,$D21,MATCH(P$5,MTInputs!$J$5:$AZ$5,0))</f>
        <v>1</v>
      </c>
      <c r="Q21" s="33" t="b">
        <f>INDEX(MTInputs!$J$1:$AZ$415,$D21,MATCH(Q$5,MTInputs!$J$5:$AZ$5,0))</f>
        <v>1</v>
      </c>
      <c r="R21" s="33" t="b">
        <f>INDEX(MTInputs!$J$1:$AZ$415,$D21,MATCH(R$5,MTInputs!$J$5:$AZ$5,0))</f>
        <v>1</v>
      </c>
      <c r="S21" s="33" t="b">
        <f>INDEX(MTInputs!$J$1:$AZ$415,$D21,MATCH(S$5,MTInputs!$J$5:$AZ$5,0))</f>
        <v>1</v>
      </c>
      <c r="T21" s="33" t="b">
        <f>INDEX(MTInputs!$J$1:$AZ$415,$D21,MATCH(T$5,MTInputs!$J$5:$AZ$5,0))</f>
        <v>1</v>
      </c>
      <c r="U21" s="33" t="b">
        <f>INDEX(MTInputs!$J$1:$AZ$415,$D21,MATCH(U$5,MTInputs!$J$5:$AZ$5,0))</f>
        <v>1</v>
      </c>
      <c r="V21" s="33" t="b">
        <f>INDEX(MTInputs!$J$1:$AZ$415,$D21,MATCH(V$5,MTInputs!$J$5:$AZ$5,0))</f>
        <v>1</v>
      </c>
      <c r="W21" s="33" t="b">
        <f>INDEX(MTInputs!$J$1:$AZ$415,$D21,MATCH(W$5,MTInputs!$J$5:$AZ$5,0))</f>
        <v>1</v>
      </c>
      <c r="X21" s="33" t="b">
        <f>INDEX(MTInputs!$J$1:$AZ$415,$D21,MATCH(X$5,MTInputs!$J$5:$AZ$5,0))</f>
        <v>1</v>
      </c>
      <c r="Y21" s="33" t="b">
        <f>INDEX(MTInputs!$J$1:$AZ$415,$D21,MATCH(Y$5,MTInputs!$J$5:$AZ$5,0))</f>
        <v>1</v>
      </c>
      <c r="Z21" s="33" t="b">
        <f>INDEX(MTInputs!$J$1:$AZ$415,$D21,MATCH(Z$5,MTInputs!$J$5:$AZ$5,0))</f>
        <v>1</v>
      </c>
      <c r="AA21" s="33"/>
      <c r="AB21" s="23" t="str">
        <f>LOWER(Settings!$C$4)&amp;".mit."&amp;$A21&amp;IF($C21="","","."&amp;$C21&amp;"."&amp;$B21)&amp;IF(INDEX(Variables!$D$5:$D$65,MATCH($A21,Variables!$A$5:$A$65,0))="","","."&amp;INDEX(Variables!$D$5:$D$65,MATCH($A21,Variables!$A$5:$A$65,0)))&amp;"."&amp;AB$5</f>
        <v>egy.mit.ctcov.all.coa.2</v>
      </c>
      <c r="AC21" s="32" t="b">
        <f>INDEX(MTInputs!$J$1:$AZ$415,$D21,MATCH(AC$5,MTInputs!$J$5:$AZ$5,0))</f>
        <v>1</v>
      </c>
      <c r="AD21" s="33" t="b">
        <f>INDEX(MTInputs!$J$1:$AZ$415,$D21,MATCH(AD$5,MTInputs!$J$5:$AZ$5,0))</f>
        <v>1</v>
      </c>
      <c r="AE21" s="33" t="b">
        <f>INDEX(MTInputs!$J$1:$AZ$415,$D21,MATCH(AE$5,MTInputs!$J$5:$AZ$5,0))</f>
        <v>1</v>
      </c>
      <c r="AF21" s="33" t="b">
        <f>INDEX(MTInputs!$J$1:$AZ$415,$D21,MATCH(AF$5,MTInputs!$J$5:$AZ$5,0))</f>
        <v>1</v>
      </c>
      <c r="AG21" s="33" t="b">
        <f>INDEX(MTInputs!$J$1:$AZ$415,$D21,MATCH(AG$5,MTInputs!$J$5:$AZ$5,0))</f>
        <v>1</v>
      </c>
      <c r="AH21" s="33" t="b">
        <f>INDEX(MTInputs!$J$1:$AZ$415,$D21,MATCH(AH$5,MTInputs!$J$5:$AZ$5,0))</f>
        <v>1</v>
      </c>
      <c r="AI21" s="33" t="b">
        <f>INDEX(MTInputs!$J$1:$AZ$415,$D21,MATCH(AI$5,MTInputs!$J$5:$AZ$5,0))</f>
        <v>1</v>
      </c>
      <c r="AJ21" s="33" t="b">
        <f>INDEX(MTInputs!$J$1:$AZ$415,$D21,MATCH(AJ$5,MTInputs!$J$5:$AZ$5,0))</f>
        <v>1</v>
      </c>
      <c r="AK21" s="33" t="b">
        <f>INDEX(MTInputs!$J$1:$AZ$415,$D21,MATCH(AK$5,MTInputs!$J$5:$AZ$5,0))</f>
        <v>1</v>
      </c>
      <c r="AL21" s="33" t="b">
        <f>INDEX(MTInputs!$J$1:$AZ$415,$D21,MATCH(AL$5,MTInputs!$J$5:$AZ$5,0))</f>
        <v>1</v>
      </c>
      <c r="AM21" s="33" t="b">
        <f>INDEX(MTInputs!$J$1:$AZ$415,$D21,MATCH(AM$5,MTInputs!$J$5:$AZ$5,0))</f>
        <v>1</v>
      </c>
      <c r="AN21" s="33" t="b">
        <f>INDEX(MTInputs!$J$1:$AZ$415,$D21,MATCH(AN$5,MTInputs!$J$5:$AZ$5,0))</f>
        <v>1</v>
      </c>
      <c r="AO21" s="33" t="b">
        <f>INDEX(MTInputs!$J$1:$AZ$415,$D21,MATCH(AO$5,MTInputs!$J$5:$AZ$5,0))</f>
        <v>1</v>
      </c>
      <c r="AP21" s="33" t="b">
        <f>INDEX(MTInputs!$J$1:$AZ$415,$D21,MATCH(AP$5,MTInputs!$J$5:$AZ$5,0))</f>
        <v>1</v>
      </c>
    </row>
    <row r="22" spans="1:42" hidden="1" outlineLevel="1" x14ac:dyDescent="0.25">
      <c r="A22" s="5" t="s">
        <v>868</v>
      </c>
      <c r="B22" s="5" t="s">
        <v>871</v>
      </c>
      <c r="C22" s="5" t="s">
        <v>870</v>
      </c>
      <c r="D22" s="6">
        <v>24</v>
      </c>
      <c r="H22" s="5" t="str">
        <f>INDEX(Variables!$B$5:$B$65,MATCH($A22,Variables!$A$5:$A$65,0))&amp;IF($C22="",""," | "&amp;INDEX(Mapping!$B$5:$B$26,MATCH($C22,Mapping!$A$5:$A$26,0))&amp;" | "&amp;INDEX(Mapping!$B$30:$B$41,MATCH($B22,Mapping!$A$30:$A$41,0)))</f>
        <v>Carbon tax coverage (Apply tax?) | All subsectors | Natural gas</v>
      </c>
      <c r="I22" s="5" t="str">
        <f>INDEX(Variables!$C$5:$C$65,MATCH($A22,Variables!$A$5:$A$65,0))</f>
        <v>switch</v>
      </c>
      <c r="J22" s="5" t="str">
        <f>INDEX(Variables!$E$5:$E$65,MATCH($A22,Variables!$A$5:$A$65,0))</f>
        <v>MTInputs (scenario column)</v>
      </c>
      <c r="K22" s="5"/>
      <c r="L22" s="23" t="str">
        <f>LOWER(Settings!$C$4)&amp;".mit."&amp;$A22&amp;IF($C22="","","."&amp;$C22&amp;"."&amp;$B22)&amp;IF(INDEX(Variables!$D$5:$D$65,MATCH($A22,Variables!$A$5:$A$65,0))="","","."&amp;INDEX(Variables!$D$5:$D$65,MATCH($A22,Variables!$A$5:$A$65,0)))&amp;"."&amp;L$5</f>
        <v>egy.mit.ctcov.all.nga.1</v>
      </c>
      <c r="M22" s="32" t="b">
        <f>INDEX(MTInputs!$J$1:$AZ$415,$D22,MATCH(M$5,MTInputs!$J$5:$AZ$5,0))</f>
        <v>1</v>
      </c>
      <c r="N22" s="33" t="b">
        <f>INDEX(MTInputs!$J$1:$AZ$415,$D22,MATCH(N$5,MTInputs!$J$5:$AZ$5,0))</f>
        <v>1</v>
      </c>
      <c r="O22" s="33" t="b">
        <f>INDEX(MTInputs!$J$1:$AZ$415,$D22,MATCH(O$5,MTInputs!$J$5:$AZ$5,0))</f>
        <v>1</v>
      </c>
      <c r="P22" s="33" t="b">
        <f>INDEX(MTInputs!$J$1:$AZ$415,$D22,MATCH(P$5,MTInputs!$J$5:$AZ$5,0))</f>
        <v>1</v>
      </c>
      <c r="Q22" s="33" t="b">
        <f>INDEX(MTInputs!$J$1:$AZ$415,$D22,MATCH(Q$5,MTInputs!$J$5:$AZ$5,0))</f>
        <v>1</v>
      </c>
      <c r="R22" s="33" t="b">
        <f>INDEX(MTInputs!$J$1:$AZ$415,$D22,MATCH(R$5,MTInputs!$J$5:$AZ$5,0))</f>
        <v>1</v>
      </c>
      <c r="S22" s="33" t="b">
        <f>INDEX(MTInputs!$J$1:$AZ$415,$D22,MATCH(S$5,MTInputs!$J$5:$AZ$5,0))</f>
        <v>1</v>
      </c>
      <c r="T22" s="33" t="b">
        <f>INDEX(MTInputs!$J$1:$AZ$415,$D22,MATCH(T$5,MTInputs!$J$5:$AZ$5,0))</f>
        <v>1</v>
      </c>
      <c r="U22" s="33" t="b">
        <f>INDEX(MTInputs!$J$1:$AZ$415,$D22,MATCH(U$5,MTInputs!$J$5:$AZ$5,0))</f>
        <v>1</v>
      </c>
      <c r="V22" s="33" t="b">
        <f>INDEX(MTInputs!$J$1:$AZ$415,$D22,MATCH(V$5,MTInputs!$J$5:$AZ$5,0))</f>
        <v>1</v>
      </c>
      <c r="W22" s="33" t="b">
        <f>INDEX(MTInputs!$J$1:$AZ$415,$D22,MATCH(W$5,MTInputs!$J$5:$AZ$5,0))</f>
        <v>1</v>
      </c>
      <c r="X22" s="33" t="b">
        <f>INDEX(MTInputs!$J$1:$AZ$415,$D22,MATCH(X$5,MTInputs!$J$5:$AZ$5,0))</f>
        <v>1</v>
      </c>
      <c r="Y22" s="33" t="b">
        <f>INDEX(MTInputs!$J$1:$AZ$415,$D22,MATCH(Y$5,MTInputs!$J$5:$AZ$5,0))</f>
        <v>1</v>
      </c>
      <c r="Z22" s="33" t="b">
        <f>INDEX(MTInputs!$J$1:$AZ$415,$D22,MATCH(Z$5,MTInputs!$J$5:$AZ$5,0))</f>
        <v>1</v>
      </c>
      <c r="AA22" s="33"/>
      <c r="AB22" s="23" t="str">
        <f>LOWER(Settings!$C$4)&amp;".mit."&amp;$A22&amp;IF($C22="","","."&amp;$C22&amp;"."&amp;$B22)&amp;IF(INDEX(Variables!$D$5:$D$65,MATCH($A22,Variables!$A$5:$A$65,0))="","","."&amp;INDEX(Variables!$D$5:$D$65,MATCH($A22,Variables!$A$5:$A$65,0)))&amp;"."&amp;AB$5</f>
        <v>egy.mit.ctcov.all.nga.2</v>
      </c>
      <c r="AC22" s="32" t="b">
        <f>INDEX(MTInputs!$J$1:$AZ$415,$D22,MATCH(AC$5,MTInputs!$J$5:$AZ$5,0))</f>
        <v>1</v>
      </c>
      <c r="AD22" s="33" t="b">
        <f>INDEX(MTInputs!$J$1:$AZ$415,$D22,MATCH(AD$5,MTInputs!$J$5:$AZ$5,0))</f>
        <v>1</v>
      </c>
      <c r="AE22" s="33" t="b">
        <f>INDEX(MTInputs!$J$1:$AZ$415,$D22,MATCH(AE$5,MTInputs!$J$5:$AZ$5,0))</f>
        <v>1</v>
      </c>
      <c r="AF22" s="33" t="b">
        <f>INDEX(MTInputs!$J$1:$AZ$415,$D22,MATCH(AF$5,MTInputs!$J$5:$AZ$5,0))</f>
        <v>1</v>
      </c>
      <c r="AG22" s="33" t="b">
        <f>INDEX(MTInputs!$J$1:$AZ$415,$D22,MATCH(AG$5,MTInputs!$J$5:$AZ$5,0))</f>
        <v>1</v>
      </c>
      <c r="AH22" s="33" t="b">
        <f>INDEX(MTInputs!$J$1:$AZ$415,$D22,MATCH(AH$5,MTInputs!$J$5:$AZ$5,0))</f>
        <v>1</v>
      </c>
      <c r="AI22" s="33" t="b">
        <f>INDEX(MTInputs!$J$1:$AZ$415,$D22,MATCH(AI$5,MTInputs!$J$5:$AZ$5,0))</f>
        <v>1</v>
      </c>
      <c r="AJ22" s="33" t="b">
        <f>INDEX(MTInputs!$J$1:$AZ$415,$D22,MATCH(AJ$5,MTInputs!$J$5:$AZ$5,0))</f>
        <v>1</v>
      </c>
      <c r="AK22" s="33" t="b">
        <f>INDEX(MTInputs!$J$1:$AZ$415,$D22,MATCH(AK$5,MTInputs!$J$5:$AZ$5,0))</f>
        <v>1</v>
      </c>
      <c r="AL22" s="33" t="b">
        <f>INDEX(MTInputs!$J$1:$AZ$415,$D22,MATCH(AL$5,MTInputs!$J$5:$AZ$5,0))</f>
        <v>1</v>
      </c>
      <c r="AM22" s="33" t="b">
        <f>INDEX(MTInputs!$J$1:$AZ$415,$D22,MATCH(AM$5,MTInputs!$J$5:$AZ$5,0))</f>
        <v>1</v>
      </c>
      <c r="AN22" s="33" t="b">
        <f>INDEX(MTInputs!$J$1:$AZ$415,$D22,MATCH(AN$5,MTInputs!$J$5:$AZ$5,0))</f>
        <v>1</v>
      </c>
      <c r="AO22" s="33" t="b">
        <f>INDEX(MTInputs!$J$1:$AZ$415,$D22,MATCH(AO$5,MTInputs!$J$5:$AZ$5,0))</f>
        <v>1</v>
      </c>
      <c r="AP22" s="33" t="b">
        <f>INDEX(MTInputs!$J$1:$AZ$415,$D22,MATCH(AP$5,MTInputs!$J$5:$AZ$5,0))</f>
        <v>1</v>
      </c>
    </row>
    <row r="23" spans="1:42" hidden="1" outlineLevel="1" x14ac:dyDescent="0.25">
      <c r="A23" s="5" t="s">
        <v>868</v>
      </c>
      <c r="B23" s="5" t="s">
        <v>872</v>
      </c>
      <c r="C23" s="5" t="s">
        <v>870</v>
      </c>
      <c r="D23" s="6">
        <v>25</v>
      </c>
      <c r="H23" s="5" t="str">
        <f>INDEX(Variables!$B$5:$B$65,MATCH($A23,Variables!$A$5:$A$65,0))&amp;IF($C23="",""," | "&amp;INDEX(Mapping!$B$5:$B$26,MATCH($C23,Mapping!$A$5:$A$26,0))&amp;" | "&amp;INDEX(Mapping!$B$30:$B$41,MATCH($B23,Mapping!$A$30:$A$41,0)))</f>
        <v>Carbon tax coverage (Apply tax?) | All subsectors | Gasoline</v>
      </c>
      <c r="I23" s="5" t="str">
        <f>INDEX(Variables!$C$5:$C$65,MATCH($A23,Variables!$A$5:$A$65,0))</f>
        <v>switch</v>
      </c>
      <c r="J23" s="5" t="str">
        <f>INDEX(Variables!$E$5:$E$65,MATCH($A23,Variables!$A$5:$A$65,0))</f>
        <v>MTInputs (scenario column)</v>
      </c>
      <c r="K23" s="5"/>
      <c r="L23" s="23" t="str">
        <f>LOWER(Settings!$C$4)&amp;".mit."&amp;$A23&amp;IF($C23="","","."&amp;$C23&amp;"."&amp;$B23)&amp;IF(INDEX(Variables!$D$5:$D$65,MATCH($A23,Variables!$A$5:$A$65,0))="","","."&amp;INDEX(Variables!$D$5:$D$65,MATCH($A23,Variables!$A$5:$A$65,0)))&amp;"."&amp;L$5</f>
        <v>egy.mit.ctcov.all.gso.1</v>
      </c>
      <c r="M23" s="32" t="b">
        <f>INDEX(MTInputs!$J$1:$AZ$415,$D23,MATCH(M$5,MTInputs!$J$5:$AZ$5,0))</f>
        <v>1</v>
      </c>
      <c r="N23" s="33" t="b">
        <f>INDEX(MTInputs!$J$1:$AZ$415,$D23,MATCH(N$5,MTInputs!$J$5:$AZ$5,0))</f>
        <v>1</v>
      </c>
      <c r="O23" s="33" t="b">
        <f>INDEX(MTInputs!$J$1:$AZ$415,$D23,MATCH(O$5,MTInputs!$J$5:$AZ$5,0))</f>
        <v>1</v>
      </c>
      <c r="P23" s="33" t="b">
        <f>INDEX(MTInputs!$J$1:$AZ$415,$D23,MATCH(P$5,MTInputs!$J$5:$AZ$5,0))</f>
        <v>1</v>
      </c>
      <c r="Q23" s="33" t="b">
        <f>INDEX(MTInputs!$J$1:$AZ$415,$D23,MATCH(Q$5,MTInputs!$J$5:$AZ$5,0))</f>
        <v>1</v>
      </c>
      <c r="R23" s="33" t="b">
        <f>INDEX(MTInputs!$J$1:$AZ$415,$D23,MATCH(R$5,MTInputs!$J$5:$AZ$5,0))</f>
        <v>1</v>
      </c>
      <c r="S23" s="33" t="b">
        <f>INDEX(MTInputs!$J$1:$AZ$415,$D23,MATCH(S$5,MTInputs!$J$5:$AZ$5,0))</f>
        <v>1</v>
      </c>
      <c r="T23" s="33" t="b">
        <f>INDEX(MTInputs!$J$1:$AZ$415,$D23,MATCH(T$5,MTInputs!$J$5:$AZ$5,0))</f>
        <v>1</v>
      </c>
      <c r="U23" s="33" t="b">
        <f>INDEX(MTInputs!$J$1:$AZ$415,$D23,MATCH(U$5,MTInputs!$J$5:$AZ$5,0))</f>
        <v>1</v>
      </c>
      <c r="V23" s="33" t="b">
        <f>INDEX(MTInputs!$J$1:$AZ$415,$D23,MATCH(V$5,MTInputs!$J$5:$AZ$5,0))</f>
        <v>1</v>
      </c>
      <c r="W23" s="33" t="b">
        <f>INDEX(MTInputs!$J$1:$AZ$415,$D23,MATCH(W$5,MTInputs!$J$5:$AZ$5,0))</f>
        <v>1</v>
      </c>
      <c r="X23" s="33" t="b">
        <f>INDEX(MTInputs!$J$1:$AZ$415,$D23,MATCH(X$5,MTInputs!$J$5:$AZ$5,0))</f>
        <v>1</v>
      </c>
      <c r="Y23" s="33" t="b">
        <f>INDEX(MTInputs!$J$1:$AZ$415,$D23,MATCH(Y$5,MTInputs!$J$5:$AZ$5,0))</f>
        <v>1</v>
      </c>
      <c r="Z23" s="33" t="b">
        <f>INDEX(MTInputs!$J$1:$AZ$415,$D23,MATCH(Z$5,MTInputs!$J$5:$AZ$5,0))</f>
        <v>1</v>
      </c>
      <c r="AA23" s="33"/>
      <c r="AB23" s="23" t="str">
        <f>LOWER(Settings!$C$4)&amp;".mit."&amp;$A23&amp;IF($C23="","","."&amp;$C23&amp;"."&amp;$B23)&amp;IF(INDEX(Variables!$D$5:$D$65,MATCH($A23,Variables!$A$5:$A$65,0))="","","."&amp;INDEX(Variables!$D$5:$D$65,MATCH($A23,Variables!$A$5:$A$65,0)))&amp;"."&amp;AB$5</f>
        <v>egy.mit.ctcov.all.gso.2</v>
      </c>
      <c r="AC23" s="32" t="b">
        <f>INDEX(MTInputs!$J$1:$AZ$415,$D23,MATCH(AC$5,MTInputs!$J$5:$AZ$5,0))</f>
        <v>1</v>
      </c>
      <c r="AD23" s="33" t="b">
        <f>INDEX(MTInputs!$J$1:$AZ$415,$D23,MATCH(AD$5,MTInputs!$J$5:$AZ$5,0))</f>
        <v>1</v>
      </c>
      <c r="AE23" s="33" t="b">
        <f>INDEX(MTInputs!$J$1:$AZ$415,$D23,MATCH(AE$5,MTInputs!$J$5:$AZ$5,0))</f>
        <v>1</v>
      </c>
      <c r="AF23" s="33" t="b">
        <f>INDEX(MTInputs!$J$1:$AZ$415,$D23,MATCH(AF$5,MTInputs!$J$5:$AZ$5,0))</f>
        <v>1</v>
      </c>
      <c r="AG23" s="33" t="b">
        <f>INDEX(MTInputs!$J$1:$AZ$415,$D23,MATCH(AG$5,MTInputs!$J$5:$AZ$5,0))</f>
        <v>1</v>
      </c>
      <c r="AH23" s="33" t="b">
        <f>INDEX(MTInputs!$J$1:$AZ$415,$D23,MATCH(AH$5,MTInputs!$J$5:$AZ$5,0))</f>
        <v>1</v>
      </c>
      <c r="AI23" s="33" t="b">
        <f>INDEX(MTInputs!$J$1:$AZ$415,$D23,MATCH(AI$5,MTInputs!$J$5:$AZ$5,0))</f>
        <v>1</v>
      </c>
      <c r="AJ23" s="33" t="b">
        <f>INDEX(MTInputs!$J$1:$AZ$415,$D23,MATCH(AJ$5,MTInputs!$J$5:$AZ$5,0))</f>
        <v>1</v>
      </c>
      <c r="AK23" s="33" t="b">
        <f>INDEX(MTInputs!$J$1:$AZ$415,$D23,MATCH(AK$5,MTInputs!$J$5:$AZ$5,0))</f>
        <v>1</v>
      </c>
      <c r="AL23" s="33" t="b">
        <f>INDEX(MTInputs!$J$1:$AZ$415,$D23,MATCH(AL$5,MTInputs!$J$5:$AZ$5,0))</f>
        <v>1</v>
      </c>
      <c r="AM23" s="33" t="b">
        <f>INDEX(MTInputs!$J$1:$AZ$415,$D23,MATCH(AM$5,MTInputs!$J$5:$AZ$5,0))</f>
        <v>1</v>
      </c>
      <c r="AN23" s="33" t="b">
        <f>INDEX(MTInputs!$J$1:$AZ$415,$D23,MATCH(AN$5,MTInputs!$J$5:$AZ$5,0))</f>
        <v>1</v>
      </c>
      <c r="AO23" s="33" t="b">
        <f>INDEX(MTInputs!$J$1:$AZ$415,$D23,MATCH(AO$5,MTInputs!$J$5:$AZ$5,0))</f>
        <v>1</v>
      </c>
      <c r="AP23" s="33" t="b">
        <f>INDEX(MTInputs!$J$1:$AZ$415,$D23,MATCH(AP$5,MTInputs!$J$5:$AZ$5,0))</f>
        <v>1</v>
      </c>
    </row>
    <row r="24" spans="1:42" hidden="1" outlineLevel="1" x14ac:dyDescent="0.25">
      <c r="A24" s="5" t="s">
        <v>868</v>
      </c>
      <c r="B24" s="5" t="s">
        <v>873</v>
      </c>
      <c r="C24" s="5" t="s">
        <v>870</v>
      </c>
      <c r="D24" s="6">
        <v>26</v>
      </c>
      <c r="H24" s="5" t="str">
        <f>INDEX(Variables!$B$5:$B$65,MATCH($A24,Variables!$A$5:$A$65,0))&amp;IF($C24="",""," | "&amp;INDEX(Mapping!$B$5:$B$26,MATCH($C24,Mapping!$A$5:$A$26,0))&amp;" | "&amp;INDEX(Mapping!$B$30:$B$41,MATCH($B24,Mapping!$A$30:$A$41,0)))</f>
        <v>Carbon tax coverage (Apply tax?) | All subsectors | Diesel</v>
      </c>
      <c r="I24" s="5" t="str">
        <f>INDEX(Variables!$C$5:$C$65,MATCH($A24,Variables!$A$5:$A$65,0))</f>
        <v>switch</v>
      </c>
      <c r="J24" s="5" t="str">
        <f>INDEX(Variables!$E$5:$E$65,MATCH($A24,Variables!$A$5:$A$65,0))</f>
        <v>MTInputs (scenario column)</v>
      </c>
      <c r="K24" s="5"/>
      <c r="L24" s="23" t="str">
        <f>LOWER(Settings!$C$4)&amp;".mit."&amp;$A24&amp;IF($C24="","","."&amp;$C24&amp;"."&amp;$B24)&amp;IF(INDEX(Variables!$D$5:$D$65,MATCH($A24,Variables!$A$5:$A$65,0))="","","."&amp;INDEX(Variables!$D$5:$D$65,MATCH($A24,Variables!$A$5:$A$65,0)))&amp;"."&amp;L$5</f>
        <v>egy.mit.ctcov.all.die.1</v>
      </c>
      <c r="M24" s="32" t="b">
        <f>INDEX(MTInputs!$J$1:$AZ$415,$D24,MATCH(M$5,MTInputs!$J$5:$AZ$5,0))</f>
        <v>1</v>
      </c>
      <c r="N24" s="33" t="b">
        <f>INDEX(MTInputs!$J$1:$AZ$415,$D24,MATCH(N$5,MTInputs!$J$5:$AZ$5,0))</f>
        <v>1</v>
      </c>
      <c r="O24" s="33" t="b">
        <f>INDEX(MTInputs!$J$1:$AZ$415,$D24,MATCH(O$5,MTInputs!$J$5:$AZ$5,0))</f>
        <v>1</v>
      </c>
      <c r="P24" s="33" t="b">
        <f>INDEX(MTInputs!$J$1:$AZ$415,$D24,MATCH(P$5,MTInputs!$J$5:$AZ$5,0))</f>
        <v>1</v>
      </c>
      <c r="Q24" s="33" t="b">
        <f>INDEX(MTInputs!$J$1:$AZ$415,$D24,MATCH(Q$5,MTInputs!$J$5:$AZ$5,0))</f>
        <v>1</v>
      </c>
      <c r="R24" s="33" t="b">
        <f>INDEX(MTInputs!$J$1:$AZ$415,$D24,MATCH(R$5,MTInputs!$J$5:$AZ$5,0))</f>
        <v>1</v>
      </c>
      <c r="S24" s="33" t="b">
        <f>INDEX(MTInputs!$J$1:$AZ$415,$D24,MATCH(S$5,MTInputs!$J$5:$AZ$5,0))</f>
        <v>1</v>
      </c>
      <c r="T24" s="33" t="b">
        <f>INDEX(MTInputs!$J$1:$AZ$415,$D24,MATCH(T$5,MTInputs!$J$5:$AZ$5,0))</f>
        <v>1</v>
      </c>
      <c r="U24" s="33" t="b">
        <f>INDEX(MTInputs!$J$1:$AZ$415,$D24,MATCH(U$5,MTInputs!$J$5:$AZ$5,0))</f>
        <v>1</v>
      </c>
      <c r="V24" s="33" t="b">
        <f>INDEX(MTInputs!$J$1:$AZ$415,$D24,MATCH(V$5,MTInputs!$J$5:$AZ$5,0))</f>
        <v>1</v>
      </c>
      <c r="W24" s="33" t="b">
        <f>INDEX(MTInputs!$J$1:$AZ$415,$D24,MATCH(W$5,MTInputs!$J$5:$AZ$5,0))</f>
        <v>1</v>
      </c>
      <c r="X24" s="33" t="b">
        <f>INDEX(MTInputs!$J$1:$AZ$415,$D24,MATCH(X$5,MTInputs!$J$5:$AZ$5,0))</f>
        <v>1</v>
      </c>
      <c r="Y24" s="33" t="b">
        <f>INDEX(MTInputs!$J$1:$AZ$415,$D24,MATCH(Y$5,MTInputs!$J$5:$AZ$5,0))</f>
        <v>1</v>
      </c>
      <c r="Z24" s="33" t="b">
        <f>INDEX(MTInputs!$J$1:$AZ$415,$D24,MATCH(Z$5,MTInputs!$J$5:$AZ$5,0))</f>
        <v>1</v>
      </c>
      <c r="AA24" s="33"/>
      <c r="AB24" s="23" t="str">
        <f>LOWER(Settings!$C$4)&amp;".mit."&amp;$A24&amp;IF($C24="","","."&amp;$C24&amp;"."&amp;$B24)&amp;IF(INDEX(Variables!$D$5:$D$65,MATCH($A24,Variables!$A$5:$A$65,0))="","","."&amp;INDEX(Variables!$D$5:$D$65,MATCH($A24,Variables!$A$5:$A$65,0)))&amp;"."&amp;AB$5</f>
        <v>egy.mit.ctcov.all.die.2</v>
      </c>
      <c r="AC24" s="32" t="b">
        <f>INDEX(MTInputs!$J$1:$AZ$415,$D24,MATCH(AC$5,MTInputs!$J$5:$AZ$5,0))</f>
        <v>1</v>
      </c>
      <c r="AD24" s="33" t="b">
        <f>INDEX(MTInputs!$J$1:$AZ$415,$D24,MATCH(AD$5,MTInputs!$J$5:$AZ$5,0))</f>
        <v>1</v>
      </c>
      <c r="AE24" s="33" t="b">
        <f>INDEX(MTInputs!$J$1:$AZ$415,$D24,MATCH(AE$5,MTInputs!$J$5:$AZ$5,0))</f>
        <v>1</v>
      </c>
      <c r="AF24" s="33" t="b">
        <f>INDEX(MTInputs!$J$1:$AZ$415,$D24,MATCH(AF$5,MTInputs!$J$5:$AZ$5,0))</f>
        <v>1</v>
      </c>
      <c r="AG24" s="33" t="b">
        <f>INDEX(MTInputs!$J$1:$AZ$415,$D24,MATCH(AG$5,MTInputs!$J$5:$AZ$5,0))</f>
        <v>1</v>
      </c>
      <c r="AH24" s="33" t="b">
        <f>INDEX(MTInputs!$J$1:$AZ$415,$D24,MATCH(AH$5,MTInputs!$J$5:$AZ$5,0))</f>
        <v>1</v>
      </c>
      <c r="AI24" s="33" t="b">
        <f>INDEX(MTInputs!$J$1:$AZ$415,$D24,MATCH(AI$5,MTInputs!$J$5:$AZ$5,0))</f>
        <v>1</v>
      </c>
      <c r="AJ24" s="33" t="b">
        <f>INDEX(MTInputs!$J$1:$AZ$415,$D24,MATCH(AJ$5,MTInputs!$J$5:$AZ$5,0))</f>
        <v>1</v>
      </c>
      <c r="AK24" s="33" t="b">
        <f>INDEX(MTInputs!$J$1:$AZ$415,$D24,MATCH(AK$5,MTInputs!$J$5:$AZ$5,0))</f>
        <v>1</v>
      </c>
      <c r="AL24" s="33" t="b">
        <f>INDEX(MTInputs!$J$1:$AZ$415,$D24,MATCH(AL$5,MTInputs!$J$5:$AZ$5,0))</f>
        <v>1</v>
      </c>
      <c r="AM24" s="33" t="b">
        <f>INDEX(MTInputs!$J$1:$AZ$415,$D24,MATCH(AM$5,MTInputs!$J$5:$AZ$5,0))</f>
        <v>1</v>
      </c>
      <c r="AN24" s="33" t="b">
        <f>INDEX(MTInputs!$J$1:$AZ$415,$D24,MATCH(AN$5,MTInputs!$J$5:$AZ$5,0))</f>
        <v>1</v>
      </c>
      <c r="AO24" s="33" t="b">
        <f>INDEX(MTInputs!$J$1:$AZ$415,$D24,MATCH(AO$5,MTInputs!$J$5:$AZ$5,0))</f>
        <v>1</v>
      </c>
      <c r="AP24" s="33" t="b">
        <f>INDEX(MTInputs!$J$1:$AZ$415,$D24,MATCH(AP$5,MTInputs!$J$5:$AZ$5,0))</f>
        <v>1</v>
      </c>
    </row>
    <row r="25" spans="1:42" hidden="1" outlineLevel="1" x14ac:dyDescent="0.25">
      <c r="A25" s="5" t="s">
        <v>868</v>
      </c>
      <c r="B25" s="5" t="s">
        <v>874</v>
      </c>
      <c r="C25" s="5" t="s">
        <v>870</v>
      </c>
      <c r="D25" s="6">
        <v>27</v>
      </c>
      <c r="H25" s="5" t="str">
        <f>INDEX(Variables!$B$5:$B$65,MATCH($A25,Variables!$A$5:$A$65,0))&amp;IF($C25="",""," | "&amp;INDEX(Mapping!$B$5:$B$26,MATCH($C25,Mapping!$A$5:$A$26,0))&amp;" | "&amp;INDEX(Mapping!$B$30:$B$41,MATCH($B25,Mapping!$A$30:$A$41,0)))</f>
        <v>Carbon tax coverage (Apply tax?) | All subsectors | LPG</v>
      </c>
      <c r="I25" s="5" t="str">
        <f>INDEX(Variables!$C$5:$C$65,MATCH($A25,Variables!$A$5:$A$65,0))</f>
        <v>switch</v>
      </c>
      <c r="J25" s="5" t="str">
        <f>INDEX(Variables!$E$5:$E$65,MATCH($A25,Variables!$A$5:$A$65,0))</f>
        <v>MTInputs (scenario column)</v>
      </c>
      <c r="K25" s="5"/>
      <c r="L25" s="23" t="str">
        <f>LOWER(Settings!$C$4)&amp;".mit."&amp;$A25&amp;IF($C25="","","."&amp;$C25&amp;"."&amp;$B25)&amp;IF(INDEX(Variables!$D$5:$D$65,MATCH($A25,Variables!$A$5:$A$65,0))="","","."&amp;INDEX(Variables!$D$5:$D$65,MATCH($A25,Variables!$A$5:$A$65,0)))&amp;"."&amp;L$5</f>
        <v>egy.mit.ctcov.all.lpg.1</v>
      </c>
      <c r="M25" s="32" t="b">
        <f>INDEX(MTInputs!$J$1:$AZ$415,$D25,MATCH(M$5,MTInputs!$J$5:$AZ$5,0))</f>
        <v>1</v>
      </c>
      <c r="N25" s="33" t="b">
        <f>INDEX(MTInputs!$J$1:$AZ$415,$D25,MATCH(N$5,MTInputs!$J$5:$AZ$5,0))</f>
        <v>1</v>
      </c>
      <c r="O25" s="33" t="b">
        <f>INDEX(MTInputs!$J$1:$AZ$415,$D25,MATCH(O$5,MTInputs!$J$5:$AZ$5,0))</f>
        <v>1</v>
      </c>
      <c r="P25" s="33" t="b">
        <f>INDEX(MTInputs!$J$1:$AZ$415,$D25,MATCH(P$5,MTInputs!$J$5:$AZ$5,0))</f>
        <v>1</v>
      </c>
      <c r="Q25" s="33" t="b">
        <f>INDEX(MTInputs!$J$1:$AZ$415,$D25,MATCH(Q$5,MTInputs!$J$5:$AZ$5,0))</f>
        <v>1</v>
      </c>
      <c r="R25" s="33" t="b">
        <f>INDEX(MTInputs!$J$1:$AZ$415,$D25,MATCH(R$5,MTInputs!$J$5:$AZ$5,0))</f>
        <v>1</v>
      </c>
      <c r="S25" s="33" t="b">
        <f>INDEX(MTInputs!$J$1:$AZ$415,$D25,MATCH(S$5,MTInputs!$J$5:$AZ$5,0))</f>
        <v>1</v>
      </c>
      <c r="T25" s="33" t="b">
        <f>INDEX(MTInputs!$J$1:$AZ$415,$D25,MATCH(T$5,MTInputs!$J$5:$AZ$5,0))</f>
        <v>1</v>
      </c>
      <c r="U25" s="33" t="b">
        <f>INDEX(MTInputs!$J$1:$AZ$415,$D25,MATCH(U$5,MTInputs!$J$5:$AZ$5,0))</f>
        <v>1</v>
      </c>
      <c r="V25" s="33" t="b">
        <f>INDEX(MTInputs!$J$1:$AZ$415,$D25,MATCH(V$5,MTInputs!$J$5:$AZ$5,0))</f>
        <v>1</v>
      </c>
      <c r="W25" s="33" t="b">
        <f>INDEX(MTInputs!$J$1:$AZ$415,$D25,MATCH(W$5,MTInputs!$J$5:$AZ$5,0))</f>
        <v>1</v>
      </c>
      <c r="X25" s="33" t="b">
        <f>INDEX(MTInputs!$J$1:$AZ$415,$D25,MATCH(X$5,MTInputs!$J$5:$AZ$5,0))</f>
        <v>1</v>
      </c>
      <c r="Y25" s="33" t="b">
        <f>INDEX(MTInputs!$J$1:$AZ$415,$D25,MATCH(Y$5,MTInputs!$J$5:$AZ$5,0))</f>
        <v>1</v>
      </c>
      <c r="Z25" s="33" t="b">
        <f>INDEX(MTInputs!$J$1:$AZ$415,$D25,MATCH(Z$5,MTInputs!$J$5:$AZ$5,0))</f>
        <v>1</v>
      </c>
      <c r="AA25" s="33"/>
      <c r="AB25" s="23" t="str">
        <f>LOWER(Settings!$C$4)&amp;".mit."&amp;$A25&amp;IF($C25="","","."&amp;$C25&amp;"."&amp;$B25)&amp;IF(INDEX(Variables!$D$5:$D$65,MATCH($A25,Variables!$A$5:$A$65,0))="","","."&amp;INDEX(Variables!$D$5:$D$65,MATCH($A25,Variables!$A$5:$A$65,0)))&amp;"."&amp;AB$5</f>
        <v>egy.mit.ctcov.all.lpg.2</v>
      </c>
      <c r="AC25" s="32" t="b">
        <f>INDEX(MTInputs!$J$1:$AZ$415,$D25,MATCH(AC$5,MTInputs!$J$5:$AZ$5,0))</f>
        <v>1</v>
      </c>
      <c r="AD25" s="33" t="b">
        <f>INDEX(MTInputs!$J$1:$AZ$415,$D25,MATCH(AD$5,MTInputs!$J$5:$AZ$5,0))</f>
        <v>1</v>
      </c>
      <c r="AE25" s="33" t="b">
        <f>INDEX(MTInputs!$J$1:$AZ$415,$D25,MATCH(AE$5,MTInputs!$J$5:$AZ$5,0))</f>
        <v>1</v>
      </c>
      <c r="AF25" s="33" t="b">
        <f>INDEX(MTInputs!$J$1:$AZ$415,$D25,MATCH(AF$5,MTInputs!$J$5:$AZ$5,0))</f>
        <v>1</v>
      </c>
      <c r="AG25" s="33" t="b">
        <f>INDEX(MTInputs!$J$1:$AZ$415,$D25,MATCH(AG$5,MTInputs!$J$5:$AZ$5,0))</f>
        <v>1</v>
      </c>
      <c r="AH25" s="33" t="b">
        <f>INDEX(MTInputs!$J$1:$AZ$415,$D25,MATCH(AH$5,MTInputs!$J$5:$AZ$5,0))</f>
        <v>1</v>
      </c>
      <c r="AI25" s="33" t="b">
        <f>INDEX(MTInputs!$J$1:$AZ$415,$D25,MATCH(AI$5,MTInputs!$J$5:$AZ$5,0))</f>
        <v>1</v>
      </c>
      <c r="AJ25" s="33" t="b">
        <f>INDEX(MTInputs!$J$1:$AZ$415,$D25,MATCH(AJ$5,MTInputs!$J$5:$AZ$5,0))</f>
        <v>1</v>
      </c>
      <c r="AK25" s="33" t="b">
        <f>INDEX(MTInputs!$J$1:$AZ$415,$D25,MATCH(AK$5,MTInputs!$J$5:$AZ$5,0))</f>
        <v>1</v>
      </c>
      <c r="AL25" s="33" t="b">
        <f>INDEX(MTInputs!$J$1:$AZ$415,$D25,MATCH(AL$5,MTInputs!$J$5:$AZ$5,0))</f>
        <v>1</v>
      </c>
      <c r="AM25" s="33" t="b">
        <f>INDEX(MTInputs!$J$1:$AZ$415,$D25,MATCH(AM$5,MTInputs!$J$5:$AZ$5,0))</f>
        <v>1</v>
      </c>
      <c r="AN25" s="33" t="b">
        <f>INDEX(MTInputs!$J$1:$AZ$415,$D25,MATCH(AN$5,MTInputs!$J$5:$AZ$5,0))</f>
        <v>1</v>
      </c>
      <c r="AO25" s="33" t="b">
        <f>INDEX(MTInputs!$J$1:$AZ$415,$D25,MATCH(AO$5,MTInputs!$J$5:$AZ$5,0))</f>
        <v>1</v>
      </c>
      <c r="AP25" s="33" t="b">
        <f>INDEX(MTInputs!$J$1:$AZ$415,$D25,MATCH(AP$5,MTInputs!$J$5:$AZ$5,0))</f>
        <v>1</v>
      </c>
    </row>
    <row r="26" spans="1:42" hidden="1" outlineLevel="1" x14ac:dyDescent="0.25">
      <c r="A26" s="5" t="s">
        <v>868</v>
      </c>
      <c r="B26" s="5" t="s">
        <v>875</v>
      </c>
      <c r="C26" s="5" t="s">
        <v>870</v>
      </c>
      <c r="D26" s="6">
        <v>28</v>
      </c>
      <c r="H26" s="5" t="str">
        <f>INDEX(Variables!$B$5:$B$65,MATCH($A26,Variables!$A$5:$A$65,0))&amp;IF($C26="",""," | "&amp;INDEX(Mapping!$B$5:$B$26,MATCH($C26,Mapping!$A$5:$A$26,0))&amp;" | "&amp;INDEX(Mapping!$B$30:$B$41,MATCH($B26,Mapping!$A$30:$A$41,0)))</f>
        <v>Carbon tax coverage (Apply tax?) | All subsectors | Kerosene</v>
      </c>
      <c r="I26" s="5" t="str">
        <f>INDEX(Variables!$C$5:$C$65,MATCH($A26,Variables!$A$5:$A$65,0))</f>
        <v>switch</v>
      </c>
      <c r="J26" s="5" t="str">
        <f>INDEX(Variables!$E$5:$E$65,MATCH($A26,Variables!$A$5:$A$65,0))</f>
        <v>MTInputs (scenario column)</v>
      </c>
      <c r="K26" s="5"/>
      <c r="L26" s="23" t="str">
        <f>LOWER(Settings!$C$4)&amp;".mit."&amp;$A26&amp;IF($C26="","","."&amp;$C26&amp;"."&amp;$B26)&amp;IF(INDEX(Variables!$D$5:$D$65,MATCH($A26,Variables!$A$5:$A$65,0))="","","."&amp;INDEX(Variables!$D$5:$D$65,MATCH($A26,Variables!$A$5:$A$65,0)))&amp;"."&amp;L$5</f>
        <v>egy.mit.ctcov.all.ker.1</v>
      </c>
      <c r="M26" s="32" t="b">
        <f>INDEX(MTInputs!$J$1:$AZ$415,$D26,MATCH(M$5,MTInputs!$J$5:$AZ$5,0))</f>
        <v>1</v>
      </c>
      <c r="N26" s="33" t="b">
        <f>INDEX(MTInputs!$J$1:$AZ$415,$D26,MATCH(N$5,MTInputs!$J$5:$AZ$5,0))</f>
        <v>1</v>
      </c>
      <c r="O26" s="33" t="b">
        <f>INDEX(MTInputs!$J$1:$AZ$415,$D26,MATCH(O$5,MTInputs!$J$5:$AZ$5,0))</f>
        <v>1</v>
      </c>
      <c r="P26" s="33" t="b">
        <f>INDEX(MTInputs!$J$1:$AZ$415,$D26,MATCH(P$5,MTInputs!$J$5:$AZ$5,0))</f>
        <v>1</v>
      </c>
      <c r="Q26" s="33" t="b">
        <f>INDEX(MTInputs!$J$1:$AZ$415,$D26,MATCH(Q$5,MTInputs!$J$5:$AZ$5,0))</f>
        <v>1</v>
      </c>
      <c r="R26" s="33" t="b">
        <f>INDEX(MTInputs!$J$1:$AZ$415,$D26,MATCH(R$5,MTInputs!$J$5:$AZ$5,0))</f>
        <v>1</v>
      </c>
      <c r="S26" s="33" t="b">
        <f>INDEX(MTInputs!$J$1:$AZ$415,$D26,MATCH(S$5,MTInputs!$J$5:$AZ$5,0))</f>
        <v>1</v>
      </c>
      <c r="T26" s="33" t="b">
        <f>INDEX(MTInputs!$J$1:$AZ$415,$D26,MATCH(T$5,MTInputs!$J$5:$AZ$5,0))</f>
        <v>1</v>
      </c>
      <c r="U26" s="33" t="b">
        <f>INDEX(MTInputs!$J$1:$AZ$415,$D26,MATCH(U$5,MTInputs!$J$5:$AZ$5,0))</f>
        <v>1</v>
      </c>
      <c r="V26" s="33" t="b">
        <f>INDEX(MTInputs!$J$1:$AZ$415,$D26,MATCH(V$5,MTInputs!$J$5:$AZ$5,0))</f>
        <v>1</v>
      </c>
      <c r="W26" s="33" t="b">
        <f>INDEX(MTInputs!$J$1:$AZ$415,$D26,MATCH(W$5,MTInputs!$J$5:$AZ$5,0))</f>
        <v>1</v>
      </c>
      <c r="X26" s="33" t="b">
        <f>INDEX(MTInputs!$J$1:$AZ$415,$D26,MATCH(X$5,MTInputs!$J$5:$AZ$5,0))</f>
        <v>1</v>
      </c>
      <c r="Y26" s="33" t="b">
        <f>INDEX(MTInputs!$J$1:$AZ$415,$D26,MATCH(Y$5,MTInputs!$J$5:$AZ$5,0))</f>
        <v>1</v>
      </c>
      <c r="Z26" s="33" t="b">
        <f>INDEX(MTInputs!$J$1:$AZ$415,$D26,MATCH(Z$5,MTInputs!$J$5:$AZ$5,0))</f>
        <v>1</v>
      </c>
      <c r="AA26" s="33"/>
      <c r="AB26" s="23" t="str">
        <f>LOWER(Settings!$C$4)&amp;".mit."&amp;$A26&amp;IF($C26="","","."&amp;$C26&amp;"."&amp;$B26)&amp;IF(INDEX(Variables!$D$5:$D$65,MATCH($A26,Variables!$A$5:$A$65,0))="","","."&amp;INDEX(Variables!$D$5:$D$65,MATCH($A26,Variables!$A$5:$A$65,0)))&amp;"."&amp;AB$5</f>
        <v>egy.mit.ctcov.all.ker.2</v>
      </c>
      <c r="AC26" s="32" t="b">
        <f>INDEX(MTInputs!$J$1:$AZ$415,$D26,MATCH(AC$5,MTInputs!$J$5:$AZ$5,0))</f>
        <v>1</v>
      </c>
      <c r="AD26" s="33" t="b">
        <f>INDEX(MTInputs!$J$1:$AZ$415,$D26,MATCH(AD$5,MTInputs!$J$5:$AZ$5,0))</f>
        <v>1</v>
      </c>
      <c r="AE26" s="33" t="b">
        <f>INDEX(MTInputs!$J$1:$AZ$415,$D26,MATCH(AE$5,MTInputs!$J$5:$AZ$5,0))</f>
        <v>1</v>
      </c>
      <c r="AF26" s="33" t="b">
        <f>INDEX(MTInputs!$J$1:$AZ$415,$D26,MATCH(AF$5,MTInputs!$J$5:$AZ$5,0))</f>
        <v>1</v>
      </c>
      <c r="AG26" s="33" t="b">
        <f>INDEX(MTInputs!$J$1:$AZ$415,$D26,MATCH(AG$5,MTInputs!$J$5:$AZ$5,0))</f>
        <v>1</v>
      </c>
      <c r="AH26" s="33" t="b">
        <f>INDEX(MTInputs!$J$1:$AZ$415,$D26,MATCH(AH$5,MTInputs!$J$5:$AZ$5,0))</f>
        <v>1</v>
      </c>
      <c r="AI26" s="33" t="b">
        <f>INDEX(MTInputs!$J$1:$AZ$415,$D26,MATCH(AI$5,MTInputs!$J$5:$AZ$5,0))</f>
        <v>1</v>
      </c>
      <c r="AJ26" s="33" t="b">
        <f>INDEX(MTInputs!$J$1:$AZ$415,$D26,MATCH(AJ$5,MTInputs!$J$5:$AZ$5,0))</f>
        <v>1</v>
      </c>
      <c r="AK26" s="33" t="b">
        <f>INDEX(MTInputs!$J$1:$AZ$415,$D26,MATCH(AK$5,MTInputs!$J$5:$AZ$5,0))</f>
        <v>1</v>
      </c>
      <c r="AL26" s="33" t="b">
        <f>INDEX(MTInputs!$J$1:$AZ$415,$D26,MATCH(AL$5,MTInputs!$J$5:$AZ$5,0))</f>
        <v>1</v>
      </c>
      <c r="AM26" s="33" t="b">
        <f>INDEX(MTInputs!$J$1:$AZ$415,$D26,MATCH(AM$5,MTInputs!$J$5:$AZ$5,0))</f>
        <v>1</v>
      </c>
      <c r="AN26" s="33" t="b">
        <f>INDEX(MTInputs!$J$1:$AZ$415,$D26,MATCH(AN$5,MTInputs!$J$5:$AZ$5,0))</f>
        <v>1</v>
      </c>
      <c r="AO26" s="33" t="b">
        <f>INDEX(MTInputs!$J$1:$AZ$415,$D26,MATCH(AO$5,MTInputs!$J$5:$AZ$5,0))</f>
        <v>1</v>
      </c>
      <c r="AP26" s="33" t="b">
        <f>INDEX(MTInputs!$J$1:$AZ$415,$D26,MATCH(AP$5,MTInputs!$J$5:$AZ$5,0))</f>
        <v>1</v>
      </c>
    </row>
    <row r="27" spans="1:42" hidden="1" outlineLevel="1" x14ac:dyDescent="0.25">
      <c r="A27" s="5" t="s">
        <v>868</v>
      </c>
      <c r="B27" s="5" t="s">
        <v>876</v>
      </c>
      <c r="C27" s="5" t="s">
        <v>870</v>
      </c>
      <c r="D27" s="6">
        <v>29</v>
      </c>
      <c r="H27" s="5" t="str">
        <f>INDEX(Variables!$B$5:$B$65,MATCH($A27,Variables!$A$5:$A$65,0))&amp;IF($C27="",""," | "&amp;INDEX(Mapping!$B$5:$B$26,MATCH($C27,Mapping!$A$5:$A$26,0))&amp;" | "&amp;INDEX(Mapping!$B$30:$B$41,MATCH($B27,Mapping!$A$30:$A$41,0)))</f>
        <v>Carbon tax coverage (Apply tax?) | All subsectors | Other oil products</v>
      </c>
      <c r="I27" s="5" t="str">
        <f>INDEX(Variables!$C$5:$C$65,MATCH($A27,Variables!$A$5:$A$65,0))</f>
        <v>switch</v>
      </c>
      <c r="J27" s="5" t="str">
        <f>INDEX(Variables!$E$5:$E$65,MATCH($A27,Variables!$A$5:$A$65,0))</f>
        <v>MTInputs (scenario column)</v>
      </c>
      <c r="K27" s="5"/>
      <c r="L27" s="23" t="str">
        <f>LOWER(Settings!$C$4)&amp;".mit."&amp;$A27&amp;IF($C27="","","."&amp;$C27&amp;"."&amp;$B27)&amp;IF(INDEX(Variables!$D$5:$D$65,MATCH($A27,Variables!$A$5:$A$65,0))="","","."&amp;INDEX(Variables!$D$5:$D$65,MATCH($A27,Variables!$A$5:$A$65,0)))&amp;"."&amp;L$5</f>
        <v>egy.mit.ctcov.all.oop.1</v>
      </c>
      <c r="M27" s="32" t="b">
        <f>INDEX(MTInputs!$J$1:$AZ$415,$D27,MATCH(M$5,MTInputs!$J$5:$AZ$5,0))</f>
        <v>1</v>
      </c>
      <c r="N27" s="33" t="b">
        <f>INDEX(MTInputs!$J$1:$AZ$415,$D27,MATCH(N$5,MTInputs!$J$5:$AZ$5,0))</f>
        <v>1</v>
      </c>
      <c r="O27" s="33" t="b">
        <f>INDEX(MTInputs!$J$1:$AZ$415,$D27,MATCH(O$5,MTInputs!$J$5:$AZ$5,0))</f>
        <v>1</v>
      </c>
      <c r="P27" s="33" t="b">
        <f>INDEX(MTInputs!$J$1:$AZ$415,$D27,MATCH(P$5,MTInputs!$J$5:$AZ$5,0))</f>
        <v>1</v>
      </c>
      <c r="Q27" s="33" t="b">
        <f>INDEX(MTInputs!$J$1:$AZ$415,$D27,MATCH(Q$5,MTInputs!$J$5:$AZ$5,0))</f>
        <v>1</v>
      </c>
      <c r="R27" s="33" t="b">
        <f>INDEX(MTInputs!$J$1:$AZ$415,$D27,MATCH(R$5,MTInputs!$J$5:$AZ$5,0))</f>
        <v>1</v>
      </c>
      <c r="S27" s="33" t="b">
        <f>INDEX(MTInputs!$J$1:$AZ$415,$D27,MATCH(S$5,MTInputs!$J$5:$AZ$5,0))</f>
        <v>1</v>
      </c>
      <c r="T27" s="33" t="b">
        <f>INDEX(MTInputs!$J$1:$AZ$415,$D27,MATCH(T$5,MTInputs!$J$5:$AZ$5,0))</f>
        <v>1</v>
      </c>
      <c r="U27" s="33" t="b">
        <f>INDEX(MTInputs!$J$1:$AZ$415,$D27,MATCH(U$5,MTInputs!$J$5:$AZ$5,0))</f>
        <v>1</v>
      </c>
      <c r="V27" s="33" t="b">
        <f>INDEX(MTInputs!$J$1:$AZ$415,$D27,MATCH(V$5,MTInputs!$J$5:$AZ$5,0))</f>
        <v>1</v>
      </c>
      <c r="W27" s="33" t="b">
        <f>INDEX(MTInputs!$J$1:$AZ$415,$D27,MATCH(W$5,MTInputs!$J$5:$AZ$5,0))</f>
        <v>1</v>
      </c>
      <c r="X27" s="33" t="b">
        <f>INDEX(MTInputs!$J$1:$AZ$415,$D27,MATCH(X$5,MTInputs!$J$5:$AZ$5,0))</f>
        <v>1</v>
      </c>
      <c r="Y27" s="33" t="b">
        <f>INDEX(MTInputs!$J$1:$AZ$415,$D27,MATCH(Y$5,MTInputs!$J$5:$AZ$5,0))</f>
        <v>1</v>
      </c>
      <c r="Z27" s="33" t="b">
        <f>INDEX(MTInputs!$J$1:$AZ$415,$D27,MATCH(Z$5,MTInputs!$J$5:$AZ$5,0))</f>
        <v>1</v>
      </c>
      <c r="AA27" s="33"/>
      <c r="AB27" s="23" t="str">
        <f>LOWER(Settings!$C$4)&amp;".mit."&amp;$A27&amp;IF($C27="","","."&amp;$C27&amp;"."&amp;$B27)&amp;IF(INDEX(Variables!$D$5:$D$65,MATCH($A27,Variables!$A$5:$A$65,0))="","","."&amp;INDEX(Variables!$D$5:$D$65,MATCH($A27,Variables!$A$5:$A$65,0)))&amp;"."&amp;AB$5</f>
        <v>egy.mit.ctcov.all.oop.2</v>
      </c>
      <c r="AC27" s="32" t="b">
        <f>INDEX(MTInputs!$J$1:$AZ$415,$D27,MATCH(AC$5,MTInputs!$J$5:$AZ$5,0))</f>
        <v>1</v>
      </c>
      <c r="AD27" s="33" t="b">
        <f>INDEX(MTInputs!$J$1:$AZ$415,$D27,MATCH(AD$5,MTInputs!$J$5:$AZ$5,0))</f>
        <v>1</v>
      </c>
      <c r="AE27" s="33" t="b">
        <f>INDEX(MTInputs!$J$1:$AZ$415,$D27,MATCH(AE$5,MTInputs!$J$5:$AZ$5,0))</f>
        <v>1</v>
      </c>
      <c r="AF27" s="33" t="b">
        <f>INDEX(MTInputs!$J$1:$AZ$415,$D27,MATCH(AF$5,MTInputs!$J$5:$AZ$5,0))</f>
        <v>1</v>
      </c>
      <c r="AG27" s="33" t="b">
        <f>INDEX(MTInputs!$J$1:$AZ$415,$D27,MATCH(AG$5,MTInputs!$J$5:$AZ$5,0))</f>
        <v>1</v>
      </c>
      <c r="AH27" s="33" t="b">
        <f>INDEX(MTInputs!$J$1:$AZ$415,$D27,MATCH(AH$5,MTInputs!$J$5:$AZ$5,0))</f>
        <v>1</v>
      </c>
      <c r="AI27" s="33" t="b">
        <f>INDEX(MTInputs!$J$1:$AZ$415,$D27,MATCH(AI$5,MTInputs!$J$5:$AZ$5,0))</f>
        <v>1</v>
      </c>
      <c r="AJ27" s="33" t="b">
        <f>INDEX(MTInputs!$J$1:$AZ$415,$D27,MATCH(AJ$5,MTInputs!$J$5:$AZ$5,0))</f>
        <v>1</v>
      </c>
      <c r="AK27" s="33" t="b">
        <f>INDEX(MTInputs!$J$1:$AZ$415,$D27,MATCH(AK$5,MTInputs!$J$5:$AZ$5,0))</f>
        <v>1</v>
      </c>
      <c r="AL27" s="33" t="b">
        <f>INDEX(MTInputs!$J$1:$AZ$415,$D27,MATCH(AL$5,MTInputs!$J$5:$AZ$5,0))</f>
        <v>1</v>
      </c>
      <c r="AM27" s="33" t="b">
        <f>INDEX(MTInputs!$J$1:$AZ$415,$D27,MATCH(AM$5,MTInputs!$J$5:$AZ$5,0))</f>
        <v>1</v>
      </c>
      <c r="AN27" s="33" t="b">
        <f>INDEX(MTInputs!$J$1:$AZ$415,$D27,MATCH(AN$5,MTInputs!$J$5:$AZ$5,0))</f>
        <v>1</v>
      </c>
      <c r="AO27" s="33" t="b">
        <f>INDEX(MTInputs!$J$1:$AZ$415,$D27,MATCH(AO$5,MTInputs!$J$5:$AZ$5,0))</f>
        <v>1</v>
      </c>
      <c r="AP27" s="33" t="b">
        <f>INDEX(MTInputs!$J$1:$AZ$415,$D27,MATCH(AP$5,MTInputs!$J$5:$AZ$5,0))</f>
        <v>1</v>
      </c>
    </row>
    <row r="28" spans="1:42" hidden="1" outlineLevel="1" x14ac:dyDescent="0.25">
      <c r="A28" s="5" t="s">
        <v>868</v>
      </c>
      <c r="B28" s="5" t="s">
        <v>877</v>
      </c>
      <c r="C28" s="5" t="s">
        <v>870</v>
      </c>
      <c r="H28" s="5" t="str">
        <f>INDEX(Variables!$B$5:$B$65,MATCH($A28,Variables!$A$5:$A$65,0))&amp;IF($C28="",""," | "&amp;INDEX(Mapping!$B$5:$B$26,MATCH($C28,Mapping!$A$5:$A$26,0))&amp;" | "&amp;INDEX(Mapping!$B$30:$B$41,MATCH($B28,Mapping!$A$30:$A$41,0)))</f>
        <v>Carbon tax coverage (Apply tax?) | All subsectors | Biomass</v>
      </c>
      <c r="I28" s="5" t="str">
        <f>INDEX(Variables!$C$5:$C$65,MATCH($A28,Variables!$A$5:$A$65,0))</f>
        <v>switch</v>
      </c>
      <c r="J28" s="5" t="str">
        <f>INDEX(Variables!$E$5:$E$65,MATCH($A28,Variables!$A$5:$A$65,0))</f>
        <v>MTInputs (scenario column)</v>
      </c>
      <c r="K28" s="5"/>
      <c r="L28" s="23" t="str">
        <f>LOWER(Settings!$C$4)&amp;".mit."&amp;$A28&amp;IF($C28="","","."&amp;$C28&amp;"."&amp;$B28)&amp;IF(INDEX(Variables!$D$5:$D$65,MATCH($A28,Variables!$A$5:$A$65,0))="","","."&amp;INDEX(Variables!$D$5:$D$65,MATCH($A28,Variables!$A$5:$A$65,0)))&amp;"."&amp;L$5</f>
        <v>egy.mit.ctcov.all.bio.1</v>
      </c>
      <c r="M28" s="6" t="b">
        <v>1</v>
      </c>
      <c r="N28" s="6" t="b">
        <v>1</v>
      </c>
      <c r="O28" s="6" t="b">
        <v>1</v>
      </c>
      <c r="P28" s="6" t="b">
        <v>1</v>
      </c>
      <c r="Q28" s="6" t="b">
        <v>1</v>
      </c>
      <c r="R28" s="6" t="b">
        <v>1</v>
      </c>
      <c r="S28" s="6" t="b">
        <v>1</v>
      </c>
      <c r="T28" s="6" t="b">
        <v>1</v>
      </c>
      <c r="U28" s="6" t="b">
        <v>1</v>
      </c>
      <c r="V28" s="6" t="b">
        <v>1</v>
      </c>
      <c r="W28" s="6" t="b">
        <v>1</v>
      </c>
      <c r="X28" s="6" t="b">
        <v>1</v>
      </c>
      <c r="Y28" s="6" t="b">
        <v>1</v>
      </c>
      <c r="Z28" s="6" t="b">
        <v>1</v>
      </c>
      <c r="AA28" s="6"/>
      <c r="AB28" s="23" t="str">
        <f>LOWER(Settings!$C$4)&amp;".mit."&amp;$A28&amp;IF($C28="","","."&amp;$C28&amp;"."&amp;$B28)&amp;IF(INDEX(Variables!$D$5:$D$65,MATCH($A28,Variables!$A$5:$A$65,0))="","","."&amp;INDEX(Variables!$D$5:$D$65,MATCH($A28,Variables!$A$5:$A$65,0)))&amp;"."&amp;AB$5</f>
        <v>egy.mit.ctcov.all.bio.2</v>
      </c>
      <c r="AC28" s="6" t="b">
        <v>1</v>
      </c>
      <c r="AD28" s="6" t="b">
        <v>1</v>
      </c>
      <c r="AE28" s="6" t="b">
        <v>1</v>
      </c>
      <c r="AF28" s="6" t="b">
        <v>1</v>
      </c>
      <c r="AG28" s="6" t="b">
        <v>1</v>
      </c>
      <c r="AH28" s="6" t="b">
        <v>1</v>
      </c>
      <c r="AI28" s="6" t="b">
        <v>1</v>
      </c>
      <c r="AJ28" s="6" t="b">
        <v>1</v>
      </c>
      <c r="AK28" s="6" t="b">
        <v>1</v>
      </c>
      <c r="AL28" s="6" t="b">
        <v>1</v>
      </c>
      <c r="AM28" s="6" t="b">
        <v>1</v>
      </c>
      <c r="AN28" s="6" t="b">
        <v>1</v>
      </c>
      <c r="AO28" s="6" t="b">
        <v>1</v>
      </c>
      <c r="AP28" s="6" t="b">
        <v>1</v>
      </c>
    </row>
    <row r="29" spans="1:42" hidden="1" outlineLevel="1" x14ac:dyDescent="0.25">
      <c r="H29" s="31" t="s">
        <v>878</v>
      </c>
    </row>
    <row r="30" spans="1:42" hidden="1" outlineLevel="1" x14ac:dyDescent="0.25">
      <c r="A30" s="5" t="s">
        <v>868</v>
      </c>
      <c r="B30" s="5" t="s">
        <v>870</v>
      </c>
      <c r="C30" s="5" t="s">
        <v>879</v>
      </c>
      <c r="D30" s="6">
        <v>31</v>
      </c>
      <c r="H30" s="5" t="str">
        <f>INDEX(Variables!$B$5:$B$65,MATCH($A30,Variables!$A$5:$A$65,0))&amp;IF($C30="",""," | "&amp;INDEX(Mapping!$B$5:$B$26,MATCH($C30,Mapping!$A$5:$A$26,0))&amp;" | "&amp;INDEX(Mapping!$B$30:$B$41,MATCH($B30,Mapping!$A$30:$A$41,0)))</f>
        <v>Carbon tax coverage (Apply tax?) | Power | All fuels</v>
      </c>
      <c r="I30" s="5" t="str">
        <f>INDEX(Variables!$C$5:$C$65,MATCH($A30,Variables!$A$5:$A$65,0))</f>
        <v>switch</v>
      </c>
      <c r="J30" s="5" t="str">
        <f>INDEX(Variables!$E$5:$E$65,MATCH($A30,Variables!$A$5:$A$65,0))</f>
        <v>MTInputs (scenario column)</v>
      </c>
      <c r="K30" s="5"/>
      <c r="L30" s="23" t="str">
        <f>LOWER(Settings!$C$4)&amp;".mit."&amp;$A30&amp;IF($C30="","","."&amp;$C30&amp;"."&amp;$B30)&amp;IF(INDEX(Variables!$D$5:$D$65,MATCH($A30,Variables!$A$5:$A$65,0))="","","."&amp;INDEX(Variables!$D$5:$D$65,MATCH($A30,Variables!$A$5:$A$65,0)))&amp;"."&amp;L$5</f>
        <v>egy.mit.ctcov.pow.all.1</v>
      </c>
      <c r="M30" s="32" t="b">
        <f>INDEX(MTInputs!$J$1:$AZ$415,$D30,MATCH(M$5,MTInputs!$J$5:$AZ$5,0))</f>
        <v>1</v>
      </c>
      <c r="N30" s="33" t="b">
        <f>INDEX(MTInputs!$J$1:$AZ$415,$D30,MATCH(N$5,MTInputs!$J$5:$AZ$5,0))</f>
        <v>1</v>
      </c>
      <c r="O30" s="33" t="b">
        <f>INDEX(MTInputs!$J$1:$AZ$415,$D30,MATCH(O$5,MTInputs!$J$5:$AZ$5,0))</f>
        <v>1</v>
      </c>
      <c r="P30" s="33" t="b">
        <f>INDEX(MTInputs!$J$1:$AZ$415,$D30,MATCH(P$5,MTInputs!$J$5:$AZ$5,0))</f>
        <v>1</v>
      </c>
      <c r="Q30" s="33" t="b">
        <f>INDEX(MTInputs!$J$1:$AZ$415,$D30,MATCH(Q$5,MTInputs!$J$5:$AZ$5,0))</f>
        <v>1</v>
      </c>
      <c r="R30" s="33" t="b">
        <f>INDEX(MTInputs!$J$1:$AZ$415,$D30,MATCH(R$5,MTInputs!$J$5:$AZ$5,0))</f>
        <v>1</v>
      </c>
      <c r="S30" s="33" t="b">
        <f>INDEX(MTInputs!$J$1:$AZ$415,$D30,MATCH(S$5,MTInputs!$J$5:$AZ$5,0))</f>
        <v>1</v>
      </c>
      <c r="T30" s="33" t="b">
        <f>INDEX(MTInputs!$J$1:$AZ$415,$D30,MATCH(T$5,MTInputs!$J$5:$AZ$5,0))</f>
        <v>1</v>
      </c>
      <c r="U30" s="33" t="b">
        <f>INDEX(MTInputs!$J$1:$AZ$415,$D30,MATCH(U$5,MTInputs!$J$5:$AZ$5,0))</f>
        <v>1</v>
      </c>
      <c r="V30" s="33" t="b">
        <f>INDEX(MTInputs!$J$1:$AZ$415,$D30,MATCH(V$5,MTInputs!$J$5:$AZ$5,0))</f>
        <v>1</v>
      </c>
      <c r="W30" s="33" t="b">
        <f>INDEX(MTInputs!$J$1:$AZ$415,$D30,MATCH(W$5,MTInputs!$J$5:$AZ$5,0))</f>
        <v>1</v>
      </c>
      <c r="X30" s="33" t="b">
        <f>INDEX(MTInputs!$J$1:$AZ$415,$D30,MATCH(X$5,MTInputs!$J$5:$AZ$5,0))</f>
        <v>1</v>
      </c>
      <c r="Y30" s="33" t="b">
        <f>INDEX(MTInputs!$J$1:$AZ$415,$D30,MATCH(Y$5,MTInputs!$J$5:$AZ$5,0))</f>
        <v>1</v>
      </c>
      <c r="Z30" s="33" t="b">
        <f>INDEX(MTInputs!$J$1:$AZ$415,$D30,MATCH(Z$5,MTInputs!$J$5:$AZ$5,0))</f>
        <v>1</v>
      </c>
      <c r="AA30" s="33"/>
      <c r="AB30" s="23" t="str">
        <f>LOWER(Settings!$C$4)&amp;".mit."&amp;$A30&amp;IF($C30="","","."&amp;$C30&amp;"."&amp;$B30)&amp;IF(INDEX(Variables!$D$5:$D$65,MATCH($A30,Variables!$A$5:$A$65,0))="","","."&amp;INDEX(Variables!$D$5:$D$65,MATCH($A30,Variables!$A$5:$A$65,0)))&amp;"."&amp;AB$5</f>
        <v>egy.mit.ctcov.pow.all.2</v>
      </c>
      <c r="AC30" s="32" t="b">
        <f>INDEX(MTInputs!$J$1:$AZ$415,$D30,MATCH(AC$5,MTInputs!$J$5:$AZ$5,0))</f>
        <v>1</v>
      </c>
      <c r="AD30" s="33" t="b">
        <f>INDEX(MTInputs!$J$1:$AZ$415,$D30,MATCH(AD$5,MTInputs!$J$5:$AZ$5,0))</f>
        <v>1</v>
      </c>
      <c r="AE30" s="33" t="b">
        <f>INDEX(MTInputs!$J$1:$AZ$415,$D30,MATCH(AE$5,MTInputs!$J$5:$AZ$5,0))</f>
        <v>1</v>
      </c>
      <c r="AF30" s="33" t="b">
        <f>INDEX(MTInputs!$J$1:$AZ$415,$D30,MATCH(AF$5,MTInputs!$J$5:$AZ$5,0))</f>
        <v>1</v>
      </c>
      <c r="AG30" s="33" t="b">
        <f>INDEX(MTInputs!$J$1:$AZ$415,$D30,MATCH(AG$5,MTInputs!$J$5:$AZ$5,0))</f>
        <v>1</v>
      </c>
      <c r="AH30" s="33" t="b">
        <f>INDEX(MTInputs!$J$1:$AZ$415,$D30,MATCH(AH$5,MTInputs!$J$5:$AZ$5,0))</f>
        <v>1</v>
      </c>
      <c r="AI30" s="33" t="b">
        <f>INDEX(MTInputs!$J$1:$AZ$415,$D30,MATCH(AI$5,MTInputs!$J$5:$AZ$5,0))</f>
        <v>1</v>
      </c>
      <c r="AJ30" s="33" t="b">
        <f>INDEX(MTInputs!$J$1:$AZ$415,$D30,MATCH(AJ$5,MTInputs!$J$5:$AZ$5,0))</f>
        <v>1</v>
      </c>
      <c r="AK30" s="33" t="b">
        <f>INDEX(MTInputs!$J$1:$AZ$415,$D30,MATCH(AK$5,MTInputs!$J$5:$AZ$5,0))</f>
        <v>1</v>
      </c>
      <c r="AL30" s="33" t="b">
        <f>INDEX(MTInputs!$J$1:$AZ$415,$D30,MATCH(AL$5,MTInputs!$J$5:$AZ$5,0))</f>
        <v>1</v>
      </c>
      <c r="AM30" s="33" t="b">
        <f>INDEX(MTInputs!$J$1:$AZ$415,$D30,MATCH(AM$5,MTInputs!$J$5:$AZ$5,0))</f>
        <v>1</v>
      </c>
      <c r="AN30" s="33" t="b">
        <f>INDEX(MTInputs!$J$1:$AZ$415,$D30,MATCH(AN$5,MTInputs!$J$5:$AZ$5,0))</f>
        <v>1</v>
      </c>
      <c r="AO30" s="33" t="b">
        <f>INDEX(MTInputs!$J$1:$AZ$415,$D30,MATCH(AO$5,MTInputs!$J$5:$AZ$5,0))</f>
        <v>1</v>
      </c>
      <c r="AP30" s="33" t="b">
        <f>INDEX(MTInputs!$J$1:$AZ$415,$D30,MATCH(AP$5,MTInputs!$J$5:$AZ$5,0))</f>
        <v>1</v>
      </c>
    </row>
    <row r="31" spans="1:42" hidden="1" outlineLevel="1" x14ac:dyDescent="0.25">
      <c r="A31" s="5" t="s">
        <v>868</v>
      </c>
      <c r="B31" s="5" t="s">
        <v>870</v>
      </c>
      <c r="C31" s="5" t="s">
        <v>880</v>
      </c>
      <c r="D31" s="6">
        <v>32</v>
      </c>
      <c r="H31" s="5" t="str">
        <f>INDEX(Variables!$B$5:$B$65,MATCH($A31,Variables!$A$5:$A$65,0))&amp;IF($C31="",""," | "&amp;INDEX(Mapping!$B$5:$B$26,MATCH($C31,Mapping!$A$5:$A$26,0))&amp;" | "&amp;INDEX(Mapping!$B$30:$B$41,MATCH($B31,Mapping!$A$30:$A$41,0)))</f>
        <v>Carbon tax coverage (Apply tax?) | Road | All fuels</v>
      </c>
      <c r="I31" s="5" t="str">
        <f>INDEX(Variables!$C$5:$C$65,MATCH($A31,Variables!$A$5:$A$65,0))</f>
        <v>switch</v>
      </c>
      <c r="J31" s="5" t="str">
        <f>INDEX(Variables!$E$5:$E$65,MATCH($A31,Variables!$A$5:$A$65,0))</f>
        <v>MTInputs (scenario column)</v>
      </c>
      <c r="K31" s="5"/>
      <c r="L31" s="23" t="str">
        <f>LOWER(Settings!$C$4)&amp;".mit."&amp;$A31&amp;IF($C31="","","."&amp;$C31&amp;"."&amp;$B31)&amp;IF(INDEX(Variables!$D$5:$D$65,MATCH($A31,Variables!$A$5:$A$65,0))="","","."&amp;INDEX(Variables!$D$5:$D$65,MATCH($A31,Variables!$A$5:$A$65,0)))&amp;"."&amp;L$5</f>
        <v>egy.mit.ctcov.rod.all.1</v>
      </c>
      <c r="M31" s="32" t="b">
        <f>INDEX(MTInputs!$J$1:$AZ$415,$D31,MATCH(M$5,MTInputs!$J$5:$AZ$5,0))</f>
        <v>1</v>
      </c>
      <c r="N31" s="33" t="b">
        <f>INDEX(MTInputs!$J$1:$AZ$415,$D31,MATCH(N$5,MTInputs!$J$5:$AZ$5,0))</f>
        <v>1</v>
      </c>
      <c r="O31" s="33" t="b">
        <f>INDEX(MTInputs!$J$1:$AZ$415,$D31,MATCH(O$5,MTInputs!$J$5:$AZ$5,0))</f>
        <v>1</v>
      </c>
      <c r="P31" s="33" t="b">
        <f>INDEX(MTInputs!$J$1:$AZ$415,$D31,MATCH(P$5,MTInputs!$J$5:$AZ$5,0))</f>
        <v>1</v>
      </c>
      <c r="Q31" s="33" t="b">
        <f>INDEX(MTInputs!$J$1:$AZ$415,$D31,MATCH(Q$5,MTInputs!$J$5:$AZ$5,0))</f>
        <v>1</v>
      </c>
      <c r="R31" s="33" t="b">
        <f>INDEX(MTInputs!$J$1:$AZ$415,$D31,MATCH(R$5,MTInputs!$J$5:$AZ$5,0))</f>
        <v>1</v>
      </c>
      <c r="S31" s="33" t="b">
        <f>INDEX(MTInputs!$J$1:$AZ$415,$D31,MATCH(S$5,MTInputs!$J$5:$AZ$5,0))</f>
        <v>1</v>
      </c>
      <c r="T31" s="33" t="b">
        <f>INDEX(MTInputs!$J$1:$AZ$415,$D31,MATCH(T$5,MTInputs!$J$5:$AZ$5,0))</f>
        <v>1</v>
      </c>
      <c r="U31" s="33" t="b">
        <f>INDEX(MTInputs!$J$1:$AZ$415,$D31,MATCH(U$5,MTInputs!$J$5:$AZ$5,0))</f>
        <v>1</v>
      </c>
      <c r="V31" s="33" t="b">
        <f>INDEX(MTInputs!$J$1:$AZ$415,$D31,MATCH(V$5,MTInputs!$J$5:$AZ$5,0))</f>
        <v>1</v>
      </c>
      <c r="W31" s="33" t="b">
        <f>INDEX(MTInputs!$J$1:$AZ$415,$D31,MATCH(W$5,MTInputs!$J$5:$AZ$5,0))</f>
        <v>1</v>
      </c>
      <c r="X31" s="33" t="b">
        <f>INDEX(MTInputs!$J$1:$AZ$415,$D31,MATCH(X$5,MTInputs!$J$5:$AZ$5,0))</f>
        <v>1</v>
      </c>
      <c r="Y31" s="33" t="b">
        <f>INDEX(MTInputs!$J$1:$AZ$415,$D31,MATCH(Y$5,MTInputs!$J$5:$AZ$5,0))</f>
        <v>1</v>
      </c>
      <c r="Z31" s="33" t="b">
        <f>INDEX(MTInputs!$J$1:$AZ$415,$D31,MATCH(Z$5,MTInputs!$J$5:$AZ$5,0))</f>
        <v>1</v>
      </c>
      <c r="AA31" s="33"/>
      <c r="AB31" s="23" t="str">
        <f>LOWER(Settings!$C$4)&amp;".mit."&amp;$A31&amp;IF($C31="","","."&amp;$C31&amp;"."&amp;$B31)&amp;IF(INDEX(Variables!$D$5:$D$65,MATCH($A31,Variables!$A$5:$A$65,0))="","","."&amp;INDEX(Variables!$D$5:$D$65,MATCH($A31,Variables!$A$5:$A$65,0)))&amp;"."&amp;AB$5</f>
        <v>egy.mit.ctcov.rod.all.2</v>
      </c>
      <c r="AC31" s="32" t="b">
        <f>INDEX(MTInputs!$J$1:$AZ$415,$D31,MATCH(AC$5,MTInputs!$J$5:$AZ$5,0))</f>
        <v>1</v>
      </c>
      <c r="AD31" s="33" t="b">
        <f>INDEX(MTInputs!$J$1:$AZ$415,$D31,MATCH(AD$5,MTInputs!$J$5:$AZ$5,0))</f>
        <v>1</v>
      </c>
      <c r="AE31" s="33" t="b">
        <f>INDEX(MTInputs!$J$1:$AZ$415,$D31,MATCH(AE$5,MTInputs!$J$5:$AZ$5,0))</f>
        <v>1</v>
      </c>
      <c r="AF31" s="33" t="b">
        <f>INDEX(MTInputs!$J$1:$AZ$415,$D31,MATCH(AF$5,MTInputs!$J$5:$AZ$5,0))</f>
        <v>1</v>
      </c>
      <c r="AG31" s="33" t="b">
        <f>INDEX(MTInputs!$J$1:$AZ$415,$D31,MATCH(AG$5,MTInputs!$J$5:$AZ$5,0))</f>
        <v>1</v>
      </c>
      <c r="AH31" s="33" t="b">
        <f>INDEX(MTInputs!$J$1:$AZ$415,$D31,MATCH(AH$5,MTInputs!$J$5:$AZ$5,0))</f>
        <v>1</v>
      </c>
      <c r="AI31" s="33" t="b">
        <f>INDEX(MTInputs!$J$1:$AZ$415,$D31,MATCH(AI$5,MTInputs!$J$5:$AZ$5,0))</f>
        <v>1</v>
      </c>
      <c r="AJ31" s="33" t="b">
        <f>INDEX(MTInputs!$J$1:$AZ$415,$D31,MATCH(AJ$5,MTInputs!$J$5:$AZ$5,0))</f>
        <v>1</v>
      </c>
      <c r="AK31" s="33" t="b">
        <f>INDEX(MTInputs!$J$1:$AZ$415,$D31,MATCH(AK$5,MTInputs!$J$5:$AZ$5,0))</f>
        <v>1</v>
      </c>
      <c r="AL31" s="33" t="b">
        <f>INDEX(MTInputs!$J$1:$AZ$415,$D31,MATCH(AL$5,MTInputs!$J$5:$AZ$5,0))</f>
        <v>1</v>
      </c>
      <c r="AM31" s="33" t="b">
        <f>INDEX(MTInputs!$J$1:$AZ$415,$D31,MATCH(AM$5,MTInputs!$J$5:$AZ$5,0))</f>
        <v>1</v>
      </c>
      <c r="AN31" s="33" t="b">
        <f>INDEX(MTInputs!$J$1:$AZ$415,$D31,MATCH(AN$5,MTInputs!$J$5:$AZ$5,0))</f>
        <v>1</v>
      </c>
      <c r="AO31" s="33" t="b">
        <f>INDEX(MTInputs!$J$1:$AZ$415,$D31,MATCH(AO$5,MTInputs!$J$5:$AZ$5,0))</f>
        <v>1</v>
      </c>
      <c r="AP31" s="33" t="b">
        <f>INDEX(MTInputs!$J$1:$AZ$415,$D31,MATCH(AP$5,MTInputs!$J$5:$AZ$5,0))</f>
        <v>1</v>
      </c>
    </row>
    <row r="32" spans="1:42" hidden="1" outlineLevel="1" x14ac:dyDescent="0.25">
      <c r="A32" s="5" t="s">
        <v>868</v>
      </c>
      <c r="B32" s="5" t="s">
        <v>870</v>
      </c>
      <c r="C32" s="5" t="s">
        <v>881</v>
      </c>
      <c r="D32" s="6">
        <v>33</v>
      </c>
      <c r="H32" s="5" t="str">
        <f>INDEX(Variables!$B$5:$B$65,MATCH($A32,Variables!$A$5:$A$65,0))&amp;IF($C32="",""," | "&amp;INDEX(Mapping!$B$5:$B$26,MATCH($C32,Mapping!$A$5:$A$26,0))&amp;" | "&amp;INDEX(Mapping!$B$30:$B$41,MATCH($B32,Mapping!$A$30:$A$41,0)))</f>
        <v>Carbon tax coverage (Apply tax?) | Rail | All fuels</v>
      </c>
      <c r="I32" s="5" t="str">
        <f>INDEX(Variables!$C$5:$C$65,MATCH($A32,Variables!$A$5:$A$65,0))</f>
        <v>switch</v>
      </c>
      <c r="J32" s="5" t="str">
        <f>INDEX(Variables!$E$5:$E$65,MATCH($A32,Variables!$A$5:$A$65,0))</f>
        <v>MTInputs (scenario column)</v>
      </c>
      <c r="K32" s="5"/>
      <c r="L32" s="23" t="str">
        <f>LOWER(Settings!$C$4)&amp;".mit."&amp;$A32&amp;IF($C32="","","."&amp;$C32&amp;"."&amp;$B32)&amp;IF(INDEX(Variables!$D$5:$D$65,MATCH($A32,Variables!$A$5:$A$65,0))="","","."&amp;INDEX(Variables!$D$5:$D$65,MATCH($A32,Variables!$A$5:$A$65,0)))&amp;"."&amp;L$5</f>
        <v>egy.mit.ctcov.ral.all.1</v>
      </c>
      <c r="M32" s="32" t="b">
        <f>INDEX(MTInputs!$J$1:$AZ$415,$D32,MATCH(M$5,MTInputs!$J$5:$AZ$5,0))</f>
        <v>1</v>
      </c>
      <c r="N32" s="33" t="b">
        <f>INDEX(MTInputs!$J$1:$AZ$415,$D32,MATCH(N$5,MTInputs!$J$5:$AZ$5,0))</f>
        <v>1</v>
      </c>
      <c r="O32" s="33" t="b">
        <f>INDEX(MTInputs!$J$1:$AZ$415,$D32,MATCH(O$5,MTInputs!$J$5:$AZ$5,0))</f>
        <v>1</v>
      </c>
      <c r="P32" s="33" t="b">
        <f>INDEX(MTInputs!$J$1:$AZ$415,$D32,MATCH(P$5,MTInputs!$J$5:$AZ$5,0))</f>
        <v>1</v>
      </c>
      <c r="Q32" s="33" t="b">
        <f>INDEX(MTInputs!$J$1:$AZ$415,$D32,MATCH(Q$5,MTInputs!$J$5:$AZ$5,0))</f>
        <v>1</v>
      </c>
      <c r="R32" s="33" t="b">
        <f>INDEX(MTInputs!$J$1:$AZ$415,$D32,MATCH(R$5,MTInputs!$J$5:$AZ$5,0))</f>
        <v>1</v>
      </c>
      <c r="S32" s="33" t="b">
        <f>INDEX(MTInputs!$J$1:$AZ$415,$D32,MATCH(S$5,MTInputs!$J$5:$AZ$5,0))</f>
        <v>1</v>
      </c>
      <c r="T32" s="33" t="b">
        <f>INDEX(MTInputs!$J$1:$AZ$415,$D32,MATCH(T$5,MTInputs!$J$5:$AZ$5,0))</f>
        <v>1</v>
      </c>
      <c r="U32" s="33" t="b">
        <f>INDEX(MTInputs!$J$1:$AZ$415,$D32,MATCH(U$5,MTInputs!$J$5:$AZ$5,0))</f>
        <v>1</v>
      </c>
      <c r="V32" s="33" t="b">
        <f>INDEX(MTInputs!$J$1:$AZ$415,$D32,MATCH(V$5,MTInputs!$J$5:$AZ$5,0))</f>
        <v>1</v>
      </c>
      <c r="W32" s="33" t="b">
        <f>INDEX(MTInputs!$J$1:$AZ$415,$D32,MATCH(W$5,MTInputs!$J$5:$AZ$5,0))</f>
        <v>1</v>
      </c>
      <c r="X32" s="33" t="b">
        <f>INDEX(MTInputs!$J$1:$AZ$415,$D32,MATCH(X$5,MTInputs!$J$5:$AZ$5,0))</f>
        <v>1</v>
      </c>
      <c r="Y32" s="33" t="b">
        <f>INDEX(MTInputs!$J$1:$AZ$415,$D32,MATCH(Y$5,MTInputs!$J$5:$AZ$5,0))</f>
        <v>1</v>
      </c>
      <c r="Z32" s="33" t="b">
        <f>INDEX(MTInputs!$J$1:$AZ$415,$D32,MATCH(Z$5,MTInputs!$J$5:$AZ$5,0))</f>
        <v>1</v>
      </c>
      <c r="AA32" s="33"/>
      <c r="AB32" s="23" t="str">
        <f>LOWER(Settings!$C$4)&amp;".mit."&amp;$A32&amp;IF($C32="","","."&amp;$C32&amp;"."&amp;$B32)&amp;IF(INDEX(Variables!$D$5:$D$65,MATCH($A32,Variables!$A$5:$A$65,0))="","","."&amp;INDEX(Variables!$D$5:$D$65,MATCH($A32,Variables!$A$5:$A$65,0)))&amp;"."&amp;AB$5</f>
        <v>egy.mit.ctcov.ral.all.2</v>
      </c>
      <c r="AC32" s="32" t="b">
        <f>INDEX(MTInputs!$J$1:$AZ$415,$D32,MATCH(AC$5,MTInputs!$J$5:$AZ$5,0))</f>
        <v>1</v>
      </c>
      <c r="AD32" s="33" t="b">
        <f>INDEX(MTInputs!$J$1:$AZ$415,$D32,MATCH(AD$5,MTInputs!$J$5:$AZ$5,0))</f>
        <v>1</v>
      </c>
      <c r="AE32" s="33" t="b">
        <f>INDEX(MTInputs!$J$1:$AZ$415,$D32,MATCH(AE$5,MTInputs!$J$5:$AZ$5,0))</f>
        <v>1</v>
      </c>
      <c r="AF32" s="33" t="b">
        <f>INDEX(MTInputs!$J$1:$AZ$415,$D32,MATCH(AF$5,MTInputs!$J$5:$AZ$5,0))</f>
        <v>1</v>
      </c>
      <c r="AG32" s="33" t="b">
        <f>INDEX(MTInputs!$J$1:$AZ$415,$D32,MATCH(AG$5,MTInputs!$J$5:$AZ$5,0))</f>
        <v>1</v>
      </c>
      <c r="AH32" s="33" t="b">
        <f>INDEX(MTInputs!$J$1:$AZ$415,$D32,MATCH(AH$5,MTInputs!$J$5:$AZ$5,0))</f>
        <v>1</v>
      </c>
      <c r="AI32" s="33" t="b">
        <f>INDEX(MTInputs!$J$1:$AZ$415,$D32,MATCH(AI$5,MTInputs!$J$5:$AZ$5,0))</f>
        <v>1</v>
      </c>
      <c r="AJ32" s="33" t="b">
        <f>INDEX(MTInputs!$J$1:$AZ$415,$D32,MATCH(AJ$5,MTInputs!$J$5:$AZ$5,0))</f>
        <v>1</v>
      </c>
      <c r="AK32" s="33" t="b">
        <f>INDEX(MTInputs!$J$1:$AZ$415,$D32,MATCH(AK$5,MTInputs!$J$5:$AZ$5,0))</f>
        <v>1</v>
      </c>
      <c r="AL32" s="33" t="b">
        <f>INDEX(MTInputs!$J$1:$AZ$415,$D32,MATCH(AL$5,MTInputs!$J$5:$AZ$5,0))</f>
        <v>1</v>
      </c>
      <c r="AM32" s="33" t="b">
        <f>INDEX(MTInputs!$J$1:$AZ$415,$D32,MATCH(AM$5,MTInputs!$J$5:$AZ$5,0))</f>
        <v>1</v>
      </c>
      <c r="AN32" s="33" t="b">
        <f>INDEX(MTInputs!$J$1:$AZ$415,$D32,MATCH(AN$5,MTInputs!$J$5:$AZ$5,0))</f>
        <v>1</v>
      </c>
      <c r="AO32" s="33" t="b">
        <f>INDEX(MTInputs!$J$1:$AZ$415,$D32,MATCH(AO$5,MTInputs!$J$5:$AZ$5,0))</f>
        <v>1</v>
      </c>
      <c r="AP32" s="33" t="b">
        <f>INDEX(MTInputs!$J$1:$AZ$415,$D32,MATCH(AP$5,MTInputs!$J$5:$AZ$5,0))</f>
        <v>1</v>
      </c>
    </row>
    <row r="33" spans="1:42" hidden="1" outlineLevel="1" x14ac:dyDescent="0.25">
      <c r="A33" s="5" t="s">
        <v>868</v>
      </c>
      <c r="B33" s="5" t="s">
        <v>870</v>
      </c>
      <c r="C33" s="5" t="s">
        <v>882</v>
      </c>
      <c r="D33" s="6">
        <v>34</v>
      </c>
      <c r="H33" s="5" t="str">
        <f>INDEX(Variables!$B$5:$B$65,MATCH($A33,Variables!$A$5:$A$65,0))&amp;IF($C33="",""," | "&amp;INDEX(Mapping!$B$5:$B$26,MATCH($C33,Mapping!$A$5:$A$26,0))&amp;" | "&amp;INDEX(Mapping!$B$30:$B$41,MATCH($B33,Mapping!$A$30:$A$41,0)))</f>
        <v>Carbon tax coverage (Apply tax?) | Domestic aviation | All fuels</v>
      </c>
      <c r="I33" s="5" t="str">
        <f>INDEX(Variables!$C$5:$C$65,MATCH($A33,Variables!$A$5:$A$65,0))</f>
        <v>switch</v>
      </c>
      <c r="J33" s="5" t="str">
        <f>INDEX(Variables!$E$5:$E$65,MATCH($A33,Variables!$A$5:$A$65,0))</f>
        <v>MTInputs (scenario column)</v>
      </c>
      <c r="K33" s="5"/>
      <c r="L33" s="23" t="str">
        <f>LOWER(Settings!$C$4)&amp;".mit."&amp;$A33&amp;IF($C33="","","."&amp;$C33&amp;"."&amp;$B33)&amp;IF(INDEX(Variables!$D$5:$D$65,MATCH($A33,Variables!$A$5:$A$65,0))="","","."&amp;INDEX(Variables!$D$5:$D$65,MATCH($A33,Variables!$A$5:$A$65,0)))&amp;"."&amp;L$5</f>
        <v>egy.mit.ctcov.avi.all.1</v>
      </c>
      <c r="M33" s="32" t="b">
        <f>INDEX(MTInputs!$J$1:$AZ$415,$D33,MATCH(M$5,MTInputs!$J$5:$AZ$5,0))</f>
        <v>1</v>
      </c>
      <c r="N33" s="33" t="b">
        <f>INDEX(MTInputs!$J$1:$AZ$415,$D33,MATCH(N$5,MTInputs!$J$5:$AZ$5,0))</f>
        <v>1</v>
      </c>
      <c r="O33" s="33" t="b">
        <f>INDEX(MTInputs!$J$1:$AZ$415,$D33,MATCH(O$5,MTInputs!$J$5:$AZ$5,0))</f>
        <v>1</v>
      </c>
      <c r="P33" s="33" t="b">
        <f>INDEX(MTInputs!$J$1:$AZ$415,$D33,MATCH(P$5,MTInputs!$J$5:$AZ$5,0))</f>
        <v>1</v>
      </c>
      <c r="Q33" s="33" t="b">
        <f>INDEX(MTInputs!$J$1:$AZ$415,$D33,MATCH(Q$5,MTInputs!$J$5:$AZ$5,0))</f>
        <v>1</v>
      </c>
      <c r="R33" s="33" t="b">
        <f>INDEX(MTInputs!$J$1:$AZ$415,$D33,MATCH(R$5,MTInputs!$J$5:$AZ$5,0))</f>
        <v>1</v>
      </c>
      <c r="S33" s="33" t="b">
        <f>INDEX(MTInputs!$J$1:$AZ$415,$D33,MATCH(S$5,MTInputs!$J$5:$AZ$5,0))</f>
        <v>1</v>
      </c>
      <c r="T33" s="33" t="b">
        <f>INDEX(MTInputs!$J$1:$AZ$415,$D33,MATCH(T$5,MTInputs!$J$5:$AZ$5,0))</f>
        <v>1</v>
      </c>
      <c r="U33" s="33" t="b">
        <f>INDEX(MTInputs!$J$1:$AZ$415,$D33,MATCH(U$5,MTInputs!$J$5:$AZ$5,0))</f>
        <v>1</v>
      </c>
      <c r="V33" s="33" t="b">
        <f>INDEX(MTInputs!$J$1:$AZ$415,$D33,MATCH(V$5,MTInputs!$J$5:$AZ$5,0))</f>
        <v>1</v>
      </c>
      <c r="W33" s="33" t="b">
        <f>INDEX(MTInputs!$J$1:$AZ$415,$D33,MATCH(W$5,MTInputs!$J$5:$AZ$5,0))</f>
        <v>1</v>
      </c>
      <c r="X33" s="33" t="b">
        <f>INDEX(MTInputs!$J$1:$AZ$415,$D33,MATCH(X$5,MTInputs!$J$5:$AZ$5,0))</f>
        <v>1</v>
      </c>
      <c r="Y33" s="33" t="b">
        <f>INDEX(MTInputs!$J$1:$AZ$415,$D33,MATCH(Y$5,MTInputs!$J$5:$AZ$5,0))</f>
        <v>1</v>
      </c>
      <c r="Z33" s="33" t="b">
        <f>INDEX(MTInputs!$J$1:$AZ$415,$D33,MATCH(Z$5,MTInputs!$J$5:$AZ$5,0))</f>
        <v>1</v>
      </c>
      <c r="AA33" s="33"/>
      <c r="AB33" s="23" t="str">
        <f>LOWER(Settings!$C$4)&amp;".mit."&amp;$A33&amp;IF($C33="","","."&amp;$C33&amp;"."&amp;$B33)&amp;IF(INDEX(Variables!$D$5:$D$65,MATCH($A33,Variables!$A$5:$A$65,0))="","","."&amp;INDEX(Variables!$D$5:$D$65,MATCH($A33,Variables!$A$5:$A$65,0)))&amp;"."&amp;AB$5</f>
        <v>egy.mit.ctcov.avi.all.2</v>
      </c>
      <c r="AC33" s="32" t="b">
        <f>INDEX(MTInputs!$J$1:$AZ$415,$D33,MATCH(AC$5,MTInputs!$J$5:$AZ$5,0))</f>
        <v>1</v>
      </c>
      <c r="AD33" s="33" t="b">
        <f>INDEX(MTInputs!$J$1:$AZ$415,$D33,MATCH(AD$5,MTInputs!$J$5:$AZ$5,0))</f>
        <v>1</v>
      </c>
      <c r="AE33" s="33" t="b">
        <f>INDEX(MTInputs!$J$1:$AZ$415,$D33,MATCH(AE$5,MTInputs!$J$5:$AZ$5,0))</f>
        <v>1</v>
      </c>
      <c r="AF33" s="33" t="b">
        <f>INDEX(MTInputs!$J$1:$AZ$415,$D33,MATCH(AF$5,MTInputs!$J$5:$AZ$5,0))</f>
        <v>1</v>
      </c>
      <c r="AG33" s="33" t="b">
        <f>INDEX(MTInputs!$J$1:$AZ$415,$D33,MATCH(AG$5,MTInputs!$J$5:$AZ$5,0))</f>
        <v>1</v>
      </c>
      <c r="AH33" s="33" t="b">
        <f>INDEX(MTInputs!$J$1:$AZ$415,$D33,MATCH(AH$5,MTInputs!$J$5:$AZ$5,0))</f>
        <v>1</v>
      </c>
      <c r="AI33" s="33" t="b">
        <f>INDEX(MTInputs!$J$1:$AZ$415,$D33,MATCH(AI$5,MTInputs!$J$5:$AZ$5,0))</f>
        <v>1</v>
      </c>
      <c r="AJ33" s="33" t="b">
        <f>INDEX(MTInputs!$J$1:$AZ$415,$D33,MATCH(AJ$5,MTInputs!$J$5:$AZ$5,0))</f>
        <v>1</v>
      </c>
      <c r="AK33" s="33" t="b">
        <f>INDEX(MTInputs!$J$1:$AZ$415,$D33,MATCH(AK$5,MTInputs!$J$5:$AZ$5,0))</f>
        <v>1</v>
      </c>
      <c r="AL33" s="33" t="b">
        <f>INDEX(MTInputs!$J$1:$AZ$415,$D33,MATCH(AL$5,MTInputs!$J$5:$AZ$5,0))</f>
        <v>1</v>
      </c>
      <c r="AM33" s="33" t="b">
        <f>INDEX(MTInputs!$J$1:$AZ$415,$D33,MATCH(AM$5,MTInputs!$J$5:$AZ$5,0))</f>
        <v>1</v>
      </c>
      <c r="AN33" s="33" t="b">
        <f>INDEX(MTInputs!$J$1:$AZ$415,$D33,MATCH(AN$5,MTInputs!$J$5:$AZ$5,0))</f>
        <v>1</v>
      </c>
      <c r="AO33" s="33" t="b">
        <f>INDEX(MTInputs!$J$1:$AZ$415,$D33,MATCH(AO$5,MTInputs!$J$5:$AZ$5,0))</f>
        <v>1</v>
      </c>
      <c r="AP33" s="33" t="b">
        <f>INDEX(MTInputs!$J$1:$AZ$415,$D33,MATCH(AP$5,MTInputs!$J$5:$AZ$5,0))</f>
        <v>1</v>
      </c>
    </row>
    <row r="34" spans="1:42" hidden="1" outlineLevel="1" x14ac:dyDescent="0.25">
      <c r="A34" s="5" t="s">
        <v>868</v>
      </c>
      <c r="B34" s="5" t="s">
        <v>870</v>
      </c>
      <c r="C34" s="5" t="s">
        <v>883</v>
      </c>
      <c r="D34" s="6">
        <v>35</v>
      </c>
      <c r="H34" s="5" t="str">
        <f>INDEX(Variables!$B$5:$B$65,MATCH($A34,Variables!$A$5:$A$65,0))&amp;IF($C34="",""," | "&amp;INDEX(Mapping!$B$5:$B$26,MATCH($C34,Mapping!$A$5:$A$26,0))&amp;" | "&amp;INDEX(Mapping!$B$30:$B$41,MATCH($B34,Mapping!$A$30:$A$41,0)))</f>
        <v>Carbon tax coverage (Apply tax?) | Domestic navigation | All fuels</v>
      </c>
      <c r="I34" s="5" t="str">
        <f>INDEX(Variables!$C$5:$C$65,MATCH($A34,Variables!$A$5:$A$65,0))</f>
        <v>switch</v>
      </c>
      <c r="J34" s="5" t="str">
        <f>INDEX(Variables!$E$5:$E$65,MATCH($A34,Variables!$A$5:$A$65,0))</f>
        <v>MTInputs (scenario column)</v>
      </c>
      <c r="K34" s="5"/>
      <c r="L34" s="23" t="str">
        <f>LOWER(Settings!$C$4)&amp;".mit."&amp;$A34&amp;IF($C34="","","."&amp;$C34&amp;"."&amp;$B34)&amp;IF(INDEX(Variables!$D$5:$D$65,MATCH($A34,Variables!$A$5:$A$65,0))="","","."&amp;INDEX(Variables!$D$5:$D$65,MATCH($A34,Variables!$A$5:$A$65,0)))&amp;"."&amp;L$5</f>
        <v>egy.mit.ctcov.nav.all.1</v>
      </c>
      <c r="M34" s="32" t="b">
        <f>INDEX(MTInputs!$J$1:$AZ$415,$D34,MATCH(M$5,MTInputs!$J$5:$AZ$5,0))</f>
        <v>1</v>
      </c>
      <c r="N34" s="33" t="b">
        <f>INDEX(MTInputs!$J$1:$AZ$415,$D34,MATCH(N$5,MTInputs!$J$5:$AZ$5,0))</f>
        <v>1</v>
      </c>
      <c r="O34" s="33" t="b">
        <f>INDEX(MTInputs!$J$1:$AZ$415,$D34,MATCH(O$5,MTInputs!$J$5:$AZ$5,0))</f>
        <v>1</v>
      </c>
      <c r="P34" s="33" t="b">
        <f>INDEX(MTInputs!$J$1:$AZ$415,$D34,MATCH(P$5,MTInputs!$J$5:$AZ$5,0))</f>
        <v>1</v>
      </c>
      <c r="Q34" s="33" t="b">
        <f>INDEX(MTInputs!$J$1:$AZ$415,$D34,MATCH(Q$5,MTInputs!$J$5:$AZ$5,0))</f>
        <v>1</v>
      </c>
      <c r="R34" s="33" t="b">
        <f>INDEX(MTInputs!$J$1:$AZ$415,$D34,MATCH(R$5,MTInputs!$J$5:$AZ$5,0))</f>
        <v>1</v>
      </c>
      <c r="S34" s="33" t="b">
        <f>INDEX(MTInputs!$J$1:$AZ$415,$D34,MATCH(S$5,MTInputs!$J$5:$AZ$5,0))</f>
        <v>1</v>
      </c>
      <c r="T34" s="33" t="b">
        <f>INDEX(MTInputs!$J$1:$AZ$415,$D34,MATCH(T$5,MTInputs!$J$5:$AZ$5,0))</f>
        <v>1</v>
      </c>
      <c r="U34" s="33" t="b">
        <f>INDEX(MTInputs!$J$1:$AZ$415,$D34,MATCH(U$5,MTInputs!$J$5:$AZ$5,0))</f>
        <v>1</v>
      </c>
      <c r="V34" s="33" t="b">
        <f>INDEX(MTInputs!$J$1:$AZ$415,$D34,MATCH(V$5,MTInputs!$J$5:$AZ$5,0))</f>
        <v>1</v>
      </c>
      <c r="W34" s="33" t="b">
        <f>INDEX(MTInputs!$J$1:$AZ$415,$D34,MATCH(W$5,MTInputs!$J$5:$AZ$5,0))</f>
        <v>1</v>
      </c>
      <c r="X34" s="33" t="b">
        <f>INDEX(MTInputs!$J$1:$AZ$415,$D34,MATCH(X$5,MTInputs!$J$5:$AZ$5,0))</f>
        <v>1</v>
      </c>
      <c r="Y34" s="33" t="b">
        <f>INDEX(MTInputs!$J$1:$AZ$415,$D34,MATCH(Y$5,MTInputs!$J$5:$AZ$5,0))</f>
        <v>1</v>
      </c>
      <c r="Z34" s="33" t="b">
        <f>INDEX(MTInputs!$J$1:$AZ$415,$D34,MATCH(Z$5,MTInputs!$J$5:$AZ$5,0))</f>
        <v>1</v>
      </c>
      <c r="AA34" s="33"/>
      <c r="AB34" s="23" t="str">
        <f>LOWER(Settings!$C$4)&amp;".mit."&amp;$A34&amp;IF($C34="","","."&amp;$C34&amp;"."&amp;$B34)&amp;IF(INDEX(Variables!$D$5:$D$65,MATCH($A34,Variables!$A$5:$A$65,0))="","","."&amp;INDEX(Variables!$D$5:$D$65,MATCH($A34,Variables!$A$5:$A$65,0)))&amp;"."&amp;AB$5</f>
        <v>egy.mit.ctcov.nav.all.2</v>
      </c>
      <c r="AC34" s="32" t="b">
        <f>INDEX(MTInputs!$J$1:$AZ$415,$D34,MATCH(AC$5,MTInputs!$J$5:$AZ$5,0))</f>
        <v>1</v>
      </c>
      <c r="AD34" s="33" t="b">
        <f>INDEX(MTInputs!$J$1:$AZ$415,$D34,MATCH(AD$5,MTInputs!$J$5:$AZ$5,0))</f>
        <v>1</v>
      </c>
      <c r="AE34" s="33" t="b">
        <f>INDEX(MTInputs!$J$1:$AZ$415,$D34,MATCH(AE$5,MTInputs!$J$5:$AZ$5,0))</f>
        <v>1</v>
      </c>
      <c r="AF34" s="33" t="b">
        <f>INDEX(MTInputs!$J$1:$AZ$415,$D34,MATCH(AF$5,MTInputs!$J$5:$AZ$5,0))</f>
        <v>1</v>
      </c>
      <c r="AG34" s="33" t="b">
        <f>INDEX(MTInputs!$J$1:$AZ$415,$D34,MATCH(AG$5,MTInputs!$J$5:$AZ$5,0))</f>
        <v>1</v>
      </c>
      <c r="AH34" s="33" t="b">
        <f>INDEX(MTInputs!$J$1:$AZ$415,$D34,MATCH(AH$5,MTInputs!$J$5:$AZ$5,0))</f>
        <v>1</v>
      </c>
      <c r="AI34" s="33" t="b">
        <f>INDEX(MTInputs!$J$1:$AZ$415,$D34,MATCH(AI$5,MTInputs!$J$5:$AZ$5,0))</f>
        <v>1</v>
      </c>
      <c r="AJ34" s="33" t="b">
        <f>INDEX(MTInputs!$J$1:$AZ$415,$D34,MATCH(AJ$5,MTInputs!$J$5:$AZ$5,0))</f>
        <v>1</v>
      </c>
      <c r="AK34" s="33" t="b">
        <f>INDEX(MTInputs!$J$1:$AZ$415,$D34,MATCH(AK$5,MTInputs!$J$5:$AZ$5,0))</f>
        <v>1</v>
      </c>
      <c r="AL34" s="33" t="b">
        <f>INDEX(MTInputs!$J$1:$AZ$415,$D34,MATCH(AL$5,MTInputs!$J$5:$AZ$5,0))</f>
        <v>1</v>
      </c>
      <c r="AM34" s="33" t="b">
        <f>INDEX(MTInputs!$J$1:$AZ$415,$D34,MATCH(AM$5,MTInputs!$J$5:$AZ$5,0))</f>
        <v>1</v>
      </c>
      <c r="AN34" s="33" t="b">
        <f>INDEX(MTInputs!$J$1:$AZ$415,$D34,MATCH(AN$5,MTInputs!$J$5:$AZ$5,0))</f>
        <v>1</v>
      </c>
      <c r="AO34" s="33" t="b">
        <f>INDEX(MTInputs!$J$1:$AZ$415,$D34,MATCH(AO$5,MTInputs!$J$5:$AZ$5,0))</f>
        <v>1</v>
      </c>
      <c r="AP34" s="33" t="b">
        <f>INDEX(MTInputs!$J$1:$AZ$415,$D34,MATCH(AP$5,MTInputs!$J$5:$AZ$5,0))</f>
        <v>1</v>
      </c>
    </row>
    <row r="35" spans="1:42" hidden="1" outlineLevel="1" x14ac:dyDescent="0.25">
      <c r="A35" s="5" t="s">
        <v>868</v>
      </c>
      <c r="B35" s="5" t="s">
        <v>870</v>
      </c>
      <c r="C35" s="5" t="s">
        <v>884</v>
      </c>
      <c r="D35" s="6">
        <v>36</v>
      </c>
      <c r="H35" s="5" t="str">
        <f>INDEX(Variables!$B$5:$B$65,MATCH($A35,Variables!$A$5:$A$65,0))&amp;IF($C35="",""," | "&amp;INDEX(Mapping!$B$5:$B$26,MATCH($C35,Mapping!$A$5:$A$26,0))&amp;" | "&amp;INDEX(Mapping!$B$30:$B$41,MATCH($B35,Mapping!$A$30:$A$41,0)))</f>
        <v>Carbon tax coverage (Apply tax?) | Residential | All fuels</v>
      </c>
      <c r="I35" s="5" t="str">
        <f>INDEX(Variables!$C$5:$C$65,MATCH($A35,Variables!$A$5:$A$65,0))</f>
        <v>switch</v>
      </c>
      <c r="J35" s="5" t="str">
        <f>INDEX(Variables!$E$5:$E$65,MATCH($A35,Variables!$A$5:$A$65,0))</f>
        <v>MTInputs (scenario column)</v>
      </c>
      <c r="K35" s="5"/>
      <c r="L35" s="23" t="str">
        <f>LOWER(Settings!$C$4)&amp;".mit."&amp;$A35&amp;IF($C35="","","."&amp;$C35&amp;"."&amp;$B35)&amp;IF(INDEX(Variables!$D$5:$D$65,MATCH($A35,Variables!$A$5:$A$65,0))="","","."&amp;INDEX(Variables!$D$5:$D$65,MATCH($A35,Variables!$A$5:$A$65,0)))&amp;"."&amp;L$5</f>
        <v>egy.mit.ctcov.res.all.1</v>
      </c>
      <c r="M35" s="32" t="b">
        <f>INDEX(MTInputs!$J$1:$AZ$415,$D35,MATCH(M$5,MTInputs!$J$5:$AZ$5,0))</f>
        <v>1</v>
      </c>
      <c r="N35" s="33" t="b">
        <f>INDEX(MTInputs!$J$1:$AZ$415,$D35,MATCH(N$5,MTInputs!$J$5:$AZ$5,0))</f>
        <v>1</v>
      </c>
      <c r="O35" s="33" t="b">
        <f>INDEX(MTInputs!$J$1:$AZ$415,$D35,MATCH(O$5,MTInputs!$J$5:$AZ$5,0))</f>
        <v>1</v>
      </c>
      <c r="P35" s="33" t="b">
        <f>INDEX(MTInputs!$J$1:$AZ$415,$D35,MATCH(P$5,MTInputs!$J$5:$AZ$5,0))</f>
        <v>1</v>
      </c>
      <c r="Q35" s="33" t="b">
        <f>INDEX(MTInputs!$J$1:$AZ$415,$D35,MATCH(Q$5,MTInputs!$J$5:$AZ$5,0))</f>
        <v>1</v>
      </c>
      <c r="R35" s="33" t="b">
        <f>INDEX(MTInputs!$J$1:$AZ$415,$D35,MATCH(R$5,MTInputs!$J$5:$AZ$5,0))</f>
        <v>1</v>
      </c>
      <c r="S35" s="33" t="b">
        <f>INDEX(MTInputs!$J$1:$AZ$415,$D35,MATCH(S$5,MTInputs!$J$5:$AZ$5,0))</f>
        <v>1</v>
      </c>
      <c r="T35" s="33" t="b">
        <f>INDEX(MTInputs!$J$1:$AZ$415,$D35,MATCH(T$5,MTInputs!$J$5:$AZ$5,0))</f>
        <v>1</v>
      </c>
      <c r="U35" s="33" t="b">
        <f>INDEX(MTInputs!$J$1:$AZ$415,$D35,MATCH(U$5,MTInputs!$J$5:$AZ$5,0))</f>
        <v>1</v>
      </c>
      <c r="V35" s="33" t="b">
        <f>INDEX(MTInputs!$J$1:$AZ$415,$D35,MATCH(V$5,MTInputs!$J$5:$AZ$5,0))</f>
        <v>1</v>
      </c>
      <c r="W35" s="33" t="b">
        <f>INDEX(MTInputs!$J$1:$AZ$415,$D35,MATCH(W$5,MTInputs!$J$5:$AZ$5,0))</f>
        <v>1</v>
      </c>
      <c r="X35" s="33" t="b">
        <f>INDEX(MTInputs!$J$1:$AZ$415,$D35,MATCH(X$5,MTInputs!$J$5:$AZ$5,0))</f>
        <v>1</v>
      </c>
      <c r="Y35" s="33" t="b">
        <f>INDEX(MTInputs!$J$1:$AZ$415,$D35,MATCH(Y$5,MTInputs!$J$5:$AZ$5,0))</f>
        <v>1</v>
      </c>
      <c r="Z35" s="33" t="b">
        <f>INDEX(MTInputs!$J$1:$AZ$415,$D35,MATCH(Z$5,MTInputs!$J$5:$AZ$5,0))</f>
        <v>1</v>
      </c>
      <c r="AA35" s="33"/>
      <c r="AB35" s="23" t="str">
        <f>LOWER(Settings!$C$4)&amp;".mit."&amp;$A35&amp;IF($C35="","","."&amp;$C35&amp;"."&amp;$B35)&amp;IF(INDEX(Variables!$D$5:$D$65,MATCH($A35,Variables!$A$5:$A$65,0))="","","."&amp;INDEX(Variables!$D$5:$D$65,MATCH($A35,Variables!$A$5:$A$65,0)))&amp;"."&amp;AB$5</f>
        <v>egy.mit.ctcov.res.all.2</v>
      </c>
      <c r="AC35" s="32" t="b">
        <f>INDEX(MTInputs!$J$1:$AZ$415,$D35,MATCH(AC$5,MTInputs!$J$5:$AZ$5,0))</f>
        <v>1</v>
      </c>
      <c r="AD35" s="33" t="b">
        <f>INDEX(MTInputs!$J$1:$AZ$415,$D35,MATCH(AD$5,MTInputs!$J$5:$AZ$5,0))</f>
        <v>1</v>
      </c>
      <c r="AE35" s="33" t="b">
        <f>INDEX(MTInputs!$J$1:$AZ$415,$D35,MATCH(AE$5,MTInputs!$J$5:$AZ$5,0))</f>
        <v>1</v>
      </c>
      <c r="AF35" s="33" t="b">
        <f>INDEX(MTInputs!$J$1:$AZ$415,$D35,MATCH(AF$5,MTInputs!$J$5:$AZ$5,0))</f>
        <v>1</v>
      </c>
      <c r="AG35" s="33" t="b">
        <f>INDEX(MTInputs!$J$1:$AZ$415,$D35,MATCH(AG$5,MTInputs!$J$5:$AZ$5,0))</f>
        <v>1</v>
      </c>
      <c r="AH35" s="33" t="b">
        <f>INDEX(MTInputs!$J$1:$AZ$415,$D35,MATCH(AH$5,MTInputs!$J$5:$AZ$5,0))</f>
        <v>1</v>
      </c>
      <c r="AI35" s="33" t="b">
        <f>INDEX(MTInputs!$J$1:$AZ$415,$D35,MATCH(AI$5,MTInputs!$J$5:$AZ$5,0))</f>
        <v>1</v>
      </c>
      <c r="AJ35" s="33" t="b">
        <f>INDEX(MTInputs!$J$1:$AZ$415,$D35,MATCH(AJ$5,MTInputs!$J$5:$AZ$5,0))</f>
        <v>1</v>
      </c>
      <c r="AK35" s="33" t="b">
        <f>INDEX(MTInputs!$J$1:$AZ$415,$D35,MATCH(AK$5,MTInputs!$J$5:$AZ$5,0))</f>
        <v>1</v>
      </c>
      <c r="AL35" s="33" t="b">
        <f>INDEX(MTInputs!$J$1:$AZ$415,$D35,MATCH(AL$5,MTInputs!$J$5:$AZ$5,0))</f>
        <v>1</v>
      </c>
      <c r="AM35" s="33" t="b">
        <f>INDEX(MTInputs!$J$1:$AZ$415,$D35,MATCH(AM$5,MTInputs!$J$5:$AZ$5,0))</f>
        <v>1</v>
      </c>
      <c r="AN35" s="33" t="b">
        <f>INDEX(MTInputs!$J$1:$AZ$415,$D35,MATCH(AN$5,MTInputs!$J$5:$AZ$5,0))</f>
        <v>1</v>
      </c>
      <c r="AO35" s="33" t="b">
        <f>INDEX(MTInputs!$J$1:$AZ$415,$D35,MATCH(AO$5,MTInputs!$J$5:$AZ$5,0))</f>
        <v>1</v>
      </c>
      <c r="AP35" s="33" t="b">
        <f>INDEX(MTInputs!$J$1:$AZ$415,$D35,MATCH(AP$5,MTInputs!$J$5:$AZ$5,0))</f>
        <v>1</v>
      </c>
    </row>
    <row r="36" spans="1:42" hidden="1" outlineLevel="1" x14ac:dyDescent="0.25">
      <c r="A36" s="5" t="s">
        <v>868</v>
      </c>
      <c r="B36" s="5" t="s">
        <v>870</v>
      </c>
      <c r="C36" s="5" t="s">
        <v>885</v>
      </c>
      <c r="D36" s="6">
        <v>37</v>
      </c>
      <c r="H36" s="5" t="str">
        <f>INDEX(Variables!$B$5:$B$65,MATCH($A36,Variables!$A$5:$A$65,0))&amp;IF($C36="",""," | "&amp;INDEX(Mapping!$B$5:$B$26,MATCH($C36,Mapping!$A$5:$A$26,0))&amp;" | "&amp;INDEX(Mapping!$B$30:$B$41,MATCH($B36,Mapping!$A$30:$A$41,0)))</f>
        <v>Carbon tax coverage (Apply tax?) | Food &amp; forestry | All fuels</v>
      </c>
      <c r="I36" s="5" t="str">
        <f>INDEX(Variables!$C$5:$C$65,MATCH($A36,Variables!$A$5:$A$65,0))</f>
        <v>switch</v>
      </c>
      <c r="J36" s="5" t="str">
        <f>INDEX(Variables!$E$5:$E$65,MATCH($A36,Variables!$A$5:$A$65,0))</f>
        <v>MTInputs (scenario column)</v>
      </c>
      <c r="K36" s="5"/>
      <c r="L36" s="23" t="str">
        <f>LOWER(Settings!$C$4)&amp;".mit."&amp;$A36&amp;IF($C36="","","."&amp;$C36&amp;"."&amp;$B36)&amp;IF(INDEX(Variables!$D$5:$D$65,MATCH($A36,Variables!$A$5:$A$65,0))="","","."&amp;INDEX(Variables!$D$5:$D$65,MATCH($A36,Variables!$A$5:$A$65,0)))&amp;"."&amp;L$5</f>
        <v>egy.mit.ctcov.foo.all.1</v>
      </c>
      <c r="M36" s="32" t="b">
        <f>INDEX(MTInputs!$J$1:$AZ$415,$D36,MATCH(M$5,MTInputs!$J$5:$AZ$5,0))</f>
        <v>1</v>
      </c>
      <c r="N36" s="33" t="b">
        <f>INDEX(MTInputs!$J$1:$AZ$415,$D36,MATCH(N$5,MTInputs!$J$5:$AZ$5,0))</f>
        <v>1</v>
      </c>
      <c r="O36" s="33" t="b">
        <f>INDEX(MTInputs!$J$1:$AZ$415,$D36,MATCH(O$5,MTInputs!$J$5:$AZ$5,0))</f>
        <v>1</v>
      </c>
      <c r="P36" s="33" t="b">
        <f>INDEX(MTInputs!$J$1:$AZ$415,$D36,MATCH(P$5,MTInputs!$J$5:$AZ$5,0))</f>
        <v>1</v>
      </c>
      <c r="Q36" s="33" t="b">
        <f>INDEX(MTInputs!$J$1:$AZ$415,$D36,MATCH(Q$5,MTInputs!$J$5:$AZ$5,0))</f>
        <v>1</v>
      </c>
      <c r="R36" s="33" t="b">
        <f>INDEX(MTInputs!$J$1:$AZ$415,$D36,MATCH(R$5,MTInputs!$J$5:$AZ$5,0))</f>
        <v>1</v>
      </c>
      <c r="S36" s="33" t="b">
        <f>INDEX(MTInputs!$J$1:$AZ$415,$D36,MATCH(S$5,MTInputs!$J$5:$AZ$5,0))</f>
        <v>1</v>
      </c>
      <c r="T36" s="33" t="b">
        <f>INDEX(MTInputs!$J$1:$AZ$415,$D36,MATCH(T$5,MTInputs!$J$5:$AZ$5,0))</f>
        <v>1</v>
      </c>
      <c r="U36" s="33" t="b">
        <f>INDEX(MTInputs!$J$1:$AZ$415,$D36,MATCH(U$5,MTInputs!$J$5:$AZ$5,0))</f>
        <v>1</v>
      </c>
      <c r="V36" s="33" t="b">
        <f>INDEX(MTInputs!$J$1:$AZ$415,$D36,MATCH(V$5,MTInputs!$J$5:$AZ$5,0))</f>
        <v>1</v>
      </c>
      <c r="W36" s="33" t="b">
        <f>INDEX(MTInputs!$J$1:$AZ$415,$D36,MATCH(W$5,MTInputs!$J$5:$AZ$5,0))</f>
        <v>1</v>
      </c>
      <c r="X36" s="33" t="b">
        <f>INDEX(MTInputs!$J$1:$AZ$415,$D36,MATCH(X$5,MTInputs!$J$5:$AZ$5,0))</f>
        <v>1</v>
      </c>
      <c r="Y36" s="33" t="b">
        <f>INDEX(MTInputs!$J$1:$AZ$415,$D36,MATCH(Y$5,MTInputs!$J$5:$AZ$5,0))</f>
        <v>1</v>
      </c>
      <c r="Z36" s="33" t="b">
        <f>INDEX(MTInputs!$J$1:$AZ$415,$D36,MATCH(Z$5,MTInputs!$J$5:$AZ$5,0))</f>
        <v>1</v>
      </c>
      <c r="AA36" s="33"/>
      <c r="AB36" s="23" t="str">
        <f>LOWER(Settings!$C$4)&amp;".mit."&amp;$A36&amp;IF($C36="","","."&amp;$C36&amp;"."&amp;$B36)&amp;IF(INDEX(Variables!$D$5:$D$65,MATCH($A36,Variables!$A$5:$A$65,0))="","","."&amp;INDEX(Variables!$D$5:$D$65,MATCH($A36,Variables!$A$5:$A$65,0)))&amp;"."&amp;AB$5</f>
        <v>egy.mit.ctcov.foo.all.2</v>
      </c>
      <c r="AC36" s="32" t="b">
        <f>INDEX(MTInputs!$J$1:$AZ$415,$D36,MATCH(AC$5,MTInputs!$J$5:$AZ$5,0))</f>
        <v>1</v>
      </c>
      <c r="AD36" s="33" t="b">
        <f>INDEX(MTInputs!$J$1:$AZ$415,$D36,MATCH(AD$5,MTInputs!$J$5:$AZ$5,0))</f>
        <v>1</v>
      </c>
      <c r="AE36" s="33" t="b">
        <f>INDEX(MTInputs!$J$1:$AZ$415,$D36,MATCH(AE$5,MTInputs!$J$5:$AZ$5,0))</f>
        <v>1</v>
      </c>
      <c r="AF36" s="33" t="b">
        <f>INDEX(MTInputs!$J$1:$AZ$415,$D36,MATCH(AF$5,MTInputs!$J$5:$AZ$5,0))</f>
        <v>1</v>
      </c>
      <c r="AG36" s="33" t="b">
        <f>INDEX(MTInputs!$J$1:$AZ$415,$D36,MATCH(AG$5,MTInputs!$J$5:$AZ$5,0))</f>
        <v>1</v>
      </c>
      <c r="AH36" s="33" t="b">
        <f>INDEX(MTInputs!$J$1:$AZ$415,$D36,MATCH(AH$5,MTInputs!$J$5:$AZ$5,0))</f>
        <v>1</v>
      </c>
      <c r="AI36" s="33" t="b">
        <f>INDEX(MTInputs!$J$1:$AZ$415,$D36,MATCH(AI$5,MTInputs!$J$5:$AZ$5,0))</f>
        <v>1</v>
      </c>
      <c r="AJ36" s="33" t="b">
        <f>INDEX(MTInputs!$J$1:$AZ$415,$D36,MATCH(AJ$5,MTInputs!$J$5:$AZ$5,0))</f>
        <v>1</v>
      </c>
      <c r="AK36" s="33" t="b">
        <f>INDEX(MTInputs!$J$1:$AZ$415,$D36,MATCH(AK$5,MTInputs!$J$5:$AZ$5,0))</f>
        <v>1</v>
      </c>
      <c r="AL36" s="33" t="b">
        <f>INDEX(MTInputs!$J$1:$AZ$415,$D36,MATCH(AL$5,MTInputs!$J$5:$AZ$5,0))</f>
        <v>1</v>
      </c>
      <c r="AM36" s="33" t="b">
        <f>INDEX(MTInputs!$J$1:$AZ$415,$D36,MATCH(AM$5,MTInputs!$J$5:$AZ$5,0))</f>
        <v>1</v>
      </c>
      <c r="AN36" s="33" t="b">
        <f>INDEX(MTInputs!$J$1:$AZ$415,$D36,MATCH(AN$5,MTInputs!$J$5:$AZ$5,0))</f>
        <v>1</v>
      </c>
      <c r="AO36" s="33" t="b">
        <f>INDEX(MTInputs!$J$1:$AZ$415,$D36,MATCH(AO$5,MTInputs!$J$5:$AZ$5,0))</f>
        <v>1</v>
      </c>
      <c r="AP36" s="33" t="b">
        <f>INDEX(MTInputs!$J$1:$AZ$415,$D36,MATCH(AP$5,MTInputs!$J$5:$AZ$5,0))</f>
        <v>1</v>
      </c>
    </row>
    <row r="37" spans="1:42" hidden="1" outlineLevel="1" x14ac:dyDescent="0.25">
      <c r="A37" s="5" t="s">
        <v>868</v>
      </c>
      <c r="B37" s="5" t="s">
        <v>870</v>
      </c>
      <c r="C37" s="5" t="s">
        <v>886</v>
      </c>
      <c r="D37" s="6">
        <v>38</v>
      </c>
      <c r="H37" s="5" t="str">
        <f>INDEX(Variables!$B$5:$B$65,MATCH($A37,Variables!$A$5:$A$65,0))&amp;IF($C37="",""," | "&amp;INDEX(Mapping!$B$5:$B$26,MATCH($C37,Mapping!$A$5:$A$26,0))&amp;" | "&amp;INDEX(Mapping!$B$30:$B$41,MATCH($B37,Mapping!$A$30:$A$41,0)))</f>
        <v>Carbon tax coverage (Apply tax?) | Services (public &amp; private) | All fuels</v>
      </c>
      <c r="I37" s="5" t="str">
        <f>INDEX(Variables!$C$5:$C$65,MATCH($A37,Variables!$A$5:$A$65,0))</f>
        <v>switch</v>
      </c>
      <c r="J37" s="5" t="str">
        <f>INDEX(Variables!$E$5:$E$65,MATCH($A37,Variables!$A$5:$A$65,0))</f>
        <v>MTInputs (scenario column)</v>
      </c>
      <c r="K37" s="5"/>
      <c r="L37" s="23" t="str">
        <f>LOWER(Settings!$C$4)&amp;".mit."&amp;$A37&amp;IF($C37="","","."&amp;$C37&amp;"."&amp;$B37)&amp;IF(INDEX(Variables!$D$5:$D$65,MATCH($A37,Variables!$A$5:$A$65,0))="","","."&amp;INDEX(Variables!$D$5:$D$65,MATCH($A37,Variables!$A$5:$A$65,0)))&amp;"."&amp;L$5</f>
        <v>egy.mit.ctcov.srv.all.1</v>
      </c>
      <c r="M37" s="32" t="b">
        <f>INDEX(MTInputs!$J$1:$AZ$415,$D37,MATCH(M$5,MTInputs!$J$5:$AZ$5,0))</f>
        <v>1</v>
      </c>
      <c r="N37" s="33" t="b">
        <f>INDEX(MTInputs!$J$1:$AZ$415,$D37,MATCH(N$5,MTInputs!$J$5:$AZ$5,0))</f>
        <v>1</v>
      </c>
      <c r="O37" s="33" t="b">
        <f>INDEX(MTInputs!$J$1:$AZ$415,$D37,MATCH(O$5,MTInputs!$J$5:$AZ$5,0))</f>
        <v>1</v>
      </c>
      <c r="P37" s="33" t="b">
        <f>INDEX(MTInputs!$J$1:$AZ$415,$D37,MATCH(P$5,MTInputs!$J$5:$AZ$5,0))</f>
        <v>1</v>
      </c>
      <c r="Q37" s="33" t="b">
        <f>INDEX(MTInputs!$J$1:$AZ$415,$D37,MATCH(Q$5,MTInputs!$J$5:$AZ$5,0))</f>
        <v>1</v>
      </c>
      <c r="R37" s="33" t="b">
        <f>INDEX(MTInputs!$J$1:$AZ$415,$D37,MATCH(R$5,MTInputs!$J$5:$AZ$5,0))</f>
        <v>1</v>
      </c>
      <c r="S37" s="33" t="b">
        <f>INDEX(MTInputs!$J$1:$AZ$415,$D37,MATCH(S$5,MTInputs!$J$5:$AZ$5,0))</f>
        <v>1</v>
      </c>
      <c r="T37" s="33" t="b">
        <f>INDEX(MTInputs!$J$1:$AZ$415,$D37,MATCH(T$5,MTInputs!$J$5:$AZ$5,0))</f>
        <v>1</v>
      </c>
      <c r="U37" s="33" t="b">
        <f>INDEX(MTInputs!$J$1:$AZ$415,$D37,MATCH(U$5,MTInputs!$J$5:$AZ$5,0))</f>
        <v>1</v>
      </c>
      <c r="V37" s="33" t="b">
        <f>INDEX(MTInputs!$J$1:$AZ$415,$D37,MATCH(V$5,MTInputs!$J$5:$AZ$5,0))</f>
        <v>1</v>
      </c>
      <c r="W37" s="33" t="b">
        <f>INDEX(MTInputs!$J$1:$AZ$415,$D37,MATCH(W$5,MTInputs!$J$5:$AZ$5,0))</f>
        <v>1</v>
      </c>
      <c r="X37" s="33" t="b">
        <f>INDEX(MTInputs!$J$1:$AZ$415,$D37,MATCH(X$5,MTInputs!$J$5:$AZ$5,0))</f>
        <v>1</v>
      </c>
      <c r="Y37" s="33" t="b">
        <f>INDEX(MTInputs!$J$1:$AZ$415,$D37,MATCH(Y$5,MTInputs!$J$5:$AZ$5,0))</f>
        <v>1</v>
      </c>
      <c r="Z37" s="33" t="b">
        <f>INDEX(MTInputs!$J$1:$AZ$415,$D37,MATCH(Z$5,MTInputs!$J$5:$AZ$5,0))</f>
        <v>1</v>
      </c>
      <c r="AA37" s="33"/>
      <c r="AB37" s="23" t="str">
        <f>LOWER(Settings!$C$4)&amp;".mit."&amp;$A37&amp;IF($C37="","","."&amp;$C37&amp;"."&amp;$B37)&amp;IF(INDEX(Variables!$D$5:$D$65,MATCH($A37,Variables!$A$5:$A$65,0))="","","."&amp;INDEX(Variables!$D$5:$D$65,MATCH($A37,Variables!$A$5:$A$65,0)))&amp;"."&amp;AB$5</f>
        <v>egy.mit.ctcov.srv.all.2</v>
      </c>
      <c r="AC37" s="32" t="b">
        <f>INDEX(MTInputs!$J$1:$AZ$415,$D37,MATCH(AC$5,MTInputs!$J$5:$AZ$5,0))</f>
        <v>1</v>
      </c>
      <c r="AD37" s="33" t="b">
        <f>INDEX(MTInputs!$J$1:$AZ$415,$D37,MATCH(AD$5,MTInputs!$J$5:$AZ$5,0))</f>
        <v>1</v>
      </c>
      <c r="AE37" s="33" t="b">
        <f>INDEX(MTInputs!$J$1:$AZ$415,$D37,MATCH(AE$5,MTInputs!$J$5:$AZ$5,0))</f>
        <v>1</v>
      </c>
      <c r="AF37" s="33" t="b">
        <f>INDEX(MTInputs!$J$1:$AZ$415,$D37,MATCH(AF$5,MTInputs!$J$5:$AZ$5,0))</f>
        <v>1</v>
      </c>
      <c r="AG37" s="33" t="b">
        <f>INDEX(MTInputs!$J$1:$AZ$415,$D37,MATCH(AG$5,MTInputs!$J$5:$AZ$5,0))</f>
        <v>1</v>
      </c>
      <c r="AH37" s="33" t="b">
        <f>INDEX(MTInputs!$J$1:$AZ$415,$D37,MATCH(AH$5,MTInputs!$J$5:$AZ$5,0))</f>
        <v>1</v>
      </c>
      <c r="AI37" s="33" t="b">
        <f>INDEX(MTInputs!$J$1:$AZ$415,$D37,MATCH(AI$5,MTInputs!$J$5:$AZ$5,0))</f>
        <v>1</v>
      </c>
      <c r="AJ37" s="33" t="b">
        <f>INDEX(MTInputs!$J$1:$AZ$415,$D37,MATCH(AJ$5,MTInputs!$J$5:$AZ$5,0))</f>
        <v>1</v>
      </c>
      <c r="AK37" s="33" t="b">
        <f>INDEX(MTInputs!$J$1:$AZ$415,$D37,MATCH(AK$5,MTInputs!$J$5:$AZ$5,0))</f>
        <v>1</v>
      </c>
      <c r="AL37" s="33" t="b">
        <f>INDEX(MTInputs!$J$1:$AZ$415,$D37,MATCH(AL$5,MTInputs!$J$5:$AZ$5,0))</f>
        <v>1</v>
      </c>
      <c r="AM37" s="33" t="b">
        <f>INDEX(MTInputs!$J$1:$AZ$415,$D37,MATCH(AM$5,MTInputs!$J$5:$AZ$5,0))</f>
        <v>1</v>
      </c>
      <c r="AN37" s="33" t="b">
        <f>INDEX(MTInputs!$J$1:$AZ$415,$D37,MATCH(AN$5,MTInputs!$J$5:$AZ$5,0))</f>
        <v>1</v>
      </c>
      <c r="AO37" s="33" t="b">
        <f>INDEX(MTInputs!$J$1:$AZ$415,$D37,MATCH(AO$5,MTInputs!$J$5:$AZ$5,0))</f>
        <v>1</v>
      </c>
      <c r="AP37" s="33" t="b">
        <f>INDEX(MTInputs!$J$1:$AZ$415,$D37,MATCH(AP$5,MTInputs!$J$5:$AZ$5,0))</f>
        <v>1</v>
      </c>
    </row>
    <row r="38" spans="1:42" hidden="1" outlineLevel="1" x14ac:dyDescent="0.25">
      <c r="A38" s="5" t="s">
        <v>868</v>
      </c>
      <c r="B38" s="5" t="s">
        <v>870</v>
      </c>
      <c r="C38" s="5" t="s">
        <v>887</v>
      </c>
      <c r="D38" s="6">
        <v>39</v>
      </c>
      <c r="H38" s="5" t="str">
        <f>INDEX(Variables!$B$5:$B$65,MATCH($A38,Variables!$A$5:$A$65,0))&amp;IF($C38="",""," | "&amp;INDEX(Mapping!$B$5:$B$26,MATCH($C38,Mapping!$A$5:$A$26,0))&amp;" | "&amp;INDEX(Mapping!$B$30:$B$41,MATCH($B38,Mapping!$A$30:$A$41,0)))</f>
        <v>Carbon tax coverage (Apply tax?) | Mining &amp; chemicals | All fuels</v>
      </c>
      <c r="I38" s="5" t="str">
        <f>INDEX(Variables!$C$5:$C$65,MATCH($A38,Variables!$A$5:$A$65,0))</f>
        <v>switch</v>
      </c>
      <c r="J38" s="5" t="str">
        <f>INDEX(Variables!$E$5:$E$65,MATCH($A38,Variables!$A$5:$A$65,0))</f>
        <v>MTInputs (scenario column)</v>
      </c>
      <c r="K38" s="5"/>
      <c r="L38" s="23" t="str">
        <f>LOWER(Settings!$C$4)&amp;".mit."&amp;$A38&amp;IF($C38="","","."&amp;$C38&amp;"."&amp;$B38)&amp;IF(INDEX(Variables!$D$5:$D$65,MATCH($A38,Variables!$A$5:$A$65,0))="","","."&amp;INDEX(Variables!$D$5:$D$65,MATCH($A38,Variables!$A$5:$A$65,0)))&amp;"."&amp;L$5</f>
        <v>egy.mit.ctcov.mch.all.1</v>
      </c>
      <c r="M38" s="32" t="b">
        <f>INDEX(MTInputs!$J$1:$AZ$415,$D38,MATCH(M$5,MTInputs!$J$5:$AZ$5,0))</f>
        <v>1</v>
      </c>
      <c r="N38" s="33" t="b">
        <f>INDEX(MTInputs!$J$1:$AZ$415,$D38,MATCH(N$5,MTInputs!$J$5:$AZ$5,0))</f>
        <v>1</v>
      </c>
      <c r="O38" s="33" t="b">
        <f>INDEX(MTInputs!$J$1:$AZ$415,$D38,MATCH(O$5,MTInputs!$J$5:$AZ$5,0))</f>
        <v>1</v>
      </c>
      <c r="P38" s="33" t="b">
        <f>INDEX(MTInputs!$J$1:$AZ$415,$D38,MATCH(P$5,MTInputs!$J$5:$AZ$5,0))</f>
        <v>1</v>
      </c>
      <c r="Q38" s="33" t="b">
        <f>INDEX(MTInputs!$J$1:$AZ$415,$D38,MATCH(Q$5,MTInputs!$J$5:$AZ$5,0))</f>
        <v>1</v>
      </c>
      <c r="R38" s="33" t="b">
        <f>INDEX(MTInputs!$J$1:$AZ$415,$D38,MATCH(R$5,MTInputs!$J$5:$AZ$5,0))</f>
        <v>1</v>
      </c>
      <c r="S38" s="33" t="b">
        <f>INDEX(MTInputs!$J$1:$AZ$415,$D38,MATCH(S$5,MTInputs!$J$5:$AZ$5,0))</f>
        <v>1</v>
      </c>
      <c r="T38" s="33" t="b">
        <f>INDEX(MTInputs!$J$1:$AZ$415,$D38,MATCH(T$5,MTInputs!$J$5:$AZ$5,0))</f>
        <v>1</v>
      </c>
      <c r="U38" s="33" t="b">
        <f>INDEX(MTInputs!$J$1:$AZ$415,$D38,MATCH(U$5,MTInputs!$J$5:$AZ$5,0))</f>
        <v>1</v>
      </c>
      <c r="V38" s="33" t="b">
        <f>INDEX(MTInputs!$J$1:$AZ$415,$D38,MATCH(V$5,MTInputs!$J$5:$AZ$5,0))</f>
        <v>1</v>
      </c>
      <c r="W38" s="33" t="b">
        <f>INDEX(MTInputs!$J$1:$AZ$415,$D38,MATCH(W$5,MTInputs!$J$5:$AZ$5,0))</f>
        <v>1</v>
      </c>
      <c r="X38" s="33" t="b">
        <f>INDEX(MTInputs!$J$1:$AZ$415,$D38,MATCH(X$5,MTInputs!$J$5:$AZ$5,0))</f>
        <v>1</v>
      </c>
      <c r="Y38" s="33" t="b">
        <f>INDEX(MTInputs!$J$1:$AZ$415,$D38,MATCH(Y$5,MTInputs!$J$5:$AZ$5,0))</f>
        <v>1</v>
      </c>
      <c r="Z38" s="33" t="b">
        <f>INDEX(MTInputs!$J$1:$AZ$415,$D38,MATCH(Z$5,MTInputs!$J$5:$AZ$5,0))</f>
        <v>1</v>
      </c>
      <c r="AA38" s="33"/>
      <c r="AB38" s="23" t="str">
        <f>LOWER(Settings!$C$4)&amp;".mit."&amp;$A38&amp;IF($C38="","","."&amp;$C38&amp;"."&amp;$B38)&amp;IF(INDEX(Variables!$D$5:$D$65,MATCH($A38,Variables!$A$5:$A$65,0))="","","."&amp;INDEX(Variables!$D$5:$D$65,MATCH($A38,Variables!$A$5:$A$65,0)))&amp;"."&amp;AB$5</f>
        <v>egy.mit.ctcov.mch.all.2</v>
      </c>
      <c r="AC38" s="32" t="b">
        <f>INDEX(MTInputs!$J$1:$AZ$415,$D38,MATCH(AC$5,MTInputs!$J$5:$AZ$5,0))</f>
        <v>1</v>
      </c>
      <c r="AD38" s="33" t="b">
        <f>INDEX(MTInputs!$J$1:$AZ$415,$D38,MATCH(AD$5,MTInputs!$J$5:$AZ$5,0))</f>
        <v>1</v>
      </c>
      <c r="AE38" s="33" t="b">
        <f>INDEX(MTInputs!$J$1:$AZ$415,$D38,MATCH(AE$5,MTInputs!$J$5:$AZ$5,0))</f>
        <v>1</v>
      </c>
      <c r="AF38" s="33" t="b">
        <f>INDEX(MTInputs!$J$1:$AZ$415,$D38,MATCH(AF$5,MTInputs!$J$5:$AZ$5,0))</f>
        <v>1</v>
      </c>
      <c r="AG38" s="33" t="b">
        <f>INDEX(MTInputs!$J$1:$AZ$415,$D38,MATCH(AG$5,MTInputs!$J$5:$AZ$5,0))</f>
        <v>1</v>
      </c>
      <c r="AH38" s="33" t="b">
        <f>INDEX(MTInputs!$J$1:$AZ$415,$D38,MATCH(AH$5,MTInputs!$J$5:$AZ$5,0))</f>
        <v>1</v>
      </c>
      <c r="AI38" s="33" t="b">
        <f>INDEX(MTInputs!$J$1:$AZ$415,$D38,MATCH(AI$5,MTInputs!$J$5:$AZ$5,0))</f>
        <v>1</v>
      </c>
      <c r="AJ38" s="33" t="b">
        <f>INDEX(MTInputs!$J$1:$AZ$415,$D38,MATCH(AJ$5,MTInputs!$J$5:$AZ$5,0))</f>
        <v>1</v>
      </c>
      <c r="AK38" s="33" t="b">
        <f>INDEX(MTInputs!$J$1:$AZ$415,$D38,MATCH(AK$5,MTInputs!$J$5:$AZ$5,0))</f>
        <v>1</v>
      </c>
      <c r="AL38" s="33" t="b">
        <f>INDEX(MTInputs!$J$1:$AZ$415,$D38,MATCH(AL$5,MTInputs!$J$5:$AZ$5,0))</f>
        <v>1</v>
      </c>
      <c r="AM38" s="33" t="b">
        <f>INDEX(MTInputs!$J$1:$AZ$415,$D38,MATCH(AM$5,MTInputs!$J$5:$AZ$5,0))</f>
        <v>1</v>
      </c>
      <c r="AN38" s="33" t="b">
        <f>INDEX(MTInputs!$J$1:$AZ$415,$D38,MATCH(AN$5,MTInputs!$J$5:$AZ$5,0))</f>
        <v>1</v>
      </c>
      <c r="AO38" s="33" t="b">
        <f>INDEX(MTInputs!$J$1:$AZ$415,$D38,MATCH(AO$5,MTInputs!$J$5:$AZ$5,0))</f>
        <v>1</v>
      </c>
      <c r="AP38" s="33" t="b">
        <f>INDEX(MTInputs!$J$1:$AZ$415,$D38,MATCH(AP$5,MTInputs!$J$5:$AZ$5,0))</f>
        <v>1</v>
      </c>
    </row>
    <row r="39" spans="1:42" hidden="1" outlineLevel="1" x14ac:dyDescent="0.25">
      <c r="A39" s="5" t="s">
        <v>868</v>
      </c>
      <c r="B39" s="5" t="s">
        <v>870</v>
      </c>
      <c r="C39" s="5" t="s">
        <v>888</v>
      </c>
      <c r="D39" s="6">
        <v>40</v>
      </c>
      <c r="H39" s="5" t="str">
        <f>INDEX(Variables!$B$5:$B$65,MATCH($A39,Variables!$A$5:$A$65,0))&amp;IF($C39="",""," | "&amp;INDEX(Mapping!$B$5:$B$26,MATCH($C39,Mapping!$A$5:$A$26,0))&amp;" | "&amp;INDEX(Mapping!$B$30:$B$41,MATCH($B39,Mapping!$A$30:$A$41,0)))</f>
        <v>Carbon tax coverage (Apply tax?) | Iron &amp; steel | All fuels</v>
      </c>
      <c r="I39" s="5" t="str">
        <f>INDEX(Variables!$C$5:$C$65,MATCH($A39,Variables!$A$5:$A$65,0))</f>
        <v>switch</v>
      </c>
      <c r="J39" s="5" t="str">
        <f>INDEX(Variables!$E$5:$E$65,MATCH($A39,Variables!$A$5:$A$65,0))</f>
        <v>MTInputs (scenario column)</v>
      </c>
      <c r="K39" s="5"/>
      <c r="L39" s="23" t="str">
        <f>LOWER(Settings!$C$4)&amp;".mit."&amp;$A39&amp;IF($C39="","","."&amp;$C39&amp;"."&amp;$B39)&amp;IF(INDEX(Variables!$D$5:$D$65,MATCH($A39,Variables!$A$5:$A$65,0))="","","."&amp;INDEX(Variables!$D$5:$D$65,MATCH($A39,Variables!$A$5:$A$65,0)))&amp;"."&amp;L$5</f>
        <v>egy.mit.ctcov.irn.all.1</v>
      </c>
      <c r="M39" s="32" t="b">
        <f>INDEX(MTInputs!$J$1:$AZ$415,$D39,MATCH(M$5,MTInputs!$J$5:$AZ$5,0))</f>
        <v>1</v>
      </c>
      <c r="N39" s="33" t="b">
        <f>INDEX(MTInputs!$J$1:$AZ$415,$D39,MATCH(N$5,MTInputs!$J$5:$AZ$5,0))</f>
        <v>1</v>
      </c>
      <c r="O39" s="33" t="b">
        <f>INDEX(MTInputs!$J$1:$AZ$415,$D39,MATCH(O$5,MTInputs!$J$5:$AZ$5,0))</f>
        <v>1</v>
      </c>
      <c r="P39" s="33" t="b">
        <f>INDEX(MTInputs!$J$1:$AZ$415,$D39,MATCH(P$5,MTInputs!$J$5:$AZ$5,0))</f>
        <v>1</v>
      </c>
      <c r="Q39" s="33" t="b">
        <f>INDEX(MTInputs!$J$1:$AZ$415,$D39,MATCH(Q$5,MTInputs!$J$5:$AZ$5,0))</f>
        <v>1</v>
      </c>
      <c r="R39" s="33" t="b">
        <f>INDEX(MTInputs!$J$1:$AZ$415,$D39,MATCH(R$5,MTInputs!$J$5:$AZ$5,0))</f>
        <v>1</v>
      </c>
      <c r="S39" s="33" t="b">
        <f>INDEX(MTInputs!$J$1:$AZ$415,$D39,MATCH(S$5,MTInputs!$J$5:$AZ$5,0))</f>
        <v>1</v>
      </c>
      <c r="T39" s="33" t="b">
        <f>INDEX(MTInputs!$J$1:$AZ$415,$D39,MATCH(T$5,MTInputs!$J$5:$AZ$5,0))</f>
        <v>1</v>
      </c>
      <c r="U39" s="33" t="b">
        <f>INDEX(MTInputs!$J$1:$AZ$415,$D39,MATCH(U$5,MTInputs!$J$5:$AZ$5,0))</f>
        <v>1</v>
      </c>
      <c r="V39" s="33" t="b">
        <f>INDEX(MTInputs!$J$1:$AZ$415,$D39,MATCH(V$5,MTInputs!$J$5:$AZ$5,0))</f>
        <v>1</v>
      </c>
      <c r="W39" s="33" t="b">
        <f>INDEX(MTInputs!$J$1:$AZ$415,$D39,MATCH(W$5,MTInputs!$J$5:$AZ$5,0))</f>
        <v>1</v>
      </c>
      <c r="X39" s="33" t="b">
        <f>INDEX(MTInputs!$J$1:$AZ$415,$D39,MATCH(X$5,MTInputs!$J$5:$AZ$5,0))</f>
        <v>1</v>
      </c>
      <c r="Y39" s="33" t="b">
        <f>INDEX(MTInputs!$J$1:$AZ$415,$D39,MATCH(Y$5,MTInputs!$J$5:$AZ$5,0))</f>
        <v>1</v>
      </c>
      <c r="Z39" s="33" t="b">
        <f>INDEX(MTInputs!$J$1:$AZ$415,$D39,MATCH(Z$5,MTInputs!$J$5:$AZ$5,0))</f>
        <v>1</v>
      </c>
      <c r="AA39" s="33"/>
      <c r="AB39" s="23" t="str">
        <f>LOWER(Settings!$C$4)&amp;".mit."&amp;$A39&amp;IF($C39="","","."&amp;$C39&amp;"."&amp;$B39)&amp;IF(INDEX(Variables!$D$5:$D$65,MATCH($A39,Variables!$A$5:$A$65,0))="","","."&amp;INDEX(Variables!$D$5:$D$65,MATCH($A39,Variables!$A$5:$A$65,0)))&amp;"."&amp;AB$5</f>
        <v>egy.mit.ctcov.irn.all.2</v>
      </c>
      <c r="AC39" s="32" t="b">
        <f>INDEX(MTInputs!$J$1:$AZ$415,$D39,MATCH(AC$5,MTInputs!$J$5:$AZ$5,0))</f>
        <v>1</v>
      </c>
      <c r="AD39" s="33" t="b">
        <f>INDEX(MTInputs!$J$1:$AZ$415,$D39,MATCH(AD$5,MTInputs!$J$5:$AZ$5,0))</f>
        <v>1</v>
      </c>
      <c r="AE39" s="33" t="b">
        <f>INDEX(MTInputs!$J$1:$AZ$415,$D39,MATCH(AE$5,MTInputs!$J$5:$AZ$5,0))</f>
        <v>1</v>
      </c>
      <c r="AF39" s="33" t="b">
        <f>INDEX(MTInputs!$J$1:$AZ$415,$D39,MATCH(AF$5,MTInputs!$J$5:$AZ$5,0))</f>
        <v>1</v>
      </c>
      <c r="AG39" s="33" t="b">
        <f>INDEX(MTInputs!$J$1:$AZ$415,$D39,MATCH(AG$5,MTInputs!$J$5:$AZ$5,0))</f>
        <v>1</v>
      </c>
      <c r="AH39" s="33" t="b">
        <f>INDEX(MTInputs!$J$1:$AZ$415,$D39,MATCH(AH$5,MTInputs!$J$5:$AZ$5,0))</f>
        <v>1</v>
      </c>
      <c r="AI39" s="33" t="b">
        <f>INDEX(MTInputs!$J$1:$AZ$415,$D39,MATCH(AI$5,MTInputs!$J$5:$AZ$5,0))</f>
        <v>1</v>
      </c>
      <c r="AJ39" s="33" t="b">
        <f>INDEX(MTInputs!$J$1:$AZ$415,$D39,MATCH(AJ$5,MTInputs!$J$5:$AZ$5,0))</f>
        <v>1</v>
      </c>
      <c r="AK39" s="33" t="b">
        <f>INDEX(MTInputs!$J$1:$AZ$415,$D39,MATCH(AK$5,MTInputs!$J$5:$AZ$5,0))</f>
        <v>1</v>
      </c>
      <c r="AL39" s="33" t="b">
        <f>INDEX(MTInputs!$J$1:$AZ$415,$D39,MATCH(AL$5,MTInputs!$J$5:$AZ$5,0))</f>
        <v>1</v>
      </c>
      <c r="AM39" s="33" t="b">
        <f>INDEX(MTInputs!$J$1:$AZ$415,$D39,MATCH(AM$5,MTInputs!$J$5:$AZ$5,0))</f>
        <v>1</v>
      </c>
      <c r="AN39" s="33" t="b">
        <f>INDEX(MTInputs!$J$1:$AZ$415,$D39,MATCH(AN$5,MTInputs!$J$5:$AZ$5,0))</f>
        <v>1</v>
      </c>
      <c r="AO39" s="33" t="b">
        <f>INDEX(MTInputs!$J$1:$AZ$415,$D39,MATCH(AO$5,MTInputs!$J$5:$AZ$5,0))</f>
        <v>1</v>
      </c>
      <c r="AP39" s="33" t="b">
        <f>INDEX(MTInputs!$J$1:$AZ$415,$D39,MATCH(AP$5,MTInputs!$J$5:$AZ$5,0))</f>
        <v>1</v>
      </c>
    </row>
    <row r="40" spans="1:42" hidden="1" outlineLevel="1" x14ac:dyDescent="0.25">
      <c r="A40" s="5" t="s">
        <v>868</v>
      </c>
      <c r="B40" s="5" t="s">
        <v>870</v>
      </c>
      <c r="C40" s="5" t="s">
        <v>889</v>
      </c>
      <c r="D40" s="6">
        <v>41</v>
      </c>
      <c r="H40" s="5" t="str">
        <f>INDEX(Variables!$B$5:$B$65,MATCH($A40,Variables!$A$5:$A$65,0))&amp;IF($C40="",""," | "&amp;INDEX(Mapping!$B$5:$B$26,MATCH($C40,Mapping!$A$5:$A$26,0))&amp;" | "&amp;INDEX(Mapping!$B$30:$B$41,MATCH($B40,Mapping!$A$30:$A$41,0)))</f>
        <v>Carbon tax coverage (Apply tax?) | Other metals | All fuels</v>
      </c>
      <c r="I40" s="5" t="str">
        <f>INDEX(Variables!$C$5:$C$65,MATCH($A40,Variables!$A$5:$A$65,0))</f>
        <v>switch</v>
      </c>
      <c r="J40" s="5" t="str">
        <f>INDEX(Variables!$E$5:$E$65,MATCH($A40,Variables!$A$5:$A$65,0))</f>
        <v>MTInputs (scenario column)</v>
      </c>
      <c r="K40" s="5"/>
      <c r="L40" s="23" t="str">
        <f>LOWER(Settings!$C$4)&amp;".mit."&amp;$A40&amp;IF($C40="","","."&amp;$C40&amp;"."&amp;$B40)&amp;IF(INDEX(Variables!$D$5:$D$65,MATCH($A40,Variables!$A$5:$A$65,0))="","","."&amp;INDEX(Variables!$D$5:$D$65,MATCH($A40,Variables!$A$5:$A$65,0)))&amp;"."&amp;L$5</f>
        <v>egy.mit.ctcov.nfm.all.1</v>
      </c>
      <c r="M40" s="32" t="b">
        <f>INDEX(MTInputs!$J$1:$AZ$415,$D40,MATCH(M$5,MTInputs!$J$5:$AZ$5,0))</f>
        <v>1</v>
      </c>
      <c r="N40" s="33" t="b">
        <f>INDEX(MTInputs!$J$1:$AZ$415,$D40,MATCH(N$5,MTInputs!$J$5:$AZ$5,0))</f>
        <v>1</v>
      </c>
      <c r="O40" s="33" t="b">
        <f>INDEX(MTInputs!$J$1:$AZ$415,$D40,MATCH(O$5,MTInputs!$J$5:$AZ$5,0))</f>
        <v>1</v>
      </c>
      <c r="P40" s="33" t="b">
        <f>INDEX(MTInputs!$J$1:$AZ$415,$D40,MATCH(P$5,MTInputs!$J$5:$AZ$5,0))</f>
        <v>1</v>
      </c>
      <c r="Q40" s="33" t="b">
        <f>INDEX(MTInputs!$J$1:$AZ$415,$D40,MATCH(Q$5,MTInputs!$J$5:$AZ$5,0))</f>
        <v>1</v>
      </c>
      <c r="R40" s="33" t="b">
        <f>INDEX(MTInputs!$J$1:$AZ$415,$D40,MATCH(R$5,MTInputs!$J$5:$AZ$5,0))</f>
        <v>1</v>
      </c>
      <c r="S40" s="33" t="b">
        <f>INDEX(MTInputs!$J$1:$AZ$415,$D40,MATCH(S$5,MTInputs!$J$5:$AZ$5,0))</f>
        <v>1</v>
      </c>
      <c r="T40" s="33" t="b">
        <f>INDEX(MTInputs!$J$1:$AZ$415,$D40,MATCH(T$5,MTInputs!$J$5:$AZ$5,0))</f>
        <v>1</v>
      </c>
      <c r="U40" s="33" t="b">
        <f>INDEX(MTInputs!$J$1:$AZ$415,$D40,MATCH(U$5,MTInputs!$J$5:$AZ$5,0))</f>
        <v>1</v>
      </c>
      <c r="V40" s="33" t="b">
        <f>INDEX(MTInputs!$J$1:$AZ$415,$D40,MATCH(V$5,MTInputs!$J$5:$AZ$5,0))</f>
        <v>1</v>
      </c>
      <c r="W40" s="33" t="b">
        <f>INDEX(MTInputs!$J$1:$AZ$415,$D40,MATCH(W$5,MTInputs!$J$5:$AZ$5,0))</f>
        <v>1</v>
      </c>
      <c r="X40" s="33" t="b">
        <f>INDEX(MTInputs!$J$1:$AZ$415,$D40,MATCH(X$5,MTInputs!$J$5:$AZ$5,0))</f>
        <v>1</v>
      </c>
      <c r="Y40" s="33" t="b">
        <f>INDEX(MTInputs!$J$1:$AZ$415,$D40,MATCH(Y$5,MTInputs!$J$5:$AZ$5,0))</f>
        <v>1</v>
      </c>
      <c r="Z40" s="33" t="b">
        <f>INDEX(MTInputs!$J$1:$AZ$415,$D40,MATCH(Z$5,MTInputs!$J$5:$AZ$5,0))</f>
        <v>1</v>
      </c>
      <c r="AA40" s="33"/>
      <c r="AB40" s="23" t="str">
        <f>LOWER(Settings!$C$4)&amp;".mit."&amp;$A40&amp;IF($C40="","","."&amp;$C40&amp;"."&amp;$B40)&amp;IF(INDEX(Variables!$D$5:$D$65,MATCH($A40,Variables!$A$5:$A$65,0))="","","."&amp;INDEX(Variables!$D$5:$D$65,MATCH($A40,Variables!$A$5:$A$65,0)))&amp;"."&amp;AB$5</f>
        <v>egy.mit.ctcov.nfm.all.2</v>
      </c>
      <c r="AC40" s="32" t="b">
        <f>INDEX(MTInputs!$J$1:$AZ$415,$D40,MATCH(AC$5,MTInputs!$J$5:$AZ$5,0))</f>
        <v>1</v>
      </c>
      <c r="AD40" s="33" t="b">
        <f>INDEX(MTInputs!$J$1:$AZ$415,$D40,MATCH(AD$5,MTInputs!$J$5:$AZ$5,0))</f>
        <v>1</v>
      </c>
      <c r="AE40" s="33" t="b">
        <f>INDEX(MTInputs!$J$1:$AZ$415,$D40,MATCH(AE$5,MTInputs!$J$5:$AZ$5,0))</f>
        <v>1</v>
      </c>
      <c r="AF40" s="33" t="b">
        <f>INDEX(MTInputs!$J$1:$AZ$415,$D40,MATCH(AF$5,MTInputs!$J$5:$AZ$5,0))</f>
        <v>1</v>
      </c>
      <c r="AG40" s="33" t="b">
        <f>INDEX(MTInputs!$J$1:$AZ$415,$D40,MATCH(AG$5,MTInputs!$J$5:$AZ$5,0))</f>
        <v>1</v>
      </c>
      <c r="AH40" s="33" t="b">
        <f>INDEX(MTInputs!$J$1:$AZ$415,$D40,MATCH(AH$5,MTInputs!$J$5:$AZ$5,0))</f>
        <v>1</v>
      </c>
      <c r="AI40" s="33" t="b">
        <f>INDEX(MTInputs!$J$1:$AZ$415,$D40,MATCH(AI$5,MTInputs!$J$5:$AZ$5,0))</f>
        <v>1</v>
      </c>
      <c r="AJ40" s="33" t="b">
        <f>INDEX(MTInputs!$J$1:$AZ$415,$D40,MATCH(AJ$5,MTInputs!$J$5:$AZ$5,0))</f>
        <v>1</v>
      </c>
      <c r="AK40" s="33" t="b">
        <f>INDEX(MTInputs!$J$1:$AZ$415,$D40,MATCH(AK$5,MTInputs!$J$5:$AZ$5,0))</f>
        <v>1</v>
      </c>
      <c r="AL40" s="33" t="b">
        <f>INDEX(MTInputs!$J$1:$AZ$415,$D40,MATCH(AL$5,MTInputs!$J$5:$AZ$5,0))</f>
        <v>1</v>
      </c>
      <c r="AM40" s="33" t="b">
        <f>INDEX(MTInputs!$J$1:$AZ$415,$D40,MATCH(AM$5,MTInputs!$J$5:$AZ$5,0))</f>
        <v>1</v>
      </c>
      <c r="AN40" s="33" t="b">
        <f>INDEX(MTInputs!$J$1:$AZ$415,$D40,MATCH(AN$5,MTInputs!$J$5:$AZ$5,0))</f>
        <v>1</v>
      </c>
      <c r="AO40" s="33" t="b">
        <f>INDEX(MTInputs!$J$1:$AZ$415,$D40,MATCH(AO$5,MTInputs!$J$5:$AZ$5,0))</f>
        <v>1</v>
      </c>
      <c r="AP40" s="33" t="b">
        <f>INDEX(MTInputs!$J$1:$AZ$415,$D40,MATCH(AP$5,MTInputs!$J$5:$AZ$5,0))</f>
        <v>1</v>
      </c>
    </row>
    <row r="41" spans="1:42" hidden="1" outlineLevel="1" x14ac:dyDescent="0.25">
      <c r="A41" s="5" t="s">
        <v>868</v>
      </c>
      <c r="B41" s="5" t="s">
        <v>870</v>
      </c>
      <c r="C41" s="5" t="s">
        <v>890</v>
      </c>
      <c r="D41" s="6">
        <v>42</v>
      </c>
      <c r="H41" s="5" t="str">
        <f>INDEX(Variables!$B$5:$B$65,MATCH($A41,Variables!$A$5:$A$65,0))&amp;IF($C41="",""," | "&amp;INDEX(Mapping!$B$5:$B$26,MATCH($C41,Mapping!$A$5:$A$26,0))&amp;" | "&amp;INDEX(Mapping!$B$30:$B$41,MATCH($B41,Mapping!$A$30:$A$41,0)))</f>
        <v>Carbon tax coverage (Apply tax?) | Machinery | All fuels</v>
      </c>
      <c r="I41" s="5" t="str">
        <f>INDEX(Variables!$C$5:$C$65,MATCH($A41,Variables!$A$5:$A$65,0))</f>
        <v>switch</v>
      </c>
      <c r="J41" s="5" t="str">
        <f>INDEX(Variables!$E$5:$E$65,MATCH($A41,Variables!$A$5:$A$65,0))</f>
        <v>MTInputs (scenario column)</v>
      </c>
      <c r="K41" s="5"/>
      <c r="L41" s="23" t="str">
        <f>LOWER(Settings!$C$4)&amp;".mit."&amp;$A41&amp;IF($C41="","","."&amp;$C41&amp;"."&amp;$B41)&amp;IF(INDEX(Variables!$D$5:$D$65,MATCH($A41,Variables!$A$5:$A$65,0))="","","."&amp;INDEX(Variables!$D$5:$D$65,MATCH($A41,Variables!$A$5:$A$65,0)))&amp;"."&amp;L$5</f>
        <v>egy.mit.ctcov.mac.all.1</v>
      </c>
      <c r="M41" s="32" t="b">
        <f>INDEX(MTInputs!$J$1:$AZ$415,$D41,MATCH(M$5,MTInputs!$J$5:$AZ$5,0))</f>
        <v>1</v>
      </c>
      <c r="N41" s="33" t="b">
        <f>INDEX(MTInputs!$J$1:$AZ$415,$D41,MATCH(N$5,MTInputs!$J$5:$AZ$5,0))</f>
        <v>1</v>
      </c>
      <c r="O41" s="33" t="b">
        <f>INDEX(MTInputs!$J$1:$AZ$415,$D41,MATCH(O$5,MTInputs!$J$5:$AZ$5,0))</f>
        <v>1</v>
      </c>
      <c r="P41" s="33" t="b">
        <f>INDEX(MTInputs!$J$1:$AZ$415,$D41,MATCH(P$5,MTInputs!$J$5:$AZ$5,0))</f>
        <v>1</v>
      </c>
      <c r="Q41" s="33" t="b">
        <f>INDEX(MTInputs!$J$1:$AZ$415,$D41,MATCH(Q$5,MTInputs!$J$5:$AZ$5,0))</f>
        <v>1</v>
      </c>
      <c r="R41" s="33" t="b">
        <f>INDEX(MTInputs!$J$1:$AZ$415,$D41,MATCH(R$5,MTInputs!$J$5:$AZ$5,0))</f>
        <v>1</v>
      </c>
      <c r="S41" s="33" t="b">
        <f>INDEX(MTInputs!$J$1:$AZ$415,$D41,MATCH(S$5,MTInputs!$J$5:$AZ$5,0))</f>
        <v>1</v>
      </c>
      <c r="T41" s="33" t="b">
        <f>INDEX(MTInputs!$J$1:$AZ$415,$D41,MATCH(T$5,MTInputs!$J$5:$AZ$5,0))</f>
        <v>1</v>
      </c>
      <c r="U41" s="33" t="b">
        <f>INDEX(MTInputs!$J$1:$AZ$415,$D41,MATCH(U$5,MTInputs!$J$5:$AZ$5,0))</f>
        <v>1</v>
      </c>
      <c r="V41" s="33" t="b">
        <f>INDEX(MTInputs!$J$1:$AZ$415,$D41,MATCH(V$5,MTInputs!$J$5:$AZ$5,0))</f>
        <v>1</v>
      </c>
      <c r="W41" s="33" t="b">
        <f>INDEX(MTInputs!$J$1:$AZ$415,$D41,MATCH(W$5,MTInputs!$J$5:$AZ$5,0))</f>
        <v>1</v>
      </c>
      <c r="X41" s="33" t="b">
        <f>INDEX(MTInputs!$J$1:$AZ$415,$D41,MATCH(X$5,MTInputs!$J$5:$AZ$5,0))</f>
        <v>1</v>
      </c>
      <c r="Y41" s="33" t="b">
        <f>INDEX(MTInputs!$J$1:$AZ$415,$D41,MATCH(Y$5,MTInputs!$J$5:$AZ$5,0))</f>
        <v>1</v>
      </c>
      <c r="Z41" s="33" t="b">
        <f>INDEX(MTInputs!$J$1:$AZ$415,$D41,MATCH(Z$5,MTInputs!$J$5:$AZ$5,0))</f>
        <v>1</v>
      </c>
      <c r="AA41" s="33"/>
      <c r="AB41" s="23" t="str">
        <f>LOWER(Settings!$C$4)&amp;".mit."&amp;$A41&amp;IF($C41="","","."&amp;$C41&amp;"."&amp;$B41)&amp;IF(INDEX(Variables!$D$5:$D$65,MATCH($A41,Variables!$A$5:$A$65,0))="","","."&amp;INDEX(Variables!$D$5:$D$65,MATCH($A41,Variables!$A$5:$A$65,0)))&amp;"."&amp;AB$5</f>
        <v>egy.mit.ctcov.mac.all.2</v>
      </c>
      <c r="AC41" s="32" t="b">
        <f>INDEX(MTInputs!$J$1:$AZ$415,$D41,MATCH(AC$5,MTInputs!$J$5:$AZ$5,0))</f>
        <v>1</v>
      </c>
      <c r="AD41" s="33" t="b">
        <f>INDEX(MTInputs!$J$1:$AZ$415,$D41,MATCH(AD$5,MTInputs!$J$5:$AZ$5,0))</f>
        <v>1</v>
      </c>
      <c r="AE41" s="33" t="b">
        <f>INDEX(MTInputs!$J$1:$AZ$415,$D41,MATCH(AE$5,MTInputs!$J$5:$AZ$5,0))</f>
        <v>1</v>
      </c>
      <c r="AF41" s="33" t="b">
        <f>INDEX(MTInputs!$J$1:$AZ$415,$D41,MATCH(AF$5,MTInputs!$J$5:$AZ$5,0))</f>
        <v>1</v>
      </c>
      <c r="AG41" s="33" t="b">
        <f>INDEX(MTInputs!$J$1:$AZ$415,$D41,MATCH(AG$5,MTInputs!$J$5:$AZ$5,0))</f>
        <v>1</v>
      </c>
      <c r="AH41" s="33" t="b">
        <f>INDEX(MTInputs!$J$1:$AZ$415,$D41,MATCH(AH$5,MTInputs!$J$5:$AZ$5,0))</f>
        <v>1</v>
      </c>
      <c r="AI41" s="33" t="b">
        <f>INDEX(MTInputs!$J$1:$AZ$415,$D41,MATCH(AI$5,MTInputs!$J$5:$AZ$5,0))</f>
        <v>1</v>
      </c>
      <c r="AJ41" s="33" t="b">
        <f>INDEX(MTInputs!$J$1:$AZ$415,$D41,MATCH(AJ$5,MTInputs!$J$5:$AZ$5,0))</f>
        <v>1</v>
      </c>
      <c r="AK41" s="33" t="b">
        <f>INDEX(MTInputs!$J$1:$AZ$415,$D41,MATCH(AK$5,MTInputs!$J$5:$AZ$5,0))</f>
        <v>1</v>
      </c>
      <c r="AL41" s="33" t="b">
        <f>INDEX(MTInputs!$J$1:$AZ$415,$D41,MATCH(AL$5,MTInputs!$J$5:$AZ$5,0))</f>
        <v>1</v>
      </c>
      <c r="AM41" s="33" t="b">
        <f>INDEX(MTInputs!$J$1:$AZ$415,$D41,MATCH(AM$5,MTInputs!$J$5:$AZ$5,0))</f>
        <v>1</v>
      </c>
      <c r="AN41" s="33" t="b">
        <f>INDEX(MTInputs!$J$1:$AZ$415,$D41,MATCH(AN$5,MTInputs!$J$5:$AZ$5,0))</f>
        <v>1</v>
      </c>
      <c r="AO41" s="33" t="b">
        <f>INDEX(MTInputs!$J$1:$AZ$415,$D41,MATCH(AO$5,MTInputs!$J$5:$AZ$5,0))</f>
        <v>1</v>
      </c>
      <c r="AP41" s="33" t="b">
        <f>INDEX(MTInputs!$J$1:$AZ$415,$D41,MATCH(AP$5,MTInputs!$J$5:$AZ$5,0))</f>
        <v>1</v>
      </c>
    </row>
    <row r="42" spans="1:42" hidden="1" outlineLevel="1" x14ac:dyDescent="0.25">
      <c r="A42" s="5" t="s">
        <v>868</v>
      </c>
      <c r="B42" s="5" t="s">
        <v>870</v>
      </c>
      <c r="C42" s="5" t="s">
        <v>891</v>
      </c>
      <c r="D42" s="6">
        <v>43</v>
      </c>
      <c r="H42" s="5" t="str">
        <f>INDEX(Variables!$B$5:$B$65,MATCH($A42,Variables!$A$5:$A$65,0))&amp;IF($C42="",""," | "&amp;INDEX(Mapping!$B$5:$B$26,MATCH($C42,Mapping!$A$5:$A$26,0))&amp;" | "&amp;INDEX(Mapping!$B$30:$B$41,MATCH($B42,Mapping!$A$30:$A$41,0)))</f>
        <v>Carbon tax coverage (Apply tax?) | Cement | All fuels</v>
      </c>
      <c r="I42" s="5" t="str">
        <f>INDEX(Variables!$C$5:$C$65,MATCH($A42,Variables!$A$5:$A$65,0))</f>
        <v>switch</v>
      </c>
      <c r="J42" s="5" t="str">
        <f>INDEX(Variables!$E$5:$E$65,MATCH($A42,Variables!$A$5:$A$65,0))</f>
        <v>MTInputs (scenario column)</v>
      </c>
      <c r="K42" s="5"/>
      <c r="L42" s="23" t="str">
        <f>LOWER(Settings!$C$4)&amp;".mit."&amp;$A42&amp;IF($C42="","","."&amp;$C42&amp;"."&amp;$B42)&amp;IF(INDEX(Variables!$D$5:$D$65,MATCH($A42,Variables!$A$5:$A$65,0))="","","."&amp;INDEX(Variables!$D$5:$D$65,MATCH($A42,Variables!$A$5:$A$65,0)))&amp;"."&amp;L$5</f>
        <v>egy.mit.ctcov.cem.all.1</v>
      </c>
      <c r="M42" s="32" t="b">
        <f>INDEX(MTInputs!$J$1:$AZ$415,$D42,MATCH(M$5,MTInputs!$J$5:$AZ$5,0))</f>
        <v>1</v>
      </c>
      <c r="N42" s="33" t="b">
        <f>INDEX(MTInputs!$J$1:$AZ$415,$D42,MATCH(N$5,MTInputs!$J$5:$AZ$5,0))</f>
        <v>1</v>
      </c>
      <c r="O42" s="33" t="b">
        <f>INDEX(MTInputs!$J$1:$AZ$415,$D42,MATCH(O$5,MTInputs!$J$5:$AZ$5,0))</f>
        <v>1</v>
      </c>
      <c r="P42" s="33" t="b">
        <f>INDEX(MTInputs!$J$1:$AZ$415,$D42,MATCH(P$5,MTInputs!$J$5:$AZ$5,0))</f>
        <v>1</v>
      </c>
      <c r="Q42" s="33" t="b">
        <f>INDEX(MTInputs!$J$1:$AZ$415,$D42,MATCH(Q$5,MTInputs!$J$5:$AZ$5,0))</f>
        <v>1</v>
      </c>
      <c r="R42" s="33" t="b">
        <f>INDEX(MTInputs!$J$1:$AZ$415,$D42,MATCH(R$5,MTInputs!$J$5:$AZ$5,0))</f>
        <v>1</v>
      </c>
      <c r="S42" s="33" t="b">
        <f>INDEX(MTInputs!$J$1:$AZ$415,$D42,MATCH(S$5,MTInputs!$J$5:$AZ$5,0))</f>
        <v>1</v>
      </c>
      <c r="T42" s="33" t="b">
        <f>INDEX(MTInputs!$J$1:$AZ$415,$D42,MATCH(T$5,MTInputs!$J$5:$AZ$5,0))</f>
        <v>1</v>
      </c>
      <c r="U42" s="33" t="b">
        <f>INDEX(MTInputs!$J$1:$AZ$415,$D42,MATCH(U$5,MTInputs!$J$5:$AZ$5,0))</f>
        <v>1</v>
      </c>
      <c r="V42" s="33" t="b">
        <f>INDEX(MTInputs!$J$1:$AZ$415,$D42,MATCH(V$5,MTInputs!$J$5:$AZ$5,0))</f>
        <v>1</v>
      </c>
      <c r="W42" s="33" t="b">
        <f>INDEX(MTInputs!$J$1:$AZ$415,$D42,MATCH(W$5,MTInputs!$J$5:$AZ$5,0))</f>
        <v>1</v>
      </c>
      <c r="X42" s="33" t="b">
        <f>INDEX(MTInputs!$J$1:$AZ$415,$D42,MATCH(X$5,MTInputs!$J$5:$AZ$5,0))</f>
        <v>1</v>
      </c>
      <c r="Y42" s="33" t="b">
        <f>INDEX(MTInputs!$J$1:$AZ$415,$D42,MATCH(Y$5,MTInputs!$J$5:$AZ$5,0))</f>
        <v>1</v>
      </c>
      <c r="Z42" s="33" t="b">
        <f>INDEX(MTInputs!$J$1:$AZ$415,$D42,MATCH(Z$5,MTInputs!$J$5:$AZ$5,0))</f>
        <v>1</v>
      </c>
      <c r="AA42" s="33"/>
      <c r="AB42" s="23" t="str">
        <f>LOWER(Settings!$C$4)&amp;".mit."&amp;$A42&amp;IF($C42="","","."&amp;$C42&amp;"."&amp;$B42)&amp;IF(INDEX(Variables!$D$5:$D$65,MATCH($A42,Variables!$A$5:$A$65,0))="","","."&amp;INDEX(Variables!$D$5:$D$65,MATCH($A42,Variables!$A$5:$A$65,0)))&amp;"."&amp;AB$5</f>
        <v>egy.mit.ctcov.cem.all.2</v>
      </c>
      <c r="AC42" s="32" t="b">
        <f>INDEX(MTInputs!$J$1:$AZ$415,$D42,MATCH(AC$5,MTInputs!$J$5:$AZ$5,0))</f>
        <v>1</v>
      </c>
      <c r="AD42" s="33" t="b">
        <f>INDEX(MTInputs!$J$1:$AZ$415,$D42,MATCH(AD$5,MTInputs!$J$5:$AZ$5,0))</f>
        <v>1</v>
      </c>
      <c r="AE42" s="33" t="b">
        <f>INDEX(MTInputs!$J$1:$AZ$415,$D42,MATCH(AE$5,MTInputs!$J$5:$AZ$5,0))</f>
        <v>1</v>
      </c>
      <c r="AF42" s="33" t="b">
        <f>INDEX(MTInputs!$J$1:$AZ$415,$D42,MATCH(AF$5,MTInputs!$J$5:$AZ$5,0))</f>
        <v>1</v>
      </c>
      <c r="AG42" s="33" t="b">
        <f>INDEX(MTInputs!$J$1:$AZ$415,$D42,MATCH(AG$5,MTInputs!$J$5:$AZ$5,0))</f>
        <v>1</v>
      </c>
      <c r="AH42" s="33" t="b">
        <f>INDEX(MTInputs!$J$1:$AZ$415,$D42,MATCH(AH$5,MTInputs!$J$5:$AZ$5,0))</f>
        <v>1</v>
      </c>
      <c r="AI42" s="33" t="b">
        <f>INDEX(MTInputs!$J$1:$AZ$415,$D42,MATCH(AI$5,MTInputs!$J$5:$AZ$5,0))</f>
        <v>1</v>
      </c>
      <c r="AJ42" s="33" t="b">
        <f>INDEX(MTInputs!$J$1:$AZ$415,$D42,MATCH(AJ$5,MTInputs!$J$5:$AZ$5,0))</f>
        <v>1</v>
      </c>
      <c r="AK42" s="33" t="b">
        <f>INDEX(MTInputs!$J$1:$AZ$415,$D42,MATCH(AK$5,MTInputs!$J$5:$AZ$5,0))</f>
        <v>1</v>
      </c>
      <c r="AL42" s="33" t="b">
        <f>INDEX(MTInputs!$J$1:$AZ$415,$D42,MATCH(AL$5,MTInputs!$J$5:$AZ$5,0))</f>
        <v>1</v>
      </c>
      <c r="AM42" s="33" t="b">
        <f>INDEX(MTInputs!$J$1:$AZ$415,$D42,MATCH(AM$5,MTInputs!$J$5:$AZ$5,0))</f>
        <v>1</v>
      </c>
      <c r="AN42" s="33" t="b">
        <f>INDEX(MTInputs!$J$1:$AZ$415,$D42,MATCH(AN$5,MTInputs!$J$5:$AZ$5,0))</f>
        <v>1</v>
      </c>
      <c r="AO42" s="33" t="b">
        <f>INDEX(MTInputs!$J$1:$AZ$415,$D42,MATCH(AO$5,MTInputs!$J$5:$AZ$5,0))</f>
        <v>1</v>
      </c>
      <c r="AP42" s="33" t="b">
        <f>INDEX(MTInputs!$J$1:$AZ$415,$D42,MATCH(AP$5,MTInputs!$J$5:$AZ$5,0))</f>
        <v>1</v>
      </c>
    </row>
    <row r="43" spans="1:42" hidden="1" outlineLevel="1" x14ac:dyDescent="0.25">
      <c r="A43" s="5" t="s">
        <v>868</v>
      </c>
      <c r="B43" s="5" t="s">
        <v>870</v>
      </c>
      <c r="C43" s="5" t="s">
        <v>892</v>
      </c>
      <c r="D43" s="6">
        <v>44</v>
      </c>
      <c r="H43" s="5" t="str">
        <f>INDEX(Variables!$B$5:$B$65,MATCH($A43,Variables!$A$5:$A$65,0))&amp;IF($C43="",""," | "&amp;INDEX(Mapping!$B$5:$B$26,MATCH($C43,Mapping!$A$5:$A$26,0))&amp;" | "&amp;INDEX(Mapping!$B$30:$B$41,MATCH($B43,Mapping!$A$30:$A$41,0)))</f>
        <v>Carbon tax coverage (Apply tax?) | Other manufacturing | All fuels</v>
      </c>
      <c r="I43" s="5" t="str">
        <f>INDEX(Variables!$C$5:$C$65,MATCH($A43,Variables!$A$5:$A$65,0))</f>
        <v>switch</v>
      </c>
      <c r="J43" s="5" t="str">
        <f>INDEX(Variables!$E$5:$E$65,MATCH($A43,Variables!$A$5:$A$65,0))</f>
        <v>MTInputs (scenario column)</v>
      </c>
      <c r="K43" s="5"/>
      <c r="L43" s="23" t="str">
        <f>LOWER(Settings!$C$4)&amp;".mit."&amp;$A43&amp;IF($C43="","","."&amp;$C43&amp;"."&amp;$B43)&amp;IF(INDEX(Variables!$D$5:$D$65,MATCH($A43,Variables!$A$5:$A$65,0))="","","."&amp;INDEX(Variables!$D$5:$D$65,MATCH($A43,Variables!$A$5:$A$65,0)))&amp;"."&amp;L$5</f>
        <v>egy.mit.ctcov.omn.all.1</v>
      </c>
      <c r="M43" s="32" t="b">
        <f>INDEX(MTInputs!$J$1:$AZ$415,$D43,MATCH(M$5,MTInputs!$J$5:$AZ$5,0))</f>
        <v>1</v>
      </c>
      <c r="N43" s="33" t="b">
        <f>INDEX(MTInputs!$J$1:$AZ$415,$D43,MATCH(N$5,MTInputs!$J$5:$AZ$5,0))</f>
        <v>1</v>
      </c>
      <c r="O43" s="33" t="b">
        <f>INDEX(MTInputs!$J$1:$AZ$415,$D43,MATCH(O$5,MTInputs!$J$5:$AZ$5,0))</f>
        <v>1</v>
      </c>
      <c r="P43" s="33" t="b">
        <f>INDEX(MTInputs!$J$1:$AZ$415,$D43,MATCH(P$5,MTInputs!$J$5:$AZ$5,0))</f>
        <v>1</v>
      </c>
      <c r="Q43" s="33" t="b">
        <f>INDEX(MTInputs!$J$1:$AZ$415,$D43,MATCH(Q$5,MTInputs!$J$5:$AZ$5,0))</f>
        <v>1</v>
      </c>
      <c r="R43" s="33" t="b">
        <f>INDEX(MTInputs!$J$1:$AZ$415,$D43,MATCH(R$5,MTInputs!$J$5:$AZ$5,0))</f>
        <v>1</v>
      </c>
      <c r="S43" s="33" t="b">
        <f>INDEX(MTInputs!$J$1:$AZ$415,$D43,MATCH(S$5,MTInputs!$J$5:$AZ$5,0))</f>
        <v>1</v>
      </c>
      <c r="T43" s="33" t="b">
        <f>INDEX(MTInputs!$J$1:$AZ$415,$D43,MATCH(T$5,MTInputs!$J$5:$AZ$5,0))</f>
        <v>1</v>
      </c>
      <c r="U43" s="33" t="b">
        <f>INDEX(MTInputs!$J$1:$AZ$415,$D43,MATCH(U$5,MTInputs!$J$5:$AZ$5,0))</f>
        <v>1</v>
      </c>
      <c r="V43" s="33" t="b">
        <f>INDEX(MTInputs!$J$1:$AZ$415,$D43,MATCH(V$5,MTInputs!$J$5:$AZ$5,0))</f>
        <v>1</v>
      </c>
      <c r="W43" s="33" t="b">
        <f>INDEX(MTInputs!$J$1:$AZ$415,$D43,MATCH(W$5,MTInputs!$J$5:$AZ$5,0))</f>
        <v>1</v>
      </c>
      <c r="X43" s="33" t="b">
        <f>INDEX(MTInputs!$J$1:$AZ$415,$D43,MATCH(X$5,MTInputs!$J$5:$AZ$5,0))</f>
        <v>1</v>
      </c>
      <c r="Y43" s="33" t="b">
        <f>INDEX(MTInputs!$J$1:$AZ$415,$D43,MATCH(Y$5,MTInputs!$J$5:$AZ$5,0))</f>
        <v>1</v>
      </c>
      <c r="Z43" s="33" t="b">
        <f>INDEX(MTInputs!$J$1:$AZ$415,$D43,MATCH(Z$5,MTInputs!$J$5:$AZ$5,0))</f>
        <v>1</v>
      </c>
      <c r="AA43" s="33"/>
      <c r="AB43" s="23" t="str">
        <f>LOWER(Settings!$C$4)&amp;".mit."&amp;$A43&amp;IF($C43="","","."&amp;$C43&amp;"."&amp;$B43)&amp;IF(INDEX(Variables!$D$5:$D$65,MATCH($A43,Variables!$A$5:$A$65,0))="","","."&amp;INDEX(Variables!$D$5:$D$65,MATCH($A43,Variables!$A$5:$A$65,0)))&amp;"."&amp;AB$5</f>
        <v>egy.mit.ctcov.omn.all.2</v>
      </c>
      <c r="AC43" s="32" t="b">
        <f>INDEX(MTInputs!$J$1:$AZ$415,$D43,MATCH(AC$5,MTInputs!$J$5:$AZ$5,0))</f>
        <v>1</v>
      </c>
      <c r="AD43" s="33" t="b">
        <f>INDEX(MTInputs!$J$1:$AZ$415,$D43,MATCH(AD$5,MTInputs!$J$5:$AZ$5,0))</f>
        <v>1</v>
      </c>
      <c r="AE43" s="33" t="b">
        <f>INDEX(MTInputs!$J$1:$AZ$415,$D43,MATCH(AE$5,MTInputs!$J$5:$AZ$5,0))</f>
        <v>1</v>
      </c>
      <c r="AF43" s="33" t="b">
        <f>INDEX(MTInputs!$J$1:$AZ$415,$D43,MATCH(AF$5,MTInputs!$J$5:$AZ$5,0))</f>
        <v>1</v>
      </c>
      <c r="AG43" s="33" t="b">
        <f>INDEX(MTInputs!$J$1:$AZ$415,$D43,MATCH(AG$5,MTInputs!$J$5:$AZ$5,0))</f>
        <v>1</v>
      </c>
      <c r="AH43" s="33" t="b">
        <f>INDEX(MTInputs!$J$1:$AZ$415,$D43,MATCH(AH$5,MTInputs!$J$5:$AZ$5,0))</f>
        <v>1</v>
      </c>
      <c r="AI43" s="33" t="b">
        <f>INDEX(MTInputs!$J$1:$AZ$415,$D43,MATCH(AI$5,MTInputs!$J$5:$AZ$5,0))</f>
        <v>1</v>
      </c>
      <c r="AJ43" s="33" t="b">
        <f>INDEX(MTInputs!$J$1:$AZ$415,$D43,MATCH(AJ$5,MTInputs!$J$5:$AZ$5,0))</f>
        <v>1</v>
      </c>
      <c r="AK43" s="33" t="b">
        <f>INDEX(MTInputs!$J$1:$AZ$415,$D43,MATCH(AK$5,MTInputs!$J$5:$AZ$5,0))</f>
        <v>1</v>
      </c>
      <c r="AL43" s="33" t="b">
        <f>INDEX(MTInputs!$J$1:$AZ$415,$D43,MATCH(AL$5,MTInputs!$J$5:$AZ$5,0))</f>
        <v>1</v>
      </c>
      <c r="AM43" s="33" t="b">
        <f>INDEX(MTInputs!$J$1:$AZ$415,$D43,MATCH(AM$5,MTInputs!$J$5:$AZ$5,0))</f>
        <v>1</v>
      </c>
      <c r="AN43" s="33" t="b">
        <f>INDEX(MTInputs!$J$1:$AZ$415,$D43,MATCH(AN$5,MTInputs!$J$5:$AZ$5,0))</f>
        <v>1</v>
      </c>
      <c r="AO43" s="33" t="b">
        <f>INDEX(MTInputs!$J$1:$AZ$415,$D43,MATCH(AO$5,MTInputs!$J$5:$AZ$5,0))</f>
        <v>1</v>
      </c>
      <c r="AP43" s="33" t="b">
        <f>INDEX(MTInputs!$J$1:$AZ$415,$D43,MATCH(AP$5,MTInputs!$J$5:$AZ$5,0))</f>
        <v>1</v>
      </c>
    </row>
    <row r="44" spans="1:42" hidden="1" outlineLevel="1" x14ac:dyDescent="0.25">
      <c r="A44" s="5" t="s">
        <v>868</v>
      </c>
      <c r="B44" s="5" t="s">
        <v>870</v>
      </c>
      <c r="C44" s="5" t="s">
        <v>893</v>
      </c>
      <c r="D44" s="6">
        <v>45</v>
      </c>
      <c r="H44" s="5" t="str">
        <f>INDEX(Variables!$B$5:$B$65,MATCH($A44,Variables!$A$5:$A$65,0))&amp;IF($C44="",""," | "&amp;INDEX(Mapping!$B$5:$B$26,MATCH($C44,Mapping!$A$5:$A$26,0))&amp;" | "&amp;INDEX(Mapping!$B$30:$B$41,MATCH($B44,Mapping!$A$30:$A$41,0)))</f>
        <v>Carbon tax coverage (Apply tax?) | Construction | All fuels</v>
      </c>
      <c r="I44" s="5" t="str">
        <f>INDEX(Variables!$C$5:$C$65,MATCH($A44,Variables!$A$5:$A$65,0))</f>
        <v>switch</v>
      </c>
      <c r="J44" s="5" t="str">
        <f>INDEX(Variables!$E$5:$E$65,MATCH($A44,Variables!$A$5:$A$65,0))</f>
        <v>MTInputs (scenario column)</v>
      </c>
      <c r="K44" s="5"/>
      <c r="L44" s="23" t="str">
        <f>LOWER(Settings!$C$4)&amp;".mit."&amp;$A44&amp;IF($C44="","","."&amp;$C44&amp;"."&amp;$B44)&amp;IF(INDEX(Variables!$D$5:$D$65,MATCH($A44,Variables!$A$5:$A$65,0))="","","."&amp;INDEX(Variables!$D$5:$D$65,MATCH($A44,Variables!$A$5:$A$65,0)))&amp;"."&amp;L$5</f>
        <v>egy.mit.ctcov.cst.all.1</v>
      </c>
      <c r="M44" s="32" t="b">
        <f>INDEX(MTInputs!$J$1:$AZ$415,$D44,MATCH(M$5,MTInputs!$J$5:$AZ$5,0))</f>
        <v>1</v>
      </c>
      <c r="N44" s="33" t="b">
        <f>INDEX(MTInputs!$J$1:$AZ$415,$D44,MATCH(N$5,MTInputs!$J$5:$AZ$5,0))</f>
        <v>1</v>
      </c>
      <c r="O44" s="33" t="b">
        <f>INDEX(MTInputs!$J$1:$AZ$415,$D44,MATCH(O$5,MTInputs!$J$5:$AZ$5,0))</f>
        <v>1</v>
      </c>
      <c r="P44" s="33" t="b">
        <f>INDEX(MTInputs!$J$1:$AZ$415,$D44,MATCH(P$5,MTInputs!$J$5:$AZ$5,0))</f>
        <v>1</v>
      </c>
      <c r="Q44" s="33" t="b">
        <f>INDEX(MTInputs!$J$1:$AZ$415,$D44,MATCH(Q$5,MTInputs!$J$5:$AZ$5,0))</f>
        <v>1</v>
      </c>
      <c r="R44" s="33" t="b">
        <f>INDEX(MTInputs!$J$1:$AZ$415,$D44,MATCH(R$5,MTInputs!$J$5:$AZ$5,0))</f>
        <v>1</v>
      </c>
      <c r="S44" s="33" t="b">
        <f>INDEX(MTInputs!$J$1:$AZ$415,$D44,MATCH(S$5,MTInputs!$J$5:$AZ$5,0))</f>
        <v>1</v>
      </c>
      <c r="T44" s="33" t="b">
        <f>INDEX(MTInputs!$J$1:$AZ$415,$D44,MATCH(T$5,MTInputs!$J$5:$AZ$5,0))</f>
        <v>1</v>
      </c>
      <c r="U44" s="33" t="b">
        <f>INDEX(MTInputs!$J$1:$AZ$415,$D44,MATCH(U$5,MTInputs!$J$5:$AZ$5,0))</f>
        <v>1</v>
      </c>
      <c r="V44" s="33" t="b">
        <f>INDEX(MTInputs!$J$1:$AZ$415,$D44,MATCH(V$5,MTInputs!$J$5:$AZ$5,0))</f>
        <v>1</v>
      </c>
      <c r="W44" s="33" t="b">
        <f>INDEX(MTInputs!$J$1:$AZ$415,$D44,MATCH(W$5,MTInputs!$J$5:$AZ$5,0))</f>
        <v>1</v>
      </c>
      <c r="X44" s="33" t="b">
        <f>INDEX(MTInputs!$J$1:$AZ$415,$D44,MATCH(X$5,MTInputs!$J$5:$AZ$5,0))</f>
        <v>1</v>
      </c>
      <c r="Y44" s="33" t="b">
        <f>INDEX(MTInputs!$J$1:$AZ$415,$D44,MATCH(Y$5,MTInputs!$J$5:$AZ$5,0))</f>
        <v>1</v>
      </c>
      <c r="Z44" s="33" t="b">
        <f>INDEX(MTInputs!$J$1:$AZ$415,$D44,MATCH(Z$5,MTInputs!$J$5:$AZ$5,0))</f>
        <v>1</v>
      </c>
      <c r="AA44" s="33"/>
      <c r="AB44" s="23" t="str">
        <f>LOWER(Settings!$C$4)&amp;".mit."&amp;$A44&amp;IF($C44="","","."&amp;$C44&amp;"."&amp;$B44)&amp;IF(INDEX(Variables!$D$5:$D$65,MATCH($A44,Variables!$A$5:$A$65,0))="","","."&amp;INDEX(Variables!$D$5:$D$65,MATCH($A44,Variables!$A$5:$A$65,0)))&amp;"."&amp;AB$5</f>
        <v>egy.mit.ctcov.cst.all.2</v>
      </c>
      <c r="AC44" s="32" t="b">
        <f>INDEX(MTInputs!$J$1:$AZ$415,$D44,MATCH(AC$5,MTInputs!$J$5:$AZ$5,0))</f>
        <v>1</v>
      </c>
      <c r="AD44" s="33" t="b">
        <f>INDEX(MTInputs!$J$1:$AZ$415,$D44,MATCH(AD$5,MTInputs!$J$5:$AZ$5,0))</f>
        <v>1</v>
      </c>
      <c r="AE44" s="33" t="b">
        <f>INDEX(MTInputs!$J$1:$AZ$415,$D44,MATCH(AE$5,MTInputs!$J$5:$AZ$5,0))</f>
        <v>1</v>
      </c>
      <c r="AF44" s="33" t="b">
        <f>INDEX(MTInputs!$J$1:$AZ$415,$D44,MATCH(AF$5,MTInputs!$J$5:$AZ$5,0))</f>
        <v>1</v>
      </c>
      <c r="AG44" s="33" t="b">
        <f>INDEX(MTInputs!$J$1:$AZ$415,$D44,MATCH(AG$5,MTInputs!$J$5:$AZ$5,0))</f>
        <v>1</v>
      </c>
      <c r="AH44" s="33" t="b">
        <f>INDEX(MTInputs!$J$1:$AZ$415,$D44,MATCH(AH$5,MTInputs!$J$5:$AZ$5,0))</f>
        <v>1</v>
      </c>
      <c r="AI44" s="33" t="b">
        <f>INDEX(MTInputs!$J$1:$AZ$415,$D44,MATCH(AI$5,MTInputs!$J$5:$AZ$5,0))</f>
        <v>1</v>
      </c>
      <c r="AJ44" s="33" t="b">
        <f>INDEX(MTInputs!$J$1:$AZ$415,$D44,MATCH(AJ$5,MTInputs!$J$5:$AZ$5,0))</f>
        <v>1</v>
      </c>
      <c r="AK44" s="33" t="b">
        <f>INDEX(MTInputs!$J$1:$AZ$415,$D44,MATCH(AK$5,MTInputs!$J$5:$AZ$5,0))</f>
        <v>1</v>
      </c>
      <c r="AL44" s="33" t="b">
        <f>INDEX(MTInputs!$J$1:$AZ$415,$D44,MATCH(AL$5,MTInputs!$J$5:$AZ$5,0))</f>
        <v>1</v>
      </c>
      <c r="AM44" s="33" t="b">
        <f>INDEX(MTInputs!$J$1:$AZ$415,$D44,MATCH(AM$5,MTInputs!$J$5:$AZ$5,0))</f>
        <v>1</v>
      </c>
      <c r="AN44" s="33" t="b">
        <f>INDEX(MTInputs!$J$1:$AZ$415,$D44,MATCH(AN$5,MTInputs!$J$5:$AZ$5,0))</f>
        <v>1</v>
      </c>
      <c r="AO44" s="33" t="b">
        <f>INDEX(MTInputs!$J$1:$AZ$415,$D44,MATCH(AO$5,MTInputs!$J$5:$AZ$5,0))</f>
        <v>1</v>
      </c>
      <c r="AP44" s="33" t="b">
        <f>INDEX(MTInputs!$J$1:$AZ$415,$D44,MATCH(AP$5,MTInputs!$J$5:$AZ$5,0))</f>
        <v>1</v>
      </c>
    </row>
    <row r="45" spans="1:42" hidden="1" outlineLevel="1" x14ac:dyDescent="0.25">
      <c r="A45" s="5" t="s">
        <v>868</v>
      </c>
      <c r="B45" s="5" t="s">
        <v>870</v>
      </c>
      <c r="C45" s="5" t="s">
        <v>894</v>
      </c>
      <c r="D45" s="6">
        <v>46</v>
      </c>
      <c r="H45" s="5" t="str">
        <f>INDEX(Variables!$B$5:$B$65,MATCH($A45,Variables!$A$5:$A$65,0))&amp;IF($C45="",""," | "&amp;INDEX(Mapping!$B$5:$B$26,MATCH($C45,Mapping!$A$5:$A$26,0))&amp;" | "&amp;INDEX(Mapping!$B$30:$B$41,MATCH($B45,Mapping!$A$30:$A$41,0)))</f>
        <v>Carbon tax coverage (Apply tax?) | Fuel transformation | All fuels</v>
      </c>
      <c r="I45" s="5" t="str">
        <f>INDEX(Variables!$C$5:$C$65,MATCH($A45,Variables!$A$5:$A$65,0))</f>
        <v>switch</v>
      </c>
      <c r="J45" s="5" t="str">
        <f>INDEX(Variables!$E$5:$E$65,MATCH($A45,Variables!$A$5:$A$65,0))</f>
        <v>MTInputs (scenario column)</v>
      </c>
      <c r="K45" s="5"/>
      <c r="L45" s="23" t="str">
        <f>LOWER(Settings!$C$4)&amp;".mit."&amp;$A45&amp;IF($C45="","","."&amp;$C45&amp;"."&amp;$B45)&amp;IF(INDEX(Variables!$D$5:$D$65,MATCH($A45,Variables!$A$5:$A$65,0))="","","."&amp;INDEX(Variables!$D$5:$D$65,MATCH($A45,Variables!$A$5:$A$65,0)))&amp;"."&amp;L$5</f>
        <v>egy.mit.ctcov.ftr.all.1</v>
      </c>
      <c r="M45" s="32" t="b">
        <f>INDEX(MTInputs!$J$1:$AZ$415,$D45,MATCH(M$5,MTInputs!$J$5:$AZ$5,0))</f>
        <v>1</v>
      </c>
      <c r="N45" s="33" t="b">
        <f>INDEX(MTInputs!$J$1:$AZ$415,$D45,MATCH(N$5,MTInputs!$J$5:$AZ$5,0))</f>
        <v>1</v>
      </c>
      <c r="O45" s="33" t="b">
        <f>INDEX(MTInputs!$J$1:$AZ$415,$D45,MATCH(O$5,MTInputs!$J$5:$AZ$5,0))</f>
        <v>1</v>
      </c>
      <c r="P45" s="33" t="b">
        <f>INDEX(MTInputs!$J$1:$AZ$415,$D45,MATCH(P$5,MTInputs!$J$5:$AZ$5,0))</f>
        <v>1</v>
      </c>
      <c r="Q45" s="33" t="b">
        <f>INDEX(MTInputs!$J$1:$AZ$415,$D45,MATCH(Q$5,MTInputs!$J$5:$AZ$5,0))</f>
        <v>1</v>
      </c>
      <c r="R45" s="33" t="b">
        <f>INDEX(MTInputs!$J$1:$AZ$415,$D45,MATCH(R$5,MTInputs!$J$5:$AZ$5,0))</f>
        <v>1</v>
      </c>
      <c r="S45" s="33" t="b">
        <f>INDEX(MTInputs!$J$1:$AZ$415,$D45,MATCH(S$5,MTInputs!$J$5:$AZ$5,0))</f>
        <v>1</v>
      </c>
      <c r="T45" s="33" t="b">
        <f>INDEX(MTInputs!$J$1:$AZ$415,$D45,MATCH(T$5,MTInputs!$J$5:$AZ$5,0))</f>
        <v>1</v>
      </c>
      <c r="U45" s="33" t="b">
        <f>INDEX(MTInputs!$J$1:$AZ$415,$D45,MATCH(U$5,MTInputs!$J$5:$AZ$5,0))</f>
        <v>1</v>
      </c>
      <c r="V45" s="33" t="b">
        <f>INDEX(MTInputs!$J$1:$AZ$415,$D45,MATCH(V$5,MTInputs!$J$5:$AZ$5,0))</f>
        <v>1</v>
      </c>
      <c r="W45" s="33" t="b">
        <f>INDEX(MTInputs!$J$1:$AZ$415,$D45,MATCH(W$5,MTInputs!$J$5:$AZ$5,0))</f>
        <v>1</v>
      </c>
      <c r="X45" s="33" t="b">
        <f>INDEX(MTInputs!$J$1:$AZ$415,$D45,MATCH(X$5,MTInputs!$J$5:$AZ$5,0))</f>
        <v>1</v>
      </c>
      <c r="Y45" s="33" t="b">
        <f>INDEX(MTInputs!$J$1:$AZ$415,$D45,MATCH(Y$5,MTInputs!$J$5:$AZ$5,0))</f>
        <v>1</v>
      </c>
      <c r="Z45" s="33" t="b">
        <f>INDEX(MTInputs!$J$1:$AZ$415,$D45,MATCH(Z$5,MTInputs!$J$5:$AZ$5,0))</f>
        <v>1</v>
      </c>
      <c r="AA45" s="33"/>
      <c r="AB45" s="23" t="str">
        <f>LOWER(Settings!$C$4)&amp;".mit."&amp;$A45&amp;IF($C45="","","."&amp;$C45&amp;"."&amp;$B45)&amp;IF(INDEX(Variables!$D$5:$D$65,MATCH($A45,Variables!$A$5:$A$65,0))="","","."&amp;INDEX(Variables!$D$5:$D$65,MATCH($A45,Variables!$A$5:$A$65,0)))&amp;"."&amp;AB$5</f>
        <v>egy.mit.ctcov.ftr.all.2</v>
      </c>
      <c r="AC45" s="32" t="b">
        <f>INDEX(MTInputs!$J$1:$AZ$415,$D45,MATCH(AC$5,MTInputs!$J$5:$AZ$5,0))</f>
        <v>1</v>
      </c>
      <c r="AD45" s="33" t="b">
        <f>INDEX(MTInputs!$J$1:$AZ$415,$D45,MATCH(AD$5,MTInputs!$J$5:$AZ$5,0))</f>
        <v>1</v>
      </c>
      <c r="AE45" s="33" t="b">
        <f>INDEX(MTInputs!$J$1:$AZ$415,$D45,MATCH(AE$5,MTInputs!$J$5:$AZ$5,0))</f>
        <v>1</v>
      </c>
      <c r="AF45" s="33" t="b">
        <f>INDEX(MTInputs!$J$1:$AZ$415,$D45,MATCH(AF$5,MTInputs!$J$5:$AZ$5,0))</f>
        <v>1</v>
      </c>
      <c r="AG45" s="33" t="b">
        <f>INDEX(MTInputs!$J$1:$AZ$415,$D45,MATCH(AG$5,MTInputs!$J$5:$AZ$5,0))</f>
        <v>1</v>
      </c>
      <c r="AH45" s="33" t="b">
        <f>INDEX(MTInputs!$J$1:$AZ$415,$D45,MATCH(AH$5,MTInputs!$J$5:$AZ$5,0))</f>
        <v>1</v>
      </c>
      <c r="AI45" s="33" t="b">
        <f>INDEX(MTInputs!$J$1:$AZ$415,$D45,MATCH(AI$5,MTInputs!$J$5:$AZ$5,0))</f>
        <v>1</v>
      </c>
      <c r="AJ45" s="33" t="b">
        <f>INDEX(MTInputs!$J$1:$AZ$415,$D45,MATCH(AJ$5,MTInputs!$J$5:$AZ$5,0))</f>
        <v>1</v>
      </c>
      <c r="AK45" s="33" t="b">
        <f>INDEX(MTInputs!$J$1:$AZ$415,$D45,MATCH(AK$5,MTInputs!$J$5:$AZ$5,0))</f>
        <v>1</v>
      </c>
      <c r="AL45" s="33" t="b">
        <f>INDEX(MTInputs!$J$1:$AZ$415,$D45,MATCH(AL$5,MTInputs!$J$5:$AZ$5,0))</f>
        <v>1</v>
      </c>
      <c r="AM45" s="33" t="b">
        <f>INDEX(MTInputs!$J$1:$AZ$415,$D45,MATCH(AM$5,MTInputs!$J$5:$AZ$5,0))</f>
        <v>1</v>
      </c>
      <c r="AN45" s="33" t="b">
        <f>INDEX(MTInputs!$J$1:$AZ$415,$D45,MATCH(AN$5,MTInputs!$J$5:$AZ$5,0))</f>
        <v>1</v>
      </c>
      <c r="AO45" s="33" t="b">
        <f>INDEX(MTInputs!$J$1:$AZ$415,$D45,MATCH(AO$5,MTInputs!$J$5:$AZ$5,0))</f>
        <v>1</v>
      </c>
      <c r="AP45" s="33" t="b">
        <f>INDEX(MTInputs!$J$1:$AZ$415,$D45,MATCH(AP$5,MTInputs!$J$5:$AZ$5,0))</f>
        <v>1</v>
      </c>
    </row>
    <row r="46" spans="1:42" hidden="1" outlineLevel="1" x14ac:dyDescent="0.25">
      <c r="A46" s="5" t="s">
        <v>868</v>
      </c>
      <c r="B46" s="5" t="s">
        <v>870</v>
      </c>
      <c r="C46" s="5" t="s">
        <v>895</v>
      </c>
      <c r="D46" s="6">
        <v>47</v>
      </c>
      <c r="H46" s="5" t="str">
        <f>INDEX(Variables!$B$5:$B$65,MATCH($A46,Variables!$A$5:$A$65,0))&amp;IF($C46="",""," | "&amp;INDEX(Mapping!$B$5:$B$26,MATCH($C46,Mapping!$A$5:$A$26,0))&amp;" | "&amp;INDEX(Mapping!$B$30:$B$41,MATCH($B46,Mapping!$A$30:$A$41,0)))</f>
        <v>Carbon tax coverage (Apply tax?) | Other energy use | All fuels</v>
      </c>
      <c r="I46" s="5" t="str">
        <f>INDEX(Variables!$C$5:$C$65,MATCH($A46,Variables!$A$5:$A$65,0))</f>
        <v>switch</v>
      </c>
      <c r="J46" s="5" t="str">
        <f>INDEX(Variables!$E$5:$E$65,MATCH($A46,Variables!$A$5:$A$65,0))</f>
        <v>MTInputs (scenario column)</v>
      </c>
      <c r="K46" s="5"/>
      <c r="L46" s="23" t="str">
        <f>LOWER(Settings!$C$4)&amp;".mit."&amp;$A46&amp;IF($C46="","","."&amp;$C46&amp;"."&amp;$B46)&amp;IF(INDEX(Variables!$D$5:$D$65,MATCH($A46,Variables!$A$5:$A$65,0))="","","."&amp;INDEX(Variables!$D$5:$D$65,MATCH($A46,Variables!$A$5:$A$65,0)))&amp;"."&amp;L$5</f>
        <v>egy.mit.ctcov.oen.all.1</v>
      </c>
      <c r="M46" s="32" t="b">
        <f>INDEX(MTInputs!$J$1:$AZ$415,$D46,MATCH(M$5,MTInputs!$J$5:$AZ$5,0))</f>
        <v>0</v>
      </c>
      <c r="N46" s="33" t="b">
        <f>INDEX(MTInputs!$J$1:$AZ$415,$D46,MATCH(N$5,MTInputs!$J$5:$AZ$5,0))</f>
        <v>0</v>
      </c>
      <c r="O46" s="33" t="b">
        <f>INDEX(MTInputs!$J$1:$AZ$415,$D46,MATCH(O$5,MTInputs!$J$5:$AZ$5,0))</f>
        <v>0</v>
      </c>
      <c r="P46" s="33" t="b">
        <f>INDEX(MTInputs!$J$1:$AZ$415,$D46,MATCH(P$5,MTInputs!$J$5:$AZ$5,0))</f>
        <v>0</v>
      </c>
      <c r="Q46" s="33" t="b">
        <f>INDEX(MTInputs!$J$1:$AZ$415,$D46,MATCH(Q$5,MTInputs!$J$5:$AZ$5,0))</f>
        <v>0</v>
      </c>
      <c r="R46" s="33" t="b">
        <f>INDEX(MTInputs!$J$1:$AZ$415,$D46,MATCH(R$5,MTInputs!$J$5:$AZ$5,0))</f>
        <v>0</v>
      </c>
      <c r="S46" s="33" t="b">
        <f>INDEX(MTInputs!$J$1:$AZ$415,$D46,MATCH(S$5,MTInputs!$J$5:$AZ$5,0))</f>
        <v>0</v>
      </c>
      <c r="T46" s="33" t="b">
        <f>INDEX(MTInputs!$J$1:$AZ$415,$D46,MATCH(T$5,MTInputs!$J$5:$AZ$5,0))</f>
        <v>0</v>
      </c>
      <c r="U46" s="33" t="b">
        <f>INDEX(MTInputs!$J$1:$AZ$415,$D46,MATCH(U$5,MTInputs!$J$5:$AZ$5,0))</f>
        <v>0</v>
      </c>
      <c r="V46" s="33" t="b">
        <f>INDEX(MTInputs!$J$1:$AZ$415,$D46,MATCH(V$5,MTInputs!$J$5:$AZ$5,0))</f>
        <v>0</v>
      </c>
      <c r="W46" s="33" t="b">
        <f>INDEX(MTInputs!$J$1:$AZ$415,$D46,MATCH(W$5,MTInputs!$J$5:$AZ$5,0))</f>
        <v>0</v>
      </c>
      <c r="X46" s="33" t="b">
        <f>INDEX(MTInputs!$J$1:$AZ$415,$D46,MATCH(X$5,MTInputs!$J$5:$AZ$5,0))</f>
        <v>0</v>
      </c>
      <c r="Y46" s="33" t="b">
        <f>INDEX(MTInputs!$J$1:$AZ$415,$D46,MATCH(Y$5,MTInputs!$J$5:$AZ$5,0))</f>
        <v>0</v>
      </c>
      <c r="Z46" s="33" t="b">
        <f>INDEX(MTInputs!$J$1:$AZ$415,$D46,MATCH(Z$5,MTInputs!$J$5:$AZ$5,0))</f>
        <v>0</v>
      </c>
      <c r="AA46" s="33"/>
      <c r="AB46" s="23" t="str">
        <f>LOWER(Settings!$C$4)&amp;".mit."&amp;$A46&amp;IF($C46="","","."&amp;$C46&amp;"."&amp;$B46)&amp;IF(INDEX(Variables!$D$5:$D$65,MATCH($A46,Variables!$A$5:$A$65,0))="","","."&amp;INDEX(Variables!$D$5:$D$65,MATCH($A46,Variables!$A$5:$A$65,0)))&amp;"."&amp;AB$5</f>
        <v>egy.mit.ctcov.oen.all.2</v>
      </c>
      <c r="AC46" s="32" t="b">
        <f>INDEX(MTInputs!$J$1:$AZ$415,$D46,MATCH(AC$5,MTInputs!$J$5:$AZ$5,0))</f>
        <v>0</v>
      </c>
      <c r="AD46" s="33" t="b">
        <f>INDEX(MTInputs!$J$1:$AZ$415,$D46,MATCH(AD$5,MTInputs!$J$5:$AZ$5,0))</f>
        <v>0</v>
      </c>
      <c r="AE46" s="33" t="b">
        <f>INDEX(MTInputs!$J$1:$AZ$415,$D46,MATCH(AE$5,MTInputs!$J$5:$AZ$5,0))</f>
        <v>0</v>
      </c>
      <c r="AF46" s="33" t="b">
        <f>INDEX(MTInputs!$J$1:$AZ$415,$D46,MATCH(AF$5,MTInputs!$J$5:$AZ$5,0))</f>
        <v>0</v>
      </c>
      <c r="AG46" s="33" t="b">
        <f>INDEX(MTInputs!$J$1:$AZ$415,$D46,MATCH(AG$5,MTInputs!$J$5:$AZ$5,0))</f>
        <v>0</v>
      </c>
      <c r="AH46" s="33" t="b">
        <f>INDEX(MTInputs!$J$1:$AZ$415,$D46,MATCH(AH$5,MTInputs!$J$5:$AZ$5,0))</f>
        <v>0</v>
      </c>
      <c r="AI46" s="33" t="b">
        <f>INDEX(MTInputs!$J$1:$AZ$415,$D46,MATCH(AI$5,MTInputs!$J$5:$AZ$5,0))</f>
        <v>0</v>
      </c>
      <c r="AJ46" s="33" t="b">
        <f>INDEX(MTInputs!$J$1:$AZ$415,$D46,MATCH(AJ$5,MTInputs!$J$5:$AZ$5,0))</f>
        <v>0</v>
      </c>
      <c r="AK46" s="33" t="b">
        <f>INDEX(MTInputs!$J$1:$AZ$415,$D46,MATCH(AK$5,MTInputs!$J$5:$AZ$5,0))</f>
        <v>0</v>
      </c>
      <c r="AL46" s="33" t="b">
        <f>INDEX(MTInputs!$J$1:$AZ$415,$D46,MATCH(AL$5,MTInputs!$J$5:$AZ$5,0))</f>
        <v>0</v>
      </c>
      <c r="AM46" s="33" t="b">
        <f>INDEX(MTInputs!$J$1:$AZ$415,$D46,MATCH(AM$5,MTInputs!$J$5:$AZ$5,0))</f>
        <v>0</v>
      </c>
      <c r="AN46" s="33" t="b">
        <f>INDEX(MTInputs!$J$1:$AZ$415,$D46,MATCH(AN$5,MTInputs!$J$5:$AZ$5,0))</f>
        <v>0</v>
      </c>
      <c r="AO46" s="33" t="b">
        <f>INDEX(MTInputs!$J$1:$AZ$415,$D46,MATCH(AO$5,MTInputs!$J$5:$AZ$5,0))</f>
        <v>0</v>
      </c>
      <c r="AP46" s="33" t="b">
        <f>INDEX(MTInputs!$J$1:$AZ$415,$D46,MATCH(AP$5,MTInputs!$J$5:$AZ$5,0))</f>
        <v>0</v>
      </c>
    </row>
    <row r="47" spans="1:42" hidden="1" outlineLevel="1" x14ac:dyDescent="0.25">
      <c r="H47" s="31" t="s">
        <v>896</v>
      </c>
    </row>
    <row r="48" spans="1:42" hidden="1" outlineLevel="1" x14ac:dyDescent="0.25">
      <c r="A48" s="5" t="s">
        <v>897</v>
      </c>
      <c r="B48" s="5"/>
      <c r="C48" s="5"/>
      <c r="D48" s="6">
        <v>140</v>
      </c>
      <c r="H48" s="5" t="str">
        <f>INDEX(Variables!$B$5:$B$65,MATCH($A48,Variables!$A$5:$A$65,0))&amp;IF($C48="",""," | "&amp;INDEX(Mapping!$B$5:$B$26,MATCH($C48,Mapping!$A$5:$A$26,0))&amp;" | "&amp;INDEX(Mapping!$B$30:$B$41,MATCH($B48,Mapping!$A$30:$A$41,0)))</f>
        <v>Fuel price reform: starting year</v>
      </c>
      <c r="I48" s="5" t="str">
        <f>INDEX(Variables!$C$5:$C$65,MATCH($A48,Variables!$A$5:$A$65,0))</f>
        <v>year</v>
      </c>
      <c r="J48" s="5" t="str">
        <f>INDEX(Variables!$E$5:$E$65,MATCH($A48,Variables!$A$5:$A$65,0))</f>
        <v>MTInputs (scenario column)</v>
      </c>
      <c r="K48" s="5"/>
      <c r="L48" s="23" t="str">
        <f>LOWER(Settings!$C$4)&amp;".mit."&amp;$A48&amp;IF($C48="","","."&amp;$C48&amp;"."&amp;$B48)&amp;IF(INDEX(Variables!$D$5:$D$65,MATCH($A48,Variables!$A$5:$A$65,0))="","","."&amp;INDEX(Variables!$D$5:$D$65,MATCH($A48,Variables!$A$5:$A$65,0)))&amp;"."&amp;L$5</f>
        <v>egy.mit.fpr.yr0.1</v>
      </c>
      <c r="M48" s="21">
        <f>INDEX(MTInputs!$J$1:$AZ$415,$D48,MATCH(M$5,MTInputs!$J$5:$AZ$5,0))</f>
        <v>2027</v>
      </c>
      <c r="N48" s="22">
        <f>INDEX(MTInputs!$J$1:$AZ$415,$D48,MATCH(N$5,MTInputs!$J$5:$AZ$5,0))</f>
        <v>2027</v>
      </c>
      <c r="O48" s="22">
        <f>INDEX(MTInputs!$J$1:$AZ$415,$D48,MATCH(O$5,MTInputs!$J$5:$AZ$5,0))</f>
        <v>2027</v>
      </c>
      <c r="P48" s="22">
        <f>INDEX(MTInputs!$J$1:$AZ$415,$D48,MATCH(P$5,MTInputs!$J$5:$AZ$5,0))</f>
        <v>2027</v>
      </c>
      <c r="Q48" s="22">
        <f>INDEX(MTInputs!$J$1:$AZ$415,$D48,MATCH(Q$5,MTInputs!$J$5:$AZ$5,0))</f>
        <v>2027</v>
      </c>
      <c r="R48" s="22">
        <f>INDEX(MTInputs!$J$1:$AZ$415,$D48,MATCH(R$5,MTInputs!$J$5:$AZ$5,0))</f>
        <v>2027</v>
      </c>
      <c r="S48" s="22">
        <f>INDEX(MTInputs!$J$1:$AZ$415,$D48,MATCH(S$5,MTInputs!$J$5:$AZ$5,0))</f>
        <v>2027</v>
      </c>
      <c r="T48" s="22">
        <f>INDEX(MTInputs!$J$1:$AZ$415,$D48,MATCH(T$5,MTInputs!$J$5:$AZ$5,0))</f>
        <v>2027</v>
      </c>
      <c r="U48" s="22">
        <f>INDEX(MTInputs!$J$1:$AZ$415,$D48,MATCH(U$5,MTInputs!$J$5:$AZ$5,0))</f>
        <v>2027</v>
      </c>
      <c r="V48" s="22">
        <f>INDEX(MTInputs!$J$1:$AZ$415,$D48,MATCH(V$5,MTInputs!$J$5:$AZ$5,0))</f>
        <v>2027</v>
      </c>
      <c r="W48" s="22">
        <f>INDEX(MTInputs!$J$1:$AZ$415,$D48,MATCH(W$5,MTInputs!$J$5:$AZ$5,0))</f>
        <v>2027</v>
      </c>
      <c r="X48" s="22">
        <f>INDEX(MTInputs!$J$1:$AZ$415,$D48,MATCH(X$5,MTInputs!$J$5:$AZ$5,0))</f>
        <v>2027</v>
      </c>
      <c r="Y48" s="22">
        <f>INDEX(MTInputs!$J$1:$AZ$415,$D48,MATCH(Y$5,MTInputs!$J$5:$AZ$5,0))</f>
        <v>2027</v>
      </c>
      <c r="Z48" s="22">
        <f>INDEX(MTInputs!$J$1:$AZ$415,$D48,MATCH(Z$5,MTInputs!$J$5:$AZ$5,0))</f>
        <v>2027</v>
      </c>
      <c r="AA48" s="22"/>
      <c r="AB48" s="23" t="str">
        <f>LOWER(Settings!$C$4)&amp;".mit."&amp;$A48&amp;IF($C48="","","."&amp;$C48&amp;"."&amp;$B48)&amp;IF(INDEX(Variables!$D$5:$D$65,MATCH($A48,Variables!$A$5:$A$65,0))="","","."&amp;INDEX(Variables!$D$5:$D$65,MATCH($A48,Variables!$A$5:$A$65,0)))&amp;"."&amp;AB$5</f>
        <v>egy.mit.fpr.yr0.2</v>
      </c>
      <c r="AC48" s="21">
        <f>INDEX(MTInputs!$J$1:$AZ$415,$D48,MATCH(AC$5,MTInputs!$J$5:$AZ$5,0))</f>
        <v>2027</v>
      </c>
      <c r="AD48" s="22">
        <f>INDEX(MTInputs!$J$1:$AZ$415,$D48,MATCH(AD$5,MTInputs!$J$5:$AZ$5,0))</f>
        <v>2027</v>
      </c>
      <c r="AE48" s="22">
        <f>INDEX(MTInputs!$J$1:$AZ$415,$D48,MATCH(AE$5,MTInputs!$J$5:$AZ$5,0))</f>
        <v>2027</v>
      </c>
      <c r="AF48" s="22">
        <f>INDEX(MTInputs!$J$1:$AZ$415,$D48,MATCH(AF$5,MTInputs!$J$5:$AZ$5,0))</f>
        <v>2027</v>
      </c>
      <c r="AG48" s="22">
        <f>INDEX(MTInputs!$J$1:$AZ$415,$D48,MATCH(AG$5,MTInputs!$J$5:$AZ$5,0))</f>
        <v>2027</v>
      </c>
      <c r="AH48" s="22">
        <f>INDEX(MTInputs!$J$1:$AZ$415,$D48,MATCH(AH$5,MTInputs!$J$5:$AZ$5,0))</f>
        <v>2027</v>
      </c>
      <c r="AI48" s="22">
        <f>INDEX(MTInputs!$J$1:$AZ$415,$D48,MATCH(AI$5,MTInputs!$J$5:$AZ$5,0))</f>
        <v>2027</v>
      </c>
      <c r="AJ48" s="22">
        <f>INDEX(MTInputs!$J$1:$AZ$415,$D48,MATCH(AJ$5,MTInputs!$J$5:$AZ$5,0))</f>
        <v>2027</v>
      </c>
      <c r="AK48" s="22">
        <f>INDEX(MTInputs!$J$1:$AZ$415,$D48,MATCH(AK$5,MTInputs!$J$5:$AZ$5,0))</f>
        <v>2027</v>
      </c>
      <c r="AL48" s="22">
        <f>INDEX(MTInputs!$J$1:$AZ$415,$D48,MATCH(AL$5,MTInputs!$J$5:$AZ$5,0))</f>
        <v>2027</v>
      </c>
      <c r="AM48" s="22">
        <f>INDEX(MTInputs!$J$1:$AZ$415,$D48,MATCH(AM$5,MTInputs!$J$5:$AZ$5,0))</f>
        <v>2027</v>
      </c>
      <c r="AN48" s="22">
        <f>INDEX(MTInputs!$J$1:$AZ$415,$D48,MATCH(AN$5,MTInputs!$J$5:$AZ$5,0))</f>
        <v>2027</v>
      </c>
      <c r="AO48" s="22">
        <f>INDEX(MTInputs!$J$1:$AZ$415,$D48,MATCH(AO$5,MTInputs!$J$5:$AZ$5,0))</f>
        <v>2027</v>
      </c>
      <c r="AP48" s="22">
        <f>INDEX(MTInputs!$J$1:$AZ$415,$D48,MATCH(AP$5,MTInputs!$J$5:$AZ$5,0))</f>
        <v>2027</v>
      </c>
    </row>
    <row r="49" spans="1:42" hidden="1" outlineLevel="1" x14ac:dyDescent="0.25">
      <c r="A49" s="5" t="s">
        <v>898</v>
      </c>
      <c r="B49" s="5"/>
      <c r="C49" s="5"/>
      <c r="D49" s="6">
        <v>141</v>
      </c>
      <c r="H49" s="5" t="str">
        <f>INDEX(Variables!$B$5:$B$65,MATCH($A49,Variables!$A$5:$A$65,0))&amp;IF($C49="",""," | "&amp;INDEX(Mapping!$B$5:$B$26,MATCH($C49,Mapping!$A$5:$A$26,0))&amp;" | "&amp;INDEX(Mapping!$B$30:$B$41,MATCH($B49,Mapping!$A$30:$A$41,0)))</f>
        <v>Fuel price reform: target year</v>
      </c>
      <c r="I49" s="5" t="str">
        <f>INDEX(Variables!$C$5:$C$65,MATCH($A49,Variables!$A$5:$A$65,0))</f>
        <v>year</v>
      </c>
      <c r="J49" s="5" t="str">
        <f>INDEX(Variables!$E$5:$E$65,MATCH($A49,Variables!$A$5:$A$65,0))</f>
        <v>MTInputs (scenario column)</v>
      </c>
      <c r="K49" s="5"/>
      <c r="L49" s="23" t="str">
        <f>LOWER(Settings!$C$4)&amp;".mit."&amp;$A49&amp;IF($C49="","","."&amp;$C49&amp;"."&amp;$B49)&amp;IF(INDEX(Variables!$D$5:$D$65,MATCH($A49,Variables!$A$5:$A$65,0))="","","."&amp;INDEX(Variables!$D$5:$D$65,MATCH($A49,Variables!$A$5:$A$65,0)))&amp;"."&amp;L$5</f>
        <v>egy.mit.fpr.yr1.1</v>
      </c>
      <c r="M49" s="21">
        <f>INDEX(MTInputs!$J$1:$AZ$415,$D49,MATCH(M$5,MTInputs!$J$5:$AZ$5,0))</f>
        <v>2035</v>
      </c>
      <c r="N49" s="22">
        <f>INDEX(MTInputs!$J$1:$AZ$415,$D49,MATCH(N$5,MTInputs!$J$5:$AZ$5,0))</f>
        <v>2035</v>
      </c>
      <c r="O49" s="22">
        <f>INDEX(MTInputs!$J$1:$AZ$415,$D49,MATCH(O$5,MTInputs!$J$5:$AZ$5,0))</f>
        <v>2035</v>
      </c>
      <c r="P49" s="22">
        <f>INDEX(MTInputs!$J$1:$AZ$415,$D49,MATCH(P$5,MTInputs!$J$5:$AZ$5,0))</f>
        <v>2035</v>
      </c>
      <c r="Q49" s="22">
        <f>INDEX(MTInputs!$J$1:$AZ$415,$D49,MATCH(Q$5,MTInputs!$J$5:$AZ$5,0))</f>
        <v>2035</v>
      </c>
      <c r="R49" s="22">
        <f>INDEX(MTInputs!$J$1:$AZ$415,$D49,MATCH(R$5,MTInputs!$J$5:$AZ$5,0))</f>
        <v>2035</v>
      </c>
      <c r="S49" s="22">
        <f>INDEX(MTInputs!$J$1:$AZ$415,$D49,MATCH(S$5,MTInputs!$J$5:$AZ$5,0))</f>
        <v>2035</v>
      </c>
      <c r="T49" s="22">
        <f>INDEX(MTInputs!$J$1:$AZ$415,$D49,MATCH(T$5,MTInputs!$J$5:$AZ$5,0))</f>
        <v>2035</v>
      </c>
      <c r="U49" s="22">
        <f>INDEX(MTInputs!$J$1:$AZ$415,$D49,MATCH(U$5,MTInputs!$J$5:$AZ$5,0))</f>
        <v>2035</v>
      </c>
      <c r="V49" s="22">
        <f>INDEX(MTInputs!$J$1:$AZ$415,$D49,MATCH(V$5,MTInputs!$J$5:$AZ$5,0))</f>
        <v>2035</v>
      </c>
      <c r="W49" s="22">
        <f>INDEX(MTInputs!$J$1:$AZ$415,$D49,MATCH(W$5,MTInputs!$J$5:$AZ$5,0))</f>
        <v>2035</v>
      </c>
      <c r="X49" s="22">
        <f>INDEX(MTInputs!$J$1:$AZ$415,$D49,MATCH(X$5,MTInputs!$J$5:$AZ$5,0))</f>
        <v>2035</v>
      </c>
      <c r="Y49" s="22">
        <f>INDEX(MTInputs!$J$1:$AZ$415,$D49,MATCH(Y$5,MTInputs!$J$5:$AZ$5,0))</f>
        <v>2035</v>
      </c>
      <c r="Z49" s="22">
        <f>INDEX(MTInputs!$J$1:$AZ$415,$D49,MATCH(Z$5,MTInputs!$J$5:$AZ$5,0))</f>
        <v>2035</v>
      </c>
      <c r="AA49" s="22"/>
      <c r="AB49" s="23" t="str">
        <f>LOWER(Settings!$C$4)&amp;".mit."&amp;$A49&amp;IF($C49="","","."&amp;$C49&amp;"."&amp;$B49)&amp;IF(INDEX(Variables!$D$5:$D$65,MATCH($A49,Variables!$A$5:$A$65,0))="","","."&amp;INDEX(Variables!$D$5:$D$65,MATCH($A49,Variables!$A$5:$A$65,0)))&amp;"."&amp;AB$5</f>
        <v>egy.mit.fpr.yr1.2</v>
      </c>
      <c r="AC49" s="21">
        <f>INDEX(MTInputs!$J$1:$AZ$415,$D49,MATCH(AC$5,MTInputs!$J$5:$AZ$5,0))</f>
        <v>2035</v>
      </c>
      <c r="AD49" s="22">
        <f>INDEX(MTInputs!$J$1:$AZ$415,$D49,MATCH(AD$5,MTInputs!$J$5:$AZ$5,0))</f>
        <v>2035</v>
      </c>
      <c r="AE49" s="22">
        <f>INDEX(MTInputs!$J$1:$AZ$415,$D49,MATCH(AE$5,MTInputs!$J$5:$AZ$5,0))</f>
        <v>2035</v>
      </c>
      <c r="AF49" s="22">
        <f>INDEX(MTInputs!$J$1:$AZ$415,$D49,MATCH(AF$5,MTInputs!$J$5:$AZ$5,0))</f>
        <v>2035</v>
      </c>
      <c r="AG49" s="22">
        <f>INDEX(MTInputs!$J$1:$AZ$415,$D49,MATCH(AG$5,MTInputs!$J$5:$AZ$5,0))</f>
        <v>2035</v>
      </c>
      <c r="AH49" s="22">
        <f>INDEX(MTInputs!$J$1:$AZ$415,$D49,MATCH(AH$5,MTInputs!$J$5:$AZ$5,0))</f>
        <v>2035</v>
      </c>
      <c r="AI49" s="22">
        <f>INDEX(MTInputs!$J$1:$AZ$415,$D49,MATCH(AI$5,MTInputs!$J$5:$AZ$5,0))</f>
        <v>2035</v>
      </c>
      <c r="AJ49" s="22">
        <f>INDEX(MTInputs!$J$1:$AZ$415,$D49,MATCH(AJ$5,MTInputs!$J$5:$AZ$5,0))</f>
        <v>2035</v>
      </c>
      <c r="AK49" s="22">
        <f>INDEX(MTInputs!$J$1:$AZ$415,$D49,MATCH(AK$5,MTInputs!$J$5:$AZ$5,0))</f>
        <v>2035</v>
      </c>
      <c r="AL49" s="22">
        <f>INDEX(MTInputs!$J$1:$AZ$415,$D49,MATCH(AL$5,MTInputs!$J$5:$AZ$5,0))</f>
        <v>2035</v>
      </c>
      <c r="AM49" s="22">
        <f>INDEX(MTInputs!$J$1:$AZ$415,$D49,MATCH(AM$5,MTInputs!$J$5:$AZ$5,0))</f>
        <v>2035</v>
      </c>
      <c r="AN49" s="22">
        <f>INDEX(MTInputs!$J$1:$AZ$415,$D49,MATCH(AN$5,MTInputs!$J$5:$AZ$5,0))</f>
        <v>2035</v>
      </c>
      <c r="AO49" s="22">
        <f>INDEX(MTInputs!$J$1:$AZ$415,$D49,MATCH(AO$5,MTInputs!$J$5:$AZ$5,0))</f>
        <v>2035</v>
      </c>
      <c r="AP49" s="22">
        <f>INDEX(MTInputs!$J$1:$AZ$415,$D49,MATCH(AP$5,MTInputs!$J$5:$AZ$5,0))</f>
        <v>2035</v>
      </c>
    </row>
    <row r="50" spans="1:42" hidden="1" outlineLevel="1" x14ac:dyDescent="0.25">
      <c r="A50" s="5" t="s">
        <v>899</v>
      </c>
      <c r="B50" s="5" t="s">
        <v>869</v>
      </c>
      <c r="C50" s="5" t="s">
        <v>879</v>
      </c>
      <c r="D50" s="6">
        <v>142</v>
      </c>
      <c r="H50" s="5" t="str">
        <f>INDEX(Variables!$B$5:$B$65,MATCH($A50,Variables!$A$5:$A$65,0))&amp;IF($C50="",""," | "&amp;INDEX(Mapping!$B$5:$B$26,MATCH($C50,Mapping!$A$5:$A$26,0))&amp;" | "&amp;INDEX(Mapping!$B$30:$B$41,MATCH($B50,Mapping!$A$30:$A$41,0)))</f>
        <v>Fuel price reform: starting price increase | Power | Coal</v>
      </c>
      <c r="I50" s="5" t="str">
        <f>INDEX(Variables!$C$5:$C$65,MATCH($A50,Variables!$A$5:$A$65,0))</f>
        <v>price unit</v>
      </c>
      <c r="J50" s="5" t="str">
        <f>INDEX(Variables!$E$5:$E$65,MATCH($A50,Variables!$A$5:$A$65,0))</f>
        <v>MTInputs (scenario column)</v>
      </c>
      <c r="K50" s="5"/>
      <c r="L50" s="23" t="str">
        <f>LOWER(Settings!$C$4)&amp;".mit."&amp;$A50&amp;IF($C50="","","."&amp;$C50&amp;"."&amp;$B50)&amp;IF(INDEX(Variables!$D$5:$D$65,MATCH($A50,Variables!$A$5:$A$65,0))="","","."&amp;INDEX(Variables!$D$5:$D$65,MATCH($A50,Variables!$A$5:$A$65,0)))&amp;"."&amp;L$5</f>
        <v>egy.mit.fpr.s.pow.coa.1</v>
      </c>
      <c r="M50" s="32">
        <f>INDEX(MTInputs!$J$1:$AZ$415,$D50,MATCH(M$5,MTInputs!$J$5:$AZ$5,0))</f>
        <v>0</v>
      </c>
      <c r="N50" s="33">
        <f>INDEX(MTInputs!$J$1:$AZ$415,$D50,MATCH(N$5,MTInputs!$J$5:$AZ$5,0))</f>
        <v>0</v>
      </c>
      <c r="O50" s="33">
        <f>INDEX(MTInputs!$J$1:$AZ$415,$D50,MATCH(O$5,MTInputs!$J$5:$AZ$5,0))</f>
        <v>0</v>
      </c>
      <c r="P50" s="33">
        <f>INDEX(MTInputs!$J$1:$AZ$415,$D50,MATCH(P$5,MTInputs!$J$5:$AZ$5,0))</f>
        <v>0</v>
      </c>
      <c r="Q50" s="33">
        <f>INDEX(MTInputs!$J$1:$AZ$415,$D50,MATCH(Q$5,MTInputs!$J$5:$AZ$5,0))</f>
        <v>0</v>
      </c>
      <c r="R50" s="33">
        <f>INDEX(MTInputs!$J$1:$AZ$415,$D50,MATCH(R$5,MTInputs!$J$5:$AZ$5,0))</f>
        <v>0</v>
      </c>
      <c r="S50" s="33">
        <f>INDEX(MTInputs!$J$1:$AZ$415,$D50,MATCH(S$5,MTInputs!$J$5:$AZ$5,0))</f>
        <v>0</v>
      </c>
      <c r="T50" s="33">
        <f>INDEX(MTInputs!$J$1:$AZ$415,$D50,MATCH(T$5,MTInputs!$J$5:$AZ$5,0))</f>
        <v>0</v>
      </c>
      <c r="U50" s="33">
        <f>INDEX(MTInputs!$J$1:$AZ$415,$D50,MATCH(U$5,MTInputs!$J$5:$AZ$5,0))</f>
        <v>0</v>
      </c>
      <c r="V50" s="33">
        <f>INDEX(MTInputs!$J$1:$AZ$415,$D50,MATCH(V$5,MTInputs!$J$5:$AZ$5,0))</f>
        <v>0</v>
      </c>
      <c r="W50" s="33">
        <f>INDEX(MTInputs!$J$1:$AZ$415,$D50,MATCH(W$5,MTInputs!$J$5:$AZ$5,0))</f>
        <v>0</v>
      </c>
      <c r="X50" s="33">
        <f>INDEX(MTInputs!$J$1:$AZ$415,$D50,MATCH(X$5,MTInputs!$J$5:$AZ$5,0))</f>
        <v>0</v>
      </c>
      <c r="Y50" s="33">
        <f>INDEX(MTInputs!$J$1:$AZ$415,$D50,MATCH(Y$5,MTInputs!$J$5:$AZ$5,0))</f>
        <v>0</v>
      </c>
      <c r="Z50" s="33">
        <f>INDEX(MTInputs!$J$1:$AZ$415,$D50,MATCH(Z$5,MTInputs!$J$5:$AZ$5,0))</f>
        <v>0</v>
      </c>
      <c r="AA50" s="33"/>
      <c r="AB50" s="23" t="str">
        <f>LOWER(Settings!$C$4)&amp;".mit."&amp;$A50&amp;IF($C50="","","."&amp;$C50&amp;"."&amp;$B50)&amp;IF(INDEX(Variables!$D$5:$D$65,MATCH($A50,Variables!$A$5:$A$65,0))="","","."&amp;INDEX(Variables!$D$5:$D$65,MATCH($A50,Variables!$A$5:$A$65,0)))&amp;"."&amp;AB$5</f>
        <v>egy.mit.fpr.s.pow.coa.2</v>
      </c>
      <c r="AC50" s="32">
        <f>INDEX(MTInputs!$J$1:$AZ$415,$D50,MATCH(AC$5,MTInputs!$J$5:$AZ$5,0))</f>
        <v>0</v>
      </c>
      <c r="AD50" s="33">
        <f>INDEX(MTInputs!$J$1:$AZ$415,$D50,MATCH(AD$5,MTInputs!$J$5:$AZ$5,0))</f>
        <v>0</v>
      </c>
      <c r="AE50" s="33">
        <f>INDEX(MTInputs!$J$1:$AZ$415,$D50,MATCH(AE$5,MTInputs!$J$5:$AZ$5,0))</f>
        <v>0</v>
      </c>
      <c r="AF50" s="33">
        <f>INDEX(MTInputs!$J$1:$AZ$415,$D50,MATCH(AF$5,MTInputs!$J$5:$AZ$5,0))</f>
        <v>0</v>
      </c>
      <c r="AG50" s="33">
        <f>INDEX(MTInputs!$J$1:$AZ$415,$D50,MATCH(AG$5,MTInputs!$J$5:$AZ$5,0))</f>
        <v>0</v>
      </c>
      <c r="AH50" s="33">
        <f>INDEX(MTInputs!$J$1:$AZ$415,$D50,MATCH(AH$5,MTInputs!$J$5:$AZ$5,0))</f>
        <v>0</v>
      </c>
      <c r="AI50" s="33">
        <f>INDEX(MTInputs!$J$1:$AZ$415,$D50,MATCH(AI$5,MTInputs!$J$5:$AZ$5,0))</f>
        <v>0</v>
      </c>
      <c r="AJ50" s="33">
        <f>INDEX(MTInputs!$J$1:$AZ$415,$D50,MATCH(AJ$5,MTInputs!$J$5:$AZ$5,0))</f>
        <v>0</v>
      </c>
      <c r="AK50" s="33">
        <f>INDEX(MTInputs!$J$1:$AZ$415,$D50,MATCH(AK$5,MTInputs!$J$5:$AZ$5,0))</f>
        <v>0</v>
      </c>
      <c r="AL50" s="33">
        <f>INDEX(MTInputs!$J$1:$AZ$415,$D50,MATCH(AL$5,MTInputs!$J$5:$AZ$5,0))</f>
        <v>0</v>
      </c>
      <c r="AM50" s="33">
        <f>INDEX(MTInputs!$J$1:$AZ$415,$D50,MATCH(AM$5,MTInputs!$J$5:$AZ$5,0))</f>
        <v>0</v>
      </c>
      <c r="AN50" s="33">
        <f>INDEX(MTInputs!$J$1:$AZ$415,$D50,MATCH(AN$5,MTInputs!$J$5:$AZ$5,0))</f>
        <v>0</v>
      </c>
      <c r="AO50" s="33">
        <f>INDEX(MTInputs!$J$1:$AZ$415,$D50,MATCH(AO$5,MTInputs!$J$5:$AZ$5,0))</f>
        <v>0</v>
      </c>
      <c r="AP50" s="33">
        <f>INDEX(MTInputs!$J$1:$AZ$415,$D50,MATCH(AP$5,MTInputs!$J$5:$AZ$5,0))</f>
        <v>0</v>
      </c>
    </row>
    <row r="51" spans="1:42" hidden="1" outlineLevel="1" x14ac:dyDescent="0.25">
      <c r="A51" s="5" t="s">
        <v>899</v>
      </c>
      <c r="B51" s="5" t="s">
        <v>869</v>
      </c>
      <c r="C51" s="5" t="s">
        <v>884</v>
      </c>
      <c r="D51" s="6">
        <v>143</v>
      </c>
      <c r="H51" s="5" t="str">
        <f>INDEX(Variables!$B$5:$B$65,MATCH($A51,Variables!$A$5:$A$65,0))&amp;IF($C51="",""," | "&amp;INDEX(Mapping!$B$5:$B$26,MATCH($C51,Mapping!$A$5:$A$26,0))&amp;" | "&amp;INDEX(Mapping!$B$30:$B$41,MATCH($B51,Mapping!$A$30:$A$41,0)))</f>
        <v>Fuel price reform: starting price increase | Residential | Coal</v>
      </c>
      <c r="I51" s="5" t="str">
        <f>INDEX(Variables!$C$5:$C$65,MATCH($A51,Variables!$A$5:$A$65,0))</f>
        <v>price unit</v>
      </c>
      <c r="J51" s="5" t="str">
        <f>INDEX(Variables!$E$5:$E$65,MATCH($A51,Variables!$A$5:$A$65,0))</f>
        <v>MTInputs (scenario column)</v>
      </c>
      <c r="K51" s="5"/>
      <c r="L51" s="23" t="str">
        <f>LOWER(Settings!$C$4)&amp;".mit."&amp;$A51&amp;IF($C51="","","."&amp;$C51&amp;"."&amp;$B51)&amp;IF(INDEX(Variables!$D$5:$D$65,MATCH($A51,Variables!$A$5:$A$65,0))="","","."&amp;INDEX(Variables!$D$5:$D$65,MATCH($A51,Variables!$A$5:$A$65,0)))&amp;"."&amp;L$5</f>
        <v>egy.mit.fpr.s.res.coa.1</v>
      </c>
      <c r="M51" s="32">
        <f>INDEX(MTInputs!$J$1:$AZ$415,$D51,MATCH(M$5,MTInputs!$J$5:$AZ$5,0))</f>
        <v>0</v>
      </c>
      <c r="N51" s="33">
        <f>INDEX(MTInputs!$J$1:$AZ$415,$D51,MATCH(N$5,MTInputs!$J$5:$AZ$5,0))</f>
        <v>0</v>
      </c>
      <c r="O51" s="33">
        <f>INDEX(MTInputs!$J$1:$AZ$415,$D51,MATCH(O$5,MTInputs!$J$5:$AZ$5,0))</f>
        <v>0</v>
      </c>
      <c r="P51" s="33">
        <f>INDEX(MTInputs!$J$1:$AZ$415,$D51,MATCH(P$5,MTInputs!$J$5:$AZ$5,0))</f>
        <v>0</v>
      </c>
      <c r="Q51" s="33">
        <f>INDEX(MTInputs!$J$1:$AZ$415,$D51,MATCH(Q$5,MTInputs!$J$5:$AZ$5,0))</f>
        <v>0</v>
      </c>
      <c r="R51" s="33">
        <f>INDEX(MTInputs!$J$1:$AZ$415,$D51,MATCH(R$5,MTInputs!$J$5:$AZ$5,0))</f>
        <v>0</v>
      </c>
      <c r="S51" s="33">
        <f>INDEX(MTInputs!$J$1:$AZ$415,$D51,MATCH(S$5,MTInputs!$J$5:$AZ$5,0))</f>
        <v>0</v>
      </c>
      <c r="T51" s="33">
        <f>INDEX(MTInputs!$J$1:$AZ$415,$D51,MATCH(T$5,MTInputs!$J$5:$AZ$5,0))</f>
        <v>0</v>
      </c>
      <c r="U51" s="33">
        <f>INDEX(MTInputs!$J$1:$AZ$415,$D51,MATCH(U$5,MTInputs!$J$5:$AZ$5,0))</f>
        <v>0</v>
      </c>
      <c r="V51" s="33">
        <f>INDEX(MTInputs!$J$1:$AZ$415,$D51,MATCH(V$5,MTInputs!$J$5:$AZ$5,0))</f>
        <v>0</v>
      </c>
      <c r="W51" s="33">
        <f>INDEX(MTInputs!$J$1:$AZ$415,$D51,MATCH(W$5,MTInputs!$J$5:$AZ$5,0))</f>
        <v>0</v>
      </c>
      <c r="X51" s="33">
        <f>INDEX(MTInputs!$J$1:$AZ$415,$D51,MATCH(X$5,MTInputs!$J$5:$AZ$5,0))</f>
        <v>0</v>
      </c>
      <c r="Y51" s="33">
        <f>INDEX(MTInputs!$J$1:$AZ$415,$D51,MATCH(Y$5,MTInputs!$J$5:$AZ$5,0))</f>
        <v>0</v>
      </c>
      <c r="Z51" s="33">
        <f>INDEX(MTInputs!$J$1:$AZ$415,$D51,MATCH(Z$5,MTInputs!$J$5:$AZ$5,0))</f>
        <v>0</v>
      </c>
      <c r="AA51" s="33"/>
      <c r="AB51" s="23" t="str">
        <f>LOWER(Settings!$C$4)&amp;".mit."&amp;$A51&amp;IF($C51="","","."&amp;$C51&amp;"."&amp;$B51)&amp;IF(INDEX(Variables!$D$5:$D$65,MATCH($A51,Variables!$A$5:$A$65,0))="","","."&amp;INDEX(Variables!$D$5:$D$65,MATCH($A51,Variables!$A$5:$A$65,0)))&amp;"."&amp;AB$5</f>
        <v>egy.mit.fpr.s.res.coa.2</v>
      </c>
      <c r="AC51" s="32">
        <f>INDEX(MTInputs!$J$1:$AZ$415,$D51,MATCH(AC$5,MTInputs!$J$5:$AZ$5,0))</f>
        <v>0</v>
      </c>
      <c r="AD51" s="33">
        <f>INDEX(MTInputs!$J$1:$AZ$415,$D51,MATCH(AD$5,MTInputs!$J$5:$AZ$5,0))</f>
        <v>0</v>
      </c>
      <c r="AE51" s="33">
        <f>INDEX(MTInputs!$J$1:$AZ$415,$D51,MATCH(AE$5,MTInputs!$J$5:$AZ$5,0))</f>
        <v>0</v>
      </c>
      <c r="AF51" s="33">
        <f>INDEX(MTInputs!$J$1:$AZ$415,$D51,MATCH(AF$5,MTInputs!$J$5:$AZ$5,0))</f>
        <v>0</v>
      </c>
      <c r="AG51" s="33">
        <f>INDEX(MTInputs!$J$1:$AZ$415,$D51,MATCH(AG$5,MTInputs!$J$5:$AZ$5,0))</f>
        <v>0</v>
      </c>
      <c r="AH51" s="33">
        <f>INDEX(MTInputs!$J$1:$AZ$415,$D51,MATCH(AH$5,MTInputs!$J$5:$AZ$5,0))</f>
        <v>0</v>
      </c>
      <c r="AI51" s="33">
        <f>INDEX(MTInputs!$J$1:$AZ$415,$D51,MATCH(AI$5,MTInputs!$J$5:$AZ$5,0))</f>
        <v>0</v>
      </c>
      <c r="AJ51" s="33">
        <f>INDEX(MTInputs!$J$1:$AZ$415,$D51,MATCH(AJ$5,MTInputs!$J$5:$AZ$5,0))</f>
        <v>0</v>
      </c>
      <c r="AK51" s="33">
        <f>INDEX(MTInputs!$J$1:$AZ$415,$D51,MATCH(AK$5,MTInputs!$J$5:$AZ$5,0))</f>
        <v>0</v>
      </c>
      <c r="AL51" s="33">
        <f>INDEX(MTInputs!$J$1:$AZ$415,$D51,MATCH(AL$5,MTInputs!$J$5:$AZ$5,0))</f>
        <v>0</v>
      </c>
      <c r="AM51" s="33">
        <f>INDEX(MTInputs!$J$1:$AZ$415,$D51,MATCH(AM$5,MTInputs!$J$5:$AZ$5,0))</f>
        <v>0</v>
      </c>
      <c r="AN51" s="33">
        <f>INDEX(MTInputs!$J$1:$AZ$415,$D51,MATCH(AN$5,MTInputs!$J$5:$AZ$5,0))</f>
        <v>0</v>
      </c>
      <c r="AO51" s="33">
        <f>INDEX(MTInputs!$J$1:$AZ$415,$D51,MATCH(AO$5,MTInputs!$J$5:$AZ$5,0))</f>
        <v>0</v>
      </c>
      <c r="AP51" s="33">
        <f>INDEX(MTInputs!$J$1:$AZ$415,$D51,MATCH(AP$5,MTInputs!$J$5:$AZ$5,0))</f>
        <v>0</v>
      </c>
    </row>
    <row r="52" spans="1:42" hidden="1" outlineLevel="1" x14ac:dyDescent="0.25">
      <c r="A52" s="5" t="s">
        <v>899</v>
      </c>
      <c r="B52" s="5" t="s">
        <v>869</v>
      </c>
      <c r="C52" s="5" t="s">
        <v>900</v>
      </c>
      <c r="D52" s="6">
        <v>144</v>
      </c>
      <c r="H52" s="5" t="str">
        <f>INDEX(Variables!$B$5:$B$65,MATCH($A52,Variables!$A$5:$A$65,0))&amp;IF($C52="",""," | "&amp;INDEX(Mapping!$B$5:$B$26,MATCH($C52,Mapping!$A$5:$A$26,0))&amp;" | "&amp;INDEX(Mapping!$B$30:$B$41,MATCH($B52,Mapping!$A$30:$A$41,0)))</f>
        <v>Fuel price reform: starting price increase | Industry | Coal</v>
      </c>
      <c r="I52" s="5" t="str">
        <f>INDEX(Variables!$C$5:$C$65,MATCH($A52,Variables!$A$5:$A$65,0))</f>
        <v>price unit</v>
      </c>
      <c r="J52" s="5" t="str">
        <f>INDEX(Variables!$E$5:$E$65,MATCH($A52,Variables!$A$5:$A$65,0))</f>
        <v>MTInputs (scenario column)</v>
      </c>
      <c r="K52" s="5"/>
      <c r="L52" s="23" t="str">
        <f>LOWER(Settings!$C$4)&amp;".mit."&amp;$A52&amp;IF($C52="","","."&amp;$C52&amp;"."&amp;$B52)&amp;IF(INDEX(Variables!$D$5:$D$65,MATCH($A52,Variables!$A$5:$A$65,0))="","","."&amp;INDEX(Variables!$D$5:$D$65,MATCH($A52,Variables!$A$5:$A$65,0)))&amp;"."&amp;L$5</f>
        <v>egy.mit.fpr.s.ind.coa.1</v>
      </c>
      <c r="M52" s="32">
        <f>INDEX(MTInputs!$J$1:$AZ$415,$D52,MATCH(M$5,MTInputs!$J$5:$AZ$5,0))</f>
        <v>0</v>
      </c>
      <c r="N52" s="33">
        <f>INDEX(MTInputs!$J$1:$AZ$415,$D52,MATCH(N$5,MTInputs!$J$5:$AZ$5,0))</f>
        <v>0</v>
      </c>
      <c r="O52" s="33">
        <f>INDEX(MTInputs!$J$1:$AZ$415,$D52,MATCH(O$5,MTInputs!$J$5:$AZ$5,0))</f>
        <v>0</v>
      </c>
      <c r="P52" s="33">
        <f>INDEX(MTInputs!$J$1:$AZ$415,$D52,MATCH(P$5,MTInputs!$J$5:$AZ$5,0))</f>
        <v>0</v>
      </c>
      <c r="Q52" s="33">
        <f>INDEX(MTInputs!$J$1:$AZ$415,$D52,MATCH(Q$5,MTInputs!$J$5:$AZ$5,0))</f>
        <v>0</v>
      </c>
      <c r="R52" s="33">
        <f>INDEX(MTInputs!$J$1:$AZ$415,$D52,MATCH(R$5,MTInputs!$J$5:$AZ$5,0))</f>
        <v>0</v>
      </c>
      <c r="S52" s="33">
        <f>INDEX(MTInputs!$J$1:$AZ$415,$D52,MATCH(S$5,MTInputs!$J$5:$AZ$5,0))</f>
        <v>0</v>
      </c>
      <c r="T52" s="33">
        <f>INDEX(MTInputs!$J$1:$AZ$415,$D52,MATCH(T$5,MTInputs!$J$5:$AZ$5,0))</f>
        <v>0</v>
      </c>
      <c r="U52" s="33">
        <f>INDEX(MTInputs!$J$1:$AZ$415,$D52,MATCH(U$5,MTInputs!$J$5:$AZ$5,0))</f>
        <v>0</v>
      </c>
      <c r="V52" s="33">
        <f>INDEX(MTInputs!$J$1:$AZ$415,$D52,MATCH(V$5,MTInputs!$J$5:$AZ$5,0))</f>
        <v>0</v>
      </c>
      <c r="W52" s="33">
        <f>INDEX(MTInputs!$J$1:$AZ$415,$D52,MATCH(W$5,MTInputs!$J$5:$AZ$5,0))</f>
        <v>0</v>
      </c>
      <c r="X52" s="33">
        <f>INDEX(MTInputs!$J$1:$AZ$415,$D52,MATCH(X$5,MTInputs!$J$5:$AZ$5,0))</f>
        <v>0</v>
      </c>
      <c r="Y52" s="33">
        <f>INDEX(MTInputs!$J$1:$AZ$415,$D52,MATCH(Y$5,MTInputs!$J$5:$AZ$5,0))</f>
        <v>0</v>
      </c>
      <c r="Z52" s="33">
        <f>INDEX(MTInputs!$J$1:$AZ$415,$D52,MATCH(Z$5,MTInputs!$J$5:$AZ$5,0))</f>
        <v>0</v>
      </c>
      <c r="AA52" s="33"/>
      <c r="AB52" s="23" t="str">
        <f>LOWER(Settings!$C$4)&amp;".mit."&amp;$A52&amp;IF($C52="","","."&amp;$C52&amp;"."&amp;$B52)&amp;IF(INDEX(Variables!$D$5:$D$65,MATCH($A52,Variables!$A$5:$A$65,0))="","","."&amp;INDEX(Variables!$D$5:$D$65,MATCH($A52,Variables!$A$5:$A$65,0)))&amp;"."&amp;AB$5</f>
        <v>egy.mit.fpr.s.ind.coa.2</v>
      </c>
      <c r="AC52" s="32">
        <f>INDEX(MTInputs!$J$1:$AZ$415,$D52,MATCH(AC$5,MTInputs!$J$5:$AZ$5,0))</f>
        <v>0</v>
      </c>
      <c r="AD52" s="33">
        <f>INDEX(MTInputs!$J$1:$AZ$415,$D52,MATCH(AD$5,MTInputs!$J$5:$AZ$5,0))</f>
        <v>0</v>
      </c>
      <c r="AE52" s="33">
        <f>INDEX(MTInputs!$J$1:$AZ$415,$D52,MATCH(AE$5,MTInputs!$J$5:$AZ$5,0))</f>
        <v>0</v>
      </c>
      <c r="AF52" s="33">
        <f>INDEX(MTInputs!$J$1:$AZ$415,$D52,MATCH(AF$5,MTInputs!$J$5:$AZ$5,0))</f>
        <v>0</v>
      </c>
      <c r="AG52" s="33">
        <f>INDEX(MTInputs!$J$1:$AZ$415,$D52,MATCH(AG$5,MTInputs!$J$5:$AZ$5,0))</f>
        <v>0</v>
      </c>
      <c r="AH52" s="33">
        <f>INDEX(MTInputs!$J$1:$AZ$415,$D52,MATCH(AH$5,MTInputs!$J$5:$AZ$5,0))</f>
        <v>0</v>
      </c>
      <c r="AI52" s="33">
        <f>INDEX(MTInputs!$J$1:$AZ$415,$D52,MATCH(AI$5,MTInputs!$J$5:$AZ$5,0))</f>
        <v>0</v>
      </c>
      <c r="AJ52" s="33">
        <f>INDEX(MTInputs!$J$1:$AZ$415,$D52,MATCH(AJ$5,MTInputs!$J$5:$AZ$5,0))</f>
        <v>0</v>
      </c>
      <c r="AK52" s="33">
        <f>INDEX(MTInputs!$J$1:$AZ$415,$D52,MATCH(AK$5,MTInputs!$J$5:$AZ$5,0))</f>
        <v>0</v>
      </c>
      <c r="AL52" s="33">
        <f>INDEX(MTInputs!$J$1:$AZ$415,$D52,MATCH(AL$5,MTInputs!$J$5:$AZ$5,0))</f>
        <v>0</v>
      </c>
      <c r="AM52" s="33">
        <f>INDEX(MTInputs!$J$1:$AZ$415,$D52,MATCH(AM$5,MTInputs!$J$5:$AZ$5,0))</f>
        <v>0</v>
      </c>
      <c r="AN52" s="33">
        <f>INDEX(MTInputs!$J$1:$AZ$415,$D52,MATCH(AN$5,MTInputs!$J$5:$AZ$5,0))</f>
        <v>0</v>
      </c>
      <c r="AO52" s="33">
        <f>INDEX(MTInputs!$J$1:$AZ$415,$D52,MATCH(AO$5,MTInputs!$J$5:$AZ$5,0))</f>
        <v>0</v>
      </c>
      <c r="AP52" s="33">
        <f>INDEX(MTInputs!$J$1:$AZ$415,$D52,MATCH(AP$5,MTInputs!$J$5:$AZ$5,0))</f>
        <v>0</v>
      </c>
    </row>
    <row r="53" spans="1:42" hidden="1" outlineLevel="1" x14ac:dyDescent="0.25">
      <c r="A53" s="5" t="s">
        <v>899</v>
      </c>
      <c r="B53" s="5" t="s">
        <v>871</v>
      </c>
      <c r="C53" s="5" t="s">
        <v>879</v>
      </c>
      <c r="D53" s="6">
        <v>145</v>
      </c>
      <c r="H53" s="5" t="str">
        <f>INDEX(Variables!$B$5:$B$65,MATCH($A53,Variables!$A$5:$A$65,0))&amp;IF($C53="",""," | "&amp;INDEX(Mapping!$B$5:$B$26,MATCH($C53,Mapping!$A$5:$A$26,0))&amp;" | "&amp;INDEX(Mapping!$B$30:$B$41,MATCH($B53,Mapping!$A$30:$A$41,0)))</f>
        <v>Fuel price reform: starting price increase | Power | Natural gas</v>
      </c>
      <c r="I53" s="5" t="str">
        <f>INDEX(Variables!$C$5:$C$65,MATCH($A53,Variables!$A$5:$A$65,0))</f>
        <v>price unit</v>
      </c>
      <c r="J53" s="5" t="str">
        <f>INDEX(Variables!$E$5:$E$65,MATCH($A53,Variables!$A$5:$A$65,0))</f>
        <v>MTInputs (scenario column)</v>
      </c>
      <c r="K53" s="5"/>
      <c r="L53" s="23" t="str">
        <f>LOWER(Settings!$C$4)&amp;".mit."&amp;$A53&amp;IF($C53="","","."&amp;$C53&amp;"."&amp;$B53)&amp;IF(INDEX(Variables!$D$5:$D$65,MATCH($A53,Variables!$A$5:$A$65,0))="","","."&amp;INDEX(Variables!$D$5:$D$65,MATCH($A53,Variables!$A$5:$A$65,0)))&amp;"."&amp;L$5</f>
        <v>egy.mit.fpr.s.pow.nga.1</v>
      </c>
      <c r="M53" s="32">
        <f>INDEX(MTInputs!$J$1:$AZ$415,$D53,MATCH(M$5,MTInputs!$J$5:$AZ$5,0))</f>
        <v>0</v>
      </c>
      <c r="N53" s="33">
        <f>INDEX(MTInputs!$J$1:$AZ$415,$D53,MATCH(N$5,MTInputs!$J$5:$AZ$5,0))</f>
        <v>0</v>
      </c>
      <c r="O53" s="33">
        <f>INDEX(MTInputs!$J$1:$AZ$415,$D53,MATCH(O$5,MTInputs!$J$5:$AZ$5,0))</f>
        <v>0</v>
      </c>
      <c r="P53" s="33">
        <f>INDEX(MTInputs!$J$1:$AZ$415,$D53,MATCH(P$5,MTInputs!$J$5:$AZ$5,0))</f>
        <v>0</v>
      </c>
      <c r="Q53" s="33">
        <f>INDEX(MTInputs!$J$1:$AZ$415,$D53,MATCH(Q$5,MTInputs!$J$5:$AZ$5,0))</f>
        <v>0</v>
      </c>
      <c r="R53" s="33">
        <f>INDEX(MTInputs!$J$1:$AZ$415,$D53,MATCH(R$5,MTInputs!$J$5:$AZ$5,0))</f>
        <v>0</v>
      </c>
      <c r="S53" s="33">
        <f>INDEX(MTInputs!$J$1:$AZ$415,$D53,MATCH(S$5,MTInputs!$J$5:$AZ$5,0))</f>
        <v>0</v>
      </c>
      <c r="T53" s="33">
        <f>INDEX(MTInputs!$J$1:$AZ$415,$D53,MATCH(T$5,MTInputs!$J$5:$AZ$5,0))</f>
        <v>0</v>
      </c>
      <c r="U53" s="33">
        <f>INDEX(MTInputs!$J$1:$AZ$415,$D53,MATCH(U$5,MTInputs!$J$5:$AZ$5,0))</f>
        <v>0</v>
      </c>
      <c r="V53" s="33">
        <f>INDEX(MTInputs!$J$1:$AZ$415,$D53,MATCH(V$5,MTInputs!$J$5:$AZ$5,0))</f>
        <v>0</v>
      </c>
      <c r="W53" s="33">
        <f>INDEX(MTInputs!$J$1:$AZ$415,$D53,MATCH(W$5,MTInputs!$J$5:$AZ$5,0))</f>
        <v>0</v>
      </c>
      <c r="X53" s="33">
        <f>INDEX(MTInputs!$J$1:$AZ$415,$D53,MATCH(X$5,MTInputs!$J$5:$AZ$5,0))</f>
        <v>0</v>
      </c>
      <c r="Y53" s="33">
        <f>INDEX(MTInputs!$J$1:$AZ$415,$D53,MATCH(Y$5,MTInputs!$J$5:$AZ$5,0))</f>
        <v>0</v>
      </c>
      <c r="Z53" s="33">
        <f>INDEX(MTInputs!$J$1:$AZ$415,$D53,MATCH(Z$5,MTInputs!$J$5:$AZ$5,0))</f>
        <v>0</v>
      </c>
      <c r="AA53" s="33"/>
      <c r="AB53" s="23" t="str">
        <f>LOWER(Settings!$C$4)&amp;".mit."&amp;$A53&amp;IF($C53="","","."&amp;$C53&amp;"."&amp;$B53)&amp;IF(INDEX(Variables!$D$5:$D$65,MATCH($A53,Variables!$A$5:$A$65,0))="","","."&amp;INDEX(Variables!$D$5:$D$65,MATCH($A53,Variables!$A$5:$A$65,0)))&amp;"."&amp;AB$5</f>
        <v>egy.mit.fpr.s.pow.nga.2</v>
      </c>
      <c r="AC53" s="32">
        <f>INDEX(MTInputs!$J$1:$AZ$415,$D53,MATCH(AC$5,MTInputs!$J$5:$AZ$5,0))</f>
        <v>0</v>
      </c>
      <c r="AD53" s="33">
        <f>INDEX(MTInputs!$J$1:$AZ$415,$D53,MATCH(AD$5,MTInputs!$J$5:$AZ$5,0))</f>
        <v>0</v>
      </c>
      <c r="AE53" s="33">
        <f>INDEX(MTInputs!$J$1:$AZ$415,$D53,MATCH(AE$5,MTInputs!$J$5:$AZ$5,0))</f>
        <v>0</v>
      </c>
      <c r="AF53" s="33">
        <f>INDEX(MTInputs!$J$1:$AZ$415,$D53,MATCH(AF$5,MTInputs!$J$5:$AZ$5,0))</f>
        <v>0</v>
      </c>
      <c r="AG53" s="33">
        <f>INDEX(MTInputs!$J$1:$AZ$415,$D53,MATCH(AG$5,MTInputs!$J$5:$AZ$5,0))</f>
        <v>0</v>
      </c>
      <c r="AH53" s="33">
        <f>INDEX(MTInputs!$J$1:$AZ$415,$D53,MATCH(AH$5,MTInputs!$J$5:$AZ$5,0))</f>
        <v>0</v>
      </c>
      <c r="AI53" s="33">
        <f>INDEX(MTInputs!$J$1:$AZ$415,$D53,MATCH(AI$5,MTInputs!$J$5:$AZ$5,0))</f>
        <v>0</v>
      </c>
      <c r="AJ53" s="33">
        <f>INDEX(MTInputs!$J$1:$AZ$415,$D53,MATCH(AJ$5,MTInputs!$J$5:$AZ$5,0))</f>
        <v>0</v>
      </c>
      <c r="AK53" s="33">
        <f>INDEX(MTInputs!$J$1:$AZ$415,$D53,MATCH(AK$5,MTInputs!$J$5:$AZ$5,0))</f>
        <v>0</v>
      </c>
      <c r="AL53" s="33">
        <f>INDEX(MTInputs!$J$1:$AZ$415,$D53,MATCH(AL$5,MTInputs!$J$5:$AZ$5,0))</f>
        <v>0</v>
      </c>
      <c r="AM53" s="33">
        <f>INDEX(MTInputs!$J$1:$AZ$415,$D53,MATCH(AM$5,MTInputs!$J$5:$AZ$5,0))</f>
        <v>0</v>
      </c>
      <c r="AN53" s="33">
        <f>INDEX(MTInputs!$J$1:$AZ$415,$D53,MATCH(AN$5,MTInputs!$J$5:$AZ$5,0))</f>
        <v>0</v>
      </c>
      <c r="AO53" s="33">
        <f>INDEX(MTInputs!$J$1:$AZ$415,$D53,MATCH(AO$5,MTInputs!$J$5:$AZ$5,0))</f>
        <v>0</v>
      </c>
      <c r="AP53" s="33">
        <f>INDEX(MTInputs!$J$1:$AZ$415,$D53,MATCH(AP$5,MTInputs!$J$5:$AZ$5,0))</f>
        <v>0</v>
      </c>
    </row>
    <row r="54" spans="1:42" hidden="1" outlineLevel="1" x14ac:dyDescent="0.25">
      <c r="A54" s="5" t="s">
        <v>899</v>
      </c>
      <c r="B54" s="5" t="s">
        <v>871</v>
      </c>
      <c r="C54" s="5" t="s">
        <v>884</v>
      </c>
      <c r="D54" s="6">
        <v>146</v>
      </c>
      <c r="H54" s="5" t="str">
        <f>INDEX(Variables!$B$5:$B$65,MATCH($A54,Variables!$A$5:$A$65,0))&amp;IF($C54="",""," | "&amp;INDEX(Mapping!$B$5:$B$26,MATCH($C54,Mapping!$A$5:$A$26,0))&amp;" | "&amp;INDEX(Mapping!$B$30:$B$41,MATCH($B54,Mapping!$A$30:$A$41,0)))</f>
        <v>Fuel price reform: starting price increase | Residential | Natural gas</v>
      </c>
      <c r="I54" s="5" t="str">
        <f>INDEX(Variables!$C$5:$C$65,MATCH($A54,Variables!$A$5:$A$65,0))</f>
        <v>price unit</v>
      </c>
      <c r="J54" s="5" t="str">
        <f>INDEX(Variables!$E$5:$E$65,MATCH($A54,Variables!$A$5:$A$65,0))</f>
        <v>MTInputs (scenario column)</v>
      </c>
      <c r="K54" s="5"/>
      <c r="L54" s="23" t="str">
        <f>LOWER(Settings!$C$4)&amp;".mit."&amp;$A54&amp;IF($C54="","","."&amp;$C54&amp;"."&amp;$B54)&amp;IF(INDEX(Variables!$D$5:$D$65,MATCH($A54,Variables!$A$5:$A$65,0))="","","."&amp;INDEX(Variables!$D$5:$D$65,MATCH($A54,Variables!$A$5:$A$65,0)))&amp;"."&amp;L$5</f>
        <v>egy.mit.fpr.s.res.nga.1</v>
      </c>
      <c r="M54" s="32">
        <f>INDEX(MTInputs!$J$1:$AZ$415,$D54,MATCH(M$5,MTInputs!$J$5:$AZ$5,0))</f>
        <v>0</v>
      </c>
      <c r="N54" s="33">
        <f>INDEX(MTInputs!$J$1:$AZ$415,$D54,MATCH(N$5,MTInputs!$J$5:$AZ$5,0))</f>
        <v>0</v>
      </c>
      <c r="O54" s="33">
        <f>INDEX(MTInputs!$J$1:$AZ$415,$D54,MATCH(O$5,MTInputs!$J$5:$AZ$5,0))</f>
        <v>0</v>
      </c>
      <c r="P54" s="33">
        <f>INDEX(MTInputs!$J$1:$AZ$415,$D54,MATCH(P$5,MTInputs!$J$5:$AZ$5,0))</f>
        <v>0</v>
      </c>
      <c r="Q54" s="33">
        <f>INDEX(MTInputs!$J$1:$AZ$415,$D54,MATCH(Q$5,MTInputs!$J$5:$AZ$5,0))</f>
        <v>0</v>
      </c>
      <c r="R54" s="33">
        <f>INDEX(MTInputs!$J$1:$AZ$415,$D54,MATCH(R$5,MTInputs!$J$5:$AZ$5,0))</f>
        <v>0</v>
      </c>
      <c r="S54" s="33">
        <f>INDEX(MTInputs!$J$1:$AZ$415,$D54,MATCH(S$5,MTInputs!$J$5:$AZ$5,0))</f>
        <v>0</v>
      </c>
      <c r="T54" s="33">
        <f>INDEX(MTInputs!$J$1:$AZ$415,$D54,MATCH(T$5,MTInputs!$J$5:$AZ$5,0))</f>
        <v>0</v>
      </c>
      <c r="U54" s="33">
        <f>INDEX(MTInputs!$J$1:$AZ$415,$D54,MATCH(U$5,MTInputs!$J$5:$AZ$5,0))</f>
        <v>0</v>
      </c>
      <c r="V54" s="33">
        <f>INDEX(MTInputs!$J$1:$AZ$415,$D54,MATCH(V$5,MTInputs!$J$5:$AZ$5,0))</f>
        <v>0</v>
      </c>
      <c r="W54" s="33">
        <f>INDEX(MTInputs!$J$1:$AZ$415,$D54,MATCH(W$5,MTInputs!$J$5:$AZ$5,0))</f>
        <v>0</v>
      </c>
      <c r="X54" s="33">
        <f>INDEX(MTInputs!$J$1:$AZ$415,$D54,MATCH(X$5,MTInputs!$J$5:$AZ$5,0))</f>
        <v>0</v>
      </c>
      <c r="Y54" s="33">
        <f>INDEX(MTInputs!$J$1:$AZ$415,$D54,MATCH(Y$5,MTInputs!$J$5:$AZ$5,0))</f>
        <v>0</v>
      </c>
      <c r="Z54" s="33">
        <f>INDEX(MTInputs!$J$1:$AZ$415,$D54,MATCH(Z$5,MTInputs!$J$5:$AZ$5,0))</f>
        <v>0</v>
      </c>
      <c r="AA54" s="33"/>
      <c r="AB54" s="23" t="str">
        <f>LOWER(Settings!$C$4)&amp;".mit."&amp;$A54&amp;IF($C54="","","."&amp;$C54&amp;"."&amp;$B54)&amp;IF(INDEX(Variables!$D$5:$D$65,MATCH($A54,Variables!$A$5:$A$65,0))="","","."&amp;INDEX(Variables!$D$5:$D$65,MATCH($A54,Variables!$A$5:$A$65,0)))&amp;"."&amp;AB$5</f>
        <v>egy.mit.fpr.s.res.nga.2</v>
      </c>
      <c r="AC54" s="32">
        <f>INDEX(MTInputs!$J$1:$AZ$415,$D54,MATCH(AC$5,MTInputs!$J$5:$AZ$5,0))</f>
        <v>0</v>
      </c>
      <c r="AD54" s="33">
        <f>INDEX(MTInputs!$J$1:$AZ$415,$D54,MATCH(AD$5,MTInputs!$J$5:$AZ$5,0))</f>
        <v>0</v>
      </c>
      <c r="AE54" s="33">
        <f>INDEX(MTInputs!$J$1:$AZ$415,$D54,MATCH(AE$5,MTInputs!$J$5:$AZ$5,0))</f>
        <v>0</v>
      </c>
      <c r="AF54" s="33">
        <f>INDEX(MTInputs!$J$1:$AZ$415,$D54,MATCH(AF$5,MTInputs!$J$5:$AZ$5,0))</f>
        <v>0</v>
      </c>
      <c r="AG54" s="33">
        <f>INDEX(MTInputs!$J$1:$AZ$415,$D54,MATCH(AG$5,MTInputs!$J$5:$AZ$5,0))</f>
        <v>0</v>
      </c>
      <c r="AH54" s="33">
        <f>INDEX(MTInputs!$J$1:$AZ$415,$D54,MATCH(AH$5,MTInputs!$J$5:$AZ$5,0))</f>
        <v>0</v>
      </c>
      <c r="AI54" s="33">
        <f>INDEX(MTInputs!$J$1:$AZ$415,$D54,MATCH(AI$5,MTInputs!$J$5:$AZ$5,0))</f>
        <v>0</v>
      </c>
      <c r="AJ54" s="33">
        <f>INDEX(MTInputs!$J$1:$AZ$415,$D54,MATCH(AJ$5,MTInputs!$J$5:$AZ$5,0))</f>
        <v>0</v>
      </c>
      <c r="AK54" s="33">
        <f>INDEX(MTInputs!$J$1:$AZ$415,$D54,MATCH(AK$5,MTInputs!$J$5:$AZ$5,0))</f>
        <v>0</v>
      </c>
      <c r="AL54" s="33">
        <f>INDEX(MTInputs!$J$1:$AZ$415,$D54,MATCH(AL$5,MTInputs!$J$5:$AZ$5,0))</f>
        <v>0</v>
      </c>
      <c r="AM54" s="33">
        <f>INDEX(MTInputs!$J$1:$AZ$415,$D54,MATCH(AM$5,MTInputs!$J$5:$AZ$5,0))</f>
        <v>0</v>
      </c>
      <c r="AN54" s="33">
        <f>INDEX(MTInputs!$J$1:$AZ$415,$D54,MATCH(AN$5,MTInputs!$J$5:$AZ$5,0))</f>
        <v>0</v>
      </c>
      <c r="AO54" s="33">
        <f>INDEX(MTInputs!$J$1:$AZ$415,$D54,MATCH(AO$5,MTInputs!$J$5:$AZ$5,0))</f>
        <v>0</v>
      </c>
      <c r="AP54" s="33">
        <f>INDEX(MTInputs!$J$1:$AZ$415,$D54,MATCH(AP$5,MTInputs!$J$5:$AZ$5,0))</f>
        <v>0</v>
      </c>
    </row>
    <row r="55" spans="1:42" hidden="1" outlineLevel="1" x14ac:dyDescent="0.25">
      <c r="A55" s="5" t="s">
        <v>899</v>
      </c>
      <c r="B55" s="5" t="s">
        <v>871</v>
      </c>
      <c r="C55" s="5" t="s">
        <v>900</v>
      </c>
      <c r="D55" s="6">
        <v>147</v>
      </c>
      <c r="H55" s="5" t="str">
        <f>INDEX(Variables!$B$5:$B$65,MATCH($A55,Variables!$A$5:$A$65,0))&amp;IF($C55="",""," | "&amp;INDEX(Mapping!$B$5:$B$26,MATCH($C55,Mapping!$A$5:$A$26,0))&amp;" | "&amp;INDEX(Mapping!$B$30:$B$41,MATCH($B55,Mapping!$A$30:$A$41,0)))</f>
        <v>Fuel price reform: starting price increase | Industry | Natural gas</v>
      </c>
      <c r="I55" s="5" t="str">
        <f>INDEX(Variables!$C$5:$C$65,MATCH($A55,Variables!$A$5:$A$65,0))</f>
        <v>price unit</v>
      </c>
      <c r="J55" s="5" t="str">
        <f>INDEX(Variables!$E$5:$E$65,MATCH($A55,Variables!$A$5:$A$65,0))</f>
        <v>MTInputs (scenario column)</v>
      </c>
      <c r="K55" s="5"/>
      <c r="L55" s="23" t="str">
        <f>LOWER(Settings!$C$4)&amp;".mit."&amp;$A55&amp;IF($C55="","","."&amp;$C55&amp;"."&amp;$B55)&amp;IF(INDEX(Variables!$D$5:$D$65,MATCH($A55,Variables!$A$5:$A$65,0))="","","."&amp;INDEX(Variables!$D$5:$D$65,MATCH($A55,Variables!$A$5:$A$65,0)))&amp;"."&amp;L$5</f>
        <v>egy.mit.fpr.s.ind.nga.1</v>
      </c>
      <c r="M55" s="32">
        <f>INDEX(MTInputs!$J$1:$AZ$415,$D55,MATCH(M$5,MTInputs!$J$5:$AZ$5,0))</f>
        <v>0</v>
      </c>
      <c r="N55" s="33">
        <f>INDEX(MTInputs!$J$1:$AZ$415,$D55,MATCH(N$5,MTInputs!$J$5:$AZ$5,0))</f>
        <v>0</v>
      </c>
      <c r="O55" s="33">
        <f>INDEX(MTInputs!$J$1:$AZ$415,$D55,MATCH(O$5,MTInputs!$J$5:$AZ$5,0))</f>
        <v>0</v>
      </c>
      <c r="P55" s="33">
        <f>INDEX(MTInputs!$J$1:$AZ$415,$D55,MATCH(P$5,MTInputs!$J$5:$AZ$5,0))</f>
        <v>0</v>
      </c>
      <c r="Q55" s="33">
        <f>INDEX(MTInputs!$J$1:$AZ$415,$D55,MATCH(Q$5,MTInputs!$J$5:$AZ$5,0))</f>
        <v>0</v>
      </c>
      <c r="R55" s="33">
        <f>INDEX(MTInputs!$J$1:$AZ$415,$D55,MATCH(R$5,MTInputs!$J$5:$AZ$5,0))</f>
        <v>0</v>
      </c>
      <c r="S55" s="33">
        <f>INDEX(MTInputs!$J$1:$AZ$415,$D55,MATCH(S$5,MTInputs!$J$5:$AZ$5,0))</f>
        <v>0</v>
      </c>
      <c r="T55" s="33">
        <f>INDEX(MTInputs!$J$1:$AZ$415,$D55,MATCH(T$5,MTInputs!$J$5:$AZ$5,0))</f>
        <v>0</v>
      </c>
      <c r="U55" s="33">
        <f>INDEX(MTInputs!$J$1:$AZ$415,$D55,MATCH(U$5,MTInputs!$J$5:$AZ$5,0))</f>
        <v>0</v>
      </c>
      <c r="V55" s="33">
        <f>INDEX(MTInputs!$J$1:$AZ$415,$D55,MATCH(V$5,MTInputs!$J$5:$AZ$5,0))</f>
        <v>0</v>
      </c>
      <c r="W55" s="33">
        <f>INDEX(MTInputs!$J$1:$AZ$415,$D55,MATCH(W$5,MTInputs!$J$5:$AZ$5,0))</f>
        <v>0</v>
      </c>
      <c r="X55" s="33">
        <f>INDEX(MTInputs!$J$1:$AZ$415,$D55,MATCH(X$5,MTInputs!$J$5:$AZ$5,0))</f>
        <v>0</v>
      </c>
      <c r="Y55" s="33">
        <f>INDEX(MTInputs!$J$1:$AZ$415,$D55,MATCH(Y$5,MTInputs!$J$5:$AZ$5,0))</f>
        <v>0</v>
      </c>
      <c r="Z55" s="33">
        <f>INDEX(MTInputs!$J$1:$AZ$415,$D55,MATCH(Z$5,MTInputs!$J$5:$AZ$5,0))</f>
        <v>0</v>
      </c>
      <c r="AA55" s="33"/>
      <c r="AB55" s="23" t="str">
        <f>LOWER(Settings!$C$4)&amp;".mit."&amp;$A55&amp;IF($C55="","","."&amp;$C55&amp;"."&amp;$B55)&amp;IF(INDEX(Variables!$D$5:$D$65,MATCH($A55,Variables!$A$5:$A$65,0))="","","."&amp;INDEX(Variables!$D$5:$D$65,MATCH($A55,Variables!$A$5:$A$65,0)))&amp;"."&amp;AB$5</f>
        <v>egy.mit.fpr.s.ind.nga.2</v>
      </c>
      <c r="AC55" s="32">
        <f>INDEX(MTInputs!$J$1:$AZ$415,$D55,MATCH(AC$5,MTInputs!$J$5:$AZ$5,0))</f>
        <v>0</v>
      </c>
      <c r="AD55" s="33">
        <f>INDEX(MTInputs!$J$1:$AZ$415,$D55,MATCH(AD$5,MTInputs!$J$5:$AZ$5,0))</f>
        <v>0</v>
      </c>
      <c r="AE55" s="33">
        <f>INDEX(MTInputs!$J$1:$AZ$415,$D55,MATCH(AE$5,MTInputs!$J$5:$AZ$5,0))</f>
        <v>0</v>
      </c>
      <c r="AF55" s="33">
        <f>INDEX(MTInputs!$J$1:$AZ$415,$D55,MATCH(AF$5,MTInputs!$J$5:$AZ$5,0))</f>
        <v>0</v>
      </c>
      <c r="AG55" s="33">
        <f>INDEX(MTInputs!$J$1:$AZ$415,$D55,MATCH(AG$5,MTInputs!$J$5:$AZ$5,0))</f>
        <v>0</v>
      </c>
      <c r="AH55" s="33">
        <f>INDEX(MTInputs!$J$1:$AZ$415,$D55,MATCH(AH$5,MTInputs!$J$5:$AZ$5,0))</f>
        <v>0</v>
      </c>
      <c r="AI55" s="33">
        <f>INDEX(MTInputs!$J$1:$AZ$415,$D55,MATCH(AI$5,MTInputs!$J$5:$AZ$5,0))</f>
        <v>0</v>
      </c>
      <c r="AJ55" s="33">
        <f>INDEX(MTInputs!$J$1:$AZ$415,$D55,MATCH(AJ$5,MTInputs!$J$5:$AZ$5,0))</f>
        <v>0</v>
      </c>
      <c r="AK55" s="33">
        <f>INDEX(MTInputs!$J$1:$AZ$415,$D55,MATCH(AK$5,MTInputs!$J$5:$AZ$5,0))</f>
        <v>0</v>
      </c>
      <c r="AL55" s="33">
        <f>INDEX(MTInputs!$J$1:$AZ$415,$D55,MATCH(AL$5,MTInputs!$J$5:$AZ$5,0))</f>
        <v>0</v>
      </c>
      <c r="AM55" s="33">
        <f>INDEX(MTInputs!$J$1:$AZ$415,$D55,MATCH(AM$5,MTInputs!$J$5:$AZ$5,0))</f>
        <v>0</v>
      </c>
      <c r="AN55" s="33">
        <f>INDEX(MTInputs!$J$1:$AZ$415,$D55,MATCH(AN$5,MTInputs!$J$5:$AZ$5,0))</f>
        <v>0</v>
      </c>
      <c r="AO55" s="33">
        <f>INDEX(MTInputs!$J$1:$AZ$415,$D55,MATCH(AO$5,MTInputs!$J$5:$AZ$5,0))</f>
        <v>0</v>
      </c>
      <c r="AP55" s="33">
        <f>INDEX(MTInputs!$J$1:$AZ$415,$D55,MATCH(AP$5,MTInputs!$J$5:$AZ$5,0))</f>
        <v>0</v>
      </c>
    </row>
    <row r="56" spans="1:42" hidden="1" outlineLevel="1" x14ac:dyDescent="0.25">
      <c r="A56" s="5" t="s">
        <v>899</v>
      </c>
      <c r="B56" s="5" t="s">
        <v>901</v>
      </c>
      <c r="C56" s="5" t="s">
        <v>884</v>
      </c>
      <c r="D56" s="6">
        <v>148</v>
      </c>
      <c r="H56" s="5" t="str">
        <f>INDEX(Variables!$B$5:$B$65,MATCH($A56,Variables!$A$5:$A$65,0))&amp;IF($C56="",""," | "&amp;INDEX(Mapping!$B$5:$B$26,MATCH($C56,Mapping!$A$5:$A$26,0))&amp;" | "&amp;INDEX(Mapping!$B$30:$B$41,MATCH($B56,Mapping!$A$30:$A$41,0)))</f>
        <v>Fuel price reform: starting price increase | Residential | Electricity</v>
      </c>
      <c r="I56" s="5" t="str">
        <f>INDEX(Variables!$C$5:$C$65,MATCH($A56,Variables!$A$5:$A$65,0))</f>
        <v>price unit</v>
      </c>
      <c r="J56" s="5" t="str">
        <f>INDEX(Variables!$E$5:$E$65,MATCH($A56,Variables!$A$5:$A$65,0))</f>
        <v>MTInputs (scenario column)</v>
      </c>
      <c r="K56" s="5"/>
      <c r="L56" s="23" t="str">
        <f>LOWER(Settings!$C$4)&amp;".mit."&amp;$A56&amp;IF($C56="","","."&amp;$C56&amp;"."&amp;$B56)&amp;IF(INDEX(Variables!$D$5:$D$65,MATCH($A56,Variables!$A$5:$A$65,0))="","","."&amp;INDEX(Variables!$D$5:$D$65,MATCH($A56,Variables!$A$5:$A$65,0)))&amp;"."&amp;L$5</f>
        <v>egy.mit.fpr.s.res.ecy.1</v>
      </c>
      <c r="M56" s="32">
        <f>INDEX(MTInputs!$J$1:$AZ$415,$D56,MATCH(M$5,MTInputs!$J$5:$AZ$5,0))</f>
        <v>0</v>
      </c>
      <c r="N56" s="33">
        <f>INDEX(MTInputs!$J$1:$AZ$415,$D56,MATCH(N$5,MTInputs!$J$5:$AZ$5,0))</f>
        <v>0</v>
      </c>
      <c r="O56" s="33">
        <f>INDEX(MTInputs!$J$1:$AZ$415,$D56,MATCH(O$5,MTInputs!$J$5:$AZ$5,0))</f>
        <v>0</v>
      </c>
      <c r="P56" s="33">
        <f>INDEX(MTInputs!$J$1:$AZ$415,$D56,MATCH(P$5,MTInputs!$J$5:$AZ$5,0))</f>
        <v>0</v>
      </c>
      <c r="Q56" s="33">
        <f>INDEX(MTInputs!$J$1:$AZ$415,$D56,MATCH(Q$5,MTInputs!$J$5:$AZ$5,0))</f>
        <v>0</v>
      </c>
      <c r="R56" s="33">
        <f>INDEX(MTInputs!$J$1:$AZ$415,$D56,MATCH(R$5,MTInputs!$J$5:$AZ$5,0))</f>
        <v>0</v>
      </c>
      <c r="S56" s="33">
        <f>INDEX(MTInputs!$J$1:$AZ$415,$D56,MATCH(S$5,MTInputs!$J$5:$AZ$5,0))</f>
        <v>0</v>
      </c>
      <c r="T56" s="33">
        <f>INDEX(MTInputs!$J$1:$AZ$415,$D56,MATCH(T$5,MTInputs!$J$5:$AZ$5,0))</f>
        <v>0</v>
      </c>
      <c r="U56" s="33">
        <f>INDEX(MTInputs!$J$1:$AZ$415,$D56,MATCH(U$5,MTInputs!$J$5:$AZ$5,0))</f>
        <v>0</v>
      </c>
      <c r="V56" s="33">
        <f>INDEX(MTInputs!$J$1:$AZ$415,$D56,MATCH(V$5,MTInputs!$J$5:$AZ$5,0))</f>
        <v>0</v>
      </c>
      <c r="W56" s="33">
        <f>INDEX(MTInputs!$J$1:$AZ$415,$D56,MATCH(W$5,MTInputs!$J$5:$AZ$5,0))</f>
        <v>0</v>
      </c>
      <c r="X56" s="33">
        <f>INDEX(MTInputs!$J$1:$AZ$415,$D56,MATCH(X$5,MTInputs!$J$5:$AZ$5,0))</f>
        <v>0</v>
      </c>
      <c r="Y56" s="33">
        <f>INDEX(MTInputs!$J$1:$AZ$415,$D56,MATCH(Y$5,MTInputs!$J$5:$AZ$5,0))</f>
        <v>0</v>
      </c>
      <c r="Z56" s="33">
        <f>INDEX(MTInputs!$J$1:$AZ$415,$D56,MATCH(Z$5,MTInputs!$J$5:$AZ$5,0))</f>
        <v>0</v>
      </c>
      <c r="AA56" s="33"/>
      <c r="AB56" s="23" t="str">
        <f>LOWER(Settings!$C$4)&amp;".mit."&amp;$A56&amp;IF($C56="","","."&amp;$C56&amp;"."&amp;$B56)&amp;IF(INDEX(Variables!$D$5:$D$65,MATCH($A56,Variables!$A$5:$A$65,0))="","","."&amp;INDEX(Variables!$D$5:$D$65,MATCH($A56,Variables!$A$5:$A$65,0)))&amp;"."&amp;AB$5</f>
        <v>egy.mit.fpr.s.res.ecy.2</v>
      </c>
      <c r="AC56" s="32">
        <f>INDEX(MTInputs!$J$1:$AZ$415,$D56,MATCH(AC$5,MTInputs!$J$5:$AZ$5,0))</f>
        <v>0</v>
      </c>
      <c r="AD56" s="33">
        <f>INDEX(MTInputs!$J$1:$AZ$415,$D56,MATCH(AD$5,MTInputs!$J$5:$AZ$5,0))</f>
        <v>0</v>
      </c>
      <c r="AE56" s="33">
        <f>INDEX(MTInputs!$J$1:$AZ$415,$D56,MATCH(AE$5,MTInputs!$J$5:$AZ$5,0))</f>
        <v>0</v>
      </c>
      <c r="AF56" s="33">
        <f>INDEX(MTInputs!$J$1:$AZ$415,$D56,MATCH(AF$5,MTInputs!$J$5:$AZ$5,0))</f>
        <v>0</v>
      </c>
      <c r="AG56" s="33">
        <f>INDEX(MTInputs!$J$1:$AZ$415,$D56,MATCH(AG$5,MTInputs!$J$5:$AZ$5,0))</f>
        <v>0</v>
      </c>
      <c r="AH56" s="33">
        <f>INDEX(MTInputs!$J$1:$AZ$415,$D56,MATCH(AH$5,MTInputs!$J$5:$AZ$5,0))</f>
        <v>0</v>
      </c>
      <c r="AI56" s="33">
        <f>INDEX(MTInputs!$J$1:$AZ$415,$D56,MATCH(AI$5,MTInputs!$J$5:$AZ$5,0))</f>
        <v>0</v>
      </c>
      <c r="AJ56" s="33">
        <f>INDEX(MTInputs!$J$1:$AZ$415,$D56,MATCH(AJ$5,MTInputs!$J$5:$AZ$5,0))</f>
        <v>0</v>
      </c>
      <c r="AK56" s="33">
        <f>INDEX(MTInputs!$J$1:$AZ$415,$D56,MATCH(AK$5,MTInputs!$J$5:$AZ$5,0))</f>
        <v>0</v>
      </c>
      <c r="AL56" s="33">
        <f>INDEX(MTInputs!$J$1:$AZ$415,$D56,MATCH(AL$5,MTInputs!$J$5:$AZ$5,0))</f>
        <v>0</v>
      </c>
      <c r="AM56" s="33">
        <f>INDEX(MTInputs!$J$1:$AZ$415,$D56,MATCH(AM$5,MTInputs!$J$5:$AZ$5,0))</f>
        <v>0</v>
      </c>
      <c r="AN56" s="33">
        <f>INDEX(MTInputs!$J$1:$AZ$415,$D56,MATCH(AN$5,MTInputs!$J$5:$AZ$5,0))</f>
        <v>0</v>
      </c>
      <c r="AO56" s="33">
        <f>INDEX(MTInputs!$J$1:$AZ$415,$D56,MATCH(AO$5,MTInputs!$J$5:$AZ$5,0))</f>
        <v>0</v>
      </c>
      <c r="AP56" s="33">
        <f>INDEX(MTInputs!$J$1:$AZ$415,$D56,MATCH(AP$5,MTInputs!$J$5:$AZ$5,0))</f>
        <v>0</v>
      </c>
    </row>
    <row r="57" spans="1:42" hidden="1" outlineLevel="1" x14ac:dyDescent="0.25">
      <c r="A57" s="5" t="s">
        <v>899</v>
      </c>
      <c r="B57" s="5" t="s">
        <v>901</v>
      </c>
      <c r="C57" s="5" t="s">
        <v>900</v>
      </c>
      <c r="D57" s="6">
        <v>149</v>
      </c>
      <c r="H57" s="5" t="str">
        <f>INDEX(Variables!$B$5:$B$65,MATCH($A57,Variables!$A$5:$A$65,0))&amp;IF($C57="",""," | "&amp;INDEX(Mapping!$B$5:$B$26,MATCH($C57,Mapping!$A$5:$A$26,0))&amp;" | "&amp;INDEX(Mapping!$B$30:$B$41,MATCH($B57,Mapping!$A$30:$A$41,0)))</f>
        <v>Fuel price reform: starting price increase | Industry | Electricity</v>
      </c>
      <c r="I57" s="5" t="str">
        <f>INDEX(Variables!$C$5:$C$65,MATCH($A57,Variables!$A$5:$A$65,0))</f>
        <v>price unit</v>
      </c>
      <c r="J57" s="5" t="str">
        <f>INDEX(Variables!$E$5:$E$65,MATCH($A57,Variables!$A$5:$A$65,0))</f>
        <v>MTInputs (scenario column)</v>
      </c>
      <c r="K57" s="5"/>
      <c r="L57" s="23" t="str">
        <f>LOWER(Settings!$C$4)&amp;".mit."&amp;$A57&amp;IF($C57="","","."&amp;$C57&amp;"."&amp;$B57)&amp;IF(INDEX(Variables!$D$5:$D$65,MATCH($A57,Variables!$A$5:$A$65,0))="","","."&amp;INDEX(Variables!$D$5:$D$65,MATCH($A57,Variables!$A$5:$A$65,0)))&amp;"."&amp;L$5</f>
        <v>egy.mit.fpr.s.ind.ecy.1</v>
      </c>
      <c r="M57" s="32">
        <f>INDEX(MTInputs!$J$1:$AZ$415,$D57,MATCH(M$5,MTInputs!$J$5:$AZ$5,0))</f>
        <v>0</v>
      </c>
      <c r="N57" s="33">
        <f>INDEX(MTInputs!$J$1:$AZ$415,$D57,MATCH(N$5,MTInputs!$J$5:$AZ$5,0))</f>
        <v>0</v>
      </c>
      <c r="O57" s="33">
        <f>INDEX(MTInputs!$J$1:$AZ$415,$D57,MATCH(O$5,MTInputs!$J$5:$AZ$5,0))</f>
        <v>0</v>
      </c>
      <c r="P57" s="33">
        <f>INDEX(MTInputs!$J$1:$AZ$415,$D57,MATCH(P$5,MTInputs!$J$5:$AZ$5,0))</f>
        <v>0</v>
      </c>
      <c r="Q57" s="33">
        <f>INDEX(MTInputs!$J$1:$AZ$415,$D57,MATCH(Q$5,MTInputs!$J$5:$AZ$5,0))</f>
        <v>0</v>
      </c>
      <c r="R57" s="33">
        <f>INDEX(MTInputs!$J$1:$AZ$415,$D57,MATCH(R$5,MTInputs!$J$5:$AZ$5,0))</f>
        <v>0</v>
      </c>
      <c r="S57" s="33">
        <f>INDEX(MTInputs!$J$1:$AZ$415,$D57,MATCH(S$5,MTInputs!$J$5:$AZ$5,0))</f>
        <v>0</v>
      </c>
      <c r="T57" s="33">
        <f>INDEX(MTInputs!$J$1:$AZ$415,$D57,MATCH(T$5,MTInputs!$J$5:$AZ$5,0))</f>
        <v>0</v>
      </c>
      <c r="U57" s="33">
        <f>INDEX(MTInputs!$J$1:$AZ$415,$D57,MATCH(U$5,MTInputs!$J$5:$AZ$5,0))</f>
        <v>0</v>
      </c>
      <c r="V57" s="33">
        <f>INDEX(MTInputs!$J$1:$AZ$415,$D57,MATCH(V$5,MTInputs!$J$5:$AZ$5,0))</f>
        <v>0</v>
      </c>
      <c r="W57" s="33">
        <f>INDEX(MTInputs!$J$1:$AZ$415,$D57,MATCH(W$5,MTInputs!$J$5:$AZ$5,0))</f>
        <v>0</v>
      </c>
      <c r="X57" s="33">
        <f>INDEX(MTInputs!$J$1:$AZ$415,$D57,MATCH(X$5,MTInputs!$J$5:$AZ$5,0))</f>
        <v>0</v>
      </c>
      <c r="Y57" s="33">
        <f>INDEX(MTInputs!$J$1:$AZ$415,$D57,MATCH(Y$5,MTInputs!$J$5:$AZ$5,0))</f>
        <v>0</v>
      </c>
      <c r="Z57" s="33">
        <f>INDEX(MTInputs!$J$1:$AZ$415,$D57,MATCH(Z$5,MTInputs!$J$5:$AZ$5,0))</f>
        <v>0</v>
      </c>
      <c r="AA57" s="33"/>
      <c r="AB57" s="23" t="str">
        <f>LOWER(Settings!$C$4)&amp;".mit."&amp;$A57&amp;IF($C57="","","."&amp;$C57&amp;"."&amp;$B57)&amp;IF(INDEX(Variables!$D$5:$D$65,MATCH($A57,Variables!$A$5:$A$65,0))="","","."&amp;INDEX(Variables!$D$5:$D$65,MATCH($A57,Variables!$A$5:$A$65,0)))&amp;"."&amp;AB$5</f>
        <v>egy.mit.fpr.s.ind.ecy.2</v>
      </c>
      <c r="AC57" s="32">
        <f>INDEX(MTInputs!$J$1:$AZ$415,$D57,MATCH(AC$5,MTInputs!$J$5:$AZ$5,0))</f>
        <v>0</v>
      </c>
      <c r="AD57" s="33">
        <f>INDEX(MTInputs!$J$1:$AZ$415,$D57,MATCH(AD$5,MTInputs!$J$5:$AZ$5,0))</f>
        <v>0</v>
      </c>
      <c r="AE57" s="33">
        <f>INDEX(MTInputs!$J$1:$AZ$415,$D57,MATCH(AE$5,MTInputs!$J$5:$AZ$5,0))</f>
        <v>0</v>
      </c>
      <c r="AF57" s="33">
        <f>INDEX(MTInputs!$J$1:$AZ$415,$D57,MATCH(AF$5,MTInputs!$J$5:$AZ$5,0))</f>
        <v>0</v>
      </c>
      <c r="AG57" s="33">
        <f>INDEX(MTInputs!$J$1:$AZ$415,$D57,MATCH(AG$5,MTInputs!$J$5:$AZ$5,0))</f>
        <v>0</v>
      </c>
      <c r="AH57" s="33">
        <f>INDEX(MTInputs!$J$1:$AZ$415,$D57,MATCH(AH$5,MTInputs!$J$5:$AZ$5,0))</f>
        <v>0</v>
      </c>
      <c r="AI57" s="33">
        <f>INDEX(MTInputs!$J$1:$AZ$415,$D57,MATCH(AI$5,MTInputs!$J$5:$AZ$5,0))</f>
        <v>0</v>
      </c>
      <c r="AJ57" s="33">
        <f>INDEX(MTInputs!$J$1:$AZ$415,$D57,MATCH(AJ$5,MTInputs!$J$5:$AZ$5,0))</f>
        <v>0</v>
      </c>
      <c r="AK57" s="33">
        <f>INDEX(MTInputs!$J$1:$AZ$415,$D57,MATCH(AK$5,MTInputs!$J$5:$AZ$5,0))</f>
        <v>0</v>
      </c>
      <c r="AL57" s="33">
        <f>INDEX(MTInputs!$J$1:$AZ$415,$D57,MATCH(AL$5,MTInputs!$J$5:$AZ$5,0))</f>
        <v>0</v>
      </c>
      <c r="AM57" s="33">
        <f>INDEX(MTInputs!$J$1:$AZ$415,$D57,MATCH(AM$5,MTInputs!$J$5:$AZ$5,0))</f>
        <v>0</v>
      </c>
      <c r="AN57" s="33">
        <f>INDEX(MTInputs!$J$1:$AZ$415,$D57,MATCH(AN$5,MTInputs!$J$5:$AZ$5,0))</f>
        <v>0</v>
      </c>
      <c r="AO57" s="33">
        <f>INDEX(MTInputs!$J$1:$AZ$415,$D57,MATCH(AO$5,MTInputs!$J$5:$AZ$5,0))</f>
        <v>0</v>
      </c>
      <c r="AP57" s="33">
        <f>INDEX(MTInputs!$J$1:$AZ$415,$D57,MATCH(AP$5,MTInputs!$J$5:$AZ$5,0))</f>
        <v>0</v>
      </c>
    </row>
    <row r="58" spans="1:42" hidden="1" outlineLevel="1" x14ac:dyDescent="0.25">
      <c r="A58" s="5" t="s">
        <v>899</v>
      </c>
      <c r="B58" s="5" t="s">
        <v>872</v>
      </c>
      <c r="C58" s="5" t="s">
        <v>870</v>
      </c>
      <c r="D58" s="6">
        <v>150</v>
      </c>
      <c r="H58" s="5" t="str">
        <f>INDEX(Variables!$B$5:$B$65,MATCH($A58,Variables!$A$5:$A$65,0))&amp;IF($C58="",""," | "&amp;INDEX(Mapping!$B$5:$B$26,MATCH($C58,Mapping!$A$5:$A$26,0))&amp;" | "&amp;INDEX(Mapping!$B$30:$B$41,MATCH($B58,Mapping!$A$30:$A$41,0)))</f>
        <v>Fuel price reform: starting price increase | All subsectors | Gasoline</v>
      </c>
      <c r="I58" s="5" t="str">
        <f>INDEX(Variables!$C$5:$C$65,MATCH($A58,Variables!$A$5:$A$65,0))</f>
        <v>price unit</v>
      </c>
      <c r="J58" s="5" t="str">
        <f>INDEX(Variables!$E$5:$E$65,MATCH($A58,Variables!$A$5:$A$65,0))</f>
        <v>MTInputs (scenario column)</v>
      </c>
      <c r="K58" s="5"/>
      <c r="L58" s="23" t="str">
        <f>LOWER(Settings!$C$4)&amp;".mit."&amp;$A58&amp;IF($C58="","","."&amp;$C58&amp;"."&amp;$B58)&amp;IF(INDEX(Variables!$D$5:$D$65,MATCH($A58,Variables!$A$5:$A$65,0))="","","."&amp;INDEX(Variables!$D$5:$D$65,MATCH($A58,Variables!$A$5:$A$65,0)))&amp;"."&amp;L$5</f>
        <v>egy.mit.fpr.s.all.gso.1</v>
      </c>
      <c r="M58" s="32">
        <f>INDEX(MTInputs!$J$1:$AZ$415,$D58,MATCH(M$5,MTInputs!$J$5:$AZ$5,0))</f>
        <v>0</v>
      </c>
      <c r="N58" s="33">
        <f>INDEX(MTInputs!$J$1:$AZ$415,$D58,MATCH(N$5,MTInputs!$J$5:$AZ$5,0))</f>
        <v>0</v>
      </c>
      <c r="O58" s="33">
        <f>INDEX(MTInputs!$J$1:$AZ$415,$D58,MATCH(O$5,MTInputs!$J$5:$AZ$5,0))</f>
        <v>0</v>
      </c>
      <c r="P58" s="33">
        <f>INDEX(MTInputs!$J$1:$AZ$415,$D58,MATCH(P$5,MTInputs!$J$5:$AZ$5,0))</f>
        <v>0</v>
      </c>
      <c r="Q58" s="33">
        <f>INDEX(MTInputs!$J$1:$AZ$415,$D58,MATCH(Q$5,MTInputs!$J$5:$AZ$5,0))</f>
        <v>0</v>
      </c>
      <c r="R58" s="33">
        <f>INDEX(MTInputs!$J$1:$AZ$415,$D58,MATCH(R$5,MTInputs!$J$5:$AZ$5,0))</f>
        <v>0</v>
      </c>
      <c r="S58" s="33">
        <f>INDEX(MTInputs!$J$1:$AZ$415,$D58,MATCH(S$5,MTInputs!$J$5:$AZ$5,0))</f>
        <v>0</v>
      </c>
      <c r="T58" s="33">
        <f>INDEX(MTInputs!$J$1:$AZ$415,$D58,MATCH(T$5,MTInputs!$J$5:$AZ$5,0))</f>
        <v>0</v>
      </c>
      <c r="U58" s="33">
        <f>INDEX(MTInputs!$J$1:$AZ$415,$D58,MATCH(U$5,MTInputs!$J$5:$AZ$5,0))</f>
        <v>0</v>
      </c>
      <c r="V58" s="33">
        <f>INDEX(MTInputs!$J$1:$AZ$415,$D58,MATCH(V$5,MTInputs!$J$5:$AZ$5,0))</f>
        <v>0</v>
      </c>
      <c r="W58" s="33">
        <f>INDEX(MTInputs!$J$1:$AZ$415,$D58,MATCH(W$5,MTInputs!$J$5:$AZ$5,0))</f>
        <v>0</v>
      </c>
      <c r="X58" s="33">
        <f>INDEX(MTInputs!$J$1:$AZ$415,$D58,MATCH(X$5,MTInputs!$J$5:$AZ$5,0))</f>
        <v>0</v>
      </c>
      <c r="Y58" s="33">
        <f>INDEX(MTInputs!$J$1:$AZ$415,$D58,MATCH(Y$5,MTInputs!$J$5:$AZ$5,0))</f>
        <v>0</v>
      </c>
      <c r="Z58" s="33">
        <f>INDEX(MTInputs!$J$1:$AZ$415,$D58,MATCH(Z$5,MTInputs!$J$5:$AZ$5,0))</f>
        <v>0</v>
      </c>
      <c r="AA58" s="33"/>
      <c r="AB58" s="23" t="str">
        <f>LOWER(Settings!$C$4)&amp;".mit."&amp;$A58&amp;IF($C58="","","."&amp;$C58&amp;"."&amp;$B58)&amp;IF(INDEX(Variables!$D$5:$D$65,MATCH($A58,Variables!$A$5:$A$65,0))="","","."&amp;INDEX(Variables!$D$5:$D$65,MATCH($A58,Variables!$A$5:$A$65,0)))&amp;"."&amp;AB$5</f>
        <v>egy.mit.fpr.s.all.gso.2</v>
      </c>
      <c r="AC58" s="32">
        <f>INDEX(MTInputs!$J$1:$AZ$415,$D58,MATCH(AC$5,MTInputs!$J$5:$AZ$5,0))</f>
        <v>0</v>
      </c>
      <c r="AD58" s="33">
        <f>INDEX(MTInputs!$J$1:$AZ$415,$D58,MATCH(AD$5,MTInputs!$J$5:$AZ$5,0))</f>
        <v>0</v>
      </c>
      <c r="AE58" s="33">
        <f>INDEX(MTInputs!$J$1:$AZ$415,$D58,MATCH(AE$5,MTInputs!$J$5:$AZ$5,0))</f>
        <v>0</v>
      </c>
      <c r="AF58" s="33">
        <f>INDEX(MTInputs!$J$1:$AZ$415,$D58,MATCH(AF$5,MTInputs!$J$5:$AZ$5,0))</f>
        <v>0</v>
      </c>
      <c r="AG58" s="33">
        <f>INDEX(MTInputs!$J$1:$AZ$415,$D58,MATCH(AG$5,MTInputs!$J$5:$AZ$5,0))</f>
        <v>0</v>
      </c>
      <c r="AH58" s="33">
        <f>INDEX(MTInputs!$J$1:$AZ$415,$D58,MATCH(AH$5,MTInputs!$J$5:$AZ$5,0))</f>
        <v>0</v>
      </c>
      <c r="AI58" s="33">
        <f>INDEX(MTInputs!$J$1:$AZ$415,$D58,MATCH(AI$5,MTInputs!$J$5:$AZ$5,0))</f>
        <v>0</v>
      </c>
      <c r="AJ58" s="33">
        <f>INDEX(MTInputs!$J$1:$AZ$415,$D58,MATCH(AJ$5,MTInputs!$J$5:$AZ$5,0))</f>
        <v>0</v>
      </c>
      <c r="AK58" s="33">
        <f>INDEX(MTInputs!$J$1:$AZ$415,$D58,MATCH(AK$5,MTInputs!$J$5:$AZ$5,0))</f>
        <v>0</v>
      </c>
      <c r="AL58" s="33">
        <f>INDEX(MTInputs!$J$1:$AZ$415,$D58,MATCH(AL$5,MTInputs!$J$5:$AZ$5,0))</f>
        <v>0</v>
      </c>
      <c r="AM58" s="33">
        <f>INDEX(MTInputs!$J$1:$AZ$415,$D58,MATCH(AM$5,MTInputs!$J$5:$AZ$5,0))</f>
        <v>0</v>
      </c>
      <c r="AN58" s="33">
        <f>INDEX(MTInputs!$J$1:$AZ$415,$D58,MATCH(AN$5,MTInputs!$J$5:$AZ$5,0))</f>
        <v>0</v>
      </c>
      <c r="AO58" s="33">
        <f>INDEX(MTInputs!$J$1:$AZ$415,$D58,MATCH(AO$5,MTInputs!$J$5:$AZ$5,0))</f>
        <v>0</v>
      </c>
      <c r="AP58" s="33">
        <f>INDEX(MTInputs!$J$1:$AZ$415,$D58,MATCH(AP$5,MTInputs!$J$5:$AZ$5,0))</f>
        <v>0</v>
      </c>
    </row>
    <row r="59" spans="1:42" hidden="1" outlineLevel="1" x14ac:dyDescent="0.25">
      <c r="A59" s="5" t="s">
        <v>899</v>
      </c>
      <c r="B59" s="5" t="s">
        <v>873</v>
      </c>
      <c r="C59" s="5" t="s">
        <v>870</v>
      </c>
      <c r="D59" s="6">
        <v>151</v>
      </c>
      <c r="H59" s="5" t="str">
        <f>INDEX(Variables!$B$5:$B$65,MATCH($A59,Variables!$A$5:$A$65,0))&amp;IF($C59="",""," | "&amp;INDEX(Mapping!$B$5:$B$26,MATCH($C59,Mapping!$A$5:$A$26,0))&amp;" | "&amp;INDEX(Mapping!$B$30:$B$41,MATCH($B59,Mapping!$A$30:$A$41,0)))</f>
        <v>Fuel price reform: starting price increase | All subsectors | Diesel</v>
      </c>
      <c r="I59" s="5" t="str">
        <f>INDEX(Variables!$C$5:$C$65,MATCH($A59,Variables!$A$5:$A$65,0))</f>
        <v>price unit</v>
      </c>
      <c r="J59" s="5" t="str">
        <f>INDEX(Variables!$E$5:$E$65,MATCH($A59,Variables!$A$5:$A$65,0))</f>
        <v>MTInputs (scenario column)</v>
      </c>
      <c r="K59" s="5"/>
      <c r="L59" s="23" t="str">
        <f>LOWER(Settings!$C$4)&amp;".mit."&amp;$A59&amp;IF($C59="","","."&amp;$C59&amp;"."&amp;$B59)&amp;IF(INDEX(Variables!$D$5:$D$65,MATCH($A59,Variables!$A$5:$A$65,0))="","","."&amp;INDEX(Variables!$D$5:$D$65,MATCH($A59,Variables!$A$5:$A$65,0)))&amp;"."&amp;L$5</f>
        <v>egy.mit.fpr.s.all.die.1</v>
      </c>
      <c r="M59" s="32">
        <f>INDEX(MTInputs!$J$1:$AZ$415,$D59,MATCH(M$5,MTInputs!$J$5:$AZ$5,0))</f>
        <v>0</v>
      </c>
      <c r="N59" s="33">
        <f>INDEX(MTInputs!$J$1:$AZ$415,$D59,MATCH(N$5,MTInputs!$J$5:$AZ$5,0))</f>
        <v>0</v>
      </c>
      <c r="O59" s="33">
        <f>INDEX(MTInputs!$J$1:$AZ$415,$D59,MATCH(O$5,MTInputs!$J$5:$AZ$5,0))</f>
        <v>0</v>
      </c>
      <c r="P59" s="33">
        <f>INDEX(MTInputs!$J$1:$AZ$415,$D59,MATCH(P$5,MTInputs!$J$5:$AZ$5,0))</f>
        <v>0</v>
      </c>
      <c r="Q59" s="33">
        <f>INDEX(MTInputs!$J$1:$AZ$415,$D59,MATCH(Q$5,MTInputs!$J$5:$AZ$5,0))</f>
        <v>0</v>
      </c>
      <c r="R59" s="33">
        <f>INDEX(MTInputs!$J$1:$AZ$415,$D59,MATCH(R$5,MTInputs!$J$5:$AZ$5,0))</f>
        <v>0</v>
      </c>
      <c r="S59" s="33">
        <f>INDEX(MTInputs!$J$1:$AZ$415,$D59,MATCH(S$5,MTInputs!$J$5:$AZ$5,0))</f>
        <v>0</v>
      </c>
      <c r="T59" s="33">
        <f>INDEX(MTInputs!$J$1:$AZ$415,$D59,MATCH(T$5,MTInputs!$J$5:$AZ$5,0))</f>
        <v>0</v>
      </c>
      <c r="U59" s="33">
        <f>INDEX(MTInputs!$J$1:$AZ$415,$D59,MATCH(U$5,MTInputs!$J$5:$AZ$5,0))</f>
        <v>0</v>
      </c>
      <c r="V59" s="33">
        <f>INDEX(MTInputs!$J$1:$AZ$415,$D59,MATCH(V$5,MTInputs!$J$5:$AZ$5,0))</f>
        <v>0</v>
      </c>
      <c r="W59" s="33">
        <f>INDEX(MTInputs!$J$1:$AZ$415,$D59,MATCH(W$5,MTInputs!$J$5:$AZ$5,0))</f>
        <v>0</v>
      </c>
      <c r="X59" s="33">
        <f>INDEX(MTInputs!$J$1:$AZ$415,$D59,MATCH(X$5,MTInputs!$J$5:$AZ$5,0))</f>
        <v>0</v>
      </c>
      <c r="Y59" s="33">
        <f>INDEX(MTInputs!$J$1:$AZ$415,$D59,MATCH(Y$5,MTInputs!$J$5:$AZ$5,0))</f>
        <v>0</v>
      </c>
      <c r="Z59" s="33">
        <f>INDEX(MTInputs!$J$1:$AZ$415,$D59,MATCH(Z$5,MTInputs!$J$5:$AZ$5,0))</f>
        <v>0</v>
      </c>
      <c r="AA59" s="33"/>
      <c r="AB59" s="23" t="str">
        <f>LOWER(Settings!$C$4)&amp;".mit."&amp;$A59&amp;IF($C59="","","."&amp;$C59&amp;"."&amp;$B59)&amp;IF(INDEX(Variables!$D$5:$D$65,MATCH($A59,Variables!$A$5:$A$65,0))="","","."&amp;INDEX(Variables!$D$5:$D$65,MATCH($A59,Variables!$A$5:$A$65,0)))&amp;"."&amp;AB$5</f>
        <v>egy.mit.fpr.s.all.die.2</v>
      </c>
      <c r="AC59" s="32">
        <f>INDEX(MTInputs!$J$1:$AZ$415,$D59,MATCH(AC$5,MTInputs!$J$5:$AZ$5,0))</f>
        <v>0</v>
      </c>
      <c r="AD59" s="33">
        <f>INDEX(MTInputs!$J$1:$AZ$415,$D59,MATCH(AD$5,MTInputs!$J$5:$AZ$5,0))</f>
        <v>0</v>
      </c>
      <c r="AE59" s="33">
        <f>INDEX(MTInputs!$J$1:$AZ$415,$D59,MATCH(AE$5,MTInputs!$J$5:$AZ$5,0))</f>
        <v>0</v>
      </c>
      <c r="AF59" s="33">
        <f>INDEX(MTInputs!$J$1:$AZ$415,$D59,MATCH(AF$5,MTInputs!$J$5:$AZ$5,0))</f>
        <v>0</v>
      </c>
      <c r="AG59" s="33">
        <f>INDEX(MTInputs!$J$1:$AZ$415,$D59,MATCH(AG$5,MTInputs!$J$5:$AZ$5,0))</f>
        <v>0</v>
      </c>
      <c r="AH59" s="33">
        <f>INDEX(MTInputs!$J$1:$AZ$415,$D59,MATCH(AH$5,MTInputs!$J$5:$AZ$5,0))</f>
        <v>0</v>
      </c>
      <c r="AI59" s="33">
        <f>INDEX(MTInputs!$J$1:$AZ$415,$D59,MATCH(AI$5,MTInputs!$J$5:$AZ$5,0))</f>
        <v>0</v>
      </c>
      <c r="AJ59" s="33">
        <f>INDEX(MTInputs!$J$1:$AZ$415,$D59,MATCH(AJ$5,MTInputs!$J$5:$AZ$5,0))</f>
        <v>0</v>
      </c>
      <c r="AK59" s="33">
        <f>INDEX(MTInputs!$J$1:$AZ$415,$D59,MATCH(AK$5,MTInputs!$J$5:$AZ$5,0))</f>
        <v>0</v>
      </c>
      <c r="AL59" s="33">
        <f>INDEX(MTInputs!$J$1:$AZ$415,$D59,MATCH(AL$5,MTInputs!$J$5:$AZ$5,0))</f>
        <v>0</v>
      </c>
      <c r="AM59" s="33">
        <f>INDEX(MTInputs!$J$1:$AZ$415,$D59,MATCH(AM$5,MTInputs!$J$5:$AZ$5,0))</f>
        <v>0</v>
      </c>
      <c r="AN59" s="33">
        <f>INDEX(MTInputs!$J$1:$AZ$415,$D59,MATCH(AN$5,MTInputs!$J$5:$AZ$5,0))</f>
        <v>0</v>
      </c>
      <c r="AO59" s="33">
        <f>INDEX(MTInputs!$J$1:$AZ$415,$D59,MATCH(AO$5,MTInputs!$J$5:$AZ$5,0))</f>
        <v>0</v>
      </c>
      <c r="AP59" s="33">
        <f>INDEX(MTInputs!$J$1:$AZ$415,$D59,MATCH(AP$5,MTInputs!$J$5:$AZ$5,0))</f>
        <v>0</v>
      </c>
    </row>
    <row r="60" spans="1:42" hidden="1" outlineLevel="1" x14ac:dyDescent="0.25">
      <c r="A60" s="5" t="s">
        <v>899</v>
      </c>
      <c r="B60" s="5" t="s">
        <v>874</v>
      </c>
      <c r="C60" s="5" t="s">
        <v>870</v>
      </c>
      <c r="D60" s="6">
        <v>152</v>
      </c>
      <c r="H60" s="5" t="str">
        <f>INDEX(Variables!$B$5:$B$65,MATCH($A60,Variables!$A$5:$A$65,0))&amp;IF($C60="",""," | "&amp;INDEX(Mapping!$B$5:$B$26,MATCH($C60,Mapping!$A$5:$A$26,0))&amp;" | "&amp;INDEX(Mapping!$B$30:$B$41,MATCH($B60,Mapping!$A$30:$A$41,0)))</f>
        <v>Fuel price reform: starting price increase | All subsectors | LPG</v>
      </c>
      <c r="I60" s="5" t="str">
        <f>INDEX(Variables!$C$5:$C$65,MATCH($A60,Variables!$A$5:$A$65,0))</f>
        <v>price unit</v>
      </c>
      <c r="J60" s="5" t="str">
        <f>INDEX(Variables!$E$5:$E$65,MATCH($A60,Variables!$A$5:$A$65,0))</f>
        <v>MTInputs (scenario column)</v>
      </c>
      <c r="K60" s="5"/>
      <c r="L60" s="23" t="str">
        <f>LOWER(Settings!$C$4)&amp;".mit."&amp;$A60&amp;IF($C60="","","."&amp;$C60&amp;"."&amp;$B60)&amp;IF(INDEX(Variables!$D$5:$D$65,MATCH($A60,Variables!$A$5:$A$65,0))="","","."&amp;INDEX(Variables!$D$5:$D$65,MATCH($A60,Variables!$A$5:$A$65,0)))&amp;"."&amp;L$5</f>
        <v>egy.mit.fpr.s.all.lpg.1</v>
      </c>
      <c r="M60" s="32">
        <f>INDEX(MTInputs!$J$1:$AZ$415,$D60,MATCH(M$5,MTInputs!$J$5:$AZ$5,0))</f>
        <v>0</v>
      </c>
      <c r="N60" s="33">
        <f>INDEX(MTInputs!$J$1:$AZ$415,$D60,MATCH(N$5,MTInputs!$J$5:$AZ$5,0))</f>
        <v>0</v>
      </c>
      <c r="O60" s="33">
        <f>INDEX(MTInputs!$J$1:$AZ$415,$D60,MATCH(O$5,MTInputs!$J$5:$AZ$5,0))</f>
        <v>0</v>
      </c>
      <c r="P60" s="33">
        <f>INDEX(MTInputs!$J$1:$AZ$415,$D60,MATCH(P$5,MTInputs!$J$5:$AZ$5,0))</f>
        <v>0</v>
      </c>
      <c r="Q60" s="33">
        <f>INDEX(MTInputs!$J$1:$AZ$415,$D60,MATCH(Q$5,MTInputs!$J$5:$AZ$5,0))</f>
        <v>0</v>
      </c>
      <c r="R60" s="33">
        <f>INDEX(MTInputs!$J$1:$AZ$415,$D60,MATCH(R$5,MTInputs!$J$5:$AZ$5,0))</f>
        <v>0</v>
      </c>
      <c r="S60" s="33">
        <f>INDEX(MTInputs!$J$1:$AZ$415,$D60,MATCH(S$5,MTInputs!$J$5:$AZ$5,0))</f>
        <v>0</v>
      </c>
      <c r="T60" s="33">
        <f>INDEX(MTInputs!$J$1:$AZ$415,$D60,MATCH(T$5,MTInputs!$J$5:$AZ$5,0))</f>
        <v>0</v>
      </c>
      <c r="U60" s="33">
        <f>INDEX(MTInputs!$J$1:$AZ$415,$D60,MATCH(U$5,MTInputs!$J$5:$AZ$5,0))</f>
        <v>0</v>
      </c>
      <c r="V60" s="33">
        <f>INDEX(MTInputs!$J$1:$AZ$415,$D60,MATCH(V$5,MTInputs!$J$5:$AZ$5,0))</f>
        <v>0</v>
      </c>
      <c r="W60" s="33">
        <f>INDEX(MTInputs!$J$1:$AZ$415,$D60,MATCH(W$5,MTInputs!$J$5:$AZ$5,0))</f>
        <v>0</v>
      </c>
      <c r="X60" s="33">
        <f>INDEX(MTInputs!$J$1:$AZ$415,$D60,MATCH(X$5,MTInputs!$J$5:$AZ$5,0))</f>
        <v>0</v>
      </c>
      <c r="Y60" s="33">
        <f>INDEX(MTInputs!$J$1:$AZ$415,$D60,MATCH(Y$5,MTInputs!$J$5:$AZ$5,0))</f>
        <v>0</v>
      </c>
      <c r="Z60" s="33">
        <f>INDEX(MTInputs!$J$1:$AZ$415,$D60,MATCH(Z$5,MTInputs!$J$5:$AZ$5,0))</f>
        <v>0</v>
      </c>
      <c r="AA60" s="33"/>
      <c r="AB60" s="23" t="str">
        <f>LOWER(Settings!$C$4)&amp;".mit."&amp;$A60&amp;IF($C60="","","."&amp;$C60&amp;"."&amp;$B60)&amp;IF(INDEX(Variables!$D$5:$D$65,MATCH($A60,Variables!$A$5:$A$65,0))="","","."&amp;INDEX(Variables!$D$5:$D$65,MATCH($A60,Variables!$A$5:$A$65,0)))&amp;"."&amp;AB$5</f>
        <v>egy.mit.fpr.s.all.lpg.2</v>
      </c>
      <c r="AC60" s="32">
        <f>INDEX(MTInputs!$J$1:$AZ$415,$D60,MATCH(AC$5,MTInputs!$J$5:$AZ$5,0))</f>
        <v>0</v>
      </c>
      <c r="AD60" s="33">
        <f>INDEX(MTInputs!$J$1:$AZ$415,$D60,MATCH(AD$5,MTInputs!$J$5:$AZ$5,0))</f>
        <v>0</v>
      </c>
      <c r="AE60" s="33">
        <f>INDEX(MTInputs!$J$1:$AZ$415,$D60,MATCH(AE$5,MTInputs!$J$5:$AZ$5,0))</f>
        <v>0</v>
      </c>
      <c r="AF60" s="33">
        <f>INDEX(MTInputs!$J$1:$AZ$415,$D60,MATCH(AF$5,MTInputs!$J$5:$AZ$5,0))</f>
        <v>0</v>
      </c>
      <c r="AG60" s="33">
        <f>INDEX(MTInputs!$J$1:$AZ$415,$D60,MATCH(AG$5,MTInputs!$J$5:$AZ$5,0))</f>
        <v>0</v>
      </c>
      <c r="AH60" s="33">
        <f>INDEX(MTInputs!$J$1:$AZ$415,$D60,MATCH(AH$5,MTInputs!$J$5:$AZ$5,0))</f>
        <v>0</v>
      </c>
      <c r="AI60" s="33">
        <f>INDEX(MTInputs!$J$1:$AZ$415,$D60,MATCH(AI$5,MTInputs!$J$5:$AZ$5,0))</f>
        <v>0</v>
      </c>
      <c r="AJ60" s="33">
        <f>INDEX(MTInputs!$J$1:$AZ$415,$D60,MATCH(AJ$5,MTInputs!$J$5:$AZ$5,0))</f>
        <v>0</v>
      </c>
      <c r="AK60" s="33">
        <f>INDEX(MTInputs!$J$1:$AZ$415,$D60,MATCH(AK$5,MTInputs!$J$5:$AZ$5,0))</f>
        <v>0</v>
      </c>
      <c r="AL60" s="33">
        <f>INDEX(MTInputs!$J$1:$AZ$415,$D60,MATCH(AL$5,MTInputs!$J$5:$AZ$5,0))</f>
        <v>0</v>
      </c>
      <c r="AM60" s="33">
        <f>INDEX(MTInputs!$J$1:$AZ$415,$D60,MATCH(AM$5,MTInputs!$J$5:$AZ$5,0))</f>
        <v>0</v>
      </c>
      <c r="AN60" s="33">
        <f>INDEX(MTInputs!$J$1:$AZ$415,$D60,MATCH(AN$5,MTInputs!$J$5:$AZ$5,0))</f>
        <v>0</v>
      </c>
      <c r="AO60" s="33">
        <f>INDEX(MTInputs!$J$1:$AZ$415,$D60,MATCH(AO$5,MTInputs!$J$5:$AZ$5,0))</f>
        <v>0</v>
      </c>
      <c r="AP60" s="33">
        <f>INDEX(MTInputs!$J$1:$AZ$415,$D60,MATCH(AP$5,MTInputs!$J$5:$AZ$5,0))</f>
        <v>0</v>
      </c>
    </row>
    <row r="61" spans="1:42" hidden="1" outlineLevel="1" x14ac:dyDescent="0.25">
      <c r="A61" s="5" t="s">
        <v>899</v>
      </c>
      <c r="B61" s="5" t="s">
        <v>875</v>
      </c>
      <c r="C61" s="5" t="s">
        <v>870</v>
      </c>
      <c r="D61" s="6">
        <v>153</v>
      </c>
      <c r="H61" s="5" t="str">
        <f>INDEX(Variables!$B$5:$B$65,MATCH($A61,Variables!$A$5:$A$65,0))&amp;IF($C61="",""," | "&amp;INDEX(Mapping!$B$5:$B$26,MATCH($C61,Mapping!$A$5:$A$26,0))&amp;" | "&amp;INDEX(Mapping!$B$30:$B$41,MATCH($B61,Mapping!$A$30:$A$41,0)))</f>
        <v>Fuel price reform: starting price increase | All subsectors | Kerosene</v>
      </c>
      <c r="I61" s="5" t="str">
        <f>INDEX(Variables!$C$5:$C$65,MATCH($A61,Variables!$A$5:$A$65,0))</f>
        <v>price unit</v>
      </c>
      <c r="J61" s="5" t="str">
        <f>INDEX(Variables!$E$5:$E$65,MATCH($A61,Variables!$A$5:$A$65,0))</f>
        <v>MTInputs (scenario column)</v>
      </c>
      <c r="K61" s="5"/>
      <c r="L61" s="23" t="str">
        <f>LOWER(Settings!$C$4)&amp;".mit."&amp;$A61&amp;IF($C61="","","."&amp;$C61&amp;"."&amp;$B61)&amp;IF(INDEX(Variables!$D$5:$D$65,MATCH($A61,Variables!$A$5:$A$65,0))="","","."&amp;INDEX(Variables!$D$5:$D$65,MATCH($A61,Variables!$A$5:$A$65,0)))&amp;"."&amp;L$5</f>
        <v>egy.mit.fpr.s.all.ker.1</v>
      </c>
      <c r="M61" s="32">
        <f>INDEX(MTInputs!$J$1:$AZ$415,$D61,MATCH(M$5,MTInputs!$J$5:$AZ$5,0))</f>
        <v>0</v>
      </c>
      <c r="N61" s="33">
        <f>INDEX(MTInputs!$J$1:$AZ$415,$D61,MATCH(N$5,MTInputs!$J$5:$AZ$5,0))</f>
        <v>0</v>
      </c>
      <c r="O61" s="33">
        <f>INDEX(MTInputs!$J$1:$AZ$415,$D61,MATCH(O$5,MTInputs!$J$5:$AZ$5,0))</f>
        <v>0</v>
      </c>
      <c r="P61" s="33">
        <f>INDEX(MTInputs!$J$1:$AZ$415,$D61,MATCH(P$5,MTInputs!$J$5:$AZ$5,0))</f>
        <v>0</v>
      </c>
      <c r="Q61" s="33">
        <f>INDEX(MTInputs!$J$1:$AZ$415,$D61,MATCH(Q$5,MTInputs!$J$5:$AZ$5,0))</f>
        <v>0</v>
      </c>
      <c r="R61" s="33">
        <f>INDEX(MTInputs!$J$1:$AZ$415,$D61,MATCH(R$5,MTInputs!$J$5:$AZ$5,0))</f>
        <v>0</v>
      </c>
      <c r="S61" s="33">
        <f>INDEX(MTInputs!$J$1:$AZ$415,$D61,MATCH(S$5,MTInputs!$J$5:$AZ$5,0))</f>
        <v>0</v>
      </c>
      <c r="T61" s="33">
        <f>INDEX(MTInputs!$J$1:$AZ$415,$D61,MATCH(T$5,MTInputs!$J$5:$AZ$5,0))</f>
        <v>0</v>
      </c>
      <c r="U61" s="33">
        <f>INDEX(MTInputs!$J$1:$AZ$415,$D61,MATCH(U$5,MTInputs!$J$5:$AZ$5,0))</f>
        <v>0</v>
      </c>
      <c r="V61" s="33">
        <f>INDEX(MTInputs!$J$1:$AZ$415,$D61,MATCH(V$5,MTInputs!$J$5:$AZ$5,0))</f>
        <v>0</v>
      </c>
      <c r="W61" s="33">
        <f>INDEX(MTInputs!$J$1:$AZ$415,$D61,MATCH(W$5,MTInputs!$J$5:$AZ$5,0))</f>
        <v>0</v>
      </c>
      <c r="X61" s="33">
        <f>INDEX(MTInputs!$J$1:$AZ$415,$D61,MATCH(X$5,MTInputs!$J$5:$AZ$5,0))</f>
        <v>0</v>
      </c>
      <c r="Y61" s="33">
        <f>INDEX(MTInputs!$J$1:$AZ$415,$D61,MATCH(Y$5,MTInputs!$J$5:$AZ$5,0))</f>
        <v>0</v>
      </c>
      <c r="Z61" s="33">
        <f>INDEX(MTInputs!$J$1:$AZ$415,$D61,MATCH(Z$5,MTInputs!$J$5:$AZ$5,0))</f>
        <v>0</v>
      </c>
      <c r="AA61" s="33"/>
      <c r="AB61" s="23" t="str">
        <f>LOWER(Settings!$C$4)&amp;".mit."&amp;$A61&amp;IF($C61="","","."&amp;$C61&amp;"."&amp;$B61)&amp;IF(INDEX(Variables!$D$5:$D$65,MATCH($A61,Variables!$A$5:$A$65,0))="","","."&amp;INDEX(Variables!$D$5:$D$65,MATCH($A61,Variables!$A$5:$A$65,0)))&amp;"."&amp;AB$5</f>
        <v>egy.mit.fpr.s.all.ker.2</v>
      </c>
      <c r="AC61" s="32">
        <f>INDEX(MTInputs!$J$1:$AZ$415,$D61,MATCH(AC$5,MTInputs!$J$5:$AZ$5,0))</f>
        <v>0</v>
      </c>
      <c r="AD61" s="33">
        <f>INDEX(MTInputs!$J$1:$AZ$415,$D61,MATCH(AD$5,MTInputs!$J$5:$AZ$5,0))</f>
        <v>0</v>
      </c>
      <c r="AE61" s="33">
        <f>INDEX(MTInputs!$J$1:$AZ$415,$D61,MATCH(AE$5,MTInputs!$J$5:$AZ$5,0))</f>
        <v>0</v>
      </c>
      <c r="AF61" s="33">
        <f>INDEX(MTInputs!$J$1:$AZ$415,$D61,MATCH(AF$5,MTInputs!$J$5:$AZ$5,0))</f>
        <v>0</v>
      </c>
      <c r="AG61" s="33">
        <f>INDEX(MTInputs!$J$1:$AZ$415,$D61,MATCH(AG$5,MTInputs!$J$5:$AZ$5,0))</f>
        <v>0</v>
      </c>
      <c r="AH61" s="33">
        <f>INDEX(MTInputs!$J$1:$AZ$415,$D61,MATCH(AH$5,MTInputs!$J$5:$AZ$5,0))</f>
        <v>0</v>
      </c>
      <c r="AI61" s="33">
        <f>INDEX(MTInputs!$J$1:$AZ$415,$D61,MATCH(AI$5,MTInputs!$J$5:$AZ$5,0))</f>
        <v>0</v>
      </c>
      <c r="AJ61" s="33">
        <f>INDEX(MTInputs!$J$1:$AZ$415,$D61,MATCH(AJ$5,MTInputs!$J$5:$AZ$5,0))</f>
        <v>0</v>
      </c>
      <c r="AK61" s="33">
        <f>INDEX(MTInputs!$J$1:$AZ$415,$D61,MATCH(AK$5,MTInputs!$J$5:$AZ$5,0))</f>
        <v>0</v>
      </c>
      <c r="AL61" s="33">
        <f>INDEX(MTInputs!$J$1:$AZ$415,$D61,MATCH(AL$5,MTInputs!$J$5:$AZ$5,0))</f>
        <v>0</v>
      </c>
      <c r="AM61" s="33">
        <f>INDEX(MTInputs!$J$1:$AZ$415,$D61,MATCH(AM$5,MTInputs!$J$5:$AZ$5,0))</f>
        <v>0</v>
      </c>
      <c r="AN61" s="33">
        <f>INDEX(MTInputs!$J$1:$AZ$415,$D61,MATCH(AN$5,MTInputs!$J$5:$AZ$5,0))</f>
        <v>0</v>
      </c>
      <c r="AO61" s="33">
        <f>INDEX(MTInputs!$J$1:$AZ$415,$D61,MATCH(AO$5,MTInputs!$J$5:$AZ$5,0))</f>
        <v>0</v>
      </c>
      <c r="AP61" s="33">
        <f>INDEX(MTInputs!$J$1:$AZ$415,$D61,MATCH(AP$5,MTInputs!$J$5:$AZ$5,0))</f>
        <v>0</v>
      </c>
    </row>
    <row r="62" spans="1:42" hidden="1" outlineLevel="1" x14ac:dyDescent="0.25">
      <c r="A62" s="5" t="s">
        <v>899</v>
      </c>
      <c r="B62" s="5" t="s">
        <v>876</v>
      </c>
      <c r="C62" s="5" t="s">
        <v>870</v>
      </c>
      <c r="D62" s="6">
        <v>154</v>
      </c>
      <c r="H62" s="5" t="str">
        <f>INDEX(Variables!$B$5:$B$65,MATCH($A62,Variables!$A$5:$A$65,0))&amp;IF($C62="",""," | "&amp;INDEX(Mapping!$B$5:$B$26,MATCH($C62,Mapping!$A$5:$A$26,0))&amp;" | "&amp;INDEX(Mapping!$B$30:$B$41,MATCH($B62,Mapping!$A$30:$A$41,0)))</f>
        <v>Fuel price reform: starting price increase | All subsectors | Other oil products</v>
      </c>
      <c r="I62" s="5" t="str">
        <f>INDEX(Variables!$C$5:$C$65,MATCH($A62,Variables!$A$5:$A$65,0))</f>
        <v>price unit</v>
      </c>
      <c r="J62" s="5" t="str">
        <f>INDEX(Variables!$E$5:$E$65,MATCH($A62,Variables!$A$5:$A$65,0))</f>
        <v>MTInputs (scenario column)</v>
      </c>
      <c r="K62" s="5"/>
      <c r="L62" s="23" t="str">
        <f>LOWER(Settings!$C$4)&amp;".mit."&amp;$A62&amp;IF($C62="","","."&amp;$C62&amp;"."&amp;$B62)&amp;IF(INDEX(Variables!$D$5:$D$65,MATCH($A62,Variables!$A$5:$A$65,0))="","","."&amp;INDEX(Variables!$D$5:$D$65,MATCH($A62,Variables!$A$5:$A$65,0)))&amp;"."&amp;L$5</f>
        <v>egy.mit.fpr.s.all.oop.1</v>
      </c>
      <c r="M62" s="32">
        <f>INDEX(MTInputs!$J$1:$AZ$415,$D62,MATCH(M$5,MTInputs!$J$5:$AZ$5,0))</f>
        <v>0</v>
      </c>
      <c r="N62" s="33">
        <f>INDEX(MTInputs!$J$1:$AZ$415,$D62,MATCH(N$5,MTInputs!$J$5:$AZ$5,0))</f>
        <v>0</v>
      </c>
      <c r="O62" s="33">
        <f>INDEX(MTInputs!$J$1:$AZ$415,$D62,MATCH(O$5,MTInputs!$J$5:$AZ$5,0))</f>
        <v>0</v>
      </c>
      <c r="P62" s="33">
        <f>INDEX(MTInputs!$J$1:$AZ$415,$D62,MATCH(P$5,MTInputs!$J$5:$AZ$5,0))</f>
        <v>0</v>
      </c>
      <c r="Q62" s="33">
        <f>INDEX(MTInputs!$J$1:$AZ$415,$D62,MATCH(Q$5,MTInputs!$J$5:$AZ$5,0))</f>
        <v>0</v>
      </c>
      <c r="R62" s="33">
        <f>INDEX(MTInputs!$J$1:$AZ$415,$D62,MATCH(R$5,MTInputs!$J$5:$AZ$5,0))</f>
        <v>0</v>
      </c>
      <c r="S62" s="33">
        <f>INDEX(MTInputs!$J$1:$AZ$415,$D62,MATCH(S$5,MTInputs!$J$5:$AZ$5,0))</f>
        <v>0</v>
      </c>
      <c r="T62" s="33">
        <f>INDEX(MTInputs!$J$1:$AZ$415,$D62,MATCH(T$5,MTInputs!$J$5:$AZ$5,0))</f>
        <v>0</v>
      </c>
      <c r="U62" s="33">
        <f>INDEX(MTInputs!$J$1:$AZ$415,$D62,MATCH(U$5,MTInputs!$J$5:$AZ$5,0))</f>
        <v>0</v>
      </c>
      <c r="V62" s="33">
        <f>INDEX(MTInputs!$J$1:$AZ$415,$D62,MATCH(V$5,MTInputs!$J$5:$AZ$5,0))</f>
        <v>0</v>
      </c>
      <c r="W62" s="33">
        <f>INDEX(MTInputs!$J$1:$AZ$415,$D62,MATCH(W$5,MTInputs!$J$5:$AZ$5,0))</f>
        <v>0</v>
      </c>
      <c r="X62" s="33">
        <f>INDEX(MTInputs!$J$1:$AZ$415,$D62,MATCH(X$5,MTInputs!$J$5:$AZ$5,0))</f>
        <v>0</v>
      </c>
      <c r="Y62" s="33">
        <f>INDEX(MTInputs!$J$1:$AZ$415,$D62,MATCH(Y$5,MTInputs!$J$5:$AZ$5,0))</f>
        <v>0</v>
      </c>
      <c r="Z62" s="33">
        <f>INDEX(MTInputs!$J$1:$AZ$415,$D62,MATCH(Z$5,MTInputs!$J$5:$AZ$5,0))</f>
        <v>0</v>
      </c>
      <c r="AA62" s="33"/>
      <c r="AB62" s="23" t="str">
        <f>LOWER(Settings!$C$4)&amp;".mit."&amp;$A62&amp;IF($C62="","","."&amp;$C62&amp;"."&amp;$B62)&amp;IF(INDEX(Variables!$D$5:$D$65,MATCH($A62,Variables!$A$5:$A$65,0))="","","."&amp;INDEX(Variables!$D$5:$D$65,MATCH($A62,Variables!$A$5:$A$65,0)))&amp;"."&amp;AB$5</f>
        <v>egy.mit.fpr.s.all.oop.2</v>
      </c>
      <c r="AC62" s="32">
        <f>INDEX(MTInputs!$J$1:$AZ$415,$D62,MATCH(AC$5,MTInputs!$J$5:$AZ$5,0))</f>
        <v>0</v>
      </c>
      <c r="AD62" s="33">
        <f>INDEX(MTInputs!$J$1:$AZ$415,$D62,MATCH(AD$5,MTInputs!$J$5:$AZ$5,0))</f>
        <v>0</v>
      </c>
      <c r="AE62" s="33">
        <f>INDEX(MTInputs!$J$1:$AZ$415,$D62,MATCH(AE$5,MTInputs!$J$5:$AZ$5,0))</f>
        <v>0</v>
      </c>
      <c r="AF62" s="33">
        <f>INDEX(MTInputs!$J$1:$AZ$415,$D62,MATCH(AF$5,MTInputs!$J$5:$AZ$5,0))</f>
        <v>0</v>
      </c>
      <c r="AG62" s="33">
        <f>INDEX(MTInputs!$J$1:$AZ$415,$D62,MATCH(AG$5,MTInputs!$J$5:$AZ$5,0))</f>
        <v>0</v>
      </c>
      <c r="AH62" s="33">
        <f>INDEX(MTInputs!$J$1:$AZ$415,$D62,MATCH(AH$5,MTInputs!$J$5:$AZ$5,0))</f>
        <v>0</v>
      </c>
      <c r="AI62" s="33">
        <f>INDEX(MTInputs!$J$1:$AZ$415,$D62,MATCH(AI$5,MTInputs!$J$5:$AZ$5,0))</f>
        <v>0</v>
      </c>
      <c r="AJ62" s="33">
        <f>INDEX(MTInputs!$J$1:$AZ$415,$D62,MATCH(AJ$5,MTInputs!$J$5:$AZ$5,0))</f>
        <v>0</v>
      </c>
      <c r="AK62" s="33">
        <f>INDEX(MTInputs!$J$1:$AZ$415,$D62,MATCH(AK$5,MTInputs!$J$5:$AZ$5,0))</f>
        <v>0</v>
      </c>
      <c r="AL62" s="33">
        <f>INDEX(MTInputs!$J$1:$AZ$415,$D62,MATCH(AL$5,MTInputs!$J$5:$AZ$5,0))</f>
        <v>0</v>
      </c>
      <c r="AM62" s="33">
        <f>INDEX(MTInputs!$J$1:$AZ$415,$D62,MATCH(AM$5,MTInputs!$J$5:$AZ$5,0))</f>
        <v>0</v>
      </c>
      <c r="AN62" s="33">
        <f>INDEX(MTInputs!$J$1:$AZ$415,$D62,MATCH(AN$5,MTInputs!$J$5:$AZ$5,0))</f>
        <v>0</v>
      </c>
      <c r="AO62" s="33">
        <f>INDEX(MTInputs!$J$1:$AZ$415,$D62,MATCH(AO$5,MTInputs!$J$5:$AZ$5,0))</f>
        <v>0</v>
      </c>
      <c r="AP62" s="33">
        <f>INDEX(MTInputs!$J$1:$AZ$415,$D62,MATCH(AP$5,MTInputs!$J$5:$AZ$5,0))</f>
        <v>0</v>
      </c>
    </row>
    <row r="63" spans="1:42" hidden="1" outlineLevel="1" x14ac:dyDescent="0.25">
      <c r="A63" s="5" t="s">
        <v>899</v>
      </c>
      <c r="B63" s="5" t="s">
        <v>877</v>
      </c>
      <c r="C63" s="5" t="s">
        <v>870</v>
      </c>
      <c r="D63" s="6">
        <v>155</v>
      </c>
      <c r="H63" s="5" t="str">
        <f>INDEX(Variables!$B$5:$B$65,MATCH($A63,Variables!$A$5:$A$65,0))&amp;IF($C63="",""," | "&amp;INDEX(Mapping!$B$5:$B$26,MATCH($C63,Mapping!$A$5:$A$26,0))&amp;" | "&amp;INDEX(Mapping!$B$30:$B$41,MATCH($B63,Mapping!$A$30:$A$41,0)))</f>
        <v>Fuel price reform: starting price increase | All subsectors | Biomass</v>
      </c>
      <c r="I63" s="5" t="str">
        <f>INDEX(Variables!$C$5:$C$65,MATCH($A63,Variables!$A$5:$A$65,0))</f>
        <v>price unit</v>
      </c>
      <c r="J63" s="5" t="str">
        <f>INDEX(Variables!$E$5:$E$65,MATCH($A63,Variables!$A$5:$A$65,0))</f>
        <v>MTInputs (scenario column)</v>
      </c>
      <c r="K63" s="5"/>
      <c r="L63" s="23" t="str">
        <f>LOWER(Settings!$C$4)&amp;".mit."&amp;$A63&amp;IF($C63="","","."&amp;$C63&amp;"."&amp;$B63)&amp;IF(INDEX(Variables!$D$5:$D$65,MATCH($A63,Variables!$A$5:$A$65,0))="","","."&amp;INDEX(Variables!$D$5:$D$65,MATCH($A63,Variables!$A$5:$A$65,0)))&amp;"."&amp;L$5</f>
        <v>egy.mit.fpr.s.all.bio.1</v>
      </c>
      <c r="M63" s="32">
        <f>INDEX(MTInputs!$J$1:$AZ$415,$D63,MATCH(M$5,MTInputs!$J$5:$AZ$5,0))</f>
        <v>0</v>
      </c>
      <c r="N63" s="33">
        <f>INDEX(MTInputs!$J$1:$AZ$415,$D63,MATCH(N$5,MTInputs!$J$5:$AZ$5,0))</f>
        <v>0</v>
      </c>
      <c r="O63" s="33">
        <f>INDEX(MTInputs!$J$1:$AZ$415,$D63,MATCH(O$5,MTInputs!$J$5:$AZ$5,0))</f>
        <v>0</v>
      </c>
      <c r="P63" s="33">
        <f>INDEX(MTInputs!$J$1:$AZ$415,$D63,MATCH(P$5,MTInputs!$J$5:$AZ$5,0))</f>
        <v>0</v>
      </c>
      <c r="Q63" s="33">
        <f>INDEX(MTInputs!$J$1:$AZ$415,$D63,MATCH(Q$5,MTInputs!$J$5:$AZ$5,0))</f>
        <v>0</v>
      </c>
      <c r="R63" s="33">
        <f>INDEX(MTInputs!$J$1:$AZ$415,$D63,MATCH(R$5,MTInputs!$J$5:$AZ$5,0))</f>
        <v>0</v>
      </c>
      <c r="S63" s="33">
        <f>INDEX(MTInputs!$J$1:$AZ$415,$D63,MATCH(S$5,MTInputs!$J$5:$AZ$5,0))</f>
        <v>0</v>
      </c>
      <c r="T63" s="33">
        <f>INDEX(MTInputs!$J$1:$AZ$415,$D63,MATCH(T$5,MTInputs!$J$5:$AZ$5,0))</f>
        <v>0</v>
      </c>
      <c r="U63" s="33">
        <f>INDEX(MTInputs!$J$1:$AZ$415,$D63,MATCH(U$5,MTInputs!$J$5:$AZ$5,0))</f>
        <v>0</v>
      </c>
      <c r="V63" s="33">
        <f>INDEX(MTInputs!$J$1:$AZ$415,$D63,MATCH(V$5,MTInputs!$J$5:$AZ$5,0))</f>
        <v>0</v>
      </c>
      <c r="W63" s="33">
        <f>INDEX(MTInputs!$J$1:$AZ$415,$D63,MATCH(W$5,MTInputs!$J$5:$AZ$5,0))</f>
        <v>0</v>
      </c>
      <c r="X63" s="33">
        <f>INDEX(MTInputs!$J$1:$AZ$415,$D63,MATCH(X$5,MTInputs!$J$5:$AZ$5,0))</f>
        <v>0</v>
      </c>
      <c r="Y63" s="33">
        <f>INDEX(MTInputs!$J$1:$AZ$415,$D63,MATCH(Y$5,MTInputs!$J$5:$AZ$5,0))</f>
        <v>0</v>
      </c>
      <c r="Z63" s="33">
        <f>INDEX(MTInputs!$J$1:$AZ$415,$D63,MATCH(Z$5,MTInputs!$J$5:$AZ$5,0))</f>
        <v>0</v>
      </c>
      <c r="AA63" s="33"/>
      <c r="AB63" s="23" t="str">
        <f>LOWER(Settings!$C$4)&amp;".mit."&amp;$A63&amp;IF($C63="","","."&amp;$C63&amp;"."&amp;$B63)&amp;IF(INDEX(Variables!$D$5:$D$65,MATCH($A63,Variables!$A$5:$A$65,0))="","","."&amp;INDEX(Variables!$D$5:$D$65,MATCH($A63,Variables!$A$5:$A$65,0)))&amp;"."&amp;AB$5</f>
        <v>egy.mit.fpr.s.all.bio.2</v>
      </c>
      <c r="AC63" s="32">
        <f>INDEX(MTInputs!$J$1:$AZ$415,$D63,MATCH(AC$5,MTInputs!$J$5:$AZ$5,0))</f>
        <v>0</v>
      </c>
      <c r="AD63" s="33">
        <f>INDEX(MTInputs!$J$1:$AZ$415,$D63,MATCH(AD$5,MTInputs!$J$5:$AZ$5,0))</f>
        <v>0</v>
      </c>
      <c r="AE63" s="33">
        <f>INDEX(MTInputs!$J$1:$AZ$415,$D63,MATCH(AE$5,MTInputs!$J$5:$AZ$5,0))</f>
        <v>0</v>
      </c>
      <c r="AF63" s="33">
        <f>INDEX(MTInputs!$J$1:$AZ$415,$D63,MATCH(AF$5,MTInputs!$J$5:$AZ$5,0))</f>
        <v>0</v>
      </c>
      <c r="AG63" s="33">
        <f>INDEX(MTInputs!$J$1:$AZ$415,$D63,MATCH(AG$5,MTInputs!$J$5:$AZ$5,0))</f>
        <v>0</v>
      </c>
      <c r="AH63" s="33">
        <f>INDEX(MTInputs!$J$1:$AZ$415,$D63,MATCH(AH$5,MTInputs!$J$5:$AZ$5,0))</f>
        <v>0</v>
      </c>
      <c r="AI63" s="33">
        <f>INDEX(MTInputs!$J$1:$AZ$415,$D63,MATCH(AI$5,MTInputs!$J$5:$AZ$5,0))</f>
        <v>0</v>
      </c>
      <c r="AJ63" s="33">
        <f>INDEX(MTInputs!$J$1:$AZ$415,$D63,MATCH(AJ$5,MTInputs!$J$5:$AZ$5,0))</f>
        <v>0</v>
      </c>
      <c r="AK63" s="33">
        <f>INDEX(MTInputs!$J$1:$AZ$415,$D63,MATCH(AK$5,MTInputs!$J$5:$AZ$5,0))</f>
        <v>0</v>
      </c>
      <c r="AL63" s="33">
        <f>INDEX(MTInputs!$J$1:$AZ$415,$D63,MATCH(AL$5,MTInputs!$J$5:$AZ$5,0))</f>
        <v>0</v>
      </c>
      <c r="AM63" s="33">
        <f>INDEX(MTInputs!$J$1:$AZ$415,$D63,MATCH(AM$5,MTInputs!$J$5:$AZ$5,0))</f>
        <v>0</v>
      </c>
      <c r="AN63" s="33">
        <f>INDEX(MTInputs!$J$1:$AZ$415,$D63,MATCH(AN$5,MTInputs!$J$5:$AZ$5,0))</f>
        <v>0</v>
      </c>
      <c r="AO63" s="33">
        <f>INDEX(MTInputs!$J$1:$AZ$415,$D63,MATCH(AO$5,MTInputs!$J$5:$AZ$5,0))</f>
        <v>0</v>
      </c>
      <c r="AP63" s="33">
        <f>INDEX(MTInputs!$J$1:$AZ$415,$D63,MATCH(AP$5,MTInputs!$J$5:$AZ$5,0))</f>
        <v>0</v>
      </c>
    </row>
    <row r="64" spans="1:42" hidden="1" outlineLevel="1" x14ac:dyDescent="0.25">
      <c r="A64" s="5" t="s">
        <v>902</v>
      </c>
      <c r="B64" s="5" t="s">
        <v>869</v>
      </c>
      <c r="C64" s="5" t="s">
        <v>879</v>
      </c>
      <c r="D64" s="6">
        <v>156</v>
      </c>
      <c r="H64" s="5" t="str">
        <f>INDEX(Variables!$B$5:$B$65,MATCH($A64,Variables!$A$5:$A$65,0))&amp;IF($C64="",""," | "&amp;INDEX(Mapping!$B$5:$B$26,MATCH($C64,Mapping!$A$5:$A$26,0))&amp;" | "&amp;INDEX(Mapping!$B$30:$B$41,MATCH($B64,Mapping!$A$30:$A$41,0)))</f>
        <v>Fuel price reform: final price increase | Power | Coal</v>
      </c>
      <c r="I64" s="5" t="str">
        <f>INDEX(Variables!$C$5:$C$65,MATCH($A64,Variables!$A$5:$A$65,0))</f>
        <v>price unit</v>
      </c>
      <c r="J64" s="5" t="str">
        <f>INDEX(Variables!$E$5:$E$65,MATCH($A64,Variables!$A$5:$A$65,0))</f>
        <v>MTInputs (scenario column)</v>
      </c>
      <c r="K64" s="5"/>
      <c r="L64" s="23" t="str">
        <f>LOWER(Settings!$C$4)&amp;".mit."&amp;$A64&amp;IF($C64="","","."&amp;$C64&amp;"."&amp;$B64)&amp;IF(INDEX(Variables!$D$5:$D$65,MATCH($A64,Variables!$A$5:$A$65,0))="","","."&amp;INDEX(Variables!$D$5:$D$65,MATCH($A64,Variables!$A$5:$A$65,0)))&amp;"."&amp;L$5</f>
        <v>egy.mit.fpr.f.pow.coa.1</v>
      </c>
      <c r="M64" s="32">
        <f>INDEX(MTInputs!$J$1:$AZ$415,$D64,MATCH(M$5,MTInputs!$J$5:$AZ$5,0))</f>
        <v>0</v>
      </c>
      <c r="N64" s="33">
        <f>INDEX(MTInputs!$J$1:$AZ$415,$D64,MATCH(N$5,MTInputs!$J$5:$AZ$5,0))</f>
        <v>0</v>
      </c>
      <c r="O64" s="33">
        <f>INDEX(MTInputs!$J$1:$AZ$415,$D64,MATCH(O$5,MTInputs!$J$5:$AZ$5,0))</f>
        <v>0</v>
      </c>
      <c r="P64" s="33">
        <f>INDEX(MTInputs!$J$1:$AZ$415,$D64,MATCH(P$5,MTInputs!$J$5:$AZ$5,0))</f>
        <v>0</v>
      </c>
      <c r="Q64" s="33">
        <f>INDEX(MTInputs!$J$1:$AZ$415,$D64,MATCH(Q$5,MTInputs!$J$5:$AZ$5,0))</f>
        <v>0</v>
      </c>
      <c r="R64" s="33">
        <f>INDEX(MTInputs!$J$1:$AZ$415,$D64,MATCH(R$5,MTInputs!$J$5:$AZ$5,0))</f>
        <v>0</v>
      </c>
      <c r="S64" s="33">
        <f>INDEX(MTInputs!$J$1:$AZ$415,$D64,MATCH(S$5,MTInputs!$J$5:$AZ$5,0))</f>
        <v>0</v>
      </c>
      <c r="T64" s="33">
        <f>INDEX(MTInputs!$J$1:$AZ$415,$D64,MATCH(T$5,MTInputs!$J$5:$AZ$5,0))</f>
        <v>0</v>
      </c>
      <c r="U64" s="33">
        <f>INDEX(MTInputs!$J$1:$AZ$415,$D64,MATCH(U$5,MTInputs!$J$5:$AZ$5,0))</f>
        <v>0</v>
      </c>
      <c r="V64" s="33">
        <f>INDEX(MTInputs!$J$1:$AZ$415,$D64,MATCH(V$5,MTInputs!$J$5:$AZ$5,0))</f>
        <v>0</v>
      </c>
      <c r="W64" s="33">
        <f>INDEX(MTInputs!$J$1:$AZ$415,$D64,MATCH(W$5,MTInputs!$J$5:$AZ$5,0))</f>
        <v>0</v>
      </c>
      <c r="X64" s="33">
        <f>INDEX(MTInputs!$J$1:$AZ$415,$D64,MATCH(X$5,MTInputs!$J$5:$AZ$5,0))</f>
        <v>0</v>
      </c>
      <c r="Y64" s="33">
        <f>INDEX(MTInputs!$J$1:$AZ$415,$D64,MATCH(Y$5,MTInputs!$J$5:$AZ$5,0))</f>
        <v>0</v>
      </c>
      <c r="Z64" s="33">
        <f>INDEX(MTInputs!$J$1:$AZ$415,$D64,MATCH(Z$5,MTInputs!$J$5:$AZ$5,0))</f>
        <v>0</v>
      </c>
      <c r="AA64" s="33"/>
      <c r="AB64" s="23" t="str">
        <f>LOWER(Settings!$C$4)&amp;".mit."&amp;$A64&amp;IF($C64="","","."&amp;$C64&amp;"."&amp;$B64)&amp;IF(INDEX(Variables!$D$5:$D$65,MATCH($A64,Variables!$A$5:$A$65,0))="","","."&amp;INDEX(Variables!$D$5:$D$65,MATCH($A64,Variables!$A$5:$A$65,0)))&amp;"."&amp;AB$5</f>
        <v>egy.mit.fpr.f.pow.coa.2</v>
      </c>
      <c r="AC64" s="32">
        <f>INDEX(MTInputs!$J$1:$AZ$415,$D64,MATCH(AC$5,MTInputs!$J$5:$AZ$5,0))</f>
        <v>0</v>
      </c>
      <c r="AD64" s="33">
        <f>INDEX(MTInputs!$J$1:$AZ$415,$D64,MATCH(AD$5,MTInputs!$J$5:$AZ$5,0))</f>
        <v>0</v>
      </c>
      <c r="AE64" s="33">
        <f>INDEX(MTInputs!$J$1:$AZ$415,$D64,MATCH(AE$5,MTInputs!$J$5:$AZ$5,0))</f>
        <v>0</v>
      </c>
      <c r="AF64" s="33">
        <f>INDEX(MTInputs!$J$1:$AZ$415,$D64,MATCH(AF$5,MTInputs!$J$5:$AZ$5,0))</f>
        <v>0</v>
      </c>
      <c r="AG64" s="33">
        <f>INDEX(MTInputs!$J$1:$AZ$415,$D64,MATCH(AG$5,MTInputs!$J$5:$AZ$5,0))</f>
        <v>0</v>
      </c>
      <c r="AH64" s="33">
        <f>INDEX(MTInputs!$J$1:$AZ$415,$D64,MATCH(AH$5,MTInputs!$J$5:$AZ$5,0))</f>
        <v>0</v>
      </c>
      <c r="AI64" s="33">
        <f>INDEX(MTInputs!$J$1:$AZ$415,$D64,MATCH(AI$5,MTInputs!$J$5:$AZ$5,0))</f>
        <v>0</v>
      </c>
      <c r="AJ64" s="33">
        <f>INDEX(MTInputs!$J$1:$AZ$415,$D64,MATCH(AJ$5,MTInputs!$J$5:$AZ$5,0))</f>
        <v>0</v>
      </c>
      <c r="AK64" s="33">
        <f>INDEX(MTInputs!$J$1:$AZ$415,$D64,MATCH(AK$5,MTInputs!$J$5:$AZ$5,0))</f>
        <v>0</v>
      </c>
      <c r="AL64" s="33">
        <f>INDEX(MTInputs!$J$1:$AZ$415,$D64,MATCH(AL$5,MTInputs!$J$5:$AZ$5,0))</f>
        <v>0</v>
      </c>
      <c r="AM64" s="33">
        <f>INDEX(MTInputs!$J$1:$AZ$415,$D64,MATCH(AM$5,MTInputs!$J$5:$AZ$5,0))</f>
        <v>0</v>
      </c>
      <c r="AN64" s="33">
        <f>INDEX(MTInputs!$J$1:$AZ$415,$D64,MATCH(AN$5,MTInputs!$J$5:$AZ$5,0))</f>
        <v>0</v>
      </c>
      <c r="AO64" s="33">
        <f>INDEX(MTInputs!$J$1:$AZ$415,$D64,MATCH(AO$5,MTInputs!$J$5:$AZ$5,0))</f>
        <v>0</v>
      </c>
      <c r="AP64" s="33">
        <f>INDEX(MTInputs!$J$1:$AZ$415,$D64,MATCH(AP$5,MTInputs!$J$5:$AZ$5,0))</f>
        <v>0</v>
      </c>
    </row>
    <row r="65" spans="1:42" hidden="1" outlineLevel="1" x14ac:dyDescent="0.25">
      <c r="A65" s="5" t="s">
        <v>902</v>
      </c>
      <c r="B65" s="5" t="s">
        <v>869</v>
      </c>
      <c r="C65" s="5" t="s">
        <v>884</v>
      </c>
      <c r="D65" s="6">
        <v>157</v>
      </c>
      <c r="H65" s="5" t="str">
        <f>INDEX(Variables!$B$5:$B$65,MATCH($A65,Variables!$A$5:$A$65,0))&amp;IF($C65="",""," | "&amp;INDEX(Mapping!$B$5:$B$26,MATCH($C65,Mapping!$A$5:$A$26,0))&amp;" | "&amp;INDEX(Mapping!$B$30:$B$41,MATCH($B65,Mapping!$A$30:$A$41,0)))</f>
        <v>Fuel price reform: final price increase | Residential | Coal</v>
      </c>
      <c r="I65" s="5" t="str">
        <f>INDEX(Variables!$C$5:$C$65,MATCH($A65,Variables!$A$5:$A$65,0))</f>
        <v>price unit</v>
      </c>
      <c r="J65" s="5" t="str">
        <f>INDEX(Variables!$E$5:$E$65,MATCH($A65,Variables!$A$5:$A$65,0))</f>
        <v>MTInputs (scenario column)</v>
      </c>
      <c r="K65" s="5"/>
      <c r="L65" s="23" t="str">
        <f>LOWER(Settings!$C$4)&amp;".mit."&amp;$A65&amp;IF($C65="","","."&amp;$C65&amp;"."&amp;$B65)&amp;IF(INDEX(Variables!$D$5:$D$65,MATCH($A65,Variables!$A$5:$A$65,0))="","","."&amp;INDEX(Variables!$D$5:$D$65,MATCH($A65,Variables!$A$5:$A$65,0)))&amp;"."&amp;L$5</f>
        <v>egy.mit.fpr.f.res.coa.1</v>
      </c>
      <c r="M65" s="32">
        <f>INDEX(MTInputs!$J$1:$AZ$415,$D65,MATCH(M$5,MTInputs!$J$5:$AZ$5,0))</f>
        <v>0</v>
      </c>
      <c r="N65" s="33">
        <f>INDEX(MTInputs!$J$1:$AZ$415,$D65,MATCH(N$5,MTInputs!$J$5:$AZ$5,0))</f>
        <v>0</v>
      </c>
      <c r="O65" s="33">
        <f>INDEX(MTInputs!$J$1:$AZ$415,$D65,MATCH(O$5,MTInputs!$J$5:$AZ$5,0))</f>
        <v>0</v>
      </c>
      <c r="P65" s="33">
        <f>INDEX(MTInputs!$J$1:$AZ$415,$D65,MATCH(P$5,MTInputs!$J$5:$AZ$5,0))</f>
        <v>0</v>
      </c>
      <c r="Q65" s="33">
        <f>INDEX(MTInputs!$J$1:$AZ$415,$D65,MATCH(Q$5,MTInputs!$J$5:$AZ$5,0))</f>
        <v>0</v>
      </c>
      <c r="R65" s="33">
        <f>INDEX(MTInputs!$J$1:$AZ$415,$D65,MATCH(R$5,MTInputs!$J$5:$AZ$5,0))</f>
        <v>0</v>
      </c>
      <c r="S65" s="33">
        <f>INDEX(MTInputs!$J$1:$AZ$415,$D65,MATCH(S$5,MTInputs!$J$5:$AZ$5,0))</f>
        <v>0</v>
      </c>
      <c r="T65" s="33">
        <f>INDEX(MTInputs!$J$1:$AZ$415,$D65,MATCH(T$5,MTInputs!$J$5:$AZ$5,0))</f>
        <v>0</v>
      </c>
      <c r="U65" s="33">
        <f>INDEX(MTInputs!$J$1:$AZ$415,$D65,MATCH(U$5,MTInputs!$J$5:$AZ$5,0))</f>
        <v>0</v>
      </c>
      <c r="V65" s="33">
        <f>INDEX(MTInputs!$J$1:$AZ$415,$D65,MATCH(V$5,MTInputs!$J$5:$AZ$5,0))</f>
        <v>0</v>
      </c>
      <c r="W65" s="33">
        <f>INDEX(MTInputs!$J$1:$AZ$415,$D65,MATCH(W$5,MTInputs!$J$5:$AZ$5,0))</f>
        <v>0</v>
      </c>
      <c r="X65" s="33">
        <f>INDEX(MTInputs!$J$1:$AZ$415,$D65,MATCH(X$5,MTInputs!$J$5:$AZ$5,0))</f>
        <v>0</v>
      </c>
      <c r="Y65" s="33">
        <f>INDEX(MTInputs!$J$1:$AZ$415,$D65,MATCH(Y$5,MTInputs!$J$5:$AZ$5,0))</f>
        <v>0</v>
      </c>
      <c r="Z65" s="33">
        <f>INDEX(MTInputs!$J$1:$AZ$415,$D65,MATCH(Z$5,MTInputs!$J$5:$AZ$5,0))</f>
        <v>0</v>
      </c>
      <c r="AA65" s="33"/>
      <c r="AB65" s="23" t="str">
        <f>LOWER(Settings!$C$4)&amp;".mit."&amp;$A65&amp;IF($C65="","","."&amp;$C65&amp;"."&amp;$B65)&amp;IF(INDEX(Variables!$D$5:$D$65,MATCH($A65,Variables!$A$5:$A$65,0))="","","."&amp;INDEX(Variables!$D$5:$D$65,MATCH($A65,Variables!$A$5:$A$65,0)))&amp;"."&amp;AB$5</f>
        <v>egy.mit.fpr.f.res.coa.2</v>
      </c>
      <c r="AC65" s="32">
        <f>INDEX(MTInputs!$J$1:$AZ$415,$D65,MATCH(AC$5,MTInputs!$J$5:$AZ$5,0))</f>
        <v>0</v>
      </c>
      <c r="AD65" s="33">
        <f>INDEX(MTInputs!$J$1:$AZ$415,$D65,MATCH(AD$5,MTInputs!$J$5:$AZ$5,0))</f>
        <v>0</v>
      </c>
      <c r="AE65" s="33">
        <f>INDEX(MTInputs!$J$1:$AZ$415,$D65,MATCH(AE$5,MTInputs!$J$5:$AZ$5,0))</f>
        <v>0</v>
      </c>
      <c r="AF65" s="33">
        <f>INDEX(MTInputs!$J$1:$AZ$415,$D65,MATCH(AF$5,MTInputs!$J$5:$AZ$5,0))</f>
        <v>0</v>
      </c>
      <c r="AG65" s="33">
        <f>INDEX(MTInputs!$J$1:$AZ$415,$D65,MATCH(AG$5,MTInputs!$J$5:$AZ$5,0))</f>
        <v>0</v>
      </c>
      <c r="AH65" s="33">
        <f>INDEX(MTInputs!$J$1:$AZ$415,$D65,MATCH(AH$5,MTInputs!$J$5:$AZ$5,0))</f>
        <v>0</v>
      </c>
      <c r="AI65" s="33">
        <f>INDEX(MTInputs!$J$1:$AZ$415,$D65,MATCH(AI$5,MTInputs!$J$5:$AZ$5,0))</f>
        <v>0</v>
      </c>
      <c r="AJ65" s="33">
        <f>INDEX(MTInputs!$J$1:$AZ$415,$D65,MATCH(AJ$5,MTInputs!$J$5:$AZ$5,0))</f>
        <v>0</v>
      </c>
      <c r="AK65" s="33">
        <f>INDEX(MTInputs!$J$1:$AZ$415,$D65,MATCH(AK$5,MTInputs!$J$5:$AZ$5,0))</f>
        <v>0</v>
      </c>
      <c r="AL65" s="33">
        <f>INDEX(MTInputs!$J$1:$AZ$415,$D65,MATCH(AL$5,MTInputs!$J$5:$AZ$5,0))</f>
        <v>0</v>
      </c>
      <c r="AM65" s="33">
        <f>INDEX(MTInputs!$J$1:$AZ$415,$D65,MATCH(AM$5,MTInputs!$J$5:$AZ$5,0))</f>
        <v>0</v>
      </c>
      <c r="AN65" s="33">
        <f>INDEX(MTInputs!$J$1:$AZ$415,$D65,MATCH(AN$5,MTInputs!$J$5:$AZ$5,0))</f>
        <v>0</v>
      </c>
      <c r="AO65" s="33">
        <f>INDEX(MTInputs!$J$1:$AZ$415,$D65,MATCH(AO$5,MTInputs!$J$5:$AZ$5,0))</f>
        <v>0</v>
      </c>
      <c r="AP65" s="33">
        <f>INDEX(MTInputs!$J$1:$AZ$415,$D65,MATCH(AP$5,MTInputs!$J$5:$AZ$5,0))</f>
        <v>0</v>
      </c>
    </row>
    <row r="66" spans="1:42" hidden="1" outlineLevel="1" x14ac:dyDescent="0.25">
      <c r="A66" s="5" t="s">
        <v>902</v>
      </c>
      <c r="B66" s="5" t="s">
        <v>869</v>
      </c>
      <c r="C66" s="5" t="s">
        <v>900</v>
      </c>
      <c r="D66" s="6">
        <v>158</v>
      </c>
      <c r="H66" s="5" t="str">
        <f>INDEX(Variables!$B$5:$B$65,MATCH($A66,Variables!$A$5:$A$65,0))&amp;IF($C66="",""," | "&amp;INDEX(Mapping!$B$5:$B$26,MATCH($C66,Mapping!$A$5:$A$26,0))&amp;" | "&amp;INDEX(Mapping!$B$30:$B$41,MATCH($B66,Mapping!$A$30:$A$41,0)))</f>
        <v>Fuel price reform: final price increase | Industry | Coal</v>
      </c>
      <c r="I66" s="5" t="str">
        <f>INDEX(Variables!$C$5:$C$65,MATCH($A66,Variables!$A$5:$A$65,0))</f>
        <v>price unit</v>
      </c>
      <c r="J66" s="5" t="str">
        <f>INDEX(Variables!$E$5:$E$65,MATCH($A66,Variables!$A$5:$A$65,0))</f>
        <v>MTInputs (scenario column)</v>
      </c>
      <c r="K66" s="5"/>
      <c r="L66" s="23" t="str">
        <f>LOWER(Settings!$C$4)&amp;".mit."&amp;$A66&amp;IF($C66="","","."&amp;$C66&amp;"."&amp;$B66)&amp;IF(INDEX(Variables!$D$5:$D$65,MATCH($A66,Variables!$A$5:$A$65,0))="","","."&amp;INDEX(Variables!$D$5:$D$65,MATCH($A66,Variables!$A$5:$A$65,0)))&amp;"."&amp;L$5</f>
        <v>egy.mit.fpr.f.ind.coa.1</v>
      </c>
      <c r="M66" s="32">
        <f>INDEX(MTInputs!$J$1:$AZ$415,$D66,MATCH(M$5,MTInputs!$J$5:$AZ$5,0))</f>
        <v>0</v>
      </c>
      <c r="N66" s="33">
        <f>INDEX(MTInputs!$J$1:$AZ$415,$D66,MATCH(N$5,MTInputs!$J$5:$AZ$5,0))</f>
        <v>0</v>
      </c>
      <c r="O66" s="33">
        <f>INDEX(MTInputs!$J$1:$AZ$415,$D66,MATCH(O$5,MTInputs!$J$5:$AZ$5,0))</f>
        <v>0</v>
      </c>
      <c r="P66" s="33">
        <f>INDEX(MTInputs!$J$1:$AZ$415,$D66,MATCH(P$5,MTInputs!$J$5:$AZ$5,0))</f>
        <v>0</v>
      </c>
      <c r="Q66" s="33">
        <f>INDEX(MTInputs!$J$1:$AZ$415,$D66,MATCH(Q$5,MTInputs!$J$5:$AZ$5,0))</f>
        <v>0</v>
      </c>
      <c r="R66" s="33">
        <f>INDEX(MTInputs!$J$1:$AZ$415,$D66,MATCH(R$5,MTInputs!$J$5:$AZ$5,0))</f>
        <v>0</v>
      </c>
      <c r="S66" s="33">
        <f>INDEX(MTInputs!$J$1:$AZ$415,$D66,MATCH(S$5,MTInputs!$J$5:$AZ$5,0))</f>
        <v>0</v>
      </c>
      <c r="T66" s="33">
        <f>INDEX(MTInputs!$J$1:$AZ$415,$D66,MATCH(T$5,MTInputs!$J$5:$AZ$5,0))</f>
        <v>0</v>
      </c>
      <c r="U66" s="33">
        <f>INDEX(MTInputs!$J$1:$AZ$415,$D66,MATCH(U$5,MTInputs!$J$5:$AZ$5,0))</f>
        <v>0</v>
      </c>
      <c r="V66" s="33">
        <f>INDEX(MTInputs!$J$1:$AZ$415,$D66,MATCH(V$5,MTInputs!$J$5:$AZ$5,0))</f>
        <v>0</v>
      </c>
      <c r="W66" s="33">
        <f>INDEX(MTInputs!$J$1:$AZ$415,$D66,MATCH(W$5,MTInputs!$J$5:$AZ$5,0))</f>
        <v>0</v>
      </c>
      <c r="X66" s="33">
        <f>INDEX(MTInputs!$J$1:$AZ$415,$D66,MATCH(X$5,MTInputs!$J$5:$AZ$5,0))</f>
        <v>0</v>
      </c>
      <c r="Y66" s="33">
        <f>INDEX(MTInputs!$J$1:$AZ$415,$D66,MATCH(Y$5,MTInputs!$J$5:$AZ$5,0))</f>
        <v>0</v>
      </c>
      <c r="Z66" s="33">
        <f>INDEX(MTInputs!$J$1:$AZ$415,$D66,MATCH(Z$5,MTInputs!$J$5:$AZ$5,0))</f>
        <v>0</v>
      </c>
      <c r="AA66" s="33"/>
      <c r="AB66" s="23" t="str">
        <f>LOWER(Settings!$C$4)&amp;".mit."&amp;$A66&amp;IF($C66="","","."&amp;$C66&amp;"."&amp;$B66)&amp;IF(INDEX(Variables!$D$5:$D$65,MATCH($A66,Variables!$A$5:$A$65,0))="","","."&amp;INDEX(Variables!$D$5:$D$65,MATCH($A66,Variables!$A$5:$A$65,0)))&amp;"."&amp;AB$5</f>
        <v>egy.mit.fpr.f.ind.coa.2</v>
      </c>
      <c r="AC66" s="32">
        <f>INDEX(MTInputs!$J$1:$AZ$415,$D66,MATCH(AC$5,MTInputs!$J$5:$AZ$5,0))</f>
        <v>0</v>
      </c>
      <c r="AD66" s="33">
        <f>INDEX(MTInputs!$J$1:$AZ$415,$D66,MATCH(AD$5,MTInputs!$J$5:$AZ$5,0))</f>
        <v>0</v>
      </c>
      <c r="AE66" s="33">
        <f>INDEX(MTInputs!$J$1:$AZ$415,$D66,MATCH(AE$5,MTInputs!$J$5:$AZ$5,0))</f>
        <v>0</v>
      </c>
      <c r="AF66" s="33">
        <f>INDEX(MTInputs!$J$1:$AZ$415,$D66,MATCH(AF$5,MTInputs!$J$5:$AZ$5,0))</f>
        <v>0</v>
      </c>
      <c r="AG66" s="33">
        <f>INDEX(MTInputs!$J$1:$AZ$415,$D66,MATCH(AG$5,MTInputs!$J$5:$AZ$5,0))</f>
        <v>0</v>
      </c>
      <c r="AH66" s="33">
        <f>INDEX(MTInputs!$J$1:$AZ$415,$D66,MATCH(AH$5,MTInputs!$J$5:$AZ$5,0))</f>
        <v>0</v>
      </c>
      <c r="AI66" s="33">
        <f>INDEX(MTInputs!$J$1:$AZ$415,$D66,MATCH(AI$5,MTInputs!$J$5:$AZ$5,0))</f>
        <v>0</v>
      </c>
      <c r="AJ66" s="33">
        <f>INDEX(MTInputs!$J$1:$AZ$415,$D66,MATCH(AJ$5,MTInputs!$J$5:$AZ$5,0))</f>
        <v>0</v>
      </c>
      <c r="AK66" s="33">
        <f>INDEX(MTInputs!$J$1:$AZ$415,$D66,MATCH(AK$5,MTInputs!$J$5:$AZ$5,0))</f>
        <v>0</v>
      </c>
      <c r="AL66" s="33">
        <f>INDEX(MTInputs!$J$1:$AZ$415,$D66,MATCH(AL$5,MTInputs!$J$5:$AZ$5,0))</f>
        <v>0</v>
      </c>
      <c r="AM66" s="33">
        <f>INDEX(MTInputs!$J$1:$AZ$415,$D66,MATCH(AM$5,MTInputs!$J$5:$AZ$5,0))</f>
        <v>0</v>
      </c>
      <c r="AN66" s="33">
        <f>INDEX(MTInputs!$J$1:$AZ$415,$D66,MATCH(AN$5,MTInputs!$J$5:$AZ$5,0))</f>
        <v>0</v>
      </c>
      <c r="AO66" s="33">
        <f>INDEX(MTInputs!$J$1:$AZ$415,$D66,MATCH(AO$5,MTInputs!$J$5:$AZ$5,0))</f>
        <v>0</v>
      </c>
      <c r="AP66" s="33">
        <f>INDEX(MTInputs!$J$1:$AZ$415,$D66,MATCH(AP$5,MTInputs!$J$5:$AZ$5,0))</f>
        <v>0</v>
      </c>
    </row>
    <row r="67" spans="1:42" hidden="1" outlineLevel="1" x14ac:dyDescent="0.25">
      <c r="A67" s="5" t="s">
        <v>902</v>
      </c>
      <c r="B67" s="5" t="s">
        <v>871</v>
      </c>
      <c r="C67" s="5" t="s">
        <v>879</v>
      </c>
      <c r="D67" s="6">
        <v>159</v>
      </c>
      <c r="H67" s="5" t="str">
        <f>INDEX(Variables!$B$5:$B$65,MATCH($A67,Variables!$A$5:$A$65,0))&amp;IF($C67="",""," | "&amp;INDEX(Mapping!$B$5:$B$26,MATCH($C67,Mapping!$A$5:$A$26,0))&amp;" | "&amp;INDEX(Mapping!$B$30:$B$41,MATCH($B67,Mapping!$A$30:$A$41,0)))</f>
        <v>Fuel price reform: final price increase | Power | Natural gas</v>
      </c>
      <c r="I67" s="5" t="str">
        <f>INDEX(Variables!$C$5:$C$65,MATCH($A67,Variables!$A$5:$A$65,0))</f>
        <v>price unit</v>
      </c>
      <c r="J67" s="5" t="str">
        <f>INDEX(Variables!$E$5:$E$65,MATCH($A67,Variables!$A$5:$A$65,0))</f>
        <v>MTInputs (scenario column)</v>
      </c>
      <c r="K67" s="5"/>
      <c r="L67" s="23" t="str">
        <f>LOWER(Settings!$C$4)&amp;".mit."&amp;$A67&amp;IF($C67="","","."&amp;$C67&amp;"."&amp;$B67)&amp;IF(INDEX(Variables!$D$5:$D$65,MATCH($A67,Variables!$A$5:$A$65,0))="","","."&amp;INDEX(Variables!$D$5:$D$65,MATCH($A67,Variables!$A$5:$A$65,0)))&amp;"."&amp;L$5</f>
        <v>egy.mit.fpr.f.pow.nga.1</v>
      </c>
      <c r="M67" s="32">
        <f>INDEX(MTInputs!$J$1:$AZ$415,$D67,MATCH(M$5,MTInputs!$J$5:$AZ$5,0))</f>
        <v>0</v>
      </c>
      <c r="N67" s="33">
        <f>INDEX(MTInputs!$J$1:$AZ$415,$D67,MATCH(N$5,MTInputs!$J$5:$AZ$5,0))</f>
        <v>0</v>
      </c>
      <c r="O67" s="33">
        <f>INDEX(MTInputs!$J$1:$AZ$415,$D67,MATCH(O$5,MTInputs!$J$5:$AZ$5,0))</f>
        <v>0</v>
      </c>
      <c r="P67" s="33">
        <f>INDEX(MTInputs!$J$1:$AZ$415,$D67,MATCH(P$5,MTInputs!$J$5:$AZ$5,0))</f>
        <v>0</v>
      </c>
      <c r="Q67" s="33">
        <f>INDEX(MTInputs!$J$1:$AZ$415,$D67,MATCH(Q$5,MTInputs!$J$5:$AZ$5,0))</f>
        <v>0</v>
      </c>
      <c r="R67" s="33">
        <f>INDEX(MTInputs!$J$1:$AZ$415,$D67,MATCH(R$5,MTInputs!$J$5:$AZ$5,0))</f>
        <v>0</v>
      </c>
      <c r="S67" s="33">
        <f>INDEX(MTInputs!$J$1:$AZ$415,$D67,MATCH(S$5,MTInputs!$J$5:$AZ$5,0))</f>
        <v>0</v>
      </c>
      <c r="T67" s="33">
        <f>INDEX(MTInputs!$J$1:$AZ$415,$D67,MATCH(T$5,MTInputs!$J$5:$AZ$5,0))</f>
        <v>0</v>
      </c>
      <c r="U67" s="33">
        <f>INDEX(MTInputs!$J$1:$AZ$415,$D67,MATCH(U$5,MTInputs!$J$5:$AZ$5,0))</f>
        <v>0</v>
      </c>
      <c r="V67" s="33">
        <f>INDEX(MTInputs!$J$1:$AZ$415,$D67,MATCH(V$5,MTInputs!$J$5:$AZ$5,0))</f>
        <v>0</v>
      </c>
      <c r="W67" s="33">
        <f>INDEX(MTInputs!$J$1:$AZ$415,$D67,MATCH(W$5,MTInputs!$J$5:$AZ$5,0))</f>
        <v>0</v>
      </c>
      <c r="X67" s="33">
        <f>INDEX(MTInputs!$J$1:$AZ$415,$D67,MATCH(X$5,MTInputs!$J$5:$AZ$5,0))</f>
        <v>0</v>
      </c>
      <c r="Y67" s="33">
        <f>INDEX(MTInputs!$J$1:$AZ$415,$D67,MATCH(Y$5,MTInputs!$J$5:$AZ$5,0))</f>
        <v>0</v>
      </c>
      <c r="Z67" s="33">
        <f>INDEX(MTInputs!$J$1:$AZ$415,$D67,MATCH(Z$5,MTInputs!$J$5:$AZ$5,0))</f>
        <v>0</v>
      </c>
      <c r="AA67" s="33"/>
      <c r="AB67" s="23" t="str">
        <f>LOWER(Settings!$C$4)&amp;".mit."&amp;$A67&amp;IF($C67="","","."&amp;$C67&amp;"."&amp;$B67)&amp;IF(INDEX(Variables!$D$5:$D$65,MATCH($A67,Variables!$A$5:$A$65,0))="","","."&amp;INDEX(Variables!$D$5:$D$65,MATCH($A67,Variables!$A$5:$A$65,0)))&amp;"."&amp;AB$5</f>
        <v>egy.mit.fpr.f.pow.nga.2</v>
      </c>
      <c r="AC67" s="32">
        <f>INDEX(MTInputs!$J$1:$AZ$415,$D67,MATCH(AC$5,MTInputs!$J$5:$AZ$5,0))</f>
        <v>0</v>
      </c>
      <c r="AD67" s="33">
        <f>INDEX(MTInputs!$J$1:$AZ$415,$D67,MATCH(AD$5,MTInputs!$J$5:$AZ$5,0))</f>
        <v>0</v>
      </c>
      <c r="AE67" s="33">
        <f>INDEX(MTInputs!$J$1:$AZ$415,$D67,MATCH(AE$5,MTInputs!$J$5:$AZ$5,0))</f>
        <v>0</v>
      </c>
      <c r="AF67" s="33">
        <f>INDEX(MTInputs!$J$1:$AZ$415,$D67,MATCH(AF$5,MTInputs!$J$5:$AZ$5,0))</f>
        <v>0</v>
      </c>
      <c r="AG67" s="33">
        <f>INDEX(MTInputs!$J$1:$AZ$415,$D67,MATCH(AG$5,MTInputs!$J$5:$AZ$5,0))</f>
        <v>0</v>
      </c>
      <c r="AH67" s="33">
        <f>INDEX(MTInputs!$J$1:$AZ$415,$D67,MATCH(AH$5,MTInputs!$J$5:$AZ$5,0))</f>
        <v>0</v>
      </c>
      <c r="AI67" s="33">
        <f>INDEX(MTInputs!$J$1:$AZ$415,$D67,MATCH(AI$5,MTInputs!$J$5:$AZ$5,0))</f>
        <v>0</v>
      </c>
      <c r="AJ67" s="33">
        <f>INDEX(MTInputs!$J$1:$AZ$415,$D67,MATCH(AJ$5,MTInputs!$J$5:$AZ$5,0))</f>
        <v>0</v>
      </c>
      <c r="AK67" s="33">
        <f>INDEX(MTInputs!$J$1:$AZ$415,$D67,MATCH(AK$5,MTInputs!$J$5:$AZ$5,0))</f>
        <v>0</v>
      </c>
      <c r="AL67" s="33">
        <f>INDEX(MTInputs!$J$1:$AZ$415,$D67,MATCH(AL$5,MTInputs!$J$5:$AZ$5,0))</f>
        <v>0</v>
      </c>
      <c r="AM67" s="33">
        <f>INDEX(MTInputs!$J$1:$AZ$415,$D67,MATCH(AM$5,MTInputs!$J$5:$AZ$5,0))</f>
        <v>0</v>
      </c>
      <c r="AN67" s="33">
        <f>INDEX(MTInputs!$J$1:$AZ$415,$D67,MATCH(AN$5,MTInputs!$J$5:$AZ$5,0))</f>
        <v>0</v>
      </c>
      <c r="AO67" s="33">
        <f>INDEX(MTInputs!$J$1:$AZ$415,$D67,MATCH(AO$5,MTInputs!$J$5:$AZ$5,0))</f>
        <v>0</v>
      </c>
      <c r="AP67" s="33">
        <f>INDEX(MTInputs!$J$1:$AZ$415,$D67,MATCH(AP$5,MTInputs!$J$5:$AZ$5,0))</f>
        <v>0</v>
      </c>
    </row>
    <row r="68" spans="1:42" hidden="1" outlineLevel="1" x14ac:dyDescent="0.25">
      <c r="A68" s="5" t="s">
        <v>902</v>
      </c>
      <c r="B68" s="5" t="s">
        <v>871</v>
      </c>
      <c r="C68" s="5" t="s">
        <v>884</v>
      </c>
      <c r="D68" s="6">
        <v>160</v>
      </c>
      <c r="H68" s="5" t="str">
        <f>INDEX(Variables!$B$5:$B$65,MATCH($A68,Variables!$A$5:$A$65,0))&amp;IF($C68="",""," | "&amp;INDEX(Mapping!$B$5:$B$26,MATCH($C68,Mapping!$A$5:$A$26,0))&amp;" | "&amp;INDEX(Mapping!$B$30:$B$41,MATCH($B68,Mapping!$A$30:$A$41,0)))</f>
        <v>Fuel price reform: final price increase | Residential | Natural gas</v>
      </c>
      <c r="I68" s="5" t="str">
        <f>INDEX(Variables!$C$5:$C$65,MATCH($A68,Variables!$A$5:$A$65,0))</f>
        <v>price unit</v>
      </c>
      <c r="J68" s="5" t="str">
        <f>INDEX(Variables!$E$5:$E$65,MATCH($A68,Variables!$A$5:$A$65,0))</f>
        <v>MTInputs (scenario column)</v>
      </c>
      <c r="K68" s="5"/>
      <c r="L68" s="23" t="str">
        <f>LOWER(Settings!$C$4)&amp;".mit."&amp;$A68&amp;IF($C68="","","."&amp;$C68&amp;"."&amp;$B68)&amp;IF(INDEX(Variables!$D$5:$D$65,MATCH($A68,Variables!$A$5:$A$65,0))="","","."&amp;INDEX(Variables!$D$5:$D$65,MATCH($A68,Variables!$A$5:$A$65,0)))&amp;"."&amp;L$5</f>
        <v>egy.mit.fpr.f.res.nga.1</v>
      </c>
      <c r="M68" s="32">
        <f>INDEX(MTInputs!$J$1:$AZ$415,$D68,MATCH(M$5,MTInputs!$J$5:$AZ$5,0))</f>
        <v>0</v>
      </c>
      <c r="N68" s="33">
        <f>INDEX(MTInputs!$J$1:$AZ$415,$D68,MATCH(N$5,MTInputs!$J$5:$AZ$5,0))</f>
        <v>0</v>
      </c>
      <c r="O68" s="33">
        <f>INDEX(MTInputs!$J$1:$AZ$415,$D68,MATCH(O$5,MTInputs!$J$5:$AZ$5,0))</f>
        <v>0</v>
      </c>
      <c r="P68" s="33">
        <f>INDEX(MTInputs!$J$1:$AZ$415,$D68,MATCH(P$5,MTInputs!$J$5:$AZ$5,0))</f>
        <v>0</v>
      </c>
      <c r="Q68" s="33">
        <f>INDEX(MTInputs!$J$1:$AZ$415,$D68,MATCH(Q$5,MTInputs!$J$5:$AZ$5,0))</f>
        <v>0</v>
      </c>
      <c r="R68" s="33">
        <f>INDEX(MTInputs!$J$1:$AZ$415,$D68,MATCH(R$5,MTInputs!$J$5:$AZ$5,0))</f>
        <v>0</v>
      </c>
      <c r="S68" s="33">
        <f>INDEX(MTInputs!$J$1:$AZ$415,$D68,MATCH(S$5,MTInputs!$J$5:$AZ$5,0))</f>
        <v>0</v>
      </c>
      <c r="T68" s="33">
        <f>INDEX(MTInputs!$J$1:$AZ$415,$D68,MATCH(T$5,MTInputs!$J$5:$AZ$5,0))</f>
        <v>0</v>
      </c>
      <c r="U68" s="33">
        <f>INDEX(MTInputs!$J$1:$AZ$415,$D68,MATCH(U$5,MTInputs!$J$5:$AZ$5,0))</f>
        <v>0</v>
      </c>
      <c r="V68" s="33">
        <f>INDEX(MTInputs!$J$1:$AZ$415,$D68,MATCH(V$5,MTInputs!$J$5:$AZ$5,0))</f>
        <v>0</v>
      </c>
      <c r="W68" s="33">
        <f>INDEX(MTInputs!$J$1:$AZ$415,$D68,MATCH(W$5,MTInputs!$J$5:$AZ$5,0))</f>
        <v>0</v>
      </c>
      <c r="X68" s="33">
        <f>INDEX(MTInputs!$J$1:$AZ$415,$D68,MATCH(X$5,MTInputs!$J$5:$AZ$5,0))</f>
        <v>0</v>
      </c>
      <c r="Y68" s="33">
        <f>INDEX(MTInputs!$J$1:$AZ$415,$D68,MATCH(Y$5,MTInputs!$J$5:$AZ$5,0))</f>
        <v>0</v>
      </c>
      <c r="Z68" s="33">
        <f>INDEX(MTInputs!$J$1:$AZ$415,$D68,MATCH(Z$5,MTInputs!$J$5:$AZ$5,0))</f>
        <v>0</v>
      </c>
      <c r="AA68" s="33"/>
      <c r="AB68" s="23" t="str">
        <f>LOWER(Settings!$C$4)&amp;".mit."&amp;$A68&amp;IF($C68="","","."&amp;$C68&amp;"."&amp;$B68)&amp;IF(INDEX(Variables!$D$5:$D$65,MATCH($A68,Variables!$A$5:$A$65,0))="","","."&amp;INDEX(Variables!$D$5:$D$65,MATCH($A68,Variables!$A$5:$A$65,0)))&amp;"."&amp;AB$5</f>
        <v>egy.mit.fpr.f.res.nga.2</v>
      </c>
      <c r="AC68" s="32">
        <f>INDEX(MTInputs!$J$1:$AZ$415,$D68,MATCH(AC$5,MTInputs!$J$5:$AZ$5,0))</f>
        <v>0</v>
      </c>
      <c r="AD68" s="33">
        <f>INDEX(MTInputs!$J$1:$AZ$415,$D68,MATCH(AD$5,MTInputs!$J$5:$AZ$5,0))</f>
        <v>0</v>
      </c>
      <c r="AE68" s="33">
        <f>INDEX(MTInputs!$J$1:$AZ$415,$D68,MATCH(AE$5,MTInputs!$J$5:$AZ$5,0))</f>
        <v>0</v>
      </c>
      <c r="AF68" s="33">
        <f>INDEX(MTInputs!$J$1:$AZ$415,$D68,MATCH(AF$5,MTInputs!$J$5:$AZ$5,0))</f>
        <v>0</v>
      </c>
      <c r="AG68" s="33">
        <f>INDEX(MTInputs!$J$1:$AZ$415,$D68,MATCH(AG$5,MTInputs!$J$5:$AZ$5,0))</f>
        <v>0</v>
      </c>
      <c r="AH68" s="33">
        <f>INDEX(MTInputs!$J$1:$AZ$415,$D68,MATCH(AH$5,MTInputs!$J$5:$AZ$5,0))</f>
        <v>0</v>
      </c>
      <c r="AI68" s="33">
        <f>INDEX(MTInputs!$J$1:$AZ$415,$D68,MATCH(AI$5,MTInputs!$J$5:$AZ$5,0))</f>
        <v>0</v>
      </c>
      <c r="AJ68" s="33">
        <f>INDEX(MTInputs!$J$1:$AZ$415,$D68,MATCH(AJ$5,MTInputs!$J$5:$AZ$5,0))</f>
        <v>0</v>
      </c>
      <c r="AK68" s="33">
        <f>INDEX(MTInputs!$J$1:$AZ$415,$D68,MATCH(AK$5,MTInputs!$J$5:$AZ$5,0))</f>
        <v>0</v>
      </c>
      <c r="AL68" s="33">
        <f>INDEX(MTInputs!$J$1:$AZ$415,$D68,MATCH(AL$5,MTInputs!$J$5:$AZ$5,0))</f>
        <v>0</v>
      </c>
      <c r="AM68" s="33">
        <f>INDEX(MTInputs!$J$1:$AZ$415,$D68,MATCH(AM$5,MTInputs!$J$5:$AZ$5,0))</f>
        <v>0</v>
      </c>
      <c r="AN68" s="33">
        <f>INDEX(MTInputs!$J$1:$AZ$415,$D68,MATCH(AN$5,MTInputs!$J$5:$AZ$5,0))</f>
        <v>0</v>
      </c>
      <c r="AO68" s="33">
        <f>INDEX(MTInputs!$J$1:$AZ$415,$D68,MATCH(AO$5,MTInputs!$J$5:$AZ$5,0))</f>
        <v>0</v>
      </c>
      <c r="AP68" s="33">
        <f>INDEX(MTInputs!$J$1:$AZ$415,$D68,MATCH(AP$5,MTInputs!$J$5:$AZ$5,0))</f>
        <v>0</v>
      </c>
    </row>
    <row r="69" spans="1:42" hidden="1" outlineLevel="1" x14ac:dyDescent="0.25">
      <c r="A69" s="5" t="s">
        <v>902</v>
      </c>
      <c r="B69" s="5" t="s">
        <v>871</v>
      </c>
      <c r="C69" s="5" t="s">
        <v>900</v>
      </c>
      <c r="D69" s="6">
        <v>161</v>
      </c>
      <c r="H69" s="5" t="str">
        <f>INDEX(Variables!$B$5:$B$65,MATCH($A69,Variables!$A$5:$A$65,0))&amp;IF($C69="",""," | "&amp;INDEX(Mapping!$B$5:$B$26,MATCH($C69,Mapping!$A$5:$A$26,0))&amp;" | "&amp;INDEX(Mapping!$B$30:$B$41,MATCH($B69,Mapping!$A$30:$A$41,0)))</f>
        <v>Fuel price reform: final price increase | Industry | Natural gas</v>
      </c>
      <c r="I69" s="5" t="str">
        <f>INDEX(Variables!$C$5:$C$65,MATCH($A69,Variables!$A$5:$A$65,0))</f>
        <v>price unit</v>
      </c>
      <c r="J69" s="5" t="str">
        <f>INDEX(Variables!$E$5:$E$65,MATCH($A69,Variables!$A$5:$A$65,0))</f>
        <v>MTInputs (scenario column)</v>
      </c>
      <c r="K69" s="5"/>
      <c r="L69" s="23" t="str">
        <f>LOWER(Settings!$C$4)&amp;".mit."&amp;$A69&amp;IF($C69="","","."&amp;$C69&amp;"."&amp;$B69)&amp;IF(INDEX(Variables!$D$5:$D$65,MATCH($A69,Variables!$A$5:$A$65,0))="","","."&amp;INDEX(Variables!$D$5:$D$65,MATCH($A69,Variables!$A$5:$A$65,0)))&amp;"."&amp;L$5</f>
        <v>egy.mit.fpr.f.ind.nga.1</v>
      </c>
      <c r="M69" s="32">
        <f>INDEX(MTInputs!$J$1:$AZ$415,$D69,MATCH(M$5,MTInputs!$J$5:$AZ$5,0))</f>
        <v>0</v>
      </c>
      <c r="N69" s="33">
        <f>INDEX(MTInputs!$J$1:$AZ$415,$D69,MATCH(N$5,MTInputs!$J$5:$AZ$5,0))</f>
        <v>0</v>
      </c>
      <c r="O69" s="33">
        <f>INDEX(MTInputs!$J$1:$AZ$415,$D69,MATCH(O$5,MTInputs!$J$5:$AZ$5,0))</f>
        <v>0</v>
      </c>
      <c r="P69" s="33">
        <f>INDEX(MTInputs!$J$1:$AZ$415,$D69,MATCH(P$5,MTInputs!$J$5:$AZ$5,0))</f>
        <v>0</v>
      </c>
      <c r="Q69" s="33">
        <f>INDEX(MTInputs!$J$1:$AZ$415,$D69,MATCH(Q$5,MTInputs!$J$5:$AZ$5,0))</f>
        <v>0</v>
      </c>
      <c r="R69" s="33">
        <f>INDEX(MTInputs!$J$1:$AZ$415,$D69,MATCH(R$5,MTInputs!$J$5:$AZ$5,0))</f>
        <v>0</v>
      </c>
      <c r="S69" s="33">
        <f>INDEX(MTInputs!$J$1:$AZ$415,$D69,MATCH(S$5,MTInputs!$J$5:$AZ$5,0))</f>
        <v>0</v>
      </c>
      <c r="T69" s="33">
        <f>INDEX(MTInputs!$J$1:$AZ$415,$D69,MATCH(T$5,MTInputs!$J$5:$AZ$5,0))</f>
        <v>0</v>
      </c>
      <c r="U69" s="33">
        <f>INDEX(MTInputs!$J$1:$AZ$415,$D69,MATCH(U$5,MTInputs!$J$5:$AZ$5,0))</f>
        <v>0</v>
      </c>
      <c r="V69" s="33">
        <f>INDEX(MTInputs!$J$1:$AZ$415,$D69,MATCH(V$5,MTInputs!$J$5:$AZ$5,0))</f>
        <v>0</v>
      </c>
      <c r="W69" s="33">
        <f>INDEX(MTInputs!$J$1:$AZ$415,$D69,MATCH(W$5,MTInputs!$J$5:$AZ$5,0))</f>
        <v>0</v>
      </c>
      <c r="X69" s="33">
        <f>INDEX(MTInputs!$J$1:$AZ$415,$D69,MATCH(X$5,MTInputs!$J$5:$AZ$5,0))</f>
        <v>0</v>
      </c>
      <c r="Y69" s="33">
        <f>INDEX(MTInputs!$J$1:$AZ$415,$D69,MATCH(Y$5,MTInputs!$J$5:$AZ$5,0))</f>
        <v>0</v>
      </c>
      <c r="Z69" s="33">
        <f>INDEX(MTInputs!$J$1:$AZ$415,$D69,MATCH(Z$5,MTInputs!$J$5:$AZ$5,0))</f>
        <v>0</v>
      </c>
      <c r="AA69" s="33"/>
      <c r="AB69" s="23" t="str">
        <f>LOWER(Settings!$C$4)&amp;".mit."&amp;$A69&amp;IF($C69="","","."&amp;$C69&amp;"."&amp;$B69)&amp;IF(INDEX(Variables!$D$5:$D$65,MATCH($A69,Variables!$A$5:$A$65,0))="","","."&amp;INDEX(Variables!$D$5:$D$65,MATCH($A69,Variables!$A$5:$A$65,0)))&amp;"."&amp;AB$5</f>
        <v>egy.mit.fpr.f.ind.nga.2</v>
      </c>
      <c r="AC69" s="32">
        <f>INDEX(MTInputs!$J$1:$AZ$415,$D69,MATCH(AC$5,MTInputs!$J$5:$AZ$5,0))</f>
        <v>0</v>
      </c>
      <c r="AD69" s="33">
        <f>INDEX(MTInputs!$J$1:$AZ$415,$D69,MATCH(AD$5,MTInputs!$J$5:$AZ$5,0))</f>
        <v>0</v>
      </c>
      <c r="AE69" s="33">
        <f>INDEX(MTInputs!$J$1:$AZ$415,$D69,MATCH(AE$5,MTInputs!$J$5:$AZ$5,0))</f>
        <v>0</v>
      </c>
      <c r="AF69" s="33">
        <f>INDEX(MTInputs!$J$1:$AZ$415,$D69,MATCH(AF$5,MTInputs!$J$5:$AZ$5,0))</f>
        <v>0</v>
      </c>
      <c r="AG69" s="33">
        <f>INDEX(MTInputs!$J$1:$AZ$415,$D69,MATCH(AG$5,MTInputs!$J$5:$AZ$5,0))</f>
        <v>0</v>
      </c>
      <c r="AH69" s="33">
        <f>INDEX(MTInputs!$J$1:$AZ$415,$D69,MATCH(AH$5,MTInputs!$J$5:$AZ$5,0))</f>
        <v>0</v>
      </c>
      <c r="AI69" s="33">
        <f>INDEX(MTInputs!$J$1:$AZ$415,$D69,MATCH(AI$5,MTInputs!$J$5:$AZ$5,0))</f>
        <v>0</v>
      </c>
      <c r="AJ69" s="33">
        <f>INDEX(MTInputs!$J$1:$AZ$415,$D69,MATCH(AJ$5,MTInputs!$J$5:$AZ$5,0))</f>
        <v>0</v>
      </c>
      <c r="AK69" s="33">
        <f>INDEX(MTInputs!$J$1:$AZ$415,$D69,MATCH(AK$5,MTInputs!$J$5:$AZ$5,0))</f>
        <v>0</v>
      </c>
      <c r="AL69" s="33">
        <f>INDEX(MTInputs!$J$1:$AZ$415,$D69,MATCH(AL$5,MTInputs!$J$5:$AZ$5,0))</f>
        <v>0</v>
      </c>
      <c r="AM69" s="33">
        <f>INDEX(MTInputs!$J$1:$AZ$415,$D69,MATCH(AM$5,MTInputs!$J$5:$AZ$5,0))</f>
        <v>0</v>
      </c>
      <c r="AN69" s="33">
        <f>INDEX(MTInputs!$J$1:$AZ$415,$D69,MATCH(AN$5,MTInputs!$J$5:$AZ$5,0))</f>
        <v>0</v>
      </c>
      <c r="AO69" s="33">
        <f>INDEX(MTInputs!$J$1:$AZ$415,$D69,MATCH(AO$5,MTInputs!$J$5:$AZ$5,0))</f>
        <v>0</v>
      </c>
      <c r="AP69" s="33">
        <f>INDEX(MTInputs!$J$1:$AZ$415,$D69,MATCH(AP$5,MTInputs!$J$5:$AZ$5,0))</f>
        <v>0</v>
      </c>
    </row>
    <row r="70" spans="1:42" hidden="1" outlineLevel="1" x14ac:dyDescent="0.25">
      <c r="A70" s="5" t="s">
        <v>902</v>
      </c>
      <c r="B70" s="5" t="s">
        <v>901</v>
      </c>
      <c r="C70" s="5" t="s">
        <v>884</v>
      </c>
      <c r="D70" s="6">
        <v>162</v>
      </c>
      <c r="H70" s="5" t="str">
        <f>INDEX(Variables!$B$5:$B$65,MATCH($A70,Variables!$A$5:$A$65,0))&amp;IF($C70="",""," | "&amp;INDEX(Mapping!$B$5:$B$26,MATCH($C70,Mapping!$A$5:$A$26,0))&amp;" | "&amp;INDEX(Mapping!$B$30:$B$41,MATCH($B70,Mapping!$A$30:$A$41,0)))</f>
        <v>Fuel price reform: final price increase | Residential | Electricity</v>
      </c>
      <c r="I70" s="5" t="str">
        <f>INDEX(Variables!$C$5:$C$65,MATCH($A70,Variables!$A$5:$A$65,0))</f>
        <v>price unit</v>
      </c>
      <c r="J70" s="5" t="str">
        <f>INDEX(Variables!$E$5:$E$65,MATCH($A70,Variables!$A$5:$A$65,0))</f>
        <v>MTInputs (scenario column)</v>
      </c>
      <c r="K70" s="5"/>
      <c r="L70" s="23" t="str">
        <f>LOWER(Settings!$C$4)&amp;".mit."&amp;$A70&amp;IF($C70="","","."&amp;$C70&amp;"."&amp;$B70)&amp;IF(INDEX(Variables!$D$5:$D$65,MATCH($A70,Variables!$A$5:$A$65,0))="","","."&amp;INDEX(Variables!$D$5:$D$65,MATCH($A70,Variables!$A$5:$A$65,0)))&amp;"."&amp;L$5</f>
        <v>egy.mit.fpr.f.res.ecy.1</v>
      </c>
      <c r="M70" s="32">
        <f>INDEX(MTInputs!$J$1:$AZ$415,$D70,MATCH(M$5,MTInputs!$J$5:$AZ$5,0))</f>
        <v>0</v>
      </c>
      <c r="N70" s="33">
        <f>INDEX(MTInputs!$J$1:$AZ$415,$D70,MATCH(N$5,MTInputs!$J$5:$AZ$5,0))</f>
        <v>0</v>
      </c>
      <c r="O70" s="33">
        <f>INDEX(MTInputs!$J$1:$AZ$415,$D70,MATCH(O$5,MTInputs!$J$5:$AZ$5,0))</f>
        <v>0</v>
      </c>
      <c r="P70" s="33">
        <f>INDEX(MTInputs!$J$1:$AZ$415,$D70,MATCH(P$5,MTInputs!$J$5:$AZ$5,0))</f>
        <v>0</v>
      </c>
      <c r="Q70" s="33">
        <f>INDEX(MTInputs!$J$1:$AZ$415,$D70,MATCH(Q$5,MTInputs!$J$5:$AZ$5,0))</f>
        <v>0</v>
      </c>
      <c r="R70" s="33">
        <f>INDEX(MTInputs!$J$1:$AZ$415,$D70,MATCH(R$5,MTInputs!$J$5:$AZ$5,0))</f>
        <v>0</v>
      </c>
      <c r="S70" s="33">
        <f>INDEX(MTInputs!$J$1:$AZ$415,$D70,MATCH(S$5,MTInputs!$J$5:$AZ$5,0))</f>
        <v>0</v>
      </c>
      <c r="T70" s="33">
        <f>INDEX(MTInputs!$J$1:$AZ$415,$D70,MATCH(T$5,MTInputs!$J$5:$AZ$5,0))</f>
        <v>0</v>
      </c>
      <c r="U70" s="33">
        <f>INDEX(MTInputs!$J$1:$AZ$415,$D70,MATCH(U$5,MTInputs!$J$5:$AZ$5,0))</f>
        <v>0</v>
      </c>
      <c r="V70" s="33">
        <f>INDEX(MTInputs!$J$1:$AZ$415,$D70,MATCH(V$5,MTInputs!$J$5:$AZ$5,0))</f>
        <v>0</v>
      </c>
      <c r="W70" s="33">
        <f>INDEX(MTInputs!$J$1:$AZ$415,$D70,MATCH(W$5,MTInputs!$J$5:$AZ$5,0))</f>
        <v>0</v>
      </c>
      <c r="X70" s="33">
        <f>INDEX(MTInputs!$J$1:$AZ$415,$D70,MATCH(X$5,MTInputs!$J$5:$AZ$5,0))</f>
        <v>0</v>
      </c>
      <c r="Y70" s="33">
        <f>INDEX(MTInputs!$J$1:$AZ$415,$D70,MATCH(Y$5,MTInputs!$J$5:$AZ$5,0))</f>
        <v>0</v>
      </c>
      <c r="Z70" s="33">
        <f>INDEX(MTInputs!$J$1:$AZ$415,$D70,MATCH(Z$5,MTInputs!$J$5:$AZ$5,0))</f>
        <v>0</v>
      </c>
      <c r="AA70" s="33"/>
      <c r="AB70" s="23" t="str">
        <f>LOWER(Settings!$C$4)&amp;".mit."&amp;$A70&amp;IF($C70="","","."&amp;$C70&amp;"."&amp;$B70)&amp;IF(INDEX(Variables!$D$5:$D$65,MATCH($A70,Variables!$A$5:$A$65,0))="","","."&amp;INDEX(Variables!$D$5:$D$65,MATCH($A70,Variables!$A$5:$A$65,0)))&amp;"."&amp;AB$5</f>
        <v>egy.mit.fpr.f.res.ecy.2</v>
      </c>
      <c r="AC70" s="32">
        <f>INDEX(MTInputs!$J$1:$AZ$415,$D70,MATCH(AC$5,MTInputs!$J$5:$AZ$5,0))</f>
        <v>0</v>
      </c>
      <c r="AD70" s="33">
        <f>INDEX(MTInputs!$J$1:$AZ$415,$D70,MATCH(AD$5,MTInputs!$J$5:$AZ$5,0))</f>
        <v>0</v>
      </c>
      <c r="AE70" s="33">
        <f>INDEX(MTInputs!$J$1:$AZ$415,$D70,MATCH(AE$5,MTInputs!$J$5:$AZ$5,0))</f>
        <v>0</v>
      </c>
      <c r="AF70" s="33">
        <f>INDEX(MTInputs!$J$1:$AZ$415,$D70,MATCH(AF$5,MTInputs!$J$5:$AZ$5,0))</f>
        <v>0</v>
      </c>
      <c r="AG70" s="33">
        <f>INDEX(MTInputs!$J$1:$AZ$415,$D70,MATCH(AG$5,MTInputs!$J$5:$AZ$5,0))</f>
        <v>0</v>
      </c>
      <c r="AH70" s="33">
        <f>INDEX(MTInputs!$J$1:$AZ$415,$D70,MATCH(AH$5,MTInputs!$J$5:$AZ$5,0))</f>
        <v>0</v>
      </c>
      <c r="AI70" s="33">
        <f>INDEX(MTInputs!$J$1:$AZ$415,$D70,MATCH(AI$5,MTInputs!$J$5:$AZ$5,0))</f>
        <v>0</v>
      </c>
      <c r="AJ70" s="33">
        <f>INDEX(MTInputs!$J$1:$AZ$415,$D70,MATCH(AJ$5,MTInputs!$J$5:$AZ$5,0))</f>
        <v>0</v>
      </c>
      <c r="AK70" s="33">
        <f>INDEX(MTInputs!$J$1:$AZ$415,$D70,MATCH(AK$5,MTInputs!$J$5:$AZ$5,0))</f>
        <v>0</v>
      </c>
      <c r="AL70" s="33">
        <f>INDEX(MTInputs!$J$1:$AZ$415,$D70,MATCH(AL$5,MTInputs!$J$5:$AZ$5,0))</f>
        <v>0</v>
      </c>
      <c r="AM70" s="33">
        <f>INDEX(MTInputs!$J$1:$AZ$415,$D70,MATCH(AM$5,MTInputs!$J$5:$AZ$5,0))</f>
        <v>0</v>
      </c>
      <c r="AN70" s="33">
        <f>INDEX(MTInputs!$J$1:$AZ$415,$D70,MATCH(AN$5,MTInputs!$J$5:$AZ$5,0))</f>
        <v>0</v>
      </c>
      <c r="AO70" s="33">
        <f>INDEX(MTInputs!$J$1:$AZ$415,$D70,MATCH(AO$5,MTInputs!$J$5:$AZ$5,0))</f>
        <v>0</v>
      </c>
      <c r="AP70" s="33">
        <f>INDEX(MTInputs!$J$1:$AZ$415,$D70,MATCH(AP$5,MTInputs!$J$5:$AZ$5,0))</f>
        <v>0</v>
      </c>
    </row>
    <row r="71" spans="1:42" hidden="1" outlineLevel="1" x14ac:dyDescent="0.25">
      <c r="A71" s="5" t="s">
        <v>902</v>
      </c>
      <c r="B71" s="5" t="s">
        <v>901</v>
      </c>
      <c r="C71" s="5" t="s">
        <v>900</v>
      </c>
      <c r="D71" s="6">
        <v>163</v>
      </c>
      <c r="H71" s="5" t="str">
        <f>INDEX(Variables!$B$5:$B$65,MATCH($A71,Variables!$A$5:$A$65,0))&amp;IF($C71="",""," | "&amp;INDEX(Mapping!$B$5:$B$26,MATCH($C71,Mapping!$A$5:$A$26,0))&amp;" | "&amp;INDEX(Mapping!$B$30:$B$41,MATCH($B71,Mapping!$A$30:$A$41,0)))</f>
        <v>Fuel price reform: final price increase | Industry | Electricity</v>
      </c>
      <c r="I71" s="5" t="str">
        <f>INDEX(Variables!$C$5:$C$65,MATCH($A71,Variables!$A$5:$A$65,0))</f>
        <v>price unit</v>
      </c>
      <c r="J71" s="5" t="str">
        <f>INDEX(Variables!$E$5:$E$65,MATCH($A71,Variables!$A$5:$A$65,0))</f>
        <v>MTInputs (scenario column)</v>
      </c>
      <c r="K71" s="5"/>
      <c r="L71" s="23" t="str">
        <f>LOWER(Settings!$C$4)&amp;".mit."&amp;$A71&amp;IF($C71="","","."&amp;$C71&amp;"."&amp;$B71)&amp;IF(INDEX(Variables!$D$5:$D$65,MATCH($A71,Variables!$A$5:$A$65,0))="","","."&amp;INDEX(Variables!$D$5:$D$65,MATCH($A71,Variables!$A$5:$A$65,0)))&amp;"."&amp;L$5</f>
        <v>egy.mit.fpr.f.ind.ecy.1</v>
      </c>
      <c r="M71" s="32">
        <f>INDEX(MTInputs!$J$1:$AZ$415,$D71,MATCH(M$5,MTInputs!$J$5:$AZ$5,0))</f>
        <v>0</v>
      </c>
      <c r="N71" s="33">
        <f>INDEX(MTInputs!$J$1:$AZ$415,$D71,MATCH(N$5,MTInputs!$J$5:$AZ$5,0))</f>
        <v>0</v>
      </c>
      <c r="O71" s="33">
        <f>INDEX(MTInputs!$J$1:$AZ$415,$D71,MATCH(O$5,MTInputs!$J$5:$AZ$5,0))</f>
        <v>0</v>
      </c>
      <c r="P71" s="33">
        <f>INDEX(MTInputs!$J$1:$AZ$415,$D71,MATCH(P$5,MTInputs!$J$5:$AZ$5,0))</f>
        <v>0</v>
      </c>
      <c r="Q71" s="33">
        <f>INDEX(MTInputs!$J$1:$AZ$415,$D71,MATCH(Q$5,MTInputs!$J$5:$AZ$5,0))</f>
        <v>0</v>
      </c>
      <c r="R71" s="33">
        <f>INDEX(MTInputs!$J$1:$AZ$415,$D71,MATCH(R$5,MTInputs!$J$5:$AZ$5,0))</f>
        <v>0</v>
      </c>
      <c r="S71" s="33">
        <f>INDEX(MTInputs!$J$1:$AZ$415,$D71,MATCH(S$5,MTInputs!$J$5:$AZ$5,0))</f>
        <v>0</v>
      </c>
      <c r="T71" s="33">
        <f>INDEX(MTInputs!$J$1:$AZ$415,$D71,MATCH(T$5,MTInputs!$J$5:$AZ$5,0))</f>
        <v>0</v>
      </c>
      <c r="U71" s="33">
        <f>INDEX(MTInputs!$J$1:$AZ$415,$D71,MATCH(U$5,MTInputs!$J$5:$AZ$5,0))</f>
        <v>0</v>
      </c>
      <c r="V71" s="33">
        <f>INDEX(MTInputs!$J$1:$AZ$415,$D71,MATCH(V$5,MTInputs!$J$5:$AZ$5,0))</f>
        <v>0</v>
      </c>
      <c r="W71" s="33">
        <f>INDEX(MTInputs!$J$1:$AZ$415,$D71,MATCH(W$5,MTInputs!$J$5:$AZ$5,0))</f>
        <v>0</v>
      </c>
      <c r="X71" s="33">
        <f>INDEX(MTInputs!$J$1:$AZ$415,$D71,MATCH(X$5,MTInputs!$J$5:$AZ$5,0))</f>
        <v>0</v>
      </c>
      <c r="Y71" s="33">
        <f>INDEX(MTInputs!$J$1:$AZ$415,$D71,MATCH(Y$5,MTInputs!$J$5:$AZ$5,0))</f>
        <v>0</v>
      </c>
      <c r="Z71" s="33">
        <f>INDEX(MTInputs!$J$1:$AZ$415,$D71,MATCH(Z$5,MTInputs!$J$5:$AZ$5,0))</f>
        <v>0</v>
      </c>
      <c r="AA71" s="33"/>
      <c r="AB71" s="23" t="str">
        <f>LOWER(Settings!$C$4)&amp;".mit."&amp;$A71&amp;IF($C71="","","."&amp;$C71&amp;"."&amp;$B71)&amp;IF(INDEX(Variables!$D$5:$D$65,MATCH($A71,Variables!$A$5:$A$65,0))="","","."&amp;INDEX(Variables!$D$5:$D$65,MATCH($A71,Variables!$A$5:$A$65,0)))&amp;"."&amp;AB$5</f>
        <v>egy.mit.fpr.f.ind.ecy.2</v>
      </c>
      <c r="AC71" s="32">
        <f>INDEX(MTInputs!$J$1:$AZ$415,$D71,MATCH(AC$5,MTInputs!$J$5:$AZ$5,0))</f>
        <v>0</v>
      </c>
      <c r="AD71" s="33">
        <f>INDEX(MTInputs!$J$1:$AZ$415,$D71,MATCH(AD$5,MTInputs!$J$5:$AZ$5,0))</f>
        <v>0</v>
      </c>
      <c r="AE71" s="33">
        <f>INDEX(MTInputs!$J$1:$AZ$415,$D71,MATCH(AE$5,MTInputs!$J$5:$AZ$5,0))</f>
        <v>0</v>
      </c>
      <c r="AF71" s="33">
        <f>INDEX(MTInputs!$J$1:$AZ$415,$D71,MATCH(AF$5,MTInputs!$J$5:$AZ$5,0))</f>
        <v>0</v>
      </c>
      <c r="AG71" s="33">
        <f>INDEX(MTInputs!$J$1:$AZ$415,$D71,MATCH(AG$5,MTInputs!$J$5:$AZ$5,0))</f>
        <v>0</v>
      </c>
      <c r="AH71" s="33">
        <f>INDEX(MTInputs!$J$1:$AZ$415,$D71,MATCH(AH$5,MTInputs!$J$5:$AZ$5,0))</f>
        <v>0</v>
      </c>
      <c r="AI71" s="33">
        <f>INDEX(MTInputs!$J$1:$AZ$415,$D71,MATCH(AI$5,MTInputs!$J$5:$AZ$5,0))</f>
        <v>0</v>
      </c>
      <c r="AJ71" s="33">
        <f>INDEX(MTInputs!$J$1:$AZ$415,$D71,MATCH(AJ$5,MTInputs!$J$5:$AZ$5,0))</f>
        <v>0</v>
      </c>
      <c r="AK71" s="33">
        <f>INDEX(MTInputs!$J$1:$AZ$415,$D71,MATCH(AK$5,MTInputs!$J$5:$AZ$5,0))</f>
        <v>0</v>
      </c>
      <c r="AL71" s="33">
        <f>INDEX(MTInputs!$J$1:$AZ$415,$D71,MATCH(AL$5,MTInputs!$J$5:$AZ$5,0))</f>
        <v>0</v>
      </c>
      <c r="AM71" s="33">
        <f>INDEX(MTInputs!$J$1:$AZ$415,$D71,MATCH(AM$5,MTInputs!$J$5:$AZ$5,0))</f>
        <v>0</v>
      </c>
      <c r="AN71" s="33">
        <f>INDEX(MTInputs!$J$1:$AZ$415,$D71,MATCH(AN$5,MTInputs!$J$5:$AZ$5,0))</f>
        <v>0</v>
      </c>
      <c r="AO71" s="33">
        <f>INDEX(MTInputs!$J$1:$AZ$415,$D71,MATCH(AO$5,MTInputs!$J$5:$AZ$5,0))</f>
        <v>0</v>
      </c>
      <c r="AP71" s="33">
        <f>INDEX(MTInputs!$J$1:$AZ$415,$D71,MATCH(AP$5,MTInputs!$J$5:$AZ$5,0))</f>
        <v>0</v>
      </c>
    </row>
    <row r="72" spans="1:42" hidden="1" outlineLevel="1" x14ac:dyDescent="0.25">
      <c r="A72" s="5" t="s">
        <v>902</v>
      </c>
      <c r="B72" s="5" t="s">
        <v>872</v>
      </c>
      <c r="C72" s="5" t="s">
        <v>870</v>
      </c>
      <c r="D72" s="6">
        <v>164</v>
      </c>
      <c r="H72" s="5" t="str">
        <f>INDEX(Variables!$B$5:$B$65,MATCH($A72,Variables!$A$5:$A$65,0))&amp;IF($C72="",""," | "&amp;INDEX(Mapping!$B$5:$B$26,MATCH($C72,Mapping!$A$5:$A$26,0))&amp;" | "&amp;INDEX(Mapping!$B$30:$B$41,MATCH($B72,Mapping!$A$30:$A$41,0)))</f>
        <v>Fuel price reform: final price increase | All subsectors | Gasoline</v>
      </c>
      <c r="I72" s="5" t="str">
        <f>INDEX(Variables!$C$5:$C$65,MATCH($A72,Variables!$A$5:$A$65,0))</f>
        <v>price unit</v>
      </c>
      <c r="J72" s="5" t="str">
        <f>INDEX(Variables!$E$5:$E$65,MATCH($A72,Variables!$A$5:$A$65,0))</f>
        <v>MTInputs (scenario column)</v>
      </c>
      <c r="K72" s="5"/>
      <c r="L72" s="23" t="str">
        <f>LOWER(Settings!$C$4)&amp;".mit."&amp;$A72&amp;IF($C72="","","."&amp;$C72&amp;"."&amp;$B72)&amp;IF(INDEX(Variables!$D$5:$D$65,MATCH($A72,Variables!$A$5:$A$65,0))="","","."&amp;INDEX(Variables!$D$5:$D$65,MATCH($A72,Variables!$A$5:$A$65,0)))&amp;"."&amp;L$5</f>
        <v>egy.mit.fpr.f.all.gso.1</v>
      </c>
      <c r="M72" s="32">
        <f>INDEX(MTInputs!$J$1:$AZ$415,$D72,MATCH(M$5,MTInputs!$J$5:$AZ$5,0))</f>
        <v>0</v>
      </c>
      <c r="N72" s="33">
        <f>INDEX(MTInputs!$J$1:$AZ$415,$D72,MATCH(N$5,MTInputs!$J$5:$AZ$5,0))</f>
        <v>0</v>
      </c>
      <c r="O72" s="33">
        <f>INDEX(MTInputs!$J$1:$AZ$415,$D72,MATCH(O$5,MTInputs!$J$5:$AZ$5,0))</f>
        <v>0</v>
      </c>
      <c r="P72" s="33">
        <f>INDEX(MTInputs!$J$1:$AZ$415,$D72,MATCH(P$5,MTInputs!$J$5:$AZ$5,0))</f>
        <v>0</v>
      </c>
      <c r="Q72" s="33">
        <f>INDEX(MTInputs!$J$1:$AZ$415,$D72,MATCH(Q$5,MTInputs!$J$5:$AZ$5,0))</f>
        <v>0</v>
      </c>
      <c r="R72" s="33">
        <f>INDEX(MTInputs!$J$1:$AZ$415,$D72,MATCH(R$5,MTInputs!$J$5:$AZ$5,0))</f>
        <v>0</v>
      </c>
      <c r="S72" s="33">
        <f>INDEX(MTInputs!$J$1:$AZ$415,$D72,MATCH(S$5,MTInputs!$J$5:$AZ$5,0))</f>
        <v>0</v>
      </c>
      <c r="T72" s="33">
        <f>INDEX(MTInputs!$J$1:$AZ$415,$D72,MATCH(T$5,MTInputs!$J$5:$AZ$5,0))</f>
        <v>0</v>
      </c>
      <c r="U72" s="33">
        <f>INDEX(MTInputs!$J$1:$AZ$415,$D72,MATCH(U$5,MTInputs!$J$5:$AZ$5,0))</f>
        <v>0</v>
      </c>
      <c r="V72" s="33">
        <f>INDEX(MTInputs!$J$1:$AZ$415,$D72,MATCH(V$5,MTInputs!$J$5:$AZ$5,0))</f>
        <v>0</v>
      </c>
      <c r="W72" s="33">
        <f>INDEX(MTInputs!$J$1:$AZ$415,$D72,MATCH(W$5,MTInputs!$J$5:$AZ$5,0))</f>
        <v>0</v>
      </c>
      <c r="X72" s="33">
        <f>INDEX(MTInputs!$J$1:$AZ$415,$D72,MATCH(X$5,MTInputs!$J$5:$AZ$5,0))</f>
        <v>0</v>
      </c>
      <c r="Y72" s="33">
        <f>INDEX(MTInputs!$J$1:$AZ$415,$D72,MATCH(Y$5,MTInputs!$J$5:$AZ$5,0))</f>
        <v>0</v>
      </c>
      <c r="Z72" s="33">
        <f>INDEX(MTInputs!$J$1:$AZ$415,$D72,MATCH(Z$5,MTInputs!$J$5:$AZ$5,0))</f>
        <v>0</v>
      </c>
      <c r="AA72" s="33"/>
      <c r="AB72" s="23" t="str">
        <f>LOWER(Settings!$C$4)&amp;".mit."&amp;$A72&amp;IF($C72="","","."&amp;$C72&amp;"."&amp;$B72)&amp;IF(INDEX(Variables!$D$5:$D$65,MATCH($A72,Variables!$A$5:$A$65,0))="","","."&amp;INDEX(Variables!$D$5:$D$65,MATCH($A72,Variables!$A$5:$A$65,0)))&amp;"."&amp;AB$5</f>
        <v>egy.mit.fpr.f.all.gso.2</v>
      </c>
      <c r="AC72" s="32">
        <f>INDEX(MTInputs!$J$1:$AZ$415,$D72,MATCH(AC$5,MTInputs!$J$5:$AZ$5,0))</f>
        <v>0</v>
      </c>
      <c r="AD72" s="33">
        <f>INDEX(MTInputs!$J$1:$AZ$415,$D72,MATCH(AD$5,MTInputs!$J$5:$AZ$5,0))</f>
        <v>0</v>
      </c>
      <c r="AE72" s="33">
        <f>INDEX(MTInputs!$J$1:$AZ$415,$D72,MATCH(AE$5,MTInputs!$J$5:$AZ$5,0))</f>
        <v>0</v>
      </c>
      <c r="AF72" s="33">
        <f>INDEX(MTInputs!$J$1:$AZ$415,$D72,MATCH(AF$5,MTInputs!$J$5:$AZ$5,0))</f>
        <v>0</v>
      </c>
      <c r="AG72" s="33">
        <f>INDEX(MTInputs!$J$1:$AZ$415,$D72,MATCH(AG$5,MTInputs!$J$5:$AZ$5,0))</f>
        <v>0</v>
      </c>
      <c r="AH72" s="33">
        <f>INDEX(MTInputs!$J$1:$AZ$415,$D72,MATCH(AH$5,MTInputs!$J$5:$AZ$5,0))</f>
        <v>0</v>
      </c>
      <c r="AI72" s="33">
        <f>INDEX(MTInputs!$J$1:$AZ$415,$D72,MATCH(AI$5,MTInputs!$J$5:$AZ$5,0))</f>
        <v>0</v>
      </c>
      <c r="AJ72" s="33">
        <f>INDEX(MTInputs!$J$1:$AZ$415,$D72,MATCH(AJ$5,MTInputs!$J$5:$AZ$5,0))</f>
        <v>0</v>
      </c>
      <c r="AK72" s="33">
        <f>INDEX(MTInputs!$J$1:$AZ$415,$D72,MATCH(AK$5,MTInputs!$J$5:$AZ$5,0))</f>
        <v>0</v>
      </c>
      <c r="AL72" s="33">
        <f>INDEX(MTInputs!$J$1:$AZ$415,$D72,MATCH(AL$5,MTInputs!$J$5:$AZ$5,0))</f>
        <v>0</v>
      </c>
      <c r="AM72" s="33">
        <f>INDEX(MTInputs!$J$1:$AZ$415,$D72,MATCH(AM$5,MTInputs!$J$5:$AZ$5,0))</f>
        <v>0</v>
      </c>
      <c r="AN72" s="33">
        <f>INDEX(MTInputs!$J$1:$AZ$415,$D72,MATCH(AN$5,MTInputs!$J$5:$AZ$5,0))</f>
        <v>0</v>
      </c>
      <c r="AO72" s="33">
        <f>INDEX(MTInputs!$J$1:$AZ$415,$D72,MATCH(AO$5,MTInputs!$J$5:$AZ$5,0))</f>
        <v>0</v>
      </c>
      <c r="AP72" s="33">
        <f>INDEX(MTInputs!$J$1:$AZ$415,$D72,MATCH(AP$5,MTInputs!$J$5:$AZ$5,0))</f>
        <v>0</v>
      </c>
    </row>
    <row r="73" spans="1:42" hidden="1" outlineLevel="1" x14ac:dyDescent="0.25">
      <c r="A73" s="5" t="s">
        <v>902</v>
      </c>
      <c r="B73" s="5" t="s">
        <v>873</v>
      </c>
      <c r="C73" s="5" t="s">
        <v>870</v>
      </c>
      <c r="D73" s="6">
        <v>165</v>
      </c>
      <c r="H73" s="5" t="str">
        <f>INDEX(Variables!$B$5:$B$65,MATCH($A73,Variables!$A$5:$A$65,0))&amp;IF($C73="",""," | "&amp;INDEX(Mapping!$B$5:$B$26,MATCH($C73,Mapping!$A$5:$A$26,0))&amp;" | "&amp;INDEX(Mapping!$B$30:$B$41,MATCH($B73,Mapping!$A$30:$A$41,0)))</f>
        <v>Fuel price reform: final price increase | All subsectors | Diesel</v>
      </c>
      <c r="I73" s="5" t="str">
        <f>INDEX(Variables!$C$5:$C$65,MATCH($A73,Variables!$A$5:$A$65,0))</f>
        <v>price unit</v>
      </c>
      <c r="J73" s="5" t="str">
        <f>INDEX(Variables!$E$5:$E$65,MATCH($A73,Variables!$A$5:$A$65,0))</f>
        <v>MTInputs (scenario column)</v>
      </c>
      <c r="K73" s="5"/>
      <c r="L73" s="23" t="str">
        <f>LOWER(Settings!$C$4)&amp;".mit."&amp;$A73&amp;IF($C73="","","."&amp;$C73&amp;"."&amp;$B73)&amp;IF(INDEX(Variables!$D$5:$D$65,MATCH($A73,Variables!$A$5:$A$65,0))="","","."&amp;INDEX(Variables!$D$5:$D$65,MATCH($A73,Variables!$A$5:$A$65,0)))&amp;"."&amp;L$5</f>
        <v>egy.mit.fpr.f.all.die.1</v>
      </c>
      <c r="M73" s="32">
        <f>INDEX(MTInputs!$J$1:$AZ$415,$D73,MATCH(M$5,MTInputs!$J$5:$AZ$5,0))</f>
        <v>0</v>
      </c>
      <c r="N73" s="33">
        <f>INDEX(MTInputs!$J$1:$AZ$415,$D73,MATCH(N$5,MTInputs!$J$5:$AZ$5,0))</f>
        <v>0</v>
      </c>
      <c r="O73" s="33">
        <f>INDEX(MTInputs!$J$1:$AZ$415,$D73,MATCH(O$5,MTInputs!$J$5:$AZ$5,0))</f>
        <v>0</v>
      </c>
      <c r="P73" s="33">
        <f>INDEX(MTInputs!$J$1:$AZ$415,$D73,MATCH(P$5,MTInputs!$J$5:$AZ$5,0))</f>
        <v>0</v>
      </c>
      <c r="Q73" s="33">
        <f>INDEX(MTInputs!$J$1:$AZ$415,$D73,MATCH(Q$5,MTInputs!$J$5:$AZ$5,0))</f>
        <v>0</v>
      </c>
      <c r="R73" s="33">
        <f>INDEX(MTInputs!$J$1:$AZ$415,$D73,MATCH(R$5,MTInputs!$J$5:$AZ$5,0))</f>
        <v>0</v>
      </c>
      <c r="S73" s="33">
        <f>INDEX(MTInputs!$J$1:$AZ$415,$D73,MATCH(S$5,MTInputs!$J$5:$AZ$5,0))</f>
        <v>0</v>
      </c>
      <c r="T73" s="33">
        <f>INDEX(MTInputs!$J$1:$AZ$415,$D73,MATCH(T$5,MTInputs!$J$5:$AZ$5,0))</f>
        <v>0</v>
      </c>
      <c r="U73" s="33">
        <f>INDEX(MTInputs!$J$1:$AZ$415,$D73,MATCH(U$5,MTInputs!$J$5:$AZ$5,0))</f>
        <v>0</v>
      </c>
      <c r="V73" s="33">
        <f>INDEX(MTInputs!$J$1:$AZ$415,$D73,MATCH(V$5,MTInputs!$J$5:$AZ$5,0))</f>
        <v>0</v>
      </c>
      <c r="W73" s="33">
        <f>INDEX(MTInputs!$J$1:$AZ$415,$D73,MATCH(W$5,MTInputs!$J$5:$AZ$5,0))</f>
        <v>0</v>
      </c>
      <c r="X73" s="33">
        <f>INDEX(MTInputs!$J$1:$AZ$415,$D73,MATCH(X$5,MTInputs!$J$5:$AZ$5,0))</f>
        <v>0</v>
      </c>
      <c r="Y73" s="33">
        <f>INDEX(MTInputs!$J$1:$AZ$415,$D73,MATCH(Y$5,MTInputs!$J$5:$AZ$5,0))</f>
        <v>0</v>
      </c>
      <c r="Z73" s="33">
        <f>INDEX(MTInputs!$J$1:$AZ$415,$D73,MATCH(Z$5,MTInputs!$J$5:$AZ$5,0))</f>
        <v>0</v>
      </c>
      <c r="AA73" s="33"/>
      <c r="AB73" s="23" t="str">
        <f>LOWER(Settings!$C$4)&amp;".mit."&amp;$A73&amp;IF($C73="","","."&amp;$C73&amp;"."&amp;$B73)&amp;IF(INDEX(Variables!$D$5:$D$65,MATCH($A73,Variables!$A$5:$A$65,0))="","","."&amp;INDEX(Variables!$D$5:$D$65,MATCH($A73,Variables!$A$5:$A$65,0)))&amp;"."&amp;AB$5</f>
        <v>egy.mit.fpr.f.all.die.2</v>
      </c>
      <c r="AC73" s="32">
        <f>INDEX(MTInputs!$J$1:$AZ$415,$D73,MATCH(AC$5,MTInputs!$J$5:$AZ$5,0))</f>
        <v>0</v>
      </c>
      <c r="AD73" s="33">
        <f>INDEX(MTInputs!$J$1:$AZ$415,$D73,MATCH(AD$5,MTInputs!$J$5:$AZ$5,0))</f>
        <v>0</v>
      </c>
      <c r="AE73" s="33">
        <f>INDEX(MTInputs!$J$1:$AZ$415,$D73,MATCH(AE$5,MTInputs!$J$5:$AZ$5,0))</f>
        <v>0</v>
      </c>
      <c r="AF73" s="33">
        <f>INDEX(MTInputs!$J$1:$AZ$415,$D73,MATCH(AF$5,MTInputs!$J$5:$AZ$5,0))</f>
        <v>0</v>
      </c>
      <c r="AG73" s="33">
        <f>INDEX(MTInputs!$J$1:$AZ$415,$D73,MATCH(AG$5,MTInputs!$J$5:$AZ$5,0))</f>
        <v>0</v>
      </c>
      <c r="AH73" s="33">
        <f>INDEX(MTInputs!$J$1:$AZ$415,$D73,MATCH(AH$5,MTInputs!$J$5:$AZ$5,0))</f>
        <v>0</v>
      </c>
      <c r="AI73" s="33">
        <f>INDEX(MTInputs!$J$1:$AZ$415,$D73,MATCH(AI$5,MTInputs!$J$5:$AZ$5,0))</f>
        <v>0</v>
      </c>
      <c r="AJ73" s="33">
        <f>INDEX(MTInputs!$J$1:$AZ$415,$D73,MATCH(AJ$5,MTInputs!$J$5:$AZ$5,0))</f>
        <v>0</v>
      </c>
      <c r="AK73" s="33">
        <f>INDEX(MTInputs!$J$1:$AZ$415,$D73,MATCH(AK$5,MTInputs!$J$5:$AZ$5,0))</f>
        <v>0</v>
      </c>
      <c r="AL73" s="33">
        <f>INDEX(MTInputs!$J$1:$AZ$415,$D73,MATCH(AL$5,MTInputs!$J$5:$AZ$5,0))</f>
        <v>0</v>
      </c>
      <c r="AM73" s="33">
        <f>INDEX(MTInputs!$J$1:$AZ$415,$D73,MATCH(AM$5,MTInputs!$J$5:$AZ$5,0))</f>
        <v>0</v>
      </c>
      <c r="AN73" s="33">
        <f>INDEX(MTInputs!$J$1:$AZ$415,$D73,MATCH(AN$5,MTInputs!$J$5:$AZ$5,0))</f>
        <v>0</v>
      </c>
      <c r="AO73" s="33">
        <f>INDEX(MTInputs!$J$1:$AZ$415,$D73,MATCH(AO$5,MTInputs!$J$5:$AZ$5,0))</f>
        <v>0</v>
      </c>
      <c r="AP73" s="33">
        <f>INDEX(MTInputs!$J$1:$AZ$415,$D73,MATCH(AP$5,MTInputs!$J$5:$AZ$5,0))</f>
        <v>0</v>
      </c>
    </row>
    <row r="74" spans="1:42" hidden="1" outlineLevel="1" x14ac:dyDescent="0.25">
      <c r="A74" s="5" t="s">
        <v>902</v>
      </c>
      <c r="B74" s="5" t="s">
        <v>874</v>
      </c>
      <c r="C74" s="5" t="s">
        <v>870</v>
      </c>
      <c r="D74" s="6">
        <v>166</v>
      </c>
      <c r="H74" s="5" t="str">
        <f>INDEX(Variables!$B$5:$B$65,MATCH($A74,Variables!$A$5:$A$65,0))&amp;IF($C74="",""," | "&amp;INDEX(Mapping!$B$5:$B$26,MATCH($C74,Mapping!$A$5:$A$26,0))&amp;" | "&amp;INDEX(Mapping!$B$30:$B$41,MATCH($B74,Mapping!$A$30:$A$41,0)))</f>
        <v>Fuel price reform: final price increase | All subsectors | LPG</v>
      </c>
      <c r="I74" s="5" t="str">
        <f>INDEX(Variables!$C$5:$C$65,MATCH($A74,Variables!$A$5:$A$65,0))</f>
        <v>price unit</v>
      </c>
      <c r="J74" s="5" t="str">
        <f>INDEX(Variables!$E$5:$E$65,MATCH($A74,Variables!$A$5:$A$65,0))</f>
        <v>MTInputs (scenario column)</v>
      </c>
      <c r="K74" s="5"/>
      <c r="L74" s="23" t="str">
        <f>LOWER(Settings!$C$4)&amp;".mit."&amp;$A74&amp;IF($C74="","","."&amp;$C74&amp;"."&amp;$B74)&amp;IF(INDEX(Variables!$D$5:$D$65,MATCH($A74,Variables!$A$5:$A$65,0))="","","."&amp;INDEX(Variables!$D$5:$D$65,MATCH($A74,Variables!$A$5:$A$65,0)))&amp;"."&amp;L$5</f>
        <v>egy.mit.fpr.f.all.lpg.1</v>
      </c>
      <c r="M74" s="32">
        <f>INDEX(MTInputs!$J$1:$AZ$415,$D74,MATCH(M$5,MTInputs!$J$5:$AZ$5,0))</f>
        <v>0</v>
      </c>
      <c r="N74" s="33">
        <f>INDEX(MTInputs!$J$1:$AZ$415,$D74,MATCH(N$5,MTInputs!$J$5:$AZ$5,0))</f>
        <v>0</v>
      </c>
      <c r="O74" s="33">
        <f>INDEX(MTInputs!$J$1:$AZ$415,$D74,MATCH(O$5,MTInputs!$J$5:$AZ$5,0))</f>
        <v>0</v>
      </c>
      <c r="P74" s="33">
        <f>INDEX(MTInputs!$J$1:$AZ$415,$D74,MATCH(P$5,MTInputs!$J$5:$AZ$5,0))</f>
        <v>0</v>
      </c>
      <c r="Q74" s="33">
        <f>INDEX(MTInputs!$J$1:$AZ$415,$D74,MATCH(Q$5,MTInputs!$J$5:$AZ$5,0))</f>
        <v>0</v>
      </c>
      <c r="R74" s="33">
        <f>INDEX(MTInputs!$J$1:$AZ$415,$D74,MATCH(R$5,MTInputs!$J$5:$AZ$5,0))</f>
        <v>0</v>
      </c>
      <c r="S74" s="33">
        <f>INDEX(MTInputs!$J$1:$AZ$415,$D74,MATCH(S$5,MTInputs!$J$5:$AZ$5,0))</f>
        <v>0</v>
      </c>
      <c r="T74" s="33">
        <f>INDEX(MTInputs!$J$1:$AZ$415,$D74,MATCH(T$5,MTInputs!$J$5:$AZ$5,0))</f>
        <v>0</v>
      </c>
      <c r="U74" s="33">
        <f>INDEX(MTInputs!$J$1:$AZ$415,$D74,MATCH(U$5,MTInputs!$J$5:$AZ$5,0))</f>
        <v>0</v>
      </c>
      <c r="V74" s="33">
        <f>INDEX(MTInputs!$J$1:$AZ$415,$D74,MATCH(V$5,MTInputs!$J$5:$AZ$5,0))</f>
        <v>0</v>
      </c>
      <c r="W74" s="33">
        <f>INDEX(MTInputs!$J$1:$AZ$415,$D74,MATCH(W$5,MTInputs!$J$5:$AZ$5,0))</f>
        <v>0</v>
      </c>
      <c r="X74" s="33">
        <f>INDEX(MTInputs!$J$1:$AZ$415,$D74,MATCH(X$5,MTInputs!$J$5:$AZ$5,0))</f>
        <v>0</v>
      </c>
      <c r="Y74" s="33">
        <f>INDEX(MTInputs!$J$1:$AZ$415,$D74,MATCH(Y$5,MTInputs!$J$5:$AZ$5,0))</f>
        <v>0</v>
      </c>
      <c r="Z74" s="33">
        <f>INDEX(MTInputs!$J$1:$AZ$415,$D74,MATCH(Z$5,MTInputs!$J$5:$AZ$5,0))</f>
        <v>0</v>
      </c>
      <c r="AA74" s="33"/>
      <c r="AB74" s="23" t="str">
        <f>LOWER(Settings!$C$4)&amp;".mit."&amp;$A74&amp;IF($C74="","","."&amp;$C74&amp;"."&amp;$B74)&amp;IF(INDEX(Variables!$D$5:$D$65,MATCH($A74,Variables!$A$5:$A$65,0))="","","."&amp;INDEX(Variables!$D$5:$D$65,MATCH($A74,Variables!$A$5:$A$65,0)))&amp;"."&amp;AB$5</f>
        <v>egy.mit.fpr.f.all.lpg.2</v>
      </c>
      <c r="AC74" s="32">
        <f>INDEX(MTInputs!$J$1:$AZ$415,$D74,MATCH(AC$5,MTInputs!$J$5:$AZ$5,0))</f>
        <v>0</v>
      </c>
      <c r="AD74" s="33">
        <f>INDEX(MTInputs!$J$1:$AZ$415,$D74,MATCH(AD$5,MTInputs!$J$5:$AZ$5,0))</f>
        <v>0</v>
      </c>
      <c r="AE74" s="33">
        <f>INDEX(MTInputs!$J$1:$AZ$415,$D74,MATCH(AE$5,MTInputs!$J$5:$AZ$5,0))</f>
        <v>0</v>
      </c>
      <c r="AF74" s="33">
        <f>INDEX(MTInputs!$J$1:$AZ$415,$D74,MATCH(AF$5,MTInputs!$J$5:$AZ$5,0))</f>
        <v>0</v>
      </c>
      <c r="AG74" s="33">
        <f>INDEX(MTInputs!$J$1:$AZ$415,$D74,MATCH(AG$5,MTInputs!$J$5:$AZ$5,0))</f>
        <v>0</v>
      </c>
      <c r="AH74" s="33">
        <f>INDEX(MTInputs!$J$1:$AZ$415,$D74,MATCH(AH$5,MTInputs!$J$5:$AZ$5,0))</f>
        <v>0</v>
      </c>
      <c r="AI74" s="33">
        <f>INDEX(MTInputs!$J$1:$AZ$415,$D74,MATCH(AI$5,MTInputs!$J$5:$AZ$5,0))</f>
        <v>0</v>
      </c>
      <c r="AJ74" s="33">
        <f>INDEX(MTInputs!$J$1:$AZ$415,$D74,MATCH(AJ$5,MTInputs!$J$5:$AZ$5,0))</f>
        <v>0</v>
      </c>
      <c r="AK74" s="33">
        <f>INDEX(MTInputs!$J$1:$AZ$415,$D74,MATCH(AK$5,MTInputs!$J$5:$AZ$5,0))</f>
        <v>0</v>
      </c>
      <c r="AL74" s="33">
        <f>INDEX(MTInputs!$J$1:$AZ$415,$D74,MATCH(AL$5,MTInputs!$J$5:$AZ$5,0))</f>
        <v>0</v>
      </c>
      <c r="AM74" s="33">
        <f>INDEX(MTInputs!$J$1:$AZ$415,$D74,MATCH(AM$5,MTInputs!$J$5:$AZ$5,0))</f>
        <v>0</v>
      </c>
      <c r="AN74" s="33">
        <f>INDEX(MTInputs!$J$1:$AZ$415,$D74,MATCH(AN$5,MTInputs!$J$5:$AZ$5,0))</f>
        <v>0</v>
      </c>
      <c r="AO74" s="33">
        <f>INDEX(MTInputs!$J$1:$AZ$415,$D74,MATCH(AO$5,MTInputs!$J$5:$AZ$5,0))</f>
        <v>0</v>
      </c>
      <c r="AP74" s="33">
        <f>INDEX(MTInputs!$J$1:$AZ$415,$D74,MATCH(AP$5,MTInputs!$J$5:$AZ$5,0))</f>
        <v>0</v>
      </c>
    </row>
    <row r="75" spans="1:42" hidden="1" outlineLevel="1" x14ac:dyDescent="0.25">
      <c r="A75" s="5" t="s">
        <v>902</v>
      </c>
      <c r="B75" s="5" t="s">
        <v>875</v>
      </c>
      <c r="C75" s="5" t="s">
        <v>870</v>
      </c>
      <c r="D75" s="6">
        <v>167</v>
      </c>
      <c r="H75" s="5" t="str">
        <f>INDEX(Variables!$B$5:$B$65,MATCH($A75,Variables!$A$5:$A$65,0))&amp;IF($C75="",""," | "&amp;INDEX(Mapping!$B$5:$B$26,MATCH($C75,Mapping!$A$5:$A$26,0))&amp;" | "&amp;INDEX(Mapping!$B$30:$B$41,MATCH($B75,Mapping!$A$30:$A$41,0)))</f>
        <v>Fuel price reform: final price increase | All subsectors | Kerosene</v>
      </c>
      <c r="I75" s="5" t="str">
        <f>INDEX(Variables!$C$5:$C$65,MATCH($A75,Variables!$A$5:$A$65,0))</f>
        <v>price unit</v>
      </c>
      <c r="J75" s="5" t="str">
        <f>INDEX(Variables!$E$5:$E$65,MATCH($A75,Variables!$A$5:$A$65,0))</f>
        <v>MTInputs (scenario column)</v>
      </c>
      <c r="K75" s="5"/>
      <c r="L75" s="23" t="str">
        <f>LOWER(Settings!$C$4)&amp;".mit."&amp;$A75&amp;IF($C75="","","."&amp;$C75&amp;"."&amp;$B75)&amp;IF(INDEX(Variables!$D$5:$D$65,MATCH($A75,Variables!$A$5:$A$65,0))="","","."&amp;INDEX(Variables!$D$5:$D$65,MATCH($A75,Variables!$A$5:$A$65,0)))&amp;"."&amp;L$5</f>
        <v>egy.mit.fpr.f.all.ker.1</v>
      </c>
      <c r="M75" s="32">
        <f>INDEX(MTInputs!$J$1:$AZ$415,$D75,MATCH(M$5,MTInputs!$J$5:$AZ$5,0))</f>
        <v>0</v>
      </c>
      <c r="N75" s="33">
        <f>INDEX(MTInputs!$J$1:$AZ$415,$D75,MATCH(N$5,MTInputs!$J$5:$AZ$5,0))</f>
        <v>0</v>
      </c>
      <c r="O75" s="33">
        <f>INDEX(MTInputs!$J$1:$AZ$415,$D75,MATCH(O$5,MTInputs!$J$5:$AZ$5,0))</f>
        <v>0</v>
      </c>
      <c r="P75" s="33">
        <f>INDEX(MTInputs!$J$1:$AZ$415,$D75,MATCH(P$5,MTInputs!$J$5:$AZ$5,0))</f>
        <v>0</v>
      </c>
      <c r="Q75" s="33">
        <f>INDEX(MTInputs!$J$1:$AZ$415,$D75,MATCH(Q$5,MTInputs!$J$5:$AZ$5,0))</f>
        <v>0</v>
      </c>
      <c r="R75" s="33">
        <f>INDEX(MTInputs!$J$1:$AZ$415,$D75,MATCH(R$5,MTInputs!$J$5:$AZ$5,0))</f>
        <v>0</v>
      </c>
      <c r="S75" s="33">
        <f>INDEX(MTInputs!$J$1:$AZ$415,$D75,MATCH(S$5,MTInputs!$J$5:$AZ$5,0))</f>
        <v>0</v>
      </c>
      <c r="T75" s="33">
        <f>INDEX(MTInputs!$J$1:$AZ$415,$D75,MATCH(T$5,MTInputs!$J$5:$AZ$5,0))</f>
        <v>0</v>
      </c>
      <c r="U75" s="33">
        <f>INDEX(MTInputs!$J$1:$AZ$415,$D75,MATCH(U$5,MTInputs!$J$5:$AZ$5,0))</f>
        <v>0</v>
      </c>
      <c r="V75" s="33">
        <f>INDEX(MTInputs!$J$1:$AZ$415,$D75,MATCH(V$5,MTInputs!$J$5:$AZ$5,0))</f>
        <v>0</v>
      </c>
      <c r="W75" s="33">
        <f>INDEX(MTInputs!$J$1:$AZ$415,$D75,MATCH(W$5,MTInputs!$J$5:$AZ$5,0))</f>
        <v>0</v>
      </c>
      <c r="X75" s="33">
        <f>INDEX(MTInputs!$J$1:$AZ$415,$D75,MATCH(X$5,MTInputs!$J$5:$AZ$5,0))</f>
        <v>0</v>
      </c>
      <c r="Y75" s="33">
        <f>INDEX(MTInputs!$J$1:$AZ$415,$D75,MATCH(Y$5,MTInputs!$J$5:$AZ$5,0))</f>
        <v>0</v>
      </c>
      <c r="Z75" s="33">
        <f>INDEX(MTInputs!$J$1:$AZ$415,$D75,MATCH(Z$5,MTInputs!$J$5:$AZ$5,0))</f>
        <v>0</v>
      </c>
      <c r="AA75" s="33"/>
      <c r="AB75" s="23" t="str">
        <f>LOWER(Settings!$C$4)&amp;".mit."&amp;$A75&amp;IF($C75="","","."&amp;$C75&amp;"."&amp;$B75)&amp;IF(INDEX(Variables!$D$5:$D$65,MATCH($A75,Variables!$A$5:$A$65,0))="","","."&amp;INDEX(Variables!$D$5:$D$65,MATCH($A75,Variables!$A$5:$A$65,0)))&amp;"."&amp;AB$5</f>
        <v>egy.mit.fpr.f.all.ker.2</v>
      </c>
      <c r="AC75" s="32">
        <f>INDEX(MTInputs!$J$1:$AZ$415,$D75,MATCH(AC$5,MTInputs!$J$5:$AZ$5,0))</f>
        <v>0</v>
      </c>
      <c r="AD75" s="33">
        <f>INDEX(MTInputs!$J$1:$AZ$415,$D75,MATCH(AD$5,MTInputs!$J$5:$AZ$5,0))</f>
        <v>0</v>
      </c>
      <c r="AE75" s="33">
        <f>INDEX(MTInputs!$J$1:$AZ$415,$D75,MATCH(AE$5,MTInputs!$J$5:$AZ$5,0))</f>
        <v>0</v>
      </c>
      <c r="AF75" s="33">
        <f>INDEX(MTInputs!$J$1:$AZ$415,$D75,MATCH(AF$5,MTInputs!$J$5:$AZ$5,0))</f>
        <v>0</v>
      </c>
      <c r="AG75" s="33">
        <f>INDEX(MTInputs!$J$1:$AZ$415,$D75,MATCH(AG$5,MTInputs!$J$5:$AZ$5,0))</f>
        <v>0</v>
      </c>
      <c r="AH75" s="33">
        <f>INDEX(MTInputs!$J$1:$AZ$415,$D75,MATCH(AH$5,MTInputs!$J$5:$AZ$5,0))</f>
        <v>0</v>
      </c>
      <c r="AI75" s="33">
        <f>INDEX(MTInputs!$J$1:$AZ$415,$D75,MATCH(AI$5,MTInputs!$J$5:$AZ$5,0))</f>
        <v>0</v>
      </c>
      <c r="AJ75" s="33">
        <f>INDEX(MTInputs!$J$1:$AZ$415,$D75,MATCH(AJ$5,MTInputs!$J$5:$AZ$5,0))</f>
        <v>0</v>
      </c>
      <c r="AK75" s="33">
        <f>INDEX(MTInputs!$J$1:$AZ$415,$D75,MATCH(AK$5,MTInputs!$J$5:$AZ$5,0))</f>
        <v>0</v>
      </c>
      <c r="AL75" s="33">
        <f>INDEX(MTInputs!$J$1:$AZ$415,$D75,MATCH(AL$5,MTInputs!$J$5:$AZ$5,0))</f>
        <v>0</v>
      </c>
      <c r="AM75" s="33">
        <f>INDEX(MTInputs!$J$1:$AZ$415,$D75,MATCH(AM$5,MTInputs!$J$5:$AZ$5,0))</f>
        <v>0</v>
      </c>
      <c r="AN75" s="33">
        <f>INDEX(MTInputs!$J$1:$AZ$415,$D75,MATCH(AN$5,MTInputs!$J$5:$AZ$5,0))</f>
        <v>0</v>
      </c>
      <c r="AO75" s="33">
        <f>INDEX(MTInputs!$J$1:$AZ$415,$D75,MATCH(AO$5,MTInputs!$J$5:$AZ$5,0))</f>
        <v>0</v>
      </c>
      <c r="AP75" s="33">
        <f>INDEX(MTInputs!$J$1:$AZ$415,$D75,MATCH(AP$5,MTInputs!$J$5:$AZ$5,0))</f>
        <v>0</v>
      </c>
    </row>
    <row r="76" spans="1:42" hidden="1" outlineLevel="1" x14ac:dyDescent="0.25">
      <c r="A76" s="5" t="s">
        <v>902</v>
      </c>
      <c r="B76" s="5" t="s">
        <v>876</v>
      </c>
      <c r="C76" s="5" t="s">
        <v>870</v>
      </c>
      <c r="D76" s="6">
        <v>168</v>
      </c>
      <c r="H76" s="5" t="str">
        <f>INDEX(Variables!$B$5:$B$65,MATCH($A76,Variables!$A$5:$A$65,0))&amp;IF($C76="",""," | "&amp;INDEX(Mapping!$B$5:$B$26,MATCH($C76,Mapping!$A$5:$A$26,0))&amp;" | "&amp;INDEX(Mapping!$B$30:$B$41,MATCH($B76,Mapping!$A$30:$A$41,0)))</f>
        <v>Fuel price reform: final price increase | All subsectors | Other oil products</v>
      </c>
      <c r="I76" s="5" t="str">
        <f>INDEX(Variables!$C$5:$C$65,MATCH($A76,Variables!$A$5:$A$65,0))</f>
        <v>price unit</v>
      </c>
      <c r="J76" s="5" t="str">
        <f>INDEX(Variables!$E$5:$E$65,MATCH($A76,Variables!$A$5:$A$65,0))</f>
        <v>MTInputs (scenario column)</v>
      </c>
      <c r="K76" s="5"/>
      <c r="L76" s="23" t="str">
        <f>LOWER(Settings!$C$4)&amp;".mit."&amp;$A76&amp;IF($C76="","","."&amp;$C76&amp;"."&amp;$B76)&amp;IF(INDEX(Variables!$D$5:$D$65,MATCH($A76,Variables!$A$5:$A$65,0))="","","."&amp;INDEX(Variables!$D$5:$D$65,MATCH($A76,Variables!$A$5:$A$65,0)))&amp;"."&amp;L$5</f>
        <v>egy.mit.fpr.f.all.oop.1</v>
      </c>
      <c r="M76" s="32">
        <f>INDEX(MTInputs!$J$1:$AZ$415,$D76,MATCH(M$5,MTInputs!$J$5:$AZ$5,0))</f>
        <v>0</v>
      </c>
      <c r="N76" s="33">
        <f>INDEX(MTInputs!$J$1:$AZ$415,$D76,MATCH(N$5,MTInputs!$J$5:$AZ$5,0))</f>
        <v>0</v>
      </c>
      <c r="O76" s="33">
        <f>INDEX(MTInputs!$J$1:$AZ$415,$D76,MATCH(O$5,MTInputs!$J$5:$AZ$5,0))</f>
        <v>0</v>
      </c>
      <c r="P76" s="33">
        <f>INDEX(MTInputs!$J$1:$AZ$415,$D76,MATCH(P$5,MTInputs!$J$5:$AZ$5,0))</f>
        <v>0</v>
      </c>
      <c r="Q76" s="33">
        <f>INDEX(MTInputs!$J$1:$AZ$415,$D76,MATCH(Q$5,MTInputs!$J$5:$AZ$5,0))</f>
        <v>0</v>
      </c>
      <c r="R76" s="33">
        <f>INDEX(MTInputs!$J$1:$AZ$415,$D76,MATCH(R$5,MTInputs!$J$5:$AZ$5,0))</f>
        <v>0</v>
      </c>
      <c r="S76" s="33">
        <f>INDEX(MTInputs!$J$1:$AZ$415,$D76,MATCH(S$5,MTInputs!$J$5:$AZ$5,0))</f>
        <v>0</v>
      </c>
      <c r="T76" s="33">
        <f>INDEX(MTInputs!$J$1:$AZ$415,$D76,MATCH(T$5,MTInputs!$J$5:$AZ$5,0))</f>
        <v>0</v>
      </c>
      <c r="U76" s="33">
        <f>INDEX(MTInputs!$J$1:$AZ$415,$D76,MATCH(U$5,MTInputs!$J$5:$AZ$5,0))</f>
        <v>0</v>
      </c>
      <c r="V76" s="33">
        <f>INDEX(MTInputs!$J$1:$AZ$415,$D76,MATCH(V$5,MTInputs!$J$5:$AZ$5,0))</f>
        <v>0</v>
      </c>
      <c r="W76" s="33">
        <f>INDEX(MTInputs!$J$1:$AZ$415,$D76,MATCH(W$5,MTInputs!$J$5:$AZ$5,0))</f>
        <v>0</v>
      </c>
      <c r="X76" s="33">
        <f>INDEX(MTInputs!$J$1:$AZ$415,$D76,MATCH(X$5,MTInputs!$J$5:$AZ$5,0))</f>
        <v>0</v>
      </c>
      <c r="Y76" s="33">
        <f>INDEX(MTInputs!$J$1:$AZ$415,$D76,MATCH(Y$5,MTInputs!$J$5:$AZ$5,0))</f>
        <v>0</v>
      </c>
      <c r="Z76" s="33">
        <f>INDEX(MTInputs!$J$1:$AZ$415,$D76,MATCH(Z$5,MTInputs!$J$5:$AZ$5,0))</f>
        <v>0</v>
      </c>
      <c r="AA76" s="33"/>
      <c r="AB76" s="23" t="str">
        <f>LOWER(Settings!$C$4)&amp;".mit."&amp;$A76&amp;IF($C76="","","."&amp;$C76&amp;"."&amp;$B76)&amp;IF(INDEX(Variables!$D$5:$D$65,MATCH($A76,Variables!$A$5:$A$65,0))="","","."&amp;INDEX(Variables!$D$5:$D$65,MATCH($A76,Variables!$A$5:$A$65,0)))&amp;"."&amp;AB$5</f>
        <v>egy.mit.fpr.f.all.oop.2</v>
      </c>
      <c r="AC76" s="32">
        <f>INDEX(MTInputs!$J$1:$AZ$415,$D76,MATCH(AC$5,MTInputs!$J$5:$AZ$5,0))</f>
        <v>0</v>
      </c>
      <c r="AD76" s="33">
        <f>INDEX(MTInputs!$J$1:$AZ$415,$D76,MATCH(AD$5,MTInputs!$J$5:$AZ$5,0))</f>
        <v>0</v>
      </c>
      <c r="AE76" s="33">
        <f>INDEX(MTInputs!$J$1:$AZ$415,$D76,MATCH(AE$5,MTInputs!$J$5:$AZ$5,0))</f>
        <v>0</v>
      </c>
      <c r="AF76" s="33">
        <f>INDEX(MTInputs!$J$1:$AZ$415,$D76,MATCH(AF$5,MTInputs!$J$5:$AZ$5,0))</f>
        <v>0</v>
      </c>
      <c r="AG76" s="33">
        <f>INDEX(MTInputs!$J$1:$AZ$415,$D76,MATCH(AG$5,MTInputs!$J$5:$AZ$5,0))</f>
        <v>0</v>
      </c>
      <c r="AH76" s="33">
        <f>INDEX(MTInputs!$J$1:$AZ$415,$D76,MATCH(AH$5,MTInputs!$J$5:$AZ$5,0))</f>
        <v>0</v>
      </c>
      <c r="AI76" s="33">
        <f>INDEX(MTInputs!$J$1:$AZ$415,$D76,MATCH(AI$5,MTInputs!$J$5:$AZ$5,0))</f>
        <v>0</v>
      </c>
      <c r="AJ76" s="33">
        <f>INDEX(MTInputs!$J$1:$AZ$415,$D76,MATCH(AJ$5,MTInputs!$J$5:$AZ$5,0))</f>
        <v>0</v>
      </c>
      <c r="AK76" s="33">
        <f>INDEX(MTInputs!$J$1:$AZ$415,$D76,MATCH(AK$5,MTInputs!$J$5:$AZ$5,0))</f>
        <v>0</v>
      </c>
      <c r="AL76" s="33">
        <f>INDEX(MTInputs!$J$1:$AZ$415,$D76,MATCH(AL$5,MTInputs!$J$5:$AZ$5,0))</f>
        <v>0</v>
      </c>
      <c r="AM76" s="33">
        <f>INDEX(MTInputs!$J$1:$AZ$415,$D76,MATCH(AM$5,MTInputs!$J$5:$AZ$5,0))</f>
        <v>0</v>
      </c>
      <c r="AN76" s="33">
        <f>INDEX(MTInputs!$J$1:$AZ$415,$D76,MATCH(AN$5,MTInputs!$J$5:$AZ$5,0))</f>
        <v>0</v>
      </c>
      <c r="AO76" s="33">
        <f>INDEX(MTInputs!$J$1:$AZ$415,$D76,MATCH(AO$5,MTInputs!$J$5:$AZ$5,0))</f>
        <v>0</v>
      </c>
      <c r="AP76" s="33">
        <f>INDEX(MTInputs!$J$1:$AZ$415,$D76,MATCH(AP$5,MTInputs!$J$5:$AZ$5,0))</f>
        <v>0</v>
      </c>
    </row>
    <row r="77" spans="1:42" hidden="1" outlineLevel="1" x14ac:dyDescent="0.25">
      <c r="A77" s="5" t="s">
        <v>902</v>
      </c>
      <c r="B77" s="5" t="s">
        <v>877</v>
      </c>
      <c r="C77" s="5" t="s">
        <v>870</v>
      </c>
      <c r="D77" s="6">
        <v>169</v>
      </c>
      <c r="H77" s="5" t="str">
        <f>INDEX(Variables!$B$5:$B$65,MATCH($A77,Variables!$A$5:$A$65,0))&amp;IF($C77="",""," | "&amp;INDEX(Mapping!$B$5:$B$26,MATCH($C77,Mapping!$A$5:$A$26,0))&amp;" | "&amp;INDEX(Mapping!$B$30:$B$41,MATCH($B77,Mapping!$A$30:$A$41,0)))</f>
        <v>Fuel price reform: final price increase | All subsectors | Biomass</v>
      </c>
      <c r="I77" s="5" t="str">
        <f>INDEX(Variables!$C$5:$C$65,MATCH($A77,Variables!$A$5:$A$65,0))</f>
        <v>price unit</v>
      </c>
      <c r="J77" s="5" t="str">
        <f>INDEX(Variables!$E$5:$E$65,MATCH($A77,Variables!$A$5:$A$65,0))</f>
        <v>MTInputs (scenario column)</v>
      </c>
      <c r="K77" s="5"/>
      <c r="L77" s="23" t="str">
        <f>LOWER(Settings!$C$4)&amp;".mit."&amp;$A77&amp;IF($C77="","","."&amp;$C77&amp;"."&amp;$B77)&amp;IF(INDEX(Variables!$D$5:$D$65,MATCH($A77,Variables!$A$5:$A$65,0))="","","."&amp;INDEX(Variables!$D$5:$D$65,MATCH($A77,Variables!$A$5:$A$65,0)))&amp;"."&amp;L$5</f>
        <v>egy.mit.fpr.f.all.bio.1</v>
      </c>
      <c r="M77" s="32">
        <f>INDEX(MTInputs!$J$1:$AZ$415,$D77,MATCH(M$5,MTInputs!$J$5:$AZ$5,0))</f>
        <v>0</v>
      </c>
      <c r="N77" s="33">
        <f>INDEX(MTInputs!$J$1:$AZ$415,$D77,MATCH(N$5,MTInputs!$J$5:$AZ$5,0))</f>
        <v>0</v>
      </c>
      <c r="O77" s="33">
        <f>INDEX(MTInputs!$J$1:$AZ$415,$D77,MATCH(O$5,MTInputs!$J$5:$AZ$5,0))</f>
        <v>0</v>
      </c>
      <c r="P77" s="33">
        <f>INDEX(MTInputs!$J$1:$AZ$415,$D77,MATCH(P$5,MTInputs!$J$5:$AZ$5,0))</f>
        <v>0</v>
      </c>
      <c r="Q77" s="33">
        <f>INDEX(MTInputs!$J$1:$AZ$415,$D77,MATCH(Q$5,MTInputs!$J$5:$AZ$5,0))</f>
        <v>0</v>
      </c>
      <c r="R77" s="33">
        <f>INDEX(MTInputs!$J$1:$AZ$415,$D77,MATCH(R$5,MTInputs!$J$5:$AZ$5,0))</f>
        <v>0</v>
      </c>
      <c r="S77" s="33">
        <f>INDEX(MTInputs!$J$1:$AZ$415,$D77,MATCH(S$5,MTInputs!$J$5:$AZ$5,0))</f>
        <v>0</v>
      </c>
      <c r="T77" s="33">
        <f>INDEX(MTInputs!$J$1:$AZ$415,$D77,MATCH(T$5,MTInputs!$J$5:$AZ$5,0))</f>
        <v>0</v>
      </c>
      <c r="U77" s="33">
        <f>INDEX(MTInputs!$J$1:$AZ$415,$D77,MATCH(U$5,MTInputs!$J$5:$AZ$5,0))</f>
        <v>0</v>
      </c>
      <c r="V77" s="33">
        <f>INDEX(MTInputs!$J$1:$AZ$415,$D77,MATCH(V$5,MTInputs!$J$5:$AZ$5,0))</f>
        <v>0</v>
      </c>
      <c r="W77" s="33">
        <f>INDEX(MTInputs!$J$1:$AZ$415,$D77,MATCH(W$5,MTInputs!$J$5:$AZ$5,0))</f>
        <v>0</v>
      </c>
      <c r="X77" s="33">
        <f>INDEX(MTInputs!$J$1:$AZ$415,$D77,MATCH(X$5,MTInputs!$J$5:$AZ$5,0))</f>
        <v>0</v>
      </c>
      <c r="Y77" s="33">
        <f>INDEX(MTInputs!$J$1:$AZ$415,$D77,MATCH(Y$5,MTInputs!$J$5:$AZ$5,0))</f>
        <v>0</v>
      </c>
      <c r="Z77" s="33">
        <f>INDEX(MTInputs!$J$1:$AZ$415,$D77,MATCH(Z$5,MTInputs!$J$5:$AZ$5,0))</f>
        <v>0</v>
      </c>
      <c r="AA77" s="33"/>
      <c r="AB77" s="23" t="str">
        <f>LOWER(Settings!$C$4)&amp;".mit."&amp;$A77&amp;IF($C77="","","."&amp;$C77&amp;"."&amp;$B77)&amp;IF(INDEX(Variables!$D$5:$D$65,MATCH($A77,Variables!$A$5:$A$65,0))="","","."&amp;INDEX(Variables!$D$5:$D$65,MATCH($A77,Variables!$A$5:$A$65,0)))&amp;"."&amp;AB$5</f>
        <v>egy.mit.fpr.f.all.bio.2</v>
      </c>
      <c r="AC77" s="32">
        <f>INDEX(MTInputs!$J$1:$AZ$415,$D77,MATCH(AC$5,MTInputs!$J$5:$AZ$5,0))</f>
        <v>0</v>
      </c>
      <c r="AD77" s="33">
        <f>INDEX(MTInputs!$J$1:$AZ$415,$D77,MATCH(AD$5,MTInputs!$J$5:$AZ$5,0))</f>
        <v>0</v>
      </c>
      <c r="AE77" s="33">
        <f>INDEX(MTInputs!$J$1:$AZ$415,$D77,MATCH(AE$5,MTInputs!$J$5:$AZ$5,0))</f>
        <v>0</v>
      </c>
      <c r="AF77" s="33">
        <f>INDEX(MTInputs!$J$1:$AZ$415,$D77,MATCH(AF$5,MTInputs!$J$5:$AZ$5,0))</f>
        <v>0</v>
      </c>
      <c r="AG77" s="33">
        <f>INDEX(MTInputs!$J$1:$AZ$415,$D77,MATCH(AG$5,MTInputs!$J$5:$AZ$5,0))</f>
        <v>0</v>
      </c>
      <c r="AH77" s="33">
        <f>INDEX(MTInputs!$J$1:$AZ$415,$D77,MATCH(AH$5,MTInputs!$J$5:$AZ$5,0))</f>
        <v>0</v>
      </c>
      <c r="AI77" s="33">
        <f>INDEX(MTInputs!$J$1:$AZ$415,$D77,MATCH(AI$5,MTInputs!$J$5:$AZ$5,0))</f>
        <v>0</v>
      </c>
      <c r="AJ77" s="33">
        <f>INDEX(MTInputs!$J$1:$AZ$415,$D77,MATCH(AJ$5,MTInputs!$J$5:$AZ$5,0))</f>
        <v>0</v>
      </c>
      <c r="AK77" s="33">
        <f>INDEX(MTInputs!$J$1:$AZ$415,$D77,MATCH(AK$5,MTInputs!$J$5:$AZ$5,0))</f>
        <v>0</v>
      </c>
      <c r="AL77" s="33">
        <f>INDEX(MTInputs!$J$1:$AZ$415,$D77,MATCH(AL$5,MTInputs!$J$5:$AZ$5,0))</f>
        <v>0</v>
      </c>
      <c r="AM77" s="33">
        <f>INDEX(MTInputs!$J$1:$AZ$415,$D77,MATCH(AM$5,MTInputs!$J$5:$AZ$5,0))</f>
        <v>0</v>
      </c>
      <c r="AN77" s="33">
        <f>INDEX(MTInputs!$J$1:$AZ$415,$D77,MATCH(AN$5,MTInputs!$J$5:$AZ$5,0))</f>
        <v>0</v>
      </c>
      <c r="AO77" s="33">
        <f>INDEX(MTInputs!$J$1:$AZ$415,$D77,MATCH(AO$5,MTInputs!$J$5:$AZ$5,0))</f>
        <v>0</v>
      </c>
      <c r="AP77" s="33">
        <f>INDEX(MTInputs!$J$1:$AZ$415,$D77,MATCH(AP$5,MTInputs!$J$5:$AZ$5,0))</f>
        <v>0</v>
      </c>
    </row>
    <row r="78" spans="1:42" hidden="1" outlineLevel="1" x14ac:dyDescent="0.25">
      <c r="A78" s="7" t="s">
        <v>903</v>
      </c>
      <c r="B78" s="7" t="s">
        <v>869</v>
      </c>
      <c r="C78" s="7" t="s">
        <v>879</v>
      </c>
      <c r="H78" s="7" t="str">
        <f>INDEX(Variables!$B$5:$B$65,MATCH($A78,Variables!$A$5:$A$65,0))&amp;IF($C78="",""," | "&amp;INDEX(Mapping!$B$5:$B$26,MATCH($C78,Mapping!$A$5:$A$26,0))&amp;" | "&amp;INDEX(Mapping!$B$30:$B$41,MATCH($B78,Mapping!$A$30:$A$41,0)))</f>
        <v>Fuel price reform: price increase path | Power | Coal</v>
      </c>
      <c r="I78" s="7" t="str">
        <f>INDEX(Variables!$C$5:$C$65,MATCH($A78,Variables!$A$5:$A$65,0))</f>
        <v>price unit</v>
      </c>
      <c r="J78" s="7" t="str">
        <f>INDEX(Variables!$E$5:$E$65,MATCH($A78,Variables!$A$5:$A$65,0))</f>
        <v>Calculation (assumed linear)</v>
      </c>
      <c r="K78" s="7"/>
      <c r="L78" s="28" t="str">
        <f>LOWER(Settings!$C$4)&amp;".mit."&amp;$A78&amp;IF($C78="","","."&amp;$C78&amp;"."&amp;$B78)&amp;IF(INDEX(Variables!$D$5:$D$65,MATCH($A78,Variables!$A$5:$A$65,0))="","","."&amp;INDEX(Variables!$D$5:$D$65,MATCH($A78,Variables!$A$5:$A$65,0)))&amp;"."&amp;L$5</f>
        <v>egy.mit.fpr.pow.coa.1</v>
      </c>
      <c r="M78" s="29">
        <f t="shared" ref="M78:Z78" si="6">IF(M$4&lt;M$48,0,M50+(M64-M50)/MAX(M$49-M$48,1)*(M$4-M$48))</f>
        <v>0</v>
      </c>
      <c r="N78" s="30">
        <f t="shared" si="6"/>
        <v>0</v>
      </c>
      <c r="O78" s="30">
        <f t="shared" si="6"/>
        <v>0</v>
      </c>
      <c r="P78" s="30">
        <f t="shared" si="6"/>
        <v>0</v>
      </c>
      <c r="Q78" s="30">
        <f t="shared" si="6"/>
        <v>0</v>
      </c>
      <c r="R78" s="30">
        <f t="shared" si="6"/>
        <v>0</v>
      </c>
      <c r="S78" s="30">
        <f t="shared" si="6"/>
        <v>0</v>
      </c>
      <c r="T78" s="30">
        <f t="shared" si="6"/>
        <v>0</v>
      </c>
      <c r="U78" s="30">
        <f t="shared" si="6"/>
        <v>0</v>
      </c>
      <c r="V78" s="30">
        <f t="shared" si="6"/>
        <v>0</v>
      </c>
      <c r="W78" s="30">
        <f t="shared" si="6"/>
        <v>0</v>
      </c>
      <c r="X78" s="30">
        <f t="shared" si="6"/>
        <v>0</v>
      </c>
      <c r="Y78" s="30">
        <f t="shared" si="6"/>
        <v>0</v>
      </c>
      <c r="Z78" s="30">
        <f t="shared" si="6"/>
        <v>0</v>
      </c>
      <c r="AA78" s="30"/>
      <c r="AB78" s="28" t="str">
        <f>LOWER(Settings!$C$4)&amp;".mit."&amp;$A78&amp;IF($C78="","","."&amp;$C78&amp;"."&amp;$B78)&amp;IF(INDEX(Variables!$D$5:$D$65,MATCH($A78,Variables!$A$5:$A$65,0))="","","."&amp;INDEX(Variables!$D$5:$D$65,MATCH($A78,Variables!$A$5:$A$65,0)))&amp;"."&amp;AB$5</f>
        <v>egy.mit.fpr.pow.coa.2</v>
      </c>
      <c r="AC78" s="29">
        <f t="shared" ref="AC78:AP78" si="7">IF(AC$4&lt;AC$48,0,AC50+(AC64-AC50)/MAX(AC$49-AC$48,1)*(AC$4-AC$48))</f>
        <v>0</v>
      </c>
      <c r="AD78" s="30">
        <f t="shared" si="7"/>
        <v>0</v>
      </c>
      <c r="AE78" s="30">
        <f t="shared" si="7"/>
        <v>0</v>
      </c>
      <c r="AF78" s="30">
        <f t="shared" si="7"/>
        <v>0</v>
      </c>
      <c r="AG78" s="30">
        <f t="shared" si="7"/>
        <v>0</v>
      </c>
      <c r="AH78" s="30">
        <f t="shared" si="7"/>
        <v>0</v>
      </c>
      <c r="AI78" s="30">
        <f t="shared" si="7"/>
        <v>0</v>
      </c>
      <c r="AJ78" s="30">
        <f t="shared" si="7"/>
        <v>0</v>
      </c>
      <c r="AK78" s="30">
        <f t="shared" si="7"/>
        <v>0</v>
      </c>
      <c r="AL78" s="30">
        <f t="shared" si="7"/>
        <v>0</v>
      </c>
      <c r="AM78" s="30">
        <f t="shared" si="7"/>
        <v>0</v>
      </c>
      <c r="AN78" s="30">
        <f t="shared" si="7"/>
        <v>0</v>
      </c>
      <c r="AO78" s="30">
        <f t="shared" si="7"/>
        <v>0</v>
      </c>
      <c r="AP78" s="30">
        <f t="shared" si="7"/>
        <v>0</v>
      </c>
    </row>
    <row r="79" spans="1:42" hidden="1" outlineLevel="1" x14ac:dyDescent="0.25">
      <c r="A79" s="7" t="s">
        <v>903</v>
      </c>
      <c r="B79" s="7" t="s">
        <v>869</v>
      </c>
      <c r="C79" s="7" t="s">
        <v>884</v>
      </c>
      <c r="H79" s="7" t="str">
        <f>INDEX(Variables!$B$5:$B$65,MATCH($A79,Variables!$A$5:$A$65,0))&amp;IF($C79="",""," | "&amp;INDEX(Mapping!$B$5:$B$26,MATCH($C79,Mapping!$A$5:$A$26,0))&amp;" | "&amp;INDEX(Mapping!$B$30:$B$41,MATCH($B79,Mapping!$A$30:$A$41,0)))</f>
        <v>Fuel price reform: price increase path | Residential | Coal</v>
      </c>
      <c r="I79" s="7" t="str">
        <f>INDEX(Variables!$C$5:$C$65,MATCH($A79,Variables!$A$5:$A$65,0))</f>
        <v>price unit</v>
      </c>
      <c r="J79" s="7" t="str">
        <f>INDEX(Variables!$E$5:$E$65,MATCH($A79,Variables!$A$5:$A$65,0))</f>
        <v>Calculation (assumed linear)</v>
      </c>
      <c r="K79" s="7"/>
      <c r="L79" s="28" t="str">
        <f>LOWER(Settings!$C$4)&amp;".mit."&amp;$A79&amp;IF($C79="","","."&amp;$C79&amp;"."&amp;$B79)&amp;IF(INDEX(Variables!$D$5:$D$65,MATCH($A79,Variables!$A$5:$A$65,0))="","","."&amp;INDEX(Variables!$D$5:$D$65,MATCH($A79,Variables!$A$5:$A$65,0)))&amp;"."&amp;L$5</f>
        <v>egy.mit.fpr.res.coa.1</v>
      </c>
      <c r="M79" s="29">
        <f t="shared" ref="M79:Z79" si="8">IF(M$4&lt;M$48,0,M51+(M65-M51)/MAX(M$49-M$48,1)*(M$4-M$48))</f>
        <v>0</v>
      </c>
      <c r="N79" s="30">
        <f t="shared" si="8"/>
        <v>0</v>
      </c>
      <c r="O79" s="30">
        <f t="shared" si="8"/>
        <v>0</v>
      </c>
      <c r="P79" s="30">
        <f t="shared" si="8"/>
        <v>0</v>
      </c>
      <c r="Q79" s="30">
        <f t="shared" si="8"/>
        <v>0</v>
      </c>
      <c r="R79" s="30">
        <f t="shared" si="8"/>
        <v>0</v>
      </c>
      <c r="S79" s="30">
        <f t="shared" si="8"/>
        <v>0</v>
      </c>
      <c r="T79" s="30">
        <f t="shared" si="8"/>
        <v>0</v>
      </c>
      <c r="U79" s="30">
        <f t="shared" si="8"/>
        <v>0</v>
      </c>
      <c r="V79" s="30">
        <f t="shared" si="8"/>
        <v>0</v>
      </c>
      <c r="W79" s="30">
        <f t="shared" si="8"/>
        <v>0</v>
      </c>
      <c r="X79" s="30">
        <f t="shared" si="8"/>
        <v>0</v>
      </c>
      <c r="Y79" s="30">
        <f t="shared" si="8"/>
        <v>0</v>
      </c>
      <c r="Z79" s="30">
        <f t="shared" si="8"/>
        <v>0</v>
      </c>
      <c r="AA79" s="30"/>
      <c r="AB79" s="28" t="str">
        <f>LOWER(Settings!$C$4)&amp;".mit."&amp;$A79&amp;IF($C79="","","."&amp;$C79&amp;"."&amp;$B79)&amp;IF(INDEX(Variables!$D$5:$D$65,MATCH($A79,Variables!$A$5:$A$65,0))="","","."&amp;INDEX(Variables!$D$5:$D$65,MATCH($A79,Variables!$A$5:$A$65,0)))&amp;"."&amp;AB$5</f>
        <v>egy.mit.fpr.res.coa.2</v>
      </c>
      <c r="AC79" s="29">
        <f t="shared" ref="AC79:AP79" si="9">IF(AC$4&lt;AC$48,0,AC51+(AC65-AC51)/MAX(AC$49-AC$48,1)*(AC$4-AC$48))</f>
        <v>0</v>
      </c>
      <c r="AD79" s="30">
        <f t="shared" si="9"/>
        <v>0</v>
      </c>
      <c r="AE79" s="30">
        <f t="shared" si="9"/>
        <v>0</v>
      </c>
      <c r="AF79" s="30">
        <f t="shared" si="9"/>
        <v>0</v>
      </c>
      <c r="AG79" s="30">
        <f t="shared" si="9"/>
        <v>0</v>
      </c>
      <c r="AH79" s="30">
        <f t="shared" si="9"/>
        <v>0</v>
      </c>
      <c r="AI79" s="30">
        <f t="shared" si="9"/>
        <v>0</v>
      </c>
      <c r="AJ79" s="30">
        <f t="shared" si="9"/>
        <v>0</v>
      </c>
      <c r="AK79" s="30">
        <f t="shared" si="9"/>
        <v>0</v>
      </c>
      <c r="AL79" s="30">
        <f t="shared" si="9"/>
        <v>0</v>
      </c>
      <c r="AM79" s="30">
        <f t="shared" si="9"/>
        <v>0</v>
      </c>
      <c r="AN79" s="30">
        <f t="shared" si="9"/>
        <v>0</v>
      </c>
      <c r="AO79" s="30">
        <f t="shared" si="9"/>
        <v>0</v>
      </c>
      <c r="AP79" s="30">
        <f t="shared" si="9"/>
        <v>0</v>
      </c>
    </row>
    <row r="80" spans="1:42" hidden="1" outlineLevel="1" x14ac:dyDescent="0.25">
      <c r="A80" s="7" t="s">
        <v>903</v>
      </c>
      <c r="B80" s="7" t="s">
        <v>869</v>
      </c>
      <c r="C80" s="7" t="s">
        <v>900</v>
      </c>
      <c r="H80" s="7" t="str">
        <f>INDEX(Variables!$B$5:$B$65,MATCH($A80,Variables!$A$5:$A$65,0))&amp;IF($C80="",""," | "&amp;INDEX(Mapping!$B$5:$B$26,MATCH($C80,Mapping!$A$5:$A$26,0))&amp;" | "&amp;INDEX(Mapping!$B$30:$B$41,MATCH($B80,Mapping!$A$30:$A$41,0)))</f>
        <v>Fuel price reform: price increase path | Industry | Coal</v>
      </c>
      <c r="I80" s="7" t="str">
        <f>INDEX(Variables!$C$5:$C$65,MATCH($A80,Variables!$A$5:$A$65,0))</f>
        <v>price unit</v>
      </c>
      <c r="J80" s="7" t="str">
        <f>INDEX(Variables!$E$5:$E$65,MATCH($A80,Variables!$A$5:$A$65,0))</f>
        <v>Calculation (assumed linear)</v>
      </c>
      <c r="K80" s="7"/>
      <c r="L80" s="28" t="str">
        <f>LOWER(Settings!$C$4)&amp;".mit."&amp;$A80&amp;IF($C80="","","."&amp;$C80&amp;"."&amp;$B80)&amp;IF(INDEX(Variables!$D$5:$D$65,MATCH($A80,Variables!$A$5:$A$65,0))="","","."&amp;INDEX(Variables!$D$5:$D$65,MATCH($A80,Variables!$A$5:$A$65,0)))&amp;"."&amp;L$5</f>
        <v>egy.mit.fpr.ind.coa.1</v>
      </c>
      <c r="M80" s="29">
        <f t="shared" ref="M80:Z80" si="10">IF(M$4&lt;M$48,0,M52+(M66-M52)/MAX(M$49-M$48,1)*(M$4-M$48))</f>
        <v>0</v>
      </c>
      <c r="N80" s="30">
        <f t="shared" si="10"/>
        <v>0</v>
      </c>
      <c r="O80" s="30">
        <f t="shared" si="10"/>
        <v>0</v>
      </c>
      <c r="P80" s="30">
        <f t="shared" si="10"/>
        <v>0</v>
      </c>
      <c r="Q80" s="30">
        <f t="shared" si="10"/>
        <v>0</v>
      </c>
      <c r="R80" s="30">
        <f t="shared" si="10"/>
        <v>0</v>
      </c>
      <c r="S80" s="30">
        <f t="shared" si="10"/>
        <v>0</v>
      </c>
      <c r="T80" s="30">
        <f t="shared" si="10"/>
        <v>0</v>
      </c>
      <c r="U80" s="30">
        <f t="shared" si="10"/>
        <v>0</v>
      </c>
      <c r="V80" s="30">
        <f t="shared" si="10"/>
        <v>0</v>
      </c>
      <c r="W80" s="30">
        <f t="shared" si="10"/>
        <v>0</v>
      </c>
      <c r="X80" s="30">
        <f t="shared" si="10"/>
        <v>0</v>
      </c>
      <c r="Y80" s="30">
        <f t="shared" si="10"/>
        <v>0</v>
      </c>
      <c r="Z80" s="30">
        <f t="shared" si="10"/>
        <v>0</v>
      </c>
      <c r="AA80" s="30"/>
      <c r="AB80" s="28" t="str">
        <f>LOWER(Settings!$C$4)&amp;".mit."&amp;$A80&amp;IF($C80="","","."&amp;$C80&amp;"."&amp;$B80)&amp;IF(INDEX(Variables!$D$5:$D$65,MATCH($A80,Variables!$A$5:$A$65,0))="","","."&amp;INDEX(Variables!$D$5:$D$65,MATCH($A80,Variables!$A$5:$A$65,0)))&amp;"."&amp;AB$5</f>
        <v>egy.mit.fpr.ind.coa.2</v>
      </c>
      <c r="AC80" s="29">
        <f t="shared" ref="AC80:AP80" si="11">IF(AC$4&lt;AC$48,0,AC52+(AC66-AC52)/MAX(AC$49-AC$48,1)*(AC$4-AC$48))</f>
        <v>0</v>
      </c>
      <c r="AD80" s="30">
        <f t="shared" si="11"/>
        <v>0</v>
      </c>
      <c r="AE80" s="30">
        <f t="shared" si="11"/>
        <v>0</v>
      </c>
      <c r="AF80" s="30">
        <f t="shared" si="11"/>
        <v>0</v>
      </c>
      <c r="AG80" s="30">
        <f t="shared" si="11"/>
        <v>0</v>
      </c>
      <c r="AH80" s="30">
        <f t="shared" si="11"/>
        <v>0</v>
      </c>
      <c r="AI80" s="30">
        <f t="shared" si="11"/>
        <v>0</v>
      </c>
      <c r="AJ80" s="30">
        <f t="shared" si="11"/>
        <v>0</v>
      </c>
      <c r="AK80" s="30">
        <f t="shared" si="11"/>
        <v>0</v>
      </c>
      <c r="AL80" s="30">
        <f t="shared" si="11"/>
        <v>0</v>
      </c>
      <c r="AM80" s="30">
        <f t="shared" si="11"/>
        <v>0</v>
      </c>
      <c r="AN80" s="30">
        <f t="shared" si="11"/>
        <v>0</v>
      </c>
      <c r="AO80" s="30">
        <f t="shared" si="11"/>
        <v>0</v>
      </c>
      <c r="AP80" s="30">
        <f t="shared" si="11"/>
        <v>0</v>
      </c>
    </row>
    <row r="81" spans="1:42" hidden="1" outlineLevel="1" x14ac:dyDescent="0.25">
      <c r="A81" s="7" t="s">
        <v>903</v>
      </c>
      <c r="B81" s="7" t="s">
        <v>871</v>
      </c>
      <c r="C81" s="7" t="s">
        <v>879</v>
      </c>
      <c r="H81" s="7" t="str">
        <f>INDEX(Variables!$B$5:$B$65,MATCH($A81,Variables!$A$5:$A$65,0))&amp;IF($C81="",""," | "&amp;INDEX(Mapping!$B$5:$B$26,MATCH($C81,Mapping!$A$5:$A$26,0))&amp;" | "&amp;INDEX(Mapping!$B$30:$B$41,MATCH($B81,Mapping!$A$30:$A$41,0)))</f>
        <v>Fuel price reform: price increase path | Power | Natural gas</v>
      </c>
      <c r="I81" s="7" t="str">
        <f>INDEX(Variables!$C$5:$C$65,MATCH($A81,Variables!$A$5:$A$65,0))</f>
        <v>price unit</v>
      </c>
      <c r="J81" s="7" t="str">
        <f>INDEX(Variables!$E$5:$E$65,MATCH($A81,Variables!$A$5:$A$65,0))</f>
        <v>Calculation (assumed linear)</v>
      </c>
      <c r="K81" s="7"/>
      <c r="L81" s="28" t="str">
        <f>LOWER(Settings!$C$4)&amp;".mit."&amp;$A81&amp;IF($C81="","","."&amp;$C81&amp;"."&amp;$B81)&amp;IF(INDEX(Variables!$D$5:$D$65,MATCH($A81,Variables!$A$5:$A$65,0))="","","."&amp;INDEX(Variables!$D$5:$D$65,MATCH($A81,Variables!$A$5:$A$65,0)))&amp;"."&amp;L$5</f>
        <v>egy.mit.fpr.pow.nga.1</v>
      </c>
      <c r="M81" s="29">
        <f t="shared" ref="M81:Z81" si="12">IF(M$4&lt;M$48,0,M53+(M67-M53)/MAX(M$49-M$48,1)*(M$4-M$48))</f>
        <v>0</v>
      </c>
      <c r="N81" s="30">
        <f t="shared" si="12"/>
        <v>0</v>
      </c>
      <c r="O81" s="30">
        <f t="shared" si="12"/>
        <v>0</v>
      </c>
      <c r="P81" s="30">
        <f t="shared" si="12"/>
        <v>0</v>
      </c>
      <c r="Q81" s="30">
        <f t="shared" si="12"/>
        <v>0</v>
      </c>
      <c r="R81" s="30">
        <f t="shared" si="12"/>
        <v>0</v>
      </c>
      <c r="S81" s="30">
        <f t="shared" si="12"/>
        <v>0</v>
      </c>
      <c r="T81" s="30">
        <f t="shared" si="12"/>
        <v>0</v>
      </c>
      <c r="U81" s="30">
        <f t="shared" si="12"/>
        <v>0</v>
      </c>
      <c r="V81" s="30">
        <f t="shared" si="12"/>
        <v>0</v>
      </c>
      <c r="W81" s="30">
        <f t="shared" si="12"/>
        <v>0</v>
      </c>
      <c r="X81" s="30">
        <f t="shared" si="12"/>
        <v>0</v>
      </c>
      <c r="Y81" s="30">
        <f t="shared" si="12"/>
        <v>0</v>
      </c>
      <c r="Z81" s="30">
        <f t="shared" si="12"/>
        <v>0</v>
      </c>
      <c r="AA81" s="30"/>
      <c r="AB81" s="28" t="str">
        <f>LOWER(Settings!$C$4)&amp;".mit."&amp;$A81&amp;IF($C81="","","."&amp;$C81&amp;"."&amp;$B81)&amp;IF(INDEX(Variables!$D$5:$D$65,MATCH($A81,Variables!$A$5:$A$65,0))="","","."&amp;INDEX(Variables!$D$5:$D$65,MATCH($A81,Variables!$A$5:$A$65,0)))&amp;"."&amp;AB$5</f>
        <v>egy.mit.fpr.pow.nga.2</v>
      </c>
      <c r="AC81" s="29">
        <f t="shared" ref="AC81:AP81" si="13">IF(AC$4&lt;AC$48,0,AC53+(AC67-AC53)/MAX(AC$49-AC$48,1)*(AC$4-AC$48))</f>
        <v>0</v>
      </c>
      <c r="AD81" s="30">
        <f t="shared" si="13"/>
        <v>0</v>
      </c>
      <c r="AE81" s="30">
        <f t="shared" si="13"/>
        <v>0</v>
      </c>
      <c r="AF81" s="30">
        <f t="shared" si="13"/>
        <v>0</v>
      </c>
      <c r="AG81" s="30">
        <f t="shared" si="13"/>
        <v>0</v>
      </c>
      <c r="AH81" s="30">
        <f t="shared" si="13"/>
        <v>0</v>
      </c>
      <c r="AI81" s="30">
        <f t="shared" si="13"/>
        <v>0</v>
      </c>
      <c r="AJ81" s="30">
        <f t="shared" si="13"/>
        <v>0</v>
      </c>
      <c r="AK81" s="30">
        <f t="shared" si="13"/>
        <v>0</v>
      </c>
      <c r="AL81" s="30">
        <f t="shared" si="13"/>
        <v>0</v>
      </c>
      <c r="AM81" s="30">
        <f t="shared" si="13"/>
        <v>0</v>
      </c>
      <c r="AN81" s="30">
        <f t="shared" si="13"/>
        <v>0</v>
      </c>
      <c r="AO81" s="30">
        <f t="shared" si="13"/>
        <v>0</v>
      </c>
      <c r="AP81" s="30">
        <f t="shared" si="13"/>
        <v>0</v>
      </c>
    </row>
    <row r="82" spans="1:42" hidden="1" outlineLevel="1" x14ac:dyDescent="0.25">
      <c r="A82" s="7" t="s">
        <v>903</v>
      </c>
      <c r="B82" s="7" t="s">
        <v>871</v>
      </c>
      <c r="C82" s="7" t="s">
        <v>884</v>
      </c>
      <c r="H82" s="7" t="str">
        <f>INDEX(Variables!$B$5:$B$65,MATCH($A82,Variables!$A$5:$A$65,0))&amp;IF($C82="",""," | "&amp;INDEX(Mapping!$B$5:$B$26,MATCH($C82,Mapping!$A$5:$A$26,0))&amp;" | "&amp;INDEX(Mapping!$B$30:$B$41,MATCH($B82,Mapping!$A$30:$A$41,0)))</f>
        <v>Fuel price reform: price increase path | Residential | Natural gas</v>
      </c>
      <c r="I82" s="7" t="str">
        <f>INDEX(Variables!$C$5:$C$65,MATCH($A82,Variables!$A$5:$A$65,0))</f>
        <v>price unit</v>
      </c>
      <c r="J82" s="7" t="str">
        <f>INDEX(Variables!$E$5:$E$65,MATCH($A82,Variables!$A$5:$A$65,0))</f>
        <v>Calculation (assumed linear)</v>
      </c>
      <c r="K82" s="7"/>
      <c r="L82" s="28" t="str">
        <f>LOWER(Settings!$C$4)&amp;".mit."&amp;$A82&amp;IF($C82="","","."&amp;$C82&amp;"."&amp;$B82)&amp;IF(INDEX(Variables!$D$5:$D$65,MATCH($A82,Variables!$A$5:$A$65,0))="","","."&amp;INDEX(Variables!$D$5:$D$65,MATCH($A82,Variables!$A$5:$A$65,0)))&amp;"."&amp;L$5</f>
        <v>egy.mit.fpr.res.nga.1</v>
      </c>
      <c r="M82" s="29">
        <f t="shared" ref="M82:Z82" si="14">IF(M$4&lt;M$48,0,M54+(M68-M54)/MAX(M$49-M$48,1)*(M$4-M$48))</f>
        <v>0</v>
      </c>
      <c r="N82" s="30">
        <f t="shared" si="14"/>
        <v>0</v>
      </c>
      <c r="O82" s="30">
        <f t="shared" si="14"/>
        <v>0</v>
      </c>
      <c r="P82" s="30">
        <f t="shared" si="14"/>
        <v>0</v>
      </c>
      <c r="Q82" s="30">
        <f t="shared" si="14"/>
        <v>0</v>
      </c>
      <c r="R82" s="30">
        <f t="shared" si="14"/>
        <v>0</v>
      </c>
      <c r="S82" s="30">
        <f t="shared" si="14"/>
        <v>0</v>
      </c>
      <c r="T82" s="30">
        <f t="shared" si="14"/>
        <v>0</v>
      </c>
      <c r="U82" s="30">
        <f t="shared" si="14"/>
        <v>0</v>
      </c>
      <c r="V82" s="30">
        <f t="shared" si="14"/>
        <v>0</v>
      </c>
      <c r="W82" s="30">
        <f t="shared" si="14"/>
        <v>0</v>
      </c>
      <c r="X82" s="30">
        <f t="shared" si="14"/>
        <v>0</v>
      </c>
      <c r="Y82" s="30">
        <f t="shared" si="14"/>
        <v>0</v>
      </c>
      <c r="Z82" s="30">
        <f t="shared" si="14"/>
        <v>0</v>
      </c>
      <c r="AA82" s="30"/>
      <c r="AB82" s="28" t="str">
        <f>LOWER(Settings!$C$4)&amp;".mit."&amp;$A82&amp;IF($C82="","","."&amp;$C82&amp;"."&amp;$B82)&amp;IF(INDEX(Variables!$D$5:$D$65,MATCH($A82,Variables!$A$5:$A$65,0))="","","."&amp;INDEX(Variables!$D$5:$D$65,MATCH($A82,Variables!$A$5:$A$65,0)))&amp;"."&amp;AB$5</f>
        <v>egy.mit.fpr.res.nga.2</v>
      </c>
      <c r="AC82" s="29">
        <f t="shared" ref="AC82:AP82" si="15">IF(AC$4&lt;AC$48,0,AC54+(AC68-AC54)/MAX(AC$49-AC$48,1)*(AC$4-AC$48))</f>
        <v>0</v>
      </c>
      <c r="AD82" s="30">
        <f t="shared" si="15"/>
        <v>0</v>
      </c>
      <c r="AE82" s="30">
        <f t="shared" si="15"/>
        <v>0</v>
      </c>
      <c r="AF82" s="30">
        <f t="shared" si="15"/>
        <v>0</v>
      </c>
      <c r="AG82" s="30">
        <f t="shared" si="15"/>
        <v>0</v>
      </c>
      <c r="AH82" s="30">
        <f t="shared" si="15"/>
        <v>0</v>
      </c>
      <c r="AI82" s="30">
        <f t="shared" si="15"/>
        <v>0</v>
      </c>
      <c r="AJ82" s="30">
        <f t="shared" si="15"/>
        <v>0</v>
      </c>
      <c r="AK82" s="30">
        <f t="shared" si="15"/>
        <v>0</v>
      </c>
      <c r="AL82" s="30">
        <f t="shared" si="15"/>
        <v>0</v>
      </c>
      <c r="AM82" s="30">
        <f t="shared" si="15"/>
        <v>0</v>
      </c>
      <c r="AN82" s="30">
        <f t="shared" si="15"/>
        <v>0</v>
      </c>
      <c r="AO82" s="30">
        <f t="shared" si="15"/>
        <v>0</v>
      </c>
      <c r="AP82" s="30">
        <f t="shared" si="15"/>
        <v>0</v>
      </c>
    </row>
    <row r="83" spans="1:42" hidden="1" outlineLevel="1" x14ac:dyDescent="0.25">
      <c r="A83" s="7" t="s">
        <v>903</v>
      </c>
      <c r="B83" s="7" t="s">
        <v>871</v>
      </c>
      <c r="C83" s="7" t="s">
        <v>900</v>
      </c>
      <c r="H83" s="7" t="str">
        <f>INDEX(Variables!$B$5:$B$65,MATCH($A83,Variables!$A$5:$A$65,0))&amp;IF($C83="",""," | "&amp;INDEX(Mapping!$B$5:$B$26,MATCH($C83,Mapping!$A$5:$A$26,0))&amp;" | "&amp;INDEX(Mapping!$B$30:$B$41,MATCH($B83,Mapping!$A$30:$A$41,0)))</f>
        <v>Fuel price reform: price increase path | Industry | Natural gas</v>
      </c>
      <c r="I83" s="7" t="str">
        <f>INDEX(Variables!$C$5:$C$65,MATCH($A83,Variables!$A$5:$A$65,0))</f>
        <v>price unit</v>
      </c>
      <c r="J83" s="7" t="str">
        <f>INDEX(Variables!$E$5:$E$65,MATCH($A83,Variables!$A$5:$A$65,0))</f>
        <v>Calculation (assumed linear)</v>
      </c>
      <c r="K83" s="7"/>
      <c r="L83" s="28" t="str">
        <f>LOWER(Settings!$C$4)&amp;".mit."&amp;$A83&amp;IF($C83="","","."&amp;$C83&amp;"."&amp;$B83)&amp;IF(INDEX(Variables!$D$5:$D$65,MATCH($A83,Variables!$A$5:$A$65,0))="","","."&amp;INDEX(Variables!$D$5:$D$65,MATCH($A83,Variables!$A$5:$A$65,0)))&amp;"."&amp;L$5</f>
        <v>egy.mit.fpr.ind.nga.1</v>
      </c>
      <c r="M83" s="29">
        <f t="shared" ref="M83:Z83" si="16">IF(M$4&lt;M$48,0,M55+(M69-M55)/MAX(M$49-M$48,1)*(M$4-M$48))</f>
        <v>0</v>
      </c>
      <c r="N83" s="30">
        <f t="shared" si="16"/>
        <v>0</v>
      </c>
      <c r="O83" s="30">
        <f t="shared" si="16"/>
        <v>0</v>
      </c>
      <c r="P83" s="30">
        <f t="shared" si="16"/>
        <v>0</v>
      </c>
      <c r="Q83" s="30">
        <f t="shared" si="16"/>
        <v>0</v>
      </c>
      <c r="R83" s="30">
        <f t="shared" si="16"/>
        <v>0</v>
      </c>
      <c r="S83" s="30">
        <f t="shared" si="16"/>
        <v>0</v>
      </c>
      <c r="T83" s="30">
        <f t="shared" si="16"/>
        <v>0</v>
      </c>
      <c r="U83" s="30">
        <f t="shared" si="16"/>
        <v>0</v>
      </c>
      <c r="V83" s="30">
        <f t="shared" si="16"/>
        <v>0</v>
      </c>
      <c r="W83" s="30">
        <f t="shared" si="16"/>
        <v>0</v>
      </c>
      <c r="X83" s="30">
        <f t="shared" si="16"/>
        <v>0</v>
      </c>
      <c r="Y83" s="30">
        <f t="shared" si="16"/>
        <v>0</v>
      </c>
      <c r="Z83" s="30">
        <f t="shared" si="16"/>
        <v>0</v>
      </c>
      <c r="AA83" s="30"/>
      <c r="AB83" s="28" t="str">
        <f>LOWER(Settings!$C$4)&amp;".mit."&amp;$A83&amp;IF($C83="","","."&amp;$C83&amp;"."&amp;$B83)&amp;IF(INDEX(Variables!$D$5:$D$65,MATCH($A83,Variables!$A$5:$A$65,0))="","","."&amp;INDEX(Variables!$D$5:$D$65,MATCH($A83,Variables!$A$5:$A$65,0)))&amp;"."&amp;AB$5</f>
        <v>egy.mit.fpr.ind.nga.2</v>
      </c>
      <c r="AC83" s="29">
        <f t="shared" ref="AC83:AP83" si="17">IF(AC$4&lt;AC$48,0,AC55+(AC69-AC55)/MAX(AC$49-AC$48,1)*(AC$4-AC$48))</f>
        <v>0</v>
      </c>
      <c r="AD83" s="30">
        <f t="shared" si="17"/>
        <v>0</v>
      </c>
      <c r="AE83" s="30">
        <f t="shared" si="17"/>
        <v>0</v>
      </c>
      <c r="AF83" s="30">
        <f t="shared" si="17"/>
        <v>0</v>
      </c>
      <c r="AG83" s="30">
        <f t="shared" si="17"/>
        <v>0</v>
      </c>
      <c r="AH83" s="30">
        <f t="shared" si="17"/>
        <v>0</v>
      </c>
      <c r="AI83" s="30">
        <f t="shared" si="17"/>
        <v>0</v>
      </c>
      <c r="AJ83" s="30">
        <f t="shared" si="17"/>
        <v>0</v>
      </c>
      <c r="AK83" s="30">
        <f t="shared" si="17"/>
        <v>0</v>
      </c>
      <c r="AL83" s="30">
        <f t="shared" si="17"/>
        <v>0</v>
      </c>
      <c r="AM83" s="30">
        <f t="shared" si="17"/>
        <v>0</v>
      </c>
      <c r="AN83" s="30">
        <f t="shared" si="17"/>
        <v>0</v>
      </c>
      <c r="AO83" s="30">
        <f t="shared" si="17"/>
        <v>0</v>
      </c>
      <c r="AP83" s="30">
        <f t="shared" si="17"/>
        <v>0</v>
      </c>
    </row>
    <row r="84" spans="1:42" hidden="1" outlineLevel="1" x14ac:dyDescent="0.25">
      <c r="A84" s="7" t="s">
        <v>903</v>
      </c>
      <c r="B84" s="7" t="s">
        <v>901</v>
      </c>
      <c r="C84" s="7" t="s">
        <v>884</v>
      </c>
      <c r="H84" s="7" t="str">
        <f>INDEX(Variables!$B$5:$B$65,MATCH($A84,Variables!$A$5:$A$65,0))&amp;IF($C84="",""," | "&amp;INDEX(Mapping!$B$5:$B$26,MATCH($C84,Mapping!$A$5:$A$26,0))&amp;" | "&amp;INDEX(Mapping!$B$30:$B$41,MATCH($B84,Mapping!$A$30:$A$41,0)))</f>
        <v>Fuel price reform: price increase path | Residential | Electricity</v>
      </c>
      <c r="I84" s="7" t="str">
        <f>INDEX(Variables!$C$5:$C$65,MATCH($A84,Variables!$A$5:$A$65,0))</f>
        <v>price unit</v>
      </c>
      <c r="J84" s="7" t="str">
        <f>INDEX(Variables!$E$5:$E$65,MATCH($A84,Variables!$A$5:$A$65,0))</f>
        <v>Calculation (assumed linear)</v>
      </c>
      <c r="K84" s="7"/>
      <c r="L84" s="28" t="str">
        <f>LOWER(Settings!$C$4)&amp;".mit."&amp;$A84&amp;IF($C84="","","."&amp;$C84&amp;"."&amp;$B84)&amp;IF(INDEX(Variables!$D$5:$D$65,MATCH($A84,Variables!$A$5:$A$65,0))="","","."&amp;INDEX(Variables!$D$5:$D$65,MATCH($A84,Variables!$A$5:$A$65,0)))&amp;"."&amp;L$5</f>
        <v>egy.mit.fpr.res.ecy.1</v>
      </c>
      <c r="M84" s="29">
        <f t="shared" ref="M84:Z84" si="18">IF(M$4&lt;M$48,0,M56+(M70-M56)/MAX(M$49-M$48,1)*(M$4-M$48))</f>
        <v>0</v>
      </c>
      <c r="N84" s="30">
        <f t="shared" si="18"/>
        <v>0</v>
      </c>
      <c r="O84" s="30">
        <f t="shared" si="18"/>
        <v>0</v>
      </c>
      <c r="P84" s="30">
        <f t="shared" si="18"/>
        <v>0</v>
      </c>
      <c r="Q84" s="30">
        <f t="shared" si="18"/>
        <v>0</v>
      </c>
      <c r="R84" s="30">
        <f t="shared" si="18"/>
        <v>0</v>
      </c>
      <c r="S84" s="30">
        <f t="shared" si="18"/>
        <v>0</v>
      </c>
      <c r="T84" s="30">
        <f t="shared" si="18"/>
        <v>0</v>
      </c>
      <c r="U84" s="30">
        <f t="shared" si="18"/>
        <v>0</v>
      </c>
      <c r="V84" s="30">
        <f t="shared" si="18"/>
        <v>0</v>
      </c>
      <c r="W84" s="30">
        <f t="shared" si="18"/>
        <v>0</v>
      </c>
      <c r="X84" s="30">
        <f t="shared" si="18"/>
        <v>0</v>
      </c>
      <c r="Y84" s="30">
        <f t="shared" si="18"/>
        <v>0</v>
      </c>
      <c r="Z84" s="30">
        <f t="shared" si="18"/>
        <v>0</v>
      </c>
      <c r="AA84" s="30"/>
      <c r="AB84" s="28" t="str">
        <f>LOWER(Settings!$C$4)&amp;".mit."&amp;$A84&amp;IF($C84="","","."&amp;$C84&amp;"."&amp;$B84)&amp;IF(INDEX(Variables!$D$5:$D$65,MATCH($A84,Variables!$A$5:$A$65,0))="","","."&amp;INDEX(Variables!$D$5:$D$65,MATCH($A84,Variables!$A$5:$A$65,0)))&amp;"."&amp;AB$5</f>
        <v>egy.mit.fpr.res.ecy.2</v>
      </c>
      <c r="AC84" s="29">
        <f t="shared" ref="AC84:AP84" si="19">IF(AC$4&lt;AC$48,0,AC56+(AC70-AC56)/MAX(AC$49-AC$48,1)*(AC$4-AC$48))</f>
        <v>0</v>
      </c>
      <c r="AD84" s="30">
        <f t="shared" si="19"/>
        <v>0</v>
      </c>
      <c r="AE84" s="30">
        <f t="shared" si="19"/>
        <v>0</v>
      </c>
      <c r="AF84" s="30">
        <f t="shared" si="19"/>
        <v>0</v>
      </c>
      <c r="AG84" s="30">
        <f t="shared" si="19"/>
        <v>0</v>
      </c>
      <c r="AH84" s="30">
        <f t="shared" si="19"/>
        <v>0</v>
      </c>
      <c r="AI84" s="30">
        <f t="shared" si="19"/>
        <v>0</v>
      </c>
      <c r="AJ84" s="30">
        <f t="shared" si="19"/>
        <v>0</v>
      </c>
      <c r="AK84" s="30">
        <f t="shared" si="19"/>
        <v>0</v>
      </c>
      <c r="AL84" s="30">
        <f t="shared" si="19"/>
        <v>0</v>
      </c>
      <c r="AM84" s="30">
        <f t="shared" si="19"/>
        <v>0</v>
      </c>
      <c r="AN84" s="30">
        <f t="shared" si="19"/>
        <v>0</v>
      </c>
      <c r="AO84" s="30">
        <f t="shared" si="19"/>
        <v>0</v>
      </c>
      <c r="AP84" s="30">
        <f t="shared" si="19"/>
        <v>0</v>
      </c>
    </row>
    <row r="85" spans="1:42" hidden="1" outlineLevel="1" x14ac:dyDescent="0.25">
      <c r="A85" s="7" t="s">
        <v>903</v>
      </c>
      <c r="B85" s="7" t="s">
        <v>901</v>
      </c>
      <c r="C85" s="7" t="s">
        <v>900</v>
      </c>
      <c r="H85" s="7" t="str">
        <f>INDEX(Variables!$B$5:$B$65,MATCH($A85,Variables!$A$5:$A$65,0))&amp;IF($C85="",""," | "&amp;INDEX(Mapping!$B$5:$B$26,MATCH($C85,Mapping!$A$5:$A$26,0))&amp;" | "&amp;INDEX(Mapping!$B$30:$B$41,MATCH($B85,Mapping!$A$30:$A$41,0)))</f>
        <v>Fuel price reform: price increase path | Industry | Electricity</v>
      </c>
      <c r="I85" s="7" t="str">
        <f>INDEX(Variables!$C$5:$C$65,MATCH($A85,Variables!$A$5:$A$65,0))</f>
        <v>price unit</v>
      </c>
      <c r="J85" s="7" t="str">
        <f>INDEX(Variables!$E$5:$E$65,MATCH($A85,Variables!$A$5:$A$65,0))</f>
        <v>Calculation (assumed linear)</v>
      </c>
      <c r="K85" s="7"/>
      <c r="L85" s="28" t="str">
        <f>LOWER(Settings!$C$4)&amp;".mit."&amp;$A85&amp;IF($C85="","","."&amp;$C85&amp;"."&amp;$B85)&amp;IF(INDEX(Variables!$D$5:$D$65,MATCH($A85,Variables!$A$5:$A$65,0))="","","."&amp;INDEX(Variables!$D$5:$D$65,MATCH($A85,Variables!$A$5:$A$65,0)))&amp;"."&amp;L$5</f>
        <v>egy.mit.fpr.ind.ecy.1</v>
      </c>
      <c r="M85" s="29">
        <f t="shared" ref="M85:Z85" si="20">IF(M$4&lt;M$48,0,M57+(M71-M57)/MAX(M$49-M$48,1)*(M$4-M$48))</f>
        <v>0</v>
      </c>
      <c r="N85" s="30">
        <f t="shared" si="20"/>
        <v>0</v>
      </c>
      <c r="O85" s="30">
        <f t="shared" si="20"/>
        <v>0</v>
      </c>
      <c r="P85" s="30">
        <f t="shared" si="20"/>
        <v>0</v>
      </c>
      <c r="Q85" s="30">
        <f t="shared" si="20"/>
        <v>0</v>
      </c>
      <c r="R85" s="30">
        <f t="shared" si="20"/>
        <v>0</v>
      </c>
      <c r="S85" s="30">
        <f t="shared" si="20"/>
        <v>0</v>
      </c>
      <c r="T85" s="30">
        <f t="shared" si="20"/>
        <v>0</v>
      </c>
      <c r="U85" s="30">
        <f t="shared" si="20"/>
        <v>0</v>
      </c>
      <c r="V85" s="30">
        <f t="shared" si="20"/>
        <v>0</v>
      </c>
      <c r="W85" s="30">
        <f t="shared" si="20"/>
        <v>0</v>
      </c>
      <c r="X85" s="30">
        <f t="shared" si="20"/>
        <v>0</v>
      </c>
      <c r="Y85" s="30">
        <f t="shared" si="20"/>
        <v>0</v>
      </c>
      <c r="Z85" s="30">
        <f t="shared" si="20"/>
        <v>0</v>
      </c>
      <c r="AA85" s="30"/>
      <c r="AB85" s="28" t="str">
        <f>LOWER(Settings!$C$4)&amp;".mit."&amp;$A85&amp;IF($C85="","","."&amp;$C85&amp;"."&amp;$B85)&amp;IF(INDEX(Variables!$D$5:$D$65,MATCH($A85,Variables!$A$5:$A$65,0))="","","."&amp;INDEX(Variables!$D$5:$D$65,MATCH($A85,Variables!$A$5:$A$65,0)))&amp;"."&amp;AB$5</f>
        <v>egy.mit.fpr.ind.ecy.2</v>
      </c>
      <c r="AC85" s="29">
        <f t="shared" ref="AC85:AP85" si="21">IF(AC$4&lt;AC$48,0,AC57+(AC71-AC57)/MAX(AC$49-AC$48,1)*(AC$4-AC$48))</f>
        <v>0</v>
      </c>
      <c r="AD85" s="30">
        <f t="shared" si="21"/>
        <v>0</v>
      </c>
      <c r="AE85" s="30">
        <f t="shared" si="21"/>
        <v>0</v>
      </c>
      <c r="AF85" s="30">
        <f t="shared" si="21"/>
        <v>0</v>
      </c>
      <c r="AG85" s="30">
        <f t="shared" si="21"/>
        <v>0</v>
      </c>
      <c r="AH85" s="30">
        <f t="shared" si="21"/>
        <v>0</v>
      </c>
      <c r="AI85" s="30">
        <f t="shared" si="21"/>
        <v>0</v>
      </c>
      <c r="AJ85" s="30">
        <f t="shared" si="21"/>
        <v>0</v>
      </c>
      <c r="AK85" s="30">
        <f t="shared" si="21"/>
        <v>0</v>
      </c>
      <c r="AL85" s="30">
        <f t="shared" si="21"/>
        <v>0</v>
      </c>
      <c r="AM85" s="30">
        <f t="shared" si="21"/>
        <v>0</v>
      </c>
      <c r="AN85" s="30">
        <f t="shared" si="21"/>
        <v>0</v>
      </c>
      <c r="AO85" s="30">
        <f t="shared" si="21"/>
        <v>0</v>
      </c>
      <c r="AP85" s="30">
        <f t="shared" si="21"/>
        <v>0</v>
      </c>
    </row>
    <row r="86" spans="1:42" hidden="1" outlineLevel="1" x14ac:dyDescent="0.25">
      <c r="A86" s="7" t="s">
        <v>903</v>
      </c>
      <c r="B86" s="7" t="s">
        <v>872</v>
      </c>
      <c r="C86" s="7" t="s">
        <v>870</v>
      </c>
      <c r="H86" s="7" t="str">
        <f>INDEX(Variables!$B$5:$B$65,MATCH($A86,Variables!$A$5:$A$65,0))&amp;IF($C86="",""," | "&amp;INDEX(Mapping!$B$5:$B$26,MATCH($C86,Mapping!$A$5:$A$26,0))&amp;" | "&amp;INDEX(Mapping!$B$30:$B$41,MATCH($B86,Mapping!$A$30:$A$41,0)))</f>
        <v>Fuel price reform: price increase path | All subsectors | Gasoline</v>
      </c>
      <c r="I86" s="7" t="str">
        <f>INDEX(Variables!$C$5:$C$65,MATCH($A86,Variables!$A$5:$A$65,0))</f>
        <v>price unit</v>
      </c>
      <c r="J86" s="7" t="str">
        <f>INDEX(Variables!$E$5:$E$65,MATCH($A86,Variables!$A$5:$A$65,0))</f>
        <v>Calculation (assumed linear)</v>
      </c>
      <c r="K86" s="7"/>
      <c r="L86" s="28" t="str">
        <f>LOWER(Settings!$C$4)&amp;".mit."&amp;$A86&amp;IF($C86="","","."&amp;$C86&amp;"."&amp;$B86)&amp;IF(INDEX(Variables!$D$5:$D$65,MATCH($A86,Variables!$A$5:$A$65,0))="","","."&amp;INDEX(Variables!$D$5:$D$65,MATCH($A86,Variables!$A$5:$A$65,0)))&amp;"."&amp;L$5</f>
        <v>egy.mit.fpr.all.gso.1</v>
      </c>
      <c r="M86" s="29">
        <f t="shared" ref="M86:Z86" si="22">IF(M$4&lt;M$48,0,M58+(M72-M58)/MAX(M$49-M$48,1)*(M$4-M$48))</f>
        <v>0</v>
      </c>
      <c r="N86" s="30">
        <f t="shared" si="22"/>
        <v>0</v>
      </c>
      <c r="O86" s="30">
        <f t="shared" si="22"/>
        <v>0</v>
      </c>
      <c r="P86" s="30">
        <f t="shared" si="22"/>
        <v>0</v>
      </c>
      <c r="Q86" s="30">
        <f t="shared" si="22"/>
        <v>0</v>
      </c>
      <c r="R86" s="30">
        <f t="shared" si="22"/>
        <v>0</v>
      </c>
      <c r="S86" s="30">
        <f t="shared" si="22"/>
        <v>0</v>
      </c>
      <c r="T86" s="30">
        <f t="shared" si="22"/>
        <v>0</v>
      </c>
      <c r="U86" s="30">
        <f t="shared" si="22"/>
        <v>0</v>
      </c>
      <c r="V86" s="30">
        <f t="shared" si="22"/>
        <v>0</v>
      </c>
      <c r="W86" s="30">
        <f t="shared" si="22"/>
        <v>0</v>
      </c>
      <c r="X86" s="30">
        <f t="shared" si="22"/>
        <v>0</v>
      </c>
      <c r="Y86" s="30">
        <f t="shared" si="22"/>
        <v>0</v>
      </c>
      <c r="Z86" s="30">
        <f t="shared" si="22"/>
        <v>0</v>
      </c>
      <c r="AA86" s="30"/>
      <c r="AB86" s="28" t="str">
        <f>LOWER(Settings!$C$4)&amp;".mit."&amp;$A86&amp;IF($C86="","","."&amp;$C86&amp;"."&amp;$B86)&amp;IF(INDEX(Variables!$D$5:$D$65,MATCH($A86,Variables!$A$5:$A$65,0))="","","."&amp;INDEX(Variables!$D$5:$D$65,MATCH($A86,Variables!$A$5:$A$65,0)))&amp;"."&amp;AB$5</f>
        <v>egy.mit.fpr.all.gso.2</v>
      </c>
      <c r="AC86" s="29">
        <f t="shared" ref="AC86:AP86" si="23">IF(AC$4&lt;AC$48,0,AC58+(AC72-AC58)/MAX(AC$49-AC$48,1)*(AC$4-AC$48))</f>
        <v>0</v>
      </c>
      <c r="AD86" s="30">
        <f t="shared" si="23"/>
        <v>0</v>
      </c>
      <c r="AE86" s="30">
        <f t="shared" si="23"/>
        <v>0</v>
      </c>
      <c r="AF86" s="30">
        <f t="shared" si="23"/>
        <v>0</v>
      </c>
      <c r="AG86" s="30">
        <f t="shared" si="23"/>
        <v>0</v>
      </c>
      <c r="AH86" s="30">
        <f t="shared" si="23"/>
        <v>0</v>
      </c>
      <c r="AI86" s="30">
        <f t="shared" si="23"/>
        <v>0</v>
      </c>
      <c r="AJ86" s="30">
        <f t="shared" si="23"/>
        <v>0</v>
      </c>
      <c r="AK86" s="30">
        <f t="shared" si="23"/>
        <v>0</v>
      </c>
      <c r="AL86" s="30">
        <f t="shared" si="23"/>
        <v>0</v>
      </c>
      <c r="AM86" s="30">
        <f t="shared" si="23"/>
        <v>0</v>
      </c>
      <c r="AN86" s="30">
        <f t="shared" si="23"/>
        <v>0</v>
      </c>
      <c r="AO86" s="30">
        <f t="shared" si="23"/>
        <v>0</v>
      </c>
      <c r="AP86" s="30">
        <f t="shared" si="23"/>
        <v>0</v>
      </c>
    </row>
    <row r="87" spans="1:42" hidden="1" outlineLevel="1" x14ac:dyDescent="0.25">
      <c r="A87" s="7" t="s">
        <v>903</v>
      </c>
      <c r="B87" s="7" t="s">
        <v>873</v>
      </c>
      <c r="C87" s="7" t="s">
        <v>870</v>
      </c>
      <c r="H87" s="7" t="str">
        <f>INDEX(Variables!$B$5:$B$65,MATCH($A87,Variables!$A$5:$A$65,0))&amp;IF($C87="",""," | "&amp;INDEX(Mapping!$B$5:$B$26,MATCH($C87,Mapping!$A$5:$A$26,0))&amp;" | "&amp;INDEX(Mapping!$B$30:$B$41,MATCH($B87,Mapping!$A$30:$A$41,0)))</f>
        <v>Fuel price reform: price increase path | All subsectors | Diesel</v>
      </c>
      <c r="I87" s="7" t="str">
        <f>INDEX(Variables!$C$5:$C$65,MATCH($A87,Variables!$A$5:$A$65,0))</f>
        <v>price unit</v>
      </c>
      <c r="J87" s="7" t="str">
        <f>INDEX(Variables!$E$5:$E$65,MATCH($A87,Variables!$A$5:$A$65,0))</f>
        <v>Calculation (assumed linear)</v>
      </c>
      <c r="K87" s="7"/>
      <c r="L87" s="28" t="str">
        <f>LOWER(Settings!$C$4)&amp;".mit."&amp;$A87&amp;IF($C87="","","."&amp;$C87&amp;"."&amp;$B87)&amp;IF(INDEX(Variables!$D$5:$D$65,MATCH($A87,Variables!$A$5:$A$65,0))="","","."&amp;INDEX(Variables!$D$5:$D$65,MATCH($A87,Variables!$A$5:$A$65,0)))&amp;"."&amp;L$5</f>
        <v>egy.mit.fpr.all.die.1</v>
      </c>
      <c r="M87" s="29">
        <f t="shared" ref="M87:Z87" si="24">IF(M$4&lt;M$48,0,M59+(M73-M59)/MAX(M$49-M$48,1)*(M$4-M$48))</f>
        <v>0</v>
      </c>
      <c r="N87" s="30">
        <f t="shared" si="24"/>
        <v>0</v>
      </c>
      <c r="O87" s="30">
        <f t="shared" si="24"/>
        <v>0</v>
      </c>
      <c r="P87" s="30">
        <f t="shared" si="24"/>
        <v>0</v>
      </c>
      <c r="Q87" s="30">
        <f t="shared" si="24"/>
        <v>0</v>
      </c>
      <c r="R87" s="30">
        <f t="shared" si="24"/>
        <v>0</v>
      </c>
      <c r="S87" s="30">
        <f t="shared" si="24"/>
        <v>0</v>
      </c>
      <c r="T87" s="30">
        <f t="shared" si="24"/>
        <v>0</v>
      </c>
      <c r="U87" s="30">
        <f t="shared" si="24"/>
        <v>0</v>
      </c>
      <c r="V87" s="30">
        <f t="shared" si="24"/>
        <v>0</v>
      </c>
      <c r="W87" s="30">
        <f t="shared" si="24"/>
        <v>0</v>
      </c>
      <c r="X87" s="30">
        <f t="shared" si="24"/>
        <v>0</v>
      </c>
      <c r="Y87" s="30">
        <f t="shared" si="24"/>
        <v>0</v>
      </c>
      <c r="Z87" s="30">
        <f t="shared" si="24"/>
        <v>0</v>
      </c>
      <c r="AA87" s="30"/>
      <c r="AB87" s="28" t="str">
        <f>LOWER(Settings!$C$4)&amp;".mit."&amp;$A87&amp;IF($C87="","","."&amp;$C87&amp;"."&amp;$B87)&amp;IF(INDEX(Variables!$D$5:$D$65,MATCH($A87,Variables!$A$5:$A$65,0))="","","."&amp;INDEX(Variables!$D$5:$D$65,MATCH($A87,Variables!$A$5:$A$65,0)))&amp;"."&amp;AB$5</f>
        <v>egy.mit.fpr.all.die.2</v>
      </c>
      <c r="AC87" s="29">
        <f t="shared" ref="AC87:AP87" si="25">IF(AC$4&lt;AC$48,0,AC59+(AC73-AC59)/MAX(AC$49-AC$48,1)*(AC$4-AC$48))</f>
        <v>0</v>
      </c>
      <c r="AD87" s="30">
        <f t="shared" si="25"/>
        <v>0</v>
      </c>
      <c r="AE87" s="30">
        <f t="shared" si="25"/>
        <v>0</v>
      </c>
      <c r="AF87" s="30">
        <f t="shared" si="25"/>
        <v>0</v>
      </c>
      <c r="AG87" s="30">
        <f t="shared" si="25"/>
        <v>0</v>
      </c>
      <c r="AH87" s="30">
        <f t="shared" si="25"/>
        <v>0</v>
      </c>
      <c r="AI87" s="30">
        <f t="shared" si="25"/>
        <v>0</v>
      </c>
      <c r="AJ87" s="30">
        <f t="shared" si="25"/>
        <v>0</v>
      </c>
      <c r="AK87" s="30">
        <f t="shared" si="25"/>
        <v>0</v>
      </c>
      <c r="AL87" s="30">
        <f t="shared" si="25"/>
        <v>0</v>
      </c>
      <c r="AM87" s="30">
        <f t="shared" si="25"/>
        <v>0</v>
      </c>
      <c r="AN87" s="30">
        <f t="shared" si="25"/>
        <v>0</v>
      </c>
      <c r="AO87" s="30">
        <f t="shared" si="25"/>
        <v>0</v>
      </c>
      <c r="AP87" s="30">
        <f t="shared" si="25"/>
        <v>0</v>
      </c>
    </row>
    <row r="88" spans="1:42" hidden="1" outlineLevel="1" x14ac:dyDescent="0.25">
      <c r="A88" s="7" t="s">
        <v>903</v>
      </c>
      <c r="B88" s="7" t="s">
        <v>874</v>
      </c>
      <c r="C88" s="7" t="s">
        <v>870</v>
      </c>
      <c r="H88" s="7" t="str">
        <f>INDEX(Variables!$B$5:$B$65,MATCH($A88,Variables!$A$5:$A$65,0))&amp;IF($C88="",""," | "&amp;INDEX(Mapping!$B$5:$B$26,MATCH($C88,Mapping!$A$5:$A$26,0))&amp;" | "&amp;INDEX(Mapping!$B$30:$B$41,MATCH($B88,Mapping!$A$30:$A$41,0)))</f>
        <v>Fuel price reform: price increase path | All subsectors | LPG</v>
      </c>
      <c r="I88" s="7" t="str">
        <f>INDEX(Variables!$C$5:$C$65,MATCH($A88,Variables!$A$5:$A$65,0))</f>
        <v>price unit</v>
      </c>
      <c r="J88" s="7" t="str">
        <f>INDEX(Variables!$E$5:$E$65,MATCH($A88,Variables!$A$5:$A$65,0))</f>
        <v>Calculation (assumed linear)</v>
      </c>
      <c r="K88" s="7"/>
      <c r="L88" s="28" t="str">
        <f>LOWER(Settings!$C$4)&amp;".mit."&amp;$A88&amp;IF($C88="","","."&amp;$C88&amp;"."&amp;$B88)&amp;IF(INDEX(Variables!$D$5:$D$65,MATCH($A88,Variables!$A$5:$A$65,0))="","","."&amp;INDEX(Variables!$D$5:$D$65,MATCH($A88,Variables!$A$5:$A$65,0)))&amp;"."&amp;L$5</f>
        <v>egy.mit.fpr.all.lpg.1</v>
      </c>
      <c r="M88" s="29">
        <f t="shared" ref="M88:Z88" si="26">IF(M$4&lt;M$48,0,M60+(M74-M60)/MAX(M$49-M$48,1)*(M$4-M$48))</f>
        <v>0</v>
      </c>
      <c r="N88" s="30">
        <f t="shared" si="26"/>
        <v>0</v>
      </c>
      <c r="O88" s="30">
        <f t="shared" si="26"/>
        <v>0</v>
      </c>
      <c r="P88" s="30">
        <f t="shared" si="26"/>
        <v>0</v>
      </c>
      <c r="Q88" s="30">
        <f t="shared" si="26"/>
        <v>0</v>
      </c>
      <c r="R88" s="30">
        <f t="shared" si="26"/>
        <v>0</v>
      </c>
      <c r="S88" s="30">
        <f t="shared" si="26"/>
        <v>0</v>
      </c>
      <c r="T88" s="30">
        <f t="shared" si="26"/>
        <v>0</v>
      </c>
      <c r="U88" s="30">
        <f t="shared" si="26"/>
        <v>0</v>
      </c>
      <c r="V88" s="30">
        <f t="shared" si="26"/>
        <v>0</v>
      </c>
      <c r="W88" s="30">
        <f t="shared" si="26"/>
        <v>0</v>
      </c>
      <c r="X88" s="30">
        <f t="shared" si="26"/>
        <v>0</v>
      </c>
      <c r="Y88" s="30">
        <f t="shared" si="26"/>
        <v>0</v>
      </c>
      <c r="Z88" s="30">
        <f t="shared" si="26"/>
        <v>0</v>
      </c>
      <c r="AA88" s="30"/>
      <c r="AB88" s="28" t="str">
        <f>LOWER(Settings!$C$4)&amp;".mit."&amp;$A88&amp;IF($C88="","","."&amp;$C88&amp;"."&amp;$B88)&amp;IF(INDEX(Variables!$D$5:$D$65,MATCH($A88,Variables!$A$5:$A$65,0))="","","."&amp;INDEX(Variables!$D$5:$D$65,MATCH($A88,Variables!$A$5:$A$65,0)))&amp;"."&amp;AB$5</f>
        <v>egy.mit.fpr.all.lpg.2</v>
      </c>
      <c r="AC88" s="29">
        <f t="shared" ref="AC88:AP88" si="27">IF(AC$4&lt;AC$48,0,AC60+(AC74-AC60)/MAX(AC$49-AC$48,1)*(AC$4-AC$48))</f>
        <v>0</v>
      </c>
      <c r="AD88" s="30">
        <f t="shared" si="27"/>
        <v>0</v>
      </c>
      <c r="AE88" s="30">
        <f t="shared" si="27"/>
        <v>0</v>
      </c>
      <c r="AF88" s="30">
        <f t="shared" si="27"/>
        <v>0</v>
      </c>
      <c r="AG88" s="30">
        <f t="shared" si="27"/>
        <v>0</v>
      </c>
      <c r="AH88" s="30">
        <f t="shared" si="27"/>
        <v>0</v>
      </c>
      <c r="AI88" s="30">
        <f t="shared" si="27"/>
        <v>0</v>
      </c>
      <c r="AJ88" s="30">
        <f t="shared" si="27"/>
        <v>0</v>
      </c>
      <c r="AK88" s="30">
        <f t="shared" si="27"/>
        <v>0</v>
      </c>
      <c r="AL88" s="30">
        <f t="shared" si="27"/>
        <v>0</v>
      </c>
      <c r="AM88" s="30">
        <f t="shared" si="27"/>
        <v>0</v>
      </c>
      <c r="AN88" s="30">
        <f t="shared" si="27"/>
        <v>0</v>
      </c>
      <c r="AO88" s="30">
        <f t="shared" si="27"/>
        <v>0</v>
      </c>
      <c r="AP88" s="30">
        <f t="shared" si="27"/>
        <v>0</v>
      </c>
    </row>
    <row r="89" spans="1:42" hidden="1" outlineLevel="1" x14ac:dyDescent="0.25">
      <c r="A89" s="7" t="s">
        <v>903</v>
      </c>
      <c r="B89" s="7" t="s">
        <v>875</v>
      </c>
      <c r="C89" s="7" t="s">
        <v>870</v>
      </c>
      <c r="H89" s="7" t="str">
        <f>INDEX(Variables!$B$5:$B$65,MATCH($A89,Variables!$A$5:$A$65,0))&amp;IF($C89="",""," | "&amp;INDEX(Mapping!$B$5:$B$26,MATCH($C89,Mapping!$A$5:$A$26,0))&amp;" | "&amp;INDEX(Mapping!$B$30:$B$41,MATCH($B89,Mapping!$A$30:$A$41,0)))</f>
        <v>Fuel price reform: price increase path | All subsectors | Kerosene</v>
      </c>
      <c r="I89" s="7" t="str">
        <f>INDEX(Variables!$C$5:$C$65,MATCH($A89,Variables!$A$5:$A$65,0))</f>
        <v>price unit</v>
      </c>
      <c r="J89" s="7" t="str">
        <f>INDEX(Variables!$E$5:$E$65,MATCH($A89,Variables!$A$5:$A$65,0))</f>
        <v>Calculation (assumed linear)</v>
      </c>
      <c r="K89" s="7"/>
      <c r="L89" s="28" t="str">
        <f>LOWER(Settings!$C$4)&amp;".mit."&amp;$A89&amp;IF($C89="","","."&amp;$C89&amp;"."&amp;$B89)&amp;IF(INDEX(Variables!$D$5:$D$65,MATCH($A89,Variables!$A$5:$A$65,0))="","","."&amp;INDEX(Variables!$D$5:$D$65,MATCH($A89,Variables!$A$5:$A$65,0)))&amp;"."&amp;L$5</f>
        <v>egy.mit.fpr.all.ker.1</v>
      </c>
      <c r="M89" s="29">
        <f t="shared" ref="M89:Z89" si="28">IF(M$4&lt;M$48,0,M61+(M75-M61)/MAX(M$49-M$48,1)*(M$4-M$48))</f>
        <v>0</v>
      </c>
      <c r="N89" s="30">
        <f t="shared" si="28"/>
        <v>0</v>
      </c>
      <c r="O89" s="30">
        <f t="shared" si="28"/>
        <v>0</v>
      </c>
      <c r="P89" s="30">
        <f t="shared" si="28"/>
        <v>0</v>
      </c>
      <c r="Q89" s="30">
        <f t="shared" si="28"/>
        <v>0</v>
      </c>
      <c r="R89" s="30">
        <f t="shared" si="28"/>
        <v>0</v>
      </c>
      <c r="S89" s="30">
        <f t="shared" si="28"/>
        <v>0</v>
      </c>
      <c r="T89" s="30">
        <f t="shared" si="28"/>
        <v>0</v>
      </c>
      <c r="U89" s="30">
        <f t="shared" si="28"/>
        <v>0</v>
      </c>
      <c r="V89" s="30">
        <f t="shared" si="28"/>
        <v>0</v>
      </c>
      <c r="W89" s="30">
        <f t="shared" si="28"/>
        <v>0</v>
      </c>
      <c r="X89" s="30">
        <f t="shared" si="28"/>
        <v>0</v>
      </c>
      <c r="Y89" s="30">
        <f t="shared" si="28"/>
        <v>0</v>
      </c>
      <c r="Z89" s="30">
        <f t="shared" si="28"/>
        <v>0</v>
      </c>
      <c r="AA89" s="30"/>
      <c r="AB89" s="28" t="str">
        <f>LOWER(Settings!$C$4)&amp;".mit."&amp;$A89&amp;IF($C89="","","."&amp;$C89&amp;"."&amp;$B89)&amp;IF(INDEX(Variables!$D$5:$D$65,MATCH($A89,Variables!$A$5:$A$65,0))="","","."&amp;INDEX(Variables!$D$5:$D$65,MATCH($A89,Variables!$A$5:$A$65,0)))&amp;"."&amp;AB$5</f>
        <v>egy.mit.fpr.all.ker.2</v>
      </c>
      <c r="AC89" s="29">
        <f t="shared" ref="AC89:AP89" si="29">IF(AC$4&lt;AC$48,0,AC61+(AC75-AC61)/MAX(AC$49-AC$48,1)*(AC$4-AC$48))</f>
        <v>0</v>
      </c>
      <c r="AD89" s="30">
        <f t="shared" si="29"/>
        <v>0</v>
      </c>
      <c r="AE89" s="30">
        <f t="shared" si="29"/>
        <v>0</v>
      </c>
      <c r="AF89" s="30">
        <f t="shared" si="29"/>
        <v>0</v>
      </c>
      <c r="AG89" s="30">
        <f t="shared" si="29"/>
        <v>0</v>
      </c>
      <c r="AH89" s="30">
        <f t="shared" si="29"/>
        <v>0</v>
      </c>
      <c r="AI89" s="30">
        <f t="shared" si="29"/>
        <v>0</v>
      </c>
      <c r="AJ89" s="30">
        <f t="shared" si="29"/>
        <v>0</v>
      </c>
      <c r="AK89" s="30">
        <f t="shared" si="29"/>
        <v>0</v>
      </c>
      <c r="AL89" s="30">
        <f t="shared" si="29"/>
        <v>0</v>
      </c>
      <c r="AM89" s="30">
        <f t="shared" si="29"/>
        <v>0</v>
      </c>
      <c r="AN89" s="30">
        <f t="shared" si="29"/>
        <v>0</v>
      </c>
      <c r="AO89" s="30">
        <f t="shared" si="29"/>
        <v>0</v>
      </c>
      <c r="AP89" s="30">
        <f t="shared" si="29"/>
        <v>0</v>
      </c>
    </row>
    <row r="90" spans="1:42" hidden="1" outlineLevel="1" x14ac:dyDescent="0.25">
      <c r="A90" s="7" t="s">
        <v>903</v>
      </c>
      <c r="B90" s="7" t="s">
        <v>876</v>
      </c>
      <c r="C90" s="7" t="s">
        <v>870</v>
      </c>
      <c r="H90" s="7" t="str">
        <f>INDEX(Variables!$B$5:$B$65,MATCH($A90,Variables!$A$5:$A$65,0))&amp;IF($C90="",""," | "&amp;INDEX(Mapping!$B$5:$B$26,MATCH($C90,Mapping!$A$5:$A$26,0))&amp;" | "&amp;INDEX(Mapping!$B$30:$B$41,MATCH($B90,Mapping!$A$30:$A$41,0)))</f>
        <v>Fuel price reform: price increase path | All subsectors | Other oil products</v>
      </c>
      <c r="I90" s="7" t="str">
        <f>INDEX(Variables!$C$5:$C$65,MATCH($A90,Variables!$A$5:$A$65,0))</f>
        <v>price unit</v>
      </c>
      <c r="J90" s="7" t="str">
        <f>INDEX(Variables!$E$5:$E$65,MATCH($A90,Variables!$A$5:$A$65,0))</f>
        <v>Calculation (assumed linear)</v>
      </c>
      <c r="K90" s="7"/>
      <c r="L90" s="28" t="str">
        <f>LOWER(Settings!$C$4)&amp;".mit."&amp;$A90&amp;IF($C90="","","."&amp;$C90&amp;"."&amp;$B90)&amp;IF(INDEX(Variables!$D$5:$D$65,MATCH($A90,Variables!$A$5:$A$65,0))="","","."&amp;INDEX(Variables!$D$5:$D$65,MATCH($A90,Variables!$A$5:$A$65,0)))&amp;"."&amp;L$5</f>
        <v>egy.mit.fpr.all.oop.1</v>
      </c>
      <c r="M90" s="29">
        <f t="shared" ref="M90:Z90" si="30">IF(M$4&lt;M$48,0,M62+(M76-M62)/MAX(M$49-M$48,1)*(M$4-M$48))</f>
        <v>0</v>
      </c>
      <c r="N90" s="30">
        <f t="shared" si="30"/>
        <v>0</v>
      </c>
      <c r="O90" s="30">
        <f t="shared" si="30"/>
        <v>0</v>
      </c>
      <c r="P90" s="30">
        <f t="shared" si="30"/>
        <v>0</v>
      </c>
      <c r="Q90" s="30">
        <f t="shared" si="30"/>
        <v>0</v>
      </c>
      <c r="R90" s="30">
        <f t="shared" si="30"/>
        <v>0</v>
      </c>
      <c r="S90" s="30">
        <f t="shared" si="30"/>
        <v>0</v>
      </c>
      <c r="T90" s="30">
        <f t="shared" si="30"/>
        <v>0</v>
      </c>
      <c r="U90" s="30">
        <f t="shared" si="30"/>
        <v>0</v>
      </c>
      <c r="V90" s="30">
        <f t="shared" si="30"/>
        <v>0</v>
      </c>
      <c r="W90" s="30">
        <f t="shared" si="30"/>
        <v>0</v>
      </c>
      <c r="X90" s="30">
        <f t="shared" si="30"/>
        <v>0</v>
      </c>
      <c r="Y90" s="30">
        <f t="shared" si="30"/>
        <v>0</v>
      </c>
      <c r="Z90" s="30">
        <f t="shared" si="30"/>
        <v>0</v>
      </c>
      <c r="AA90" s="30"/>
      <c r="AB90" s="28" t="str">
        <f>LOWER(Settings!$C$4)&amp;".mit."&amp;$A90&amp;IF($C90="","","."&amp;$C90&amp;"."&amp;$B90)&amp;IF(INDEX(Variables!$D$5:$D$65,MATCH($A90,Variables!$A$5:$A$65,0))="","","."&amp;INDEX(Variables!$D$5:$D$65,MATCH($A90,Variables!$A$5:$A$65,0)))&amp;"."&amp;AB$5</f>
        <v>egy.mit.fpr.all.oop.2</v>
      </c>
      <c r="AC90" s="29">
        <f t="shared" ref="AC90:AP90" si="31">IF(AC$4&lt;AC$48,0,AC62+(AC76-AC62)/MAX(AC$49-AC$48,1)*(AC$4-AC$48))</f>
        <v>0</v>
      </c>
      <c r="AD90" s="30">
        <f t="shared" si="31"/>
        <v>0</v>
      </c>
      <c r="AE90" s="30">
        <f t="shared" si="31"/>
        <v>0</v>
      </c>
      <c r="AF90" s="30">
        <f t="shared" si="31"/>
        <v>0</v>
      </c>
      <c r="AG90" s="30">
        <f t="shared" si="31"/>
        <v>0</v>
      </c>
      <c r="AH90" s="30">
        <f t="shared" si="31"/>
        <v>0</v>
      </c>
      <c r="AI90" s="30">
        <f t="shared" si="31"/>
        <v>0</v>
      </c>
      <c r="AJ90" s="30">
        <f t="shared" si="31"/>
        <v>0</v>
      </c>
      <c r="AK90" s="30">
        <f t="shared" si="31"/>
        <v>0</v>
      </c>
      <c r="AL90" s="30">
        <f t="shared" si="31"/>
        <v>0</v>
      </c>
      <c r="AM90" s="30">
        <f t="shared" si="31"/>
        <v>0</v>
      </c>
      <c r="AN90" s="30">
        <f t="shared" si="31"/>
        <v>0</v>
      </c>
      <c r="AO90" s="30">
        <f t="shared" si="31"/>
        <v>0</v>
      </c>
      <c r="AP90" s="30">
        <f t="shared" si="31"/>
        <v>0</v>
      </c>
    </row>
    <row r="91" spans="1:42" hidden="1" outlineLevel="1" x14ac:dyDescent="0.25">
      <c r="A91" s="7" t="s">
        <v>903</v>
      </c>
      <c r="B91" s="7" t="s">
        <v>877</v>
      </c>
      <c r="C91" s="7" t="s">
        <v>870</v>
      </c>
      <c r="H91" s="7" t="str">
        <f>INDEX(Variables!$B$5:$B$65,MATCH($A91,Variables!$A$5:$A$65,0))&amp;IF($C91="",""," | "&amp;INDEX(Mapping!$B$5:$B$26,MATCH($C91,Mapping!$A$5:$A$26,0))&amp;" | "&amp;INDEX(Mapping!$B$30:$B$41,MATCH($B91,Mapping!$A$30:$A$41,0)))</f>
        <v>Fuel price reform: price increase path | All subsectors | Biomass</v>
      </c>
      <c r="I91" s="7" t="str">
        <f>INDEX(Variables!$C$5:$C$65,MATCH($A91,Variables!$A$5:$A$65,0))</f>
        <v>price unit</v>
      </c>
      <c r="J91" s="7" t="str">
        <f>INDEX(Variables!$E$5:$E$65,MATCH($A91,Variables!$A$5:$A$65,0))</f>
        <v>Calculation (assumed linear)</v>
      </c>
      <c r="K91" s="7"/>
      <c r="L91" s="28" t="str">
        <f>LOWER(Settings!$C$4)&amp;".mit."&amp;$A91&amp;IF($C91="","","."&amp;$C91&amp;"."&amp;$B91)&amp;IF(INDEX(Variables!$D$5:$D$65,MATCH($A91,Variables!$A$5:$A$65,0))="","","."&amp;INDEX(Variables!$D$5:$D$65,MATCH($A91,Variables!$A$5:$A$65,0)))&amp;"."&amp;L$5</f>
        <v>egy.mit.fpr.all.bio.1</v>
      </c>
      <c r="M91" s="29">
        <f t="shared" ref="M91:Z91" si="32">IF(M$4&lt;M$48,0,M63+(M77-M63)/MAX(M$49-M$48,1)*(M$4-M$48))</f>
        <v>0</v>
      </c>
      <c r="N91" s="30">
        <f t="shared" si="32"/>
        <v>0</v>
      </c>
      <c r="O91" s="30">
        <f t="shared" si="32"/>
        <v>0</v>
      </c>
      <c r="P91" s="30">
        <f t="shared" si="32"/>
        <v>0</v>
      </c>
      <c r="Q91" s="30">
        <f t="shared" si="32"/>
        <v>0</v>
      </c>
      <c r="R91" s="30">
        <f t="shared" si="32"/>
        <v>0</v>
      </c>
      <c r="S91" s="30">
        <f t="shared" si="32"/>
        <v>0</v>
      </c>
      <c r="T91" s="30">
        <f t="shared" si="32"/>
        <v>0</v>
      </c>
      <c r="U91" s="30">
        <f t="shared" si="32"/>
        <v>0</v>
      </c>
      <c r="V91" s="30">
        <f t="shared" si="32"/>
        <v>0</v>
      </c>
      <c r="W91" s="30">
        <f t="shared" si="32"/>
        <v>0</v>
      </c>
      <c r="X91" s="30">
        <f t="shared" si="32"/>
        <v>0</v>
      </c>
      <c r="Y91" s="30">
        <f t="shared" si="32"/>
        <v>0</v>
      </c>
      <c r="Z91" s="30">
        <f t="shared" si="32"/>
        <v>0</v>
      </c>
      <c r="AA91" s="30"/>
      <c r="AB91" s="28" t="str">
        <f>LOWER(Settings!$C$4)&amp;".mit."&amp;$A91&amp;IF($C91="","","."&amp;$C91&amp;"."&amp;$B91)&amp;IF(INDEX(Variables!$D$5:$D$65,MATCH($A91,Variables!$A$5:$A$65,0))="","","."&amp;INDEX(Variables!$D$5:$D$65,MATCH($A91,Variables!$A$5:$A$65,0)))&amp;"."&amp;AB$5</f>
        <v>egy.mit.fpr.all.bio.2</v>
      </c>
      <c r="AC91" s="29">
        <f t="shared" ref="AC91:AP91" si="33">IF(AC$4&lt;AC$48,0,AC63+(AC77-AC63)/MAX(AC$49-AC$48,1)*(AC$4-AC$48))</f>
        <v>0</v>
      </c>
      <c r="AD91" s="30">
        <f t="shared" si="33"/>
        <v>0</v>
      </c>
      <c r="AE91" s="30">
        <f t="shared" si="33"/>
        <v>0</v>
      </c>
      <c r="AF91" s="30">
        <f t="shared" si="33"/>
        <v>0</v>
      </c>
      <c r="AG91" s="30">
        <f t="shared" si="33"/>
        <v>0</v>
      </c>
      <c r="AH91" s="30">
        <f t="shared" si="33"/>
        <v>0</v>
      </c>
      <c r="AI91" s="30">
        <f t="shared" si="33"/>
        <v>0</v>
      </c>
      <c r="AJ91" s="30">
        <f t="shared" si="33"/>
        <v>0</v>
      </c>
      <c r="AK91" s="30">
        <f t="shared" si="33"/>
        <v>0</v>
      </c>
      <c r="AL91" s="30">
        <f t="shared" si="33"/>
        <v>0</v>
      </c>
      <c r="AM91" s="30">
        <f t="shared" si="33"/>
        <v>0</v>
      </c>
      <c r="AN91" s="30">
        <f t="shared" si="33"/>
        <v>0</v>
      </c>
      <c r="AO91" s="30">
        <f t="shared" si="33"/>
        <v>0</v>
      </c>
      <c r="AP91" s="30">
        <f t="shared" si="33"/>
        <v>0</v>
      </c>
    </row>
    <row r="92" spans="1:42" hidden="1" outlineLevel="1" x14ac:dyDescent="0.25">
      <c r="H92" s="31" t="s">
        <v>904</v>
      </c>
    </row>
    <row r="93" spans="1:42" hidden="1" outlineLevel="1" x14ac:dyDescent="0.25">
      <c r="A93" s="5" t="s">
        <v>905</v>
      </c>
      <c r="B93" s="5"/>
      <c r="C93" s="5"/>
      <c r="D93" s="6">
        <v>53</v>
      </c>
      <c r="H93" s="5" t="str">
        <f>INDEX(Variables!$B$5:$B$65,MATCH($A93,Variables!$A$5:$A$65,0))&amp;IF($C93="",""," | "&amp;INDEX(Mapping!$B$5:$B$26,MATCH($C93,Mapping!$A$5:$A$26,0))&amp;" | "&amp;INDEX(Mapping!$B$30:$B$41,MATCH($B93,Mapping!$A$30:$A$41,0)))</f>
        <v>Feebates: start date</v>
      </c>
      <c r="I93" s="5" t="str">
        <f>INDEX(Variables!$C$5:$C$65,MATCH($A93,Variables!$A$5:$A$65,0))</f>
        <v>year</v>
      </c>
      <c r="J93" s="5" t="str">
        <f>INDEX(Variables!$E$5:$E$65,MATCH($A93,Variables!$A$5:$A$65,0))</f>
        <v>MTInputs (scenario column)</v>
      </c>
      <c r="K93" s="5"/>
      <c r="L93" s="23" t="str">
        <f>LOWER(Settings!$C$4)&amp;".mit."&amp;$A93&amp;IF($C93="","","."&amp;$C93&amp;"."&amp;$B93)&amp;IF(INDEX(Variables!$D$5:$D$65,MATCH($A93,Variables!$A$5:$A$65,0))="","","."&amp;INDEX(Variables!$D$5:$D$65,MATCH($A93,Variables!$A$5:$A$65,0)))&amp;"."&amp;L$5</f>
        <v>egy.mit.fb.yr0.1</v>
      </c>
      <c r="M93" s="21">
        <f>INDEX(MTInputs!$J$1:$AZ$415,$D93,MATCH(M$5,MTInputs!$J$5:$AZ$5,0))</f>
        <v>2027</v>
      </c>
      <c r="N93" s="22">
        <f>INDEX(MTInputs!$J$1:$AZ$415,$D93,MATCH(N$5,MTInputs!$J$5:$AZ$5,0))</f>
        <v>2027</v>
      </c>
      <c r="O93" s="22">
        <f>INDEX(MTInputs!$J$1:$AZ$415,$D93,MATCH(O$5,MTInputs!$J$5:$AZ$5,0))</f>
        <v>2027</v>
      </c>
      <c r="P93" s="22">
        <f>INDEX(MTInputs!$J$1:$AZ$415,$D93,MATCH(P$5,MTInputs!$J$5:$AZ$5,0))</f>
        <v>2027</v>
      </c>
      <c r="Q93" s="22">
        <f>INDEX(MTInputs!$J$1:$AZ$415,$D93,MATCH(Q$5,MTInputs!$J$5:$AZ$5,0))</f>
        <v>2027</v>
      </c>
      <c r="R93" s="22">
        <f>INDEX(MTInputs!$J$1:$AZ$415,$D93,MATCH(R$5,MTInputs!$J$5:$AZ$5,0))</f>
        <v>2027</v>
      </c>
      <c r="S93" s="22">
        <f>INDEX(MTInputs!$J$1:$AZ$415,$D93,MATCH(S$5,MTInputs!$J$5:$AZ$5,0))</f>
        <v>2027</v>
      </c>
      <c r="T93" s="22">
        <f>INDEX(MTInputs!$J$1:$AZ$415,$D93,MATCH(T$5,MTInputs!$J$5:$AZ$5,0))</f>
        <v>2027</v>
      </c>
      <c r="U93" s="22">
        <f>INDEX(MTInputs!$J$1:$AZ$415,$D93,MATCH(U$5,MTInputs!$J$5:$AZ$5,0))</f>
        <v>2027</v>
      </c>
      <c r="V93" s="22">
        <f>INDEX(MTInputs!$J$1:$AZ$415,$D93,MATCH(V$5,MTInputs!$J$5:$AZ$5,0))</f>
        <v>2027</v>
      </c>
      <c r="W93" s="22">
        <f>INDEX(MTInputs!$J$1:$AZ$415,$D93,MATCH(W$5,MTInputs!$J$5:$AZ$5,0))</f>
        <v>2027</v>
      </c>
      <c r="X93" s="22">
        <f>INDEX(MTInputs!$J$1:$AZ$415,$D93,MATCH(X$5,MTInputs!$J$5:$AZ$5,0))</f>
        <v>2027</v>
      </c>
      <c r="Y93" s="22">
        <f>INDEX(MTInputs!$J$1:$AZ$415,$D93,MATCH(Y$5,MTInputs!$J$5:$AZ$5,0))</f>
        <v>2027</v>
      </c>
      <c r="Z93" s="22">
        <f>INDEX(MTInputs!$J$1:$AZ$415,$D93,MATCH(Z$5,MTInputs!$J$5:$AZ$5,0))</f>
        <v>2027</v>
      </c>
      <c r="AA93" s="22"/>
      <c r="AB93" s="23" t="str">
        <f>LOWER(Settings!$C$4)&amp;".mit."&amp;$A93&amp;IF($C93="","","."&amp;$C93&amp;"."&amp;$B93)&amp;IF(INDEX(Variables!$D$5:$D$65,MATCH($A93,Variables!$A$5:$A$65,0))="","","."&amp;INDEX(Variables!$D$5:$D$65,MATCH($A93,Variables!$A$5:$A$65,0)))&amp;"."&amp;AB$5</f>
        <v>egy.mit.fb.yr0.2</v>
      </c>
      <c r="AC93" s="21">
        <f>INDEX(MTInputs!$J$1:$AZ$415,$D93,MATCH(AC$5,MTInputs!$J$5:$AZ$5,0))</f>
        <v>2027</v>
      </c>
      <c r="AD93" s="22">
        <f>INDEX(MTInputs!$J$1:$AZ$415,$D93,MATCH(AD$5,MTInputs!$J$5:$AZ$5,0))</f>
        <v>2027</v>
      </c>
      <c r="AE93" s="22">
        <f>INDEX(MTInputs!$J$1:$AZ$415,$D93,MATCH(AE$5,MTInputs!$J$5:$AZ$5,0))</f>
        <v>2027</v>
      </c>
      <c r="AF93" s="22">
        <f>INDEX(MTInputs!$J$1:$AZ$415,$D93,MATCH(AF$5,MTInputs!$J$5:$AZ$5,0))</f>
        <v>2027</v>
      </c>
      <c r="AG93" s="22">
        <f>INDEX(MTInputs!$J$1:$AZ$415,$D93,MATCH(AG$5,MTInputs!$J$5:$AZ$5,0))</f>
        <v>2027</v>
      </c>
      <c r="AH93" s="22">
        <f>INDEX(MTInputs!$J$1:$AZ$415,$D93,MATCH(AH$5,MTInputs!$J$5:$AZ$5,0))</f>
        <v>2027</v>
      </c>
      <c r="AI93" s="22">
        <f>INDEX(MTInputs!$J$1:$AZ$415,$D93,MATCH(AI$5,MTInputs!$J$5:$AZ$5,0))</f>
        <v>2027</v>
      </c>
      <c r="AJ93" s="22">
        <f>INDEX(MTInputs!$J$1:$AZ$415,$D93,MATCH(AJ$5,MTInputs!$J$5:$AZ$5,0))</f>
        <v>2027</v>
      </c>
      <c r="AK93" s="22">
        <f>INDEX(MTInputs!$J$1:$AZ$415,$D93,MATCH(AK$5,MTInputs!$J$5:$AZ$5,0))</f>
        <v>2027</v>
      </c>
      <c r="AL93" s="22">
        <f>INDEX(MTInputs!$J$1:$AZ$415,$D93,MATCH(AL$5,MTInputs!$J$5:$AZ$5,0))</f>
        <v>2027</v>
      </c>
      <c r="AM93" s="22">
        <f>INDEX(MTInputs!$J$1:$AZ$415,$D93,MATCH(AM$5,MTInputs!$J$5:$AZ$5,0))</f>
        <v>2027</v>
      </c>
      <c r="AN93" s="22">
        <f>INDEX(MTInputs!$J$1:$AZ$415,$D93,MATCH(AN$5,MTInputs!$J$5:$AZ$5,0))</f>
        <v>2027</v>
      </c>
      <c r="AO93" s="22">
        <f>INDEX(MTInputs!$J$1:$AZ$415,$D93,MATCH(AO$5,MTInputs!$J$5:$AZ$5,0))</f>
        <v>2027</v>
      </c>
      <c r="AP93" s="22">
        <f>INDEX(MTInputs!$J$1:$AZ$415,$D93,MATCH(AP$5,MTInputs!$J$5:$AZ$5,0))</f>
        <v>2027</v>
      </c>
    </row>
    <row r="94" spans="1:42" hidden="1" outlineLevel="1" x14ac:dyDescent="0.25">
      <c r="A94" s="5" t="s">
        <v>906</v>
      </c>
      <c r="B94" s="5"/>
      <c r="C94" s="5"/>
      <c r="D94" s="6">
        <v>54</v>
      </c>
      <c r="H94" s="5" t="str">
        <f>INDEX(Variables!$B$5:$B$65,MATCH($A94,Variables!$A$5:$A$65,0))&amp;IF($C94="",""," | "&amp;INDEX(Mapping!$B$5:$B$26,MATCH($C94,Mapping!$A$5:$A$26,0))&amp;" | "&amp;INDEX(Mapping!$B$30:$B$41,MATCH($B94,Mapping!$A$30:$A$41,0)))</f>
        <v>Feebates: target date</v>
      </c>
      <c r="I94" s="5" t="str">
        <f>INDEX(Variables!$C$5:$C$65,MATCH($A94,Variables!$A$5:$A$65,0))</f>
        <v>year</v>
      </c>
      <c r="J94" s="5" t="str">
        <f>INDEX(Variables!$E$5:$E$65,MATCH($A94,Variables!$A$5:$A$65,0))</f>
        <v>MTInputs (scenario column)</v>
      </c>
      <c r="K94" s="5"/>
      <c r="L94" s="23" t="str">
        <f>LOWER(Settings!$C$4)&amp;".mit."&amp;$A94&amp;IF($C94="","","."&amp;$C94&amp;"."&amp;$B94)&amp;IF(INDEX(Variables!$D$5:$D$65,MATCH($A94,Variables!$A$5:$A$65,0))="","","."&amp;INDEX(Variables!$D$5:$D$65,MATCH($A94,Variables!$A$5:$A$65,0)))&amp;"."&amp;L$5</f>
        <v>egy.mit.fb.yr1.1</v>
      </c>
      <c r="M94" s="21">
        <f>INDEX(MTInputs!$J$1:$AZ$415,$D94,MATCH(M$5,MTInputs!$J$5:$AZ$5,0))</f>
        <v>2035</v>
      </c>
      <c r="N94" s="22">
        <f>INDEX(MTInputs!$J$1:$AZ$415,$D94,MATCH(N$5,MTInputs!$J$5:$AZ$5,0))</f>
        <v>2035</v>
      </c>
      <c r="O94" s="22">
        <f>INDEX(MTInputs!$J$1:$AZ$415,$D94,MATCH(O$5,MTInputs!$J$5:$AZ$5,0))</f>
        <v>2035</v>
      </c>
      <c r="P94" s="22">
        <f>INDEX(MTInputs!$J$1:$AZ$415,$D94,MATCH(P$5,MTInputs!$J$5:$AZ$5,0))</f>
        <v>2035</v>
      </c>
      <c r="Q94" s="22">
        <f>INDEX(MTInputs!$J$1:$AZ$415,$D94,MATCH(Q$5,MTInputs!$J$5:$AZ$5,0))</f>
        <v>2035</v>
      </c>
      <c r="R94" s="22">
        <f>INDEX(MTInputs!$J$1:$AZ$415,$D94,MATCH(R$5,MTInputs!$J$5:$AZ$5,0))</f>
        <v>2035</v>
      </c>
      <c r="S94" s="22">
        <f>INDEX(MTInputs!$J$1:$AZ$415,$D94,MATCH(S$5,MTInputs!$J$5:$AZ$5,0))</f>
        <v>2035</v>
      </c>
      <c r="T94" s="22">
        <f>INDEX(MTInputs!$J$1:$AZ$415,$D94,MATCH(T$5,MTInputs!$J$5:$AZ$5,0))</f>
        <v>2035</v>
      </c>
      <c r="U94" s="22">
        <f>INDEX(MTInputs!$J$1:$AZ$415,$D94,MATCH(U$5,MTInputs!$J$5:$AZ$5,0))</f>
        <v>2035</v>
      </c>
      <c r="V94" s="22">
        <f>INDEX(MTInputs!$J$1:$AZ$415,$D94,MATCH(V$5,MTInputs!$J$5:$AZ$5,0))</f>
        <v>2035</v>
      </c>
      <c r="W94" s="22">
        <f>INDEX(MTInputs!$J$1:$AZ$415,$D94,MATCH(W$5,MTInputs!$J$5:$AZ$5,0))</f>
        <v>2035</v>
      </c>
      <c r="X94" s="22">
        <f>INDEX(MTInputs!$J$1:$AZ$415,$D94,MATCH(X$5,MTInputs!$J$5:$AZ$5,0))</f>
        <v>2035</v>
      </c>
      <c r="Y94" s="22">
        <f>INDEX(MTInputs!$J$1:$AZ$415,$D94,MATCH(Y$5,MTInputs!$J$5:$AZ$5,0))</f>
        <v>2035</v>
      </c>
      <c r="Z94" s="22">
        <f>INDEX(MTInputs!$J$1:$AZ$415,$D94,MATCH(Z$5,MTInputs!$J$5:$AZ$5,0))</f>
        <v>2035</v>
      </c>
      <c r="AA94" s="22"/>
      <c r="AB94" s="23" t="str">
        <f>LOWER(Settings!$C$4)&amp;".mit."&amp;$A94&amp;IF($C94="","","."&amp;$C94&amp;"."&amp;$B94)&amp;IF(INDEX(Variables!$D$5:$D$65,MATCH($A94,Variables!$A$5:$A$65,0))="","","."&amp;INDEX(Variables!$D$5:$D$65,MATCH($A94,Variables!$A$5:$A$65,0)))&amp;"."&amp;AB$5</f>
        <v>egy.mit.fb.yr1.2</v>
      </c>
      <c r="AC94" s="21">
        <f>INDEX(MTInputs!$J$1:$AZ$415,$D94,MATCH(AC$5,MTInputs!$J$5:$AZ$5,0))</f>
        <v>2035</v>
      </c>
      <c r="AD94" s="22">
        <f>INDEX(MTInputs!$J$1:$AZ$415,$D94,MATCH(AD$5,MTInputs!$J$5:$AZ$5,0))</f>
        <v>2035</v>
      </c>
      <c r="AE94" s="22">
        <f>INDEX(MTInputs!$J$1:$AZ$415,$D94,MATCH(AE$5,MTInputs!$J$5:$AZ$5,0))</f>
        <v>2035</v>
      </c>
      <c r="AF94" s="22">
        <f>INDEX(MTInputs!$J$1:$AZ$415,$D94,MATCH(AF$5,MTInputs!$J$5:$AZ$5,0))</f>
        <v>2035</v>
      </c>
      <c r="AG94" s="22">
        <f>INDEX(MTInputs!$J$1:$AZ$415,$D94,MATCH(AG$5,MTInputs!$J$5:$AZ$5,0))</f>
        <v>2035</v>
      </c>
      <c r="AH94" s="22">
        <f>INDEX(MTInputs!$J$1:$AZ$415,$D94,MATCH(AH$5,MTInputs!$J$5:$AZ$5,0))</f>
        <v>2035</v>
      </c>
      <c r="AI94" s="22">
        <f>INDEX(MTInputs!$J$1:$AZ$415,$D94,MATCH(AI$5,MTInputs!$J$5:$AZ$5,0))</f>
        <v>2035</v>
      </c>
      <c r="AJ94" s="22">
        <f>INDEX(MTInputs!$J$1:$AZ$415,$D94,MATCH(AJ$5,MTInputs!$J$5:$AZ$5,0))</f>
        <v>2035</v>
      </c>
      <c r="AK94" s="22">
        <f>INDEX(MTInputs!$J$1:$AZ$415,$D94,MATCH(AK$5,MTInputs!$J$5:$AZ$5,0))</f>
        <v>2035</v>
      </c>
      <c r="AL94" s="22">
        <f>INDEX(MTInputs!$J$1:$AZ$415,$D94,MATCH(AL$5,MTInputs!$J$5:$AZ$5,0))</f>
        <v>2035</v>
      </c>
      <c r="AM94" s="22">
        <f>INDEX(MTInputs!$J$1:$AZ$415,$D94,MATCH(AM$5,MTInputs!$J$5:$AZ$5,0))</f>
        <v>2035</v>
      </c>
      <c r="AN94" s="22">
        <f>INDEX(MTInputs!$J$1:$AZ$415,$D94,MATCH(AN$5,MTInputs!$J$5:$AZ$5,0))</f>
        <v>2035</v>
      </c>
      <c r="AO94" s="22">
        <f>INDEX(MTInputs!$J$1:$AZ$415,$D94,MATCH(AO$5,MTInputs!$J$5:$AZ$5,0))</f>
        <v>2035</v>
      </c>
      <c r="AP94" s="22">
        <f>INDEX(MTInputs!$J$1:$AZ$415,$D94,MATCH(AP$5,MTInputs!$J$5:$AZ$5,0))</f>
        <v>2035</v>
      </c>
    </row>
    <row r="95" spans="1:42" hidden="1" outlineLevel="1" x14ac:dyDescent="0.25">
      <c r="A95" s="5" t="s">
        <v>907</v>
      </c>
      <c r="B95" s="5" t="s">
        <v>870</v>
      </c>
      <c r="C95" s="5" t="s">
        <v>879</v>
      </c>
      <c r="D95" s="6">
        <v>56</v>
      </c>
      <c r="H95" s="5" t="str">
        <f>INDEX(Variables!$B$5:$B$65,MATCH($A95,Variables!$A$5:$A$65,0))&amp;IF($C95="",""," | "&amp;INDEX(Mapping!$B$5:$B$26,MATCH($C95,Mapping!$A$5:$A$26,0))&amp;" | "&amp;INDEX(Mapping!$B$30:$B$41,MATCH($B95,Mapping!$A$30:$A$41,0)))</f>
        <v>Feebates: starting rate | Power | All fuels</v>
      </c>
      <c r="I95" s="5" t="str">
        <f>INDEX(Variables!$C$5:$C$65,MATCH($A95,Variables!$A$5:$A$65,0))</f>
        <v>USD/tCO2</v>
      </c>
      <c r="J95" s="5" t="str">
        <f>INDEX(Variables!$E$5:$E$65,MATCH($A95,Variables!$A$5:$A$65,0))</f>
        <v>MTInputs (scenario column)</v>
      </c>
      <c r="K95" s="5"/>
      <c r="L95" s="23" t="str">
        <f>LOWER(Settings!$C$4)&amp;".mit."&amp;$A95&amp;IF($C95="","","."&amp;$C95&amp;"."&amp;$B95)&amp;IF(INDEX(Variables!$D$5:$D$65,MATCH($A95,Variables!$A$5:$A$65,0))="","","."&amp;INDEX(Variables!$D$5:$D$65,MATCH($A95,Variables!$A$5:$A$65,0)))&amp;"."&amp;L$5</f>
        <v>egy.mit.fb.s.pow.all.1</v>
      </c>
      <c r="M95" s="32">
        <f>INDEX(MTInputs!$J$1:$AZ$415,$D95,MATCH(M$5,MTInputs!$J$5:$AZ$5,0))</f>
        <v>0</v>
      </c>
      <c r="N95" s="33">
        <f>INDEX(MTInputs!$J$1:$AZ$415,$D95,MATCH(N$5,MTInputs!$J$5:$AZ$5,0))</f>
        <v>0</v>
      </c>
      <c r="O95" s="33">
        <f>INDEX(MTInputs!$J$1:$AZ$415,$D95,MATCH(O$5,MTInputs!$J$5:$AZ$5,0))</f>
        <v>0</v>
      </c>
      <c r="P95" s="33">
        <f>INDEX(MTInputs!$J$1:$AZ$415,$D95,MATCH(P$5,MTInputs!$J$5:$AZ$5,0))</f>
        <v>0</v>
      </c>
      <c r="Q95" s="33">
        <f>INDEX(MTInputs!$J$1:$AZ$415,$D95,MATCH(Q$5,MTInputs!$J$5:$AZ$5,0))</f>
        <v>0</v>
      </c>
      <c r="R95" s="33">
        <f>INDEX(MTInputs!$J$1:$AZ$415,$D95,MATCH(R$5,MTInputs!$J$5:$AZ$5,0))</f>
        <v>0</v>
      </c>
      <c r="S95" s="33">
        <f>INDEX(MTInputs!$J$1:$AZ$415,$D95,MATCH(S$5,MTInputs!$J$5:$AZ$5,0))</f>
        <v>0</v>
      </c>
      <c r="T95" s="33">
        <f>INDEX(MTInputs!$J$1:$AZ$415,$D95,MATCH(T$5,MTInputs!$J$5:$AZ$5,0))</f>
        <v>0</v>
      </c>
      <c r="U95" s="33">
        <f>INDEX(MTInputs!$J$1:$AZ$415,$D95,MATCH(U$5,MTInputs!$J$5:$AZ$5,0))</f>
        <v>0</v>
      </c>
      <c r="V95" s="33">
        <f>INDEX(MTInputs!$J$1:$AZ$415,$D95,MATCH(V$5,MTInputs!$J$5:$AZ$5,0))</f>
        <v>0</v>
      </c>
      <c r="W95" s="33">
        <f>INDEX(MTInputs!$J$1:$AZ$415,$D95,MATCH(W$5,MTInputs!$J$5:$AZ$5,0))</f>
        <v>0</v>
      </c>
      <c r="X95" s="33">
        <f>INDEX(MTInputs!$J$1:$AZ$415,$D95,MATCH(X$5,MTInputs!$J$5:$AZ$5,0))</f>
        <v>0</v>
      </c>
      <c r="Y95" s="33">
        <f>INDEX(MTInputs!$J$1:$AZ$415,$D95,MATCH(Y$5,MTInputs!$J$5:$AZ$5,0))</f>
        <v>0</v>
      </c>
      <c r="Z95" s="33">
        <f>INDEX(MTInputs!$J$1:$AZ$415,$D95,MATCH(Z$5,MTInputs!$J$5:$AZ$5,0))</f>
        <v>0</v>
      </c>
      <c r="AA95" s="33"/>
      <c r="AB95" s="23" t="str">
        <f>LOWER(Settings!$C$4)&amp;".mit."&amp;$A95&amp;IF($C95="","","."&amp;$C95&amp;"."&amp;$B95)&amp;IF(INDEX(Variables!$D$5:$D$65,MATCH($A95,Variables!$A$5:$A$65,0))="","","."&amp;INDEX(Variables!$D$5:$D$65,MATCH($A95,Variables!$A$5:$A$65,0)))&amp;"."&amp;AB$5</f>
        <v>egy.mit.fb.s.pow.all.2</v>
      </c>
      <c r="AC95" s="32">
        <f>INDEX(MTInputs!$J$1:$AZ$415,$D95,MATCH(AC$5,MTInputs!$J$5:$AZ$5,0))</f>
        <v>0</v>
      </c>
      <c r="AD95" s="33">
        <f>INDEX(MTInputs!$J$1:$AZ$415,$D95,MATCH(AD$5,MTInputs!$J$5:$AZ$5,0))</f>
        <v>0</v>
      </c>
      <c r="AE95" s="33">
        <f>INDEX(MTInputs!$J$1:$AZ$415,$D95,MATCH(AE$5,MTInputs!$J$5:$AZ$5,0))</f>
        <v>0</v>
      </c>
      <c r="AF95" s="33">
        <f>INDEX(MTInputs!$J$1:$AZ$415,$D95,MATCH(AF$5,MTInputs!$J$5:$AZ$5,0))</f>
        <v>0</v>
      </c>
      <c r="AG95" s="33">
        <f>INDEX(MTInputs!$J$1:$AZ$415,$D95,MATCH(AG$5,MTInputs!$J$5:$AZ$5,0))</f>
        <v>0</v>
      </c>
      <c r="AH95" s="33">
        <f>INDEX(MTInputs!$J$1:$AZ$415,$D95,MATCH(AH$5,MTInputs!$J$5:$AZ$5,0))</f>
        <v>0</v>
      </c>
      <c r="AI95" s="33">
        <f>INDEX(MTInputs!$J$1:$AZ$415,$D95,MATCH(AI$5,MTInputs!$J$5:$AZ$5,0))</f>
        <v>0</v>
      </c>
      <c r="AJ95" s="33">
        <f>INDEX(MTInputs!$J$1:$AZ$415,$D95,MATCH(AJ$5,MTInputs!$J$5:$AZ$5,0))</f>
        <v>0</v>
      </c>
      <c r="AK95" s="33">
        <f>INDEX(MTInputs!$J$1:$AZ$415,$D95,MATCH(AK$5,MTInputs!$J$5:$AZ$5,0))</f>
        <v>0</v>
      </c>
      <c r="AL95" s="33">
        <f>INDEX(MTInputs!$J$1:$AZ$415,$D95,MATCH(AL$5,MTInputs!$J$5:$AZ$5,0))</f>
        <v>0</v>
      </c>
      <c r="AM95" s="33">
        <f>INDEX(MTInputs!$J$1:$AZ$415,$D95,MATCH(AM$5,MTInputs!$J$5:$AZ$5,0))</f>
        <v>0</v>
      </c>
      <c r="AN95" s="33">
        <f>INDEX(MTInputs!$J$1:$AZ$415,$D95,MATCH(AN$5,MTInputs!$J$5:$AZ$5,0))</f>
        <v>0</v>
      </c>
      <c r="AO95" s="33">
        <f>INDEX(MTInputs!$J$1:$AZ$415,$D95,MATCH(AO$5,MTInputs!$J$5:$AZ$5,0))</f>
        <v>0</v>
      </c>
      <c r="AP95" s="33">
        <f>INDEX(MTInputs!$J$1:$AZ$415,$D95,MATCH(AP$5,MTInputs!$J$5:$AZ$5,0))</f>
        <v>0</v>
      </c>
    </row>
    <row r="96" spans="1:42" hidden="1" outlineLevel="1" x14ac:dyDescent="0.25">
      <c r="A96" s="5" t="s">
        <v>907</v>
      </c>
      <c r="B96" s="5" t="s">
        <v>870</v>
      </c>
      <c r="C96" s="5" t="s">
        <v>908</v>
      </c>
      <c r="D96" s="6">
        <v>57</v>
      </c>
      <c r="H96" s="5" t="str">
        <f>INDEX(Variables!$B$5:$B$65,MATCH($A96,Variables!$A$5:$A$65,0))&amp;IF($C96="",""," | "&amp;INDEX(Mapping!$B$5:$B$26,MATCH($C96,Mapping!$A$5:$A$26,0))&amp;" | "&amp;INDEX(Mapping!$B$30:$B$41,MATCH($B96,Mapping!$A$30:$A$41,0)))</f>
        <v>Feebates: starting rate | Transport | All fuels</v>
      </c>
      <c r="I96" s="5" t="str">
        <f>INDEX(Variables!$C$5:$C$65,MATCH($A96,Variables!$A$5:$A$65,0))</f>
        <v>USD/tCO2</v>
      </c>
      <c r="J96" s="5" t="str">
        <f>INDEX(Variables!$E$5:$E$65,MATCH($A96,Variables!$A$5:$A$65,0))</f>
        <v>MTInputs (scenario column)</v>
      </c>
      <c r="K96" s="5"/>
      <c r="L96" s="23" t="str">
        <f>LOWER(Settings!$C$4)&amp;".mit."&amp;$A96&amp;IF($C96="","","."&amp;$C96&amp;"."&amp;$B96)&amp;IF(INDEX(Variables!$D$5:$D$65,MATCH($A96,Variables!$A$5:$A$65,0))="","","."&amp;INDEX(Variables!$D$5:$D$65,MATCH($A96,Variables!$A$5:$A$65,0)))&amp;"."&amp;L$5</f>
        <v>egy.mit.fb.s.tra.all.1</v>
      </c>
      <c r="M96" s="32">
        <f>INDEX(MTInputs!$J$1:$AZ$415,$D96,MATCH(M$5,MTInputs!$J$5:$AZ$5,0))</f>
        <v>0</v>
      </c>
      <c r="N96" s="33">
        <f>INDEX(MTInputs!$J$1:$AZ$415,$D96,MATCH(N$5,MTInputs!$J$5:$AZ$5,0))</f>
        <v>0</v>
      </c>
      <c r="O96" s="33">
        <f>INDEX(MTInputs!$J$1:$AZ$415,$D96,MATCH(O$5,MTInputs!$J$5:$AZ$5,0))</f>
        <v>0</v>
      </c>
      <c r="P96" s="33">
        <f>INDEX(MTInputs!$J$1:$AZ$415,$D96,MATCH(P$5,MTInputs!$J$5:$AZ$5,0))</f>
        <v>0</v>
      </c>
      <c r="Q96" s="33">
        <f>INDEX(MTInputs!$J$1:$AZ$415,$D96,MATCH(Q$5,MTInputs!$J$5:$AZ$5,0))</f>
        <v>0</v>
      </c>
      <c r="R96" s="33">
        <f>INDEX(MTInputs!$J$1:$AZ$415,$D96,MATCH(R$5,MTInputs!$J$5:$AZ$5,0))</f>
        <v>0</v>
      </c>
      <c r="S96" s="33">
        <f>INDEX(MTInputs!$J$1:$AZ$415,$D96,MATCH(S$5,MTInputs!$J$5:$AZ$5,0))</f>
        <v>0</v>
      </c>
      <c r="T96" s="33">
        <f>INDEX(MTInputs!$J$1:$AZ$415,$D96,MATCH(T$5,MTInputs!$J$5:$AZ$5,0))</f>
        <v>0</v>
      </c>
      <c r="U96" s="33">
        <f>INDEX(MTInputs!$J$1:$AZ$415,$D96,MATCH(U$5,MTInputs!$J$5:$AZ$5,0))</f>
        <v>0</v>
      </c>
      <c r="V96" s="33">
        <f>INDEX(MTInputs!$J$1:$AZ$415,$D96,MATCH(V$5,MTInputs!$J$5:$AZ$5,0))</f>
        <v>0</v>
      </c>
      <c r="W96" s="33">
        <f>INDEX(MTInputs!$J$1:$AZ$415,$D96,MATCH(W$5,MTInputs!$J$5:$AZ$5,0))</f>
        <v>0</v>
      </c>
      <c r="X96" s="33">
        <f>INDEX(MTInputs!$J$1:$AZ$415,$D96,MATCH(X$5,MTInputs!$J$5:$AZ$5,0))</f>
        <v>0</v>
      </c>
      <c r="Y96" s="33">
        <f>INDEX(MTInputs!$J$1:$AZ$415,$D96,MATCH(Y$5,MTInputs!$J$5:$AZ$5,0))</f>
        <v>0</v>
      </c>
      <c r="Z96" s="33">
        <f>INDEX(MTInputs!$J$1:$AZ$415,$D96,MATCH(Z$5,MTInputs!$J$5:$AZ$5,0))</f>
        <v>0</v>
      </c>
      <c r="AA96" s="33"/>
      <c r="AB96" s="23" t="str">
        <f>LOWER(Settings!$C$4)&amp;".mit."&amp;$A96&amp;IF($C96="","","."&amp;$C96&amp;"."&amp;$B96)&amp;IF(INDEX(Variables!$D$5:$D$65,MATCH($A96,Variables!$A$5:$A$65,0))="","","."&amp;INDEX(Variables!$D$5:$D$65,MATCH($A96,Variables!$A$5:$A$65,0)))&amp;"."&amp;AB$5</f>
        <v>egy.mit.fb.s.tra.all.2</v>
      </c>
      <c r="AC96" s="32">
        <f>INDEX(MTInputs!$J$1:$AZ$415,$D96,MATCH(AC$5,MTInputs!$J$5:$AZ$5,0))</f>
        <v>0</v>
      </c>
      <c r="AD96" s="33">
        <f>INDEX(MTInputs!$J$1:$AZ$415,$D96,MATCH(AD$5,MTInputs!$J$5:$AZ$5,0))</f>
        <v>0</v>
      </c>
      <c r="AE96" s="33">
        <f>INDEX(MTInputs!$J$1:$AZ$415,$D96,MATCH(AE$5,MTInputs!$J$5:$AZ$5,0))</f>
        <v>0</v>
      </c>
      <c r="AF96" s="33">
        <f>INDEX(MTInputs!$J$1:$AZ$415,$D96,MATCH(AF$5,MTInputs!$J$5:$AZ$5,0))</f>
        <v>0</v>
      </c>
      <c r="AG96" s="33">
        <f>INDEX(MTInputs!$J$1:$AZ$415,$D96,MATCH(AG$5,MTInputs!$J$5:$AZ$5,0))</f>
        <v>0</v>
      </c>
      <c r="AH96" s="33">
        <f>INDEX(MTInputs!$J$1:$AZ$415,$D96,MATCH(AH$5,MTInputs!$J$5:$AZ$5,0))</f>
        <v>0</v>
      </c>
      <c r="AI96" s="33">
        <f>INDEX(MTInputs!$J$1:$AZ$415,$D96,MATCH(AI$5,MTInputs!$J$5:$AZ$5,0))</f>
        <v>0</v>
      </c>
      <c r="AJ96" s="33">
        <f>INDEX(MTInputs!$J$1:$AZ$415,$D96,MATCH(AJ$5,MTInputs!$J$5:$AZ$5,0))</f>
        <v>0</v>
      </c>
      <c r="AK96" s="33">
        <f>INDEX(MTInputs!$J$1:$AZ$415,$D96,MATCH(AK$5,MTInputs!$J$5:$AZ$5,0))</f>
        <v>0</v>
      </c>
      <c r="AL96" s="33">
        <f>INDEX(MTInputs!$J$1:$AZ$415,$D96,MATCH(AL$5,MTInputs!$J$5:$AZ$5,0))</f>
        <v>0</v>
      </c>
      <c r="AM96" s="33">
        <f>INDEX(MTInputs!$J$1:$AZ$415,$D96,MATCH(AM$5,MTInputs!$J$5:$AZ$5,0))</f>
        <v>0</v>
      </c>
      <c r="AN96" s="33">
        <f>INDEX(MTInputs!$J$1:$AZ$415,$D96,MATCH(AN$5,MTInputs!$J$5:$AZ$5,0))</f>
        <v>0</v>
      </c>
      <c r="AO96" s="33">
        <f>INDEX(MTInputs!$J$1:$AZ$415,$D96,MATCH(AO$5,MTInputs!$J$5:$AZ$5,0))</f>
        <v>0</v>
      </c>
      <c r="AP96" s="33">
        <f>INDEX(MTInputs!$J$1:$AZ$415,$D96,MATCH(AP$5,MTInputs!$J$5:$AZ$5,0))</f>
        <v>0</v>
      </c>
    </row>
    <row r="97" spans="1:42" hidden="1" outlineLevel="1" x14ac:dyDescent="0.25">
      <c r="A97" s="5" t="s">
        <v>907</v>
      </c>
      <c r="B97" s="5" t="s">
        <v>870</v>
      </c>
      <c r="C97" s="5" t="s">
        <v>884</v>
      </c>
      <c r="D97" s="6">
        <v>58</v>
      </c>
      <c r="H97" s="5" t="str">
        <f>INDEX(Variables!$B$5:$B$65,MATCH($A97,Variables!$A$5:$A$65,0))&amp;IF($C97="",""," | "&amp;INDEX(Mapping!$B$5:$B$26,MATCH($C97,Mapping!$A$5:$A$26,0))&amp;" | "&amp;INDEX(Mapping!$B$30:$B$41,MATCH($B97,Mapping!$A$30:$A$41,0)))</f>
        <v>Feebates: starting rate | Residential | All fuels</v>
      </c>
      <c r="I97" s="5" t="str">
        <f>INDEX(Variables!$C$5:$C$65,MATCH($A97,Variables!$A$5:$A$65,0))</f>
        <v>USD/tCO2</v>
      </c>
      <c r="J97" s="5" t="str">
        <f>INDEX(Variables!$E$5:$E$65,MATCH($A97,Variables!$A$5:$A$65,0))</f>
        <v>MTInputs (scenario column)</v>
      </c>
      <c r="K97" s="5"/>
      <c r="L97" s="23" t="str">
        <f>LOWER(Settings!$C$4)&amp;".mit."&amp;$A97&amp;IF($C97="","","."&amp;$C97&amp;"."&amp;$B97)&amp;IF(INDEX(Variables!$D$5:$D$65,MATCH($A97,Variables!$A$5:$A$65,0))="","","."&amp;INDEX(Variables!$D$5:$D$65,MATCH($A97,Variables!$A$5:$A$65,0)))&amp;"."&amp;L$5</f>
        <v>egy.mit.fb.s.res.all.1</v>
      </c>
      <c r="M97" s="32">
        <f>INDEX(MTInputs!$J$1:$AZ$415,$D97,MATCH(M$5,MTInputs!$J$5:$AZ$5,0))</f>
        <v>0</v>
      </c>
      <c r="N97" s="33">
        <f>INDEX(MTInputs!$J$1:$AZ$415,$D97,MATCH(N$5,MTInputs!$J$5:$AZ$5,0))</f>
        <v>0</v>
      </c>
      <c r="O97" s="33">
        <f>INDEX(MTInputs!$J$1:$AZ$415,$D97,MATCH(O$5,MTInputs!$J$5:$AZ$5,0))</f>
        <v>0</v>
      </c>
      <c r="P97" s="33">
        <f>INDEX(MTInputs!$J$1:$AZ$415,$D97,MATCH(P$5,MTInputs!$J$5:$AZ$5,0))</f>
        <v>0</v>
      </c>
      <c r="Q97" s="33">
        <f>INDEX(MTInputs!$J$1:$AZ$415,$D97,MATCH(Q$5,MTInputs!$J$5:$AZ$5,0))</f>
        <v>0</v>
      </c>
      <c r="R97" s="33">
        <f>INDEX(MTInputs!$J$1:$AZ$415,$D97,MATCH(R$5,MTInputs!$J$5:$AZ$5,0))</f>
        <v>0</v>
      </c>
      <c r="S97" s="33">
        <f>INDEX(MTInputs!$J$1:$AZ$415,$D97,MATCH(S$5,MTInputs!$J$5:$AZ$5,0))</f>
        <v>0</v>
      </c>
      <c r="T97" s="33">
        <f>INDEX(MTInputs!$J$1:$AZ$415,$D97,MATCH(T$5,MTInputs!$J$5:$AZ$5,0))</f>
        <v>0</v>
      </c>
      <c r="U97" s="33">
        <f>INDEX(MTInputs!$J$1:$AZ$415,$D97,MATCH(U$5,MTInputs!$J$5:$AZ$5,0))</f>
        <v>0</v>
      </c>
      <c r="V97" s="33">
        <f>INDEX(MTInputs!$J$1:$AZ$415,$D97,MATCH(V$5,MTInputs!$J$5:$AZ$5,0))</f>
        <v>0</v>
      </c>
      <c r="W97" s="33">
        <f>INDEX(MTInputs!$J$1:$AZ$415,$D97,MATCH(W$5,MTInputs!$J$5:$AZ$5,0))</f>
        <v>0</v>
      </c>
      <c r="X97" s="33">
        <f>INDEX(MTInputs!$J$1:$AZ$415,$D97,MATCH(X$5,MTInputs!$J$5:$AZ$5,0))</f>
        <v>0</v>
      </c>
      <c r="Y97" s="33">
        <f>INDEX(MTInputs!$J$1:$AZ$415,$D97,MATCH(Y$5,MTInputs!$J$5:$AZ$5,0))</f>
        <v>0</v>
      </c>
      <c r="Z97" s="33">
        <f>INDEX(MTInputs!$J$1:$AZ$415,$D97,MATCH(Z$5,MTInputs!$J$5:$AZ$5,0))</f>
        <v>0</v>
      </c>
      <c r="AA97" s="33"/>
      <c r="AB97" s="23" t="str">
        <f>LOWER(Settings!$C$4)&amp;".mit."&amp;$A97&amp;IF($C97="","","."&amp;$C97&amp;"."&amp;$B97)&amp;IF(INDEX(Variables!$D$5:$D$65,MATCH($A97,Variables!$A$5:$A$65,0))="","","."&amp;INDEX(Variables!$D$5:$D$65,MATCH($A97,Variables!$A$5:$A$65,0)))&amp;"."&amp;AB$5</f>
        <v>egy.mit.fb.s.res.all.2</v>
      </c>
      <c r="AC97" s="32">
        <f>INDEX(MTInputs!$J$1:$AZ$415,$D97,MATCH(AC$5,MTInputs!$J$5:$AZ$5,0))</f>
        <v>0</v>
      </c>
      <c r="AD97" s="33">
        <f>INDEX(MTInputs!$J$1:$AZ$415,$D97,MATCH(AD$5,MTInputs!$J$5:$AZ$5,0))</f>
        <v>0</v>
      </c>
      <c r="AE97" s="33">
        <f>INDEX(MTInputs!$J$1:$AZ$415,$D97,MATCH(AE$5,MTInputs!$J$5:$AZ$5,0))</f>
        <v>0</v>
      </c>
      <c r="AF97" s="33">
        <f>INDEX(MTInputs!$J$1:$AZ$415,$D97,MATCH(AF$5,MTInputs!$J$5:$AZ$5,0))</f>
        <v>0</v>
      </c>
      <c r="AG97" s="33">
        <f>INDEX(MTInputs!$J$1:$AZ$415,$D97,MATCH(AG$5,MTInputs!$J$5:$AZ$5,0))</f>
        <v>0</v>
      </c>
      <c r="AH97" s="33">
        <f>INDEX(MTInputs!$J$1:$AZ$415,$D97,MATCH(AH$5,MTInputs!$J$5:$AZ$5,0))</f>
        <v>0</v>
      </c>
      <c r="AI97" s="33">
        <f>INDEX(MTInputs!$J$1:$AZ$415,$D97,MATCH(AI$5,MTInputs!$J$5:$AZ$5,0))</f>
        <v>0</v>
      </c>
      <c r="AJ97" s="33">
        <f>INDEX(MTInputs!$J$1:$AZ$415,$D97,MATCH(AJ$5,MTInputs!$J$5:$AZ$5,0))</f>
        <v>0</v>
      </c>
      <c r="AK97" s="33">
        <f>INDEX(MTInputs!$J$1:$AZ$415,$D97,MATCH(AK$5,MTInputs!$J$5:$AZ$5,0))</f>
        <v>0</v>
      </c>
      <c r="AL97" s="33">
        <f>INDEX(MTInputs!$J$1:$AZ$415,$D97,MATCH(AL$5,MTInputs!$J$5:$AZ$5,0))</f>
        <v>0</v>
      </c>
      <c r="AM97" s="33">
        <f>INDEX(MTInputs!$J$1:$AZ$415,$D97,MATCH(AM$5,MTInputs!$J$5:$AZ$5,0))</f>
        <v>0</v>
      </c>
      <c r="AN97" s="33">
        <f>INDEX(MTInputs!$J$1:$AZ$415,$D97,MATCH(AN$5,MTInputs!$J$5:$AZ$5,0))</f>
        <v>0</v>
      </c>
      <c r="AO97" s="33">
        <f>INDEX(MTInputs!$J$1:$AZ$415,$D97,MATCH(AO$5,MTInputs!$J$5:$AZ$5,0))</f>
        <v>0</v>
      </c>
      <c r="AP97" s="33">
        <f>INDEX(MTInputs!$J$1:$AZ$415,$D97,MATCH(AP$5,MTInputs!$J$5:$AZ$5,0))</f>
        <v>0</v>
      </c>
    </row>
    <row r="98" spans="1:42" hidden="1" outlineLevel="1" x14ac:dyDescent="0.25">
      <c r="A98" s="5" t="s">
        <v>907</v>
      </c>
      <c r="B98" s="5" t="s">
        <v>870</v>
      </c>
      <c r="C98" s="5" t="s">
        <v>900</v>
      </c>
      <c r="D98" s="6">
        <v>59</v>
      </c>
      <c r="H98" s="5" t="str">
        <f>INDEX(Variables!$B$5:$B$65,MATCH($A98,Variables!$A$5:$A$65,0))&amp;IF($C98="",""," | "&amp;INDEX(Mapping!$B$5:$B$26,MATCH($C98,Mapping!$A$5:$A$26,0))&amp;" | "&amp;INDEX(Mapping!$B$30:$B$41,MATCH($B98,Mapping!$A$30:$A$41,0)))</f>
        <v>Feebates: starting rate | Industry | All fuels</v>
      </c>
      <c r="I98" s="5" t="str">
        <f>INDEX(Variables!$C$5:$C$65,MATCH($A98,Variables!$A$5:$A$65,0))</f>
        <v>USD/tCO2</v>
      </c>
      <c r="J98" s="5" t="str">
        <f>INDEX(Variables!$E$5:$E$65,MATCH($A98,Variables!$A$5:$A$65,0))</f>
        <v>MTInputs (scenario column)</v>
      </c>
      <c r="K98" s="5"/>
      <c r="L98" s="23" t="str">
        <f>LOWER(Settings!$C$4)&amp;".mit."&amp;$A98&amp;IF($C98="","","."&amp;$C98&amp;"."&amp;$B98)&amp;IF(INDEX(Variables!$D$5:$D$65,MATCH($A98,Variables!$A$5:$A$65,0))="","","."&amp;INDEX(Variables!$D$5:$D$65,MATCH($A98,Variables!$A$5:$A$65,0)))&amp;"."&amp;L$5</f>
        <v>egy.mit.fb.s.ind.all.1</v>
      </c>
      <c r="M98" s="32">
        <f>INDEX(MTInputs!$J$1:$AZ$415,$D98,MATCH(M$5,MTInputs!$J$5:$AZ$5,0))</f>
        <v>0</v>
      </c>
      <c r="N98" s="33">
        <f>INDEX(MTInputs!$J$1:$AZ$415,$D98,MATCH(N$5,MTInputs!$J$5:$AZ$5,0))</f>
        <v>0</v>
      </c>
      <c r="O98" s="33">
        <f>INDEX(MTInputs!$J$1:$AZ$415,$D98,MATCH(O$5,MTInputs!$J$5:$AZ$5,0))</f>
        <v>0</v>
      </c>
      <c r="P98" s="33">
        <f>INDEX(MTInputs!$J$1:$AZ$415,$D98,MATCH(P$5,MTInputs!$J$5:$AZ$5,0))</f>
        <v>0</v>
      </c>
      <c r="Q98" s="33">
        <f>INDEX(MTInputs!$J$1:$AZ$415,$D98,MATCH(Q$5,MTInputs!$J$5:$AZ$5,0))</f>
        <v>0</v>
      </c>
      <c r="R98" s="33">
        <f>INDEX(MTInputs!$J$1:$AZ$415,$D98,MATCH(R$5,MTInputs!$J$5:$AZ$5,0))</f>
        <v>0</v>
      </c>
      <c r="S98" s="33">
        <f>INDEX(MTInputs!$J$1:$AZ$415,$D98,MATCH(S$5,MTInputs!$J$5:$AZ$5,0))</f>
        <v>0</v>
      </c>
      <c r="T98" s="33">
        <f>INDEX(MTInputs!$J$1:$AZ$415,$D98,MATCH(T$5,MTInputs!$J$5:$AZ$5,0))</f>
        <v>0</v>
      </c>
      <c r="U98" s="33">
        <f>INDEX(MTInputs!$J$1:$AZ$415,$D98,MATCH(U$5,MTInputs!$J$5:$AZ$5,0))</f>
        <v>0</v>
      </c>
      <c r="V98" s="33">
        <f>INDEX(MTInputs!$J$1:$AZ$415,$D98,MATCH(V$5,MTInputs!$J$5:$AZ$5,0))</f>
        <v>0</v>
      </c>
      <c r="W98" s="33">
        <f>INDEX(MTInputs!$J$1:$AZ$415,$D98,MATCH(W$5,MTInputs!$J$5:$AZ$5,0))</f>
        <v>0</v>
      </c>
      <c r="X98" s="33">
        <f>INDEX(MTInputs!$J$1:$AZ$415,$D98,MATCH(X$5,MTInputs!$J$5:$AZ$5,0))</f>
        <v>0</v>
      </c>
      <c r="Y98" s="33">
        <f>INDEX(MTInputs!$J$1:$AZ$415,$D98,MATCH(Y$5,MTInputs!$J$5:$AZ$5,0))</f>
        <v>0</v>
      </c>
      <c r="Z98" s="33">
        <f>INDEX(MTInputs!$J$1:$AZ$415,$D98,MATCH(Z$5,MTInputs!$J$5:$AZ$5,0))</f>
        <v>0</v>
      </c>
      <c r="AA98" s="33"/>
      <c r="AB98" s="23" t="str">
        <f>LOWER(Settings!$C$4)&amp;".mit."&amp;$A98&amp;IF($C98="","","."&amp;$C98&amp;"."&amp;$B98)&amp;IF(INDEX(Variables!$D$5:$D$65,MATCH($A98,Variables!$A$5:$A$65,0))="","","."&amp;INDEX(Variables!$D$5:$D$65,MATCH($A98,Variables!$A$5:$A$65,0)))&amp;"."&amp;AB$5</f>
        <v>egy.mit.fb.s.ind.all.2</v>
      </c>
      <c r="AC98" s="32">
        <f>INDEX(MTInputs!$J$1:$AZ$415,$D98,MATCH(AC$5,MTInputs!$J$5:$AZ$5,0))</f>
        <v>0</v>
      </c>
      <c r="AD98" s="33">
        <f>INDEX(MTInputs!$J$1:$AZ$415,$D98,MATCH(AD$5,MTInputs!$J$5:$AZ$5,0))</f>
        <v>0</v>
      </c>
      <c r="AE98" s="33">
        <f>INDEX(MTInputs!$J$1:$AZ$415,$D98,MATCH(AE$5,MTInputs!$J$5:$AZ$5,0))</f>
        <v>0</v>
      </c>
      <c r="AF98" s="33">
        <f>INDEX(MTInputs!$J$1:$AZ$415,$D98,MATCH(AF$5,MTInputs!$J$5:$AZ$5,0))</f>
        <v>0</v>
      </c>
      <c r="AG98" s="33">
        <f>INDEX(MTInputs!$J$1:$AZ$415,$D98,MATCH(AG$5,MTInputs!$J$5:$AZ$5,0))</f>
        <v>0</v>
      </c>
      <c r="AH98" s="33">
        <f>INDEX(MTInputs!$J$1:$AZ$415,$D98,MATCH(AH$5,MTInputs!$J$5:$AZ$5,0))</f>
        <v>0</v>
      </c>
      <c r="AI98" s="33">
        <f>INDEX(MTInputs!$J$1:$AZ$415,$D98,MATCH(AI$5,MTInputs!$J$5:$AZ$5,0))</f>
        <v>0</v>
      </c>
      <c r="AJ98" s="33">
        <f>INDEX(MTInputs!$J$1:$AZ$415,$D98,MATCH(AJ$5,MTInputs!$J$5:$AZ$5,0))</f>
        <v>0</v>
      </c>
      <c r="AK98" s="33">
        <f>INDEX(MTInputs!$J$1:$AZ$415,$D98,MATCH(AK$5,MTInputs!$J$5:$AZ$5,0))</f>
        <v>0</v>
      </c>
      <c r="AL98" s="33">
        <f>INDEX(MTInputs!$J$1:$AZ$415,$D98,MATCH(AL$5,MTInputs!$J$5:$AZ$5,0))</f>
        <v>0</v>
      </c>
      <c r="AM98" s="33">
        <f>INDEX(MTInputs!$J$1:$AZ$415,$D98,MATCH(AM$5,MTInputs!$J$5:$AZ$5,0))</f>
        <v>0</v>
      </c>
      <c r="AN98" s="33">
        <f>INDEX(MTInputs!$J$1:$AZ$415,$D98,MATCH(AN$5,MTInputs!$J$5:$AZ$5,0))</f>
        <v>0</v>
      </c>
      <c r="AO98" s="33">
        <f>INDEX(MTInputs!$J$1:$AZ$415,$D98,MATCH(AO$5,MTInputs!$J$5:$AZ$5,0))</f>
        <v>0</v>
      </c>
      <c r="AP98" s="33">
        <f>INDEX(MTInputs!$J$1:$AZ$415,$D98,MATCH(AP$5,MTInputs!$J$5:$AZ$5,0))</f>
        <v>0</v>
      </c>
    </row>
    <row r="99" spans="1:42" hidden="1" outlineLevel="1" x14ac:dyDescent="0.25">
      <c r="A99" s="5" t="s">
        <v>909</v>
      </c>
      <c r="B99" s="5" t="s">
        <v>870</v>
      </c>
      <c r="C99" s="5" t="s">
        <v>879</v>
      </c>
      <c r="D99" s="6">
        <v>61</v>
      </c>
      <c r="H99" s="5" t="str">
        <f>INDEX(Variables!$B$5:$B$65,MATCH($A99,Variables!$A$5:$A$65,0))&amp;IF($C99="",""," | "&amp;INDEX(Mapping!$B$5:$B$26,MATCH($C99,Mapping!$A$5:$A$26,0))&amp;" | "&amp;INDEX(Mapping!$B$30:$B$41,MATCH($B99,Mapping!$A$30:$A$41,0)))</f>
        <v>Feebates: target rate | Power | All fuels</v>
      </c>
      <c r="I99" s="5" t="str">
        <f>INDEX(Variables!$C$5:$C$65,MATCH($A99,Variables!$A$5:$A$65,0))</f>
        <v>USD/tCO2</v>
      </c>
      <c r="J99" s="5" t="str">
        <f>INDEX(Variables!$E$5:$E$65,MATCH($A99,Variables!$A$5:$A$65,0))</f>
        <v>MTInputs (scenario column)</v>
      </c>
      <c r="K99" s="5"/>
      <c r="L99" s="23" t="str">
        <f>LOWER(Settings!$C$4)&amp;".mit."&amp;$A99&amp;IF($C99="","","."&amp;$C99&amp;"."&amp;$B99)&amp;IF(INDEX(Variables!$D$5:$D$65,MATCH($A99,Variables!$A$5:$A$65,0))="","","."&amp;INDEX(Variables!$D$5:$D$65,MATCH($A99,Variables!$A$5:$A$65,0)))&amp;"."&amp;L$5</f>
        <v>egy.mit.fb.t.pow.all.1</v>
      </c>
      <c r="M99" s="32">
        <f>INDEX(MTInputs!$J$1:$AZ$415,$D99,MATCH(M$5,MTInputs!$J$5:$AZ$5,0))</f>
        <v>0</v>
      </c>
      <c r="N99" s="33">
        <f>INDEX(MTInputs!$J$1:$AZ$415,$D99,MATCH(N$5,MTInputs!$J$5:$AZ$5,0))</f>
        <v>0</v>
      </c>
      <c r="O99" s="33">
        <f>INDEX(MTInputs!$J$1:$AZ$415,$D99,MATCH(O$5,MTInputs!$J$5:$AZ$5,0))</f>
        <v>0</v>
      </c>
      <c r="P99" s="33">
        <f>INDEX(MTInputs!$J$1:$AZ$415,$D99,MATCH(P$5,MTInputs!$J$5:$AZ$5,0))</f>
        <v>0</v>
      </c>
      <c r="Q99" s="33">
        <f>INDEX(MTInputs!$J$1:$AZ$415,$D99,MATCH(Q$5,MTInputs!$J$5:$AZ$5,0))</f>
        <v>0</v>
      </c>
      <c r="R99" s="33">
        <f>INDEX(MTInputs!$J$1:$AZ$415,$D99,MATCH(R$5,MTInputs!$J$5:$AZ$5,0))</f>
        <v>0</v>
      </c>
      <c r="S99" s="33">
        <f>INDEX(MTInputs!$J$1:$AZ$415,$D99,MATCH(S$5,MTInputs!$J$5:$AZ$5,0))</f>
        <v>0</v>
      </c>
      <c r="T99" s="33">
        <f>INDEX(MTInputs!$J$1:$AZ$415,$D99,MATCH(T$5,MTInputs!$J$5:$AZ$5,0))</f>
        <v>0</v>
      </c>
      <c r="U99" s="33">
        <f>INDEX(MTInputs!$J$1:$AZ$415,$D99,MATCH(U$5,MTInputs!$J$5:$AZ$5,0))</f>
        <v>0</v>
      </c>
      <c r="V99" s="33">
        <f>INDEX(MTInputs!$J$1:$AZ$415,$D99,MATCH(V$5,MTInputs!$J$5:$AZ$5,0))</f>
        <v>0</v>
      </c>
      <c r="W99" s="33">
        <f>INDEX(MTInputs!$J$1:$AZ$415,$D99,MATCH(W$5,MTInputs!$J$5:$AZ$5,0))</f>
        <v>0</v>
      </c>
      <c r="X99" s="33">
        <f>INDEX(MTInputs!$J$1:$AZ$415,$D99,MATCH(X$5,MTInputs!$J$5:$AZ$5,0))</f>
        <v>0</v>
      </c>
      <c r="Y99" s="33">
        <f>INDEX(MTInputs!$J$1:$AZ$415,$D99,MATCH(Y$5,MTInputs!$J$5:$AZ$5,0))</f>
        <v>0</v>
      </c>
      <c r="Z99" s="33">
        <f>INDEX(MTInputs!$J$1:$AZ$415,$D99,MATCH(Z$5,MTInputs!$J$5:$AZ$5,0))</f>
        <v>0</v>
      </c>
      <c r="AA99" s="33"/>
      <c r="AB99" s="23" t="str">
        <f>LOWER(Settings!$C$4)&amp;".mit."&amp;$A99&amp;IF($C99="","","."&amp;$C99&amp;"."&amp;$B99)&amp;IF(INDEX(Variables!$D$5:$D$65,MATCH($A99,Variables!$A$5:$A$65,0))="","","."&amp;INDEX(Variables!$D$5:$D$65,MATCH($A99,Variables!$A$5:$A$65,0)))&amp;"."&amp;AB$5</f>
        <v>egy.mit.fb.t.pow.all.2</v>
      </c>
      <c r="AC99" s="32">
        <f>INDEX(MTInputs!$J$1:$AZ$415,$D99,MATCH(AC$5,MTInputs!$J$5:$AZ$5,0))</f>
        <v>0</v>
      </c>
      <c r="AD99" s="33">
        <f>INDEX(MTInputs!$J$1:$AZ$415,$D99,MATCH(AD$5,MTInputs!$J$5:$AZ$5,0))</f>
        <v>0</v>
      </c>
      <c r="AE99" s="33">
        <f>INDEX(MTInputs!$J$1:$AZ$415,$D99,MATCH(AE$5,MTInputs!$J$5:$AZ$5,0))</f>
        <v>0</v>
      </c>
      <c r="AF99" s="33">
        <f>INDEX(MTInputs!$J$1:$AZ$415,$D99,MATCH(AF$5,MTInputs!$J$5:$AZ$5,0))</f>
        <v>0</v>
      </c>
      <c r="AG99" s="33">
        <f>INDEX(MTInputs!$J$1:$AZ$415,$D99,MATCH(AG$5,MTInputs!$J$5:$AZ$5,0))</f>
        <v>0</v>
      </c>
      <c r="AH99" s="33">
        <f>INDEX(MTInputs!$J$1:$AZ$415,$D99,MATCH(AH$5,MTInputs!$J$5:$AZ$5,0))</f>
        <v>0</v>
      </c>
      <c r="AI99" s="33">
        <f>INDEX(MTInputs!$J$1:$AZ$415,$D99,MATCH(AI$5,MTInputs!$J$5:$AZ$5,0))</f>
        <v>0</v>
      </c>
      <c r="AJ99" s="33">
        <f>INDEX(MTInputs!$J$1:$AZ$415,$D99,MATCH(AJ$5,MTInputs!$J$5:$AZ$5,0))</f>
        <v>0</v>
      </c>
      <c r="AK99" s="33">
        <f>INDEX(MTInputs!$J$1:$AZ$415,$D99,MATCH(AK$5,MTInputs!$J$5:$AZ$5,0))</f>
        <v>0</v>
      </c>
      <c r="AL99" s="33">
        <f>INDEX(MTInputs!$J$1:$AZ$415,$D99,MATCH(AL$5,MTInputs!$J$5:$AZ$5,0))</f>
        <v>0</v>
      </c>
      <c r="AM99" s="33">
        <f>INDEX(MTInputs!$J$1:$AZ$415,$D99,MATCH(AM$5,MTInputs!$J$5:$AZ$5,0))</f>
        <v>0</v>
      </c>
      <c r="AN99" s="33">
        <f>INDEX(MTInputs!$J$1:$AZ$415,$D99,MATCH(AN$5,MTInputs!$J$5:$AZ$5,0))</f>
        <v>0</v>
      </c>
      <c r="AO99" s="33">
        <f>INDEX(MTInputs!$J$1:$AZ$415,$D99,MATCH(AO$5,MTInputs!$J$5:$AZ$5,0))</f>
        <v>0</v>
      </c>
      <c r="AP99" s="33">
        <f>INDEX(MTInputs!$J$1:$AZ$415,$D99,MATCH(AP$5,MTInputs!$J$5:$AZ$5,0))</f>
        <v>0</v>
      </c>
    </row>
    <row r="100" spans="1:42" hidden="1" outlineLevel="1" x14ac:dyDescent="0.25">
      <c r="A100" s="5" t="s">
        <v>909</v>
      </c>
      <c r="B100" s="5" t="s">
        <v>870</v>
      </c>
      <c r="C100" s="5" t="s">
        <v>908</v>
      </c>
      <c r="D100" s="6">
        <v>62</v>
      </c>
      <c r="H100" s="5" t="str">
        <f>INDEX(Variables!$B$5:$B$65,MATCH($A100,Variables!$A$5:$A$65,0))&amp;IF($C100="",""," | "&amp;INDEX(Mapping!$B$5:$B$26,MATCH($C100,Mapping!$A$5:$A$26,0))&amp;" | "&amp;INDEX(Mapping!$B$30:$B$41,MATCH($B100,Mapping!$A$30:$A$41,0)))</f>
        <v>Feebates: target rate | Transport | All fuels</v>
      </c>
      <c r="I100" s="5" t="str">
        <f>INDEX(Variables!$C$5:$C$65,MATCH($A100,Variables!$A$5:$A$65,0))</f>
        <v>USD/tCO2</v>
      </c>
      <c r="J100" s="5" t="str">
        <f>INDEX(Variables!$E$5:$E$65,MATCH($A100,Variables!$A$5:$A$65,0))</f>
        <v>MTInputs (scenario column)</v>
      </c>
      <c r="K100" s="5"/>
      <c r="L100" s="23" t="str">
        <f>LOWER(Settings!$C$4)&amp;".mit."&amp;$A100&amp;IF($C100="","","."&amp;$C100&amp;"."&amp;$B100)&amp;IF(INDEX(Variables!$D$5:$D$65,MATCH($A100,Variables!$A$5:$A$65,0))="","","."&amp;INDEX(Variables!$D$5:$D$65,MATCH($A100,Variables!$A$5:$A$65,0)))&amp;"."&amp;L$5</f>
        <v>egy.mit.fb.t.tra.all.1</v>
      </c>
      <c r="M100" s="32">
        <f>INDEX(MTInputs!$J$1:$AZ$415,$D100,MATCH(M$5,MTInputs!$J$5:$AZ$5,0))</f>
        <v>0</v>
      </c>
      <c r="N100" s="33">
        <f>INDEX(MTInputs!$J$1:$AZ$415,$D100,MATCH(N$5,MTInputs!$J$5:$AZ$5,0))</f>
        <v>0</v>
      </c>
      <c r="O100" s="33">
        <f>INDEX(MTInputs!$J$1:$AZ$415,$D100,MATCH(O$5,MTInputs!$J$5:$AZ$5,0))</f>
        <v>0</v>
      </c>
      <c r="P100" s="33">
        <f>INDEX(MTInputs!$J$1:$AZ$415,$D100,MATCH(P$5,MTInputs!$J$5:$AZ$5,0))</f>
        <v>0</v>
      </c>
      <c r="Q100" s="33">
        <f>INDEX(MTInputs!$J$1:$AZ$415,$D100,MATCH(Q$5,MTInputs!$J$5:$AZ$5,0))</f>
        <v>0</v>
      </c>
      <c r="R100" s="33">
        <f>INDEX(MTInputs!$J$1:$AZ$415,$D100,MATCH(R$5,MTInputs!$J$5:$AZ$5,0))</f>
        <v>0</v>
      </c>
      <c r="S100" s="33">
        <f>INDEX(MTInputs!$J$1:$AZ$415,$D100,MATCH(S$5,MTInputs!$J$5:$AZ$5,0))</f>
        <v>0</v>
      </c>
      <c r="T100" s="33">
        <f>INDEX(MTInputs!$J$1:$AZ$415,$D100,MATCH(T$5,MTInputs!$J$5:$AZ$5,0))</f>
        <v>0</v>
      </c>
      <c r="U100" s="33">
        <f>INDEX(MTInputs!$J$1:$AZ$415,$D100,MATCH(U$5,MTInputs!$J$5:$AZ$5,0))</f>
        <v>0</v>
      </c>
      <c r="V100" s="33">
        <f>INDEX(MTInputs!$J$1:$AZ$415,$D100,MATCH(V$5,MTInputs!$J$5:$AZ$5,0))</f>
        <v>0</v>
      </c>
      <c r="W100" s="33">
        <f>INDEX(MTInputs!$J$1:$AZ$415,$D100,MATCH(W$5,MTInputs!$J$5:$AZ$5,0))</f>
        <v>0</v>
      </c>
      <c r="X100" s="33">
        <f>INDEX(MTInputs!$J$1:$AZ$415,$D100,MATCH(X$5,MTInputs!$J$5:$AZ$5,0))</f>
        <v>0</v>
      </c>
      <c r="Y100" s="33">
        <f>INDEX(MTInputs!$J$1:$AZ$415,$D100,MATCH(Y$5,MTInputs!$J$5:$AZ$5,0))</f>
        <v>0</v>
      </c>
      <c r="Z100" s="33">
        <f>INDEX(MTInputs!$J$1:$AZ$415,$D100,MATCH(Z$5,MTInputs!$J$5:$AZ$5,0))</f>
        <v>0</v>
      </c>
      <c r="AA100" s="33"/>
      <c r="AB100" s="23" t="str">
        <f>LOWER(Settings!$C$4)&amp;".mit."&amp;$A100&amp;IF($C100="","","."&amp;$C100&amp;"."&amp;$B100)&amp;IF(INDEX(Variables!$D$5:$D$65,MATCH($A100,Variables!$A$5:$A$65,0))="","","."&amp;INDEX(Variables!$D$5:$D$65,MATCH($A100,Variables!$A$5:$A$65,0)))&amp;"."&amp;AB$5</f>
        <v>egy.mit.fb.t.tra.all.2</v>
      </c>
      <c r="AC100" s="32">
        <f>INDEX(MTInputs!$J$1:$AZ$415,$D100,MATCH(AC$5,MTInputs!$J$5:$AZ$5,0))</f>
        <v>0</v>
      </c>
      <c r="AD100" s="33">
        <f>INDEX(MTInputs!$J$1:$AZ$415,$D100,MATCH(AD$5,MTInputs!$J$5:$AZ$5,0))</f>
        <v>0</v>
      </c>
      <c r="AE100" s="33">
        <f>INDEX(MTInputs!$J$1:$AZ$415,$D100,MATCH(AE$5,MTInputs!$J$5:$AZ$5,0))</f>
        <v>0</v>
      </c>
      <c r="AF100" s="33">
        <f>INDEX(MTInputs!$J$1:$AZ$415,$D100,MATCH(AF$5,MTInputs!$J$5:$AZ$5,0))</f>
        <v>0</v>
      </c>
      <c r="AG100" s="33">
        <f>INDEX(MTInputs!$J$1:$AZ$415,$D100,MATCH(AG$5,MTInputs!$J$5:$AZ$5,0))</f>
        <v>0</v>
      </c>
      <c r="AH100" s="33">
        <f>INDEX(MTInputs!$J$1:$AZ$415,$D100,MATCH(AH$5,MTInputs!$J$5:$AZ$5,0))</f>
        <v>0</v>
      </c>
      <c r="AI100" s="33">
        <f>INDEX(MTInputs!$J$1:$AZ$415,$D100,MATCH(AI$5,MTInputs!$J$5:$AZ$5,0))</f>
        <v>0</v>
      </c>
      <c r="AJ100" s="33">
        <f>INDEX(MTInputs!$J$1:$AZ$415,$D100,MATCH(AJ$5,MTInputs!$J$5:$AZ$5,0))</f>
        <v>0</v>
      </c>
      <c r="AK100" s="33">
        <f>INDEX(MTInputs!$J$1:$AZ$415,$D100,MATCH(AK$5,MTInputs!$J$5:$AZ$5,0))</f>
        <v>0</v>
      </c>
      <c r="AL100" s="33">
        <f>INDEX(MTInputs!$J$1:$AZ$415,$D100,MATCH(AL$5,MTInputs!$J$5:$AZ$5,0))</f>
        <v>0</v>
      </c>
      <c r="AM100" s="33">
        <f>INDEX(MTInputs!$J$1:$AZ$415,$D100,MATCH(AM$5,MTInputs!$J$5:$AZ$5,0))</f>
        <v>0</v>
      </c>
      <c r="AN100" s="33">
        <f>INDEX(MTInputs!$J$1:$AZ$415,$D100,MATCH(AN$5,MTInputs!$J$5:$AZ$5,0))</f>
        <v>0</v>
      </c>
      <c r="AO100" s="33">
        <f>INDEX(MTInputs!$J$1:$AZ$415,$D100,MATCH(AO$5,MTInputs!$J$5:$AZ$5,0))</f>
        <v>0</v>
      </c>
      <c r="AP100" s="33">
        <f>INDEX(MTInputs!$J$1:$AZ$415,$D100,MATCH(AP$5,MTInputs!$J$5:$AZ$5,0))</f>
        <v>0</v>
      </c>
    </row>
    <row r="101" spans="1:42" hidden="1" outlineLevel="1" x14ac:dyDescent="0.25">
      <c r="A101" s="5" t="s">
        <v>909</v>
      </c>
      <c r="B101" s="5" t="s">
        <v>870</v>
      </c>
      <c r="C101" s="5" t="s">
        <v>884</v>
      </c>
      <c r="D101" s="6">
        <v>63</v>
      </c>
      <c r="H101" s="5" t="str">
        <f>INDEX(Variables!$B$5:$B$65,MATCH($A101,Variables!$A$5:$A$65,0))&amp;IF($C101="",""," | "&amp;INDEX(Mapping!$B$5:$B$26,MATCH($C101,Mapping!$A$5:$A$26,0))&amp;" | "&amp;INDEX(Mapping!$B$30:$B$41,MATCH($B101,Mapping!$A$30:$A$41,0)))</f>
        <v>Feebates: target rate | Residential | All fuels</v>
      </c>
      <c r="I101" s="5" t="str">
        <f>INDEX(Variables!$C$5:$C$65,MATCH($A101,Variables!$A$5:$A$65,0))</f>
        <v>USD/tCO2</v>
      </c>
      <c r="J101" s="5" t="str">
        <f>INDEX(Variables!$E$5:$E$65,MATCH($A101,Variables!$A$5:$A$65,0))</f>
        <v>MTInputs (scenario column)</v>
      </c>
      <c r="K101" s="5"/>
      <c r="L101" s="23" t="str">
        <f>LOWER(Settings!$C$4)&amp;".mit."&amp;$A101&amp;IF($C101="","","."&amp;$C101&amp;"."&amp;$B101)&amp;IF(INDEX(Variables!$D$5:$D$65,MATCH($A101,Variables!$A$5:$A$65,0))="","","."&amp;INDEX(Variables!$D$5:$D$65,MATCH($A101,Variables!$A$5:$A$65,0)))&amp;"."&amp;L$5</f>
        <v>egy.mit.fb.t.res.all.1</v>
      </c>
      <c r="M101" s="32">
        <f>INDEX(MTInputs!$J$1:$AZ$415,$D101,MATCH(M$5,MTInputs!$J$5:$AZ$5,0))</f>
        <v>0</v>
      </c>
      <c r="N101" s="33">
        <f>INDEX(MTInputs!$J$1:$AZ$415,$D101,MATCH(N$5,MTInputs!$J$5:$AZ$5,0))</f>
        <v>0</v>
      </c>
      <c r="O101" s="33">
        <f>INDEX(MTInputs!$J$1:$AZ$415,$D101,MATCH(O$5,MTInputs!$J$5:$AZ$5,0))</f>
        <v>0</v>
      </c>
      <c r="P101" s="33">
        <f>INDEX(MTInputs!$J$1:$AZ$415,$D101,MATCH(P$5,MTInputs!$J$5:$AZ$5,0))</f>
        <v>0</v>
      </c>
      <c r="Q101" s="33">
        <f>INDEX(MTInputs!$J$1:$AZ$415,$D101,MATCH(Q$5,MTInputs!$J$5:$AZ$5,0))</f>
        <v>0</v>
      </c>
      <c r="R101" s="33">
        <f>INDEX(MTInputs!$J$1:$AZ$415,$D101,MATCH(R$5,MTInputs!$J$5:$AZ$5,0))</f>
        <v>0</v>
      </c>
      <c r="S101" s="33">
        <f>INDEX(MTInputs!$J$1:$AZ$415,$D101,MATCH(S$5,MTInputs!$J$5:$AZ$5,0))</f>
        <v>0</v>
      </c>
      <c r="T101" s="33">
        <f>INDEX(MTInputs!$J$1:$AZ$415,$D101,MATCH(T$5,MTInputs!$J$5:$AZ$5,0))</f>
        <v>0</v>
      </c>
      <c r="U101" s="33">
        <f>INDEX(MTInputs!$J$1:$AZ$415,$D101,MATCH(U$5,MTInputs!$J$5:$AZ$5,0))</f>
        <v>0</v>
      </c>
      <c r="V101" s="33">
        <f>INDEX(MTInputs!$J$1:$AZ$415,$D101,MATCH(V$5,MTInputs!$J$5:$AZ$5,0))</f>
        <v>0</v>
      </c>
      <c r="W101" s="33">
        <f>INDEX(MTInputs!$J$1:$AZ$415,$D101,MATCH(W$5,MTInputs!$J$5:$AZ$5,0))</f>
        <v>0</v>
      </c>
      <c r="X101" s="33">
        <f>INDEX(MTInputs!$J$1:$AZ$415,$D101,MATCH(X$5,MTInputs!$J$5:$AZ$5,0))</f>
        <v>0</v>
      </c>
      <c r="Y101" s="33">
        <f>INDEX(MTInputs!$J$1:$AZ$415,$D101,MATCH(Y$5,MTInputs!$J$5:$AZ$5,0))</f>
        <v>0</v>
      </c>
      <c r="Z101" s="33">
        <f>INDEX(MTInputs!$J$1:$AZ$415,$D101,MATCH(Z$5,MTInputs!$J$5:$AZ$5,0))</f>
        <v>0</v>
      </c>
      <c r="AA101" s="33"/>
      <c r="AB101" s="23" t="str">
        <f>LOWER(Settings!$C$4)&amp;".mit."&amp;$A101&amp;IF($C101="","","."&amp;$C101&amp;"."&amp;$B101)&amp;IF(INDEX(Variables!$D$5:$D$65,MATCH($A101,Variables!$A$5:$A$65,0))="","","."&amp;INDEX(Variables!$D$5:$D$65,MATCH($A101,Variables!$A$5:$A$65,0)))&amp;"."&amp;AB$5</f>
        <v>egy.mit.fb.t.res.all.2</v>
      </c>
      <c r="AC101" s="32">
        <f>INDEX(MTInputs!$J$1:$AZ$415,$D101,MATCH(AC$5,MTInputs!$J$5:$AZ$5,0))</f>
        <v>0</v>
      </c>
      <c r="AD101" s="33">
        <f>INDEX(MTInputs!$J$1:$AZ$415,$D101,MATCH(AD$5,MTInputs!$J$5:$AZ$5,0))</f>
        <v>0</v>
      </c>
      <c r="AE101" s="33">
        <f>INDEX(MTInputs!$J$1:$AZ$415,$D101,MATCH(AE$5,MTInputs!$J$5:$AZ$5,0))</f>
        <v>0</v>
      </c>
      <c r="AF101" s="33">
        <f>INDEX(MTInputs!$J$1:$AZ$415,$D101,MATCH(AF$5,MTInputs!$J$5:$AZ$5,0))</f>
        <v>0</v>
      </c>
      <c r="AG101" s="33">
        <f>INDEX(MTInputs!$J$1:$AZ$415,$D101,MATCH(AG$5,MTInputs!$J$5:$AZ$5,0))</f>
        <v>0</v>
      </c>
      <c r="AH101" s="33">
        <f>INDEX(MTInputs!$J$1:$AZ$415,$D101,MATCH(AH$5,MTInputs!$J$5:$AZ$5,0))</f>
        <v>0</v>
      </c>
      <c r="AI101" s="33">
        <f>INDEX(MTInputs!$J$1:$AZ$415,$D101,MATCH(AI$5,MTInputs!$J$5:$AZ$5,0))</f>
        <v>0</v>
      </c>
      <c r="AJ101" s="33">
        <f>INDEX(MTInputs!$J$1:$AZ$415,$D101,MATCH(AJ$5,MTInputs!$J$5:$AZ$5,0))</f>
        <v>0</v>
      </c>
      <c r="AK101" s="33">
        <f>INDEX(MTInputs!$J$1:$AZ$415,$D101,MATCH(AK$5,MTInputs!$J$5:$AZ$5,0))</f>
        <v>0</v>
      </c>
      <c r="AL101" s="33">
        <f>INDEX(MTInputs!$J$1:$AZ$415,$D101,MATCH(AL$5,MTInputs!$J$5:$AZ$5,0))</f>
        <v>0</v>
      </c>
      <c r="AM101" s="33">
        <f>INDEX(MTInputs!$J$1:$AZ$415,$D101,MATCH(AM$5,MTInputs!$J$5:$AZ$5,0))</f>
        <v>0</v>
      </c>
      <c r="AN101" s="33">
        <f>INDEX(MTInputs!$J$1:$AZ$415,$D101,MATCH(AN$5,MTInputs!$J$5:$AZ$5,0))</f>
        <v>0</v>
      </c>
      <c r="AO101" s="33">
        <f>INDEX(MTInputs!$J$1:$AZ$415,$D101,MATCH(AO$5,MTInputs!$J$5:$AZ$5,0))</f>
        <v>0</v>
      </c>
      <c r="AP101" s="33">
        <f>INDEX(MTInputs!$J$1:$AZ$415,$D101,MATCH(AP$5,MTInputs!$J$5:$AZ$5,0))</f>
        <v>0</v>
      </c>
    </row>
    <row r="102" spans="1:42" hidden="1" outlineLevel="1" x14ac:dyDescent="0.25">
      <c r="A102" s="5" t="s">
        <v>909</v>
      </c>
      <c r="B102" s="5" t="s">
        <v>870</v>
      </c>
      <c r="C102" s="5" t="s">
        <v>900</v>
      </c>
      <c r="D102" s="6">
        <v>64</v>
      </c>
      <c r="H102" s="5" t="str">
        <f>INDEX(Variables!$B$5:$B$65,MATCH($A102,Variables!$A$5:$A$65,0))&amp;IF($C102="",""," | "&amp;INDEX(Mapping!$B$5:$B$26,MATCH($C102,Mapping!$A$5:$A$26,0))&amp;" | "&amp;INDEX(Mapping!$B$30:$B$41,MATCH($B102,Mapping!$A$30:$A$41,0)))</f>
        <v>Feebates: target rate | Industry | All fuels</v>
      </c>
      <c r="I102" s="5" t="str">
        <f>INDEX(Variables!$C$5:$C$65,MATCH($A102,Variables!$A$5:$A$65,0))</f>
        <v>USD/tCO2</v>
      </c>
      <c r="J102" s="5" t="str">
        <f>INDEX(Variables!$E$5:$E$65,MATCH($A102,Variables!$A$5:$A$65,0))</f>
        <v>MTInputs (scenario column)</v>
      </c>
      <c r="K102" s="5"/>
      <c r="L102" s="23" t="str">
        <f>LOWER(Settings!$C$4)&amp;".mit."&amp;$A102&amp;IF($C102="","","."&amp;$C102&amp;"."&amp;$B102)&amp;IF(INDEX(Variables!$D$5:$D$65,MATCH($A102,Variables!$A$5:$A$65,0))="","","."&amp;INDEX(Variables!$D$5:$D$65,MATCH($A102,Variables!$A$5:$A$65,0)))&amp;"."&amp;L$5</f>
        <v>egy.mit.fb.t.ind.all.1</v>
      </c>
      <c r="M102" s="32">
        <f>INDEX(MTInputs!$J$1:$AZ$415,$D102,MATCH(M$5,MTInputs!$J$5:$AZ$5,0))</f>
        <v>0</v>
      </c>
      <c r="N102" s="33">
        <f>INDEX(MTInputs!$J$1:$AZ$415,$D102,MATCH(N$5,MTInputs!$J$5:$AZ$5,0))</f>
        <v>0</v>
      </c>
      <c r="O102" s="33">
        <f>INDEX(MTInputs!$J$1:$AZ$415,$D102,MATCH(O$5,MTInputs!$J$5:$AZ$5,0))</f>
        <v>0</v>
      </c>
      <c r="P102" s="33">
        <f>INDEX(MTInputs!$J$1:$AZ$415,$D102,MATCH(P$5,MTInputs!$J$5:$AZ$5,0))</f>
        <v>0</v>
      </c>
      <c r="Q102" s="33">
        <f>INDEX(MTInputs!$J$1:$AZ$415,$D102,MATCH(Q$5,MTInputs!$J$5:$AZ$5,0))</f>
        <v>0</v>
      </c>
      <c r="R102" s="33">
        <f>INDEX(MTInputs!$J$1:$AZ$415,$D102,MATCH(R$5,MTInputs!$J$5:$AZ$5,0))</f>
        <v>0</v>
      </c>
      <c r="S102" s="33">
        <f>INDEX(MTInputs!$J$1:$AZ$415,$D102,MATCH(S$5,MTInputs!$J$5:$AZ$5,0))</f>
        <v>0</v>
      </c>
      <c r="T102" s="33">
        <f>INDEX(MTInputs!$J$1:$AZ$415,$D102,MATCH(T$5,MTInputs!$J$5:$AZ$5,0))</f>
        <v>0</v>
      </c>
      <c r="U102" s="33">
        <f>INDEX(MTInputs!$J$1:$AZ$415,$D102,MATCH(U$5,MTInputs!$J$5:$AZ$5,0))</f>
        <v>0</v>
      </c>
      <c r="V102" s="33">
        <f>INDEX(MTInputs!$J$1:$AZ$415,$D102,MATCH(V$5,MTInputs!$J$5:$AZ$5,0))</f>
        <v>0</v>
      </c>
      <c r="W102" s="33">
        <f>INDEX(MTInputs!$J$1:$AZ$415,$D102,MATCH(W$5,MTInputs!$J$5:$AZ$5,0))</f>
        <v>0</v>
      </c>
      <c r="X102" s="33">
        <f>INDEX(MTInputs!$J$1:$AZ$415,$D102,MATCH(X$5,MTInputs!$J$5:$AZ$5,0))</f>
        <v>0</v>
      </c>
      <c r="Y102" s="33">
        <f>INDEX(MTInputs!$J$1:$AZ$415,$D102,MATCH(Y$5,MTInputs!$J$5:$AZ$5,0))</f>
        <v>0</v>
      </c>
      <c r="Z102" s="33">
        <f>INDEX(MTInputs!$J$1:$AZ$415,$D102,MATCH(Z$5,MTInputs!$J$5:$AZ$5,0))</f>
        <v>0</v>
      </c>
      <c r="AA102" s="33"/>
      <c r="AB102" s="23" t="str">
        <f>LOWER(Settings!$C$4)&amp;".mit."&amp;$A102&amp;IF($C102="","","."&amp;$C102&amp;"."&amp;$B102)&amp;IF(INDEX(Variables!$D$5:$D$65,MATCH($A102,Variables!$A$5:$A$65,0))="","","."&amp;INDEX(Variables!$D$5:$D$65,MATCH($A102,Variables!$A$5:$A$65,0)))&amp;"."&amp;AB$5</f>
        <v>egy.mit.fb.t.ind.all.2</v>
      </c>
      <c r="AC102" s="32">
        <f>INDEX(MTInputs!$J$1:$AZ$415,$D102,MATCH(AC$5,MTInputs!$J$5:$AZ$5,0))</f>
        <v>0</v>
      </c>
      <c r="AD102" s="33">
        <f>INDEX(MTInputs!$J$1:$AZ$415,$D102,MATCH(AD$5,MTInputs!$J$5:$AZ$5,0))</f>
        <v>0</v>
      </c>
      <c r="AE102" s="33">
        <f>INDEX(MTInputs!$J$1:$AZ$415,$D102,MATCH(AE$5,MTInputs!$J$5:$AZ$5,0))</f>
        <v>0</v>
      </c>
      <c r="AF102" s="33">
        <f>INDEX(MTInputs!$J$1:$AZ$415,$D102,MATCH(AF$5,MTInputs!$J$5:$AZ$5,0))</f>
        <v>0</v>
      </c>
      <c r="AG102" s="33">
        <f>INDEX(MTInputs!$J$1:$AZ$415,$D102,MATCH(AG$5,MTInputs!$J$5:$AZ$5,0))</f>
        <v>0</v>
      </c>
      <c r="AH102" s="33">
        <f>INDEX(MTInputs!$J$1:$AZ$415,$D102,MATCH(AH$5,MTInputs!$J$5:$AZ$5,0))</f>
        <v>0</v>
      </c>
      <c r="AI102" s="33">
        <f>INDEX(MTInputs!$J$1:$AZ$415,$D102,MATCH(AI$5,MTInputs!$J$5:$AZ$5,0))</f>
        <v>0</v>
      </c>
      <c r="AJ102" s="33">
        <f>INDEX(MTInputs!$J$1:$AZ$415,$D102,MATCH(AJ$5,MTInputs!$J$5:$AZ$5,0))</f>
        <v>0</v>
      </c>
      <c r="AK102" s="33">
        <f>INDEX(MTInputs!$J$1:$AZ$415,$D102,MATCH(AK$5,MTInputs!$J$5:$AZ$5,0))</f>
        <v>0</v>
      </c>
      <c r="AL102" s="33">
        <f>INDEX(MTInputs!$J$1:$AZ$415,$D102,MATCH(AL$5,MTInputs!$J$5:$AZ$5,0))</f>
        <v>0</v>
      </c>
      <c r="AM102" s="33">
        <f>INDEX(MTInputs!$J$1:$AZ$415,$D102,MATCH(AM$5,MTInputs!$J$5:$AZ$5,0))</f>
        <v>0</v>
      </c>
      <c r="AN102" s="33">
        <f>INDEX(MTInputs!$J$1:$AZ$415,$D102,MATCH(AN$5,MTInputs!$J$5:$AZ$5,0))</f>
        <v>0</v>
      </c>
      <c r="AO102" s="33">
        <f>INDEX(MTInputs!$J$1:$AZ$415,$D102,MATCH(AO$5,MTInputs!$J$5:$AZ$5,0))</f>
        <v>0</v>
      </c>
      <c r="AP102" s="33">
        <f>INDEX(MTInputs!$J$1:$AZ$415,$D102,MATCH(AP$5,MTInputs!$J$5:$AZ$5,0))</f>
        <v>0</v>
      </c>
    </row>
    <row r="103" spans="1:42" hidden="1" outlineLevel="1" x14ac:dyDescent="0.25">
      <c r="A103" s="7" t="s">
        <v>910</v>
      </c>
      <c r="B103" s="7" t="s">
        <v>870</v>
      </c>
      <c r="C103" s="7" t="s">
        <v>879</v>
      </c>
      <c r="H103" s="7" t="str">
        <f>INDEX(Variables!$B$5:$B$65,MATCH($A103,Variables!$A$5:$A$65,0))&amp;IF($C103="",""," | "&amp;INDEX(Mapping!$B$5:$B$26,MATCH($C103,Mapping!$A$5:$A$26,0))&amp;" | "&amp;INDEX(Mapping!$B$30:$B$41,MATCH($B103,Mapping!$A$30:$A$41,0)))</f>
        <v>Feebates: rate path | Power | All fuels</v>
      </c>
      <c r="I103" s="7" t="str">
        <f>INDEX(Variables!$C$5:$C$65,MATCH($A103,Variables!$A$5:$A$65,0))</f>
        <v>USD/tCO2</v>
      </c>
      <c r="J103" s="7" t="str">
        <f>INDEX(Variables!$E$5:$E$65,MATCH($A103,Variables!$A$5:$A$65,0))</f>
        <v>Calculation (assumed linear)</v>
      </c>
      <c r="K103" s="7"/>
      <c r="L103" s="28" t="str">
        <f>LOWER(Settings!$C$4)&amp;".mit."&amp;$A103&amp;IF($C103="","","."&amp;$C103&amp;"."&amp;$B103)&amp;IF(INDEX(Variables!$D$5:$D$65,MATCH($A103,Variables!$A$5:$A$65,0))="","","."&amp;INDEX(Variables!$D$5:$D$65,MATCH($A103,Variables!$A$5:$A$65,0)))&amp;"."&amp;L$5</f>
        <v>egy.mit.fb.pow.all.1</v>
      </c>
      <c r="M103" s="29">
        <f t="shared" ref="M103:Z103" si="34">IF(M$4&lt;M$93,0,M95+(M99-M95)/MAX(M$94-M$93,1)*(M$4-M$93))</f>
        <v>0</v>
      </c>
      <c r="N103" s="30">
        <f t="shared" si="34"/>
        <v>0</v>
      </c>
      <c r="O103" s="30">
        <f t="shared" si="34"/>
        <v>0</v>
      </c>
      <c r="P103" s="30">
        <f t="shared" si="34"/>
        <v>0</v>
      </c>
      <c r="Q103" s="30">
        <f t="shared" si="34"/>
        <v>0</v>
      </c>
      <c r="R103" s="30">
        <f t="shared" si="34"/>
        <v>0</v>
      </c>
      <c r="S103" s="30">
        <f t="shared" si="34"/>
        <v>0</v>
      </c>
      <c r="T103" s="30">
        <f t="shared" si="34"/>
        <v>0</v>
      </c>
      <c r="U103" s="30">
        <f t="shared" si="34"/>
        <v>0</v>
      </c>
      <c r="V103" s="30">
        <f t="shared" si="34"/>
        <v>0</v>
      </c>
      <c r="W103" s="30">
        <f t="shared" si="34"/>
        <v>0</v>
      </c>
      <c r="X103" s="30">
        <f t="shared" si="34"/>
        <v>0</v>
      </c>
      <c r="Y103" s="30">
        <f t="shared" si="34"/>
        <v>0</v>
      </c>
      <c r="Z103" s="30">
        <f t="shared" si="34"/>
        <v>0</v>
      </c>
      <c r="AA103" s="30"/>
      <c r="AB103" s="28" t="str">
        <f>LOWER(Settings!$C$4)&amp;".mit."&amp;$A103&amp;IF($C103="","","."&amp;$C103&amp;"."&amp;$B103)&amp;IF(INDEX(Variables!$D$5:$D$65,MATCH($A103,Variables!$A$5:$A$65,0))="","","."&amp;INDEX(Variables!$D$5:$D$65,MATCH($A103,Variables!$A$5:$A$65,0)))&amp;"."&amp;AB$5</f>
        <v>egy.mit.fb.pow.all.2</v>
      </c>
      <c r="AC103" s="29">
        <f t="shared" ref="AC103:AP103" si="35">IF(AC$4&lt;AC$93,0,AC95+(AC99-AC95)/MAX(AC$94-AC$93,1)*(AC$4-AC$93))</f>
        <v>0</v>
      </c>
      <c r="AD103" s="30">
        <f t="shared" si="35"/>
        <v>0</v>
      </c>
      <c r="AE103" s="30">
        <f t="shared" si="35"/>
        <v>0</v>
      </c>
      <c r="AF103" s="30">
        <f t="shared" si="35"/>
        <v>0</v>
      </c>
      <c r="AG103" s="30">
        <f t="shared" si="35"/>
        <v>0</v>
      </c>
      <c r="AH103" s="30">
        <f t="shared" si="35"/>
        <v>0</v>
      </c>
      <c r="AI103" s="30">
        <f t="shared" si="35"/>
        <v>0</v>
      </c>
      <c r="AJ103" s="30">
        <f t="shared" si="35"/>
        <v>0</v>
      </c>
      <c r="AK103" s="30">
        <f t="shared" si="35"/>
        <v>0</v>
      </c>
      <c r="AL103" s="30">
        <f t="shared" si="35"/>
        <v>0</v>
      </c>
      <c r="AM103" s="30">
        <f t="shared" si="35"/>
        <v>0</v>
      </c>
      <c r="AN103" s="30">
        <f t="shared" si="35"/>
        <v>0</v>
      </c>
      <c r="AO103" s="30">
        <f t="shared" si="35"/>
        <v>0</v>
      </c>
      <c r="AP103" s="30">
        <f t="shared" si="35"/>
        <v>0</v>
      </c>
    </row>
    <row r="104" spans="1:42" hidden="1" outlineLevel="1" x14ac:dyDescent="0.25">
      <c r="A104" s="7" t="s">
        <v>910</v>
      </c>
      <c r="B104" s="7" t="s">
        <v>870</v>
      </c>
      <c r="C104" s="7" t="s">
        <v>908</v>
      </c>
      <c r="H104" s="7" t="str">
        <f>INDEX(Variables!$B$5:$B$65,MATCH($A104,Variables!$A$5:$A$65,0))&amp;IF($C104="",""," | "&amp;INDEX(Mapping!$B$5:$B$26,MATCH($C104,Mapping!$A$5:$A$26,0))&amp;" | "&amp;INDEX(Mapping!$B$30:$B$41,MATCH($B104,Mapping!$A$30:$A$41,0)))</f>
        <v>Feebates: rate path | Transport | All fuels</v>
      </c>
      <c r="I104" s="7" t="str">
        <f>INDEX(Variables!$C$5:$C$65,MATCH($A104,Variables!$A$5:$A$65,0))</f>
        <v>USD/tCO2</v>
      </c>
      <c r="J104" s="7" t="str">
        <f>INDEX(Variables!$E$5:$E$65,MATCH($A104,Variables!$A$5:$A$65,0))</f>
        <v>Calculation (assumed linear)</v>
      </c>
      <c r="K104" s="7"/>
      <c r="L104" s="28" t="str">
        <f>LOWER(Settings!$C$4)&amp;".mit."&amp;$A104&amp;IF($C104="","","."&amp;$C104&amp;"."&amp;$B104)&amp;IF(INDEX(Variables!$D$5:$D$65,MATCH($A104,Variables!$A$5:$A$65,0))="","","."&amp;INDEX(Variables!$D$5:$D$65,MATCH($A104,Variables!$A$5:$A$65,0)))&amp;"."&amp;L$5</f>
        <v>egy.mit.fb.tra.all.1</v>
      </c>
      <c r="M104" s="29">
        <f t="shared" ref="M104:Z104" si="36">IF(M$4&lt;M$93,0,M96+(M100-M96)/MAX(M$94-M$93,1)*(M$4-M$93))</f>
        <v>0</v>
      </c>
      <c r="N104" s="30">
        <f t="shared" si="36"/>
        <v>0</v>
      </c>
      <c r="O104" s="30">
        <f t="shared" si="36"/>
        <v>0</v>
      </c>
      <c r="P104" s="30">
        <f t="shared" si="36"/>
        <v>0</v>
      </c>
      <c r="Q104" s="30">
        <f t="shared" si="36"/>
        <v>0</v>
      </c>
      <c r="R104" s="30">
        <f t="shared" si="36"/>
        <v>0</v>
      </c>
      <c r="S104" s="30">
        <f t="shared" si="36"/>
        <v>0</v>
      </c>
      <c r="T104" s="30">
        <f t="shared" si="36"/>
        <v>0</v>
      </c>
      <c r="U104" s="30">
        <f t="shared" si="36"/>
        <v>0</v>
      </c>
      <c r="V104" s="30">
        <f t="shared" si="36"/>
        <v>0</v>
      </c>
      <c r="W104" s="30">
        <f t="shared" si="36"/>
        <v>0</v>
      </c>
      <c r="X104" s="30">
        <f t="shared" si="36"/>
        <v>0</v>
      </c>
      <c r="Y104" s="30">
        <f t="shared" si="36"/>
        <v>0</v>
      </c>
      <c r="Z104" s="30">
        <f t="shared" si="36"/>
        <v>0</v>
      </c>
      <c r="AA104" s="30"/>
      <c r="AB104" s="28" t="str">
        <f>LOWER(Settings!$C$4)&amp;".mit."&amp;$A104&amp;IF($C104="","","."&amp;$C104&amp;"."&amp;$B104)&amp;IF(INDEX(Variables!$D$5:$D$65,MATCH($A104,Variables!$A$5:$A$65,0))="","","."&amp;INDEX(Variables!$D$5:$D$65,MATCH($A104,Variables!$A$5:$A$65,0)))&amp;"."&amp;AB$5</f>
        <v>egy.mit.fb.tra.all.2</v>
      </c>
      <c r="AC104" s="29">
        <f t="shared" ref="AC104:AP104" si="37">IF(AC$4&lt;AC$93,0,AC96+(AC100-AC96)/MAX(AC$94-AC$93,1)*(AC$4-AC$93))</f>
        <v>0</v>
      </c>
      <c r="AD104" s="30">
        <f t="shared" si="37"/>
        <v>0</v>
      </c>
      <c r="AE104" s="30">
        <f t="shared" si="37"/>
        <v>0</v>
      </c>
      <c r="AF104" s="30">
        <f t="shared" si="37"/>
        <v>0</v>
      </c>
      <c r="AG104" s="30">
        <f t="shared" si="37"/>
        <v>0</v>
      </c>
      <c r="AH104" s="30">
        <f t="shared" si="37"/>
        <v>0</v>
      </c>
      <c r="AI104" s="30">
        <f t="shared" si="37"/>
        <v>0</v>
      </c>
      <c r="AJ104" s="30">
        <f t="shared" si="37"/>
        <v>0</v>
      </c>
      <c r="AK104" s="30">
        <f t="shared" si="37"/>
        <v>0</v>
      </c>
      <c r="AL104" s="30">
        <f t="shared" si="37"/>
        <v>0</v>
      </c>
      <c r="AM104" s="30">
        <f t="shared" si="37"/>
        <v>0</v>
      </c>
      <c r="AN104" s="30">
        <f t="shared" si="37"/>
        <v>0</v>
      </c>
      <c r="AO104" s="30">
        <f t="shared" si="37"/>
        <v>0</v>
      </c>
      <c r="AP104" s="30">
        <f t="shared" si="37"/>
        <v>0</v>
      </c>
    </row>
    <row r="105" spans="1:42" hidden="1" outlineLevel="1" x14ac:dyDescent="0.25">
      <c r="A105" s="7" t="s">
        <v>910</v>
      </c>
      <c r="B105" s="7" t="s">
        <v>870</v>
      </c>
      <c r="C105" s="7" t="s">
        <v>884</v>
      </c>
      <c r="H105" s="7" t="str">
        <f>INDEX(Variables!$B$5:$B$65,MATCH($A105,Variables!$A$5:$A$65,0))&amp;IF($C105="",""," | "&amp;INDEX(Mapping!$B$5:$B$26,MATCH($C105,Mapping!$A$5:$A$26,0))&amp;" | "&amp;INDEX(Mapping!$B$30:$B$41,MATCH($B105,Mapping!$A$30:$A$41,0)))</f>
        <v>Feebates: rate path | Residential | All fuels</v>
      </c>
      <c r="I105" s="7" t="str">
        <f>INDEX(Variables!$C$5:$C$65,MATCH($A105,Variables!$A$5:$A$65,0))</f>
        <v>USD/tCO2</v>
      </c>
      <c r="J105" s="7" t="str">
        <f>INDEX(Variables!$E$5:$E$65,MATCH($A105,Variables!$A$5:$A$65,0))</f>
        <v>Calculation (assumed linear)</v>
      </c>
      <c r="K105" s="7"/>
      <c r="L105" s="28" t="str">
        <f>LOWER(Settings!$C$4)&amp;".mit."&amp;$A105&amp;IF($C105="","","."&amp;$C105&amp;"."&amp;$B105)&amp;IF(INDEX(Variables!$D$5:$D$65,MATCH($A105,Variables!$A$5:$A$65,0))="","","."&amp;INDEX(Variables!$D$5:$D$65,MATCH($A105,Variables!$A$5:$A$65,0)))&amp;"."&amp;L$5</f>
        <v>egy.mit.fb.res.all.1</v>
      </c>
      <c r="M105" s="29">
        <f t="shared" ref="M105:Z105" si="38">IF(M$4&lt;M$93,0,M97+(M101-M97)/MAX(M$94-M$93,1)*(M$4-M$93))</f>
        <v>0</v>
      </c>
      <c r="N105" s="30">
        <f t="shared" si="38"/>
        <v>0</v>
      </c>
      <c r="O105" s="30">
        <f t="shared" si="38"/>
        <v>0</v>
      </c>
      <c r="P105" s="30">
        <f t="shared" si="38"/>
        <v>0</v>
      </c>
      <c r="Q105" s="30">
        <f t="shared" si="38"/>
        <v>0</v>
      </c>
      <c r="R105" s="30">
        <f t="shared" si="38"/>
        <v>0</v>
      </c>
      <c r="S105" s="30">
        <f t="shared" si="38"/>
        <v>0</v>
      </c>
      <c r="T105" s="30">
        <f t="shared" si="38"/>
        <v>0</v>
      </c>
      <c r="U105" s="30">
        <f t="shared" si="38"/>
        <v>0</v>
      </c>
      <c r="V105" s="30">
        <f t="shared" si="38"/>
        <v>0</v>
      </c>
      <c r="W105" s="30">
        <f t="shared" si="38"/>
        <v>0</v>
      </c>
      <c r="X105" s="30">
        <f t="shared" si="38"/>
        <v>0</v>
      </c>
      <c r="Y105" s="30">
        <f t="shared" si="38"/>
        <v>0</v>
      </c>
      <c r="Z105" s="30">
        <f t="shared" si="38"/>
        <v>0</v>
      </c>
      <c r="AA105" s="30"/>
      <c r="AB105" s="28" t="str">
        <f>LOWER(Settings!$C$4)&amp;".mit."&amp;$A105&amp;IF($C105="","","."&amp;$C105&amp;"."&amp;$B105)&amp;IF(INDEX(Variables!$D$5:$D$65,MATCH($A105,Variables!$A$5:$A$65,0))="","","."&amp;INDEX(Variables!$D$5:$D$65,MATCH($A105,Variables!$A$5:$A$65,0)))&amp;"."&amp;AB$5</f>
        <v>egy.mit.fb.res.all.2</v>
      </c>
      <c r="AC105" s="29">
        <f t="shared" ref="AC105:AP105" si="39">IF(AC$4&lt;AC$93,0,AC97+(AC101-AC97)/MAX(AC$94-AC$93,1)*(AC$4-AC$93))</f>
        <v>0</v>
      </c>
      <c r="AD105" s="30">
        <f t="shared" si="39"/>
        <v>0</v>
      </c>
      <c r="AE105" s="30">
        <f t="shared" si="39"/>
        <v>0</v>
      </c>
      <c r="AF105" s="30">
        <f t="shared" si="39"/>
        <v>0</v>
      </c>
      <c r="AG105" s="30">
        <f t="shared" si="39"/>
        <v>0</v>
      </c>
      <c r="AH105" s="30">
        <f t="shared" si="39"/>
        <v>0</v>
      </c>
      <c r="AI105" s="30">
        <f t="shared" si="39"/>
        <v>0</v>
      </c>
      <c r="AJ105" s="30">
        <f t="shared" si="39"/>
        <v>0</v>
      </c>
      <c r="AK105" s="30">
        <f t="shared" si="39"/>
        <v>0</v>
      </c>
      <c r="AL105" s="30">
        <f t="shared" si="39"/>
        <v>0</v>
      </c>
      <c r="AM105" s="30">
        <f t="shared" si="39"/>
        <v>0</v>
      </c>
      <c r="AN105" s="30">
        <f t="shared" si="39"/>
        <v>0</v>
      </c>
      <c r="AO105" s="30">
        <f t="shared" si="39"/>
        <v>0</v>
      </c>
      <c r="AP105" s="30">
        <f t="shared" si="39"/>
        <v>0</v>
      </c>
    </row>
    <row r="106" spans="1:42" hidden="1" outlineLevel="1" x14ac:dyDescent="0.25">
      <c r="A106" s="7" t="s">
        <v>910</v>
      </c>
      <c r="B106" s="7" t="s">
        <v>870</v>
      </c>
      <c r="C106" s="7" t="s">
        <v>900</v>
      </c>
      <c r="H106" s="7" t="str">
        <f>INDEX(Variables!$B$5:$B$65,MATCH($A106,Variables!$A$5:$A$65,0))&amp;IF($C106="",""," | "&amp;INDEX(Mapping!$B$5:$B$26,MATCH($C106,Mapping!$A$5:$A$26,0))&amp;" | "&amp;INDEX(Mapping!$B$30:$B$41,MATCH($B106,Mapping!$A$30:$A$41,0)))</f>
        <v>Feebates: rate path | Industry | All fuels</v>
      </c>
      <c r="I106" s="7" t="str">
        <f>INDEX(Variables!$C$5:$C$65,MATCH($A106,Variables!$A$5:$A$65,0))</f>
        <v>USD/tCO2</v>
      </c>
      <c r="J106" s="7" t="str">
        <f>INDEX(Variables!$E$5:$E$65,MATCH($A106,Variables!$A$5:$A$65,0))</f>
        <v>Calculation (assumed linear)</v>
      </c>
      <c r="K106" s="7"/>
      <c r="L106" s="28" t="str">
        <f>LOWER(Settings!$C$4)&amp;".mit."&amp;$A106&amp;IF($C106="","","."&amp;$C106&amp;"."&amp;$B106)&amp;IF(INDEX(Variables!$D$5:$D$65,MATCH($A106,Variables!$A$5:$A$65,0))="","","."&amp;INDEX(Variables!$D$5:$D$65,MATCH($A106,Variables!$A$5:$A$65,0)))&amp;"."&amp;L$5</f>
        <v>egy.mit.fb.ind.all.1</v>
      </c>
      <c r="M106" s="29">
        <f t="shared" ref="M106:Z106" si="40">IF(M$4&lt;M$93,0,M98+(M102-M98)/MAX(M$94-M$93,1)*(M$4-M$93))</f>
        <v>0</v>
      </c>
      <c r="N106" s="30">
        <f t="shared" si="40"/>
        <v>0</v>
      </c>
      <c r="O106" s="30">
        <f t="shared" si="40"/>
        <v>0</v>
      </c>
      <c r="P106" s="30">
        <f t="shared" si="40"/>
        <v>0</v>
      </c>
      <c r="Q106" s="30">
        <f t="shared" si="40"/>
        <v>0</v>
      </c>
      <c r="R106" s="30">
        <f t="shared" si="40"/>
        <v>0</v>
      </c>
      <c r="S106" s="30">
        <f t="shared" si="40"/>
        <v>0</v>
      </c>
      <c r="T106" s="30">
        <f t="shared" si="40"/>
        <v>0</v>
      </c>
      <c r="U106" s="30">
        <f t="shared" si="40"/>
        <v>0</v>
      </c>
      <c r="V106" s="30">
        <f t="shared" si="40"/>
        <v>0</v>
      </c>
      <c r="W106" s="30">
        <f t="shared" si="40"/>
        <v>0</v>
      </c>
      <c r="X106" s="30">
        <f t="shared" si="40"/>
        <v>0</v>
      </c>
      <c r="Y106" s="30">
        <f t="shared" si="40"/>
        <v>0</v>
      </c>
      <c r="Z106" s="30">
        <f t="shared" si="40"/>
        <v>0</v>
      </c>
      <c r="AA106" s="30"/>
      <c r="AB106" s="28" t="str">
        <f>LOWER(Settings!$C$4)&amp;".mit."&amp;$A106&amp;IF($C106="","","."&amp;$C106&amp;"."&amp;$B106)&amp;IF(INDEX(Variables!$D$5:$D$65,MATCH($A106,Variables!$A$5:$A$65,0))="","","."&amp;INDEX(Variables!$D$5:$D$65,MATCH($A106,Variables!$A$5:$A$65,0)))&amp;"."&amp;AB$5</f>
        <v>egy.mit.fb.ind.all.2</v>
      </c>
      <c r="AC106" s="29">
        <f t="shared" ref="AC106:AP106" si="41">IF(AC$4&lt;AC$93,0,AC98+(AC102-AC98)/MAX(AC$94-AC$93,1)*(AC$4-AC$93))</f>
        <v>0</v>
      </c>
      <c r="AD106" s="30">
        <f t="shared" si="41"/>
        <v>0</v>
      </c>
      <c r="AE106" s="30">
        <f t="shared" si="41"/>
        <v>0</v>
      </c>
      <c r="AF106" s="30">
        <f t="shared" si="41"/>
        <v>0</v>
      </c>
      <c r="AG106" s="30">
        <f t="shared" si="41"/>
        <v>0</v>
      </c>
      <c r="AH106" s="30">
        <f t="shared" si="41"/>
        <v>0</v>
      </c>
      <c r="AI106" s="30">
        <f t="shared" si="41"/>
        <v>0</v>
      </c>
      <c r="AJ106" s="30">
        <f t="shared" si="41"/>
        <v>0</v>
      </c>
      <c r="AK106" s="30">
        <f t="shared" si="41"/>
        <v>0</v>
      </c>
      <c r="AL106" s="30">
        <f t="shared" si="41"/>
        <v>0</v>
      </c>
      <c r="AM106" s="30">
        <f t="shared" si="41"/>
        <v>0</v>
      </c>
      <c r="AN106" s="30">
        <f t="shared" si="41"/>
        <v>0</v>
      </c>
      <c r="AO106" s="30">
        <f t="shared" si="41"/>
        <v>0</v>
      </c>
      <c r="AP106" s="30">
        <f t="shared" si="41"/>
        <v>0</v>
      </c>
    </row>
    <row r="107" spans="1:42" hidden="1" outlineLevel="1" x14ac:dyDescent="0.25">
      <c r="H107" s="31" t="s">
        <v>911</v>
      </c>
    </row>
    <row r="108" spans="1:42" hidden="1" outlineLevel="1" x14ac:dyDescent="0.25">
      <c r="A108" s="5" t="s">
        <v>912</v>
      </c>
      <c r="B108" s="5" t="s">
        <v>870</v>
      </c>
      <c r="C108" s="5" t="s">
        <v>879</v>
      </c>
      <c r="D108" s="6">
        <v>66</v>
      </c>
      <c r="H108" s="5" t="str">
        <f>INDEX(Variables!$B$5:$B$65,MATCH($A108,Variables!$A$5:$A$65,0))&amp;IF($C108="",""," | "&amp;INDEX(Mapping!$B$5:$B$26,MATCH($C108,Mapping!$A$5:$A$26,0))&amp;" | "&amp;INDEX(Mapping!$B$30:$B$41,MATCH($B108,Mapping!$A$30:$A$41,0)))</f>
        <v>Feebates sector coverage (Apply?) | Power | All fuels</v>
      </c>
      <c r="I108" s="5" t="str">
        <f>INDEX(Variables!$C$5:$C$65,MATCH($A108,Variables!$A$5:$A$65,0))</f>
        <v>switch</v>
      </c>
      <c r="J108" s="5" t="str">
        <f>INDEX(Variables!$E$5:$E$65,MATCH($A108,Variables!$A$5:$A$65,0))</f>
        <v>MTInputs (scenario column)</v>
      </c>
      <c r="K108" s="5"/>
      <c r="L108" s="23" t="str">
        <f>LOWER(Settings!$C$4)&amp;".mit."&amp;$A108&amp;IF($C108="","","."&amp;$C108&amp;"."&amp;$B108)&amp;IF(INDEX(Variables!$D$5:$D$65,MATCH($A108,Variables!$A$5:$A$65,0))="","","."&amp;INDEX(Variables!$D$5:$D$65,MATCH($A108,Variables!$A$5:$A$65,0)))&amp;"."&amp;L$5</f>
        <v>egy.mit.fbcov.pow.all.1</v>
      </c>
      <c r="M108" s="32" t="b">
        <f>INDEX(MTInputs!$J$1:$AZ$415,$D108,MATCH(M$5,MTInputs!$J$5:$AZ$5,0))</f>
        <v>0</v>
      </c>
      <c r="N108" s="33" t="b">
        <f>INDEX(MTInputs!$J$1:$AZ$415,$D108,MATCH(N$5,MTInputs!$J$5:$AZ$5,0))</f>
        <v>0</v>
      </c>
      <c r="O108" s="33" t="b">
        <f>INDEX(MTInputs!$J$1:$AZ$415,$D108,MATCH(O$5,MTInputs!$J$5:$AZ$5,0))</f>
        <v>0</v>
      </c>
      <c r="P108" s="33" t="b">
        <f>INDEX(MTInputs!$J$1:$AZ$415,$D108,MATCH(P$5,MTInputs!$J$5:$AZ$5,0))</f>
        <v>0</v>
      </c>
      <c r="Q108" s="33" t="b">
        <f>INDEX(MTInputs!$J$1:$AZ$415,$D108,MATCH(Q$5,MTInputs!$J$5:$AZ$5,0))</f>
        <v>0</v>
      </c>
      <c r="R108" s="33" t="b">
        <f>INDEX(MTInputs!$J$1:$AZ$415,$D108,MATCH(R$5,MTInputs!$J$5:$AZ$5,0))</f>
        <v>0</v>
      </c>
      <c r="S108" s="33" t="b">
        <f>INDEX(MTInputs!$J$1:$AZ$415,$D108,MATCH(S$5,MTInputs!$J$5:$AZ$5,0))</f>
        <v>0</v>
      </c>
      <c r="T108" s="33" t="b">
        <f>INDEX(MTInputs!$J$1:$AZ$415,$D108,MATCH(T$5,MTInputs!$J$5:$AZ$5,0))</f>
        <v>0</v>
      </c>
      <c r="U108" s="33" t="b">
        <f>INDEX(MTInputs!$J$1:$AZ$415,$D108,MATCH(U$5,MTInputs!$J$5:$AZ$5,0))</f>
        <v>0</v>
      </c>
      <c r="V108" s="33" t="b">
        <f>INDEX(MTInputs!$J$1:$AZ$415,$D108,MATCH(V$5,MTInputs!$J$5:$AZ$5,0))</f>
        <v>0</v>
      </c>
      <c r="W108" s="33" t="b">
        <f>INDEX(MTInputs!$J$1:$AZ$415,$D108,MATCH(W$5,MTInputs!$J$5:$AZ$5,0))</f>
        <v>0</v>
      </c>
      <c r="X108" s="33" t="b">
        <f>INDEX(MTInputs!$J$1:$AZ$415,$D108,MATCH(X$5,MTInputs!$J$5:$AZ$5,0))</f>
        <v>0</v>
      </c>
      <c r="Y108" s="33" t="b">
        <f>INDEX(MTInputs!$J$1:$AZ$415,$D108,MATCH(Y$5,MTInputs!$J$5:$AZ$5,0))</f>
        <v>0</v>
      </c>
      <c r="Z108" s="33" t="b">
        <f>INDEX(MTInputs!$J$1:$AZ$415,$D108,MATCH(Z$5,MTInputs!$J$5:$AZ$5,0))</f>
        <v>0</v>
      </c>
      <c r="AA108" s="33"/>
      <c r="AB108" s="23" t="str">
        <f>LOWER(Settings!$C$4)&amp;".mit."&amp;$A108&amp;IF($C108="","","."&amp;$C108&amp;"."&amp;$B108)&amp;IF(INDEX(Variables!$D$5:$D$65,MATCH($A108,Variables!$A$5:$A$65,0))="","","."&amp;INDEX(Variables!$D$5:$D$65,MATCH($A108,Variables!$A$5:$A$65,0)))&amp;"."&amp;AB$5</f>
        <v>egy.mit.fbcov.pow.all.2</v>
      </c>
      <c r="AC108" s="32" t="b">
        <f>INDEX(MTInputs!$J$1:$AZ$415,$D108,MATCH(AC$5,MTInputs!$J$5:$AZ$5,0))</f>
        <v>0</v>
      </c>
      <c r="AD108" s="33" t="b">
        <f>INDEX(MTInputs!$J$1:$AZ$415,$D108,MATCH(AD$5,MTInputs!$J$5:$AZ$5,0))</f>
        <v>0</v>
      </c>
      <c r="AE108" s="33" t="b">
        <f>INDEX(MTInputs!$J$1:$AZ$415,$D108,MATCH(AE$5,MTInputs!$J$5:$AZ$5,0))</f>
        <v>0</v>
      </c>
      <c r="AF108" s="33" t="b">
        <f>INDEX(MTInputs!$J$1:$AZ$415,$D108,MATCH(AF$5,MTInputs!$J$5:$AZ$5,0))</f>
        <v>0</v>
      </c>
      <c r="AG108" s="33" t="b">
        <f>INDEX(MTInputs!$J$1:$AZ$415,$D108,MATCH(AG$5,MTInputs!$J$5:$AZ$5,0))</f>
        <v>0</v>
      </c>
      <c r="AH108" s="33" t="b">
        <f>INDEX(MTInputs!$J$1:$AZ$415,$D108,MATCH(AH$5,MTInputs!$J$5:$AZ$5,0))</f>
        <v>0</v>
      </c>
      <c r="AI108" s="33" t="b">
        <f>INDEX(MTInputs!$J$1:$AZ$415,$D108,MATCH(AI$5,MTInputs!$J$5:$AZ$5,0))</f>
        <v>0</v>
      </c>
      <c r="AJ108" s="33" t="b">
        <f>INDEX(MTInputs!$J$1:$AZ$415,$D108,MATCH(AJ$5,MTInputs!$J$5:$AZ$5,0))</f>
        <v>0</v>
      </c>
      <c r="AK108" s="33" t="b">
        <f>INDEX(MTInputs!$J$1:$AZ$415,$D108,MATCH(AK$5,MTInputs!$J$5:$AZ$5,0))</f>
        <v>0</v>
      </c>
      <c r="AL108" s="33" t="b">
        <f>INDEX(MTInputs!$J$1:$AZ$415,$D108,MATCH(AL$5,MTInputs!$J$5:$AZ$5,0))</f>
        <v>0</v>
      </c>
      <c r="AM108" s="33" t="b">
        <f>INDEX(MTInputs!$J$1:$AZ$415,$D108,MATCH(AM$5,MTInputs!$J$5:$AZ$5,0))</f>
        <v>0</v>
      </c>
      <c r="AN108" s="33" t="b">
        <f>INDEX(MTInputs!$J$1:$AZ$415,$D108,MATCH(AN$5,MTInputs!$J$5:$AZ$5,0))</f>
        <v>0</v>
      </c>
      <c r="AO108" s="33" t="b">
        <f>INDEX(MTInputs!$J$1:$AZ$415,$D108,MATCH(AO$5,MTInputs!$J$5:$AZ$5,0))</f>
        <v>0</v>
      </c>
      <c r="AP108" s="33" t="b">
        <f>INDEX(MTInputs!$J$1:$AZ$415,$D108,MATCH(AP$5,MTInputs!$J$5:$AZ$5,0))</f>
        <v>0</v>
      </c>
    </row>
    <row r="109" spans="1:42" hidden="1" outlineLevel="1" x14ac:dyDescent="0.25">
      <c r="A109" s="5" t="s">
        <v>912</v>
      </c>
      <c r="B109" s="5" t="s">
        <v>870</v>
      </c>
      <c r="C109" s="5" t="s">
        <v>880</v>
      </c>
      <c r="D109" s="6">
        <v>67</v>
      </c>
      <c r="H109" s="5" t="str">
        <f>INDEX(Variables!$B$5:$B$65,MATCH($A109,Variables!$A$5:$A$65,0))&amp;IF($C109="",""," | "&amp;INDEX(Mapping!$B$5:$B$26,MATCH($C109,Mapping!$A$5:$A$26,0))&amp;" | "&amp;INDEX(Mapping!$B$30:$B$41,MATCH($B109,Mapping!$A$30:$A$41,0)))</f>
        <v>Feebates sector coverage (Apply?) | Road | All fuels</v>
      </c>
      <c r="I109" s="5" t="str">
        <f>INDEX(Variables!$C$5:$C$65,MATCH($A109,Variables!$A$5:$A$65,0))</f>
        <v>switch</v>
      </c>
      <c r="J109" s="5" t="str">
        <f>INDEX(Variables!$E$5:$E$65,MATCH($A109,Variables!$A$5:$A$65,0))</f>
        <v>MTInputs (scenario column)</v>
      </c>
      <c r="K109" s="5"/>
      <c r="L109" s="23" t="str">
        <f>LOWER(Settings!$C$4)&amp;".mit."&amp;$A109&amp;IF($C109="","","."&amp;$C109&amp;"."&amp;$B109)&amp;IF(INDEX(Variables!$D$5:$D$65,MATCH($A109,Variables!$A$5:$A$65,0))="","","."&amp;INDEX(Variables!$D$5:$D$65,MATCH($A109,Variables!$A$5:$A$65,0)))&amp;"."&amp;L$5</f>
        <v>egy.mit.fbcov.rod.all.1</v>
      </c>
      <c r="M109" s="32" t="b">
        <f>INDEX(MTInputs!$J$1:$AZ$415,$D109,MATCH(M$5,MTInputs!$J$5:$AZ$5,0))</f>
        <v>0</v>
      </c>
      <c r="N109" s="33" t="b">
        <f>INDEX(MTInputs!$J$1:$AZ$415,$D109,MATCH(N$5,MTInputs!$J$5:$AZ$5,0))</f>
        <v>0</v>
      </c>
      <c r="O109" s="33" t="b">
        <f>INDEX(MTInputs!$J$1:$AZ$415,$D109,MATCH(O$5,MTInputs!$J$5:$AZ$5,0))</f>
        <v>0</v>
      </c>
      <c r="P109" s="33" t="b">
        <f>INDEX(MTInputs!$J$1:$AZ$415,$D109,MATCH(P$5,MTInputs!$J$5:$AZ$5,0))</f>
        <v>0</v>
      </c>
      <c r="Q109" s="33" t="b">
        <f>INDEX(MTInputs!$J$1:$AZ$415,$D109,MATCH(Q$5,MTInputs!$J$5:$AZ$5,0))</f>
        <v>0</v>
      </c>
      <c r="R109" s="33" t="b">
        <f>INDEX(MTInputs!$J$1:$AZ$415,$D109,MATCH(R$5,MTInputs!$J$5:$AZ$5,0))</f>
        <v>0</v>
      </c>
      <c r="S109" s="33" t="b">
        <f>INDEX(MTInputs!$J$1:$AZ$415,$D109,MATCH(S$5,MTInputs!$J$5:$AZ$5,0))</f>
        <v>0</v>
      </c>
      <c r="T109" s="33" t="b">
        <f>INDEX(MTInputs!$J$1:$AZ$415,$D109,MATCH(T$5,MTInputs!$J$5:$AZ$5,0))</f>
        <v>0</v>
      </c>
      <c r="U109" s="33" t="b">
        <f>INDEX(MTInputs!$J$1:$AZ$415,$D109,MATCH(U$5,MTInputs!$J$5:$AZ$5,0))</f>
        <v>0</v>
      </c>
      <c r="V109" s="33" t="b">
        <f>INDEX(MTInputs!$J$1:$AZ$415,$D109,MATCH(V$5,MTInputs!$J$5:$AZ$5,0))</f>
        <v>0</v>
      </c>
      <c r="W109" s="33" t="b">
        <f>INDEX(MTInputs!$J$1:$AZ$415,$D109,MATCH(W$5,MTInputs!$J$5:$AZ$5,0))</f>
        <v>0</v>
      </c>
      <c r="X109" s="33" t="b">
        <f>INDEX(MTInputs!$J$1:$AZ$415,$D109,MATCH(X$5,MTInputs!$J$5:$AZ$5,0))</f>
        <v>0</v>
      </c>
      <c r="Y109" s="33" t="b">
        <f>INDEX(MTInputs!$J$1:$AZ$415,$D109,MATCH(Y$5,MTInputs!$J$5:$AZ$5,0))</f>
        <v>0</v>
      </c>
      <c r="Z109" s="33" t="b">
        <f>INDEX(MTInputs!$J$1:$AZ$415,$D109,MATCH(Z$5,MTInputs!$J$5:$AZ$5,0))</f>
        <v>0</v>
      </c>
      <c r="AA109" s="33"/>
      <c r="AB109" s="23" t="str">
        <f>LOWER(Settings!$C$4)&amp;".mit."&amp;$A109&amp;IF($C109="","","."&amp;$C109&amp;"."&amp;$B109)&amp;IF(INDEX(Variables!$D$5:$D$65,MATCH($A109,Variables!$A$5:$A$65,0))="","","."&amp;INDEX(Variables!$D$5:$D$65,MATCH($A109,Variables!$A$5:$A$65,0)))&amp;"."&amp;AB$5</f>
        <v>egy.mit.fbcov.rod.all.2</v>
      </c>
      <c r="AC109" s="32" t="b">
        <f>INDEX(MTInputs!$J$1:$AZ$415,$D109,MATCH(AC$5,MTInputs!$J$5:$AZ$5,0))</f>
        <v>0</v>
      </c>
      <c r="AD109" s="33" t="b">
        <f>INDEX(MTInputs!$J$1:$AZ$415,$D109,MATCH(AD$5,MTInputs!$J$5:$AZ$5,0))</f>
        <v>0</v>
      </c>
      <c r="AE109" s="33" t="b">
        <f>INDEX(MTInputs!$J$1:$AZ$415,$D109,MATCH(AE$5,MTInputs!$J$5:$AZ$5,0))</f>
        <v>0</v>
      </c>
      <c r="AF109" s="33" t="b">
        <f>INDEX(MTInputs!$J$1:$AZ$415,$D109,MATCH(AF$5,MTInputs!$J$5:$AZ$5,0))</f>
        <v>0</v>
      </c>
      <c r="AG109" s="33" t="b">
        <f>INDEX(MTInputs!$J$1:$AZ$415,$D109,MATCH(AG$5,MTInputs!$J$5:$AZ$5,0))</f>
        <v>0</v>
      </c>
      <c r="AH109" s="33" t="b">
        <f>INDEX(MTInputs!$J$1:$AZ$415,$D109,MATCH(AH$5,MTInputs!$J$5:$AZ$5,0))</f>
        <v>0</v>
      </c>
      <c r="AI109" s="33" t="b">
        <f>INDEX(MTInputs!$J$1:$AZ$415,$D109,MATCH(AI$5,MTInputs!$J$5:$AZ$5,0))</f>
        <v>0</v>
      </c>
      <c r="AJ109" s="33" t="b">
        <f>INDEX(MTInputs!$J$1:$AZ$415,$D109,MATCH(AJ$5,MTInputs!$J$5:$AZ$5,0))</f>
        <v>0</v>
      </c>
      <c r="AK109" s="33" t="b">
        <f>INDEX(MTInputs!$J$1:$AZ$415,$D109,MATCH(AK$5,MTInputs!$J$5:$AZ$5,0))</f>
        <v>0</v>
      </c>
      <c r="AL109" s="33" t="b">
        <f>INDEX(MTInputs!$J$1:$AZ$415,$D109,MATCH(AL$5,MTInputs!$J$5:$AZ$5,0))</f>
        <v>0</v>
      </c>
      <c r="AM109" s="33" t="b">
        <f>INDEX(MTInputs!$J$1:$AZ$415,$D109,MATCH(AM$5,MTInputs!$J$5:$AZ$5,0))</f>
        <v>0</v>
      </c>
      <c r="AN109" s="33" t="b">
        <f>INDEX(MTInputs!$J$1:$AZ$415,$D109,MATCH(AN$5,MTInputs!$J$5:$AZ$5,0))</f>
        <v>0</v>
      </c>
      <c r="AO109" s="33" t="b">
        <f>INDEX(MTInputs!$J$1:$AZ$415,$D109,MATCH(AO$5,MTInputs!$J$5:$AZ$5,0))</f>
        <v>0</v>
      </c>
      <c r="AP109" s="33" t="b">
        <f>INDEX(MTInputs!$J$1:$AZ$415,$D109,MATCH(AP$5,MTInputs!$J$5:$AZ$5,0))</f>
        <v>0</v>
      </c>
    </row>
    <row r="110" spans="1:42" hidden="1" outlineLevel="1" x14ac:dyDescent="0.25">
      <c r="A110" s="5" t="s">
        <v>912</v>
      </c>
      <c r="B110" s="5" t="s">
        <v>870</v>
      </c>
      <c r="C110" s="5" t="s">
        <v>881</v>
      </c>
      <c r="D110" s="6">
        <v>68</v>
      </c>
      <c r="H110" s="5" t="str">
        <f>INDEX(Variables!$B$5:$B$65,MATCH($A110,Variables!$A$5:$A$65,0))&amp;IF($C110="",""," | "&amp;INDEX(Mapping!$B$5:$B$26,MATCH($C110,Mapping!$A$5:$A$26,0))&amp;" | "&amp;INDEX(Mapping!$B$30:$B$41,MATCH($B110,Mapping!$A$30:$A$41,0)))</f>
        <v>Feebates sector coverage (Apply?) | Rail | All fuels</v>
      </c>
      <c r="I110" s="5" t="str">
        <f>INDEX(Variables!$C$5:$C$65,MATCH($A110,Variables!$A$5:$A$65,0))</f>
        <v>switch</v>
      </c>
      <c r="J110" s="5" t="str">
        <f>INDEX(Variables!$E$5:$E$65,MATCH($A110,Variables!$A$5:$A$65,0))</f>
        <v>MTInputs (scenario column)</v>
      </c>
      <c r="K110" s="5"/>
      <c r="L110" s="23" t="str">
        <f>LOWER(Settings!$C$4)&amp;".mit."&amp;$A110&amp;IF($C110="","","."&amp;$C110&amp;"."&amp;$B110)&amp;IF(INDEX(Variables!$D$5:$D$65,MATCH($A110,Variables!$A$5:$A$65,0))="","","."&amp;INDEX(Variables!$D$5:$D$65,MATCH($A110,Variables!$A$5:$A$65,0)))&amp;"."&amp;L$5</f>
        <v>egy.mit.fbcov.ral.all.1</v>
      </c>
      <c r="M110" s="32" t="b">
        <f>INDEX(MTInputs!$J$1:$AZ$415,$D110,MATCH(M$5,MTInputs!$J$5:$AZ$5,0))</f>
        <v>0</v>
      </c>
      <c r="N110" s="33" t="b">
        <f>INDEX(MTInputs!$J$1:$AZ$415,$D110,MATCH(N$5,MTInputs!$J$5:$AZ$5,0))</f>
        <v>0</v>
      </c>
      <c r="O110" s="33" t="b">
        <f>INDEX(MTInputs!$J$1:$AZ$415,$D110,MATCH(O$5,MTInputs!$J$5:$AZ$5,0))</f>
        <v>0</v>
      </c>
      <c r="P110" s="33" t="b">
        <f>INDEX(MTInputs!$J$1:$AZ$415,$D110,MATCH(P$5,MTInputs!$J$5:$AZ$5,0))</f>
        <v>0</v>
      </c>
      <c r="Q110" s="33" t="b">
        <f>INDEX(MTInputs!$J$1:$AZ$415,$D110,MATCH(Q$5,MTInputs!$J$5:$AZ$5,0))</f>
        <v>0</v>
      </c>
      <c r="R110" s="33" t="b">
        <f>INDEX(MTInputs!$J$1:$AZ$415,$D110,MATCH(R$5,MTInputs!$J$5:$AZ$5,0))</f>
        <v>0</v>
      </c>
      <c r="S110" s="33" t="b">
        <f>INDEX(MTInputs!$J$1:$AZ$415,$D110,MATCH(S$5,MTInputs!$J$5:$AZ$5,0))</f>
        <v>0</v>
      </c>
      <c r="T110" s="33" t="b">
        <f>INDEX(MTInputs!$J$1:$AZ$415,$D110,MATCH(T$5,MTInputs!$J$5:$AZ$5,0))</f>
        <v>0</v>
      </c>
      <c r="U110" s="33" t="b">
        <f>INDEX(MTInputs!$J$1:$AZ$415,$D110,MATCH(U$5,MTInputs!$J$5:$AZ$5,0))</f>
        <v>0</v>
      </c>
      <c r="V110" s="33" t="b">
        <f>INDEX(MTInputs!$J$1:$AZ$415,$D110,MATCH(V$5,MTInputs!$J$5:$AZ$5,0))</f>
        <v>0</v>
      </c>
      <c r="W110" s="33" t="b">
        <f>INDEX(MTInputs!$J$1:$AZ$415,$D110,MATCH(W$5,MTInputs!$J$5:$AZ$5,0))</f>
        <v>0</v>
      </c>
      <c r="X110" s="33" t="b">
        <f>INDEX(MTInputs!$J$1:$AZ$415,$D110,MATCH(X$5,MTInputs!$J$5:$AZ$5,0))</f>
        <v>0</v>
      </c>
      <c r="Y110" s="33" t="b">
        <f>INDEX(MTInputs!$J$1:$AZ$415,$D110,MATCH(Y$5,MTInputs!$J$5:$AZ$5,0))</f>
        <v>0</v>
      </c>
      <c r="Z110" s="33" t="b">
        <f>INDEX(MTInputs!$J$1:$AZ$415,$D110,MATCH(Z$5,MTInputs!$J$5:$AZ$5,0))</f>
        <v>0</v>
      </c>
      <c r="AA110" s="33"/>
      <c r="AB110" s="23" t="str">
        <f>LOWER(Settings!$C$4)&amp;".mit."&amp;$A110&amp;IF($C110="","","."&amp;$C110&amp;"."&amp;$B110)&amp;IF(INDEX(Variables!$D$5:$D$65,MATCH($A110,Variables!$A$5:$A$65,0))="","","."&amp;INDEX(Variables!$D$5:$D$65,MATCH($A110,Variables!$A$5:$A$65,0)))&amp;"."&amp;AB$5</f>
        <v>egy.mit.fbcov.ral.all.2</v>
      </c>
      <c r="AC110" s="32" t="b">
        <f>INDEX(MTInputs!$J$1:$AZ$415,$D110,MATCH(AC$5,MTInputs!$J$5:$AZ$5,0))</f>
        <v>0</v>
      </c>
      <c r="AD110" s="33" t="b">
        <f>INDEX(MTInputs!$J$1:$AZ$415,$D110,MATCH(AD$5,MTInputs!$J$5:$AZ$5,0))</f>
        <v>0</v>
      </c>
      <c r="AE110" s="33" t="b">
        <f>INDEX(MTInputs!$J$1:$AZ$415,$D110,MATCH(AE$5,MTInputs!$J$5:$AZ$5,0))</f>
        <v>0</v>
      </c>
      <c r="AF110" s="33" t="b">
        <f>INDEX(MTInputs!$J$1:$AZ$415,$D110,MATCH(AF$5,MTInputs!$J$5:$AZ$5,0))</f>
        <v>0</v>
      </c>
      <c r="AG110" s="33" t="b">
        <f>INDEX(MTInputs!$J$1:$AZ$415,$D110,MATCH(AG$5,MTInputs!$J$5:$AZ$5,0))</f>
        <v>0</v>
      </c>
      <c r="AH110" s="33" t="b">
        <f>INDEX(MTInputs!$J$1:$AZ$415,$D110,MATCH(AH$5,MTInputs!$J$5:$AZ$5,0))</f>
        <v>0</v>
      </c>
      <c r="AI110" s="33" t="b">
        <f>INDEX(MTInputs!$J$1:$AZ$415,$D110,MATCH(AI$5,MTInputs!$J$5:$AZ$5,0))</f>
        <v>0</v>
      </c>
      <c r="AJ110" s="33" t="b">
        <f>INDEX(MTInputs!$J$1:$AZ$415,$D110,MATCH(AJ$5,MTInputs!$J$5:$AZ$5,0))</f>
        <v>0</v>
      </c>
      <c r="AK110" s="33" t="b">
        <f>INDEX(MTInputs!$J$1:$AZ$415,$D110,MATCH(AK$5,MTInputs!$J$5:$AZ$5,0))</f>
        <v>0</v>
      </c>
      <c r="AL110" s="33" t="b">
        <f>INDEX(MTInputs!$J$1:$AZ$415,$D110,MATCH(AL$5,MTInputs!$J$5:$AZ$5,0))</f>
        <v>0</v>
      </c>
      <c r="AM110" s="33" t="b">
        <f>INDEX(MTInputs!$J$1:$AZ$415,$D110,MATCH(AM$5,MTInputs!$J$5:$AZ$5,0))</f>
        <v>0</v>
      </c>
      <c r="AN110" s="33" t="b">
        <f>INDEX(MTInputs!$J$1:$AZ$415,$D110,MATCH(AN$5,MTInputs!$J$5:$AZ$5,0))</f>
        <v>0</v>
      </c>
      <c r="AO110" s="33" t="b">
        <f>INDEX(MTInputs!$J$1:$AZ$415,$D110,MATCH(AO$5,MTInputs!$J$5:$AZ$5,0))</f>
        <v>0</v>
      </c>
      <c r="AP110" s="33" t="b">
        <f>INDEX(MTInputs!$J$1:$AZ$415,$D110,MATCH(AP$5,MTInputs!$J$5:$AZ$5,0))</f>
        <v>0</v>
      </c>
    </row>
    <row r="111" spans="1:42" hidden="1" outlineLevel="1" x14ac:dyDescent="0.25">
      <c r="A111" s="5" t="s">
        <v>912</v>
      </c>
      <c r="B111" s="5" t="s">
        <v>870</v>
      </c>
      <c r="C111" s="5" t="s">
        <v>882</v>
      </c>
      <c r="D111" s="6">
        <v>69</v>
      </c>
      <c r="H111" s="5" t="str">
        <f>INDEX(Variables!$B$5:$B$65,MATCH($A111,Variables!$A$5:$A$65,0))&amp;IF($C111="",""," | "&amp;INDEX(Mapping!$B$5:$B$26,MATCH($C111,Mapping!$A$5:$A$26,0))&amp;" | "&amp;INDEX(Mapping!$B$30:$B$41,MATCH($B111,Mapping!$A$30:$A$41,0)))</f>
        <v>Feebates sector coverage (Apply?) | Domestic aviation | All fuels</v>
      </c>
      <c r="I111" s="5" t="str">
        <f>INDEX(Variables!$C$5:$C$65,MATCH($A111,Variables!$A$5:$A$65,0))</f>
        <v>switch</v>
      </c>
      <c r="J111" s="5" t="str">
        <f>INDEX(Variables!$E$5:$E$65,MATCH($A111,Variables!$A$5:$A$65,0))</f>
        <v>MTInputs (scenario column)</v>
      </c>
      <c r="K111" s="5"/>
      <c r="L111" s="23" t="str">
        <f>LOWER(Settings!$C$4)&amp;".mit."&amp;$A111&amp;IF($C111="","","."&amp;$C111&amp;"."&amp;$B111)&amp;IF(INDEX(Variables!$D$5:$D$65,MATCH($A111,Variables!$A$5:$A$65,0))="","","."&amp;INDEX(Variables!$D$5:$D$65,MATCH($A111,Variables!$A$5:$A$65,0)))&amp;"."&amp;L$5</f>
        <v>egy.mit.fbcov.avi.all.1</v>
      </c>
      <c r="M111" s="32" t="b">
        <f>INDEX(MTInputs!$J$1:$AZ$415,$D111,MATCH(M$5,MTInputs!$J$5:$AZ$5,0))</f>
        <v>0</v>
      </c>
      <c r="N111" s="33" t="b">
        <f>INDEX(MTInputs!$J$1:$AZ$415,$D111,MATCH(N$5,MTInputs!$J$5:$AZ$5,0))</f>
        <v>0</v>
      </c>
      <c r="O111" s="33" t="b">
        <f>INDEX(MTInputs!$J$1:$AZ$415,$D111,MATCH(O$5,MTInputs!$J$5:$AZ$5,0))</f>
        <v>0</v>
      </c>
      <c r="P111" s="33" t="b">
        <f>INDEX(MTInputs!$J$1:$AZ$415,$D111,MATCH(P$5,MTInputs!$J$5:$AZ$5,0))</f>
        <v>0</v>
      </c>
      <c r="Q111" s="33" t="b">
        <f>INDEX(MTInputs!$J$1:$AZ$415,$D111,MATCH(Q$5,MTInputs!$J$5:$AZ$5,0))</f>
        <v>0</v>
      </c>
      <c r="R111" s="33" t="b">
        <f>INDEX(MTInputs!$J$1:$AZ$415,$D111,MATCH(R$5,MTInputs!$J$5:$AZ$5,0))</f>
        <v>0</v>
      </c>
      <c r="S111" s="33" t="b">
        <f>INDEX(MTInputs!$J$1:$AZ$415,$D111,MATCH(S$5,MTInputs!$J$5:$AZ$5,0))</f>
        <v>0</v>
      </c>
      <c r="T111" s="33" t="b">
        <f>INDEX(MTInputs!$J$1:$AZ$415,$D111,MATCH(T$5,MTInputs!$J$5:$AZ$5,0))</f>
        <v>0</v>
      </c>
      <c r="U111" s="33" t="b">
        <f>INDEX(MTInputs!$J$1:$AZ$415,$D111,MATCH(U$5,MTInputs!$J$5:$AZ$5,0))</f>
        <v>0</v>
      </c>
      <c r="V111" s="33" t="b">
        <f>INDEX(MTInputs!$J$1:$AZ$415,$D111,MATCH(V$5,MTInputs!$J$5:$AZ$5,0))</f>
        <v>0</v>
      </c>
      <c r="W111" s="33" t="b">
        <f>INDEX(MTInputs!$J$1:$AZ$415,$D111,MATCH(W$5,MTInputs!$J$5:$AZ$5,0))</f>
        <v>0</v>
      </c>
      <c r="X111" s="33" t="b">
        <f>INDEX(MTInputs!$J$1:$AZ$415,$D111,MATCH(X$5,MTInputs!$J$5:$AZ$5,0))</f>
        <v>0</v>
      </c>
      <c r="Y111" s="33" t="b">
        <f>INDEX(MTInputs!$J$1:$AZ$415,$D111,MATCH(Y$5,MTInputs!$J$5:$AZ$5,0))</f>
        <v>0</v>
      </c>
      <c r="Z111" s="33" t="b">
        <f>INDEX(MTInputs!$J$1:$AZ$415,$D111,MATCH(Z$5,MTInputs!$J$5:$AZ$5,0))</f>
        <v>0</v>
      </c>
      <c r="AA111" s="33"/>
      <c r="AB111" s="23" t="str">
        <f>LOWER(Settings!$C$4)&amp;".mit."&amp;$A111&amp;IF($C111="","","."&amp;$C111&amp;"."&amp;$B111)&amp;IF(INDEX(Variables!$D$5:$D$65,MATCH($A111,Variables!$A$5:$A$65,0))="","","."&amp;INDEX(Variables!$D$5:$D$65,MATCH($A111,Variables!$A$5:$A$65,0)))&amp;"."&amp;AB$5</f>
        <v>egy.mit.fbcov.avi.all.2</v>
      </c>
      <c r="AC111" s="32" t="b">
        <f>INDEX(MTInputs!$J$1:$AZ$415,$D111,MATCH(AC$5,MTInputs!$J$5:$AZ$5,0))</f>
        <v>0</v>
      </c>
      <c r="AD111" s="33" t="b">
        <f>INDEX(MTInputs!$J$1:$AZ$415,$D111,MATCH(AD$5,MTInputs!$J$5:$AZ$5,0))</f>
        <v>0</v>
      </c>
      <c r="AE111" s="33" t="b">
        <f>INDEX(MTInputs!$J$1:$AZ$415,$D111,MATCH(AE$5,MTInputs!$J$5:$AZ$5,0))</f>
        <v>0</v>
      </c>
      <c r="AF111" s="33" t="b">
        <f>INDEX(MTInputs!$J$1:$AZ$415,$D111,MATCH(AF$5,MTInputs!$J$5:$AZ$5,0))</f>
        <v>0</v>
      </c>
      <c r="AG111" s="33" t="b">
        <f>INDEX(MTInputs!$J$1:$AZ$415,$D111,MATCH(AG$5,MTInputs!$J$5:$AZ$5,0))</f>
        <v>0</v>
      </c>
      <c r="AH111" s="33" t="b">
        <f>INDEX(MTInputs!$J$1:$AZ$415,$D111,MATCH(AH$5,MTInputs!$J$5:$AZ$5,0))</f>
        <v>0</v>
      </c>
      <c r="AI111" s="33" t="b">
        <f>INDEX(MTInputs!$J$1:$AZ$415,$D111,MATCH(AI$5,MTInputs!$J$5:$AZ$5,0))</f>
        <v>0</v>
      </c>
      <c r="AJ111" s="33" t="b">
        <f>INDEX(MTInputs!$J$1:$AZ$415,$D111,MATCH(AJ$5,MTInputs!$J$5:$AZ$5,0))</f>
        <v>0</v>
      </c>
      <c r="AK111" s="33" t="b">
        <f>INDEX(MTInputs!$J$1:$AZ$415,$D111,MATCH(AK$5,MTInputs!$J$5:$AZ$5,0))</f>
        <v>0</v>
      </c>
      <c r="AL111" s="33" t="b">
        <f>INDEX(MTInputs!$J$1:$AZ$415,$D111,MATCH(AL$5,MTInputs!$J$5:$AZ$5,0))</f>
        <v>0</v>
      </c>
      <c r="AM111" s="33" t="b">
        <f>INDEX(MTInputs!$J$1:$AZ$415,$D111,MATCH(AM$5,MTInputs!$J$5:$AZ$5,0))</f>
        <v>0</v>
      </c>
      <c r="AN111" s="33" t="b">
        <f>INDEX(MTInputs!$J$1:$AZ$415,$D111,MATCH(AN$5,MTInputs!$J$5:$AZ$5,0))</f>
        <v>0</v>
      </c>
      <c r="AO111" s="33" t="b">
        <f>INDEX(MTInputs!$J$1:$AZ$415,$D111,MATCH(AO$5,MTInputs!$J$5:$AZ$5,0))</f>
        <v>0</v>
      </c>
      <c r="AP111" s="33" t="b">
        <f>INDEX(MTInputs!$J$1:$AZ$415,$D111,MATCH(AP$5,MTInputs!$J$5:$AZ$5,0))</f>
        <v>0</v>
      </c>
    </row>
    <row r="112" spans="1:42" hidden="1" outlineLevel="1" x14ac:dyDescent="0.25">
      <c r="A112" s="5" t="s">
        <v>912</v>
      </c>
      <c r="B112" s="5" t="s">
        <v>870</v>
      </c>
      <c r="C112" s="5" t="s">
        <v>883</v>
      </c>
      <c r="D112" s="6">
        <v>70</v>
      </c>
      <c r="H112" s="5" t="str">
        <f>INDEX(Variables!$B$5:$B$65,MATCH($A112,Variables!$A$5:$A$65,0))&amp;IF($C112="",""," | "&amp;INDEX(Mapping!$B$5:$B$26,MATCH($C112,Mapping!$A$5:$A$26,0))&amp;" | "&amp;INDEX(Mapping!$B$30:$B$41,MATCH($B112,Mapping!$A$30:$A$41,0)))</f>
        <v>Feebates sector coverage (Apply?) | Domestic navigation | All fuels</v>
      </c>
      <c r="I112" s="5" t="str">
        <f>INDEX(Variables!$C$5:$C$65,MATCH($A112,Variables!$A$5:$A$65,0))</f>
        <v>switch</v>
      </c>
      <c r="J112" s="5" t="str">
        <f>INDEX(Variables!$E$5:$E$65,MATCH($A112,Variables!$A$5:$A$65,0))</f>
        <v>MTInputs (scenario column)</v>
      </c>
      <c r="K112" s="5"/>
      <c r="L112" s="23" t="str">
        <f>LOWER(Settings!$C$4)&amp;".mit."&amp;$A112&amp;IF($C112="","","."&amp;$C112&amp;"."&amp;$B112)&amp;IF(INDEX(Variables!$D$5:$D$65,MATCH($A112,Variables!$A$5:$A$65,0))="","","."&amp;INDEX(Variables!$D$5:$D$65,MATCH($A112,Variables!$A$5:$A$65,0)))&amp;"."&amp;L$5</f>
        <v>egy.mit.fbcov.nav.all.1</v>
      </c>
      <c r="M112" s="32" t="b">
        <f>INDEX(MTInputs!$J$1:$AZ$415,$D112,MATCH(M$5,MTInputs!$J$5:$AZ$5,0))</f>
        <v>0</v>
      </c>
      <c r="N112" s="33" t="b">
        <f>INDEX(MTInputs!$J$1:$AZ$415,$D112,MATCH(N$5,MTInputs!$J$5:$AZ$5,0))</f>
        <v>0</v>
      </c>
      <c r="O112" s="33" t="b">
        <f>INDEX(MTInputs!$J$1:$AZ$415,$D112,MATCH(O$5,MTInputs!$J$5:$AZ$5,0))</f>
        <v>0</v>
      </c>
      <c r="P112" s="33" t="b">
        <f>INDEX(MTInputs!$J$1:$AZ$415,$D112,MATCH(P$5,MTInputs!$J$5:$AZ$5,0))</f>
        <v>0</v>
      </c>
      <c r="Q112" s="33" t="b">
        <f>INDEX(MTInputs!$J$1:$AZ$415,$D112,MATCH(Q$5,MTInputs!$J$5:$AZ$5,0))</f>
        <v>0</v>
      </c>
      <c r="R112" s="33" t="b">
        <f>INDEX(MTInputs!$J$1:$AZ$415,$D112,MATCH(R$5,MTInputs!$J$5:$AZ$5,0))</f>
        <v>0</v>
      </c>
      <c r="S112" s="33" t="b">
        <f>INDEX(MTInputs!$J$1:$AZ$415,$D112,MATCH(S$5,MTInputs!$J$5:$AZ$5,0))</f>
        <v>0</v>
      </c>
      <c r="T112" s="33" t="b">
        <f>INDEX(MTInputs!$J$1:$AZ$415,$D112,MATCH(T$5,MTInputs!$J$5:$AZ$5,0))</f>
        <v>0</v>
      </c>
      <c r="U112" s="33" t="b">
        <f>INDEX(MTInputs!$J$1:$AZ$415,$D112,MATCH(U$5,MTInputs!$J$5:$AZ$5,0))</f>
        <v>0</v>
      </c>
      <c r="V112" s="33" t="b">
        <f>INDEX(MTInputs!$J$1:$AZ$415,$D112,MATCH(V$5,MTInputs!$J$5:$AZ$5,0))</f>
        <v>0</v>
      </c>
      <c r="W112" s="33" t="b">
        <f>INDEX(MTInputs!$J$1:$AZ$415,$D112,MATCH(W$5,MTInputs!$J$5:$AZ$5,0))</f>
        <v>0</v>
      </c>
      <c r="X112" s="33" t="b">
        <f>INDEX(MTInputs!$J$1:$AZ$415,$D112,MATCH(X$5,MTInputs!$J$5:$AZ$5,0))</f>
        <v>0</v>
      </c>
      <c r="Y112" s="33" t="b">
        <f>INDEX(MTInputs!$J$1:$AZ$415,$D112,MATCH(Y$5,MTInputs!$J$5:$AZ$5,0))</f>
        <v>0</v>
      </c>
      <c r="Z112" s="33" t="b">
        <f>INDEX(MTInputs!$J$1:$AZ$415,$D112,MATCH(Z$5,MTInputs!$J$5:$AZ$5,0))</f>
        <v>0</v>
      </c>
      <c r="AA112" s="33"/>
      <c r="AB112" s="23" t="str">
        <f>LOWER(Settings!$C$4)&amp;".mit."&amp;$A112&amp;IF($C112="","","."&amp;$C112&amp;"."&amp;$B112)&amp;IF(INDEX(Variables!$D$5:$D$65,MATCH($A112,Variables!$A$5:$A$65,0))="","","."&amp;INDEX(Variables!$D$5:$D$65,MATCH($A112,Variables!$A$5:$A$65,0)))&amp;"."&amp;AB$5</f>
        <v>egy.mit.fbcov.nav.all.2</v>
      </c>
      <c r="AC112" s="32" t="b">
        <f>INDEX(MTInputs!$J$1:$AZ$415,$D112,MATCH(AC$5,MTInputs!$J$5:$AZ$5,0))</f>
        <v>0</v>
      </c>
      <c r="AD112" s="33" t="b">
        <f>INDEX(MTInputs!$J$1:$AZ$415,$D112,MATCH(AD$5,MTInputs!$J$5:$AZ$5,0))</f>
        <v>0</v>
      </c>
      <c r="AE112" s="33" t="b">
        <f>INDEX(MTInputs!$J$1:$AZ$415,$D112,MATCH(AE$5,MTInputs!$J$5:$AZ$5,0))</f>
        <v>0</v>
      </c>
      <c r="AF112" s="33" t="b">
        <f>INDEX(MTInputs!$J$1:$AZ$415,$D112,MATCH(AF$5,MTInputs!$J$5:$AZ$5,0))</f>
        <v>0</v>
      </c>
      <c r="AG112" s="33" t="b">
        <f>INDEX(MTInputs!$J$1:$AZ$415,$D112,MATCH(AG$5,MTInputs!$J$5:$AZ$5,0))</f>
        <v>0</v>
      </c>
      <c r="AH112" s="33" t="b">
        <f>INDEX(MTInputs!$J$1:$AZ$415,$D112,MATCH(AH$5,MTInputs!$J$5:$AZ$5,0))</f>
        <v>0</v>
      </c>
      <c r="AI112" s="33" t="b">
        <f>INDEX(MTInputs!$J$1:$AZ$415,$D112,MATCH(AI$5,MTInputs!$J$5:$AZ$5,0))</f>
        <v>0</v>
      </c>
      <c r="AJ112" s="33" t="b">
        <f>INDEX(MTInputs!$J$1:$AZ$415,$D112,MATCH(AJ$5,MTInputs!$J$5:$AZ$5,0))</f>
        <v>0</v>
      </c>
      <c r="AK112" s="33" t="b">
        <f>INDEX(MTInputs!$J$1:$AZ$415,$D112,MATCH(AK$5,MTInputs!$J$5:$AZ$5,0))</f>
        <v>0</v>
      </c>
      <c r="AL112" s="33" t="b">
        <f>INDEX(MTInputs!$J$1:$AZ$415,$D112,MATCH(AL$5,MTInputs!$J$5:$AZ$5,0))</f>
        <v>0</v>
      </c>
      <c r="AM112" s="33" t="b">
        <f>INDEX(MTInputs!$J$1:$AZ$415,$D112,MATCH(AM$5,MTInputs!$J$5:$AZ$5,0))</f>
        <v>0</v>
      </c>
      <c r="AN112" s="33" t="b">
        <f>INDEX(MTInputs!$J$1:$AZ$415,$D112,MATCH(AN$5,MTInputs!$J$5:$AZ$5,0))</f>
        <v>0</v>
      </c>
      <c r="AO112" s="33" t="b">
        <f>INDEX(MTInputs!$J$1:$AZ$415,$D112,MATCH(AO$5,MTInputs!$J$5:$AZ$5,0))</f>
        <v>0</v>
      </c>
      <c r="AP112" s="33" t="b">
        <f>INDEX(MTInputs!$J$1:$AZ$415,$D112,MATCH(AP$5,MTInputs!$J$5:$AZ$5,0))</f>
        <v>0</v>
      </c>
    </row>
    <row r="113" spans="1:42" hidden="1" outlineLevel="1" x14ac:dyDescent="0.25">
      <c r="A113" s="5" t="s">
        <v>912</v>
      </c>
      <c r="B113" s="5" t="s">
        <v>870</v>
      </c>
      <c r="C113" s="5" t="s">
        <v>884</v>
      </c>
      <c r="D113" s="6">
        <v>71</v>
      </c>
      <c r="H113" s="5" t="str">
        <f>INDEX(Variables!$B$5:$B$65,MATCH($A113,Variables!$A$5:$A$65,0))&amp;IF($C113="",""," | "&amp;INDEX(Mapping!$B$5:$B$26,MATCH($C113,Mapping!$A$5:$A$26,0))&amp;" | "&amp;INDEX(Mapping!$B$30:$B$41,MATCH($B113,Mapping!$A$30:$A$41,0)))</f>
        <v>Feebates sector coverage (Apply?) | Residential | All fuels</v>
      </c>
      <c r="I113" s="5" t="str">
        <f>INDEX(Variables!$C$5:$C$65,MATCH($A113,Variables!$A$5:$A$65,0))</f>
        <v>switch</v>
      </c>
      <c r="J113" s="5" t="str">
        <f>INDEX(Variables!$E$5:$E$65,MATCH($A113,Variables!$A$5:$A$65,0))</f>
        <v>MTInputs (scenario column)</v>
      </c>
      <c r="K113" s="5"/>
      <c r="L113" s="23" t="str">
        <f>LOWER(Settings!$C$4)&amp;".mit."&amp;$A113&amp;IF($C113="","","."&amp;$C113&amp;"."&amp;$B113)&amp;IF(INDEX(Variables!$D$5:$D$65,MATCH($A113,Variables!$A$5:$A$65,0))="","","."&amp;INDEX(Variables!$D$5:$D$65,MATCH($A113,Variables!$A$5:$A$65,0)))&amp;"."&amp;L$5</f>
        <v>egy.mit.fbcov.res.all.1</v>
      </c>
      <c r="M113" s="32" t="b">
        <f>INDEX(MTInputs!$J$1:$AZ$415,$D113,MATCH(M$5,MTInputs!$J$5:$AZ$5,0))</f>
        <v>0</v>
      </c>
      <c r="N113" s="33" t="b">
        <f>INDEX(MTInputs!$J$1:$AZ$415,$D113,MATCH(N$5,MTInputs!$J$5:$AZ$5,0))</f>
        <v>0</v>
      </c>
      <c r="O113" s="33" t="b">
        <f>INDEX(MTInputs!$J$1:$AZ$415,$D113,MATCH(O$5,MTInputs!$J$5:$AZ$5,0))</f>
        <v>0</v>
      </c>
      <c r="P113" s="33" t="b">
        <f>INDEX(MTInputs!$J$1:$AZ$415,$D113,MATCH(P$5,MTInputs!$J$5:$AZ$5,0))</f>
        <v>0</v>
      </c>
      <c r="Q113" s="33" t="b">
        <f>INDEX(MTInputs!$J$1:$AZ$415,$D113,MATCH(Q$5,MTInputs!$J$5:$AZ$5,0))</f>
        <v>0</v>
      </c>
      <c r="R113" s="33" t="b">
        <f>INDEX(MTInputs!$J$1:$AZ$415,$D113,MATCH(R$5,MTInputs!$J$5:$AZ$5,0))</f>
        <v>0</v>
      </c>
      <c r="S113" s="33" t="b">
        <f>INDEX(MTInputs!$J$1:$AZ$415,$D113,MATCH(S$5,MTInputs!$J$5:$AZ$5,0))</f>
        <v>0</v>
      </c>
      <c r="T113" s="33" t="b">
        <f>INDEX(MTInputs!$J$1:$AZ$415,$D113,MATCH(T$5,MTInputs!$J$5:$AZ$5,0))</f>
        <v>0</v>
      </c>
      <c r="U113" s="33" t="b">
        <f>INDEX(MTInputs!$J$1:$AZ$415,$D113,MATCH(U$5,MTInputs!$J$5:$AZ$5,0))</f>
        <v>0</v>
      </c>
      <c r="V113" s="33" t="b">
        <f>INDEX(MTInputs!$J$1:$AZ$415,$D113,MATCH(V$5,MTInputs!$J$5:$AZ$5,0))</f>
        <v>0</v>
      </c>
      <c r="W113" s="33" t="b">
        <f>INDEX(MTInputs!$J$1:$AZ$415,$D113,MATCH(W$5,MTInputs!$J$5:$AZ$5,0))</f>
        <v>0</v>
      </c>
      <c r="X113" s="33" t="b">
        <f>INDEX(MTInputs!$J$1:$AZ$415,$D113,MATCH(X$5,MTInputs!$J$5:$AZ$5,0))</f>
        <v>0</v>
      </c>
      <c r="Y113" s="33" t="b">
        <f>INDEX(MTInputs!$J$1:$AZ$415,$D113,MATCH(Y$5,MTInputs!$J$5:$AZ$5,0))</f>
        <v>0</v>
      </c>
      <c r="Z113" s="33" t="b">
        <f>INDEX(MTInputs!$J$1:$AZ$415,$D113,MATCH(Z$5,MTInputs!$J$5:$AZ$5,0))</f>
        <v>0</v>
      </c>
      <c r="AA113" s="33"/>
      <c r="AB113" s="23" t="str">
        <f>LOWER(Settings!$C$4)&amp;".mit."&amp;$A113&amp;IF($C113="","","."&amp;$C113&amp;"."&amp;$B113)&amp;IF(INDEX(Variables!$D$5:$D$65,MATCH($A113,Variables!$A$5:$A$65,0))="","","."&amp;INDEX(Variables!$D$5:$D$65,MATCH($A113,Variables!$A$5:$A$65,0)))&amp;"."&amp;AB$5</f>
        <v>egy.mit.fbcov.res.all.2</v>
      </c>
      <c r="AC113" s="32" t="b">
        <f>INDEX(MTInputs!$J$1:$AZ$415,$D113,MATCH(AC$5,MTInputs!$J$5:$AZ$5,0))</f>
        <v>0</v>
      </c>
      <c r="AD113" s="33" t="b">
        <f>INDEX(MTInputs!$J$1:$AZ$415,$D113,MATCH(AD$5,MTInputs!$J$5:$AZ$5,0))</f>
        <v>0</v>
      </c>
      <c r="AE113" s="33" t="b">
        <f>INDEX(MTInputs!$J$1:$AZ$415,$D113,MATCH(AE$5,MTInputs!$J$5:$AZ$5,0))</f>
        <v>0</v>
      </c>
      <c r="AF113" s="33" t="b">
        <f>INDEX(MTInputs!$J$1:$AZ$415,$D113,MATCH(AF$5,MTInputs!$J$5:$AZ$5,0))</f>
        <v>0</v>
      </c>
      <c r="AG113" s="33" t="b">
        <f>INDEX(MTInputs!$J$1:$AZ$415,$D113,MATCH(AG$5,MTInputs!$J$5:$AZ$5,0))</f>
        <v>0</v>
      </c>
      <c r="AH113" s="33" t="b">
        <f>INDEX(MTInputs!$J$1:$AZ$415,$D113,MATCH(AH$5,MTInputs!$J$5:$AZ$5,0))</f>
        <v>0</v>
      </c>
      <c r="AI113" s="33" t="b">
        <f>INDEX(MTInputs!$J$1:$AZ$415,$D113,MATCH(AI$5,MTInputs!$J$5:$AZ$5,0))</f>
        <v>0</v>
      </c>
      <c r="AJ113" s="33" t="b">
        <f>INDEX(MTInputs!$J$1:$AZ$415,$D113,MATCH(AJ$5,MTInputs!$J$5:$AZ$5,0))</f>
        <v>0</v>
      </c>
      <c r="AK113" s="33" t="b">
        <f>INDEX(MTInputs!$J$1:$AZ$415,$D113,MATCH(AK$5,MTInputs!$J$5:$AZ$5,0))</f>
        <v>0</v>
      </c>
      <c r="AL113" s="33" t="b">
        <f>INDEX(MTInputs!$J$1:$AZ$415,$D113,MATCH(AL$5,MTInputs!$J$5:$AZ$5,0))</f>
        <v>0</v>
      </c>
      <c r="AM113" s="33" t="b">
        <f>INDEX(MTInputs!$J$1:$AZ$415,$D113,MATCH(AM$5,MTInputs!$J$5:$AZ$5,0))</f>
        <v>0</v>
      </c>
      <c r="AN113" s="33" t="b">
        <f>INDEX(MTInputs!$J$1:$AZ$415,$D113,MATCH(AN$5,MTInputs!$J$5:$AZ$5,0))</f>
        <v>0</v>
      </c>
      <c r="AO113" s="33" t="b">
        <f>INDEX(MTInputs!$J$1:$AZ$415,$D113,MATCH(AO$5,MTInputs!$J$5:$AZ$5,0))</f>
        <v>0</v>
      </c>
      <c r="AP113" s="33" t="b">
        <f>INDEX(MTInputs!$J$1:$AZ$415,$D113,MATCH(AP$5,MTInputs!$J$5:$AZ$5,0))</f>
        <v>0</v>
      </c>
    </row>
    <row r="114" spans="1:42" hidden="1" outlineLevel="1" x14ac:dyDescent="0.25">
      <c r="A114" s="5" t="s">
        <v>912</v>
      </c>
      <c r="B114" s="5" t="s">
        <v>870</v>
      </c>
      <c r="C114" s="5" t="s">
        <v>885</v>
      </c>
      <c r="D114" s="6">
        <v>72</v>
      </c>
      <c r="H114" s="5" t="str">
        <f>INDEX(Variables!$B$5:$B$65,MATCH($A114,Variables!$A$5:$A$65,0))&amp;IF($C114="",""," | "&amp;INDEX(Mapping!$B$5:$B$26,MATCH($C114,Mapping!$A$5:$A$26,0))&amp;" | "&amp;INDEX(Mapping!$B$30:$B$41,MATCH($B114,Mapping!$A$30:$A$41,0)))</f>
        <v>Feebates sector coverage (Apply?) | Food &amp; forestry | All fuels</v>
      </c>
      <c r="I114" s="5" t="str">
        <f>INDEX(Variables!$C$5:$C$65,MATCH($A114,Variables!$A$5:$A$65,0))</f>
        <v>switch</v>
      </c>
      <c r="J114" s="5" t="str">
        <f>INDEX(Variables!$E$5:$E$65,MATCH($A114,Variables!$A$5:$A$65,0))</f>
        <v>MTInputs (scenario column)</v>
      </c>
      <c r="K114" s="5"/>
      <c r="L114" s="23" t="str">
        <f>LOWER(Settings!$C$4)&amp;".mit."&amp;$A114&amp;IF($C114="","","."&amp;$C114&amp;"."&amp;$B114)&amp;IF(INDEX(Variables!$D$5:$D$65,MATCH($A114,Variables!$A$5:$A$65,0))="","","."&amp;INDEX(Variables!$D$5:$D$65,MATCH($A114,Variables!$A$5:$A$65,0)))&amp;"."&amp;L$5</f>
        <v>egy.mit.fbcov.foo.all.1</v>
      </c>
      <c r="M114" s="32" t="b">
        <f>INDEX(MTInputs!$J$1:$AZ$415,$D114,MATCH(M$5,MTInputs!$J$5:$AZ$5,0))</f>
        <v>0</v>
      </c>
      <c r="N114" s="33" t="b">
        <f>INDEX(MTInputs!$J$1:$AZ$415,$D114,MATCH(N$5,MTInputs!$J$5:$AZ$5,0))</f>
        <v>0</v>
      </c>
      <c r="O114" s="33" t="b">
        <f>INDEX(MTInputs!$J$1:$AZ$415,$D114,MATCH(O$5,MTInputs!$J$5:$AZ$5,0))</f>
        <v>0</v>
      </c>
      <c r="P114" s="33" t="b">
        <f>INDEX(MTInputs!$J$1:$AZ$415,$D114,MATCH(P$5,MTInputs!$J$5:$AZ$5,0))</f>
        <v>0</v>
      </c>
      <c r="Q114" s="33" t="b">
        <f>INDEX(MTInputs!$J$1:$AZ$415,$D114,MATCH(Q$5,MTInputs!$J$5:$AZ$5,0))</f>
        <v>0</v>
      </c>
      <c r="R114" s="33" t="b">
        <f>INDEX(MTInputs!$J$1:$AZ$415,$D114,MATCH(R$5,MTInputs!$J$5:$AZ$5,0))</f>
        <v>0</v>
      </c>
      <c r="S114" s="33" t="b">
        <f>INDEX(MTInputs!$J$1:$AZ$415,$D114,MATCH(S$5,MTInputs!$J$5:$AZ$5,0))</f>
        <v>0</v>
      </c>
      <c r="T114" s="33" t="b">
        <f>INDEX(MTInputs!$J$1:$AZ$415,$D114,MATCH(T$5,MTInputs!$J$5:$AZ$5,0))</f>
        <v>0</v>
      </c>
      <c r="U114" s="33" t="b">
        <f>INDEX(MTInputs!$J$1:$AZ$415,$D114,MATCH(U$5,MTInputs!$J$5:$AZ$5,0))</f>
        <v>0</v>
      </c>
      <c r="V114" s="33" t="b">
        <f>INDEX(MTInputs!$J$1:$AZ$415,$D114,MATCH(V$5,MTInputs!$J$5:$AZ$5,0))</f>
        <v>0</v>
      </c>
      <c r="W114" s="33" t="b">
        <f>INDEX(MTInputs!$J$1:$AZ$415,$D114,MATCH(W$5,MTInputs!$J$5:$AZ$5,0))</f>
        <v>0</v>
      </c>
      <c r="X114" s="33" t="b">
        <f>INDEX(MTInputs!$J$1:$AZ$415,$D114,MATCH(X$5,MTInputs!$J$5:$AZ$5,0))</f>
        <v>0</v>
      </c>
      <c r="Y114" s="33" t="b">
        <f>INDEX(MTInputs!$J$1:$AZ$415,$D114,MATCH(Y$5,MTInputs!$J$5:$AZ$5,0))</f>
        <v>0</v>
      </c>
      <c r="Z114" s="33" t="b">
        <f>INDEX(MTInputs!$J$1:$AZ$415,$D114,MATCH(Z$5,MTInputs!$J$5:$AZ$5,0))</f>
        <v>0</v>
      </c>
      <c r="AA114" s="33"/>
      <c r="AB114" s="23" t="str">
        <f>LOWER(Settings!$C$4)&amp;".mit."&amp;$A114&amp;IF($C114="","","."&amp;$C114&amp;"."&amp;$B114)&amp;IF(INDEX(Variables!$D$5:$D$65,MATCH($A114,Variables!$A$5:$A$65,0))="","","."&amp;INDEX(Variables!$D$5:$D$65,MATCH($A114,Variables!$A$5:$A$65,0)))&amp;"."&amp;AB$5</f>
        <v>egy.mit.fbcov.foo.all.2</v>
      </c>
      <c r="AC114" s="32" t="b">
        <f>INDEX(MTInputs!$J$1:$AZ$415,$D114,MATCH(AC$5,MTInputs!$J$5:$AZ$5,0))</f>
        <v>0</v>
      </c>
      <c r="AD114" s="33" t="b">
        <f>INDEX(MTInputs!$J$1:$AZ$415,$D114,MATCH(AD$5,MTInputs!$J$5:$AZ$5,0))</f>
        <v>0</v>
      </c>
      <c r="AE114" s="33" t="b">
        <f>INDEX(MTInputs!$J$1:$AZ$415,$D114,MATCH(AE$5,MTInputs!$J$5:$AZ$5,0))</f>
        <v>0</v>
      </c>
      <c r="AF114" s="33" t="b">
        <f>INDEX(MTInputs!$J$1:$AZ$415,$D114,MATCH(AF$5,MTInputs!$J$5:$AZ$5,0))</f>
        <v>0</v>
      </c>
      <c r="AG114" s="33" t="b">
        <f>INDEX(MTInputs!$J$1:$AZ$415,$D114,MATCH(AG$5,MTInputs!$J$5:$AZ$5,0))</f>
        <v>0</v>
      </c>
      <c r="AH114" s="33" t="b">
        <f>INDEX(MTInputs!$J$1:$AZ$415,$D114,MATCH(AH$5,MTInputs!$J$5:$AZ$5,0))</f>
        <v>0</v>
      </c>
      <c r="AI114" s="33" t="b">
        <f>INDEX(MTInputs!$J$1:$AZ$415,$D114,MATCH(AI$5,MTInputs!$J$5:$AZ$5,0))</f>
        <v>0</v>
      </c>
      <c r="AJ114" s="33" t="b">
        <f>INDEX(MTInputs!$J$1:$AZ$415,$D114,MATCH(AJ$5,MTInputs!$J$5:$AZ$5,0))</f>
        <v>0</v>
      </c>
      <c r="AK114" s="33" t="b">
        <f>INDEX(MTInputs!$J$1:$AZ$415,$D114,MATCH(AK$5,MTInputs!$J$5:$AZ$5,0))</f>
        <v>0</v>
      </c>
      <c r="AL114" s="33" t="b">
        <f>INDEX(MTInputs!$J$1:$AZ$415,$D114,MATCH(AL$5,MTInputs!$J$5:$AZ$5,0))</f>
        <v>0</v>
      </c>
      <c r="AM114" s="33" t="b">
        <f>INDEX(MTInputs!$J$1:$AZ$415,$D114,MATCH(AM$5,MTInputs!$J$5:$AZ$5,0))</f>
        <v>0</v>
      </c>
      <c r="AN114" s="33" t="b">
        <f>INDEX(MTInputs!$J$1:$AZ$415,$D114,MATCH(AN$5,MTInputs!$J$5:$AZ$5,0))</f>
        <v>0</v>
      </c>
      <c r="AO114" s="33" t="b">
        <f>INDEX(MTInputs!$J$1:$AZ$415,$D114,MATCH(AO$5,MTInputs!$J$5:$AZ$5,0))</f>
        <v>0</v>
      </c>
      <c r="AP114" s="33" t="b">
        <f>INDEX(MTInputs!$J$1:$AZ$415,$D114,MATCH(AP$5,MTInputs!$J$5:$AZ$5,0))</f>
        <v>0</v>
      </c>
    </row>
    <row r="115" spans="1:42" hidden="1" outlineLevel="1" x14ac:dyDescent="0.25">
      <c r="A115" s="5" t="s">
        <v>912</v>
      </c>
      <c r="B115" s="5" t="s">
        <v>870</v>
      </c>
      <c r="C115" s="5" t="s">
        <v>886</v>
      </c>
      <c r="D115" s="6">
        <v>73</v>
      </c>
      <c r="H115" s="5" t="str">
        <f>INDEX(Variables!$B$5:$B$65,MATCH($A115,Variables!$A$5:$A$65,0))&amp;IF($C115="",""," | "&amp;INDEX(Mapping!$B$5:$B$26,MATCH($C115,Mapping!$A$5:$A$26,0))&amp;" | "&amp;INDEX(Mapping!$B$30:$B$41,MATCH($B115,Mapping!$A$30:$A$41,0)))</f>
        <v>Feebates sector coverage (Apply?) | Services (public &amp; private) | All fuels</v>
      </c>
      <c r="I115" s="5" t="str">
        <f>INDEX(Variables!$C$5:$C$65,MATCH($A115,Variables!$A$5:$A$65,0))</f>
        <v>switch</v>
      </c>
      <c r="J115" s="5" t="str">
        <f>INDEX(Variables!$E$5:$E$65,MATCH($A115,Variables!$A$5:$A$65,0))</f>
        <v>MTInputs (scenario column)</v>
      </c>
      <c r="K115" s="5"/>
      <c r="L115" s="23" t="str">
        <f>LOWER(Settings!$C$4)&amp;".mit."&amp;$A115&amp;IF($C115="","","."&amp;$C115&amp;"."&amp;$B115)&amp;IF(INDEX(Variables!$D$5:$D$65,MATCH($A115,Variables!$A$5:$A$65,0))="","","."&amp;INDEX(Variables!$D$5:$D$65,MATCH($A115,Variables!$A$5:$A$65,0)))&amp;"."&amp;L$5</f>
        <v>egy.mit.fbcov.srv.all.1</v>
      </c>
      <c r="M115" s="32" t="b">
        <f>INDEX(MTInputs!$J$1:$AZ$415,$D115,MATCH(M$5,MTInputs!$J$5:$AZ$5,0))</f>
        <v>0</v>
      </c>
      <c r="N115" s="33" t="b">
        <f>INDEX(MTInputs!$J$1:$AZ$415,$D115,MATCH(N$5,MTInputs!$J$5:$AZ$5,0))</f>
        <v>0</v>
      </c>
      <c r="O115" s="33" t="b">
        <f>INDEX(MTInputs!$J$1:$AZ$415,$D115,MATCH(O$5,MTInputs!$J$5:$AZ$5,0))</f>
        <v>0</v>
      </c>
      <c r="P115" s="33" t="b">
        <f>INDEX(MTInputs!$J$1:$AZ$415,$D115,MATCH(P$5,MTInputs!$J$5:$AZ$5,0))</f>
        <v>0</v>
      </c>
      <c r="Q115" s="33" t="b">
        <f>INDEX(MTInputs!$J$1:$AZ$415,$D115,MATCH(Q$5,MTInputs!$J$5:$AZ$5,0))</f>
        <v>0</v>
      </c>
      <c r="R115" s="33" t="b">
        <f>INDEX(MTInputs!$J$1:$AZ$415,$D115,MATCH(R$5,MTInputs!$J$5:$AZ$5,0))</f>
        <v>0</v>
      </c>
      <c r="S115" s="33" t="b">
        <f>INDEX(MTInputs!$J$1:$AZ$415,$D115,MATCH(S$5,MTInputs!$J$5:$AZ$5,0))</f>
        <v>0</v>
      </c>
      <c r="T115" s="33" t="b">
        <f>INDEX(MTInputs!$J$1:$AZ$415,$D115,MATCH(T$5,MTInputs!$J$5:$AZ$5,0))</f>
        <v>0</v>
      </c>
      <c r="U115" s="33" t="b">
        <f>INDEX(MTInputs!$J$1:$AZ$415,$D115,MATCH(U$5,MTInputs!$J$5:$AZ$5,0))</f>
        <v>0</v>
      </c>
      <c r="V115" s="33" t="b">
        <f>INDEX(MTInputs!$J$1:$AZ$415,$D115,MATCH(V$5,MTInputs!$J$5:$AZ$5,0))</f>
        <v>0</v>
      </c>
      <c r="W115" s="33" t="b">
        <f>INDEX(MTInputs!$J$1:$AZ$415,$D115,MATCH(W$5,MTInputs!$J$5:$AZ$5,0))</f>
        <v>0</v>
      </c>
      <c r="X115" s="33" t="b">
        <f>INDEX(MTInputs!$J$1:$AZ$415,$D115,MATCH(X$5,MTInputs!$J$5:$AZ$5,0))</f>
        <v>0</v>
      </c>
      <c r="Y115" s="33" t="b">
        <f>INDEX(MTInputs!$J$1:$AZ$415,$D115,MATCH(Y$5,MTInputs!$J$5:$AZ$5,0))</f>
        <v>0</v>
      </c>
      <c r="Z115" s="33" t="b">
        <f>INDEX(MTInputs!$J$1:$AZ$415,$D115,MATCH(Z$5,MTInputs!$J$5:$AZ$5,0))</f>
        <v>0</v>
      </c>
      <c r="AA115" s="33"/>
      <c r="AB115" s="23" t="str">
        <f>LOWER(Settings!$C$4)&amp;".mit."&amp;$A115&amp;IF($C115="","","."&amp;$C115&amp;"."&amp;$B115)&amp;IF(INDEX(Variables!$D$5:$D$65,MATCH($A115,Variables!$A$5:$A$65,0))="","","."&amp;INDEX(Variables!$D$5:$D$65,MATCH($A115,Variables!$A$5:$A$65,0)))&amp;"."&amp;AB$5</f>
        <v>egy.mit.fbcov.srv.all.2</v>
      </c>
      <c r="AC115" s="32" t="b">
        <f>INDEX(MTInputs!$J$1:$AZ$415,$D115,MATCH(AC$5,MTInputs!$J$5:$AZ$5,0))</f>
        <v>0</v>
      </c>
      <c r="AD115" s="33" t="b">
        <f>INDEX(MTInputs!$J$1:$AZ$415,$D115,MATCH(AD$5,MTInputs!$J$5:$AZ$5,0))</f>
        <v>0</v>
      </c>
      <c r="AE115" s="33" t="b">
        <f>INDEX(MTInputs!$J$1:$AZ$415,$D115,MATCH(AE$5,MTInputs!$J$5:$AZ$5,0))</f>
        <v>0</v>
      </c>
      <c r="AF115" s="33" t="b">
        <f>INDEX(MTInputs!$J$1:$AZ$415,$D115,MATCH(AF$5,MTInputs!$J$5:$AZ$5,0))</f>
        <v>0</v>
      </c>
      <c r="AG115" s="33" t="b">
        <f>INDEX(MTInputs!$J$1:$AZ$415,$D115,MATCH(AG$5,MTInputs!$J$5:$AZ$5,0))</f>
        <v>0</v>
      </c>
      <c r="AH115" s="33" t="b">
        <f>INDEX(MTInputs!$J$1:$AZ$415,$D115,MATCH(AH$5,MTInputs!$J$5:$AZ$5,0))</f>
        <v>0</v>
      </c>
      <c r="AI115" s="33" t="b">
        <f>INDEX(MTInputs!$J$1:$AZ$415,$D115,MATCH(AI$5,MTInputs!$J$5:$AZ$5,0))</f>
        <v>0</v>
      </c>
      <c r="AJ115" s="33" t="b">
        <f>INDEX(MTInputs!$J$1:$AZ$415,$D115,MATCH(AJ$5,MTInputs!$J$5:$AZ$5,0))</f>
        <v>0</v>
      </c>
      <c r="AK115" s="33" t="b">
        <f>INDEX(MTInputs!$J$1:$AZ$415,$D115,MATCH(AK$5,MTInputs!$J$5:$AZ$5,0))</f>
        <v>0</v>
      </c>
      <c r="AL115" s="33" t="b">
        <f>INDEX(MTInputs!$J$1:$AZ$415,$D115,MATCH(AL$5,MTInputs!$J$5:$AZ$5,0))</f>
        <v>0</v>
      </c>
      <c r="AM115" s="33" t="b">
        <f>INDEX(MTInputs!$J$1:$AZ$415,$D115,MATCH(AM$5,MTInputs!$J$5:$AZ$5,0))</f>
        <v>0</v>
      </c>
      <c r="AN115" s="33" t="b">
        <f>INDEX(MTInputs!$J$1:$AZ$415,$D115,MATCH(AN$5,MTInputs!$J$5:$AZ$5,0))</f>
        <v>0</v>
      </c>
      <c r="AO115" s="33" t="b">
        <f>INDEX(MTInputs!$J$1:$AZ$415,$D115,MATCH(AO$5,MTInputs!$J$5:$AZ$5,0))</f>
        <v>0</v>
      </c>
      <c r="AP115" s="33" t="b">
        <f>INDEX(MTInputs!$J$1:$AZ$415,$D115,MATCH(AP$5,MTInputs!$J$5:$AZ$5,0))</f>
        <v>0</v>
      </c>
    </row>
    <row r="116" spans="1:42" hidden="1" outlineLevel="1" x14ac:dyDescent="0.25">
      <c r="A116" s="5" t="s">
        <v>912</v>
      </c>
      <c r="B116" s="5" t="s">
        <v>870</v>
      </c>
      <c r="C116" s="5" t="s">
        <v>887</v>
      </c>
      <c r="D116" s="6">
        <v>74</v>
      </c>
      <c r="H116" s="5" t="str">
        <f>INDEX(Variables!$B$5:$B$65,MATCH($A116,Variables!$A$5:$A$65,0))&amp;IF($C116="",""," | "&amp;INDEX(Mapping!$B$5:$B$26,MATCH($C116,Mapping!$A$5:$A$26,0))&amp;" | "&amp;INDEX(Mapping!$B$30:$B$41,MATCH($B116,Mapping!$A$30:$A$41,0)))</f>
        <v>Feebates sector coverage (Apply?) | Mining &amp; chemicals | All fuels</v>
      </c>
      <c r="I116" s="5" t="str">
        <f>INDEX(Variables!$C$5:$C$65,MATCH($A116,Variables!$A$5:$A$65,0))</f>
        <v>switch</v>
      </c>
      <c r="J116" s="5" t="str">
        <f>INDEX(Variables!$E$5:$E$65,MATCH($A116,Variables!$A$5:$A$65,0))</f>
        <v>MTInputs (scenario column)</v>
      </c>
      <c r="K116" s="5"/>
      <c r="L116" s="23" t="str">
        <f>LOWER(Settings!$C$4)&amp;".mit."&amp;$A116&amp;IF($C116="","","."&amp;$C116&amp;"."&amp;$B116)&amp;IF(INDEX(Variables!$D$5:$D$65,MATCH($A116,Variables!$A$5:$A$65,0))="","","."&amp;INDEX(Variables!$D$5:$D$65,MATCH($A116,Variables!$A$5:$A$65,0)))&amp;"."&amp;L$5</f>
        <v>egy.mit.fbcov.mch.all.1</v>
      </c>
      <c r="M116" s="32" t="b">
        <f>INDEX(MTInputs!$J$1:$AZ$415,$D116,MATCH(M$5,MTInputs!$J$5:$AZ$5,0))</f>
        <v>1</v>
      </c>
      <c r="N116" s="33" t="b">
        <f>INDEX(MTInputs!$J$1:$AZ$415,$D116,MATCH(N$5,MTInputs!$J$5:$AZ$5,0))</f>
        <v>1</v>
      </c>
      <c r="O116" s="33" t="b">
        <f>INDEX(MTInputs!$J$1:$AZ$415,$D116,MATCH(O$5,MTInputs!$J$5:$AZ$5,0))</f>
        <v>1</v>
      </c>
      <c r="P116" s="33" t="b">
        <f>INDEX(MTInputs!$J$1:$AZ$415,$D116,MATCH(P$5,MTInputs!$J$5:$AZ$5,0))</f>
        <v>1</v>
      </c>
      <c r="Q116" s="33" t="b">
        <f>INDEX(MTInputs!$J$1:$AZ$415,$D116,MATCH(Q$5,MTInputs!$J$5:$AZ$5,0))</f>
        <v>1</v>
      </c>
      <c r="R116" s="33" t="b">
        <f>INDEX(MTInputs!$J$1:$AZ$415,$D116,MATCH(R$5,MTInputs!$J$5:$AZ$5,0))</f>
        <v>1</v>
      </c>
      <c r="S116" s="33" t="b">
        <f>INDEX(MTInputs!$J$1:$AZ$415,$D116,MATCH(S$5,MTInputs!$J$5:$AZ$5,0))</f>
        <v>1</v>
      </c>
      <c r="T116" s="33" t="b">
        <f>INDEX(MTInputs!$J$1:$AZ$415,$D116,MATCH(T$5,MTInputs!$J$5:$AZ$5,0))</f>
        <v>1</v>
      </c>
      <c r="U116" s="33" t="b">
        <f>INDEX(MTInputs!$J$1:$AZ$415,$D116,MATCH(U$5,MTInputs!$J$5:$AZ$5,0))</f>
        <v>1</v>
      </c>
      <c r="V116" s="33" t="b">
        <f>INDEX(MTInputs!$J$1:$AZ$415,$D116,MATCH(V$5,MTInputs!$J$5:$AZ$5,0))</f>
        <v>1</v>
      </c>
      <c r="W116" s="33" t="b">
        <f>INDEX(MTInputs!$J$1:$AZ$415,$D116,MATCH(W$5,MTInputs!$J$5:$AZ$5,0))</f>
        <v>1</v>
      </c>
      <c r="X116" s="33" t="b">
        <f>INDEX(MTInputs!$J$1:$AZ$415,$D116,MATCH(X$5,MTInputs!$J$5:$AZ$5,0))</f>
        <v>1</v>
      </c>
      <c r="Y116" s="33" t="b">
        <f>INDEX(MTInputs!$J$1:$AZ$415,$D116,MATCH(Y$5,MTInputs!$J$5:$AZ$5,0))</f>
        <v>1</v>
      </c>
      <c r="Z116" s="33" t="b">
        <f>INDEX(MTInputs!$J$1:$AZ$415,$D116,MATCH(Z$5,MTInputs!$J$5:$AZ$5,0))</f>
        <v>1</v>
      </c>
      <c r="AA116" s="33"/>
      <c r="AB116" s="23" t="str">
        <f>LOWER(Settings!$C$4)&amp;".mit."&amp;$A116&amp;IF($C116="","","."&amp;$C116&amp;"."&amp;$B116)&amp;IF(INDEX(Variables!$D$5:$D$65,MATCH($A116,Variables!$A$5:$A$65,0))="","","."&amp;INDEX(Variables!$D$5:$D$65,MATCH($A116,Variables!$A$5:$A$65,0)))&amp;"."&amp;AB$5</f>
        <v>egy.mit.fbcov.mch.all.2</v>
      </c>
      <c r="AC116" s="32" t="b">
        <f>INDEX(MTInputs!$J$1:$AZ$415,$D116,MATCH(AC$5,MTInputs!$J$5:$AZ$5,0))</f>
        <v>1</v>
      </c>
      <c r="AD116" s="33" t="b">
        <f>INDEX(MTInputs!$J$1:$AZ$415,$D116,MATCH(AD$5,MTInputs!$J$5:$AZ$5,0))</f>
        <v>1</v>
      </c>
      <c r="AE116" s="33" t="b">
        <f>INDEX(MTInputs!$J$1:$AZ$415,$D116,MATCH(AE$5,MTInputs!$J$5:$AZ$5,0))</f>
        <v>1</v>
      </c>
      <c r="AF116" s="33" t="b">
        <f>INDEX(MTInputs!$J$1:$AZ$415,$D116,MATCH(AF$5,MTInputs!$J$5:$AZ$5,0))</f>
        <v>1</v>
      </c>
      <c r="AG116" s="33" t="b">
        <f>INDEX(MTInputs!$J$1:$AZ$415,$D116,MATCH(AG$5,MTInputs!$J$5:$AZ$5,0))</f>
        <v>1</v>
      </c>
      <c r="AH116" s="33" t="b">
        <f>INDEX(MTInputs!$J$1:$AZ$415,$D116,MATCH(AH$5,MTInputs!$J$5:$AZ$5,0))</f>
        <v>1</v>
      </c>
      <c r="AI116" s="33" t="b">
        <f>INDEX(MTInputs!$J$1:$AZ$415,$D116,MATCH(AI$5,MTInputs!$J$5:$AZ$5,0))</f>
        <v>1</v>
      </c>
      <c r="AJ116" s="33" t="b">
        <f>INDEX(MTInputs!$J$1:$AZ$415,$D116,MATCH(AJ$5,MTInputs!$J$5:$AZ$5,0))</f>
        <v>1</v>
      </c>
      <c r="AK116" s="33" t="b">
        <f>INDEX(MTInputs!$J$1:$AZ$415,$D116,MATCH(AK$5,MTInputs!$J$5:$AZ$5,0))</f>
        <v>1</v>
      </c>
      <c r="AL116" s="33" t="b">
        <f>INDEX(MTInputs!$J$1:$AZ$415,$D116,MATCH(AL$5,MTInputs!$J$5:$AZ$5,0))</f>
        <v>1</v>
      </c>
      <c r="AM116" s="33" t="b">
        <f>INDEX(MTInputs!$J$1:$AZ$415,$D116,MATCH(AM$5,MTInputs!$J$5:$AZ$5,0))</f>
        <v>1</v>
      </c>
      <c r="AN116" s="33" t="b">
        <f>INDEX(MTInputs!$J$1:$AZ$415,$D116,MATCH(AN$5,MTInputs!$J$5:$AZ$5,0))</f>
        <v>1</v>
      </c>
      <c r="AO116" s="33" t="b">
        <f>INDEX(MTInputs!$J$1:$AZ$415,$D116,MATCH(AO$5,MTInputs!$J$5:$AZ$5,0))</f>
        <v>1</v>
      </c>
      <c r="AP116" s="33" t="b">
        <f>INDEX(MTInputs!$J$1:$AZ$415,$D116,MATCH(AP$5,MTInputs!$J$5:$AZ$5,0))</f>
        <v>1</v>
      </c>
    </row>
    <row r="117" spans="1:42" hidden="1" outlineLevel="1" x14ac:dyDescent="0.25">
      <c r="A117" s="5" t="s">
        <v>912</v>
      </c>
      <c r="B117" s="5" t="s">
        <v>870</v>
      </c>
      <c r="C117" s="5" t="s">
        <v>888</v>
      </c>
      <c r="D117" s="6">
        <v>75</v>
      </c>
      <c r="H117" s="5" t="str">
        <f>INDEX(Variables!$B$5:$B$65,MATCH($A117,Variables!$A$5:$A$65,0))&amp;IF($C117="",""," | "&amp;INDEX(Mapping!$B$5:$B$26,MATCH($C117,Mapping!$A$5:$A$26,0))&amp;" | "&amp;INDEX(Mapping!$B$30:$B$41,MATCH($B117,Mapping!$A$30:$A$41,0)))</f>
        <v>Feebates sector coverage (Apply?) | Iron &amp; steel | All fuels</v>
      </c>
      <c r="I117" s="5" t="str">
        <f>INDEX(Variables!$C$5:$C$65,MATCH($A117,Variables!$A$5:$A$65,0))</f>
        <v>switch</v>
      </c>
      <c r="J117" s="5" t="str">
        <f>INDEX(Variables!$E$5:$E$65,MATCH($A117,Variables!$A$5:$A$65,0))</f>
        <v>MTInputs (scenario column)</v>
      </c>
      <c r="K117" s="5"/>
      <c r="L117" s="23" t="str">
        <f>LOWER(Settings!$C$4)&amp;".mit."&amp;$A117&amp;IF($C117="","","."&amp;$C117&amp;"."&amp;$B117)&amp;IF(INDEX(Variables!$D$5:$D$65,MATCH($A117,Variables!$A$5:$A$65,0))="","","."&amp;INDEX(Variables!$D$5:$D$65,MATCH($A117,Variables!$A$5:$A$65,0)))&amp;"."&amp;L$5</f>
        <v>egy.mit.fbcov.irn.all.1</v>
      </c>
      <c r="M117" s="32" t="b">
        <f>INDEX(MTInputs!$J$1:$AZ$415,$D117,MATCH(M$5,MTInputs!$J$5:$AZ$5,0))</f>
        <v>0</v>
      </c>
      <c r="N117" s="33" t="b">
        <f>INDEX(MTInputs!$J$1:$AZ$415,$D117,MATCH(N$5,MTInputs!$J$5:$AZ$5,0))</f>
        <v>0</v>
      </c>
      <c r="O117" s="33" t="b">
        <f>INDEX(MTInputs!$J$1:$AZ$415,$D117,MATCH(O$5,MTInputs!$J$5:$AZ$5,0))</f>
        <v>0</v>
      </c>
      <c r="P117" s="33" t="b">
        <f>INDEX(MTInputs!$J$1:$AZ$415,$D117,MATCH(P$5,MTInputs!$J$5:$AZ$5,0))</f>
        <v>0</v>
      </c>
      <c r="Q117" s="33" t="b">
        <f>INDEX(MTInputs!$J$1:$AZ$415,$D117,MATCH(Q$5,MTInputs!$J$5:$AZ$5,0))</f>
        <v>0</v>
      </c>
      <c r="R117" s="33" t="b">
        <f>INDEX(MTInputs!$J$1:$AZ$415,$D117,MATCH(R$5,MTInputs!$J$5:$AZ$5,0))</f>
        <v>0</v>
      </c>
      <c r="S117" s="33" t="b">
        <f>INDEX(MTInputs!$J$1:$AZ$415,$D117,MATCH(S$5,MTInputs!$J$5:$AZ$5,0))</f>
        <v>0</v>
      </c>
      <c r="T117" s="33" t="b">
        <f>INDEX(MTInputs!$J$1:$AZ$415,$D117,MATCH(T$5,MTInputs!$J$5:$AZ$5,0))</f>
        <v>0</v>
      </c>
      <c r="U117" s="33" t="b">
        <f>INDEX(MTInputs!$J$1:$AZ$415,$D117,MATCH(U$5,MTInputs!$J$5:$AZ$5,0))</f>
        <v>0</v>
      </c>
      <c r="V117" s="33" t="b">
        <f>INDEX(MTInputs!$J$1:$AZ$415,$D117,MATCH(V$5,MTInputs!$J$5:$AZ$5,0))</f>
        <v>0</v>
      </c>
      <c r="W117" s="33" t="b">
        <f>INDEX(MTInputs!$J$1:$AZ$415,$D117,MATCH(W$5,MTInputs!$J$5:$AZ$5,0))</f>
        <v>0</v>
      </c>
      <c r="X117" s="33" t="b">
        <f>INDEX(MTInputs!$J$1:$AZ$415,$D117,MATCH(X$5,MTInputs!$J$5:$AZ$5,0))</f>
        <v>0</v>
      </c>
      <c r="Y117" s="33" t="b">
        <f>INDEX(MTInputs!$J$1:$AZ$415,$D117,MATCH(Y$5,MTInputs!$J$5:$AZ$5,0))</f>
        <v>0</v>
      </c>
      <c r="Z117" s="33" t="b">
        <f>INDEX(MTInputs!$J$1:$AZ$415,$D117,MATCH(Z$5,MTInputs!$J$5:$AZ$5,0))</f>
        <v>0</v>
      </c>
      <c r="AA117" s="33"/>
      <c r="AB117" s="23" t="str">
        <f>LOWER(Settings!$C$4)&amp;".mit."&amp;$A117&amp;IF($C117="","","."&amp;$C117&amp;"."&amp;$B117)&amp;IF(INDEX(Variables!$D$5:$D$65,MATCH($A117,Variables!$A$5:$A$65,0))="","","."&amp;INDEX(Variables!$D$5:$D$65,MATCH($A117,Variables!$A$5:$A$65,0)))&amp;"."&amp;AB$5</f>
        <v>egy.mit.fbcov.irn.all.2</v>
      </c>
      <c r="AC117" s="32" t="b">
        <f>INDEX(MTInputs!$J$1:$AZ$415,$D117,MATCH(AC$5,MTInputs!$J$5:$AZ$5,0))</f>
        <v>0</v>
      </c>
      <c r="AD117" s="33" t="b">
        <f>INDEX(MTInputs!$J$1:$AZ$415,$D117,MATCH(AD$5,MTInputs!$J$5:$AZ$5,0))</f>
        <v>0</v>
      </c>
      <c r="AE117" s="33" t="b">
        <f>INDEX(MTInputs!$J$1:$AZ$415,$D117,MATCH(AE$5,MTInputs!$J$5:$AZ$5,0))</f>
        <v>0</v>
      </c>
      <c r="AF117" s="33" t="b">
        <f>INDEX(MTInputs!$J$1:$AZ$415,$D117,MATCH(AF$5,MTInputs!$J$5:$AZ$5,0))</f>
        <v>0</v>
      </c>
      <c r="AG117" s="33" t="b">
        <f>INDEX(MTInputs!$J$1:$AZ$415,$D117,MATCH(AG$5,MTInputs!$J$5:$AZ$5,0))</f>
        <v>0</v>
      </c>
      <c r="AH117" s="33" t="b">
        <f>INDEX(MTInputs!$J$1:$AZ$415,$D117,MATCH(AH$5,MTInputs!$J$5:$AZ$5,0))</f>
        <v>0</v>
      </c>
      <c r="AI117" s="33" t="b">
        <f>INDEX(MTInputs!$J$1:$AZ$415,$D117,MATCH(AI$5,MTInputs!$J$5:$AZ$5,0))</f>
        <v>0</v>
      </c>
      <c r="AJ117" s="33" t="b">
        <f>INDEX(MTInputs!$J$1:$AZ$415,$D117,MATCH(AJ$5,MTInputs!$J$5:$AZ$5,0))</f>
        <v>0</v>
      </c>
      <c r="AK117" s="33" t="b">
        <f>INDEX(MTInputs!$J$1:$AZ$415,$D117,MATCH(AK$5,MTInputs!$J$5:$AZ$5,0))</f>
        <v>0</v>
      </c>
      <c r="AL117" s="33" t="b">
        <f>INDEX(MTInputs!$J$1:$AZ$415,$D117,MATCH(AL$5,MTInputs!$J$5:$AZ$5,0))</f>
        <v>0</v>
      </c>
      <c r="AM117" s="33" t="b">
        <f>INDEX(MTInputs!$J$1:$AZ$415,$D117,MATCH(AM$5,MTInputs!$J$5:$AZ$5,0))</f>
        <v>0</v>
      </c>
      <c r="AN117" s="33" t="b">
        <f>INDEX(MTInputs!$J$1:$AZ$415,$D117,MATCH(AN$5,MTInputs!$J$5:$AZ$5,0))</f>
        <v>0</v>
      </c>
      <c r="AO117" s="33" t="b">
        <f>INDEX(MTInputs!$J$1:$AZ$415,$D117,MATCH(AO$5,MTInputs!$J$5:$AZ$5,0))</f>
        <v>0</v>
      </c>
      <c r="AP117" s="33" t="b">
        <f>INDEX(MTInputs!$J$1:$AZ$415,$D117,MATCH(AP$5,MTInputs!$J$5:$AZ$5,0))</f>
        <v>0</v>
      </c>
    </row>
    <row r="118" spans="1:42" hidden="1" outlineLevel="1" x14ac:dyDescent="0.25">
      <c r="A118" s="5" t="s">
        <v>912</v>
      </c>
      <c r="B118" s="5" t="s">
        <v>870</v>
      </c>
      <c r="C118" s="5" t="s">
        <v>889</v>
      </c>
      <c r="D118" s="6">
        <v>76</v>
      </c>
      <c r="H118" s="5" t="str">
        <f>INDEX(Variables!$B$5:$B$65,MATCH($A118,Variables!$A$5:$A$65,0))&amp;IF($C118="",""," | "&amp;INDEX(Mapping!$B$5:$B$26,MATCH($C118,Mapping!$A$5:$A$26,0))&amp;" | "&amp;INDEX(Mapping!$B$30:$B$41,MATCH($B118,Mapping!$A$30:$A$41,0)))</f>
        <v>Feebates sector coverage (Apply?) | Other metals | All fuels</v>
      </c>
      <c r="I118" s="5" t="str">
        <f>INDEX(Variables!$C$5:$C$65,MATCH($A118,Variables!$A$5:$A$65,0))</f>
        <v>switch</v>
      </c>
      <c r="J118" s="5" t="str">
        <f>INDEX(Variables!$E$5:$E$65,MATCH($A118,Variables!$A$5:$A$65,0))</f>
        <v>MTInputs (scenario column)</v>
      </c>
      <c r="K118" s="5"/>
      <c r="L118" s="23" t="str">
        <f>LOWER(Settings!$C$4)&amp;".mit."&amp;$A118&amp;IF($C118="","","."&amp;$C118&amp;"."&amp;$B118)&amp;IF(INDEX(Variables!$D$5:$D$65,MATCH($A118,Variables!$A$5:$A$65,0))="","","."&amp;INDEX(Variables!$D$5:$D$65,MATCH($A118,Variables!$A$5:$A$65,0)))&amp;"."&amp;L$5</f>
        <v>egy.mit.fbcov.nfm.all.1</v>
      </c>
      <c r="M118" s="32" t="b">
        <f>INDEX(MTInputs!$J$1:$AZ$415,$D118,MATCH(M$5,MTInputs!$J$5:$AZ$5,0))</f>
        <v>1</v>
      </c>
      <c r="N118" s="33" t="b">
        <f>INDEX(MTInputs!$J$1:$AZ$415,$D118,MATCH(N$5,MTInputs!$J$5:$AZ$5,0))</f>
        <v>1</v>
      </c>
      <c r="O118" s="33" t="b">
        <f>INDEX(MTInputs!$J$1:$AZ$415,$D118,MATCH(O$5,MTInputs!$J$5:$AZ$5,0))</f>
        <v>1</v>
      </c>
      <c r="P118" s="33" t="b">
        <f>INDEX(MTInputs!$J$1:$AZ$415,$D118,MATCH(P$5,MTInputs!$J$5:$AZ$5,0))</f>
        <v>1</v>
      </c>
      <c r="Q118" s="33" t="b">
        <f>INDEX(MTInputs!$J$1:$AZ$415,$D118,MATCH(Q$5,MTInputs!$J$5:$AZ$5,0))</f>
        <v>1</v>
      </c>
      <c r="R118" s="33" t="b">
        <f>INDEX(MTInputs!$J$1:$AZ$415,$D118,MATCH(R$5,MTInputs!$J$5:$AZ$5,0))</f>
        <v>1</v>
      </c>
      <c r="S118" s="33" t="b">
        <f>INDEX(MTInputs!$J$1:$AZ$415,$D118,MATCH(S$5,MTInputs!$J$5:$AZ$5,0))</f>
        <v>1</v>
      </c>
      <c r="T118" s="33" t="b">
        <f>INDEX(MTInputs!$J$1:$AZ$415,$D118,MATCH(T$5,MTInputs!$J$5:$AZ$5,0))</f>
        <v>1</v>
      </c>
      <c r="U118" s="33" t="b">
        <f>INDEX(MTInputs!$J$1:$AZ$415,$D118,MATCH(U$5,MTInputs!$J$5:$AZ$5,0))</f>
        <v>1</v>
      </c>
      <c r="V118" s="33" t="b">
        <f>INDEX(MTInputs!$J$1:$AZ$415,$D118,MATCH(V$5,MTInputs!$J$5:$AZ$5,0))</f>
        <v>1</v>
      </c>
      <c r="W118" s="33" t="b">
        <f>INDEX(MTInputs!$J$1:$AZ$415,$D118,MATCH(W$5,MTInputs!$J$5:$AZ$5,0))</f>
        <v>1</v>
      </c>
      <c r="X118" s="33" t="b">
        <f>INDEX(MTInputs!$J$1:$AZ$415,$D118,MATCH(X$5,MTInputs!$J$5:$AZ$5,0))</f>
        <v>1</v>
      </c>
      <c r="Y118" s="33" t="b">
        <f>INDEX(MTInputs!$J$1:$AZ$415,$D118,MATCH(Y$5,MTInputs!$J$5:$AZ$5,0))</f>
        <v>1</v>
      </c>
      <c r="Z118" s="33" t="b">
        <f>INDEX(MTInputs!$J$1:$AZ$415,$D118,MATCH(Z$5,MTInputs!$J$5:$AZ$5,0))</f>
        <v>1</v>
      </c>
      <c r="AA118" s="33"/>
      <c r="AB118" s="23" t="str">
        <f>LOWER(Settings!$C$4)&amp;".mit."&amp;$A118&amp;IF($C118="","","."&amp;$C118&amp;"."&amp;$B118)&amp;IF(INDEX(Variables!$D$5:$D$65,MATCH($A118,Variables!$A$5:$A$65,0))="","","."&amp;INDEX(Variables!$D$5:$D$65,MATCH($A118,Variables!$A$5:$A$65,0)))&amp;"."&amp;AB$5</f>
        <v>egy.mit.fbcov.nfm.all.2</v>
      </c>
      <c r="AC118" s="32" t="b">
        <f>INDEX(MTInputs!$J$1:$AZ$415,$D118,MATCH(AC$5,MTInputs!$J$5:$AZ$5,0))</f>
        <v>1</v>
      </c>
      <c r="AD118" s="33" t="b">
        <f>INDEX(MTInputs!$J$1:$AZ$415,$D118,MATCH(AD$5,MTInputs!$J$5:$AZ$5,0))</f>
        <v>1</v>
      </c>
      <c r="AE118" s="33" t="b">
        <f>INDEX(MTInputs!$J$1:$AZ$415,$D118,MATCH(AE$5,MTInputs!$J$5:$AZ$5,0))</f>
        <v>1</v>
      </c>
      <c r="AF118" s="33" t="b">
        <f>INDEX(MTInputs!$J$1:$AZ$415,$D118,MATCH(AF$5,MTInputs!$J$5:$AZ$5,0))</f>
        <v>1</v>
      </c>
      <c r="AG118" s="33" t="b">
        <f>INDEX(MTInputs!$J$1:$AZ$415,$D118,MATCH(AG$5,MTInputs!$J$5:$AZ$5,0))</f>
        <v>1</v>
      </c>
      <c r="AH118" s="33" t="b">
        <f>INDEX(MTInputs!$J$1:$AZ$415,$D118,MATCH(AH$5,MTInputs!$J$5:$AZ$5,0))</f>
        <v>1</v>
      </c>
      <c r="AI118" s="33" t="b">
        <f>INDEX(MTInputs!$J$1:$AZ$415,$D118,MATCH(AI$5,MTInputs!$J$5:$AZ$5,0))</f>
        <v>1</v>
      </c>
      <c r="AJ118" s="33" t="b">
        <f>INDEX(MTInputs!$J$1:$AZ$415,$D118,MATCH(AJ$5,MTInputs!$J$5:$AZ$5,0))</f>
        <v>1</v>
      </c>
      <c r="AK118" s="33" t="b">
        <f>INDEX(MTInputs!$J$1:$AZ$415,$D118,MATCH(AK$5,MTInputs!$J$5:$AZ$5,0))</f>
        <v>1</v>
      </c>
      <c r="AL118" s="33" t="b">
        <f>INDEX(MTInputs!$J$1:$AZ$415,$D118,MATCH(AL$5,MTInputs!$J$5:$AZ$5,0))</f>
        <v>1</v>
      </c>
      <c r="AM118" s="33" t="b">
        <f>INDEX(MTInputs!$J$1:$AZ$415,$D118,MATCH(AM$5,MTInputs!$J$5:$AZ$5,0))</f>
        <v>1</v>
      </c>
      <c r="AN118" s="33" t="b">
        <f>INDEX(MTInputs!$J$1:$AZ$415,$D118,MATCH(AN$5,MTInputs!$J$5:$AZ$5,0))</f>
        <v>1</v>
      </c>
      <c r="AO118" s="33" t="b">
        <f>INDEX(MTInputs!$J$1:$AZ$415,$D118,MATCH(AO$5,MTInputs!$J$5:$AZ$5,0))</f>
        <v>1</v>
      </c>
      <c r="AP118" s="33" t="b">
        <f>INDEX(MTInputs!$J$1:$AZ$415,$D118,MATCH(AP$5,MTInputs!$J$5:$AZ$5,0))</f>
        <v>1</v>
      </c>
    </row>
    <row r="119" spans="1:42" hidden="1" outlineLevel="1" x14ac:dyDescent="0.25">
      <c r="A119" s="5" t="s">
        <v>912</v>
      </c>
      <c r="B119" s="5" t="s">
        <v>870</v>
      </c>
      <c r="C119" s="5" t="s">
        <v>890</v>
      </c>
      <c r="D119" s="6">
        <v>77</v>
      </c>
      <c r="H119" s="5" t="str">
        <f>INDEX(Variables!$B$5:$B$65,MATCH($A119,Variables!$A$5:$A$65,0))&amp;IF($C119="",""," | "&amp;INDEX(Mapping!$B$5:$B$26,MATCH($C119,Mapping!$A$5:$A$26,0))&amp;" | "&amp;INDEX(Mapping!$B$30:$B$41,MATCH($B119,Mapping!$A$30:$A$41,0)))</f>
        <v>Feebates sector coverage (Apply?) | Machinery | All fuels</v>
      </c>
      <c r="I119" s="5" t="str">
        <f>INDEX(Variables!$C$5:$C$65,MATCH($A119,Variables!$A$5:$A$65,0))</f>
        <v>switch</v>
      </c>
      <c r="J119" s="5" t="str">
        <f>INDEX(Variables!$E$5:$E$65,MATCH($A119,Variables!$A$5:$A$65,0))</f>
        <v>MTInputs (scenario column)</v>
      </c>
      <c r="K119" s="5"/>
      <c r="L119" s="23" t="str">
        <f>LOWER(Settings!$C$4)&amp;".mit."&amp;$A119&amp;IF($C119="","","."&amp;$C119&amp;"."&amp;$B119)&amp;IF(INDEX(Variables!$D$5:$D$65,MATCH($A119,Variables!$A$5:$A$65,0))="","","."&amp;INDEX(Variables!$D$5:$D$65,MATCH($A119,Variables!$A$5:$A$65,0)))&amp;"."&amp;L$5</f>
        <v>egy.mit.fbcov.mac.all.1</v>
      </c>
      <c r="M119" s="32" t="b">
        <f>INDEX(MTInputs!$J$1:$AZ$415,$D119,MATCH(M$5,MTInputs!$J$5:$AZ$5,0))</f>
        <v>1</v>
      </c>
      <c r="N119" s="33" t="b">
        <f>INDEX(MTInputs!$J$1:$AZ$415,$D119,MATCH(N$5,MTInputs!$J$5:$AZ$5,0))</f>
        <v>1</v>
      </c>
      <c r="O119" s="33" t="b">
        <f>INDEX(MTInputs!$J$1:$AZ$415,$D119,MATCH(O$5,MTInputs!$J$5:$AZ$5,0))</f>
        <v>1</v>
      </c>
      <c r="P119" s="33" t="b">
        <f>INDEX(MTInputs!$J$1:$AZ$415,$D119,MATCH(P$5,MTInputs!$J$5:$AZ$5,0))</f>
        <v>1</v>
      </c>
      <c r="Q119" s="33" t="b">
        <f>INDEX(MTInputs!$J$1:$AZ$415,$D119,MATCH(Q$5,MTInputs!$J$5:$AZ$5,0))</f>
        <v>1</v>
      </c>
      <c r="R119" s="33" t="b">
        <f>INDEX(MTInputs!$J$1:$AZ$415,$D119,MATCH(R$5,MTInputs!$J$5:$AZ$5,0))</f>
        <v>1</v>
      </c>
      <c r="S119" s="33" t="b">
        <f>INDEX(MTInputs!$J$1:$AZ$415,$D119,MATCH(S$5,MTInputs!$J$5:$AZ$5,0))</f>
        <v>1</v>
      </c>
      <c r="T119" s="33" t="b">
        <f>INDEX(MTInputs!$J$1:$AZ$415,$D119,MATCH(T$5,MTInputs!$J$5:$AZ$5,0))</f>
        <v>1</v>
      </c>
      <c r="U119" s="33" t="b">
        <f>INDEX(MTInputs!$J$1:$AZ$415,$D119,MATCH(U$5,MTInputs!$J$5:$AZ$5,0))</f>
        <v>1</v>
      </c>
      <c r="V119" s="33" t="b">
        <f>INDEX(MTInputs!$J$1:$AZ$415,$D119,MATCH(V$5,MTInputs!$J$5:$AZ$5,0))</f>
        <v>1</v>
      </c>
      <c r="W119" s="33" t="b">
        <f>INDEX(MTInputs!$J$1:$AZ$415,$D119,MATCH(W$5,MTInputs!$J$5:$AZ$5,0))</f>
        <v>1</v>
      </c>
      <c r="X119" s="33" t="b">
        <f>INDEX(MTInputs!$J$1:$AZ$415,$D119,MATCH(X$5,MTInputs!$J$5:$AZ$5,0))</f>
        <v>1</v>
      </c>
      <c r="Y119" s="33" t="b">
        <f>INDEX(MTInputs!$J$1:$AZ$415,$D119,MATCH(Y$5,MTInputs!$J$5:$AZ$5,0))</f>
        <v>1</v>
      </c>
      <c r="Z119" s="33" t="b">
        <f>INDEX(MTInputs!$J$1:$AZ$415,$D119,MATCH(Z$5,MTInputs!$J$5:$AZ$5,0))</f>
        <v>1</v>
      </c>
      <c r="AA119" s="33"/>
      <c r="AB119" s="23" t="str">
        <f>LOWER(Settings!$C$4)&amp;".mit."&amp;$A119&amp;IF($C119="","","."&amp;$C119&amp;"."&amp;$B119)&amp;IF(INDEX(Variables!$D$5:$D$65,MATCH($A119,Variables!$A$5:$A$65,0))="","","."&amp;INDEX(Variables!$D$5:$D$65,MATCH($A119,Variables!$A$5:$A$65,0)))&amp;"."&amp;AB$5</f>
        <v>egy.mit.fbcov.mac.all.2</v>
      </c>
      <c r="AC119" s="32" t="b">
        <f>INDEX(MTInputs!$J$1:$AZ$415,$D119,MATCH(AC$5,MTInputs!$J$5:$AZ$5,0))</f>
        <v>1</v>
      </c>
      <c r="AD119" s="33" t="b">
        <f>INDEX(MTInputs!$J$1:$AZ$415,$D119,MATCH(AD$5,MTInputs!$J$5:$AZ$5,0))</f>
        <v>1</v>
      </c>
      <c r="AE119" s="33" t="b">
        <f>INDEX(MTInputs!$J$1:$AZ$415,$D119,MATCH(AE$5,MTInputs!$J$5:$AZ$5,0))</f>
        <v>1</v>
      </c>
      <c r="AF119" s="33" t="b">
        <f>INDEX(MTInputs!$J$1:$AZ$415,$D119,MATCH(AF$5,MTInputs!$J$5:$AZ$5,0))</f>
        <v>1</v>
      </c>
      <c r="AG119" s="33" t="b">
        <f>INDEX(MTInputs!$J$1:$AZ$415,$D119,MATCH(AG$5,MTInputs!$J$5:$AZ$5,0))</f>
        <v>1</v>
      </c>
      <c r="AH119" s="33" t="b">
        <f>INDEX(MTInputs!$J$1:$AZ$415,$D119,MATCH(AH$5,MTInputs!$J$5:$AZ$5,0))</f>
        <v>1</v>
      </c>
      <c r="AI119" s="33" t="b">
        <f>INDEX(MTInputs!$J$1:$AZ$415,$D119,MATCH(AI$5,MTInputs!$J$5:$AZ$5,0))</f>
        <v>1</v>
      </c>
      <c r="AJ119" s="33" t="b">
        <f>INDEX(MTInputs!$J$1:$AZ$415,$D119,MATCH(AJ$5,MTInputs!$J$5:$AZ$5,0))</f>
        <v>1</v>
      </c>
      <c r="AK119" s="33" t="b">
        <f>INDEX(MTInputs!$J$1:$AZ$415,$D119,MATCH(AK$5,MTInputs!$J$5:$AZ$5,0))</f>
        <v>1</v>
      </c>
      <c r="AL119" s="33" t="b">
        <f>INDEX(MTInputs!$J$1:$AZ$415,$D119,MATCH(AL$5,MTInputs!$J$5:$AZ$5,0))</f>
        <v>1</v>
      </c>
      <c r="AM119" s="33" t="b">
        <f>INDEX(MTInputs!$J$1:$AZ$415,$D119,MATCH(AM$5,MTInputs!$J$5:$AZ$5,0))</f>
        <v>1</v>
      </c>
      <c r="AN119" s="33" t="b">
        <f>INDEX(MTInputs!$J$1:$AZ$415,$D119,MATCH(AN$5,MTInputs!$J$5:$AZ$5,0))</f>
        <v>1</v>
      </c>
      <c r="AO119" s="33" t="b">
        <f>INDEX(MTInputs!$J$1:$AZ$415,$D119,MATCH(AO$5,MTInputs!$J$5:$AZ$5,0))</f>
        <v>1</v>
      </c>
      <c r="AP119" s="33" t="b">
        <f>INDEX(MTInputs!$J$1:$AZ$415,$D119,MATCH(AP$5,MTInputs!$J$5:$AZ$5,0))</f>
        <v>1</v>
      </c>
    </row>
    <row r="120" spans="1:42" hidden="1" outlineLevel="1" x14ac:dyDescent="0.25">
      <c r="A120" s="5" t="s">
        <v>912</v>
      </c>
      <c r="B120" s="5" t="s">
        <v>870</v>
      </c>
      <c r="C120" s="5" t="s">
        <v>891</v>
      </c>
      <c r="D120" s="6">
        <v>78</v>
      </c>
      <c r="H120" s="5" t="str">
        <f>INDEX(Variables!$B$5:$B$65,MATCH($A120,Variables!$A$5:$A$65,0))&amp;IF($C120="",""," | "&amp;INDEX(Mapping!$B$5:$B$26,MATCH($C120,Mapping!$A$5:$A$26,0))&amp;" | "&amp;INDEX(Mapping!$B$30:$B$41,MATCH($B120,Mapping!$A$30:$A$41,0)))</f>
        <v>Feebates sector coverage (Apply?) | Cement | All fuels</v>
      </c>
      <c r="I120" s="5" t="str">
        <f>INDEX(Variables!$C$5:$C$65,MATCH($A120,Variables!$A$5:$A$65,0))</f>
        <v>switch</v>
      </c>
      <c r="J120" s="5" t="str">
        <f>INDEX(Variables!$E$5:$E$65,MATCH($A120,Variables!$A$5:$A$65,0))</f>
        <v>MTInputs (scenario column)</v>
      </c>
      <c r="K120" s="5"/>
      <c r="L120" s="23" t="str">
        <f>LOWER(Settings!$C$4)&amp;".mit."&amp;$A120&amp;IF($C120="","","."&amp;$C120&amp;"."&amp;$B120)&amp;IF(INDEX(Variables!$D$5:$D$65,MATCH($A120,Variables!$A$5:$A$65,0))="","","."&amp;INDEX(Variables!$D$5:$D$65,MATCH($A120,Variables!$A$5:$A$65,0)))&amp;"."&amp;L$5</f>
        <v>egy.mit.fbcov.cem.all.1</v>
      </c>
      <c r="M120" s="32" t="b">
        <f>INDEX(MTInputs!$J$1:$AZ$415,$D120,MATCH(M$5,MTInputs!$J$5:$AZ$5,0))</f>
        <v>1</v>
      </c>
      <c r="N120" s="33" t="b">
        <f>INDEX(MTInputs!$J$1:$AZ$415,$D120,MATCH(N$5,MTInputs!$J$5:$AZ$5,0))</f>
        <v>1</v>
      </c>
      <c r="O120" s="33" t="b">
        <f>INDEX(MTInputs!$J$1:$AZ$415,$D120,MATCH(O$5,MTInputs!$J$5:$AZ$5,0))</f>
        <v>1</v>
      </c>
      <c r="P120" s="33" t="b">
        <f>INDEX(MTInputs!$J$1:$AZ$415,$D120,MATCH(P$5,MTInputs!$J$5:$AZ$5,0))</f>
        <v>1</v>
      </c>
      <c r="Q120" s="33" t="b">
        <f>INDEX(MTInputs!$J$1:$AZ$415,$D120,MATCH(Q$5,MTInputs!$J$5:$AZ$5,0))</f>
        <v>1</v>
      </c>
      <c r="R120" s="33" t="b">
        <f>INDEX(MTInputs!$J$1:$AZ$415,$D120,MATCH(R$5,MTInputs!$J$5:$AZ$5,0))</f>
        <v>1</v>
      </c>
      <c r="S120" s="33" t="b">
        <f>INDEX(MTInputs!$J$1:$AZ$415,$D120,MATCH(S$5,MTInputs!$J$5:$AZ$5,0))</f>
        <v>1</v>
      </c>
      <c r="T120" s="33" t="b">
        <f>INDEX(MTInputs!$J$1:$AZ$415,$D120,MATCH(T$5,MTInputs!$J$5:$AZ$5,0))</f>
        <v>1</v>
      </c>
      <c r="U120" s="33" t="b">
        <f>INDEX(MTInputs!$J$1:$AZ$415,$D120,MATCH(U$5,MTInputs!$J$5:$AZ$5,0))</f>
        <v>1</v>
      </c>
      <c r="V120" s="33" t="b">
        <f>INDEX(MTInputs!$J$1:$AZ$415,$D120,MATCH(V$5,MTInputs!$J$5:$AZ$5,0))</f>
        <v>1</v>
      </c>
      <c r="W120" s="33" t="b">
        <f>INDEX(MTInputs!$J$1:$AZ$415,$D120,MATCH(W$5,MTInputs!$J$5:$AZ$5,0))</f>
        <v>1</v>
      </c>
      <c r="X120" s="33" t="b">
        <f>INDEX(MTInputs!$J$1:$AZ$415,$D120,MATCH(X$5,MTInputs!$J$5:$AZ$5,0))</f>
        <v>1</v>
      </c>
      <c r="Y120" s="33" t="b">
        <f>INDEX(MTInputs!$J$1:$AZ$415,$D120,MATCH(Y$5,MTInputs!$J$5:$AZ$5,0))</f>
        <v>1</v>
      </c>
      <c r="Z120" s="33" t="b">
        <f>INDEX(MTInputs!$J$1:$AZ$415,$D120,MATCH(Z$5,MTInputs!$J$5:$AZ$5,0))</f>
        <v>1</v>
      </c>
      <c r="AA120" s="33"/>
      <c r="AB120" s="23" t="str">
        <f>LOWER(Settings!$C$4)&amp;".mit."&amp;$A120&amp;IF($C120="","","."&amp;$C120&amp;"."&amp;$B120)&amp;IF(INDEX(Variables!$D$5:$D$65,MATCH($A120,Variables!$A$5:$A$65,0))="","","."&amp;INDEX(Variables!$D$5:$D$65,MATCH($A120,Variables!$A$5:$A$65,0)))&amp;"."&amp;AB$5</f>
        <v>egy.mit.fbcov.cem.all.2</v>
      </c>
      <c r="AC120" s="32" t="b">
        <f>INDEX(MTInputs!$J$1:$AZ$415,$D120,MATCH(AC$5,MTInputs!$J$5:$AZ$5,0))</f>
        <v>1</v>
      </c>
      <c r="AD120" s="33" t="b">
        <f>INDEX(MTInputs!$J$1:$AZ$415,$D120,MATCH(AD$5,MTInputs!$J$5:$AZ$5,0))</f>
        <v>1</v>
      </c>
      <c r="AE120" s="33" t="b">
        <f>INDEX(MTInputs!$J$1:$AZ$415,$D120,MATCH(AE$5,MTInputs!$J$5:$AZ$5,0))</f>
        <v>1</v>
      </c>
      <c r="AF120" s="33" t="b">
        <f>INDEX(MTInputs!$J$1:$AZ$415,$D120,MATCH(AF$5,MTInputs!$J$5:$AZ$5,0))</f>
        <v>1</v>
      </c>
      <c r="AG120" s="33" t="b">
        <f>INDEX(MTInputs!$J$1:$AZ$415,$D120,MATCH(AG$5,MTInputs!$J$5:$AZ$5,0))</f>
        <v>1</v>
      </c>
      <c r="AH120" s="33" t="b">
        <f>INDEX(MTInputs!$J$1:$AZ$415,$D120,MATCH(AH$5,MTInputs!$J$5:$AZ$5,0))</f>
        <v>1</v>
      </c>
      <c r="AI120" s="33" t="b">
        <f>INDEX(MTInputs!$J$1:$AZ$415,$D120,MATCH(AI$5,MTInputs!$J$5:$AZ$5,0))</f>
        <v>1</v>
      </c>
      <c r="AJ120" s="33" t="b">
        <f>INDEX(MTInputs!$J$1:$AZ$415,$D120,MATCH(AJ$5,MTInputs!$J$5:$AZ$5,0))</f>
        <v>1</v>
      </c>
      <c r="AK120" s="33" t="b">
        <f>INDEX(MTInputs!$J$1:$AZ$415,$D120,MATCH(AK$5,MTInputs!$J$5:$AZ$5,0))</f>
        <v>1</v>
      </c>
      <c r="AL120" s="33" t="b">
        <f>INDEX(MTInputs!$J$1:$AZ$415,$D120,MATCH(AL$5,MTInputs!$J$5:$AZ$5,0))</f>
        <v>1</v>
      </c>
      <c r="AM120" s="33" t="b">
        <f>INDEX(MTInputs!$J$1:$AZ$415,$D120,MATCH(AM$5,MTInputs!$J$5:$AZ$5,0))</f>
        <v>1</v>
      </c>
      <c r="AN120" s="33" t="b">
        <f>INDEX(MTInputs!$J$1:$AZ$415,$D120,MATCH(AN$5,MTInputs!$J$5:$AZ$5,0))</f>
        <v>1</v>
      </c>
      <c r="AO120" s="33" t="b">
        <f>INDEX(MTInputs!$J$1:$AZ$415,$D120,MATCH(AO$5,MTInputs!$J$5:$AZ$5,0))</f>
        <v>1</v>
      </c>
      <c r="AP120" s="33" t="b">
        <f>INDEX(MTInputs!$J$1:$AZ$415,$D120,MATCH(AP$5,MTInputs!$J$5:$AZ$5,0))</f>
        <v>1</v>
      </c>
    </row>
    <row r="121" spans="1:42" hidden="1" outlineLevel="1" x14ac:dyDescent="0.25">
      <c r="A121" s="5" t="s">
        <v>912</v>
      </c>
      <c r="B121" s="5" t="s">
        <v>870</v>
      </c>
      <c r="C121" s="5" t="s">
        <v>892</v>
      </c>
      <c r="D121" s="6">
        <v>79</v>
      </c>
      <c r="H121" s="5" t="str">
        <f>INDEX(Variables!$B$5:$B$65,MATCH($A121,Variables!$A$5:$A$65,0))&amp;IF($C121="",""," | "&amp;INDEX(Mapping!$B$5:$B$26,MATCH($C121,Mapping!$A$5:$A$26,0))&amp;" | "&amp;INDEX(Mapping!$B$30:$B$41,MATCH($B121,Mapping!$A$30:$A$41,0)))</f>
        <v>Feebates sector coverage (Apply?) | Other manufacturing | All fuels</v>
      </c>
      <c r="I121" s="5" t="str">
        <f>INDEX(Variables!$C$5:$C$65,MATCH($A121,Variables!$A$5:$A$65,0))</f>
        <v>switch</v>
      </c>
      <c r="J121" s="5" t="str">
        <f>INDEX(Variables!$E$5:$E$65,MATCH($A121,Variables!$A$5:$A$65,0))</f>
        <v>MTInputs (scenario column)</v>
      </c>
      <c r="K121" s="5"/>
      <c r="L121" s="23" t="str">
        <f>LOWER(Settings!$C$4)&amp;".mit."&amp;$A121&amp;IF($C121="","","."&amp;$C121&amp;"."&amp;$B121)&amp;IF(INDEX(Variables!$D$5:$D$65,MATCH($A121,Variables!$A$5:$A$65,0))="","","."&amp;INDEX(Variables!$D$5:$D$65,MATCH($A121,Variables!$A$5:$A$65,0)))&amp;"."&amp;L$5</f>
        <v>egy.mit.fbcov.omn.all.1</v>
      </c>
      <c r="M121" s="32" t="b">
        <f>INDEX(MTInputs!$J$1:$AZ$415,$D121,MATCH(M$5,MTInputs!$J$5:$AZ$5,0))</f>
        <v>1</v>
      </c>
      <c r="N121" s="33" t="b">
        <f>INDEX(MTInputs!$J$1:$AZ$415,$D121,MATCH(N$5,MTInputs!$J$5:$AZ$5,0))</f>
        <v>1</v>
      </c>
      <c r="O121" s="33" t="b">
        <f>INDEX(MTInputs!$J$1:$AZ$415,$D121,MATCH(O$5,MTInputs!$J$5:$AZ$5,0))</f>
        <v>1</v>
      </c>
      <c r="P121" s="33" t="b">
        <f>INDEX(MTInputs!$J$1:$AZ$415,$D121,MATCH(P$5,MTInputs!$J$5:$AZ$5,0))</f>
        <v>1</v>
      </c>
      <c r="Q121" s="33" t="b">
        <f>INDEX(MTInputs!$J$1:$AZ$415,$D121,MATCH(Q$5,MTInputs!$J$5:$AZ$5,0))</f>
        <v>1</v>
      </c>
      <c r="R121" s="33" t="b">
        <f>INDEX(MTInputs!$J$1:$AZ$415,$D121,MATCH(R$5,MTInputs!$J$5:$AZ$5,0))</f>
        <v>1</v>
      </c>
      <c r="S121" s="33" t="b">
        <f>INDEX(MTInputs!$J$1:$AZ$415,$D121,MATCH(S$5,MTInputs!$J$5:$AZ$5,0))</f>
        <v>1</v>
      </c>
      <c r="T121" s="33" t="b">
        <f>INDEX(MTInputs!$J$1:$AZ$415,$D121,MATCH(T$5,MTInputs!$J$5:$AZ$5,0))</f>
        <v>1</v>
      </c>
      <c r="U121" s="33" t="b">
        <f>INDEX(MTInputs!$J$1:$AZ$415,$D121,MATCH(U$5,MTInputs!$J$5:$AZ$5,0))</f>
        <v>1</v>
      </c>
      <c r="V121" s="33" t="b">
        <f>INDEX(MTInputs!$J$1:$AZ$415,$D121,MATCH(V$5,MTInputs!$J$5:$AZ$5,0))</f>
        <v>1</v>
      </c>
      <c r="W121" s="33" t="b">
        <f>INDEX(MTInputs!$J$1:$AZ$415,$D121,MATCH(W$5,MTInputs!$J$5:$AZ$5,0))</f>
        <v>1</v>
      </c>
      <c r="X121" s="33" t="b">
        <f>INDEX(MTInputs!$J$1:$AZ$415,$D121,MATCH(X$5,MTInputs!$J$5:$AZ$5,0))</f>
        <v>1</v>
      </c>
      <c r="Y121" s="33" t="b">
        <f>INDEX(MTInputs!$J$1:$AZ$415,$D121,MATCH(Y$5,MTInputs!$J$5:$AZ$5,0))</f>
        <v>1</v>
      </c>
      <c r="Z121" s="33" t="b">
        <f>INDEX(MTInputs!$J$1:$AZ$415,$D121,MATCH(Z$5,MTInputs!$J$5:$AZ$5,0))</f>
        <v>1</v>
      </c>
      <c r="AA121" s="33"/>
      <c r="AB121" s="23" t="str">
        <f>LOWER(Settings!$C$4)&amp;".mit."&amp;$A121&amp;IF($C121="","","."&amp;$C121&amp;"."&amp;$B121)&amp;IF(INDEX(Variables!$D$5:$D$65,MATCH($A121,Variables!$A$5:$A$65,0))="","","."&amp;INDEX(Variables!$D$5:$D$65,MATCH($A121,Variables!$A$5:$A$65,0)))&amp;"."&amp;AB$5</f>
        <v>egy.mit.fbcov.omn.all.2</v>
      </c>
      <c r="AC121" s="32" t="b">
        <f>INDEX(MTInputs!$J$1:$AZ$415,$D121,MATCH(AC$5,MTInputs!$J$5:$AZ$5,0))</f>
        <v>1</v>
      </c>
      <c r="AD121" s="33" t="b">
        <f>INDEX(MTInputs!$J$1:$AZ$415,$D121,MATCH(AD$5,MTInputs!$J$5:$AZ$5,0))</f>
        <v>1</v>
      </c>
      <c r="AE121" s="33" t="b">
        <f>INDEX(MTInputs!$J$1:$AZ$415,$D121,MATCH(AE$5,MTInputs!$J$5:$AZ$5,0))</f>
        <v>1</v>
      </c>
      <c r="AF121" s="33" t="b">
        <f>INDEX(MTInputs!$J$1:$AZ$415,$D121,MATCH(AF$5,MTInputs!$J$5:$AZ$5,0))</f>
        <v>1</v>
      </c>
      <c r="AG121" s="33" t="b">
        <f>INDEX(MTInputs!$J$1:$AZ$415,$D121,MATCH(AG$5,MTInputs!$J$5:$AZ$5,0))</f>
        <v>1</v>
      </c>
      <c r="AH121" s="33" t="b">
        <f>INDEX(MTInputs!$J$1:$AZ$415,$D121,MATCH(AH$5,MTInputs!$J$5:$AZ$5,0))</f>
        <v>1</v>
      </c>
      <c r="AI121" s="33" t="b">
        <f>INDEX(MTInputs!$J$1:$AZ$415,$D121,MATCH(AI$5,MTInputs!$J$5:$AZ$5,0))</f>
        <v>1</v>
      </c>
      <c r="AJ121" s="33" t="b">
        <f>INDEX(MTInputs!$J$1:$AZ$415,$D121,MATCH(AJ$5,MTInputs!$J$5:$AZ$5,0))</f>
        <v>1</v>
      </c>
      <c r="AK121" s="33" t="b">
        <f>INDEX(MTInputs!$J$1:$AZ$415,$D121,MATCH(AK$5,MTInputs!$J$5:$AZ$5,0))</f>
        <v>1</v>
      </c>
      <c r="AL121" s="33" t="b">
        <f>INDEX(MTInputs!$J$1:$AZ$415,$D121,MATCH(AL$5,MTInputs!$J$5:$AZ$5,0))</f>
        <v>1</v>
      </c>
      <c r="AM121" s="33" t="b">
        <f>INDEX(MTInputs!$J$1:$AZ$415,$D121,MATCH(AM$5,MTInputs!$J$5:$AZ$5,0))</f>
        <v>1</v>
      </c>
      <c r="AN121" s="33" t="b">
        <f>INDEX(MTInputs!$J$1:$AZ$415,$D121,MATCH(AN$5,MTInputs!$J$5:$AZ$5,0))</f>
        <v>1</v>
      </c>
      <c r="AO121" s="33" t="b">
        <f>INDEX(MTInputs!$J$1:$AZ$415,$D121,MATCH(AO$5,MTInputs!$J$5:$AZ$5,0))</f>
        <v>1</v>
      </c>
      <c r="AP121" s="33" t="b">
        <f>INDEX(MTInputs!$J$1:$AZ$415,$D121,MATCH(AP$5,MTInputs!$J$5:$AZ$5,0))</f>
        <v>1</v>
      </c>
    </row>
    <row r="122" spans="1:42" hidden="1" outlineLevel="1" x14ac:dyDescent="0.25">
      <c r="A122" s="5" t="s">
        <v>912</v>
      </c>
      <c r="B122" s="5" t="s">
        <v>870</v>
      </c>
      <c r="C122" s="5" t="s">
        <v>893</v>
      </c>
      <c r="D122" s="6">
        <v>80</v>
      </c>
      <c r="H122" s="5" t="str">
        <f>INDEX(Variables!$B$5:$B$65,MATCH($A122,Variables!$A$5:$A$65,0))&amp;IF($C122="",""," | "&amp;INDEX(Mapping!$B$5:$B$26,MATCH($C122,Mapping!$A$5:$A$26,0))&amp;" | "&amp;INDEX(Mapping!$B$30:$B$41,MATCH($B122,Mapping!$A$30:$A$41,0)))</f>
        <v>Feebates sector coverage (Apply?) | Construction | All fuels</v>
      </c>
      <c r="I122" s="5" t="str">
        <f>INDEX(Variables!$C$5:$C$65,MATCH($A122,Variables!$A$5:$A$65,0))</f>
        <v>switch</v>
      </c>
      <c r="J122" s="5" t="str">
        <f>INDEX(Variables!$E$5:$E$65,MATCH($A122,Variables!$A$5:$A$65,0))</f>
        <v>MTInputs (scenario column)</v>
      </c>
      <c r="K122" s="5"/>
      <c r="L122" s="23" t="str">
        <f>LOWER(Settings!$C$4)&amp;".mit."&amp;$A122&amp;IF($C122="","","."&amp;$C122&amp;"."&amp;$B122)&amp;IF(INDEX(Variables!$D$5:$D$65,MATCH($A122,Variables!$A$5:$A$65,0))="","","."&amp;INDEX(Variables!$D$5:$D$65,MATCH($A122,Variables!$A$5:$A$65,0)))&amp;"."&amp;L$5</f>
        <v>egy.mit.fbcov.cst.all.1</v>
      </c>
      <c r="M122" s="32" t="b">
        <f>INDEX(MTInputs!$J$1:$AZ$415,$D122,MATCH(M$5,MTInputs!$J$5:$AZ$5,0))</f>
        <v>1</v>
      </c>
      <c r="N122" s="33" t="b">
        <f>INDEX(MTInputs!$J$1:$AZ$415,$D122,MATCH(N$5,MTInputs!$J$5:$AZ$5,0))</f>
        <v>1</v>
      </c>
      <c r="O122" s="33" t="b">
        <f>INDEX(MTInputs!$J$1:$AZ$415,$D122,MATCH(O$5,MTInputs!$J$5:$AZ$5,0))</f>
        <v>1</v>
      </c>
      <c r="P122" s="33" t="b">
        <f>INDEX(MTInputs!$J$1:$AZ$415,$D122,MATCH(P$5,MTInputs!$J$5:$AZ$5,0))</f>
        <v>1</v>
      </c>
      <c r="Q122" s="33" t="b">
        <f>INDEX(MTInputs!$J$1:$AZ$415,$D122,MATCH(Q$5,MTInputs!$J$5:$AZ$5,0))</f>
        <v>1</v>
      </c>
      <c r="R122" s="33" t="b">
        <f>INDEX(MTInputs!$J$1:$AZ$415,$D122,MATCH(R$5,MTInputs!$J$5:$AZ$5,0))</f>
        <v>1</v>
      </c>
      <c r="S122" s="33" t="b">
        <f>INDEX(MTInputs!$J$1:$AZ$415,$D122,MATCH(S$5,MTInputs!$J$5:$AZ$5,0))</f>
        <v>1</v>
      </c>
      <c r="T122" s="33" t="b">
        <f>INDEX(MTInputs!$J$1:$AZ$415,$D122,MATCH(T$5,MTInputs!$J$5:$AZ$5,0))</f>
        <v>1</v>
      </c>
      <c r="U122" s="33" t="b">
        <f>INDEX(MTInputs!$J$1:$AZ$415,$D122,MATCH(U$5,MTInputs!$J$5:$AZ$5,0))</f>
        <v>1</v>
      </c>
      <c r="V122" s="33" t="b">
        <f>INDEX(MTInputs!$J$1:$AZ$415,$D122,MATCH(V$5,MTInputs!$J$5:$AZ$5,0))</f>
        <v>1</v>
      </c>
      <c r="W122" s="33" t="b">
        <f>INDEX(MTInputs!$J$1:$AZ$415,$D122,MATCH(W$5,MTInputs!$J$5:$AZ$5,0))</f>
        <v>1</v>
      </c>
      <c r="X122" s="33" t="b">
        <f>INDEX(MTInputs!$J$1:$AZ$415,$D122,MATCH(X$5,MTInputs!$J$5:$AZ$5,0))</f>
        <v>1</v>
      </c>
      <c r="Y122" s="33" t="b">
        <f>INDEX(MTInputs!$J$1:$AZ$415,$D122,MATCH(Y$5,MTInputs!$J$5:$AZ$5,0))</f>
        <v>1</v>
      </c>
      <c r="Z122" s="33" t="b">
        <f>INDEX(MTInputs!$J$1:$AZ$415,$D122,MATCH(Z$5,MTInputs!$J$5:$AZ$5,0))</f>
        <v>1</v>
      </c>
      <c r="AA122" s="33"/>
      <c r="AB122" s="23" t="str">
        <f>LOWER(Settings!$C$4)&amp;".mit."&amp;$A122&amp;IF($C122="","","."&amp;$C122&amp;"."&amp;$B122)&amp;IF(INDEX(Variables!$D$5:$D$65,MATCH($A122,Variables!$A$5:$A$65,0))="","","."&amp;INDEX(Variables!$D$5:$D$65,MATCH($A122,Variables!$A$5:$A$65,0)))&amp;"."&amp;AB$5</f>
        <v>egy.mit.fbcov.cst.all.2</v>
      </c>
      <c r="AC122" s="32" t="b">
        <f>INDEX(MTInputs!$J$1:$AZ$415,$D122,MATCH(AC$5,MTInputs!$J$5:$AZ$5,0))</f>
        <v>1</v>
      </c>
      <c r="AD122" s="33" t="b">
        <f>INDEX(MTInputs!$J$1:$AZ$415,$D122,MATCH(AD$5,MTInputs!$J$5:$AZ$5,0))</f>
        <v>1</v>
      </c>
      <c r="AE122" s="33" t="b">
        <f>INDEX(MTInputs!$J$1:$AZ$415,$D122,MATCH(AE$5,MTInputs!$J$5:$AZ$5,0))</f>
        <v>1</v>
      </c>
      <c r="AF122" s="33" t="b">
        <f>INDEX(MTInputs!$J$1:$AZ$415,$D122,MATCH(AF$5,MTInputs!$J$5:$AZ$5,0))</f>
        <v>1</v>
      </c>
      <c r="AG122" s="33" t="b">
        <f>INDEX(MTInputs!$J$1:$AZ$415,$D122,MATCH(AG$5,MTInputs!$J$5:$AZ$5,0))</f>
        <v>1</v>
      </c>
      <c r="AH122" s="33" t="b">
        <f>INDEX(MTInputs!$J$1:$AZ$415,$D122,MATCH(AH$5,MTInputs!$J$5:$AZ$5,0))</f>
        <v>1</v>
      </c>
      <c r="AI122" s="33" t="b">
        <f>INDEX(MTInputs!$J$1:$AZ$415,$D122,MATCH(AI$5,MTInputs!$J$5:$AZ$5,0))</f>
        <v>1</v>
      </c>
      <c r="AJ122" s="33" t="b">
        <f>INDEX(MTInputs!$J$1:$AZ$415,$D122,MATCH(AJ$5,MTInputs!$J$5:$AZ$5,0))</f>
        <v>1</v>
      </c>
      <c r="AK122" s="33" t="b">
        <f>INDEX(MTInputs!$J$1:$AZ$415,$D122,MATCH(AK$5,MTInputs!$J$5:$AZ$5,0))</f>
        <v>1</v>
      </c>
      <c r="AL122" s="33" t="b">
        <f>INDEX(MTInputs!$J$1:$AZ$415,$D122,MATCH(AL$5,MTInputs!$J$5:$AZ$5,0))</f>
        <v>1</v>
      </c>
      <c r="AM122" s="33" t="b">
        <f>INDEX(MTInputs!$J$1:$AZ$415,$D122,MATCH(AM$5,MTInputs!$J$5:$AZ$5,0))</f>
        <v>1</v>
      </c>
      <c r="AN122" s="33" t="b">
        <f>INDEX(MTInputs!$J$1:$AZ$415,$D122,MATCH(AN$5,MTInputs!$J$5:$AZ$5,0))</f>
        <v>1</v>
      </c>
      <c r="AO122" s="33" t="b">
        <f>INDEX(MTInputs!$J$1:$AZ$415,$D122,MATCH(AO$5,MTInputs!$J$5:$AZ$5,0))</f>
        <v>1</v>
      </c>
      <c r="AP122" s="33" t="b">
        <f>INDEX(MTInputs!$J$1:$AZ$415,$D122,MATCH(AP$5,MTInputs!$J$5:$AZ$5,0))</f>
        <v>1</v>
      </c>
    </row>
    <row r="123" spans="1:42" hidden="1" outlineLevel="1" x14ac:dyDescent="0.25">
      <c r="A123" s="5" t="s">
        <v>912</v>
      </c>
      <c r="B123" s="5" t="s">
        <v>870</v>
      </c>
      <c r="C123" s="5" t="s">
        <v>894</v>
      </c>
      <c r="D123" s="6">
        <v>81</v>
      </c>
      <c r="H123" s="5" t="str">
        <f>INDEX(Variables!$B$5:$B$65,MATCH($A123,Variables!$A$5:$A$65,0))&amp;IF($C123="",""," | "&amp;INDEX(Mapping!$B$5:$B$26,MATCH($C123,Mapping!$A$5:$A$26,0))&amp;" | "&amp;INDEX(Mapping!$B$30:$B$41,MATCH($B123,Mapping!$A$30:$A$41,0)))</f>
        <v>Feebates sector coverage (Apply?) | Fuel transformation | All fuels</v>
      </c>
      <c r="I123" s="5" t="str">
        <f>INDEX(Variables!$C$5:$C$65,MATCH($A123,Variables!$A$5:$A$65,0))</f>
        <v>switch</v>
      </c>
      <c r="J123" s="5" t="str">
        <f>INDEX(Variables!$E$5:$E$65,MATCH($A123,Variables!$A$5:$A$65,0))</f>
        <v>MTInputs (scenario column)</v>
      </c>
      <c r="K123" s="5"/>
      <c r="L123" s="23" t="str">
        <f>LOWER(Settings!$C$4)&amp;".mit."&amp;$A123&amp;IF($C123="","","."&amp;$C123&amp;"."&amp;$B123)&amp;IF(INDEX(Variables!$D$5:$D$65,MATCH($A123,Variables!$A$5:$A$65,0))="","","."&amp;INDEX(Variables!$D$5:$D$65,MATCH($A123,Variables!$A$5:$A$65,0)))&amp;"."&amp;L$5</f>
        <v>egy.mit.fbcov.ftr.all.1</v>
      </c>
      <c r="M123" s="32" t="b">
        <f>INDEX(MTInputs!$J$1:$AZ$415,$D123,MATCH(M$5,MTInputs!$J$5:$AZ$5,0))</f>
        <v>1</v>
      </c>
      <c r="N123" s="33" t="b">
        <f>INDEX(MTInputs!$J$1:$AZ$415,$D123,MATCH(N$5,MTInputs!$J$5:$AZ$5,0))</f>
        <v>1</v>
      </c>
      <c r="O123" s="33" t="b">
        <f>INDEX(MTInputs!$J$1:$AZ$415,$D123,MATCH(O$5,MTInputs!$J$5:$AZ$5,0))</f>
        <v>1</v>
      </c>
      <c r="P123" s="33" t="b">
        <f>INDEX(MTInputs!$J$1:$AZ$415,$D123,MATCH(P$5,MTInputs!$J$5:$AZ$5,0))</f>
        <v>1</v>
      </c>
      <c r="Q123" s="33" t="b">
        <f>INDEX(MTInputs!$J$1:$AZ$415,$D123,MATCH(Q$5,MTInputs!$J$5:$AZ$5,0))</f>
        <v>1</v>
      </c>
      <c r="R123" s="33" t="b">
        <f>INDEX(MTInputs!$J$1:$AZ$415,$D123,MATCH(R$5,MTInputs!$J$5:$AZ$5,0))</f>
        <v>1</v>
      </c>
      <c r="S123" s="33" t="b">
        <f>INDEX(MTInputs!$J$1:$AZ$415,$D123,MATCH(S$5,MTInputs!$J$5:$AZ$5,0))</f>
        <v>1</v>
      </c>
      <c r="T123" s="33" t="b">
        <f>INDEX(MTInputs!$J$1:$AZ$415,$D123,MATCH(T$5,MTInputs!$J$5:$AZ$5,0))</f>
        <v>1</v>
      </c>
      <c r="U123" s="33" t="b">
        <f>INDEX(MTInputs!$J$1:$AZ$415,$D123,MATCH(U$5,MTInputs!$J$5:$AZ$5,0))</f>
        <v>1</v>
      </c>
      <c r="V123" s="33" t="b">
        <f>INDEX(MTInputs!$J$1:$AZ$415,$D123,MATCH(V$5,MTInputs!$J$5:$AZ$5,0))</f>
        <v>1</v>
      </c>
      <c r="W123" s="33" t="b">
        <f>INDEX(MTInputs!$J$1:$AZ$415,$D123,MATCH(W$5,MTInputs!$J$5:$AZ$5,0))</f>
        <v>1</v>
      </c>
      <c r="X123" s="33" t="b">
        <f>INDEX(MTInputs!$J$1:$AZ$415,$D123,MATCH(X$5,MTInputs!$J$5:$AZ$5,0))</f>
        <v>1</v>
      </c>
      <c r="Y123" s="33" t="b">
        <f>INDEX(MTInputs!$J$1:$AZ$415,$D123,MATCH(Y$5,MTInputs!$J$5:$AZ$5,0))</f>
        <v>1</v>
      </c>
      <c r="Z123" s="33" t="b">
        <f>INDEX(MTInputs!$J$1:$AZ$415,$D123,MATCH(Z$5,MTInputs!$J$5:$AZ$5,0))</f>
        <v>1</v>
      </c>
      <c r="AA123" s="33"/>
      <c r="AB123" s="23" t="str">
        <f>LOWER(Settings!$C$4)&amp;".mit."&amp;$A123&amp;IF($C123="","","."&amp;$C123&amp;"."&amp;$B123)&amp;IF(INDEX(Variables!$D$5:$D$65,MATCH($A123,Variables!$A$5:$A$65,0))="","","."&amp;INDEX(Variables!$D$5:$D$65,MATCH($A123,Variables!$A$5:$A$65,0)))&amp;"."&amp;AB$5</f>
        <v>egy.mit.fbcov.ftr.all.2</v>
      </c>
      <c r="AC123" s="32" t="b">
        <f>INDEX(MTInputs!$J$1:$AZ$415,$D123,MATCH(AC$5,MTInputs!$J$5:$AZ$5,0))</f>
        <v>1</v>
      </c>
      <c r="AD123" s="33" t="b">
        <f>INDEX(MTInputs!$J$1:$AZ$415,$D123,MATCH(AD$5,MTInputs!$J$5:$AZ$5,0))</f>
        <v>1</v>
      </c>
      <c r="AE123" s="33" t="b">
        <f>INDEX(MTInputs!$J$1:$AZ$415,$D123,MATCH(AE$5,MTInputs!$J$5:$AZ$5,0))</f>
        <v>1</v>
      </c>
      <c r="AF123" s="33" t="b">
        <f>INDEX(MTInputs!$J$1:$AZ$415,$D123,MATCH(AF$5,MTInputs!$J$5:$AZ$5,0))</f>
        <v>1</v>
      </c>
      <c r="AG123" s="33" t="b">
        <f>INDEX(MTInputs!$J$1:$AZ$415,$D123,MATCH(AG$5,MTInputs!$J$5:$AZ$5,0))</f>
        <v>1</v>
      </c>
      <c r="AH123" s="33" t="b">
        <f>INDEX(MTInputs!$J$1:$AZ$415,$D123,MATCH(AH$5,MTInputs!$J$5:$AZ$5,0))</f>
        <v>1</v>
      </c>
      <c r="AI123" s="33" t="b">
        <f>INDEX(MTInputs!$J$1:$AZ$415,$D123,MATCH(AI$5,MTInputs!$J$5:$AZ$5,0))</f>
        <v>1</v>
      </c>
      <c r="AJ123" s="33" t="b">
        <f>INDEX(MTInputs!$J$1:$AZ$415,$D123,MATCH(AJ$5,MTInputs!$J$5:$AZ$5,0))</f>
        <v>1</v>
      </c>
      <c r="AK123" s="33" t="b">
        <f>INDEX(MTInputs!$J$1:$AZ$415,$D123,MATCH(AK$5,MTInputs!$J$5:$AZ$5,0))</f>
        <v>1</v>
      </c>
      <c r="AL123" s="33" t="b">
        <f>INDEX(MTInputs!$J$1:$AZ$415,$D123,MATCH(AL$5,MTInputs!$J$5:$AZ$5,0))</f>
        <v>1</v>
      </c>
      <c r="AM123" s="33" t="b">
        <f>INDEX(MTInputs!$J$1:$AZ$415,$D123,MATCH(AM$5,MTInputs!$J$5:$AZ$5,0))</f>
        <v>1</v>
      </c>
      <c r="AN123" s="33" t="b">
        <f>INDEX(MTInputs!$J$1:$AZ$415,$D123,MATCH(AN$5,MTInputs!$J$5:$AZ$5,0))</f>
        <v>1</v>
      </c>
      <c r="AO123" s="33" t="b">
        <f>INDEX(MTInputs!$J$1:$AZ$415,$D123,MATCH(AO$5,MTInputs!$J$5:$AZ$5,0))</f>
        <v>1</v>
      </c>
      <c r="AP123" s="33" t="b">
        <f>INDEX(MTInputs!$J$1:$AZ$415,$D123,MATCH(AP$5,MTInputs!$J$5:$AZ$5,0))</f>
        <v>1</v>
      </c>
    </row>
    <row r="124" spans="1:42" hidden="1" outlineLevel="1" x14ac:dyDescent="0.25">
      <c r="A124" s="5" t="s">
        <v>912</v>
      </c>
      <c r="B124" s="5" t="s">
        <v>870</v>
      </c>
      <c r="C124" s="5" t="s">
        <v>895</v>
      </c>
      <c r="D124" s="6">
        <v>82</v>
      </c>
      <c r="H124" s="5" t="str">
        <f>INDEX(Variables!$B$5:$B$65,MATCH($A124,Variables!$A$5:$A$65,0))&amp;IF($C124="",""," | "&amp;INDEX(Mapping!$B$5:$B$26,MATCH($C124,Mapping!$A$5:$A$26,0))&amp;" | "&amp;INDEX(Mapping!$B$30:$B$41,MATCH($B124,Mapping!$A$30:$A$41,0)))</f>
        <v>Feebates sector coverage (Apply?) | Other energy use | All fuels</v>
      </c>
      <c r="I124" s="5" t="str">
        <f>INDEX(Variables!$C$5:$C$65,MATCH($A124,Variables!$A$5:$A$65,0))</f>
        <v>switch</v>
      </c>
      <c r="J124" s="5" t="str">
        <f>INDEX(Variables!$E$5:$E$65,MATCH($A124,Variables!$A$5:$A$65,0))</f>
        <v>MTInputs (scenario column)</v>
      </c>
      <c r="K124" s="5"/>
      <c r="L124" s="23" t="str">
        <f>LOWER(Settings!$C$4)&amp;".mit."&amp;$A124&amp;IF($C124="","","."&amp;$C124&amp;"."&amp;$B124)&amp;IF(INDEX(Variables!$D$5:$D$65,MATCH($A124,Variables!$A$5:$A$65,0))="","","."&amp;INDEX(Variables!$D$5:$D$65,MATCH($A124,Variables!$A$5:$A$65,0)))&amp;"."&amp;L$5</f>
        <v>egy.mit.fbcov.oen.all.1</v>
      </c>
      <c r="M124" s="32" t="b">
        <f>INDEX(MTInputs!$J$1:$AZ$415,$D124,MATCH(M$5,MTInputs!$J$5:$AZ$5,0))</f>
        <v>1</v>
      </c>
      <c r="N124" s="33" t="b">
        <f>INDEX(MTInputs!$J$1:$AZ$415,$D124,MATCH(N$5,MTInputs!$J$5:$AZ$5,0))</f>
        <v>1</v>
      </c>
      <c r="O124" s="33" t="b">
        <f>INDEX(MTInputs!$J$1:$AZ$415,$D124,MATCH(O$5,MTInputs!$J$5:$AZ$5,0))</f>
        <v>1</v>
      </c>
      <c r="P124" s="33" t="b">
        <f>INDEX(MTInputs!$J$1:$AZ$415,$D124,MATCH(P$5,MTInputs!$J$5:$AZ$5,0))</f>
        <v>1</v>
      </c>
      <c r="Q124" s="33" t="b">
        <f>INDEX(MTInputs!$J$1:$AZ$415,$D124,MATCH(Q$5,MTInputs!$J$5:$AZ$5,0))</f>
        <v>1</v>
      </c>
      <c r="R124" s="33" t="b">
        <f>INDEX(MTInputs!$J$1:$AZ$415,$D124,MATCH(R$5,MTInputs!$J$5:$AZ$5,0))</f>
        <v>1</v>
      </c>
      <c r="S124" s="33" t="b">
        <f>INDEX(MTInputs!$J$1:$AZ$415,$D124,MATCH(S$5,MTInputs!$J$5:$AZ$5,0))</f>
        <v>1</v>
      </c>
      <c r="T124" s="33" t="b">
        <f>INDEX(MTInputs!$J$1:$AZ$415,$D124,MATCH(T$5,MTInputs!$J$5:$AZ$5,0))</f>
        <v>1</v>
      </c>
      <c r="U124" s="33" t="b">
        <f>INDEX(MTInputs!$J$1:$AZ$415,$D124,MATCH(U$5,MTInputs!$J$5:$AZ$5,0))</f>
        <v>1</v>
      </c>
      <c r="V124" s="33" t="b">
        <f>INDEX(MTInputs!$J$1:$AZ$415,$D124,MATCH(V$5,MTInputs!$J$5:$AZ$5,0))</f>
        <v>1</v>
      </c>
      <c r="W124" s="33" t="b">
        <f>INDEX(MTInputs!$J$1:$AZ$415,$D124,MATCH(W$5,MTInputs!$J$5:$AZ$5,0))</f>
        <v>1</v>
      </c>
      <c r="X124" s="33" t="b">
        <f>INDEX(MTInputs!$J$1:$AZ$415,$D124,MATCH(X$5,MTInputs!$J$5:$AZ$5,0))</f>
        <v>1</v>
      </c>
      <c r="Y124" s="33" t="b">
        <f>INDEX(MTInputs!$J$1:$AZ$415,$D124,MATCH(Y$5,MTInputs!$J$5:$AZ$5,0))</f>
        <v>1</v>
      </c>
      <c r="Z124" s="33" t="b">
        <f>INDEX(MTInputs!$J$1:$AZ$415,$D124,MATCH(Z$5,MTInputs!$J$5:$AZ$5,0))</f>
        <v>1</v>
      </c>
      <c r="AA124" s="33"/>
      <c r="AB124" s="23" t="str">
        <f>LOWER(Settings!$C$4)&amp;".mit."&amp;$A124&amp;IF($C124="","","."&amp;$C124&amp;"."&amp;$B124)&amp;IF(INDEX(Variables!$D$5:$D$65,MATCH($A124,Variables!$A$5:$A$65,0))="","","."&amp;INDEX(Variables!$D$5:$D$65,MATCH($A124,Variables!$A$5:$A$65,0)))&amp;"."&amp;AB$5</f>
        <v>egy.mit.fbcov.oen.all.2</v>
      </c>
      <c r="AC124" s="32" t="b">
        <f>INDEX(MTInputs!$J$1:$AZ$415,$D124,MATCH(AC$5,MTInputs!$J$5:$AZ$5,0))</f>
        <v>1</v>
      </c>
      <c r="AD124" s="33" t="b">
        <f>INDEX(MTInputs!$J$1:$AZ$415,$D124,MATCH(AD$5,MTInputs!$J$5:$AZ$5,0))</f>
        <v>1</v>
      </c>
      <c r="AE124" s="33" t="b">
        <f>INDEX(MTInputs!$J$1:$AZ$415,$D124,MATCH(AE$5,MTInputs!$J$5:$AZ$5,0))</f>
        <v>1</v>
      </c>
      <c r="AF124" s="33" t="b">
        <f>INDEX(MTInputs!$J$1:$AZ$415,$D124,MATCH(AF$5,MTInputs!$J$5:$AZ$5,0))</f>
        <v>1</v>
      </c>
      <c r="AG124" s="33" t="b">
        <f>INDEX(MTInputs!$J$1:$AZ$415,$D124,MATCH(AG$5,MTInputs!$J$5:$AZ$5,0))</f>
        <v>1</v>
      </c>
      <c r="AH124" s="33" t="b">
        <f>INDEX(MTInputs!$J$1:$AZ$415,$D124,MATCH(AH$5,MTInputs!$J$5:$AZ$5,0))</f>
        <v>1</v>
      </c>
      <c r="AI124" s="33" t="b">
        <f>INDEX(MTInputs!$J$1:$AZ$415,$D124,MATCH(AI$5,MTInputs!$J$5:$AZ$5,0))</f>
        <v>1</v>
      </c>
      <c r="AJ124" s="33" t="b">
        <f>INDEX(MTInputs!$J$1:$AZ$415,$D124,MATCH(AJ$5,MTInputs!$J$5:$AZ$5,0))</f>
        <v>1</v>
      </c>
      <c r="AK124" s="33" t="b">
        <f>INDEX(MTInputs!$J$1:$AZ$415,$D124,MATCH(AK$5,MTInputs!$J$5:$AZ$5,0))</f>
        <v>1</v>
      </c>
      <c r="AL124" s="33" t="b">
        <f>INDEX(MTInputs!$J$1:$AZ$415,$D124,MATCH(AL$5,MTInputs!$J$5:$AZ$5,0))</f>
        <v>1</v>
      </c>
      <c r="AM124" s="33" t="b">
        <f>INDEX(MTInputs!$J$1:$AZ$415,$D124,MATCH(AM$5,MTInputs!$J$5:$AZ$5,0))</f>
        <v>1</v>
      </c>
      <c r="AN124" s="33" t="b">
        <f>INDEX(MTInputs!$J$1:$AZ$415,$D124,MATCH(AN$5,MTInputs!$J$5:$AZ$5,0))</f>
        <v>1</v>
      </c>
      <c r="AO124" s="33" t="b">
        <f>INDEX(MTInputs!$J$1:$AZ$415,$D124,MATCH(AO$5,MTInputs!$J$5:$AZ$5,0))</f>
        <v>1</v>
      </c>
      <c r="AP124" s="33" t="b">
        <f>INDEX(MTInputs!$J$1:$AZ$415,$D124,MATCH(AP$5,MTInputs!$J$5:$AZ$5,0))</f>
        <v>1</v>
      </c>
    </row>
    <row r="125" spans="1:42" hidden="1" outlineLevel="1" x14ac:dyDescent="0.25">
      <c r="H125" s="31" t="s">
        <v>913</v>
      </c>
    </row>
    <row r="126" spans="1:42" hidden="1" outlineLevel="1" x14ac:dyDescent="0.25">
      <c r="A126" s="5" t="s">
        <v>914</v>
      </c>
      <c r="B126" s="5"/>
      <c r="C126" s="5"/>
      <c r="H126" s="5" t="str">
        <f>INDEX(Variables!$B$5:$B$65,MATCH($A126,Variables!$A$5:$A$65,0))&amp;IF($C126="",""," | "&amp;INDEX(Mapping!$B$5:$B$26,MATCH($C126,Mapping!$A$5:$A$26,0))&amp;" | "&amp;INDEX(Mapping!$B$30:$B$41,MATCH($B126,Mapping!$A$30:$A$41,0)))</f>
        <v>Efficiency-margin adjustment, feebates</v>
      </c>
      <c r="I126" s="5" t="str">
        <f>INDEX(Variables!$C$5:$C$65,MATCH($A126,Variables!$A$5:$A$65,0))</f>
        <v>share</v>
      </c>
      <c r="J126" s="5" t="str">
        <f>INDEX(Variables!$E$5:$E$65,MATCH($A126,Variables!$A$5:$A$65,0))</f>
        <v>cpat_coded default (feebates 1.0)</v>
      </c>
      <c r="K126" s="5"/>
      <c r="L126" s="23" t="str">
        <f>LOWER(Settings!$C$4)&amp;".mit."&amp;$A126&amp;IF($C126="","","."&amp;$C126&amp;"."&amp;$B126)&amp;IF(INDEX(Variables!$D$5:$D$65,MATCH($A126,Variables!$A$5:$A$65,0))="","","."&amp;INDEX(Variables!$D$5:$D$65,MATCH($A126,Variables!$A$5:$A$65,0)))&amp;"."&amp;L$5</f>
        <v>egy.mit.ssc.adj.1</v>
      </c>
      <c r="M126" s="34">
        <v>1</v>
      </c>
      <c r="N126" s="34">
        <v>1</v>
      </c>
      <c r="O126" s="34">
        <v>1</v>
      </c>
      <c r="P126" s="34">
        <v>1</v>
      </c>
      <c r="Q126" s="34">
        <v>1</v>
      </c>
      <c r="R126" s="34">
        <v>1</v>
      </c>
      <c r="S126" s="34">
        <v>1</v>
      </c>
      <c r="T126" s="34">
        <v>1</v>
      </c>
      <c r="U126" s="34">
        <v>1</v>
      </c>
      <c r="V126" s="34">
        <v>1</v>
      </c>
      <c r="W126" s="34">
        <v>1</v>
      </c>
      <c r="X126" s="34">
        <v>1</v>
      </c>
      <c r="Y126" s="34">
        <v>1</v>
      </c>
      <c r="Z126" s="34">
        <v>1</v>
      </c>
      <c r="AA126" s="34"/>
      <c r="AB126" s="23" t="str">
        <f>LOWER(Settings!$C$4)&amp;".mit."&amp;$A126&amp;IF($C126="","","."&amp;$C126&amp;"."&amp;$B126)&amp;IF(INDEX(Variables!$D$5:$D$65,MATCH($A126,Variables!$A$5:$A$65,0))="","","."&amp;INDEX(Variables!$D$5:$D$65,MATCH($A126,Variables!$A$5:$A$65,0)))&amp;"."&amp;AB$5</f>
        <v>egy.mit.ssc.adj.2</v>
      </c>
      <c r="AC126" s="34">
        <v>1</v>
      </c>
      <c r="AD126" s="34">
        <v>1</v>
      </c>
      <c r="AE126" s="34">
        <v>1</v>
      </c>
      <c r="AF126" s="34">
        <v>1</v>
      </c>
      <c r="AG126" s="34">
        <v>1</v>
      </c>
      <c r="AH126" s="34">
        <v>1</v>
      </c>
      <c r="AI126" s="34">
        <v>1</v>
      </c>
      <c r="AJ126" s="34">
        <v>1</v>
      </c>
      <c r="AK126" s="34">
        <v>1</v>
      </c>
      <c r="AL126" s="34">
        <v>1</v>
      </c>
      <c r="AM126" s="34">
        <v>1</v>
      </c>
      <c r="AN126" s="34">
        <v>1</v>
      </c>
      <c r="AO126" s="34">
        <v>1</v>
      </c>
      <c r="AP126" s="34">
        <v>1</v>
      </c>
    </row>
    <row r="127" spans="1:42" hidden="1" outlineLevel="1" x14ac:dyDescent="0.25">
      <c r="A127" s="7" t="s">
        <v>915</v>
      </c>
      <c r="B127" s="7" t="s">
        <v>870</v>
      </c>
      <c r="C127" s="7" t="s">
        <v>879</v>
      </c>
      <c r="H127" s="7" t="str">
        <f>INDEX(Variables!$B$5:$B$65,MATCH($A127,Variables!$A$5:$A$65,0))&amp;IF($C127="",""," | "&amp;INDEX(Mapping!$B$5:$B$26,MATCH($C127,Mapping!$A$5:$A$26,0))&amp;" | "&amp;INDEX(Mapping!$B$30:$B$41,MATCH($B127,Mapping!$A$30:$A$41,0)))</f>
        <v>Shadow price by sector (feebates; later + non-auctioned ETS, regulations) | Power | All fuels</v>
      </c>
      <c r="I127" s="7" t="str">
        <f>INDEX(Variables!$C$5:$C$65,MATCH($A127,Variables!$A$5:$A$65,0))</f>
        <v>USD/tCO2</v>
      </c>
      <c r="J127" s="7" t="str">
        <f>INDEX(Variables!$E$5:$E$65,MATCH($A127,Variables!$A$5:$A$65,0))</f>
        <v>Calculation</v>
      </c>
      <c r="K127" s="7"/>
      <c r="L127" s="28" t="str">
        <f>LOWER(Settings!$C$4)&amp;".mit."&amp;$A127&amp;IF($C127="","","."&amp;$C127&amp;"."&amp;$B127)&amp;IF(INDEX(Variables!$D$5:$D$65,MATCH($A127,Variables!$A$5:$A$65,0))="","","."&amp;INDEX(Variables!$D$5:$D$65,MATCH($A127,Variables!$A$5:$A$65,0)))&amp;"."&amp;L$5</f>
        <v>egy.mit.shps.pow.all.1</v>
      </c>
      <c r="M127" s="29">
        <f t="shared" ref="M127:Z127" si="42">M103</f>
        <v>0</v>
      </c>
      <c r="N127" s="30">
        <f t="shared" si="42"/>
        <v>0</v>
      </c>
      <c r="O127" s="30">
        <f t="shared" si="42"/>
        <v>0</v>
      </c>
      <c r="P127" s="30">
        <f t="shared" si="42"/>
        <v>0</v>
      </c>
      <c r="Q127" s="30">
        <f t="shared" si="42"/>
        <v>0</v>
      </c>
      <c r="R127" s="30">
        <f t="shared" si="42"/>
        <v>0</v>
      </c>
      <c r="S127" s="30">
        <f t="shared" si="42"/>
        <v>0</v>
      </c>
      <c r="T127" s="30">
        <f t="shared" si="42"/>
        <v>0</v>
      </c>
      <c r="U127" s="30">
        <f t="shared" si="42"/>
        <v>0</v>
      </c>
      <c r="V127" s="30">
        <f t="shared" si="42"/>
        <v>0</v>
      </c>
      <c r="W127" s="30">
        <f t="shared" si="42"/>
        <v>0</v>
      </c>
      <c r="X127" s="30">
        <f t="shared" si="42"/>
        <v>0</v>
      </c>
      <c r="Y127" s="30">
        <f t="shared" si="42"/>
        <v>0</v>
      </c>
      <c r="Z127" s="30">
        <f t="shared" si="42"/>
        <v>0</v>
      </c>
      <c r="AA127" s="30"/>
      <c r="AB127" s="28" t="str">
        <f>LOWER(Settings!$C$4)&amp;".mit."&amp;$A127&amp;IF($C127="","","."&amp;$C127&amp;"."&amp;$B127)&amp;IF(INDEX(Variables!$D$5:$D$65,MATCH($A127,Variables!$A$5:$A$65,0))="","","."&amp;INDEX(Variables!$D$5:$D$65,MATCH($A127,Variables!$A$5:$A$65,0)))&amp;"."&amp;AB$5</f>
        <v>egy.mit.shps.pow.all.2</v>
      </c>
      <c r="AC127" s="29">
        <f t="shared" ref="AC127:AP127" si="43">AC103</f>
        <v>0</v>
      </c>
      <c r="AD127" s="30">
        <f t="shared" si="43"/>
        <v>0</v>
      </c>
      <c r="AE127" s="30">
        <f t="shared" si="43"/>
        <v>0</v>
      </c>
      <c r="AF127" s="30">
        <f t="shared" si="43"/>
        <v>0</v>
      </c>
      <c r="AG127" s="30">
        <f t="shared" si="43"/>
        <v>0</v>
      </c>
      <c r="AH127" s="30">
        <f t="shared" si="43"/>
        <v>0</v>
      </c>
      <c r="AI127" s="30">
        <f t="shared" si="43"/>
        <v>0</v>
      </c>
      <c r="AJ127" s="30">
        <f t="shared" si="43"/>
        <v>0</v>
      </c>
      <c r="AK127" s="30">
        <f t="shared" si="43"/>
        <v>0</v>
      </c>
      <c r="AL127" s="30">
        <f t="shared" si="43"/>
        <v>0</v>
      </c>
      <c r="AM127" s="30">
        <f t="shared" si="43"/>
        <v>0</v>
      </c>
      <c r="AN127" s="30">
        <f t="shared" si="43"/>
        <v>0</v>
      </c>
      <c r="AO127" s="30">
        <f t="shared" si="43"/>
        <v>0</v>
      </c>
      <c r="AP127" s="30">
        <f t="shared" si="43"/>
        <v>0</v>
      </c>
    </row>
    <row r="128" spans="1:42" hidden="1" outlineLevel="1" x14ac:dyDescent="0.25">
      <c r="A128" s="7" t="s">
        <v>915</v>
      </c>
      <c r="B128" s="7" t="s">
        <v>870</v>
      </c>
      <c r="C128" s="7" t="s">
        <v>908</v>
      </c>
      <c r="H128" s="7" t="str">
        <f>INDEX(Variables!$B$5:$B$65,MATCH($A128,Variables!$A$5:$A$65,0))&amp;IF($C128="",""," | "&amp;INDEX(Mapping!$B$5:$B$26,MATCH($C128,Mapping!$A$5:$A$26,0))&amp;" | "&amp;INDEX(Mapping!$B$30:$B$41,MATCH($B128,Mapping!$A$30:$A$41,0)))</f>
        <v>Shadow price by sector (feebates; later + non-auctioned ETS, regulations) | Transport | All fuels</v>
      </c>
      <c r="I128" s="7" t="str">
        <f>INDEX(Variables!$C$5:$C$65,MATCH($A128,Variables!$A$5:$A$65,0))</f>
        <v>USD/tCO2</v>
      </c>
      <c r="J128" s="7" t="str">
        <f>INDEX(Variables!$E$5:$E$65,MATCH($A128,Variables!$A$5:$A$65,0))</f>
        <v>Calculation</v>
      </c>
      <c r="K128" s="7"/>
      <c r="L128" s="28" t="str">
        <f>LOWER(Settings!$C$4)&amp;".mit."&amp;$A128&amp;IF($C128="","","."&amp;$C128&amp;"."&amp;$B128)&amp;IF(INDEX(Variables!$D$5:$D$65,MATCH($A128,Variables!$A$5:$A$65,0))="","","."&amp;INDEX(Variables!$D$5:$D$65,MATCH($A128,Variables!$A$5:$A$65,0)))&amp;"."&amp;L$5</f>
        <v>egy.mit.shps.tra.all.1</v>
      </c>
      <c r="M128" s="29">
        <f t="shared" ref="M128:Z128" si="44">M104</f>
        <v>0</v>
      </c>
      <c r="N128" s="30">
        <f t="shared" si="44"/>
        <v>0</v>
      </c>
      <c r="O128" s="30">
        <f t="shared" si="44"/>
        <v>0</v>
      </c>
      <c r="P128" s="30">
        <f t="shared" si="44"/>
        <v>0</v>
      </c>
      <c r="Q128" s="30">
        <f t="shared" si="44"/>
        <v>0</v>
      </c>
      <c r="R128" s="30">
        <f t="shared" si="44"/>
        <v>0</v>
      </c>
      <c r="S128" s="30">
        <f t="shared" si="44"/>
        <v>0</v>
      </c>
      <c r="T128" s="30">
        <f t="shared" si="44"/>
        <v>0</v>
      </c>
      <c r="U128" s="30">
        <f t="shared" si="44"/>
        <v>0</v>
      </c>
      <c r="V128" s="30">
        <f t="shared" si="44"/>
        <v>0</v>
      </c>
      <c r="W128" s="30">
        <f t="shared" si="44"/>
        <v>0</v>
      </c>
      <c r="X128" s="30">
        <f t="shared" si="44"/>
        <v>0</v>
      </c>
      <c r="Y128" s="30">
        <f t="shared" si="44"/>
        <v>0</v>
      </c>
      <c r="Z128" s="30">
        <f t="shared" si="44"/>
        <v>0</v>
      </c>
      <c r="AA128" s="30"/>
      <c r="AB128" s="28" t="str">
        <f>LOWER(Settings!$C$4)&amp;".mit."&amp;$A128&amp;IF($C128="","","."&amp;$C128&amp;"."&amp;$B128)&amp;IF(INDEX(Variables!$D$5:$D$65,MATCH($A128,Variables!$A$5:$A$65,0))="","","."&amp;INDEX(Variables!$D$5:$D$65,MATCH($A128,Variables!$A$5:$A$65,0)))&amp;"."&amp;AB$5</f>
        <v>egy.mit.shps.tra.all.2</v>
      </c>
      <c r="AC128" s="29">
        <f t="shared" ref="AC128:AP128" si="45">AC104</f>
        <v>0</v>
      </c>
      <c r="AD128" s="30">
        <f t="shared" si="45"/>
        <v>0</v>
      </c>
      <c r="AE128" s="30">
        <f t="shared" si="45"/>
        <v>0</v>
      </c>
      <c r="AF128" s="30">
        <f t="shared" si="45"/>
        <v>0</v>
      </c>
      <c r="AG128" s="30">
        <f t="shared" si="45"/>
        <v>0</v>
      </c>
      <c r="AH128" s="30">
        <f t="shared" si="45"/>
        <v>0</v>
      </c>
      <c r="AI128" s="30">
        <f t="shared" si="45"/>
        <v>0</v>
      </c>
      <c r="AJ128" s="30">
        <f t="shared" si="45"/>
        <v>0</v>
      </c>
      <c r="AK128" s="30">
        <f t="shared" si="45"/>
        <v>0</v>
      </c>
      <c r="AL128" s="30">
        <f t="shared" si="45"/>
        <v>0</v>
      </c>
      <c r="AM128" s="30">
        <f t="shared" si="45"/>
        <v>0</v>
      </c>
      <c r="AN128" s="30">
        <f t="shared" si="45"/>
        <v>0</v>
      </c>
      <c r="AO128" s="30">
        <f t="shared" si="45"/>
        <v>0</v>
      </c>
      <c r="AP128" s="30">
        <f t="shared" si="45"/>
        <v>0</v>
      </c>
    </row>
    <row r="129" spans="1:42" hidden="1" outlineLevel="1" x14ac:dyDescent="0.25">
      <c r="A129" s="7" t="s">
        <v>915</v>
      </c>
      <c r="B129" s="7" t="s">
        <v>870</v>
      </c>
      <c r="C129" s="7" t="s">
        <v>884</v>
      </c>
      <c r="H129" s="7" t="str">
        <f>INDEX(Variables!$B$5:$B$65,MATCH($A129,Variables!$A$5:$A$65,0))&amp;IF($C129="",""," | "&amp;INDEX(Mapping!$B$5:$B$26,MATCH($C129,Mapping!$A$5:$A$26,0))&amp;" | "&amp;INDEX(Mapping!$B$30:$B$41,MATCH($B129,Mapping!$A$30:$A$41,0)))</f>
        <v>Shadow price by sector (feebates; later + non-auctioned ETS, regulations) | Residential | All fuels</v>
      </c>
      <c r="I129" s="7" t="str">
        <f>INDEX(Variables!$C$5:$C$65,MATCH($A129,Variables!$A$5:$A$65,0))</f>
        <v>USD/tCO2</v>
      </c>
      <c r="J129" s="7" t="str">
        <f>INDEX(Variables!$E$5:$E$65,MATCH($A129,Variables!$A$5:$A$65,0))</f>
        <v>Calculation</v>
      </c>
      <c r="K129" s="7"/>
      <c r="L129" s="28" t="str">
        <f>LOWER(Settings!$C$4)&amp;".mit."&amp;$A129&amp;IF($C129="","","."&amp;$C129&amp;"."&amp;$B129)&amp;IF(INDEX(Variables!$D$5:$D$65,MATCH($A129,Variables!$A$5:$A$65,0))="","","."&amp;INDEX(Variables!$D$5:$D$65,MATCH($A129,Variables!$A$5:$A$65,0)))&amp;"."&amp;L$5</f>
        <v>egy.mit.shps.res.all.1</v>
      </c>
      <c r="M129" s="29">
        <f t="shared" ref="M129:Z129" si="46">M105</f>
        <v>0</v>
      </c>
      <c r="N129" s="30">
        <f t="shared" si="46"/>
        <v>0</v>
      </c>
      <c r="O129" s="30">
        <f t="shared" si="46"/>
        <v>0</v>
      </c>
      <c r="P129" s="30">
        <f t="shared" si="46"/>
        <v>0</v>
      </c>
      <c r="Q129" s="30">
        <f t="shared" si="46"/>
        <v>0</v>
      </c>
      <c r="R129" s="30">
        <f t="shared" si="46"/>
        <v>0</v>
      </c>
      <c r="S129" s="30">
        <f t="shared" si="46"/>
        <v>0</v>
      </c>
      <c r="T129" s="30">
        <f t="shared" si="46"/>
        <v>0</v>
      </c>
      <c r="U129" s="30">
        <f t="shared" si="46"/>
        <v>0</v>
      </c>
      <c r="V129" s="30">
        <f t="shared" si="46"/>
        <v>0</v>
      </c>
      <c r="W129" s="30">
        <f t="shared" si="46"/>
        <v>0</v>
      </c>
      <c r="X129" s="30">
        <f t="shared" si="46"/>
        <v>0</v>
      </c>
      <c r="Y129" s="30">
        <f t="shared" si="46"/>
        <v>0</v>
      </c>
      <c r="Z129" s="30">
        <f t="shared" si="46"/>
        <v>0</v>
      </c>
      <c r="AA129" s="30"/>
      <c r="AB129" s="28" t="str">
        <f>LOWER(Settings!$C$4)&amp;".mit."&amp;$A129&amp;IF($C129="","","."&amp;$C129&amp;"."&amp;$B129)&amp;IF(INDEX(Variables!$D$5:$D$65,MATCH($A129,Variables!$A$5:$A$65,0))="","","."&amp;INDEX(Variables!$D$5:$D$65,MATCH($A129,Variables!$A$5:$A$65,0)))&amp;"."&amp;AB$5</f>
        <v>egy.mit.shps.res.all.2</v>
      </c>
      <c r="AC129" s="29">
        <f t="shared" ref="AC129:AP129" si="47">AC105</f>
        <v>0</v>
      </c>
      <c r="AD129" s="30">
        <f t="shared" si="47"/>
        <v>0</v>
      </c>
      <c r="AE129" s="30">
        <f t="shared" si="47"/>
        <v>0</v>
      </c>
      <c r="AF129" s="30">
        <f t="shared" si="47"/>
        <v>0</v>
      </c>
      <c r="AG129" s="30">
        <f t="shared" si="47"/>
        <v>0</v>
      </c>
      <c r="AH129" s="30">
        <f t="shared" si="47"/>
        <v>0</v>
      </c>
      <c r="AI129" s="30">
        <f t="shared" si="47"/>
        <v>0</v>
      </c>
      <c r="AJ129" s="30">
        <f t="shared" si="47"/>
        <v>0</v>
      </c>
      <c r="AK129" s="30">
        <f t="shared" si="47"/>
        <v>0</v>
      </c>
      <c r="AL129" s="30">
        <f t="shared" si="47"/>
        <v>0</v>
      </c>
      <c r="AM129" s="30">
        <f t="shared" si="47"/>
        <v>0</v>
      </c>
      <c r="AN129" s="30">
        <f t="shared" si="47"/>
        <v>0</v>
      </c>
      <c r="AO129" s="30">
        <f t="shared" si="47"/>
        <v>0</v>
      </c>
      <c r="AP129" s="30">
        <f t="shared" si="47"/>
        <v>0</v>
      </c>
    </row>
    <row r="130" spans="1:42" hidden="1" outlineLevel="1" x14ac:dyDescent="0.25">
      <c r="A130" s="7" t="s">
        <v>915</v>
      </c>
      <c r="B130" s="7" t="s">
        <v>870</v>
      </c>
      <c r="C130" s="7" t="s">
        <v>900</v>
      </c>
      <c r="H130" s="7" t="str">
        <f>INDEX(Variables!$B$5:$B$65,MATCH($A130,Variables!$A$5:$A$65,0))&amp;IF($C130="",""," | "&amp;INDEX(Mapping!$B$5:$B$26,MATCH($C130,Mapping!$A$5:$A$26,0))&amp;" | "&amp;INDEX(Mapping!$B$30:$B$41,MATCH($B130,Mapping!$A$30:$A$41,0)))</f>
        <v>Shadow price by sector (feebates; later + non-auctioned ETS, regulations) | Industry | All fuels</v>
      </c>
      <c r="I130" s="7" t="str">
        <f>INDEX(Variables!$C$5:$C$65,MATCH($A130,Variables!$A$5:$A$65,0))</f>
        <v>USD/tCO2</v>
      </c>
      <c r="J130" s="7" t="str">
        <f>INDEX(Variables!$E$5:$E$65,MATCH($A130,Variables!$A$5:$A$65,0))</f>
        <v>Calculation</v>
      </c>
      <c r="K130" s="7"/>
      <c r="L130" s="28" t="str">
        <f>LOWER(Settings!$C$4)&amp;".mit."&amp;$A130&amp;IF($C130="","","."&amp;$C130&amp;"."&amp;$B130)&amp;IF(INDEX(Variables!$D$5:$D$65,MATCH($A130,Variables!$A$5:$A$65,0))="","","."&amp;INDEX(Variables!$D$5:$D$65,MATCH($A130,Variables!$A$5:$A$65,0)))&amp;"."&amp;L$5</f>
        <v>egy.mit.shps.ind.all.1</v>
      </c>
      <c r="M130" s="29">
        <f t="shared" ref="M130:Z130" si="48">M106</f>
        <v>0</v>
      </c>
      <c r="N130" s="30">
        <f t="shared" si="48"/>
        <v>0</v>
      </c>
      <c r="O130" s="30">
        <f t="shared" si="48"/>
        <v>0</v>
      </c>
      <c r="P130" s="30">
        <f t="shared" si="48"/>
        <v>0</v>
      </c>
      <c r="Q130" s="30">
        <f t="shared" si="48"/>
        <v>0</v>
      </c>
      <c r="R130" s="30">
        <f t="shared" si="48"/>
        <v>0</v>
      </c>
      <c r="S130" s="30">
        <f t="shared" si="48"/>
        <v>0</v>
      </c>
      <c r="T130" s="30">
        <f t="shared" si="48"/>
        <v>0</v>
      </c>
      <c r="U130" s="30">
        <f t="shared" si="48"/>
        <v>0</v>
      </c>
      <c r="V130" s="30">
        <f t="shared" si="48"/>
        <v>0</v>
      </c>
      <c r="W130" s="30">
        <f t="shared" si="48"/>
        <v>0</v>
      </c>
      <c r="X130" s="30">
        <f t="shared" si="48"/>
        <v>0</v>
      </c>
      <c r="Y130" s="30">
        <f t="shared" si="48"/>
        <v>0</v>
      </c>
      <c r="Z130" s="30">
        <f t="shared" si="48"/>
        <v>0</v>
      </c>
      <c r="AA130" s="30"/>
      <c r="AB130" s="28" t="str">
        <f>LOWER(Settings!$C$4)&amp;".mit."&amp;$A130&amp;IF($C130="","","."&amp;$C130&amp;"."&amp;$B130)&amp;IF(INDEX(Variables!$D$5:$D$65,MATCH($A130,Variables!$A$5:$A$65,0))="","","."&amp;INDEX(Variables!$D$5:$D$65,MATCH($A130,Variables!$A$5:$A$65,0)))&amp;"."&amp;AB$5</f>
        <v>egy.mit.shps.ind.all.2</v>
      </c>
      <c r="AC130" s="29">
        <f t="shared" ref="AC130:AP130" si="49">AC106</f>
        <v>0</v>
      </c>
      <c r="AD130" s="30">
        <f t="shared" si="49"/>
        <v>0</v>
      </c>
      <c r="AE130" s="30">
        <f t="shared" si="49"/>
        <v>0</v>
      </c>
      <c r="AF130" s="30">
        <f t="shared" si="49"/>
        <v>0</v>
      </c>
      <c r="AG130" s="30">
        <f t="shared" si="49"/>
        <v>0</v>
      </c>
      <c r="AH130" s="30">
        <f t="shared" si="49"/>
        <v>0</v>
      </c>
      <c r="AI130" s="30">
        <f t="shared" si="49"/>
        <v>0</v>
      </c>
      <c r="AJ130" s="30">
        <f t="shared" si="49"/>
        <v>0</v>
      </c>
      <c r="AK130" s="30">
        <f t="shared" si="49"/>
        <v>0</v>
      </c>
      <c r="AL130" s="30">
        <f t="shared" si="49"/>
        <v>0</v>
      </c>
      <c r="AM130" s="30">
        <f t="shared" si="49"/>
        <v>0</v>
      </c>
      <c r="AN130" s="30">
        <f t="shared" si="49"/>
        <v>0</v>
      </c>
      <c r="AO130" s="30">
        <f t="shared" si="49"/>
        <v>0</v>
      </c>
      <c r="AP130" s="30">
        <f t="shared" si="49"/>
        <v>0</v>
      </c>
    </row>
    <row r="131" spans="1:42" hidden="1" outlineLevel="1" x14ac:dyDescent="0.25">
      <c r="A131" s="7" t="s">
        <v>916</v>
      </c>
      <c r="B131" s="7" t="s">
        <v>870</v>
      </c>
      <c r="C131" s="7" t="s">
        <v>879</v>
      </c>
      <c r="H131" s="7" t="str">
        <f>INDEX(Variables!$B$5:$B$65,MATCH($A131,Variables!$A$5:$A$65,0))&amp;IF($C131="",""," | "&amp;INDEX(Mapping!$B$5:$B$26,MATCH($C131,Mapping!$A$5:$A$26,0))&amp;" | "&amp;INDEX(Mapping!$B$30:$B$41,MATCH($B131,Mapping!$A$30:$A$41,0)))</f>
        <v>Share of shadow price impacting efficiency | Power | All fuels</v>
      </c>
      <c r="I131" s="7" t="str">
        <f>INDEX(Variables!$C$5:$C$65,MATCH($A131,Variables!$A$5:$A$65,0))</f>
        <v>share</v>
      </c>
      <c r="J131" s="7" t="str">
        <f>INDEX(Variables!$E$5:$E$65,MATCH($A131,Variables!$A$5:$A$65,0))</f>
        <v>Feebate coverage x adjustment</v>
      </c>
      <c r="K131" s="7"/>
      <c r="L131" s="28" t="str">
        <f>LOWER(Settings!$C$4)&amp;".mit."&amp;$A131&amp;IF($C131="","","."&amp;$C131&amp;"."&amp;$B131)&amp;IF(INDEX(Variables!$D$5:$D$65,MATCH($A131,Variables!$A$5:$A$65,0))="","","."&amp;INDEX(Variables!$D$5:$D$65,MATCH($A131,Variables!$A$5:$A$65,0)))&amp;"."&amp;L$5</f>
        <v>egy.mit.ssc.pow.all.1</v>
      </c>
      <c r="M131" s="29">
        <f t="shared" ref="M131:Z131" si="50">M108*M$126</f>
        <v>0</v>
      </c>
      <c r="N131" s="30">
        <f t="shared" si="50"/>
        <v>0</v>
      </c>
      <c r="O131" s="30">
        <f t="shared" si="50"/>
        <v>0</v>
      </c>
      <c r="P131" s="30">
        <f t="shared" si="50"/>
        <v>0</v>
      </c>
      <c r="Q131" s="30">
        <f t="shared" si="50"/>
        <v>0</v>
      </c>
      <c r="R131" s="30">
        <f t="shared" si="50"/>
        <v>0</v>
      </c>
      <c r="S131" s="30">
        <f t="shared" si="50"/>
        <v>0</v>
      </c>
      <c r="T131" s="30">
        <f t="shared" si="50"/>
        <v>0</v>
      </c>
      <c r="U131" s="30">
        <f t="shared" si="50"/>
        <v>0</v>
      </c>
      <c r="V131" s="30">
        <f t="shared" si="50"/>
        <v>0</v>
      </c>
      <c r="W131" s="30">
        <f t="shared" si="50"/>
        <v>0</v>
      </c>
      <c r="X131" s="30">
        <f t="shared" si="50"/>
        <v>0</v>
      </c>
      <c r="Y131" s="30">
        <f t="shared" si="50"/>
        <v>0</v>
      </c>
      <c r="Z131" s="30">
        <f t="shared" si="50"/>
        <v>0</v>
      </c>
      <c r="AA131" s="30"/>
      <c r="AB131" s="28" t="str">
        <f>LOWER(Settings!$C$4)&amp;".mit."&amp;$A131&amp;IF($C131="","","."&amp;$C131&amp;"."&amp;$B131)&amp;IF(INDEX(Variables!$D$5:$D$65,MATCH($A131,Variables!$A$5:$A$65,0))="","","."&amp;INDEX(Variables!$D$5:$D$65,MATCH($A131,Variables!$A$5:$A$65,0)))&amp;"."&amp;AB$5</f>
        <v>egy.mit.ssc.pow.all.2</v>
      </c>
      <c r="AC131" s="29">
        <f t="shared" ref="AC131:AP131" si="51">AC108*AC$126</f>
        <v>0</v>
      </c>
      <c r="AD131" s="30">
        <f t="shared" si="51"/>
        <v>0</v>
      </c>
      <c r="AE131" s="30">
        <f t="shared" si="51"/>
        <v>0</v>
      </c>
      <c r="AF131" s="30">
        <f t="shared" si="51"/>
        <v>0</v>
      </c>
      <c r="AG131" s="30">
        <f t="shared" si="51"/>
        <v>0</v>
      </c>
      <c r="AH131" s="30">
        <f t="shared" si="51"/>
        <v>0</v>
      </c>
      <c r="AI131" s="30">
        <f t="shared" si="51"/>
        <v>0</v>
      </c>
      <c r="AJ131" s="30">
        <f t="shared" si="51"/>
        <v>0</v>
      </c>
      <c r="AK131" s="30">
        <f t="shared" si="51"/>
        <v>0</v>
      </c>
      <c r="AL131" s="30">
        <f t="shared" si="51"/>
        <v>0</v>
      </c>
      <c r="AM131" s="30">
        <f t="shared" si="51"/>
        <v>0</v>
      </c>
      <c r="AN131" s="30">
        <f t="shared" si="51"/>
        <v>0</v>
      </c>
      <c r="AO131" s="30">
        <f t="shared" si="51"/>
        <v>0</v>
      </c>
      <c r="AP131" s="30">
        <f t="shared" si="51"/>
        <v>0</v>
      </c>
    </row>
    <row r="132" spans="1:42" hidden="1" outlineLevel="1" x14ac:dyDescent="0.25">
      <c r="A132" s="7" t="s">
        <v>916</v>
      </c>
      <c r="B132" s="7" t="s">
        <v>870</v>
      </c>
      <c r="C132" s="7" t="s">
        <v>880</v>
      </c>
      <c r="H132" s="7" t="str">
        <f>INDEX(Variables!$B$5:$B$65,MATCH($A132,Variables!$A$5:$A$65,0))&amp;IF($C132="",""," | "&amp;INDEX(Mapping!$B$5:$B$26,MATCH($C132,Mapping!$A$5:$A$26,0))&amp;" | "&amp;INDEX(Mapping!$B$30:$B$41,MATCH($B132,Mapping!$A$30:$A$41,0)))</f>
        <v>Share of shadow price impacting efficiency | Road | All fuels</v>
      </c>
      <c r="I132" s="7" t="str">
        <f>INDEX(Variables!$C$5:$C$65,MATCH($A132,Variables!$A$5:$A$65,0))</f>
        <v>share</v>
      </c>
      <c r="J132" s="7" t="str">
        <f>INDEX(Variables!$E$5:$E$65,MATCH($A132,Variables!$A$5:$A$65,0))</f>
        <v>Feebate coverage x adjustment</v>
      </c>
      <c r="K132" s="7"/>
      <c r="L132" s="28" t="str">
        <f>LOWER(Settings!$C$4)&amp;".mit."&amp;$A132&amp;IF($C132="","","."&amp;$C132&amp;"."&amp;$B132)&amp;IF(INDEX(Variables!$D$5:$D$65,MATCH($A132,Variables!$A$5:$A$65,0))="","","."&amp;INDEX(Variables!$D$5:$D$65,MATCH($A132,Variables!$A$5:$A$65,0)))&amp;"."&amp;L$5</f>
        <v>egy.mit.ssc.rod.all.1</v>
      </c>
      <c r="M132" s="29">
        <f t="shared" ref="M132:Z132" si="52">M109*M$126</f>
        <v>0</v>
      </c>
      <c r="N132" s="30">
        <f t="shared" si="52"/>
        <v>0</v>
      </c>
      <c r="O132" s="30">
        <f t="shared" si="52"/>
        <v>0</v>
      </c>
      <c r="P132" s="30">
        <f t="shared" si="52"/>
        <v>0</v>
      </c>
      <c r="Q132" s="30">
        <f t="shared" si="52"/>
        <v>0</v>
      </c>
      <c r="R132" s="30">
        <f t="shared" si="52"/>
        <v>0</v>
      </c>
      <c r="S132" s="30">
        <f t="shared" si="52"/>
        <v>0</v>
      </c>
      <c r="T132" s="30">
        <f t="shared" si="52"/>
        <v>0</v>
      </c>
      <c r="U132" s="30">
        <f t="shared" si="52"/>
        <v>0</v>
      </c>
      <c r="V132" s="30">
        <f t="shared" si="52"/>
        <v>0</v>
      </c>
      <c r="W132" s="30">
        <f t="shared" si="52"/>
        <v>0</v>
      </c>
      <c r="X132" s="30">
        <f t="shared" si="52"/>
        <v>0</v>
      </c>
      <c r="Y132" s="30">
        <f t="shared" si="52"/>
        <v>0</v>
      </c>
      <c r="Z132" s="30">
        <f t="shared" si="52"/>
        <v>0</v>
      </c>
      <c r="AA132" s="30"/>
      <c r="AB132" s="28" t="str">
        <f>LOWER(Settings!$C$4)&amp;".mit."&amp;$A132&amp;IF($C132="","","."&amp;$C132&amp;"."&amp;$B132)&amp;IF(INDEX(Variables!$D$5:$D$65,MATCH($A132,Variables!$A$5:$A$65,0))="","","."&amp;INDEX(Variables!$D$5:$D$65,MATCH($A132,Variables!$A$5:$A$65,0)))&amp;"."&amp;AB$5</f>
        <v>egy.mit.ssc.rod.all.2</v>
      </c>
      <c r="AC132" s="29">
        <f t="shared" ref="AC132:AP132" si="53">AC109*AC$126</f>
        <v>0</v>
      </c>
      <c r="AD132" s="30">
        <f t="shared" si="53"/>
        <v>0</v>
      </c>
      <c r="AE132" s="30">
        <f t="shared" si="53"/>
        <v>0</v>
      </c>
      <c r="AF132" s="30">
        <f t="shared" si="53"/>
        <v>0</v>
      </c>
      <c r="AG132" s="30">
        <f t="shared" si="53"/>
        <v>0</v>
      </c>
      <c r="AH132" s="30">
        <f t="shared" si="53"/>
        <v>0</v>
      </c>
      <c r="AI132" s="30">
        <f t="shared" si="53"/>
        <v>0</v>
      </c>
      <c r="AJ132" s="30">
        <f t="shared" si="53"/>
        <v>0</v>
      </c>
      <c r="AK132" s="30">
        <f t="shared" si="53"/>
        <v>0</v>
      </c>
      <c r="AL132" s="30">
        <f t="shared" si="53"/>
        <v>0</v>
      </c>
      <c r="AM132" s="30">
        <f t="shared" si="53"/>
        <v>0</v>
      </c>
      <c r="AN132" s="30">
        <f t="shared" si="53"/>
        <v>0</v>
      </c>
      <c r="AO132" s="30">
        <f t="shared" si="53"/>
        <v>0</v>
      </c>
      <c r="AP132" s="30">
        <f t="shared" si="53"/>
        <v>0</v>
      </c>
    </row>
    <row r="133" spans="1:42" hidden="1" outlineLevel="1" x14ac:dyDescent="0.25">
      <c r="A133" s="7" t="s">
        <v>916</v>
      </c>
      <c r="B133" s="7" t="s">
        <v>870</v>
      </c>
      <c r="C133" s="7" t="s">
        <v>881</v>
      </c>
      <c r="H133" s="7" t="str">
        <f>INDEX(Variables!$B$5:$B$65,MATCH($A133,Variables!$A$5:$A$65,0))&amp;IF($C133="",""," | "&amp;INDEX(Mapping!$B$5:$B$26,MATCH($C133,Mapping!$A$5:$A$26,0))&amp;" | "&amp;INDEX(Mapping!$B$30:$B$41,MATCH($B133,Mapping!$A$30:$A$41,0)))</f>
        <v>Share of shadow price impacting efficiency | Rail | All fuels</v>
      </c>
      <c r="I133" s="7" t="str">
        <f>INDEX(Variables!$C$5:$C$65,MATCH($A133,Variables!$A$5:$A$65,0))</f>
        <v>share</v>
      </c>
      <c r="J133" s="7" t="str">
        <f>INDEX(Variables!$E$5:$E$65,MATCH($A133,Variables!$A$5:$A$65,0))</f>
        <v>Feebate coverage x adjustment</v>
      </c>
      <c r="K133" s="7"/>
      <c r="L133" s="28" t="str">
        <f>LOWER(Settings!$C$4)&amp;".mit."&amp;$A133&amp;IF($C133="","","."&amp;$C133&amp;"."&amp;$B133)&amp;IF(INDEX(Variables!$D$5:$D$65,MATCH($A133,Variables!$A$5:$A$65,0))="","","."&amp;INDEX(Variables!$D$5:$D$65,MATCH($A133,Variables!$A$5:$A$65,0)))&amp;"."&amp;L$5</f>
        <v>egy.mit.ssc.ral.all.1</v>
      </c>
      <c r="M133" s="29">
        <f t="shared" ref="M133:Z133" si="54">M110*M$126</f>
        <v>0</v>
      </c>
      <c r="N133" s="30">
        <f t="shared" si="54"/>
        <v>0</v>
      </c>
      <c r="O133" s="30">
        <f t="shared" si="54"/>
        <v>0</v>
      </c>
      <c r="P133" s="30">
        <f t="shared" si="54"/>
        <v>0</v>
      </c>
      <c r="Q133" s="30">
        <f t="shared" si="54"/>
        <v>0</v>
      </c>
      <c r="R133" s="30">
        <f t="shared" si="54"/>
        <v>0</v>
      </c>
      <c r="S133" s="30">
        <f t="shared" si="54"/>
        <v>0</v>
      </c>
      <c r="T133" s="30">
        <f t="shared" si="54"/>
        <v>0</v>
      </c>
      <c r="U133" s="30">
        <f t="shared" si="54"/>
        <v>0</v>
      </c>
      <c r="V133" s="30">
        <f t="shared" si="54"/>
        <v>0</v>
      </c>
      <c r="W133" s="30">
        <f t="shared" si="54"/>
        <v>0</v>
      </c>
      <c r="X133" s="30">
        <f t="shared" si="54"/>
        <v>0</v>
      </c>
      <c r="Y133" s="30">
        <f t="shared" si="54"/>
        <v>0</v>
      </c>
      <c r="Z133" s="30">
        <f t="shared" si="54"/>
        <v>0</v>
      </c>
      <c r="AA133" s="30"/>
      <c r="AB133" s="28" t="str">
        <f>LOWER(Settings!$C$4)&amp;".mit."&amp;$A133&amp;IF($C133="","","."&amp;$C133&amp;"."&amp;$B133)&amp;IF(INDEX(Variables!$D$5:$D$65,MATCH($A133,Variables!$A$5:$A$65,0))="","","."&amp;INDEX(Variables!$D$5:$D$65,MATCH($A133,Variables!$A$5:$A$65,0)))&amp;"."&amp;AB$5</f>
        <v>egy.mit.ssc.ral.all.2</v>
      </c>
      <c r="AC133" s="29">
        <f t="shared" ref="AC133:AP133" si="55">AC110*AC$126</f>
        <v>0</v>
      </c>
      <c r="AD133" s="30">
        <f t="shared" si="55"/>
        <v>0</v>
      </c>
      <c r="AE133" s="30">
        <f t="shared" si="55"/>
        <v>0</v>
      </c>
      <c r="AF133" s="30">
        <f t="shared" si="55"/>
        <v>0</v>
      </c>
      <c r="AG133" s="30">
        <f t="shared" si="55"/>
        <v>0</v>
      </c>
      <c r="AH133" s="30">
        <f t="shared" si="55"/>
        <v>0</v>
      </c>
      <c r="AI133" s="30">
        <f t="shared" si="55"/>
        <v>0</v>
      </c>
      <c r="AJ133" s="30">
        <f t="shared" si="55"/>
        <v>0</v>
      </c>
      <c r="AK133" s="30">
        <f t="shared" si="55"/>
        <v>0</v>
      </c>
      <c r="AL133" s="30">
        <f t="shared" si="55"/>
        <v>0</v>
      </c>
      <c r="AM133" s="30">
        <f t="shared" si="55"/>
        <v>0</v>
      </c>
      <c r="AN133" s="30">
        <f t="shared" si="55"/>
        <v>0</v>
      </c>
      <c r="AO133" s="30">
        <f t="shared" si="55"/>
        <v>0</v>
      </c>
      <c r="AP133" s="30">
        <f t="shared" si="55"/>
        <v>0</v>
      </c>
    </row>
    <row r="134" spans="1:42" hidden="1" outlineLevel="1" x14ac:dyDescent="0.25">
      <c r="A134" s="7" t="s">
        <v>916</v>
      </c>
      <c r="B134" s="7" t="s">
        <v>870</v>
      </c>
      <c r="C134" s="7" t="s">
        <v>882</v>
      </c>
      <c r="H134" s="7" t="str">
        <f>INDEX(Variables!$B$5:$B$65,MATCH($A134,Variables!$A$5:$A$65,0))&amp;IF($C134="",""," | "&amp;INDEX(Mapping!$B$5:$B$26,MATCH($C134,Mapping!$A$5:$A$26,0))&amp;" | "&amp;INDEX(Mapping!$B$30:$B$41,MATCH($B134,Mapping!$A$30:$A$41,0)))</f>
        <v>Share of shadow price impacting efficiency | Domestic aviation | All fuels</v>
      </c>
      <c r="I134" s="7" t="str">
        <f>INDEX(Variables!$C$5:$C$65,MATCH($A134,Variables!$A$5:$A$65,0))</f>
        <v>share</v>
      </c>
      <c r="J134" s="7" t="str">
        <f>INDEX(Variables!$E$5:$E$65,MATCH($A134,Variables!$A$5:$A$65,0))</f>
        <v>Feebate coverage x adjustment</v>
      </c>
      <c r="K134" s="7"/>
      <c r="L134" s="28" t="str">
        <f>LOWER(Settings!$C$4)&amp;".mit."&amp;$A134&amp;IF($C134="","","."&amp;$C134&amp;"."&amp;$B134)&amp;IF(INDEX(Variables!$D$5:$D$65,MATCH($A134,Variables!$A$5:$A$65,0))="","","."&amp;INDEX(Variables!$D$5:$D$65,MATCH($A134,Variables!$A$5:$A$65,0)))&amp;"."&amp;L$5</f>
        <v>egy.mit.ssc.avi.all.1</v>
      </c>
      <c r="M134" s="29">
        <f t="shared" ref="M134:Z134" si="56">M111*M$126</f>
        <v>0</v>
      </c>
      <c r="N134" s="30">
        <f t="shared" si="56"/>
        <v>0</v>
      </c>
      <c r="O134" s="30">
        <f t="shared" si="56"/>
        <v>0</v>
      </c>
      <c r="P134" s="30">
        <f t="shared" si="56"/>
        <v>0</v>
      </c>
      <c r="Q134" s="30">
        <f t="shared" si="56"/>
        <v>0</v>
      </c>
      <c r="R134" s="30">
        <f t="shared" si="56"/>
        <v>0</v>
      </c>
      <c r="S134" s="30">
        <f t="shared" si="56"/>
        <v>0</v>
      </c>
      <c r="T134" s="30">
        <f t="shared" si="56"/>
        <v>0</v>
      </c>
      <c r="U134" s="30">
        <f t="shared" si="56"/>
        <v>0</v>
      </c>
      <c r="V134" s="30">
        <f t="shared" si="56"/>
        <v>0</v>
      </c>
      <c r="W134" s="30">
        <f t="shared" si="56"/>
        <v>0</v>
      </c>
      <c r="X134" s="30">
        <f t="shared" si="56"/>
        <v>0</v>
      </c>
      <c r="Y134" s="30">
        <f t="shared" si="56"/>
        <v>0</v>
      </c>
      <c r="Z134" s="30">
        <f t="shared" si="56"/>
        <v>0</v>
      </c>
      <c r="AA134" s="30"/>
      <c r="AB134" s="28" t="str">
        <f>LOWER(Settings!$C$4)&amp;".mit."&amp;$A134&amp;IF($C134="","","."&amp;$C134&amp;"."&amp;$B134)&amp;IF(INDEX(Variables!$D$5:$D$65,MATCH($A134,Variables!$A$5:$A$65,0))="","","."&amp;INDEX(Variables!$D$5:$D$65,MATCH($A134,Variables!$A$5:$A$65,0)))&amp;"."&amp;AB$5</f>
        <v>egy.mit.ssc.avi.all.2</v>
      </c>
      <c r="AC134" s="29">
        <f t="shared" ref="AC134:AP134" si="57">AC111*AC$126</f>
        <v>0</v>
      </c>
      <c r="AD134" s="30">
        <f t="shared" si="57"/>
        <v>0</v>
      </c>
      <c r="AE134" s="30">
        <f t="shared" si="57"/>
        <v>0</v>
      </c>
      <c r="AF134" s="30">
        <f t="shared" si="57"/>
        <v>0</v>
      </c>
      <c r="AG134" s="30">
        <f t="shared" si="57"/>
        <v>0</v>
      </c>
      <c r="AH134" s="30">
        <f t="shared" si="57"/>
        <v>0</v>
      </c>
      <c r="AI134" s="30">
        <f t="shared" si="57"/>
        <v>0</v>
      </c>
      <c r="AJ134" s="30">
        <f t="shared" si="57"/>
        <v>0</v>
      </c>
      <c r="AK134" s="30">
        <f t="shared" si="57"/>
        <v>0</v>
      </c>
      <c r="AL134" s="30">
        <f t="shared" si="57"/>
        <v>0</v>
      </c>
      <c r="AM134" s="30">
        <f t="shared" si="57"/>
        <v>0</v>
      </c>
      <c r="AN134" s="30">
        <f t="shared" si="57"/>
        <v>0</v>
      </c>
      <c r="AO134" s="30">
        <f t="shared" si="57"/>
        <v>0</v>
      </c>
      <c r="AP134" s="30">
        <f t="shared" si="57"/>
        <v>0</v>
      </c>
    </row>
    <row r="135" spans="1:42" hidden="1" outlineLevel="1" x14ac:dyDescent="0.25">
      <c r="A135" s="7" t="s">
        <v>916</v>
      </c>
      <c r="B135" s="7" t="s">
        <v>870</v>
      </c>
      <c r="C135" s="7" t="s">
        <v>883</v>
      </c>
      <c r="H135" s="7" t="str">
        <f>INDEX(Variables!$B$5:$B$65,MATCH($A135,Variables!$A$5:$A$65,0))&amp;IF($C135="",""," | "&amp;INDEX(Mapping!$B$5:$B$26,MATCH($C135,Mapping!$A$5:$A$26,0))&amp;" | "&amp;INDEX(Mapping!$B$30:$B$41,MATCH($B135,Mapping!$A$30:$A$41,0)))</f>
        <v>Share of shadow price impacting efficiency | Domestic navigation | All fuels</v>
      </c>
      <c r="I135" s="7" t="str">
        <f>INDEX(Variables!$C$5:$C$65,MATCH($A135,Variables!$A$5:$A$65,0))</f>
        <v>share</v>
      </c>
      <c r="J135" s="7" t="str">
        <f>INDEX(Variables!$E$5:$E$65,MATCH($A135,Variables!$A$5:$A$65,0))</f>
        <v>Feebate coverage x adjustment</v>
      </c>
      <c r="K135" s="7"/>
      <c r="L135" s="28" t="str">
        <f>LOWER(Settings!$C$4)&amp;".mit."&amp;$A135&amp;IF($C135="","","."&amp;$C135&amp;"."&amp;$B135)&amp;IF(INDEX(Variables!$D$5:$D$65,MATCH($A135,Variables!$A$5:$A$65,0))="","","."&amp;INDEX(Variables!$D$5:$D$65,MATCH($A135,Variables!$A$5:$A$65,0)))&amp;"."&amp;L$5</f>
        <v>egy.mit.ssc.nav.all.1</v>
      </c>
      <c r="M135" s="29">
        <f t="shared" ref="M135:Z135" si="58">M112*M$126</f>
        <v>0</v>
      </c>
      <c r="N135" s="30">
        <f t="shared" si="58"/>
        <v>0</v>
      </c>
      <c r="O135" s="30">
        <f t="shared" si="58"/>
        <v>0</v>
      </c>
      <c r="P135" s="30">
        <f t="shared" si="58"/>
        <v>0</v>
      </c>
      <c r="Q135" s="30">
        <f t="shared" si="58"/>
        <v>0</v>
      </c>
      <c r="R135" s="30">
        <f t="shared" si="58"/>
        <v>0</v>
      </c>
      <c r="S135" s="30">
        <f t="shared" si="58"/>
        <v>0</v>
      </c>
      <c r="T135" s="30">
        <f t="shared" si="58"/>
        <v>0</v>
      </c>
      <c r="U135" s="30">
        <f t="shared" si="58"/>
        <v>0</v>
      </c>
      <c r="V135" s="30">
        <f t="shared" si="58"/>
        <v>0</v>
      </c>
      <c r="W135" s="30">
        <f t="shared" si="58"/>
        <v>0</v>
      </c>
      <c r="X135" s="30">
        <f t="shared" si="58"/>
        <v>0</v>
      </c>
      <c r="Y135" s="30">
        <f t="shared" si="58"/>
        <v>0</v>
      </c>
      <c r="Z135" s="30">
        <f t="shared" si="58"/>
        <v>0</v>
      </c>
      <c r="AA135" s="30"/>
      <c r="AB135" s="28" t="str">
        <f>LOWER(Settings!$C$4)&amp;".mit."&amp;$A135&amp;IF($C135="","","."&amp;$C135&amp;"."&amp;$B135)&amp;IF(INDEX(Variables!$D$5:$D$65,MATCH($A135,Variables!$A$5:$A$65,0))="","","."&amp;INDEX(Variables!$D$5:$D$65,MATCH($A135,Variables!$A$5:$A$65,0)))&amp;"."&amp;AB$5</f>
        <v>egy.mit.ssc.nav.all.2</v>
      </c>
      <c r="AC135" s="29">
        <f t="shared" ref="AC135:AP135" si="59">AC112*AC$126</f>
        <v>0</v>
      </c>
      <c r="AD135" s="30">
        <f t="shared" si="59"/>
        <v>0</v>
      </c>
      <c r="AE135" s="30">
        <f t="shared" si="59"/>
        <v>0</v>
      </c>
      <c r="AF135" s="30">
        <f t="shared" si="59"/>
        <v>0</v>
      </c>
      <c r="AG135" s="30">
        <f t="shared" si="59"/>
        <v>0</v>
      </c>
      <c r="AH135" s="30">
        <f t="shared" si="59"/>
        <v>0</v>
      </c>
      <c r="AI135" s="30">
        <f t="shared" si="59"/>
        <v>0</v>
      </c>
      <c r="AJ135" s="30">
        <f t="shared" si="59"/>
        <v>0</v>
      </c>
      <c r="AK135" s="30">
        <f t="shared" si="59"/>
        <v>0</v>
      </c>
      <c r="AL135" s="30">
        <f t="shared" si="59"/>
        <v>0</v>
      </c>
      <c r="AM135" s="30">
        <f t="shared" si="59"/>
        <v>0</v>
      </c>
      <c r="AN135" s="30">
        <f t="shared" si="59"/>
        <v>0</v>
      </c>
      <c r="AO135" s="30">
        <f t="shared" si="59"/>
        <v>0</v>
      </c>
      <c r="AP135" s="30">
        <f t="shared" si="59"/>
        <v>0</v>
      </c>
    </row>
    <row r="136" spans="1:42" hidden="1" outlineLevel="1" x14ac:dyDescent="0.25">
      <c r="A136" s="7" t="s">
        <v>916</v>
      </c>
      <c r="B136" s="7" t="s">
        <v>870</v>
      </c>
      <c r="C136" s="7" t="s">
        <v>884</v>
      </c>
      <c r="H136" s="7" t="str">
        <f>INDEX(Variables!$B$5:$B$65,MATCH($A136,Variables!$A$5:$A$65,0))&amp;IF($C136="",""," | "&amp;INDEX(Mapping!$B$5:$B$26,MATCH($C136,Mapping!$A$5:$A$26,0))&amp;" | "&amp;INDEX(Mapping!$B$30:$B$41,MATCH($B136,Mapping!$A$30:$A$41,0)))</f>
        <v>Share of shadow price impacting efficiency | Residential | All fuels</v>
      </c>
      <c r="I136" s="7" t="str">
        <f>INDEX(Variables!$C$5:$C$65,MATCH($A136,Variables!$A$5:$A$65,0))</f>
        <v>share</v>
      </c>
      <c r="J136" s="7" t="str">
        <f>INDEX(Variables!$E$5:$E$65,MATCH($A136,Variables!$A$5:$A$65,0))</f>
        <v>Feebate coverage x adjustment</v>
      </c>
      <c r="K136" s="7"/>
      <c r="L136" s="28" t="str">
        <f>LOWER(Settings!$C$4)&amp;".mit."&amp;$A136&amp;IF($C136="","","."&amp;$C136&amp;"."&amp;$B136)&amp;IF(INDEX(Variables!$D$5:$D$65,MATCH($A136,Variables!$A$5:$A$65,0))="","","."&amp;INDEX(Variables!$D$5:$D$65,MATCH($A136,Variables!$A$5:$A$65,0)))&amp;"."&amp;L$5</f>
        <v>egy.mit.ssc.res.all.1</v>
      </c>
      <c r="M136" s="29">
        <f t="shared" ref="M136:Z136" si="60">M113*M$126</f>
        <v>0</v>
      </c>
      <c r="N136" s="30">
        <f t="shared" si="60"/>
        <v>0</v>
      </c>
      <c r="O136" s="30">
        <f t="shared" si="60"/>
        <v>0</v>
      </c>
      <c r="P136" s="30">
        <f t="shared" si="60"/>
        <v>0</v>
      </c>
      <c r="Q136" s="30">
        <f t="shared" si="60"/>
        <v>0</v>
      </c>
      <c r="R136" s="30">
        <f t="shared" si="60"/>
        <v>0</v>
      </c>
      <c r="S136" s="30">
        <f t="shared" si="60"/>
        <v>0</v>
      </c>
      <c r="T136" s="30">
        <f t="shared" si="60"/>
        <v>0</v>
      </c>
      <c r="U136" s="30">
        <f t="shared" si="60"/>
        <v>0</v>
      </c>
      <c r="V136" s="30">
        <f t="shared" si="60"/>
        <v>0</v>
      </c>
      <c r="W136" s="30">
        <f t="shared" si="60"/>
        <v>0</v>
      </c>
      <c r="X136" s="30">
        <f t="shared" si="60"/>
        <v>0</v>
      </c>
      <c r="Y136" s="30">
        <f t="shared" si="60"/>
        <v>0</v>
      </c>
      <c r="Z136" s="30">
        <f t="shared" si="60"/>
        <v>0</v>
      </c>
      <c r="AA136" s="30"/>
      <c r="AB136" s="28" t="str">
        <f>LOWER(Settings!$C$4)&amp;".mit."&amp;$A136&amp;IF($C136="","","."&amp;$C136&amp;"."&amp;$B136)&amp;IF(INDEX(Variables!$D$5:$D$65,MATCH($A136,Variables!$A$5:$A$65,0))="","","."&amp;INDEX(Variables!$D$5:$D$65,MATCH($A136,Variables!$A$5:$A$65,0)))&amp;"."&amp;AB$5</f>
        <v>egy.mit.ssc.res.all.2</v>
      </c>
      <c r="AC136" s="29">
        <f t="shared" ref="AC136:AP136" si="61">AC113*AC$126</f>
        <v>0</v>
      </c>
      <c r="AD136" s="30">
        <f t="shared" si="61"/>
        <v>0</v>
      </c>
      <c r="AE136" s="30">
        <f t="shared" si="61"/>
        <v>0</v>
      </c>
      <c r="AF136" s="30">
        <f t="shared" si="61"/>
        <v>0</v>
      </c>
      <c r="AG136" s="30">
        <f t="shared" si="61"/>
        <v>0</v>
      </c>
      <c r="AH136" s="30">
        <f t="shared" si="61"/>
        <v>0</v>
      </c>
      <c r="AI136" s="30">
        <f t="shared" si="61"/>
        <v>0</v>
      </c>
      <c r="AJ136" s="30">
        <f t="shared" si="61"/>
        <v>0</v>
      </c>
      <c r="AK136" s="30">
        <f t="shared" si="61"/>
        <v>0</v>
      </c>
      <c r="AL136" s="30">
        <f t="shared" si="61"/>
        <v>0</v>
      </c>
      <c r="AM136" s="30">
        <f t="shared" si="61"/>
        <v>0</v>
      </c>
      <c r="AN136" s="30">
        <f t="shared" si="61"/>
        <v>0</v>
      </c>
      <c r="AO136" s="30">
        <f t="shared" si="61"/>
        <v>0</v>
      </c>
      <c r="AP136" s="30">
        <f t="shared" si="61"/>
        <v>0</v>
      </c>
    </row>
    <row r="137" spans="1:42" hidden="1" outlineLevel="1" x14ac:dyDescent="0.25">
      <c r="A137" s="7" t="s">
        <v>916</v>
      </c>
      <c r="B137" s="7" t="s">
        <v>870</v>
      </c>
      <c r="C137" s="7" t="s">
        <v>885</v>
      </c>
      <c r="H137" s="7" t="str">
        <f>INDEX(Variables!$B$5:$B$65,MATCH($A137,Variables!$A$5:$A$65,0))&amp;IF($C137="",""," | "&amp;INDEX(Mapping!$B$5:$B$26,MATCH($C137,Mapping!$A$5:$A$26,0))&amp;" | "&amp;INDEX(Mapping!$B$30:$B$41,MATCH($B137,Mapping!$A$30:$A$41,0)))</f>
        <v>Share of shadow price impacting efficiency | Food &amp; forestry | All fuels</v>
      </c>
      <c r="I137" s="7" t="str">
        <f>INDEX(Variables!$C$5:$C$65,MATCH($A137,Variables!$A$5:$A$65,0))</f>
        <v>share</v>
      </c>
      <c r="J137" s="7" t="str">
        <f>INDEX(Variables!$E$5:$E$65,MATCH($A137,Variables!$A$5:$A$65,0))</f>
        <v>Feebate coverage x adjustment</v>
      </c>
      <c r="K137" s="7"/>
      <c r="L137" s="28" t="str">
        <f>LOWER(Settings!$C$4)&amp;".mit."&amp;$A137&amp;IF($C137="","","."&amp;$C137&amp;"."&amp;$B137)&amp;IF(INDEX(Variables!$D$5:$D$65,MATCH($A137,Variables!$A$5:$A$65,0))="","","."&amp;INDEX(Variables!$D$5:$D$65,MATCH($A137,Variables!$A$5:$A$65,0)))&amp;"."&amp;L$5</f>
        <v>egy.mit.ssc.foo.all.1</v>
      </c>
      <c r="M137" s="29">
        <f t="shared" ref="M137:Z137" si="62">M114*M$126</f>
        <v>0</v>
      </c>
      <c r="N137" s="30">
        <f t="shared" si="62"/>
        <v>0</v>
      </c>
      <c r="O137" s="30">
        <f t="shared" si="62"/>
        <v>0</v>
      </c>
      <c r="P137" s="30">
        <f t="shared" si="62"/>
        <v>0</v>
      </c>
      <c r="Q137" s="30">
        <f t="shared" si="62"/>
        <v>0</v>
      </c>
      <c r="R137" s="30">
        <f t="shared" si="62"/>
        <v>0</v>
      </c>
      <c r="S137" s="30">
        <f t="shared" si="62"/>
        <v>0</v>
      </c>
      <c r="T137" s="30">
        <f t="shared" si="62"/>
        <v>0</v>
      </c>
      <c r="U137" s="30">
        <f t="shared" si="62"/>
        <v>0</v>
      </c>
      <c r="V137" s="30">
        <f t="shared" si="62"/>
        <v>0</v>
      </c>
      <c r="W137" s="30">
        <f t="shared" si="62"/>
        <v>0</v>
      </c>
      <c r="X137" s="30">
        <f t="shared" si="62"/>
        <v>0</v>
      </c>
      <c r="Y137" s="30">
        <f t="shared" si="62"/>
        <v>0</v>
      </c>
      <c r="Z137" s="30">
        <f t="shared" si="62"/>
        <v>0</v>
      </c>
      <c r="AA137" s="30"/>
      <c r="AB137" s="28" t="str">
        <f>LOWER(Settings!$C$4)&amp;".mit."&amp;$A137&amp;IF($C137="","","."&amp;$C137&amp;"."&amp;$B137)&amp;IF(INDEX(Variables!$D$5:$D$65,MATCH($A137,Variables!$A$5:$A$65,0))="","","."&amp;INDEX(Variables!$D$5:$D$65,MATCH($A137,Variables!$A$5:$A$65,0)))&amp;"."&amp;AB$5</f>
        <v>egy.mit.ssc.foo.all.2</v>
      </c>
      <c r="AC137" s="29">
        <f t="shared" ref="AC137:AP137" si="63">AC114*AC$126</f>
        <v>0</v>
      </c>
      <c r="AD137" s="30">
        <f t="shared" si="63"/>
        <v>0</v>
      </c>
      <c r="AE137" s="30">
        <f t="shared" si="63"/>
        <v>0</v>
      </c>
      <c r="AF137" s="30">
        <f t="shared" si="63"/>
        <v>0</v>
      </c>
      <c r="AG137" s="30">
        <f t="shared" si="63"/>
        <v>0</v>
      </c>
      <c r="AH137" s="30">
        <f t="shared" si="63"/>
        <v>0</v>
      </c>
      <c r="AI137" s="30">
        <f t="shared" si="63"/>
        <v>0</v>
      </c>
      <c r="AJ137" s="30">
        <f t="shared" si="63"/>
        <v>0</v>
      </c>
      <c r="AK137" s="30">
        <f t="shared" si="63"/>
        <v>0</v>
      </c>
      <c r="AL137" s="30">
        <f t="shared" si="63"/>
        <v>0</v>
      </c>
      <c r="AM137" s="30">
        <f t="shared" si="63"/>
        <v>0</v>
      </c>
      <c r="AN137" s="30">
        <f t="shared" si="63"/>
        <v>0</v>
      </c>
      <c r="AO137" s="30">
        <f t="shared" si="63"/>
        <v>0</v>
      </c>
      <c r="AP137" s="30">
        <f t="shared" si="63"/>
        <v>0</v>
      </c>
    </row>
    <row r="138" spans="1:42" hidden="1" outlineLevel="1" x14ac:dyDescent="0.25">
      <c r="A138" s="7" t="s">
        <v>916</v>
      </c>
      <c r="B138" s="7" t="s">
        <v>870</v>
      </c>
      <c r="C138" s="7" t="s">
        <v>886</v>
      </c>
      <c r="H138" s="7" t="str">
        <f>INDEX(Variables!$B$5:$B$65,MATCH($A138,Variables!$A$5:$A$65,0))&amp;IF($C138="",""," | "&amp;INDEX(Mapping!$B$5:$B$26,MATCH($C138,Mapping!$A$5:$A$26,0))&amp;" | "&amp;INDEX(Mapping!$B$30:$B$41,MATCH($B138,Mapping!$A$30:$A$41,0)))</f>
        <v>Share of shadow price impacting efficiency | Services (public &amp; private) | All fuels</v>
      </c>
      <c r="I138" s="7" t="str">
        <f>INDEX(Variables!$C$5:$C$65,MATCH($A138,Variables!$A$5:$A$65,0))</f>
        <v>share</v>
      </c>
      <c r="J138" s="7" t="str">
        <f>INDEX(Variables!$E$5:$E$65,MATCH($A138,Variables!$A$5:$A$65,0))</f>
        <v>Feebate coverage x adjustment</v>
      </c>
      <c r="K138" s="7"/>
      <c r="L138" s="28" t="str">
        <f>LOWER(Settings!$C$4)&amp;".mit."&amp;$A138&amp;IF($C138="","","."&amp;$C138&amp;"."&amp;$B138)&amp;IF(INDEX(Variables!$D$5:$D$65,MATCH($A138,Variables!$A$5:$A$65,0))="","","."&amp;INDEX(Variables!$D$5:$D$65,MATCH($A138,Variables!$A$5:$A$65,0)))&amp;"."&amp;L$5</f>
        <v>egy.mit.ssc.srv.all.1</v>
      </c>
      <c r="M138" s="29">
        <f t="shared" ref="M138:Z138" si="64">M115*M$126</f>
        <v>0</v>
      </c>
      <c r="N138" s="30">
        <f t="shared" si="64"/>
        <v>0</v>
      </c>
      <c r="O138" s="30">
        <f t="shared" si="64"/>
        <v>0</v>
      </c>
      <c r="P138" s="30">
        <f t="shared" si="64"/>
        <v>0</v>
      </c>
      <c r="Q138" s="30">
        <f t="shared" si="64"/>
        <v>0</v>
      </c>
      <c r="R138" s="30">
        <f t="shared" si="64"/>
        <v>0</v>
      </c>
      <c r="S138" s="30">
        <f t="shared" si="64"/>
        <v>0</v>
      </c>
      <c r="T138" s="30">
        <f t="shared" si="64"/>
        <v>0</v>
      </c>
      <c r="U138" s="30">
        <f t="shared" si="64"/>
        <v>0</v>
      </c>
      <c r="V138" s="30">
        <f t="shared" si="64"/>
        <v>0</v>
      </c>
      <c r="W138" s="30">
        <f t="shared" si="64"/>
        <v>0</v>
      </c>
      <c r="X138" s="30">
        <f t="shared" si="64"/>
        <v>0</v>
      </c>
      <c r="Y138" s="30">
        <f t="shared" si="64"/>
        <v>0</v>
      </c>
      <c r="Z138" s="30">
        <f t="shared" si="64"/>
        <v>0</v>
      </c>
      <c r="AA138" s="30"/>
      <c r="AB138" s="28" t="str">
        <f>LOWER(Settings!$C$4)&amp;".mit."&amp;$A138&amp;IF($C138="","","."&amp;$C138&amp;"."&amp;$B138)&amp;IF(INDEX(Variables!$D$5:$D$65,MATCH($A138,Variables!$A$5:$A$65,0))="","","."&amp;INDEX(Variables!$D$5:$D$65,MATCH($A138,Variables!$A$5:$A$65,0)))&amp;"."&amp;AB$5</f>
        <v>egy.mit.ssc.srv.all.2</v>
      </c>
      <c r="AC138" s="29">
        <f t="shared" ref="AC138:AP138" si="65">AC115*AC$126</f>
        <v>0</v>
      </c>
      <c r="AD138" s="30">
        <f t="shared" si="65"/>
        <v>0</v>
      </c>
      <c r="AE138" s="30">
        <f t="shared" si="65"/>
        <v>0</v>
      </c>
      <c r="AF138" s="30">
        <f t="shared" si="65"/>
        <v>0</v>
      </c>
      <c r="AG138" s="30">
        <f t="shared" si="65"/>
        <v>0</v>
      </c>
      <c r="AH138" s="30">
        <f t="shared" si="65"/>
        <v>0</v>
      </c>
      <c r="AI138" s="30">
        <f t="shared" si="65"/>
        <v>0</v>
      </c>
      <c r="AJ138" s="30">
        <f t="shared" si="65"/>
        <v>0</v>
      </c>
      <c r="AK138" s="30">
        <f t="shared" si="65"/>
        <v>0</v>
      </c>
      <c r="AL138" s="30">
        <f t="shared" si="65"/>
        <v>0</v>
      </c>
      <c r="AM138" s="30">
        <f t="shared" si="65"/>
        <v>0</v>
      </c>
      <c r="AN138" s="30">
        <f t="shared" si="65"/>
        <v>0</v>
      </c>
      <c r="AO138" s="30">
        <f t="shared" si="65"/>
        <v>0</v>
      </c>
      <c r="AP138" s="30">
        <f t="shared" si="65"/>
        <v>0</v>
      </c>
    </row>
    <row r="139" spans="1:42" hidden="1" outlineLevel="1" x14ac:dyDescent="0.25">
      <c r="A139" s="7" t="s">
        <v>916</v>
      </c>
      <c r="B139" s="7" t="s">
        <v>870</v>
      </c>
      <c r="C139" s="7" t="s">
        <v>887</v>
      </c>
      <c r="H139" s="7" t="str">
        <f>INDEX(Variables!$B$5:$B$65,MATCH($A139,Variables!$A$5:$A$65,0))&amp;IF($C139="",""," | "&amp;INDEX(Mapping!$B$5:$B$26,MATCH($C139,Mapping!$A$5:$A$26,0))&amp;" | "&amp;INDEX(Mapping!$B$30:$B$41,MATCH($B139,Mapping!$A$30:$A$41,0)))</f>
        <v>Share of shadow price impacting efficiency | Mining &amp; chemicals | All fuels</v>
      </c>
      <c r="I139" s="7" t="str">
        <f>INDEX(Variables!$C$5:$C$65,MATCH($A139,Variables!$A$5:$A$65,0))</f>
        <v>share</v>
      </c>
      <c r="J139" s="7" t="str">
        <f>INDEX(Variables!$E$5:$E$65,MATCH($A139,Variables!$A$5:$A$65,0))</f>
        <v>Feebate coverage x adjustment</v>
      </c>
      <c r="K139" s="7"/>
      <c r="L139" s="28" t="str">
        <f>LOWER(Settings!$C$4)&amp;".mit."&amp;$A139&amp;IF($C139="","","."&amp;$C139&amp;"."&amp;$B139)&amp;IF(INDEX(Variables!$D$5:$D$65,MATCH($A139,Variables!$A$5:$A$65,0))="","","."&amp;INDEX(Variables!$D$5:$D$65,MATCH($A139,Variables!$A$5:$A$65,0)))&amp;"."&amp;L$5</f>
        <v>egy.mit.ssc.mch.all.1</v>
      </c>
      <c r="M139" s="29">
        <f t="shared" ref="M139:Z139" si="66">M116*M$126</f>
        <v>1</v>
      </c>
      <c r="N139" s="30">
        <f t="shared" si="66"/>
        <v>1</v>
      </c>
      <c r="O139" s="30">
        <f t="shared" si="66"/>
        <v>1</v>
      </c>
      <c r="P139" s="30">
        <f t="shared" si="66"/>
        <v>1</v>
      </c>
      <c r="Q139" s="30">
        <f t="shared" si="66"/>
        <v>1</v>
      </c>
      <c r="R139" s="30">
        <f t="shared" si="66"/>
        <v>1</v>
      </c>
      <c r="S139" s="30">
        <f t="shared" si="66"/>
        <v>1</v>
      </c>
      <c r="T139" s="30">
        <f t="shared" si="66"/>
        <v>1</v>
      </c>
      <c r="U139" s="30">
        <f t="shared" si="66"/>
        <v>1</v>
      </c>
      <c r="V139" s="30">
        <f t="shared" si="66"/>
        <v>1</v>
      </c>
      <c r="W139" s="30">
        <f t="shared" si="66"/>
        <v>1</v>
      </c>
      <c r="X139" s="30">
        <f t="shared" si="66"/>
        <v>1</v>
      </c>
      <c r="Y139" s="30">
        <f t="shared" si="66"/>
        <v>1</v>
      </c>
      <c r="Z139" s="30">
        <f t="shared" si="66"/>
        <v>1</v>
      </c>
      <c r="AA139" s="30"/>
      <c r="AB139" s="28" t="str">
        <f>LOWER(Settings!$C$4)&amp;".mit."&amp;$A139&amp;IF($C139="","","."&amp;$C139&amp;"."&amp;$B139)&amp;IF(INDEX(Variables!$D$5:$D$65,MATCH($A139,Variables!$A$5:$A$65,0))="","","."&amp;INDEX(Variables!$D$5:$D$65,MATCH($A139,Variables!$A$5:$A$65,0)))&amp;"."&amp;AB$5</f>
        <v>egy.mit.ssc.mch.all.2</v>
      </c>
      <c r="AC139" s="29">
        <f t="shared" ref="AC139:AP139" si="67">AC116*AC$126</f>
        <v>1</v>
      </c>
      <c r="AD139" s="30">
        <f t="shared" si="67"/>
        <v>1</v>
      </c>
      <c r="AE139" s="30">
        <f t="shared" si="67"/>
        <v>1</v>
      </c>
      <c r="AF139" s="30">
        <f t="shared" si="67"/>
        <v>1</v>
      </c>
      <c r="AG139" s="30">
        <f t="shared" si="67"/>
        <v>1</v>
      </c>
      <c r="AH139" s="30">
        <f t="shared" si="67"/>
        <v>1</v>
      </c>
      <c r="AI139" s="30">
        <f t="shared" si="67"/>
        <v>1</v>
      </c>
      <c r="AJ139" s="30">
        <f t="shared" si="67"/>
        <v>1</v>
      </c>
      <c r="AK139" s="30">
        <f t="shared" si="67"/>
        <v>1</v>
      </c>
      <c r="AL139" s="30">
        <f t="shared" si="67"/>
        <v>1</v>
      </c>
      <c r="AM139" s="30">
        <f t="shared" si="67"/>
        <v>1</v>
      </c>
      <c r="AN139" s="30">
        <f t="shared" si="67"/>
        <v>1</v>
      </c>
      <c r="AO139" s="30">
        <f t="shared" si="67"/>
        <v>1</v>
      </c>
      <c r="AP139" s="30">
        <f t="shared" si="67"/>
        <v>1</v>
      </c>
    </row>
    <row r="140" spans="1:42" hidden="1" outlineLevel="1" x14ac:dyDescent="0.25">
      <c r="A140" s="7" t="s">
        <v>916</v>
      </c>
      <c r="B140" s="7" t="s">
        <v>870</v>
      </c>
      <c r="C140" s="7" t="s">
        <v>888</v>
      </c>
      <c r="H140" s="7" t="str">
        <f>INDEX(Variables!$B$5:$B$65,MATCH($A140,Variables!$A$5:$A$65,0))&amp;IF($C140="",""," | "&amp;INDEX(Mapping!$B$5:$B$26,MATCH($C140,Mapping!$A$5:$A$26,0))&amp;" | "&amp;INDEX(Mapping!$B$30:$B$41,MATCH($B140,Mapping!$A$30:$A$41,0)))</f>
        <v>Share of shadow price impacting efficiency | Iron &amp; steel | All fuels</v>
      </c>
      <c r="I140" s="7" t="str">
        <f>INDEX(Variables!$C$5:$C$65,MATCH($A140,Variables!$A$5:$A$65,0))</f>
        <v>share</v>
      </c>
      <c r="J140" s="7" t="str">
        <f>INDEX(Variables!$E$5:$E$65,MATCH($A140,Variables!$A$5:$A$65,0))</f>
        <v>Feebate coverage x adjustment</v>
      </c>
      <c r="K140" s="7"/>
      <c r="L140" s="28" t="str">
        <f>LOWER(Settings!$C$4)&amp;".mit."&amp;$A140&amp;IF($C140="","","."&amp;$C140&amp;"."&amp;$B140)&amp;IF(INDEX(Variables!$D$5:$D$65,MATCH($A140,Variables!$A$5:$A$65,0))="","","."&amp;INDEX(Variables!$D$5:$D$65,MATCH($A140,Variables!$A$5:$A$65,0)))&amp;"."&amp;L$5</f>
        <v>egy.mit.ssc.irn.all.1</v>
      </c>
      <c r="M140" s="29">
        <f t="shared" ref="M140:Z140" si="68">M117*M$126</f>
        <v>0</v>
      </c>
      <c r="N140" s="30">
        <f t="shared" si="68"/>
        <v>0</v>
      </c>
      <c r="O140" s="30">
        <f t="shared" si="68"/>
        <v>0</v>
      </c>
      <c r="P140" s="30">
        <f t="shared" si="68"/>
        <v>0</v>
      </c>
      <c r="Q140" s="30">
        <f t="shared" si="68"/>
        <v>0</v>
      </c>
      <c r="R140" s="30">
        <f t="shared" si="68"/>
        <v>0</v>
      </c>
      <c r="S140" s="30">
        <f t="shared" si="68"/>
        <v>0</v>
      </c>
      <c r="T140" s="30">
        <f t="shared" si="68"/>
        <v>0</v>
      </c>
      <c r="U140" s="30">
        <f t="shared" si="68"/>
        <v>0</v>
      </c>
      <c r="V140" s="30">
        <f t="shared" si="68"/>
        <v>0</v>
      </c>
      <c r="W140" s="30">
        <f t="shared" si="68"/>
        <v>0</v>
      </c>
      <c r="X140" s="30">
        <f t="shared" si="68"/>
        <v>0</v>
      </c>
      <c r="Y140" s="30">
        <f t="shared" si="68"/>
        <v>0</v>
      </c>
      <c r="Z140" s="30">
        <f t="shared" si="68"/>
        <v>0</v>
      </c>
      <c r="AA140" s="30"/>
      <c r="AB140" s="28" t="str">
        <f>LOWER(Settings!$C$4)&amp;".mit."&amp;$A140&amp;IF($C140="","","."&amp;$C140&amp;"."&amp;$B140)&amp;IF(INDEX(Variables!$D$5:$D$65,MATCH($A140,Variables!$A$5:$A$65,0))="","","."&amp;INDEX(Variables!$D$5:$D$65,MATCH($A140,Variables!$A$5:$A$65,0)))&amp;"."&amp;AB$5</f>
        <v>egy.mit.ssc.irn.all.2</v>
      </c>
      <c r="AC140" s="29">
        <f t="shared" ref="AC140:AP140" si="69">AC117*AC$126</f>
        <v>0</v>
      </c>
      <c r="AD140" s="30">
        <f t="shared" si="69"/>
        <v>0</v>
      </c>
      <c r="AE140" s="30">
        <f t="shared" si="69"/>
        <v>0</v>
      </c>
      <c r="AF140" s="30">
        <f t="shared" si="69"/>
        <v>0</v>
      </c>
      <c r="AG140" s="30">
        <f t="shared" si="69"/>
        <v>0</v>
      </c>
      <c r="AH140" s="30">
        <f t="shared" si="69"/>
        <v>0</v>
      </c>
      <c r="AI140" s="30">
        <f t="shared" si="69"/>
        <v>0</v>
      </c>
      <c r="AJ140" s="30">
        <f t="shared" si="69"/>
        <v>0</v>
      </c>
      <c r="AK140" s="30">
        <f t="shared" si="69"/>
        <v>0</v>
      </c>
      <c r="AL140" s="30">
        <f t="shared" si="69"/>
        <v>0</v>
      </c>
      <c r="AM140" s="30">
        <f t="shared" si="69"/>
        <v>0</v>
      </c>
      <c r="AN140" s="30">
        <f t="shared" si="69"/>
        <v>0</v>
      </c>
      <c r="AO140" s="30">
        <f t="shared" si="69"/>
        <v>0</v>
      </c>
      <c r="AP140" s="30">
        <f t="shared" si="69"/>
        <v>0</v>
      </c>
    </row>
    <row r="141" spans="1:42" hidden="1" outlineLevel="1" x14ac:dyDescent="0.25">
      <c r="A141" s="7" t="s">
        <v>916</v>
      </c>
      <c r="B141" s="7" t="s">
        <v>870</v>
      </c>
      <c r="C141" s="7" t="s">
        <v>889</v>
      </c>
      <c r="H141" s="7" t="str">
        <f>INDEX(Variables!$B$5:$B$65,MATCH($A141,Variables!$A$5:$A$65,0))&amp;IF($C141="",""," | "&amp;INDEX(Mapping!$B$5:$B$26,MATCH($C141,Mapping!$A$5:$A$26,0))&amp;" | "&amp;INDEX(Mapping!$B$30:$B$41,MATCH($B141,Mapping!$A$30:$A$41,0)))</f>
        <v>Share of shadow price impacting efficiency | Other metals | All fuels</v>
      </c>
      <c r="I141" s="7" t="str">
        <f>INDEX(Variables!$C$5:$C$65,MATCH($A141,Variables!$A$5:$A$65,0))</f>
        <v>share</v>
      </c>
      <c r="J141" s="7" t="str">
        <f>INDEX(Variables!$E$5:$E$65,MATCH($A141,Variables!$A$5:$A$65,0))</f>
        <v>Feebate coverage x adjustment</v>
      </c>
      <c r="K141" s="7"/>
      <c r="L141" s="28" t="str">
        <f>LOWER(Settings!$C$4)&amp;".mit."&amp;$A141&amp;IF($C141="","","."&amp;$C141&amp;"."&amp;$B141)&amp;IF(INDEX(Variables!$D$5:$D$65,MATCH($A141,Variables!$A$5:$A$65,0))="","","."&amp;INDEX(Variables!$D$5:$D$65,MATCH($A141,Variables!$A$5:$A$65,0)))&amp;"."&amp;L$5</f>
        <v>egy.mit.ssc.nfm.all.1</v>
      </c>
      <c r="M141" s="29">
        <f t="shared" ref="M141:Z141" si="70">M118*M$126</f>
        <v>1</v>
      </c>
      <c r="N141" s="30">
        <f t="shared" si="70"/>
        <v>1</v>
      </c>
      <c r="O141" s="30">
        <f t="shared" si="70"/>
        <v>1</v>
      </c>
      <c r="P141" s="30">
        <f t="shared" si="70"/>
        <v>1</v>
      </c>
      <c r="Q141" s="30">
        <f t="shared" si="70"/>
        <v>1</v>
      </c>
      <c r="R141" s="30">
        <f t="shared" si="70"/>
        <v>1</v>
      </c>
      <c r="S141" s="30">
        <f t="shared" si="70"/>
        <v>1</v>
      </c>
      <c r="T141" s="30">
        <f t="shared" si="70"/>
        <v>1</v>
      </c>
      <c r="U141" s="30">
        <f t="shared" si="70"/>
        <v>1</v>
      </c>
      <c r="V141" s="30">
        <f t="shared" si="70"/>
        <v>1</v>
      </c>
      <c r="W141" s="30">
        <f t="shared" si="70"/>
        <v>1</v>
      </c>
      <c r="X141" s="30">
        <f t="shared" si="70"/>
        <v>1</v>
      </c>
      <c r="Y141" s="30">
        <f t="shared" si="70"/>
        <v>1</v>
      </c>
      <c r="Z141" s="30">
        <f t="shared" si="70"/>
        <v>1</v>
      </c>
      <c r="AA141" s="30"/>
      <c r="AB141" s="28" t="str">
        <f>LOWER(Settings!$C$4)&amp;".mit."&amp;$A141&amp;IF($C141="","","."&amp;$C141&amp;"."&amp;$B141)&amp;IF(INDEX(Variables!$D$5:$D$65,MATCH($A141,Variables!$A$5:$A$65,0))="","","."&amp;INDEX(Variables!$D$5:$D$65,MATCH($A141,Variables!$A$5:$A$65,0)))&amp;"."&amp;AB$5</f>
        <v>egy.mit.ssc.nfm.all.2</v>
      </c>
      <c r="AC141" s="29">
        <f t="shared" ref="AC141:AP141" si="71">AC118*AC$126</f>
        <v>1</v>
      </c>
      <c r="AD141" s="30">
        <f t="shared" si="71"/>
        <v>1</v>
      </c>
      <c r="AE141" s="30">
        <f t="shared" si="71"/>
        <v>1</v>
      </c>
      <c r="AF141" s="30">
        <f t="shared" si="71"/>
        <v>1</v>
      </c>
      <c r="AG141" s="30">
        <f t="shared" si="71"/>
        <v>1</v>
      </c>
      <c r="AH141" s="30">
        <f t="shared" si="71"/>
        <v>1</v>
      </c>
      <c r="AI141" s="30">
        <f t="shared" si="71"/>
        <v>1</v>
      </c>
      <c r="AJ141" s="30">
        <f t="shared" si="71"/>
        <v>1</v>
      </c>
      <c r="AK141" s="30">
        <f t="shared" si="71"/>
        <v>1</v>
      </c>
      <c r="AL141" s="30">
        <f t="shared" si="71"/>
        <v>1</v>
      </c>
      <c r="AM141" s="30">
        <f t="shared" si="71"/>
        <v>1</v>
      </c>
      <c r="AN141" s="30">
        <f t="shared" si="71"/>
        <v>1</v>
      </c>
      <c r="AO141" s="30">
        <f t="shared" si="71"/>
        <v>1</v>
      </c>
      <c r="AP141" s="30">
        <f t="shared" si="71"/>
        <v>1</v>
      </c>
    </row>
    <row r="142" spans="1:42" hidden="1" outlineLevel="1" x14ac:dyDescent="0.25">
      <c r="A142" s="7" t="s">
        <v>916</v>
      </c>
      <c r="B142" s="7" t="s">
        <v>870</v>
      </c>
      <c r="C142" s="7" t="s">
        <v>890</v>
      </c>
      <c r="H142" s="7" t="str">
        <f>INDEX(Variables!$B$5:$B$65,MATCH($A142,Variables!$A$5:$A$65,0))&amp;IF($C142="",""," | "&amp;INDEX(Mapping!$B$5:$B$26,MATCH($C142,Mapping!$A$5:$A$26,0))&amp;" | "&amp;INDEX(Mapping!$B$30:$B$41,MATCH($B142,Mapping!$A$30:$A$41,0)))</f>
        <v>Share of shadow price impacting efficiency | Machinery | All fuels</v>
      </c>
      <c r="I142" s="7" t="str">
        <f>INDEX(Variables!$C$5:$C$65,MATCH($A142,Variables!$A$5:$A$65,0))</f>
        <v>share</v>
      </c>
      <c r="J142" s="7" t="str">
        <f>INDEX(Variables!$E$5:$E$65,MATCH($A142,Variables!$A$5:$A$65,0))</f>
        <v>Feebate coverage x adjustment</v>
      </c>
      <c r="K142" s="7"/>
      <c r="L142" s="28" t="str">
        <f>LOWER(Settings!$C$4)&amp;".mit."&amp;$A142&amp;IF($C142="","","."&amp;$C142&amp;"."&amp;$B142)&amp;IF(INDEX(Variables!$D$5:$D$65,MATCH($A142,Variables!$A$5:$A$65,0))="","","."&amp;INDEX(Variables!$D$5:$D$65,MATCH($A142,Variables!$A$5:$A$65,0)))&amp;"."&amp;L$5</f>
        <v>egy.mit.ssc.mac.all.1</v>
      </c>
      <c r="M142" s="29">
        <f t="shared" ref="M142:Z142" si="72">M119*M$126</f>
        <v>1</v>
      </c>
      <c r="N142" s="30">
        <f t="shared" si="72"/>
        <v>1</v>
      </c>
      <c r="O142" s="30">
        <f t="shared" si="72"/>
        <v>1</v>
      </c>
      <c r="P142" s="30">
        <f t="shared" si="72"/>
        <v>1</v>
      </c>
      <c r="Q142" s="30">
        <f t="shared" si="72"/>
        <v>1</v>
      </c>
      <c r="R142" s="30">
        <f t="shared" si="72"/>
        <v>1</v>
      </c>
      <c r="S142" s="30">
        <f t="shared" si="72"/>
        <v>1</v>
      </c>
      <c r="T142" s="30">
        <f t="shared" si="72"/>
        <v>1</v>
      </c>
      <c r="U142" s="30">
        <f t="shared" si="72"/>
        <v>1</v>
      </c>
      <c r="V142" s="30">
        <f t="shared" si="72"/>
        <v>1</v>
      </c>
      <c r="W142" s="30">
        <f t="shared" si="72"/>
        <v>1</v>
      </c>
      <c r="X142" s="30">
        <f t="shared" si="72"/>
        <v>1</v>
      </c>
      <c r="Y142" s="30">
        <f t="shared" si="72"/>
        <v>1</v>
      </c>
      <c r="Z142" s="30">
        <f t="shared" si="72"/>
        <v>1</v>
      </c>
      <c r="AA142" s="30"/>
      <c r="AB142" s="28" t="str">
        <f>LOWER(Settings!$C$4)&amp;".mit."&amp;$A142&amp;IF($C142="","","."&amp;$C142&amp;"."&amp;$B142)&amp;IF(INDEX(Variables!$D$5:$D$65,MATCH($A142,Variables!$A$5:$A$65,0))="","","."&amp;INDEX(Variables!$D$5:$D$65,MATCH($A142,Variables!$A$5:$A$65,0)))&amp;"."&amp;AB$5</f>
        <v>egy.mit.ssc.mac.all.2</v>
      </c>
      <c r="AC142" s="29">
        <f t="shared" ref="AC142:AP142" si="73">AC119*AC$126</f>
        <v>1</v>
      </c>
      <c r="AD142" s="30">
        <f t="shared" si="73"/>
        <v>1</v>
      </c>
      <c r="AE142" s="30">
        <f t="shared" si="73"/>
        <v>1</v>
      </c>
      <c r="AF142" s="30">
        <f t="shared" si="73"/>
        <v>1</v>
      </c>
      <c r="AG142" s="30">
        <f t="shared" si="73"/>
        <v>1</v>
      </c>
      <c r="AH142" s="30">
        <f t="shared" si="73"/>
        <v>1</v>
      </c>
      <c r="AI142" s="30">
        <f t="shared" si="73"/>
        <v>1</v>
      </c>
      <c r="AJ142" s="30">
        <f t="shared" si="73"/>
        <v>1</v>
      </c>
      <c r="AK142" s="30">
        <f t="shared" si="73"/>
        <v>1</v>
      </c>
      <c r="AL142" s="30">
        <f t="shared" si="73"/>
        <v>1</v>
      </c>
      <c r="AM142" s="30">
        <f t="shared" si="73"/>
        <v>1</v>
      </c>
      <c r="AN142" s="30">
        <f t="shared" si="73"/>
        <v>1</v>
      </c>
      <c r="AO142" s="30">
        <f t="shared" si="73"/>
        <v>1</v>
      </c>
      <c r="AP142" s="30">
        <f t="shared" si="73"/>
        <v>1</v>
      </c>
    </row>
    <row r="143" spans="1:42" hidden="1" outlineLevel="1" x14ac:dyDescent="0.25">
      <c r="A143" s="7" t="s">
        <v>916</v>
      </c>
      <c r="B143" s="7" t="s">
        <v>870</v>
      </c>
      <c r="C143" s="7" t="s">
        <v>891</v>
      </c>
      <c r="H143" s="7" t="str">
        <f>INDEX(Variables!$B$5:$B$65,MATCH($A143,Variables!$A$5:$A$65,0))&amp;IF($C143="",""," | "&amp;INDEX(Mapping!$B$5:$B$26,MATCH($C143,Mapping!$A$5:$A$26,0))&amp;" | "&amp;INDEX(Mapping!$B$30:$B$41,MATCH($B143,Mapping!$A$30:$A$41,0)))</f>
        <v>Share of shadow price impacting efficiency | Cement | All fuels</v>
      </c>
      <c r="I143" s="7" t="str">
        <f>INDEX(Variables!$C$5:$C$65,MATCH($A143,Variables!$A$5:$A$65,0))</f>
        <v>share</v>
      </c>
      <c r="J143" s="7" t="str">
        <f>INDEX(Variables!$E$5:$E$65,MATCH($A143,Variables!$A$5:$A$65,0))</f>
        <v>Feebate coverage x adjustment</v>
      </c>
      <c r="K143" s="7"/>
      <c r="L143" s="28" t="str">
        <f>LOWER(Settings!$C$4)&amp;".mit."&amp;$A143&amp;IF($C143="","","."&amp;$C143&amp;"."&amp;$B143)&amp;IF(INDEX(Variables!$D$5:$D$65,MATCH($A143,Variables!$A$5:$A$65,0))="","","."&amp;INDEX(Variables!$D$5:$D$65,MATCH($A143,Variables!$A$5:$A$65,0)))&amp;"."&amp;L$5</f>
        <v>egy.mit.ssc.cem.all.1</v>
      </c>
      <c r="M143" s="29">
        <f t="shared" ref="M143:Z143" si="74">M120*M$126</f>
        <v>1</v>
      </c>
      <c r="N143" s="30">
        <f t="shared" si="74"/>
        <v>1</v>
      </c>
      <c r="O143" s="30">
        <f t="shared" si="74"/>
        <v>1</v>
      </c>
      <c r="P143" s="30">
        <f t="shared" si="74"/>
        <v>1</v>
      </c>
      <c r="Q143" s="30">
        <f t="shared" si="74"/>
        <v>1</v>
      </c>
      <c r="R143" s="30">
        <f t="shared" si="74"/>
        <v>1</v>
      </c>
      <c r="S143" s="30">
        <f t="shared" si="74"/>
        <v>1</v>
      </c>
      <c r="T143" s="30">
        <f t="shared" si="74"/>
        <v>1</v>
      </c>
      <c r="U143" s="30">
        <f t="shared" si="74"/>
        <v>1</v>
      </c>
      <c r="V143" s="30">
        <f t="shared" si="74"/>
        <v>1</v>
      </c>
      <c r="W143" s="30">
        <f t="shared" si="74"/>
        <v>1</v>
      </c>
      <c r="X143" s="30">
        <f t="shared" si="74"/>
        <v>1</v>
      </c>
      <c r="Y143" s="30">
        <f t="shared" si="74"/>
        <v>1</v>
      </c>
      <c r="Z143" s="30">
        <f t="shared" si="74"/>
        <v>1</v>
      </c>
      <c r="AA143" s="30"/>
      <c r="AB143" s="28" t="str">
        <f>LOWER(Settings!$C$4)&amp;".mit."&amp;$A143&amp;IF($C143="","","."&amp;$C143&amp;"."&amp;$B143)&amp;IF(INDEX(Variables!$D$5:$D$65,MATCH($A143,Variables!$A$5:$A$65,0))="","","."&amp;INDEX(Variables!$D$5:$D$65,MATCH($A143,Variables!$A$5:$A$65,0)))&amp;"."&amp;AB$5</f>
        <v>egy.mit.ssc.cem.all.2</v>
      </c>
      <c r="AC143" s="29">
        <f t="shared" ref="AC143:AP143" si="75">AC120*AC$126</f>
        <v>1</v>
      </c>
      <c r="AD143" s="30">
        <f t="shared" si="75"/>
        <v>1</v>
      </c>
      <c r="AE143" s="30">
        <f t="shared" si="75"/>
        <v>1</v>
      </c>
      <c r="AF143" s="30">
        <f t="shared" si="75"/>
        <v>1</v>
      </c>
      <c r="AG143" s="30">
        <f t="shared" si="75"/>
        <v>1</v>
      </c>
      <c r="AH143" s="30">
        <f t="shared" si="75"/>
        <v>1</v>
      </c>
      <c r="AI143" s="30">
        <f t="shared" si="75"/>
        <v>1</v>
      </c>
      <c r="AJ143" s="30">
        <f t="shared" si="75"/>
        <v>1</v>
      </c>
      <c r="AK143" s="30">
        <f t="shared" si="75"/>
        <v>1</v>
      </c>
      <c r="AL143" s="30">
        <f t="shared" si="75"/>
        <v>1</v>
      </c>
      <c r="AM143" s="30">
        <f t="shared" si="75"/>
        <v>1</v>
      </c>
      <c r="AN143" s="30">
        <f t="shared" si="75"/>
        <v>1</v>
      </c>
      <c r="AO143" s="30">
        <f t="shared" si="75"/>
        <v>1</v>
      </c>
      <c r="AP143" s="30">
        <f t="shared" si="75"/>
        <v>1</v>
      </c>
    </row>
    <row r="144" spans="1:42" hidden="1" outlineLevel="1" x14ac:dyDescent="0.25">
      <c r="A144" s="7" t="s">
        <v>916</v>
      </c>
      <c r="B144" s="7" t="s">
        <v>870</v>
      </c>
      <c r="C144" s="7" t="s">
        <v>892</v>
      </c>
      <c r="H144" s="7" t="str">
        <f>INDEX(Variables!$B$5:$B$65,MATCH($A144,Variables!$A$5:$A$65,0))&amp;IF($C144="",""," | "&amp;INDEX(Mapping!$B$5:$B$26,MATCH($C144,Mapping!$A$5:$A$26,0))&amp;" | "&amp;INDEX(Mapping!$B$30:$B$41,MATCH($B144,Mapping!$A$30:$A$41,0)))</f>
        <v>Share of shadow price impacting efficiency | Other manufacturing | All fuels</v>
      </c>
      <c r="I144" s="7" t="str">
        <f>INDEX(Variables!$C$5:$C$65,MATCH($A144,Variables!$A$5:$A$65,0))</f>
        <v>share</v>
      </c>
      <c r="J144" s="7" t="str">
        <f>INDEX(Variables!$E$5:$E$65,MATCH($A144,Variables!$A$5:$A$65,0))</f>
        <v>Feebate coverage x adjustment</v>
      </c>
      <c r="K144" s="7"/>
      <c r="L144" s="28" t="str">
        <f>LOWER(Settings!$C$4)&amp;".mit."&amp;$A144&amp;IF($C144="","","."&amp;$C144&amp;"."&amp;$B144)&amp;IF(INDEX(Variables!$D$5:$D$65,MATCH($A144,Variables!$A$5:$A$65,0))="","","."&amp;INDEX(Variables!$D$5:$D$65,MATCH($A144,Variables!$A$5:$A$65,0)))&amp;"."&amp;L$5</f>
        <v>egy.mit.ssc.omn.all.1</v>
      </c>
      <c r="M144" s="29">
        <f t="shared" ref="M144:Z144" si="76">M121*M$126</f>
        <v>1</v>
      </c>
      <c r="N144" s="30">
        <f t="shared" si="76"/>
        <v>1</v>
      </c>
      <c r="O144" s="30">
        <f t="shared" si="76"/>
        <v>1</v>
      </c>
      <c r="P144" s="30">
        <f t="shared" si="76"/>
        <v>1</v>
      </c>
      <c r="Q144" s="30">
        <f t="shared" si="76"/>
        <v>1</v>
      </c>
      <c r="R144" s="30">
        <f t="shared" si="76"/>
        <v>1</v>
      </c>
      <c r="S144" s="30">
        <f t="shared" si="76"/>
        <v>1</v>
      </c>
      <c r="T144" s="30">
        <f t="shared" si="76"/>
        <v>1</v>
      </c>
      <c r="U144" s="30">
        <f t="shared" si="76"/>
        <v>1</v>
      </c>
      <c r="V144" s="30">
        <f t="shared" si="76"/>
        <v>1</v>
      </c>
      <c r="W144" s="30">
        <f t="shared" si="76"/>
        <v>1</v>
      </c>
      <c r="X144" s="30">
        <f t="shared" si="76"/>
        <v>1</v>
      </c>
      <c r="Y144" s="30">
        <f t="shared" si="76"/>
        <v>1</v>
      </c>
      <c r="Z144" s="30">
        <f t="shared" si="76"/>
        <v>1</v>
      </c>
      <c r="AA144" s="30"/>
      <c r="AB144" s="28" t="str">
        <f>LOWER(Settings!$C$4)&amp;".mit."&amp;$A144&amp;IF($C144="","","."&amp;$C144&amp;"."&amp;$B144)&amp;IF(INDEX(Variables!$D$5:$D$65,MATCH($A144,Variables!$A$5:$A$65,0))="","","."&amp;INDEX(Variables!$D$5:$D$65,MATCH($A144,Variables!$A$5:$A$65,0)))&amp;"."&amp;AB$5</f>
        <v>egy.mit.ssc.omn.all.2</v>
      </c>
      <c r="AC144" s="29">
        <f t="shared" ref="AC144:AP144" si="77">AC121*AC$126</f>
        <v>1</v>
      </c>
      <c r="AD144" s="30">
        <f t="shared" si="77"/>
        <v>1</v>
      </c>
      <c r="AE144" s="30">
        <f t="shared" si="77"/>
        <v>1</v>
      </c>
      <c r="AF144" s="30">
        <f t="shared" si="77"/>
        <v>1</v>
      </c>
      <c r="AG144" s="30">
        <f t="shared" si="77"/>
        <v>1</v>
      </c>
      <c r="AH144" s="30">
        <f t="shared" si="77"/>
        <v>1</v>
      </c>
      <c r="AI144" s="30">
        <f t="shared" si="77"/>
        <v>1</v>
      </c>
      <c r="AJ144" s="30">
        <f t="shared" si="77"/>
        <v>1</v>
      </c>
      <c r="AK144" s="30">
        <f t="shared" si="77"/>
        <v>1</v>
      </c>
      <c r="AL144" s="30">
        <f t="shared" si="77"/>
        <v>1</v>
      </c>
      <c r="AM144" s="30">
        <f t="shared" si="77"/>
        <v>1</v>
      </c>
      <c r="AN144" s="30">
        <f t="shared" si="77"/>
        <v>1</v>
      </c>
      <c r="AO144" s="30">
        <f t="shared" si="77"/>
        <v>1</v>
      </c>
      <c r="AP144" s="30">
        <f t="shared" si="77"/>
        <v>1</v>
      </c>
    </row>
    <row r="145" spans="1:42" hidden="1" outlineLevel="1" x14ac:dyDescent="0.25">
      <c r="A145" s="7" t="s">
        <v>916</v>
      </c>
      <c r="B145" s="7" t="s">
        <v>870</v>
      </c>
      <c r="C145" s="7" t="s">
        <v>893</v>
      </c>
      <c r="H145" s="7" t="str">
        <f>INDEX(Variables!$B$5:$B$65,MATCH($A145,Variables!$A$5:$A$65,0))&amp;IF($C145="",""," | "&amp;INDEX(Mapping!$B$5:$B$26,MATCH($C145,Mapping!$A$5:$A$26,0))&amp;" | "&amp;INDEX(Mapping!$B$30:$B$41,MATCH($B145,Mapping!$A$30:$A$41,0)))</f>
        <v>Share of shadow price impacting efficiency | Construction | All fuels</v>
      </c>
      <c r="I145" s="7" t="str">
        <f>INDEX(Variables!$C$5:$C$65,MATCH($A145,Variables!$A$5:$A$65,0))</f>
        <v>share</v>
      </c>
      <c r="J145" s="7" t="str">
        <f>INDEX(Variables!$E$5:$E$65,MATCH($A145,Variables!$A$5:$A$65,0))</f>
        <v>Feebate coverage x adjustment</v>
      </c>
      <c r="K145" s="7"/>
      <c r="L145" s="28" t="str">
        <f>LOWER(Settings!$C$4)&amp;".mit."&amp;$A145&amp;IF($C145="","","."&amp;$C145&amp;"."&amp;$B145)&amp;IF(INDEX(Variables!$D$5:$D$65,MATCH($A145,Variables!$A$5:$A$65,0))="","","."&amp;INDEX(Variables!$D$5:$D$65,MATCH($A145,Variables!$A$5:$A$65,0)))&amp;"."&amp;L$5</f>
        <v>egy.mit.ssc.cst.all.1</v>
      </c>
      <c r="M145" s="29">
        <f t="shared" ref="M145:Z145" si="78">M122*M$126</f>
        <v>1</v>
      </c>
      <c r="N145" s="30">
        <f t="shared" si="78"/>
        <v>1</v>
      </c>
      <c r="O145" s="30">
        <f t="shared" si="78"/>
        <v>1</v>
      </c>
      <c r="P145" s="30">
        <f t="shared" si="78"/>
        <v>1</v>
      </c>
      <c r="Q145" s="30">
        <f t="shared" si="78"/>
        <v>1</v>
      </c>
      <c r="R145" s="30">
        <f t="shared" si="78"/>
        <v>1</v>
      </c>
      <c r="S145" s="30">
        <f t="shared" si="78"/>
        <v>1</v>
      </c>
      <c r="T145" s="30">
        <f t="shared" si="78"/>
        <v>1</v>
      </c>
      <c r="U145" s="30">
        <f t="shared" si="78"/>
        <v>1</v>
      </c>
      <c r="V145" s="30">
        <f t="shared" si="78"/>
        <v>1</v>
      </c>
      <c r="W145" s="30">
        <f t="shared" si="78"/>
        <v>1</v>
      </c>
      <c r="X145" s="30">
        <f t="shared" si="78"/>
        <v>1</v>
      </c>
      <c r="Y145" s="30">
        <f t="shared" si="78"/>
        <v>1</v>
      </c>
      <c r="Z145" s="30">
        <f t="shared" si="78"/>
        <v>1</v>
      </c>
      <c r="AA145" s="30"/>
      <c r="AB145" s="28" t="str">
        <f>LOWER(Settings!$C$4)&amp;".mit."&amp;$A145&amp;IF($C145="","","."&amp;$C145&amp;"."&amp;$B145)&amp;IF(INDEX(Variables!$D$5:$D$65,MATCH($A145,Variables!$A$5:$A$65,0))="","","."&amp;INDEX(Variables!$D$5:$D$65,MATCH($A145,Variables!$A$5:$A$65,0)))&amp;"."&amp;AB$5</f>
        <v>egy.mit.ssc.cst.all.2</v>
      </c>
      <c r="AC145" s="29">
        <f t="shared" ref="AC145:AP145" si="79">AC122*AC$126</f>
        <v>1</v>
      </c>
      <c r="AD145" s="30">
        <f t="shared" si="79"/>
        <v>1</v>
      </c>
      <c r="AE145" s="30">
        <f t="shared" si="79"/>
        <v>1</v>
      </c>
      <c r="AF145" s="30">
        <f t="shared" si="79"/>
        <v>1</v>
      </c>
      <c r="AG145" s="30">
        <f t="shared" si="79"/>
        <v>1</v>
      </c>
      <c r="AH145" s="30">
        <f t="shared" si="79"/>
        <v>1</v>
      </c>
      <c r="AI145" s="30">
        <f t="shared" si="79"/>
        <v>1</v>
      </c>
      <c r="AJ145" s="30">
        <f t="shared" si="79"/>
        <v>1</v>
      </c>
      <c r="AK145" s="30">
        <f t="shared" si="79"/>
        <v>1</v>
      </c>
      <c r="AL145" s="30">
        <f t="shared" si="79"/>
        <v>1</v>
      </c>
      <c r="AM145" s="30">
        <f t="shared" si="79"/>
        <v>1</v>
      </c>
      <c r="AN145" s="30">
        <f t="shared" si="79"/>
        <v>1</v>
      </c>
      <c r="AO145" s="30">
        <f t="shared" si="79"/>
        <v>1</v>
      </c>
      <c r="AP145" s="30">
        <f t="shared" si="79"/>
        <v>1</v>
      </c>
    </row>
    <row r="146" spans="1:42" hidden="1" outlineLevel="1" x14ac:dyDescent="0.25">
      <c r="A146" s="7" t="s">
        <v>916</v>
      </c>
      <c r="B146" s="7" t="s">
        <v>870</v>
      </c>
      <c r="C146" s="7" t="s">
        <v>894</v>
      </c>
      <c r="H146" s="7" t="str">
        <f>INDEX(Variables!$B$5:$B$65,MATCH($A146,Variables!$A$5:$A$65,0))&amp;IF($C146="",""," | "&amp;INDEX(Mapping!$B$5:$B$26,MATCH($C146,Mapping!$A$5:$A$26,0))&amp;" | "&amp;INDEX(Mapping!$B$30:$B$41,MATCH($B146,Mapping!$A$30:$A$41,0)))</f>
        <v>Share of shadow price impacting efficiency | Fuel transformation | All fuels</v>
      </c>
      <c r="I146" s="7" t="str">
        <f>INDEX(Variables!$C$5:$C$65,MATCH($A146,Variables!$A$5:$A$65,0))</f>
        <v>share</v>
      </c>
      <c r="J146" s="7" t="str">
        <f>INDEX(Variables!$E$5:$E$65,MATCH($A146,Variables!$A$5:$A$65,0))</f>
        <v>Feebate coverage x adjustment</v>
      </c>
      <c r="K146" s="7"/>
      <c r="L146" s="28" t="str">
        <f>LOWER(Settings!$C$4)&amp;".mit."&amp;$A146&amp;IF($C146="","","."&amp;$C146&amp;"."&amp;$B146)&amp;IF(INDEX(Variables!$D$5:$D$65,MATCH($A146,Variables!$A$5:$A$65,0))="","","."&amp;INDEX(Variables!$D$5:$D$65,MATCH($A146,Variables!$A$5:$A$65,0)))&amp;"."&amp;L$5</f>
        <v>egy.mit.ssc.ftr.all.1</v>
      </c>
      <c r="M146" s="29">
        <f t="shared" ref="M146:Z146" si="80">M123*M$126</f>
        <v>1</v>
      </c>
      <c r="N146" s="30">
        <f t="shared" si="80"/>
        <v>1</v>
      </c>
      <c r="O146" s="30">
        <f t="shared" si="80"/>
        <v>1</v>
      </c>
      <c r="P146" s="30">
        <f t="shared" si="80"/>
        <v>1</v>
      </c>
      <c r="Q146" s="30">
        <f t="shared" si="80"/>
        <v>1</v>
      </c>
      <c r="R146" s="30">
        <f t="shared" si="80"/>
        <v>1</v>
      </c>
      <c r="S146" s="30">
        <f t="shared" si="80"/>
        <v>1</v>
      </c>
      <c r="T146" s="30">
        <f t="shared" si="80"/>
        <v>1</v>
      </c>
      <c r="U146" s="30">
        <f t="shared" si="80"/>
        <v>1</v>
      </c>
      <c r="V146" s="30">
        <f t="shared" si="80"/>
        <v>1</v>
      </c>
      <c r="W146" s="30">
        <f t="shared" si="80"/>
        <v>1</v>
      </c>
      <c r="X146" s="30">
        <f t="shared" si="80"/>
        <v>1</v>
      </c>
      <c r="Y146" s="30">
        <f t="shared" si="80"/>
        <v>1</v>
      </c>
      <c r="Z146" s="30">
        <f t="shared" si="80"/>
        <v>1</v>
      </c>
      <c r="AA146" s="30"/>
      <c r="AB146" s="28" t="str">
        <f>LOWER(Settings!$C$4)&amp;".mit."&amp;$A146&amp;IF($C146="","","."&amp;$C146&amp;"."&amp;$B146)&amp;IF(INDEX(Variables!$D$5:$D$65,MATCH($A146,Variables!$A$5:$A$65,0))="","","."&amp;INDEX(Variables!$D$5:$D$65,MATCH($A146,Variables!$A$5:$A$65,0)))&amp;"."&amp;AB$5</f>
        <v>egy.mit.ssc.ftr.all.2</v>
      </c>
      <c r="AC146" s="29">
        <f t="shared" ref="AC146:AP146" si="81">AC123*AC$126</f>
        <v>1</v>
      </c>
      <c r="AD146" s="30">
        <f t="shared" si="81"/>
        <v>1</v>
      </c>
      <c r="AE146" s="30">
        <f t="shared" si="81"/>
        <v>1</v>
      </c>
      <c r="AF146" s="30">
        <f t="shared" si="81"/>
        <v>1</v>
      </c>
      <c r="AG146" s="30">
        <f t="shared" si="81"/>
        <v>1</v>
      </c>
      <c r="AH146" s="30">
        <f t="shared" si="81"/>
        <v>1</v>
      </c>
      <c r="AI146" s="30">
        <f t="shared" si="81"/>
        <v>1</v>
      </c>
      <c r="AJ146" s="30">
        <f t="shared" si="81"/>
        <v>1</v>
      </c>
      <c r="AK146" s="30">
        <f t="shared" si="81"/>
        <v>1</v>
      </c>
      <c r="AL146" s="30">
        <f t="shared" si="81"/>
        <v>1</v>
      </c>
      <c r="AM146" s="30">
        <f t="shared" si="81"/>
        <v>1</v>
      </c>
      <c r="AN146" s="30">
        <f t="shared" si="81"/>
        <v>1</v>
      </c>
      <c r="AO146" s="30">
        <f t="shared" si="81"/>
        <v>1</v>
      </c>
      <c r="AP146" s="30">
        <f t="shared" si="81"/>
        <v>1</v>
      </c>
    </row>
    <row r="147" spans="1:42" hidden="1" outlineLevel="1" x14ac:dyDescent="0.25">
      <c r="A147" s="7" t="s">
        <v>916</v>
      </c>
      <c r="B147" s="7" t="s">
        <v>870</v>
      </c>
      <c r="C147" s="7" t="s">
        <v>895</v>
      </c>
      <c r="H147" s="7" t="str">
        <f>INDEX(Variables!$B$5:$B$65,MATCH($A147,Variables!$A$5:$A$65,0))&amp;IF($C147="",""," | "&amp;INDEX(Mapping!$B$5:$B$26,MATCH($C147,Mapping!$A$5:$A$26,0))&amp;" | "&amp;INDEX(Mapping!$B$30:$B$41,MATCH($B147,Mapping!$A$30:$A$41,0)))</f>
        <v>Share of shadow price impacting efficiency | Other energy use | All fuels</v>
      </c>
      <c r="I147" s="7" t="str">
        <f>INDEX(Variables!$C$5:$C$65,MATCH($A147,Variables!$A$5:$A$65,0))</f>
        <v>share</v>
      </c>
      <c r="J147" s="7" t="str">
        <f>INDEX(Variables!$E$5:$E$65,MATCH($A147,Variables!$A$5:$A$65,0))</f>
        <v>Feebate coverage x adjustment</v>
      </c>
      <c r="K147" s="7"/>
      <c r="L147" s="28" t="str">
        <f>LOWER(Settings!$C$4)&amp;".mit."&amp;$A147&amp;IF($C147="","","."&amp;$C147&amp;"."&amp;$B147)&amp;IF(INDEX(Variables!$D$5:$D$65,MATCH($A147,Variables!$A$5:$A$65,0))="","","."&amp;INDEX(Variables!$D$5:$D$65,MATCH($A147,Variables!$A$5:$A$65,0)))&amp;"."&amp;L$5</f>
        <v>egy.mit.ssc.oen.all.1</v>
      </c>
      <c r="M147" s="29">
        <f t="shared" ref="M147:Z147" si="82">M124*M$126</f>
        <v>1</v>
      </c>
      <c r="N147" s="30">
        <f t="shared" si="82"/>
        <v>1</v>
      </c>
      <c r="O147" s="30">
        <f t="shared" si="82"/>
        <v>1</v>
      </c>
      <c r="P147" s="30">
        <f t="shared" si="82"/>
        <v>1</v>
      </c>
      <c r="Q147" s="30">
        <f t="shared" si="82"/>
        <v>1</v>
      </c>
      <c r="R147" s="30">
        <f t="shared" si="82"/>
        <v>1</v>
      </c>
      <c r="S147" s="30">
        <f t="shared" si="82"/>
        <v>1</v>
      </c>
      <c r="T147" s="30">
        <f t="shared" si="82"/>
        <v>1</v>
      </c>
      <c r="U147" s="30">
        <f t="shared" si="82"/>
        <v>1</v>
      </c>
      <c r="V147" s="30">
        <f t="shared" si="82"/>
        <v>1</v>
      </c>
      <c r="W147" s="30">
        <f t="shared" si="82"/>
        <v>1</v>
      </c>
      <c r="X147" s="30">
        <f t="shared" si="82"/>
        <v>1</v>
      </c>
      <c r="Y147" s="30">
        <f t="shared" si="82"/>
        <v>1</v>
      </c>
      <c r="Z147" s="30">
        <f t="shared" si="82"/>
        <v>1</v>
      </c>
      <c r="AA147" s="30"/>
      <c r="AB147" s="28" t="str">
        <f>LOWER(Settings!$C$4)&amp;".mit."&amp;$A147&amp;IF($C147="","","."&amp;$C147&amp;"."&amp;$B147)&amp;IF(INDEX(Variables!$D$5:$D$65,MATCH($A147,Variables!$A$5:$A$65,0))="","","."&amp;INDEX(Variables!$D$5:$D$65,MATCH($A147,Variables!$A$5:$A$65,0)))&amp;"."&amp;AB$5</f>
        <v>egy.mit.ssc.oen.all.2</v>
      </c>
      <c r="AC147" s="29">
        <f t="shared" ref="AC147:AP147" si="83">AC124*AC$126</f>
        <v>1</v>
      </c>
      <c r="AD147" s="30">
        <f t="shared" si="83"/>
        <v>1</v>
      </c>
      <c r="AE147" s="30">
        <f t="shared" si="83"/>
        <v>1</v>
      </c>
      <c r="AF147" s="30">
        <f t="shared" si="83"/>
        <v>1</v>
      </c>
      <c r="AG147" s="30">
        <f t="shared" si="83"/>
        <v>1</v>
      </c>
      <c r="AH147" s="30">
        <f t="shared" si="83"/>
        <v>1</v>
      </c>
      <c r="AI147" s="30">
        <f t="shared" si="83"/>
        <v>1</v>
      </c>
      <c r="AJ147" s="30">
        <f t="shared" si="83"/>
        <v>1</v>
      </c>
      <c r="AK147" s="30">
        <f t="shared" si="83"/>
        <v>1</v>
      </c>
      <c r="AL147" s="30">
        <f t="shared" si="83"/>
        <v>1</v>
      </c>
      <c r="AM147" s="30">
        <f t="shared" si="83"/>
        <v>1</v>
      </c>
      <c r="AN147" s="30">
        <f t="shared" si="83"/>
        <v>1</v>
      </c>
      <c r="AO147" s="30">
        <f t="shared" si="83"/>
        <v>1</v>
      </c>
      <c r="AP147" s="30">
        <f t="shared" si="83"/>
        <v>1</v>
      </c>
    </row>
    <row r="149" spans="1:42" collapsed="1" x14ac:dyDescent="0.25">
      <c r="A149" s="18" t="s">
        <v>917</v>
      </c>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c r="AN149" s="19"/>
      <c r="AO149" s="19"/>
      <c r="AP149" s="19"/>
    </row>
    <row r="150" spans="1:42" hidden="1" outlineLevel="1" x14ac:dyDescent="0.25">
      <c r="H150" s="31" t="s">
        <v>918</v>
      </c>
    </row>
    <row r="151" spans="1:42" hidden="1" outlineLevel="1" x14ac:dyDescent="0.25">
      <c r="A151" s="5" t="s">
        <v>431</v>
      </c>
      <c r="B151" s="5"/>
      <c r="C151" s="5"/>
      <c r="D151" s="6">
        <v>220</v>
      </c>
      <c r="H151" s="5" t="str">
        <f>INDEX(Variables!$B$5:$B$65,MATCH($A151,Variables!$A$5:$A$65,0))&amp;IF($C151="",""," | "&amp;INDEX(Mapping!$B$5:$B$26,MATCH($C151,Mapping!$A$5:$A$26,0))&amp;" | "&amp;INDEX(Mapping!$B$30:$B$41,MATCH($B151,Mapping!$A$30:$A$41,0)))</f>
        <v>International energy price forecasts</v>
      </c>
      <c r="I151" s="5" t="str">
        <f>INDEX(Variables!$C$5:$C$65,MATCH($A151,Variables!$A$5:$A$65,0))</f>
        <v>switch</v>
      </c>
      <c r="J151" s="5" t="str">
        <f>INDEX(Variables!$E$5:$E$65,MATCH($A151,Variables!$A$5:$A$65,0))</f>
        <v>MTInputs (scenario column)</v>
      </c>
      <c r="K151" s="5"/>
      <c r="L151" s="23" t="str">
        <f>LOWER(Settings!$C$4)&amp;".mit."&amp;$A151&amp;IF($C151="","","."&amp;$C151&amp;"."&amp;$B151)&amp;IF(INDEX(Variables!$D$5:$D$65,MATCH($A151,Variables!$A$5:$A$65,0))="","","."&amp;INDEX(Variables!$D$5:$D$65,MATCH($A151,Variables!$A$5:$A$65,0)))&amp;"."&amp;L$5</f>
        <v>egy.mit.IntEnerPricForeSource.1</v>
      </c>
      <c r="M151" s="35" t="str">
        <f>INDEX(MTInputs!$J$1:$AZ$415,$D151,MATCH(M$5,MTInputs!$J$5:$AZ$5,0))</f>
        <v>IMF</v>
      </c>
      <c r="N151" s="5" t="str">
        <f>INDEX(MTInputs!$J$1:$AZ$415,$D151,MATCH(N$5,MTInputs!$J$5:$AZ$5,0))</f>
        <v>IMF</v>
      </c>
      <c r="O151" s="5" t="str">
        <f>INDEX(MTInputs!$J$1:$AZ$415,$D151,MATCH(O$5,MTInputs!$J$5:$AZ$5,0))</f>
        <v>IMF</v>
      </c>
      <c r="P151" s="5" t="str">
        <f>INDEX(MTInputs!$J$1:$AZ$415,$D151,MATCH(P$5,MTInputs!$J$5:$AZ$5,0))</f>
        <v>IMF</v>
      </c>
      <c r="Q151" s="5" t="str">
        <f>INDEX(MTInputs!$J$1:$AZ$415,$D151,MATCH(Q$5,MTInputs!$J$5:$AZ$5,0))</f>
        <v>IMF</v>
      </c>
      <c r="R151" s="5" t="str">
        <f>INDEX(MTInputs!$J$1:$AZ$415,$D151,MATCH(R$5,MTInputs!$J$5:$AZ$5,0))</f>
        <v>IMF</v>
      </c>
      <c r="S151" s="5" t="str">
        <f>INDEX(MTInputs!$J$1:$AZ$415,$D151,MATCH(S$5,MTInputs!$J$5:$AZ$5,0))</f>
        <v>IMF</v>
      </c>
      <c r="T151" s="5" t="str">
        <f>INDEX(MTInputs!$J$1:$AZ$415,$D151,MATCH(T$5,MTInputs!$J$5:$AZ$5,0))</f>
        <v>IMF</v>
      </c>
      <c r="U151" s="5" t="str">
        <f>INDEX(MTInputs!$J$1:$AZ$415,$D151,MATCH(U$5,MTInputs!$J$5:$AZ$5,0))</f>
        <v>IMF</v>
      </c>
      <c r="V151" s="5" t="str">
        <f>INDEX(MTInputs!$J$1:$AZ$415,$D151,MATCH(V$5,MTInputs!$J$5:$AZ$5,0))</f>
        <v>IMF</v>
      </c>
      <c r="W151" s="5" t="str">
        <f>INDEX(MTInputs!$J$1:$AZ$415,$D151,MATCH(W$5,MTInputs!$J$5:$AZ$5,0))</f>
        <v>IMF</v>
      </c>
      <c r="X151" s="5" t="str">
        <f>INDEX(MTInputs!$J$1:$AZ$415,$D151,MATCH(X$5,MTInputs!$J$5:$AZ$5,0))</f>
        <v>IMF</v>
      </c>
      <c r="Y151" s="5" t="str">
        <f>INDEX(MTInputs!$J$1:$AZ$415,$D151,MATCH(Y$5,MTInputs!$J$5:$AZ$5,0))</f>
        <v>IMF</v>
      </c>
      <c r="Z151" s="5" t="str">
        <f>INDEX(MTInputs!$J$1:$AZ$415,$D151,MATCH(Z$5,MTInputs!$J$5:$AZ$5,0))</f>
        <v>IMF</v>
      </c>
      <c r="AA151" s="5"/>
      <c r="AB151" s="23" t="str">
        <f>LOWER(Settings!$C$4)&amp;".mit."&amp;$A151&amp;IF($C151="","","."&amp;$C151&amp;"."&amp;$B151)&amp;IF(INDEX(Variables!$D$5:$D$65,MATCH($A151,Variables!$A$5:$A$65,0))="","","."&amp;INDEX(Variables!$D$5:$D$65,MATCH($A151,Variables!$A$5:$A$65,0)))&amp;"."&amp;AB$5</f>
        <v>egy.mit.IntEnerPricForeSource.2</v>
      </c>
      <c r="AC151" s="35" t="str">
        <f>INDEX(MTInputs!$J$1:$AZ$415,$D151,MATCH(AC$5,MTInputs!$J$5:$AZ$5,0))</f>
        <v>IMF</v>
      </c>
      <c r="AD151" s="5" t="str">
        <f>INDEX(MTInputs!$J$1:$AZ$415,$D151,MATCH(AD$5,MTInputs!$J$5:$AZ$5,0))</f>
        <v>IMF</v>
      </c>
      <c r="AE151" s="5" t="str">
        <f>INDEX(MTInputs!$J$1:$AZ$415,$D151,MATCH(AE$5,MTInputs!$J$5:$AZ$5,0))</f>
        <v>IMF</v>
      </c>
      <c r="AF151" s="5" t="str">
        <f>INDEX(MTInputs!$J$1:$AZ$415,$D151,MATCH(AF$5,MTInputs!$J$5:$AZ$5,0))</f>
        <v>IMF</v>
      </c>
      <c r="AG151" s="5" t="str">
        <f>INDEX(MTInputs!$J$1:$AZ$415,$D151,MATCH(AG$5,MTInputs!$J$5:$AZ$5,0))</f>
        <v>IMF</v>
      </c>
      <c r="AH151" s="5" t="str">
        <f>INDEX(MTInputs!$J$1:$AZ$415,$D151,MATCH(AH$5,MTInputs!$J$5:$AZ$5,0))</f>
        <v>IMF</v>
      </c>
      <c r="AI151" s="5" t="str">
        <f>INDEX(MTInputs!$J$1:$AZ$415,$D151,MATCH(AI$5,MTInputs!$J$5:$AZ$5,0))</f>
        <v>IMF</v>
      </c>
      <c r="AJ151" s="5" t="str">
        <f>INDEX(MTInputs!$J$1:$AZ$415,$D151,MATCH(AJ$5,MTInputs!$J$5:$AZ$5,0))</f>
        <v>IMF</v>
      </c>
      <c r="AK151" s="5" t="str">
        <f>INDEX(MTInputs!$J$1:$AZ$415,$D151,MATCH(AK$5,MTInputs!$J$5:$AZ$5,0))</f>
        <v>IMF</v>
      </c>
      <c r="AL151" s="5" t="str">
        <f>INDEX(MTInputs!$J$1:$AZ$415,$D151,MATCH(AL$5,MTInputs!$J$5:$AZ$5,0))</f>
        <v>IMF</v>
      </c>
      <c r="AM151" s="5" t="str">
        <f>INDEX(MTInputs!$J$1:$AZ$415,$D151,MATCH(AM$5,MTInputs!$J$5:$AZ$5,0))</f>
        <v>IMF</v>
      </c>
      <c r="AN151" s="5" t="str">
        <f>INDEX(MTInputs!$J$1:$AZ$415,$D151,MATCH(AN$5,MTInputs!$J$5:$AZ$5,0))</f>
        <v>IMF</v>
      </c>
      <c r="AO151" s="5" t="str">
        <f>INDEX(MTInputs!$J$1:$AZ$415,$D151,MATCH(AO$5,MTInputs!$J$5:$AZ$5,0))</f>
        <v>IMF</v>
      </c>
      <c r="AP151" s="5" t="str">
        <f>INDEX(MTInputs!$J$1:$AZ$415,$D151,MATCH(AP$5,MTInputs!$J$5:$AZ$5,0))</f>
        <v>IMF</v>
      </c>
    </row>
    <row r="152" spans="1:42" hidden="1" outlineLevel="1" x14ac:dyDescent="0.25">
      <c r="A152" s="5" t="s">
        <v>512</v>
      </c>
      <c r="B152" s="5"/>
      <c r="C152" s="5"/>
      <c r="D152" s="6">
        <v>258</v>
      </c>
      <c r="H152" s="5" t="str">
        <f>INDEX(Variables!$B$5:$B$65,MATCH($A152,Variables!$A$5:$A$65,0))&amp;IF($C152="",""," | "&amp;INDEX(Mapping!$B$5:$B$26,MATCH($C152,Mapping!$A$5:$A$26,0))&amp;" | "&amp;INDEX(Mapping!$B$30:$B$41,MATCH($B152,Mapping!$A$30:$A$41,0)))</f>
        <v>International energy prices adjustment</v>
      </c>
      <c r="I152" s="5" t="str">
        <f>INDEX(Variables!$C$5:$C$65,MATCH($A152,Variables!$A$5:$A$65,0))</f>
        <v>switch</v>
      </c>
      <c r="J152" s="5" t="str">
        <f>INDEX(Variables!$E$5:$E$65,MATCH($A152,Variables!$A$5:$A$65,0))</f>
        <v>MTInputs (scenario column)</v>
      </c>
      <c r="K152" s="5"/>
      <c r="L152" s="23" t="str">
        <f>LOWER(Settings!$C$4)&amp;".mit."&amp;$A152&amp;IF($C152="","","."&amp;$C152&amp;"."&amp;$B152)&amp;IF(INDEX(Variables!$D$5:$D$65,MATCH($A152,Variables!$A$5:$A$65,0))="","","."&amp;INDEX(Variables!$D$5:$D$65,MATCH($A152,Variables!$A$5:$A$65,0)))&amp;"."&amp;L$5</f>
        <v>egy.mit.IntEnerPricForecastAdjustment.1</v>
      </c>
      <c r="M152" s="35" t="str">
        <f>INDEX(MTInputs!$J$1:$AZ$415,$D152,MATCH(M$5,MTInputs!$J$5:$AZ$5,0))</f>
        <v>Base*</v>
      </c>
      <c r="N152" s="5" t="str">
        <f>INDEX(MTInputs!$J$1:$AZ$415,$D152,MATCH(N$5,MTInputs!$J$5:$AZ$5,0))</f>
        <v>Base*</v>
      </c>
      <c r="O152" s="5" t="str">
        <f>INDEX(MTInputs!$J$1:$AZ$415,$D152,MATCH(O$5,MTInputs!$J$5:$AZ$5,0))</f>
        <v>Base*</v>
      </c>
      <c r="P152" s="5" t="str">
        <f>INDEX(MTInputs!$J$1:$AZ$415,$D152,MATCH(P$5,MTInputs!$J$5:$AZ$5,0))</f>
        <v>Base*</v>
      </c>
      <c r="Q152" s="5" t="str">
        <f>INDEX(MTInputs!$J$1:$AZ$415,$D152,MATCH(Q$5,MTInputs!$J$5:$AZ$5,0))</f>
        <v>Base*</v>
      </c>
      <c r="R152" s="5" t="str">
        <f>INDEX(MTInputs!$J$1:$AZ$415,$D152,MATCH(R$5,MTInputs!$J$5:$AZ$5,0))</f>
        <v>Base*</v>
      </c>
      <c r="S152" s="5" t="str">
        <f>INDEX(MTInputs!$J$1:$AZ$415,$D152,MATCH(S$5,MTInputs!$J$5:$AZ$5,0))</f>
        <v>Base*</v>
      </c>
      <c r="T152" s="5" t="str">
        <f>INDEX(MTInputs!$J$1:$AZ$415,$D152,MATCH(T$5,MTInputs!$J$5:$AZ$5,0))</f>
        <v>Base*</v>
      </c>
      <c r="U152" s="5" t="str">
        <f>INDEX(MTInputs!$J$1:$AZ$415,$D152,MATCH(U$5,MTInputs!$J$5:$AZ$5,0))</f>
        <v>Base*</v>
      </c>
      <c r="V152" s="5" t="str">
        <f>INDEX(MTInputs!$J$1:$AZ$415,$D152,MATCH(V$5,MTInputs!$J$5:$AZ$5,0))</f>
        <v>Base*</v>
      </c>
      <c r="W152" s="5" t="str">
        <f>INDEX(MTInputs!$J$1:$AZ$415,$D152,MATCH(W$5,MTInputs!$J$5:$AZ$5,0))</f>
        <v>Base*</v>
      </c>
      <c r="X152" s="5" t="str">
        <f>INDEX(MTInputs!$J$1:$AZ$415,$D152,MATCH(X$5,MTInputs!$J$5:$AZ$5,0))</f>
        <v>Base*</v>
      </c>
      <c r="Y152" s="5" t="str">
        <f>INDEX(MTInputs!$J$1:$AZ$415,$D152,MATCH(Y$5,MTInputs!$J$5:$AZ$5,0))</f>
        <v>Base*</v>
      </c>
      <c r="Z152" s="5" t="str">
        <f>INDEX(MTInputs!$J$1:$AZ$415,$D152,MATCH(Z$5,MTInputs!$J$5:$AZ$5,0))</f>
        <v>Base*</v>
      </c>
      <c r="AA152" s="5"/>
      <c r="AB152" s="23" t="str">
        <f>LOWER(Settings!$C$4)&amp;".mit."&amp;$A152&amp;IF($C152="","","."&amp;$C152&amp;"."&amp;$B152)&amp;IF(INDEX(Variables!$D$5:$D$65,MATCH($A152,Variables!$A$5:$A$65,0))="","","."&amp;INDEX(Variables!$D$5:$D$65,MATCH($A152,Variables!$A$5:$A$65,0)))&amp;"."&amp;AB$5</f>
        <v>egy.mit.IntEnerPricForecastAdjustment.2</v>
      </c>
      <c r="AC152" s="35" t="str">
        <f>INDEX(MTInputs!$J$1:$AZ$415,$D152,MATCH(AC$5,MTInputs!$J$5:$AZ$5,0))</f>
        <v>Base*</v>
      </c>
      <c r="AD152" s="5" t="str">
        <f>INDEX(MTInputs!$J$1:$AZ$415,$D152,MATCH(AD$5,MTInputs!$J$5:$AZ$5,0))</f>
        <v>Base*</v>
      </c>
      <c r="AE152" s="5" t="str">
        <f>INDEX(MTInputs!$J$1:$AZ$415,$D152,MATCH(AE$5,MTInputs!$J$5:$AZ$5,0))</f>
        <v>Base*</v>
      </c>
      <c r="AF152" s="5" t="str">
        <f>INDEX(MTInputs!$J$1:$AZ$415,$D152,MATCH(AF$5,MTInputs!$J$5:$AZ$5,0))</f>
        <v>Base*</v>
      </c>
      <c r="AG152" s="5" t="str">
        <f>INDEX(MTInputs!$J$1:$AZ$415,$D152,MATCH(AG$5,MTInputs!$J$5:$AZ$5,0))</f>
        <v>Base*</v>
      </c>
      <c r="AH152" s="5" t="str">
        <f>INDEX(MTInputs!$J$1:$AZ$415,$D152,MATCH(AH$5,MTInputs!$J$5:$AZ$5,0))</f>
        <v>Base*</v>
      </c>
      <c r="AI152" s="5" t="str">
        <f>INDEX(MTInputs!$J$1:$AZ$415,$D152,MATCH(AI$5,MTInputs!$J$5:$AZ$5,0))</f>
        <v>Base*</v>
      </c>
      <c r="AJ152" s="5" t="str">
        <f>INDEX(MTInputs!$J$1:$AZ$415,$D152,MATCH(AJ$5,MTInputs!$J$5:$AZ$5,0))</f>
        <v>Base*</v>
      </c>
      <c r="AK152" s="5" t="str">
        <f>INDEX(MTInputs!$J$1:$AZ$415,$D152,MATCH(AK$5,MTInputs!$J$5:$AZ$5,0))</f>
        <v>Base*</v>
      </c>
      <c r="AL152" s="5" t="str">
        <f>INDEX(MTInputs!$J$1:$AZ$415,$D152,MATCH(AL$5,MTInputs!$J$5:$AZ$5,0))</f>
        <v>Base*</v>
      </c>
      <c r="AM152" s="5" t="str">
        <f>INDEX(MTInputs!$J$1:$AZ$415,$D152,MATCH(AM$5,MTInputs!$J$5:$AZ$5,0))</f>
        <v>Base*</v>
      </c>
      <c r="AN152" s="5" t="str">
        <f>INDEX(MTInputs!$J$1:$AZ$415,$D152,MATCH(AN$5,MTInputs!$J$5:$AZ$5,0))</f>
        <v>Base*</v>
      </c>
      <c r="AO152" s="5" t="str">
        <f>INDEX(MTInputs!$J$1:$AZ$415,$D152,MATCH(AO$5,MTInputs!$J$5:$AZ$5,0))</f>
        <v>Base*</v>
      </c>
      <c r="AP152" s="5" t="str">
        <f>INDEX(MTInputs!$J$1:$AZ$415,$D152,MATCH(AP$5,MTInputs!$J$5:$AZ$5,0))</f>
        <v>Base*</v>
      </c>
    </row>
    <row r="153" spans="1:42" hidden="1" outlineLevel="1" x14ac:dyDescent="0.25">
      <c r="A153" s="5" t="s">
        <v>919</v>
      </c>
      <c r="B153" s="5" t="s">
        <v>920</v>
      </c>
      <c r="C153" s="5" t="s">
        <v>921</v>
      </c>
      <c r="D153" s="6" t="s">
        <v>920</v>
      </c>
      <c r="E153" s="6">
        <v>1.5</v>
      </c>
      <c r="F153" s="6">
        <v>0.5</v>
      </c>
      <c r="G153" s="36"/>
      <c r="H153" s="5" t="str">
        <f>INDEX(Variables!$B$5:$B$65,MATCH($A153,Variables!$A$5:$A$65,0))&amp;IF($C153="",""," | "&amp;INDEX(Mapping!$B$5:$B$26,MATCH($C153,Mapping!$A$5:$A$26,0))&amp;" | "&amp;INDEX(Mapping!$B$30:$B$41,MATCH($B153,Mapping!$A$30:$A$41,0)))</f>
        <v>International energy price (real; source and adjustment from MTInputs) | International | Crude oil</v>
      </c>
      <c r="I153" s="5" t="str">
        <f>INDEX(Variables!$C$5:$C$65,MATCH($A153,Variables!$A$5:$A$65,0))</f>
        <v>source unit</v>
      </c>
      <c r="J153" s="5" t="str">
        <f>INDEX(Variables!$E$5:$E$65,MATCH($A153,Variables!$A$5:$A$65,0))</f>
        <v>Prices_int (nominal) x defl x High/Low factor after the last historical year</v>
      </c>
      <c r="K153" s="5"/>
      <c r="L153" s="23" t="str">
        <f>LOWER(Settings!$C$4)&amp;".mit."&amp;$A153&amp;IF($C153="","","."&amp;$C153&amp;"."&amp;$B153)&amp;IF(INDEX(Variables!$D$5:$D$65,MATCH($A153,Variables!$A$5:$A$65,0))="","","."&amp;INDEX(Variables!$D$5:$D$65,MATCH($A153,Variables!$A$5:$A$65,0)))&amp;"."&amp;L$5</f>
        <v>egy.mit.gp.int.oil.1</v>
      </c>
      <c r="M153" s="32">
        <f>IF($D153="",1,INDEX(Prices_int!$F$4:$AD$100,MATCH(SUBSTITUTE(M$151,"*","")&amp;"|"&amp;$D153,Prices_int!$A$4:$A$100,0),MATCH(M$4,Prices_int!$F$3:$AD$3,0))*M$9*IF(M$4&gt;Settings!$C$10,IF(LEFT(M$152,4)="High",$E153,IF(LEFT(M$152,3)="Low",$F153,1)),1))</f>
        <v>111.29183351517197</v>
      </c>
      <c r="N153" s="33">
        <f>IF($D153="",1,INDEX(Prices_int!$F$4:$AD$100,MATCH(SUBSTITUTE(N$151,"*","")&amp;"|"&amp;$D153,Prices_int!$A$4:$A$100,0),MATCH(N$4,Prices_int!$F$3:$AD$3,0))*N$9*IF(N$4&gt;Settings!$C$10,IF(LEFT(N$152,4)="High",$E153,IF(LEFT(N$152,3)="Low",$F153,1)),1))</f>
        <v>89.243631418180655</v>
      </c>
      <c r="O153" s="33">
        <f>IF($D153="",1,INDEX(Prices_int!$F$4:$AD$100,MATCH(SUBSTITUTE(O$151,"*","")&amp;"|"&amp;$D153,Prices_int!$A$4:$A$100,0),MATCH(O$4,Prices_int!$F$3:$AD$3,0))*O$9*IF(O$4&gt;Settings!$C$10,IF(LEFT(O$152,4)="High",$E153,IF(LEFT(O$152,3)="Low",$F153,1)),1))</f>
        <v>84.532944334205666</v>
      </c>
      <c r="P153" s="33">
        <f>IF($D153="",1,INDEX(Prices_int!$F$4:$AD$100,MATCH(SUBSTITUTE(P$151,"*","")&amp;"|"&amp;$D153,Prices_int!$A$4:$A$100,0),MATCH(P$4,Prices_int!$F$3:$AD$3,0))*P$9*IF(P$4&gt;Settings!$C$10,IF(LEFT(P$152,4)="High",$E153,IF(LEFT(P$152,3)="Low",$F153,1)),1))</f>
        <v>70.282313760524204</v>
      </c>
      <c r="Q153" s="33">
        <f>IF($D153="",1,INDEX(Prices_int!$F$4:$AD$100,MATCH(SUBSTITUTE(Q$151,"*","")&amp;"|"&amp;$D153,Prices_int!$A$4:$A$100,0),MATCH(Q$4,Prices_int!$F$3:$AD$3,0))*Q$9*IF(Q$4&gt;Settings!$C$10,IF(LEFT(Q$152,4)="High",$E153,IF(LEFT(Q$152,3)="Low",$F153,1)),1))</f>
        <v>80.186511999999993</v>
      </c>
      <c r="R153" s="33">
        <f>IF($D153="",1,INDEX(Prices_int!$F$4:$AD$100,MATCH(SUBSTITUTE(R$151,"*","")&amp;"|"&amp;$D153,Prices_int!$A$4:$A$100,0),MATCH(R$4,Prices_int!$F$3:$AD$3,0))*R$9*IF(R$4&gt;Settings!$C$10,IF(LEFT(R$152,4)="High",$E153,IF(LEFT(R$152,3)="Low",$F153,1)),1))</f>
        <v>69.916536157730533</v>
      </c>
      <c r="S153" s="33">
        <f>IF($D153="",1,INDEX(Prices_int!$F$4:$AD$100,MATCH(SUBSTITUTE(S$151,"*","")&amp;"|"&amp;$D153,Prices_int!$A$4:$A$100,0),MATCH(S$4,Prices_int!$F$3:$AD$3,0))*S$9*IF(S$4&gt;Settings!$C$10,IF(LEFT(S$152,4)="High",$E153,IF(LEFT(S$152,3)="Low",$F153,1)),1))</f>
        <v>67.091099439606623</v>
      </c>
      <c r="T153" s="33">
        <f>IF($D153="",1,INDEX(Prices_int!$F$4:$AD$100,MATCH(SUBSTITUTE(T$151,"*","")&amp;"|"&amp;$D153,Prices_int!$A$4:$A$100,0),MATCH(T$4,Prices_int!$F$3:$AD$3,0))*T$9*IF(T$4&gt;Settings!$C$10,IF(LEFT(T$152,4)="High",$E153,IF(LEFT(T$152,3)="Low",$F153,1)),1))</f>
        <v>65.666850214545363</v>
      </c>
      <c r="U153" s="33">
        <f>IF($D153="",1,INDEX(Prices_int!$F$4:$AD$100,MATCH(SUBSTITUTE(U$151,"*","")&amp;"|"&amp;$D153,Prices_int!$A$4:$A$100,0),MATCH(U$4,Prices_int!$F$3:$AD$3,0))*U$9*IF(U$4&gt;Settings!$C$10,IF(LEFT(U$152,4)="High",$E153,IF(LEFT(U$152,3)="Low",$F153,1)),1))</f>
        <v>64.42133540387367</v>
      </c>
      <c r="V153" s="33">
        <f>IF($D153="",1,INDEX(Prices_int!$F$4:$AD$100,MATCH(SUBSTITUTE(V$151,"*","")&amp;"|"&amp;$D153,Prices_int!$A$4:$A$100,0),MATCH(V$4,Prices_int!$F$3:$AD$3,0))*V$9*IF(V$4&gt;Settings!$C$10,IF(LEFT(V$152,4)="High",$E153,IF(LEFT(V$152,3)="Low",$F153,1)),1))</f>
        <v>63.068198350766437</v>
      </c>
      <c r="W153" s="33">
        <f>IF($D153="",1,INDEX(Prices_int!$F$4:$AD$100,MATCH(SUBSTITUTE(W$151,"*","")&amp;"|"&amp;$D153,Prices_int!$A$4:$A$100,0),MATCH(W$4,Prices_int!$F$3:$AD$3,0))*W$9*IF(W$4&gt;Settings!$C$10,IF(LEFT(W$152,4)="High",$E153,IF(LEFT(W$152,3)="Low",$F153,1)),1))</f>
        <v>63.06819835076643</v>
      </c>
      <c r="X153" s="33">
        <f>IF($D153="",1,INDEX(Prices_int!$F$4:$AD$100,MATCH(SUBSTITUTE(X$151,"*","")&amp;"|"&amp;$D153,Prices_int!$A$4:$A$100,0),MATCH(X$4,Prices_int!$F$3:$AD$3,0))*X$9*IF(X$4&gt;Settings!$C$10,IF(LEFT(X$152,4)="High",$E153,IF(LEFT(X$152,3)="Low",$F153,1)),1))</f>
        <v>63.06819835076643</v>
      </c>
      <c r="Y153" s="33">
        <f>IF($D153="",1,INDEX(Prices_int!$F$4:$AD$100,MATCH(SUBSTITUTE(Y$151,"*","")&amp;"|"&amp;$D153,Prices_int!$A$4:$A$100,0),MATCH(Y$4,Prices_int!$F$3:$AD$3,0))*Y$9*IF(Y$4&gt;Settings!$C$10,IF(LEFT(Y$152,4)="High",$E153,IF(LEFT(Y$152,3)="Low",$F153,1)),1))</f>
        <v>63.068198350766451</v>
      </c>
      <c r="Z153" s="33">
        <f>IF($D153="",1,INDEX(Prices_int!$F$4:$AD$100,MATCH(SUBSTITUTE(Z$151,"*","")&amp;"|"&amp;$D153,Prices_int!$A$4:$A$100,0),MATCH(Z$4,Prices_int!$F$3:$AD$3,0))*Z$9*IF(Z$4&gt;Settings!$C$10,IF(LEFT(Z$152,4)="High",$E153,IF(LEFT(Z$152,3)="Low",$F153,1)),1))</f>
        <v>63.068198350766444</v>
      </c>
      <c r="AA153" s="33"/>
      <c r="AB153" s="23" t="str">
        <f>LOWER(Settings!$C$4)&amp;".mit."&amp;$A153&amp;IF($C153="","","."&amp;$C153&amp;"."&amp;$B153)&amp;IF(INDEX(Variables!$D$5:$D$65,MATCH($A153,Variables!$A$5:$A$65,0))="","","."&amp;INDEX(Variables!$D$5:$D$65,MATCH($A153,Variables!$A$5:$A$65,0)))&amp;"."&amp;AB$5</f>
        <v>egy.mit.gp.int.oil.2</v>
      </c>
      <c r="AC153" s="32">
        <f>IF($D153="",1,INDEX(Prices_int!$F$4:$AD$100,MATCH(SUBSTITUTE(AC$151,"*","")&amp;"|"&amp;$D153,Prices_int!$A$4:$A$100,0),MATCH(AC$4,Prices_int!$F$3:$AD$3,0))*AC$9*IF(AC$4&gt;Settings!$C$10,IF(LEFT(AC$152,4)="High",$E153,IF(LEFT(AC$152,3)="Low",$F153,1)),1))</f>
        <v>111.29183351517197</v>
      </c>
      <c r="AD153" s="33">
        <f>IF($D153="",1,INDEX(Prices_int!$F$4:$AD$100,MATCH(SUBSTITUTE(AD$151,"*","")&amp;"|"&amp;$D153,Prices_int!$A$4:$A$100,0),MATCH(AD$4,Prices_int!$F$3:$AD$3,0))*AD$9*IF(AD$4&gt;Settings!$C$10,IF(LEFT(AD$152,4)="High",$E153,IF(LEFT(AD$152,3)="Low",$F153,1)),1))</f>
        <v>89.243631418180655</v>
      </c>
      <c r="AE153" s="33">
        <f>IF($D153="",1,INDEX(Prices_int!$F$4:$AD$100,MATCH(SUBSTITUTE(AE$151,"*","")&amp;"|"&amp;$D153,Prices_int!$A$4:$A$100,0),MATCH(AE$4,Prices_int!$F$3:$AD$3,0))*AE$9*IF(AE$4&gt;Settings!$C$10,IF(LEFT(AE$152,4)="High",$E153,IF(LEFT(AE$152,3)="Low",$F153,1)),1))</f>
        <v>84.532944334205666</v>
      </c>
      <c r="AF153" s="33">
        <f>IF($D153="",1,INDEX(Prices_int!$F$4:$AD$100,MATCH(SUBSTITUTE(AF$151,"*","")&amp;"|"&amp;$D153,Prices_int!$A$4:$A$100,0),MATCH(AF$4,Prices_int!$F$3:$AD$3,0))*AF$9*IF(AF$4&gt;Settings!$C$10,IF(LEFT(AF$152,4)="High",$E153,IF(LEFT(AF$152,3)="Low",$F153,1)),1))</f>
        <v>70.282313760524204</v>
      </c>
      <c r="AG153" s="33">
        <f>IF($D153="",1,INDEX(Prices_int!$F$4:$AD$100,MATCH(SUBSTITUTE(AG$151,"*","")&amp;"|"&amp;$D153,Prices_int!$A$4:$A$100,0),MATCH(AG$4,Prices_int!$F$3:$AD$3,0))*AG$9*IF(AG$4&gt;Settings!$C$10,IF(LEFT(AG$152,4)="High",$E153,IF(LEFT(AG$152,3)="Low",$F153,1)),1))</f>
        <v>80.186511999999993</v>
      </c>
      <c r="AH153" s="33">
        <f>IF($D153="",1,INDEX(Prices_int!$F$4:$AD$100,MATCH(SUBSTITUTE(AH$151,"*","")&amp;"|"&amp;$D153,Prices_int!$A$4:$A$100,0),MATCH(AH$4,Prices_int!$F$3:$AD$3,0))*AH$9*IF(AH$4&gt;Settings!$C$10,IF(LEFT(AH$152,4)="High",$E153,IF(LEFT(AH$152,3)="Low",$F153,1)),1))</f>
        <v>69.916536157730533</v>
      </c>
      <c r="AI153" s="33">
        <f>IF($D153="",1,INDEX(Prices_int!$F$4:$AD$100,MATCH(SUBSTITUTE(AI$151,"*","")&amp;"|"&amp;$D153,Prices_int!$A$4:$A$100,0),MATCH(AI$4,Prices_int!$F$3:$AD$3,0))*AI$9*IF(AI$4&gt;Settings!$C$10,IF(LEFT(AI$152,4)="High",$E153,IF(LEFT(AI$152,3)="Low",$F153,1)),1))</f>
        <v>67.091099439606623</v>
      </c>
      <c r="AJ153" s="33">
        <f>IF($D153="",1,INDEX(Prices_int!$F$4:$AD$100,MATCH(SUBSTITUTE(AJ$151,"*","")&amp;"|"&amp;$D153,Prices_int!$A$4:$A$100,0),MATCH(AJ$4,Prices_int!$F$3:$AD$3,0))*AJ$9*IF(AJ$4&gt;Settings!$C$10,IF(LEFT(AJ$152,4)="High",$E153,IF(LEFT(AJ$152,3)="Low",$F153,1)),1))</f>
        <v>65.666850214545363</v>
      </c>
      <c r="AK153" s="33">
        <f>IF($D153="",1,INDEX(Prices_int!$F$4:$AD$100,MATCH(SUBSTITUTE(AK$151,"*","")&amp;"|"&amp;$D153,Prices_int!$A$4:$A$100,0),MATCH(AK$4,Prices_int!$F$3:$AD$3,0))*AK$9*IF(AK$4&gt;Settings!$C$10,IF(LEFT(AK$152,4)="High",$E153,IF(LEFT(AK$152,3)="Low",$F153,1)),1))</f>
        <v>64.42133540387367</v>
      </c>
      <c r="AL153" s="33">
        <f>IF($D153="",1,INDEX(Prices_int!$F$4:$AD$100,MATCH(SUBSTITUTE(AL$151,"*","")&amp;"|"&amp;$D153,Prices_int!$A$4:$A$100,0),MATCH(AL$4,Prices_int!$F$3:$AD$3,0))*AL$9*IF(AL$4&gt;Settings!$C$10,IF(LEFT(AL$152,4)="High",$E153,IF(LEFT(AL$152,3)="Low",$F153,1)),1))</f>
        <v>63.068198350766437</v>
      </c>
      <c r="AM153" s="33">
        <f>IF($D153="",1,INDEX(Prices_int!$F$4:$AD$100,MATCH(SUBSTITUTE(AM$151,"*","")&amp;"|"&amp;$D153,Prices_int!$A$4:$A$100,0),MATCH(AM$4,Prices_int!$F$3:$AD$3,0))*AM$9*IF(AM$4&gt;Settings!$C$10,IF(LEFT(AM$152,4)="High",$E153,IF(LEFT(AM$152,3)="Low",$F153,1)),1))</f>
        <v>63.06819835076643</v>
      </c>
      <c r="AN153" s="33">
        <f>IF($D153="",1,INDEX(Prices_int!$F$4:$AD$100,MATCH(SUBSTITUTE(AN$151,"*","")&amp;"|"&amp;$D153,Prices_int!$A$4:$A$100,0),MATCH(AN$4,Prices_int!$F$3:$AD$3,0))*AN$9*IF(AN$4&gt;Settings!$C$10,IF(LEFT(AN$152,4)="High",$E153,IF(LEFT(AN$152,3)="Low",$F153,1)),1))</f>
        <v>63.06819835076643</v>
      </c>
      <c r="AO153" s="33">
        <f>IF($D153="",1,INDEX(Prices_int!$F$4:$AD$100,MATCH(SUBSTITUTE(AO$151,"*","")&amp;"|"&amp;$D153,Prices_int!$A$4:$A$100,0),MATCH(AO$4,Prices_int!$F$3:$AD$3,0))*AO$9*IF(AO$4&gt;Settings!$C$10,IF(LEFT(AO$152,4)="High",$E153,IF(LEFT(AO$152,3)="Low",$F153,1)),1))</f>
        <v>63.068198350766451</v>
      </c>
      <c r="AP153" s="33">
        <f>IF($D153="",1,INDEX(Prices_int!$F$4:$AD$100,MATCH(SUBSTITUTE(AP$151,"*","")&amp;"|"&amp;$D153,Prices_int!$A$4:$A$100,0),MATCH(AP$4,Prices_int!$F$3:$AD$3,0))*AP$9*IF(AP$4&gt;Settings!$C$10,IF(LEFT(AP$152,4)="High",$E153,IF(LEFT(AP$152,3)="Low",$F153,1)),1))</f>
        <v>63.068198350766444</v>
      </c>
    </row>
    <row r="154" spans="1:42" hidden="1" outlineLevel="1" x14ac:dyDescent="0.25">
      <c r="A154" s="5" t="s">
        <v>919</v>
      </c>
      <c r="B154" s="5" t="s">
        <v>869</v>
      </c>
      <c r="C154" s="5" t="s">
        <v>921</v>
      </c>
      <c r="D154" s="6" t="s">
        <v>869</v>
      </c>
      <c r="E154" s="6">
        <v>1.25</v>
      </c>
      <c r="F154" s="6">
        <v>0.75</v>
      </c>
      <c r="G154" s="36"/>
      <c r="H154" s="5" t="str">
        <f>INDEX(Variables!$B$5:$B$65,MATCH($A154,Variables!$A$5:$A$65,0))&amp;IF($C154="",""," | "&amp;INDEX(Mapping!$B$5:$B$26,MATCH($C154,Mapping!$A$5:$A$26,0))&amp;" | "&amp;INDEX(Mapping!$B$30:$B$41,MATCH($B154,Mapping!$A$30:$A$41,0)))</f>
        <v>International energy price (real; source and adjustment from MTInputs) | International | Coal</v>
      </c>
      <c r="I154" s="5" t="str">
        <f>INDEX(Variables!$C$5:$C$65,MATCH($A154,Variables!$A$5:$A$65,0))</f>
        <v>source unit</v>
      </c>
      <c r="J154" s="5" t="str">
        <f>INDEX(Variables!$E$5:$E$65,MATCH($A154,Variables!$A$5:$A$65,0))</f>
        <v>Prices_int (nominal) x defl x High/Low factor after the last historical year</v>
      </c>
      <c r="K154" s="5"/>
      <c r="L154" s="23" t="str">
        <f>LOWER(Settings!$C$4)&amp;".mit."&amp;$A154&amp;IF($C154="","","."&amp;$C154&amp;"."&amp;$B154)&amp;IF(INDEX(Variables!$D$5:$D$65,MATCH($A154,Variables!$A$5:$A$65,0))="","","."&amp;INDEX(Variables!$D$5:$D$65,MATCH($A154,Variables!$A$5:$A$65,0)))&amp;"."&amp;L$5</f>
        <v>egy.mit.gp.int.coa.1</v>
      </c>
      <c r="M154" s="32">
        <f>IF($D154="",1,INDEX(Prices_int!$F$4:$AD$100,MATCH(SUBSTITUTE(M$151,"*","")&amp;"|"&amp;$D154,Prices_int!$A$4:$A$100,0),MATCH(M$4,Prices_int!$F$3:$AD$3,0))*M$9*IF(M$4&gt;Settings!$C$10,IF(LEFT(M$152,4)="High",$E154,IF(LEFT(M$152,3)="Low",$F154,1)),1))</f>
        <v>431.88424086400528</v>
      </c>
      <c r="N154" s="33">
        <f>IF($D154="",1,INDEX(Prices_int!$F$4:$AD$100,MATCH(SUBSTITUTE(N$151,"*","")&amp;"|"&amp;$D154,Prices_int!$A$4:$A$100,0),MATCH(N$4,Prices_int!$F$3:$AD$3,0))*N$9*IF(N$4&gt;Settings!$C$10,IF(LEFT(N$152,4)="High",$E154,IF(LEFT(N$152,3)="Low",$F154,1)),1))</f>
        <v>203.97432357616702</v>
      </c>
      <c r="O154" s="33">
        <f>IF($D154="",1,INDEX(Prices_int!$F$4:$AD$100,MATCH(SUBSTITUTE(O$151,"*","")&amp;"|"&amp;$D154,Prices_int!$A$4:$A$100,0),MATCH(O$4,Prices_int!$F$3:$AD$3,0))*O$9*IF(O$4&gt;Settings!$C$10,IF(LEFT(O$152,4)="High",$E154,IF(LEFT(O$152,3)="Low",$F154,1)),1))</f>
        <v>151.85279579142048</v>
      </c>
      <c r="P154" s="33">
        <f>IF($D154="",1,INDEX(Prices_int!$F$4:$AD$100,MATCH(SUBSTITUTE(P$151,"*","")&amp;"|"&amp;$D154,Prices_int!$A$4:$A$100,0),MATCH(P$4,Prices_int!$F$3:$AD$3,0))*P$9*IF(P$4&gt;Settings!$C$10,IF(LEFT(P$152,4)="High",$E154,IF(LEFT(P$152,3)="Low",$F154,1)),1))</f>
        <v>115.65875835842508</v>
      </c>
      <c r="Q154" s="33">
        <f>IF($D154="",1,INDEX(Prices_int!$F$4:$AD$100,MATCH(SUBSTITUTE(Q$151,"*","")&amp;"|"&amp;$D154,Prices_int!$A$4:$A$100,0),MATCH(Q$4,Prices_int!$F$3:$AD$3,0))*Q$9*IF(Q$4&gt;Settings!$C$10,IF(LEFT(Q$152,4)="High",$E154,IF(LEFT(Q$152,3)="Low",$F154,1)),1))</f>
        <v>135.60148599999999</v>
      </c>
      <c r="R154" s="33">
        <f>IF($D154="",1,INDEX(Prices_int!$F$4:$AD$100,MATCH(SUBSTITUTE(R$151,"*","")&amp;"|"&amp;$D154,Prices_int!$A$4:$A$100,0),MATCH(R$4,Prices_int!$F$3:$AD$3,0))*R$9*IF(R$4&gt;Settings!$C$10,IF(LEFT(R$152,4)="High",$E154,IF(LEFT(R$152,3)="Low",$F154,1)),1))</f>
        <v>140.10006247240028</v>
      </c>
      <c r="S154" s="33">
        <f>IF($D154="",1,INDEX(Prices_int!$F$4:$AD$100,MATCH(SUBSTITUTE(S$151,"*","")&amp;"|"&amp;$D154,Prices_int!$A$4:$A$100,0),MATCH(S$4,Prices_int!$F$3:$AD$3,0))*S$9*IF(S$4&gt;Settings!$C$10,IF(LEFT(S$152,4)="High",$E154,IF(LEFT(S$152,3)="Low",$F154,1)),1))</f>
        <v>137.96700656873668</v>
      </c>
      <c r="T154" s="33">
        <f>IF($D154="",1,INDEX(Prices_int!$F$4:$AD$100,MATCH(SUBSTITUTE(T$151,"*","")&amp;"|"&amp;$D154,Prices_int!$A$4:$A$100,0),MATCH(T$4,Prices_int!$F$3:$AD$3,0))*T$9*IF(T$4&gt;Settings!$C$10,IF(LEFT(T$152,4)="High",$E154,IF(LEFT(T$152,3)="Low",$F154,1)),1))</f>
        <v>135.67955952630319</v>
      </c>
      <c r="U154" s="33">
        <f>IF($D154="",1,INDEX(Prices_int!$F$4:$AD$100,MATCH(SUBSTITUTE(U$151,"*","")&amp;"|"&amp;$D154,Prices_int!$A$4:$A$100,0),MATCH(U$4,Prices_int!$F$3:$AD$3,0))*U$9*IF(U$4&gt;Settings!$C$10,IF(LEFT(U$152,4)="High",$E154,IF(LEFT(U$152,3)="Low",$F154,1)),1))</f>
        <v>133.23139667493584</v>
      </c>
      <c r="V154" s="33">
        <f>IF($D154="",1,INDEX(Prices_int!$F$4:$AD$100,MATCH(SUBSTITUTE(V$151,"*","")&amp;"|"&amp;$D154,Prices_int!$A$4:$A$100,0),MATCH(V$4,Prices_int!$F$3:$AD$3,0))*V$9*IF(V$4&gt;Settings!$C$10,IF(LEFT(V$152,4)="High",$E154,IF(LEFT(V$152,3)="Low",$F154,1)),1))</f>
        <v>130.86881987868108</v>
      </c>
      <c r="W154" s="33">
        <f>IF($D154="",1,INDEX(Prices_int!$F$4:$AD$100,MATCH(SUBSTITUTE(W$151,"*","")&amp;"|"&amp;$D154,Prices_int!$A$4:$A$100,0),MATCH(W$4,Prices_int!$F$3:$AD$3,0))*W$9*IF(W$4&gt;Settings!$C$10,IF(LEFT(W$152,4)="High",$E154,IF(LEFT(W$152,3)="Low",$F154,1)),1))</f>
        <v>130.86881987868105</v>
      </c>
      <c r="X154" s="33">
        <f>IF($D154="",1,INDEX(Prices_int!$F$4:$AD$100,MATCH(SUBSTITUTE(X$151,"*","")&amp;"|"&amp;$D154,Prices_int!$A$4:$A$100,0),MATCH(X$4,Prices_int!$F$3:$AD$3,0))*X$9*IF(X$4&gt;Settings!$C$10,IF(LEFT(X$152,4)="High",$E154,IF(LEFT(X$152,3)="Low",$F154,1)),1))</f>
        <v>130.86881987868105</v>
      </c>
      <c r="Y154" s="33">
        <f>IF($D154="",1,INDEX(Prices_int!$F$4:$AD$100,MATCH(SUBSTITUTE(Y$151,"*","")&amp;"|"&amp;$D154,Prices_int!$A$4:$A$100,0),MATCH(Y$4,Prices_int!$F$3:$AD$3,0))*Y$9*IF(Y$4&gt;Settings!$C$10,IF(LEFT(Y$152,4)="High",$E154,IF(LEFT(Y$152,3)="Low",$F154,1)),1))</f>
        <v>130.86881987868108</v>
      </c>
      <c r="Z154" s="33">
        <f>IF($D154="",1,INDEX(Prices_int!$F$4:$AD$100,MATCH(SUBSTITUTE(Z$151,"*","")&amp;"|"&amp;$D154,Prices_int!$A$4:$A$100,0),MATCH(Z$4,Prices_int!$F$3:$AD$3,0))*Z$9*IF(Z$4&gt;Settings!$C$10,IF(LEFT(Z$152,4)="High",$E154,IF(LEFT(Z$152,3)="Low",$F154,1)),1))</f>
        <v>130.86881987868108</v>
      </c>
      <c r="AA154" s="33"/>
      <c r="AB154" s="23" t="str">
        <f>LOWER(Settings!$C$4)&amp;".mit."&amp;$A154&amp;IF($C154="","","."&amp;$C154&amp;"."&amp;$B154)&amp;IF(INDEX(Variables!$D$5:$D$65,MATCH($A154,Variables!$A$5:$A$65,0))="","","."&amp;INDEX(Variables!$D$5:$D$65,MATCH($A154,Variables!$A$5:$A$65,0)))&amp;"."&amp;AB$5</f>
        <v>egy.mit.gp.int.coa.2</v>
      </c>
      <c r="AC154" s="32">
        <f>IF($D154="",1,INDEX(Prices_int!$F$4:$AD$100,MATCH(SUBSTITUTE(AC$151,"*","")&amp;"|"&amp;$D154,Prices_int!$A$4:$A$100,0),MATCH(AC$4,Prices_int!$F$3:$AD$3,0))*AC$9*IF(AC$4&gt;Settings!$C$10,IF(LEFT(AC$152,4)="High",$E154,IF(LEFT(AC$152,3)="Low",$F154,1)),1))</f>
        <v>431.88424086400528</v>
      </c>
      <c r="AD154" s="33">
        <f>IF($D154="",1,INDEX(Prices_int!$F$4:$AD$100,MATCH(SUBSTITUTE(AD$151,"*","")&amp;"|"&amp;$D154,Prices_int!$A$4:$A$100,0),MATCH(AD$4,Prices_int!$F$3:$AD$3,0))*AD$9*IF(AD$4&gt;Settings!$C$10,IF(LEFT(AD$152,4)="High",$E154,IF(LEFT(AD$152,3)="Low",$F154,1)),1))</f>
        <v>203.97432357616702</v>
      </c>
      <c r="AE154" s="33">
        <f>IF($D154="",1,INDEX(Prices_int!$F$4:$AD$100,MATCH(SUBSTITUTE(AE$151,"*","")&amp;"|"&amp;$D154,Prices_int!$A$4:$A$100,0),MATCH(AE$4,Prices_int!$F$3:$AD$3,0))*AE$9*IF(AE$4&gt;Settings!$C$10,IF(LEFT(AE$152,4)="High",$E154,IF(LEFT(AE$152,3)="Low",$F154,1)),1))</f>
        <v>151.85279579142048</v>
      </c>
      <c r="AF154" s="33">
        <f>IF($D154="",1,INDEX(Prices_int!$F$4:$AD$100,MATCH(SUBSTITUTE(AF$151,"*","")&amp;"|"&amp;$D154,Prices_int!$A$4:$A$100,0),MATCH(AF$4,Prices_int!$F$3:$AD$3,0))*AF$9*IF(AF$4&gt;Settings!$C$10,IF(LEFT(AF$152,4)="High",$E154,IF(LEFT(AF$152,3)="Low",$F154,1)),1))</f>
        <v>115.65875835842508</v>
      </c>
      <c r="AG154" s="33">
        <f>IF($D154="",1,INDEX(Prices_int!$F$4:$AD$100,MATCH(SUBSTITUTE(AG$151,"*","")&amp;"|"&amp;$D154,Prices_int!$A$4:$A$100,0),MATCH(AG$4,Prices_int!$F$3:$AD$3,0))*AG$9*IF(AG$4&gt;Settings!$C$10,IF(LEFT(AG$152,4)="High",$E154,IF(LEFT(AG$152,3)="Low",$F154,1)),1))</f>
        <v>135.60148599999999</v>
      </c>
      <c r="AH154" s="33">
        <f>IF($D154="",1,INDEX(Prices_int!$F$4:$AD$100,MATCH(SUBSTITUTE(AH$151,"*","")&amp;"|"&amp;$D154,Prices_int!$A$4:$A$100,0),MATCH(AH$4,Prices_int!$F$3:$AD$3,0))*AH$9*IF(AH$4&gt;Settings!$C$10,IF(LEFT(AH$152,4)="High",$E154,IF(LEFT(AH$152,3)="Low",$F154,1)),1))</f>
        <v>140.10006247240028</v>
      </c>
      <c r="AI154" s="33">
        <f>IF($D154="",1,INDEX(Prices_int!$F$4:$AD$100,MATCH(SUBSTITUTE(AI$151,"*","")&amp;"|"&amp;$D154,Prices_int!$A$4:$A$100,0),MATCH(AI$4,Prices_int!$F$3:$AD$3,0))*AI$9*IF(AI$4&gt;Settings!$C$10,IF(LEFT(AI$152,4)="High",$E154,IF(LEFT(AI$152,3)="Low",$F154,1)),1))</f>
        <v>137.96700656873668</v>
      </c>
      <c r="AJ154" s="33">
        <f>IF($D154="",1,INDEX(Prices_int!$F$4:$AD$100,MATCH(SUBSTITUTE(AJ$151,"*","")&amp;"|"&amp;$D154,Prices_int!$A$4:$A$100,0),MATCH(AJ$4,Prices_int!$F$3:$AD$3,0))*AJ$9*IF(AJ$4&gt;Settings!$C$10,IF(LEFT(AJ$152,4)="High",$E154,IF(LEFT(AJ$152,3)="Low",$F154,1)),1))</f>
        <v>135.67955952630319</v>
      </c>
      <c r="AK154" s="33">
        <f>IF($D154="",1,INDEX(Prices_int!$F$4:$AD$100,MATCH(SUBSTITUTE(AK$151,"*","")&amp;"|"&amp;$D154,Prices_int!$A$4:$A$100,0),MATCH(AK$4,Prices_int!$F$3:$AD$3,0))*AK$9*IF(AK$4&gt;Settings!$C$10,IF(LEFT(AK$152,4)="High",$E154,IF(LEFT(AK$152,3)="Low",$F154,1)),1))</f>
        <v>133.23139667493584</v>
      </c>
      <c r="AL154" s="33">
        <f>IF($D154="",1,INDEX(Prices_int!$F$4:$AD$100,MATCH(SUBSTITUTE(AL$151,"*","")&amp;"|"&amp;$D154,Prices_int!$A$4:$A$100,0),MATCH(AL$4,Prices_int!$F$3:$AD$3,0))*AL$9*IF(AL$4&gt;Settings!$C$10,IF(LEFT(AL$152,4)="High",$E154,IF(LEFT(AL$152,3)="Low",$F154,1)),1))</f>
        <v>130.86881987868108</v>
      </c>
      <c r="AM154" s="33">
        <f>IF($D154="",1,INDEX(Prices_int!$F$4:$AD$100,MATCH(SUBSTITUTE(AM$151,"*","")&amp;"|"&amp;$D154,Prices_int!$A$4:$A$100,0),MATCH(AM$4,Prices_int!$F$3:$AD$3,0))*AM$9*IF(AM$4&gt;Settings!$C$10,IF(LEFT(AM$152,4)="High",$E154,IF(LEFT(AM$152,3)="Low",$F154,1)),1))</f>
        <v>130.86881987868105</v>
      </c>
      <c r="AN154" s="33">
        <f>IF($D154="",1,INDEX(Prices_int!$F$4:$AD$100,MATCH(SUBSTITUTE(AN$151,"*","")&amp;"|"&amp;$D154,Prices_int!$A$4:$A$100,0),MATCH(AN$4,Prices_int!$F$3:$AD$3,0))*AN$9*IF(AN$4&gt;Settings!$C$10,IF(LEFT(AN$152,4)="High",$E154,IF(LEFT(AN$152,3)="Low",$F154,1)),1))</f>
        <v>130.86881987868105</v>
      </c>
      <c r="AO154" s="33">
        <f>IF($D154="",1,INDEX(Prices_int!$F$4:$AD$100,MATCH(SUBSTITUTE(AO$151,"*","")&amp;"|"&amp;$D154,Prices_int!$A$4:$A$100,0),MATCH(AO$4,Prices_int!$F$3:$AD$3,0))*AO$9*IF(AO$4&gt;Settings!$C$10,IF(LEFT(AO$152,4)="High",$E154,IF(LEFT(AO$152,3)="Low",$F154,1)),1))</f>
        <v>130.86881987868108</v>
      </c>
      <c r="AP154" s="33">
        <f>IF($D154="",1,INDEX(Prices_int!$F$4:$AD$100,MATCH(SUBSTITUTE(AP$151,"*","")&amp;"|"&amp;$D154,Prices_int!$A$4:$A$100,0),MATCH(AP$4,Prices_int!$F$3:$AD$3,0))*AP$9*IF(AP$4&gt;Settings!$C$10,IF(LEFT(AP$152,4)="High",$E154,IF(LEFT(AP$152,3)="Low",$F154,1)),1))</f>
        <v>130.86881987868108</v>
      </c>
    </row>
    <row r="155" spans="1:42" hidden="1" outlineLevel="1" x14ac:dyDescent="0.25">
      <c r="A155" s="5" t="s">
        <v>919</v>
      </c>
      <c r="B155" s="5" t="s">
        <v>871</v>
      </c>
      <c r="C155" s="5" t="s">
        <v>921</v>
      </c>
      <c r="D155" s="6" t="str">
        <f>"nga."&amp;Settings!$C$12</f>
        <v>nga.glo</v>
      </c>
      <c r="E155" s="6">
        <v>1.25</v>
      </c>
      <c r="F155" s="6">
        <v>0.75</v>
      </c>
      <c r="G155" s="36"/>
      <c r="H155" s="5" t="str">
        <f>INDEX(Variables!$B$5:$B$65,MATCH($A155,Variables!$A$5:$A$65,0))&amp;IF($C155="",""," | "&amp;INDEX(Mapping!$B$5:$B$26,MATCH($C155,Mapping!$A$5:$A$26,0))&amp;" | "&amp;INDEX(Mapping!$B$30:$B$41,MATCH($B155,Mapping!$A$30:$A$41,0)))</f>
        <v>International energy price (real; source and adjustment from MTInputs) | International | Natural gas</v>
      </c>
      <c r="I155" s="5" t="str">
        <f>INDEX(Variables!$C$5:$C$65,MATCH($A155,Variables!$A$5:$A$65,0))</f>
        <v>source unit</v>
      </c>
      <c r="J155" s="5" t="str">
        <f>INDEX(Variables!$E$5:$E$65,MATCH($A155,Variables!$A$5:$A$65,0))</f>
        <v>Prices_int (nominal) x defl x High/Low factor after the last historical year</v>
      </c>
      <c r="K155" s="5"/>
      <c r="L155" s="23" t="str">
        <f>LOWER(Settings!$C$4)&amp;".mit."&amp;$A155&amp;IF($C155="","","."&amp;$C155&amp;"."&amp;$B155)&amp;IF(INDEX(Variables!$D$5:$D$65,MATCH($A155,Variables!$A$5:$A$65,0))="","","."&amp;INDEX(Variables!$D$5:$D$65,MATCH($A155,Variables!$A$5:$A$65,0)))&amp;"."&amp;L$5</f>
        <v>egy.mit.gp.int.nga.1</v>
      </c>
      <c r="M155" s="32">
        <f>IF($D155="",1,INDEX(Prices_int!$F$4:$AD$100,MATCH(SUBSTITUTE(M$151,"*","")&amp;"|"&amp;$D155,Prices_int!$A$4:$A$100,0),MATCH(M$4,Prices_int!$F$3:$AD$3,0))*M$9*IF(M$4&gt;Settings!$C$10,IF(LEFT(M$152,4)="High",$E155,IF(LEFT(M$152,3)="Low",$F155,1)),1))</f>
        <v>28.979352274154788</v>
      </c>
      <c r="N155" s="33">
        <f>IF($D155="",1,INDEX(Prices_int!$F$4:$AD$100,MATCH(SUBSTITUTE(N$151,"*","")&amp;"|"&amp;$D155,Prices_int!$A$4:$A$100,0),MATCH(N$4,Prices_int!$F$3:$AD$3,0))*N$9*IF(N$4&gt;Settings!$C$10,IF(LEFT(N$152,4)="High",$E155,IF(LEFT(N$152,3)="Low",$F155,1)),1))</f>
        <v>10.48609049839016</v>
      </c>
      <c r="O155" s="33">
        <f>IF($D155="",1,INDEX(Prices_int!$F$4:$AD$100,MATCH(SUBSTITUTE(O$151,"*","")&amp;"|"&amp;$D155,Prices_int!$A$4:$A$100,0),MATCH(O$4,Prices_int!$F$3:$AD$3,0))*O$9*IF(O$4&gt;Settings!$C$10,IF(LEFT(O$152,4)="High",$E155,IF(LEFT(O$152,3)="Low",$F155,1)),1))</f>
        <v>8.8214588298409033</v>
      </c>
      <c r="P155" s="33">
        <f>IF($D155="",1,INDEX(Prices_int!$F$4:$AD$100,MATCH(SUBSTITUTE(P$151,"*","")&amp;"|"&amp;$D155,Prices_int!$A$4:$A$100,0),MATCH(P$4,Prices_int!$F$3:$AD$3,0))*P$9*IF(P$4&gt;Settings!$C$10,IF(LEFT(P$152,4)="High",$E155,IF(LEFT(P$152,3)="Low",$F155,1)),1))</f>
        <v>9.475526728288914</v>
      </c>
      <c r="Q155" s="33">
        <f>IF($D155="",1,INDEX(Prices_int!$F$4:$AD$100,MATCH(SUBSTITUTE(Q$151,"*","")&amp;"|"&amp;$D155,Prices_int!$A$4:$A$100,0),MATCH(Q$4,Prices_int!$F$3:$AD$3,0))*Q$9*IF(Q$4&gt;Settings!$C$10,IF(LEFT(Q$152,4)="High",$E155,IF(LEFT(Q$152,3)="Low",$F155,1)),1))</f>
        <v>11.02912166666667</v>
      </c>
      <c r="R155" s="33">
        <f>IF($D155="",1,INDEX(Prices_int!$F$4:$AD$100,MATCH(SUBSTITUTE(R$151,"*","")&amp;"|"&amp;$D155,Prices_int!$A$4:$A$100,0),MATCH(R$4,Prices_int!$F$3:$AD$3,0))*R$9*IF(R$4&gt;Settings!$C$10,IF(LEFT(R$152,4)="High",$E155,IF(LEFT(R$152,3)="Low",$F155,1)),1))</f>
        <v>9.1787362507006662</v>
      </c>
      <c r="S155" s="33">
        <f>IF($D155="",1,INDEX(Prices_int!$F$4:$AD$100,MATCH(SUBSTITUTE(S$151,"*","")&amp;"|"&amp;$D155,Prices_int!$A$4:$A$100,0),MATCH(S$4,Prices_int!$F$3:$AD$3,0))*S$9*IF(S$4&gt;Settings!$C$10,IF(LEFT(S$152,4)="High",$E155,IF(LEFT(S$152,3)="Low",$F155,1)),1))</f>
        <v>7.0020629246709314</v>
      </c>
      <c r="T155" s="33">
        <f>IF($D155="",1,INDEX(Prices_int!$F$4:$AD$100,MATCH(SUBSTITUTE(T$151,"*","")&amp;"|"&amp;$D155,Prices_int!$A$4:$A$100,0),MATCH(T$4,Prices_int!$F$3:$AD$3,0))*T$9*IF(T$4&gt;Settings!$C$10,IF(LEFT(T$152,4)="High",$E155,IF(LEFT(T$152,3)="Low",$F155,1)),1))</f>
        <v>6.2267038226741365</v>
      </c>
      <c r="U155" s="33">
        <f>IF($D155="",1,INDEX(Prices_int!$F$4:$AD$100,MATCH(SUBSTITUTE(U$151,"*","")&amp;"|"&amp;$D155,Prices_int!$A$4:$A$100,0),MATCH(U$4,Prices_int!$F$3:$AD$3,0))*U$9*IF(U$4&gt;Settings!$C$10,IF(LEFT(U$152,4)="High",$E155,IF(LEFT(U$152,3)="Low",$F155,1)),1))</f>
        <v>6.0067413832164638</v>
      </c>
      <c r="V155" s="33">
        <f>IF($D155="",1,INDEX(Prices_int!$F$4:$AD$100,MATCH(SUBSTITUTE(V$151,"*","")&amp;"|"&amp;$D155,Prices_int!$A$4:$A$100,0),MATCH(V$4,Prices_int!$F$3:$AD$3,0))*V$9*IF(V$4&gt;Settings!$C$10,IF(LEFT(V$152,4)="High",$E155,IF(LEFT(V$152,3)="Low",$F155,1)),1))</f>
        <v>5.8820912030856309</v>
      </c>
      <c r="W155" s="33">
        <f>IF($D155="",1,INDEX(Prices_int!$F$4:$AD$100,MATCH(SUBSTITUTE(W$151,"*","")&amp;"|"&amp;$D155,Prices_int!$A$4:$A$100,0),MATCH(W$4,Prices_int!$F$3:$AD$3,0))*W$9*IF(W$4&gt;Settings!$C$10,IF(LEFT(W$152,4)="High",$E155,IF(LEFT(W$152,3)="Low",$F155,1)),1))</f>
        <v>5.8820912030856309</v>
      </c>
      <c r="X155" s="33">
        <f>IF($D155="",1,INDEX(Prices_int!$F$4:$AD$100,MATCH(SUBSTITUTE(X$151,"*","")&amp;"|"&amp;$D155,Prices_int!$A$4:$A$100,0),MATCH(X$4,Prices_int!$F$3:$AD$3,0))*X$9*IF(X$4&gt;Settings!$C$10,IF(LEFT(X$152,4)="High",$E155,IF(LEFT(X$152,3)="Low",$F155,1)),1))</f>
        <v>5.8820912030856309</v>
      </c>
      <c r="Y155" s="33">
        <f>IF($D155="",1,INDEX(Prices_int!$F$4:$AD$100,MATCH(SUBSTITUTE(Y$151,"*","")&amp;"|"&amp;$D155,Prices_int!$A$4:$A$100,0),MATCH(Y$4,Prices_int!$F$3:$AD$3,0))*Y$9*IF(Y$4&gt;Settings!$C$10,IF(LEFT(Y$152,4)="High",$E155,IF(LEFT(Y$152,3)="Low",$F155,1)),1))</f>
        <v>5.8820912030856336</v>
      </c>
      <c r="Z155" s="33">
        <f>IF($D155="",1,INDEX(Prices_int!$F$4:$AD$100,MATCH(SUBSTITUTE(Z$151,"*","")&amp;"|"&amp;$D155,Prices_int!$A$4:$A$100,0),MATCH(Z$4,Prices_int!$F$3:$AD$3,0))*Z$9*IF(Z$4&gt;Settings!$C$10,IF(LEFT(Z$152,4)="High",$E155,IF(LEFT(Z$152,3)="Low",$F155,1)),1))</f>
        <v>5.8820912030856318</v>
      </c>
      <c r="AA155" s="33"/>
      <c r="AB155" s="23" t="str">
        <f>LOWER(Settings!$C$4)&amp;".mit."&amp;$A155&amp;IF($C155="","","."&amp;$C155&amp;"."&amp;$B155)&amp;IF(INDEX(Variables!$D$5:$D$65,MATCH($A155,Variables!$A$5:$A$65,0))="","","."&amp;INDEX(Variables!$D$5:$D$65,MATCH($A155,Variables!$A$5:$A$65,0)))&amp;"."&amp;AB$5</f>
        <v>egy.mit.gp.int.nga.2</v>
      </c>
      <c r="AC155" s="32">
        <f>IF($D155="",1,INDEX(Prices_int!$F$4:$AD$100,MATCH(SUBSTITUTE(AC$151,"*","")&amp;"|"&amp;$D155,Prices_int!$A$4:$A$100,0),MATCH(AC$4,Prices_int!$F$3:$AD$3,0))*AC$9*IF(AC$4&gt;Settings!$C$10,IF(LEFT(AC$152,4)="High",$E155,IF(LEFT(AC$152,3)="Low",$F155,1)),1))</f>
        <v>28.979352274154788</v>
      </c>
      <c r="AD155" s="33">
        <f>IF($D155="",1,INDEX(Prices_int!$F$4:$AD$100,MATCH(SUBSTITUTE(AD$151,"*","")&amp;"|"&amp;$D155,Prices_int!$A$4:$A$100,0),MATCH(AD$4,Prices_int!$F$3:$AD$3,0))*AD$9*IF(AD$4&gt;Settings!$C$10,IF(LEFT(AD$152,4)="High",$E155,IF(LEFT(AD$152,3)="Low",$F155,1)),1))</f>
        <v>10.48609049839016</v>
      </c>
      <c r="AE155" s="33">
        <f>IF($D155="",1,INDEX(Prices_int!$F$4:$AD$100,MATCH(SUBSTITUTE(AE$151,"*","")&amp;"|"&amp;$D155,Prices_int!$A$4:$A$100,0),MATCH(AE$4,Prices_int!$F$3:$AD$3,0))*AE$9*IF(AE$4&gt;Settings!$C$10,IF(LEFT(AE$152,4)="High",$E155,IF(LEFT(AE$152,3)="Low",$F155,1)),1))</f>
        <v>8.8214588298409033</v>
      </c>
      <c r="AF155" s="33">
        <f>IF($D155="",1,INDEX(Prices_int!$F$4:$AD$100,MATCH(SUBSTITUTE(AF$151,"*","")&amp;"|"&amp;$D155,Prices_int!$A$4:$A$100,0),MATCH(AF$4,Prices_int!$F$3:$AD$3,0))*AF$9*IF(AF$4&gt;Settings!$C$10,IF(LEFT(AF$152,4)="High",$E155,IF(LEFT(AF$152,3)="Low",$F155,1)),1))</f>
        <v>9.475526728288914</v>
      </c>
      <c r="AG155" s="33">
        <f>IF($D155="",1,INDEX(Prices_int!$F$4:$AD$100,MATCH(SUBSTITUTE(AG$151,"*","")&amp;"|"&amp;$D155,Prices_int!$A$4:$A$100,0),MATCH(AG$4,Prices_int!$F$3:$AD$3,0))*AG$9*IF(AG$4&gt;Settings!$C$10,IF(LEFT(AG$152,4)="High",$E155,IF(LEFT(AG$152,3)="Low",$F155,1)),1))</f>
        <v>11.02912166666667</v>
      </c>
      <c r="AH155" s="33">
        <f>IF($D155="",1,INDEX(Prices_int!$F$4:$AD$100,MATCH(SUBSTITUTE(AH$151,"*","")&amp;"|"&amp;$D155,Prices_int!$A$4:$A$100,0),MATCH(AH$4,Prices_int!$F$3:$AD$3,0))*AH$9*IF(AH$4&gt;Settings!$C$10,IF(LEFT(AH$152,4)="High",$E155,IF(LEFT(AH$152,3)="Low",$F155,1)),1))</f>
        <v>9.1787362507006662</v>
      </c>
      <c r="AI155" s="33">
        <f>IF($D155="",1,INDEX(Prices_int!$F$4:$AD$100,MATCH(SUBSTITUTE(AI$151,"*","")&amp;"|"&amp;$D155,Prices_int!$A$4:$A$100,0),MATCH(AI$4,Prices_int!$F$3:$AD$3,0))*AI$9*IF(AI$4&gt;Settings!$C$10,IF(LEFT(AI$152,4)="High",$E155,IF(LEFT(AI$152,3)="Low",$F155,1)),1))</f>
        <v>7.0020629246709314</v>
      </c>
      <c r="AJ155" s="33">
        <f>IF($D155="",1,INDEX(Prices_int!$F$4:$AD$100,MATCH(SUBSTITUTE(AJ$151,"*","")&amp;"|"&amp;$D155,Prices_int!$A$4:$A$100,0),MATCH(AJ$4,Prices_int!$F$3:$AD$3,0))*AJ$9*IF(AJ$4&gt;Settings!$C$10,IF(LEFT(AJ$152,4)="High",$E155,IF(LEFT(AJ$152,3)="Low",$F155,1)),1))</f>
        <v>6.2267038226741365</v>
      </c>
      <c r="AK155" s="33">
        <f>IF($D155="",1,INDEX(Prices_int!$F$4:$AD$100,MATCH(SUBSTITUTE(AK$151,"*","")&amp;"|"&amp;$D155,Prices_int!$A$4:$A$100,0),MATCH(AK$4,Prices_int!$F$3:$AD$3,0))*AK$9*IF(AK$4&gt;Settings!$C$10,IF(LEFT(AK$152,4)="High",$E155,IF(LEFT(AK$152,3)="Low",$F155,1)),1))</f>
        <v>6.0067413832164638</v>
      </c>
      <c r="AL155" s="33">
        <f>IF($D155="",1,INDEX(Prices_int!$F$4:$AD$100,MATCH(SUBSTITUTE(AL$151,"*","")&amp;"|"&amp;$D155,Prices_int!$A$4:$A$100,0),MATCH(AL$4,Prices_int!$F$3:$AD$3,0))*AL$9*IF(AL$4&gt;Settings!$C$10,IF(LEFT(AL$152,4)="High",$E155,IF(LEFT(AL$152,3)="Low",$F155,1)),1))</f>
        <v>5.8820912030856309</v>
      </c>
      <c r="AM155" s="33">
        <f>IF($D155="",1,INDEX(Prices_int!$F$4:$AD$100,MATCH(SUBSTITUTE(AM$151,"*","")&amp;"|"&amp;$D155,Prices_int!$A$4:$A$100,0),MATCH(AM$4,Prices_int!$F$3:$AD$3,0))*AM$9*IF(AM$4&gt;Settings!$C$10,IF(LEFT(AM$152,4)="High",$E155,IF(LEFT(AM$152,3)="Low",$F155,1)),1))</f>
        <v>5.8820912030856309</v>
      </c>
      <c r="AN155" s="33">
        <f>IF($D155="",1,INDEX(Prices_int!$F$4:$AD$100,MATCH(SUBSTITUTE(AN$151,"*","")&amp;"|"&amp;$D155,Prices_int!$A$4:$A$100,0),MATCH(AN$4,Prices_int!$F$3:$AD$3,0))*AN$9*IF(AN$4&gt;Settings!$C$10,IF(LEFT(AN$152,4)="High",$E155,IF(LEFT(AN$152,3)="Low",$F155,1)),1))</f>
        <v>5.8820912030856309</v>
      </c>
      <c r="AO155" s="33">
        <f>IF($D155="",1,INDEX(Prices_int!$F$4:$AD$100,MATCH(SUBSTITUTE(AO$151,"*","")&amp;"|"&amp;$D155,Prices_int!$A$4:$A$100,0),MATCH(AO$4,Prices_int!$F$3:$AD$3,0))*AO$9*IF(AO$4&gt;Settings!$C$10,IF(LEFT(AO$152,4)="High",$E155,IF(LEFT(AO$152,3)="Low",$F155,1)),1))</f>
        <v>5.8820912030856336</v>
      </c>
      <c r="AP155" s="33">
        <f>IF($D155="",1,INDEX(Prices_int!$F$4:$AD$100,MATCH(SUBSTITUTE(AP$151,"*","")&amp;"|"&amp;$D155,Prices_int!$A$4:$A$100,0),MATCH(AP$4,Prices_int!$F$3:$AD$3,0))*AP$9*IF(AP$4&gt;Settings!$C$10,IF(LEFT(AP$152,4)="High",$E155,IF(LEFT(AP$152,3)="Low",$F155,1)),1))</f>
        <v>5.8820912030856318</v>
      </c>
    </row>
    <row r="156" spans="1:42" hidden="1" outlineLevel="1" x14ac:dyDescent="0.25">
      <c r="A156" s="5" t="s">
        <v>919</v>
      </c>
      <c r="B156" s="5" t="s">
        <v>922</v>
      </c>
      <c r="C156" s="5" t="s">
        <v>921</v>
      </c>
      <c r="D156" s="36"/>
      <c r="E156" s="6">
        <v>1</v>
      </c>
      <c r="F156" s="6">
        <v>1</v>
      </c>
      <c r="G156" s="36"/>
      <c r="H156" s="5" t="str">
        <f>INDEX(Variables!$B$5:$B$65,MATCH($A156,Variables!$A$5:$A$65,0))&amp;IF($C156="",""," | "&amp;INDEX(Mapping!$B$5:$B$26,MATCH($C156,Mapping!$A$5:$A$26,0))&amp;" | "&amp;INDEX(Mapping!$B$30:$B$41,MATCH($B156,Mapping!$A$30:$A$41,0)))</f>
        <v>International energy price (real; source and adjustment from MTInputs) | International | Flat (no change)</v>
      </c>
      <c r="I156" s="5" t="str">
        <f>INDEX(Variables!$C$5:$C$65,MATCH($A156,Variables!$A$5:$A$65,0))</f>
        <v>source unit</v>
      </c>
      <c r="J156" s="5" t="str">
        <f>INDEX(Variables!$E$5:$E$65,MATCH($A156,Variables!$A$5:$A$65,0))</f>
        <v>Prices_int (nominal) x defl x High/Low factor after the last historical year</v>
      </c>
      <c r="K156" s="5"/>
      <c r="L156" s="23" t="str">
        <f>LOWER(Settings!$C$4)&amp;".mit."&amp;$A156&amp;IF($C156="","","."&amp;$C156&amp;"."&amp;$B156)&amp;IF(INDEX(Variables!$D$5:$D$65,MATCH($A156,Variables!$A$5:$A$65,0))="","","."&amp;INDEX(Variables!$D$5:$D$65,MATCH($A156,Variables!$A$5:$A$65,0)))&amp;"."&amp;L$5</f>
        <v>egy.mit.gp.int.one.1</v>
      </c>
      <c r="M156" s="32">
        <f>IF($D156="",1,INDEX(Prices_int!$F$4:$AD$100,MATCH(SUBSTITUTE(M$151,"*","")&amp;"|"&amp;$D156,Prices_int!$A$4:$A$100,0),MATCH(M$4,Prices_int!$F$3:$AD$3,0))*M$9*IF(M$4&gt;Settings!$C$10,IF(LEFT(M$152,4)="High",$E156,IF(LEFT(M$152,3)="Low",$F156,1)),1))</f>
        <v>1</v>
      </c>
      <c r="N156" s="33">
        <f>IF($D156="",1,INDEX(Prices_int!$F$4:$AD$100,MATCH(SUBSTITUTE(N$151,"*","")&amp;"|"&amp;$D156,Prices_int!$A$4:$A$100,0),MATCH(N$4,Prices_int!$F$3:$AD$3,0))*N$9*IF(N$4&gt;Settings!$C$10,IF(LEFT(N$152,4)="High",$E156,IF(LEFT(N$152,3)="Low",$F156,1)),1))</f>
        <v>1</v>
      </c>
      <c r="O156" s="33">
        <f>IF($D156="",1,INDEX(Prices_int!$F$4:$AD$100,MATCH(SUBSTITUTE(O$151,"*","")&amp;"|"&amp;$D156,Prices_int!$A$4:$A$100,0),MATCH(O$4,Prices_int!$F$3:$AD$3,0))*O$9*IF(O$4&gt;Settings!$C$10,IF(LEFT(O$152,4)="High",$E156,IF(LEFT(O$152,3)="Low",$F156,1)),1))</f>
        <v>1</v>
      </c>
      <c r="P156" s="33">
        <f>IF($D156="",1,INDEX(Prices_int!$F$4:$AD$100,MATCH(SUBSTITUTE(P$151,"*","")&amp;"|"&amp;$D156,Prices_int!$A$4:$A$100,0),MATCH(P$4,Prices_int!$F$3:$AD$3,0))*P$9*IF(P$4&gt;Settings!$C$10,IF(LEFT(P$152,4)="High",$E156,IF(LEFT(P$152,3)="Low",$F156,1)),1))</f>
        <v>1</v>
      </c>
      <c r="Q156" s="33">
        <f>IF($D156="",1,INDEX(Prices_int!$F$4:$AD$100,MATCH(SUBSTITUTE(Q$151,"*","")&amp;"|"&amp;$D156,Prices_int!$A$4:$A$100,0),MATCH(Q$4,Prices_int!$F$3:$AD$3,0))*Q$9*IF(Q$4&gt;Settings!$C$10,IF(LEFT(Q$152,4)="High",$E156,IF(LEFT(Q$152,3)="Low",$F156,1)),1))</f>
        <v>1</v>
      </c>
      <c r="R156" s="33">
        <f>IF($D156="",1,INDEX(Prices_int!$F$4:$AD$100,MATCH(SUBSTITUTE(R$151,"*","")&amp;"|"&amp;$D156,Prices_int!$A$4:$A$100,0),MATCH(R$4,Prices_int!$F$3:$AD$3,0))*R$9*IF(R$4&gt;Settings!$C$10,IF(LEFT(R$152,4)="High",$E156,IF(LEFT(R$152,3)="Low",$F156,1)),1))</f>
        <v>1</v>
      </c>
      <c r="S156" s="33">
        <f>IF($D156="",1,INDEX(Prices_int!$F$4:$AD$100,MATCH(SUBSTITUTE(S$151,"*","")&amp;"|"&amp;$D156,Prices_int!$A$4:$A$100,0),MATCH(S$4,Prices_int!$F$3:$AD$3,0))*S$9*IF(S$4&gt;Settings!$C$10,IF(LEFT(S$152,4)="High",$E156,IF(LEFT(S$152,3)="Low",$F156,1)),1))</f>
        <v>1</v>
      </c>
      <c r="T156" s="33">
        <f>IF($D156="",1,INDEX(Prices_int!$F$4:$AD$100,MATCH(SUBSTITUTE(T$151,"*","")&amp;"|"&amp;$D156,Prices_int!$A$4:$A$100,0),MATCH(T$4,Prices_int!$F$3:$AD$3,0))*T$9*IF(T$4&gt;Settings!$C$10,IF(LEFT(T$152,4)="High",$E156,IF(LEFT(T$152,3)="Low",$F156,1)),1))</f>
        <v>1</v>
      </c>
      <c r="U156" s="33">
        <f>IF($D156="",1,INDEX(Prices_int!$F$4:$AD$100,MATCH(SUBSTITUTE(U$151,"*","")&amp;"|"&amp;$D156,Prices_int!$A$4:$A$100,0),MATCH(U$4,Prices_int!$F$3:$AD$3,0))*U$9*IF(U$4&gt;Settings!$C$10,IF(LEFT(U$152,4)="High",$E156,IF(LEFT(U$152,3)="Low",$F156,1)),1))</f>
        <v>1</v>
      </c>
      <c r="V156" s="33">
        <f>IF($D156="",1,INDEX(Prices_int!$F$4:$AD$100,MATCH(SUBSTITUTE(V$151,"*","")&amp;"|"&amp;$D156,Prices_int!$A$4:$A$100,0),MATCH(V$4,Prices_int!$F$3:$AD$3,0))*V$9*IF(V$4&gt;Settings!$C$10,IF(LEFT(V$152,4)="High",$E156,IF(LEFT(V$152,3)="Low",$F156,1)),1))</f>
        <v>1</v>
      </c>
      <c r="W156" s="33">
        <f>IF($D156="",1,INDEX(Prices_int!$F$4:$AD$100,MATCH(SUBSTITUTE(W$151,"*","")&amp;"|"&amp;$D156,Prices_int!$A$4:$A$100,0),MATCH(W$4,Prices_int!$F$3:$AD$3,0))*W$9*IF(W$4&gt;Settings!$C$10,IF(LEFT(W$152,4)="High",$E156,IF(LEFT(W$152,3)="Low",$F156,1)),1))</f>
        <v>1</v>
      </c>
      <c r="X156" s="33">
        <f>IF($D156="",1,INDEX(Prices_int!$F$4:$AD$100,MATCH(SUBSTITUTE(X$151,"*","")&amp;"|"&amp;$D156,Prices_int!$A$4:$A$100,0),MATCH(X$4,Prices_int!$F$3:$AD$3,0))*X$9*IF(X$4&gt;Settings!$C$10,IF(LEFT(X$152,4)="High",$E156,IF(LEFT(X$152,3)="Low",$F156,1)),1))</f>
        <v>1</v>
      </c>
      <c r="Y156" s="33">
        <f>IF($D156="",1,INDEX(Prices_int!$F$4:$AD$100,MATCH(SUBSTITUTE(Y$151,"*","")&amp;"|"&amp;$D156,Prices_int!$A$4:$A$100,0),MATCH(Y$4,Prices_int!$F$3:$AD$3,0))*Y$9*IF(Y$4&gt;Settings!$C$10,IF(LEFT(Y$152,4)="High",$E156,IF(LEFT(Y$152,3)="Low",$F156,1)),1))</f>
        <v>1</v>
      </c>
      <c r="Z156" s="33">
        <f>IF($D156="",1,INDEX(Prices_int!$F$4:$AD$100,MATCH(SUBSTITUTE(Z$151,"*","")&amp;"|"&amp;$D156,Prices_int!$A$4:$A$100,0),MATCH(Z$4,Prices_int!$F$3:$AD$3,0))*Z$9*IF(Z$4&gt;Settings!$C$10,IF(LEFT(Z$152,4)="High",$E156,IF(LEFT(Z$152,3)="Low",$F156,1)),1))</f>
        <v>1</v>
      </c>
      <c r="AA156" s="33"/>
      <c r="AB156" s="23" t="str">
        <f>LOWER(Settings!$C$4)&amp;".mit."&amp;$A156&amp;IF($C156="","","."&amp;$C156&amp;"."&amp;$B156)&amp;IF(INDEX(Variables!$D$5:$D$65,MATCH($A156,Variables!$A$5:$A$65,0))="","","."&amp;INDEX(Variables!$D$5:$D$65,MATCH($A156,Variables!$A$5:$A$65,0)))&amp;"."&amp;AB$5</f>
        <v>egy.mit.gp.int.one.2</v>
      </c>
      <c r="AC156" s="32">
        <f>IF($D156="",1,INDEX(Prices_int!$F$4:$AD$100,MATCH(SUBSTITUTE(AC$151,"*","")&amp;"|"&amp;$D156,Prices_int!$A$4:$A$100,0),MATCH(AC$4,Prices_int!$F$3:$AD$3,0))*AC$9*IF(AC$4&gt;Settings!$C$10,IF(LEFT(AC$152,4)="High",$E156,IF(LEFT(AC$152,3)="Low",$F156,1)),1))</f>
        <v>1</v>
      </c>
      <c r="AD156" s="33">
        <f>IF($D156="",1,INDEX(Prices_int!$F$4:$AD$100,MATCH(SUBSTITUTE(AD$151,"*","")&amp;"|"&amp;$D156,Prices_int!$A$4:$A$100,0),MATCH(AD$4,Prices_int!$F$3:$AD$3,0))*AD$9*IF(AD$4&gt;Settings!$C$10,IF(LEFT(AD$152,4)="High",$E156,IF(LEFT(AD$152,3)="Low",$F156,1)),1))</f>
        <v>1</v>
      </c>
      <c r="AE156" s="33">
        <f>IF($D156="",1,INDEX(Prices_int!$F$4:$AD$100,MATCH(SUBSTITUTE(AE$151,"*","")&amp;"|"&amp;$D156,Prices_int!$A$4:$A$100,0),MATCH(AE$4,Prices_int!$F$3:$AD$3,0))*AE$9*IF(AE$4&gt;Settings!$C$10,IF(LEFT(AE$152,4)="High",$E156,IF(LEFT(AE$152,3)="Low",$F156,1)),1))</f>
        <v>1</v>
      </c>
      <c r="AF156" s="33">
        <f>IF($D156="",1,INDEX(Prices_int!$F$4:$AD$100,MATCH(SUBSTITUTE(AF$151,"*","")&amp;"|"&amp;$D156,Prices_int!$A$4:$A$100,0),MATCH(AF$4,Prices_int!$F$3:$AD$3,0))*AF$9*IF(AF$4&gt;Settings!$C$10,IF(LEFT(AF$152,4)="High",$E156,IF(LEFT(AF$152,3)="Low",$F156,1)),1))</f>
        <v>1</v>
      </c>
      <c r="AG156" s="33">
        <f>IF($D156="",1,INDEX(Prices_int!$F$4:$AD$100,MATCH(SUBSTITUTE(AG$151,"*","")&amp;"|"&amp;$D156,Prices_int!$A$4:$A$100,0),MATCH(AG$4,Prices_int!$F$3:$AD$3,0))*AG$9*IF(AG$4&gt;Settings!$C$10,IF(LEFT(AG$152,4)="High",$E156,IF(LEFT(AG$152,3)="Low",$F156,1)),1))</f>
        <v>1</v>
      </c>
      <c r="AH156" s="33">
        <f>IF($D156="",1,INDEX(Prices_int!$F$4:$AD$100,MATCH(SUBSTITUTE(AH$151,"*","")&amp;"|"&amp;$D156,Prices_int!$A$4:$A$100,0),MATCH(AH$4,Prices_int!$F$3:$AD$3,0))*AH$9*IF(AH$4&gt;Settings!$C$10,IF(LEFT(AH$152,4)="High",$E156,IF(LEFT(AH$152,3)="Low",$F156,1)),1))</f>
        <v>1</v>
      </c>
      <c r="AI156" s="33">
        <f>IF($D156="",1,INDEX(Prices_int!$F$4:$AD$100,MATCH(SUBSTITUTE(AI$151,"*","")&amp;"|"&amp;$D156,Prices_int!$A$4:$A$100,0),MATCH(AI$4,Prices_int!$F$3:$AD$3,0))*AI$9*IF(AI$4&gt;Settings!$C$10,IF(LEFT(AI$152,4)="High",$E156,IF(LEFT(AI$152,3)="Low",$F156,1)),1))</f>
        <v>1</v>
      </c>
      <c r="AJ156" s="33">
        <f>IF($D156="",1,INDEX(Prices_int!$F$4:$AD$100,MATCH(SUBSTITUTE(AJ$151,"*","")&amp;"|"&amp;$D156,Prices_int!$A$4:$A$100,0),MATCH(AJ$4,Prices_int!$F$3:$AD$3,0))*AJ$9*IF(AJ$4&gt;Settings!$C$10,IF(LEFT(AJ$152,4)="High",$E156,IF(LEFT(AJ$152,3)="Low",$F156,1)),1))</f>
        <v>1</v>
      </c>
      <c r="AK156" s="33">
        <f>IF($D156="",1,INDEX(Prices_int!$F$4:$AD$100,MATCH(SUBSTITUTE(AK$151,"*","")&amp;"|"&amp;$D156,Prices_int!$A$4:$A$100,0),MATCH(AK$4,Prices_int!$F$3:$AD$3,0))*AK$9*IF(AK$4&gt;Settings!$C$10,IF(LEFT(AK$152,4)="High",$E156,IF(LEFT(AK$152,3)="Low",$F156,1)),1))</f>
        <v>1</v>
      </c>
      <c r="AL156" s="33">
        <f>IF($D156="",1,INDEX(Prices_int!$F$4:$AD$100,MATCH(SUBSTITUTE(AL$151,"*","")&amp;"|"&amp;$D156,Prices_int!$A$4:$A$100,0),MATCH(AL$4,Prices_int!$F$3:$AD$3,0))*AL$9*IF(AL$4&gt;Settings!$C$10,IF(LEFT(AL$152,4)="High",$E156,IF(LEFT(AL$152,3)="Low",$F156,1)),1))</f>
        <v>1</v>
      </c>
      <c r="AM156" s="33">
        <f>IF($D156="",1,INDEX(Prices_int!$F$4:$AD$100,MATCH(SUBSTITUTE(AM$151,"*","")&amp;"|"&amp;$D156,Prices_int!$A$4:$A$100,0),MATCH(AM$4,Prices_int!$F$3:$AD$3,0))*AM$9*IF(AM$4&gt;Settings!$C$10,IF(LEFT(AM$152,4)="High",$E156,IF(LEFT(AM$152,3)="Low",$F156,1)),1))</f>
        <v>1</v>
      </c>
      <c r="AN156" s="33">
        <f>IF($D156="",1,INDEX(Prices_int!$F$4:$AD$100,MATCH(SUBSTITUTE(AN$151,"*","")&amp;"|"&amp;$D156,Prices_int!$A$4:$A$100,0),MATCH(AN$4,Prices_int!$F$3:$AD$3,0))*AN$9*IF(AN$4&gt;Settings!$C$10,IF(LEFT(AN$152,4)="High",$E156,IF(LEFT(AN$152,3)="Low",$F156,1)),1))</f>
        <v>1</v>
      </c>
      <c r="AO156" s="33">
        <f>IF($D156="",1,INDEX(Prices_int!$F$4:$AD$100,MATCH(SUBSTITUTE(AO$151,"*","")&amp;"|"&amp;$D156,Prices_int!$A$4:$A$100,0),MATCH(AO$4,Prices_int!$F$3:$AD$3,0))*AO$9*IF(AO$4&gt;Settings!$C$10,IF(LEFT(AO$152,4)="High",$E156,IF(LEFT(AO$152,3)="Low",$F156,1)),1))</f>
        <v>1</v>
      </c>
      <c r="AP156" s="33">
        <f>IF($D156="",1,INDEX(Prices_int!$F$4:$AD$100,MATCH(SUBSTITUTE(AP$151,"*","")&amp;"|"&amp;$D156,Prices_int!$A$4:$A$100,0),MATCH(AP$4,Prices_int!$F$3:$AD$3,0))*AP$9*IF(AP$4&gt;Settings!$C$10,IF(LEFT(AP$152,4)="High",$E156,IF(LEFT(AP$152,3)="Low",$F156,1)),1))</f>
        <v>1</v>
      </c>
    </row>
    <row r="157" spans="1:42" hidden="1" outlineLevel="1" x14ac:dyDescent="0.25">
      <c r="H157" s="31" t="s">
        <v>923</v>
      </c>
    </row>
    <row r="158" spans="1:42" hidden="1" outlineLevel="1" x14ac:dyDescent="0.25">
      <c r="A158" s="5" t="s">
        <v>924</v>
      </c>
      <c r="B158" s="5" t="s">
        <v>869</v>
      </c>
      <c r="C158" s="5" t="s">
        <v>879</v>
      </c>
      <c r="D158" s="37">
        <f>INDEX(Inputs_prices!$N$5:$N$16,MATCH($B158&amp;"."&amp;$C158,Inputs_prices!$A$5:$A$16,0))</f>
        <v>2.8750116838631148</v>
      </c>
      <c r="E158" s="37">
        <f>INDEX(Inputs_prices!$F$5:$F$16,MATCH($B158&amp;"."&amp;$C158,Inputs_prices!$A$5:$A$16,0))</f>
        <v>2</v>
      </c>
      <c r="F158" s="37">
        <f>INDEX(Inputs_prices!$E$5:$E$16,MATCH($B158&amp;"."&amp;$C158,Inputs_prices!$A$5:$A$16,0))</f>
        <v>1</v>
      </c>
      <c r="G158" s="36"/>
      <c r="H158" s="5" t="str">
        <f>INDEX(Variables!$B$5:$B$65,MATCH($A158,Variables!$A$5:$A$65,0))&amp;IF($C158="",""," | "&amp;INDEX(Mapping!$B$5:$B$26,MATCH($C158,Mapping!$A$5:$A$26,0))&amp;" | "&amp;INDEX(Mapping!$B$30:$B$41,MATCH($B158,Mapping!$A$30:$A$41,0)))</f>
        <v>Supply cost (pre-tax price) | Power | Coal</v>
      </c>
      <c r="I158" s="5" t="str">
        <f>INDEX(Variables!$C$5:$C$65,MATCH($A158,Variables!$A$5:$A$65,0))</f>
        <v>$/GJ real</v>
      </c>
      <c r="J158" s="5" t="str">
        <f>INDEX(Variables!$E$5:$E$65,MATCH($A158,Variables!$A$5:$A$65,0))</f>
        <v>Historical: Inputs_prices; then fixsp + floating part x gp(t) / gp(t-1)</v>
      </c>
      <c r="K158" s="5"/>
      <c r="L158" s="23" t="str">
        <f>LOWER(Settings!$C$4)&amp;".mit."&amp;$A158&amp;IF($C158="","","."&amp;$C158&amp;"."&amp;$B158)&amp;IF(INDEX(Variables!$D$5:$D$65,MATCH($A158,Variables!$A$5:$A$65,0))="","","."&amp;INDEX(Variables!$D$5:$D$65,MATCH($A158,Variables!$A$5:$A$65,0)))&amp;"."&amp;L$5</f>
        <v>egy.mit.sp.pow.coa.a.1</v>
      </c>
      <c r="M158" s="38">
        <f>IF(M$4&lt;=Settings!$C$10,INDEX(Inputs_prices!$T$5:$W$16,$F158,MATCH(M$4,Inputs_prices!$T$4:$W$4,0)),$D158+(L158-$D158)*INDEX(M$153:M$156,$E158)/INDEX(L$153:L$156,$E158))</f>
        <v>13.323502149021634</v>
      </c>
      <c r="N158" s="37">
        <f>IF(N$4&lt;=Settings!$C$10,INDEX(Inputs_prices!$T$5:$W$16,$F158,MATCH(N$4,Inputs_prices!$T$4:$W$4,0)),$D158+(M158-$D158)*INDEX(N$153:N$156,$E158)/INDEX(M$153:M$156,$E158))</f>
        <v>6.7110549883854125</v>
      </c>
      <c r="O158" s="37">
        <f>IF(O$4&lt;=Settings!$C$10,INDEX(Inputs_prices!$T$5:$W$16,$F158,MATCH(O$4,Inputs_prices!$T$4:$W$4,0)),$D158+(N158-$D158)*INDEX(O$153:O$156,$E158)/INDEX(N$153:N$156,$E158))</f>
        <v>5.9120378390671311</v>
      </c>
      <c r="P158" s="37">
        <f>IF(P$4&lt;=Settings!$C$10,INDEX(Inputs_prices!$T$5:$W$16,$F158,MATCH(P$4,Inputs_prices!$T$4:$W$4,0)),$D158+(O158-$D158)*INDEX(P$153:P$156,$E158)/INDEX(O$153:O$156,$E158))</f>
        <v>5.1881641838370651</v>
      </c>
      <c r="Q158" s="37">
        <f>IF(Q$4&lt;=Settings!$C$10,INDEX(Inputs_prices!$T$5:$W$16,$F158,MATCH(Q$4,Inputs_prices!$T$4:$W$4,0)),$D158+(P158-$D158)*INDEX(Q$153:Q$156,$E158)/INDEX(P$153:P$156,$E158))</f>
        <v>5.5870148282253664</v>
      </c>
      <c r="R158" s="37">
        <f>IF(R$4&lt;=Settings!$C$10,INDEX(Inputs_prices!$T$5:$W$16,$F158,MATCH(R$4,Inputs_prices!$T$4:$W$4,0)),$D158+(Q158-$D158)*INDEX(R$153:R$156,$E158)/INDEX(Q$153:Q$156,$E158))</f>
        <v>5.6769854760271432</v>
      </c>
      <c r="S158" s="37">
        <f>IF(S$4&lt;=Settings!$C$10,INDEX(Inputs_prices!$T$5:$W$16,$F158,MATCH(S$4,Inputs_prices!$T$4:$W$4,0)),$D158+(R158-$D158)*INDEX(S$153:S$156,$E158)/INDEX(R$153:R$156,$E158))</f>
        <v>5.6343247759973796</v>
      </c>
      <c r="T158" s="37">
        <f>IF(T$4&lt;=Settings!$C$10,INDEX(Inputs_prices!$T$5:$W$16,$F158,MATCH(T$4,Inputs_prices!$T$4:$W$4,0)),$D158+(S158-$D158)*INDEX(T$153:T$156,$E158)/INDEX(S$153:S$156,$E158))</f>
        <v>5.5885762834503154</v>
      </c>
      <c r="U158" s="37">
        <f>IF(U$4&lt;=Settings!$C$10,INDEX(Inputs_prices!$T$5:$W$16,$F158,MATCH(U$4,Inputs_prices!$T$4:$W$4,0)),$D158+(T158-$D158)*INDEX(U$153:U$156,$E158)/INDEX(T$153:T$156,$E158))</f>
        <v>5.5396135062222029</v>
      </c>
      <c r="V158" s="37">
        <f>IF(V$4&lt;=Settings!$C$10,INDEX(Inputs_prices!$T$5:$W$16,$F158,MATCH(V$4,Inputs_prices!$T$4:$W$4,0)),$D158+(U158-$D158)*INDEX(V$153:V$156,$E158)/INDEX(U$153:U$156,$E158))</f>
        <v>5.4923624333228975</v>
      </c>
      <c r="W158" s="37">
        <f>IF(W$4&lt;=Settings!$C$10,INDEX(Inputs_prices!$T$5:$W$16,$F158,MATCH(W$4,Inputs_prices!$T$4:$W$4,0)),$D158+(V158-$D158)*INDEX(W$153:W$156,$E158)/INDEX(V$153:V$156,$E158))</f>
        <v>5.4923624333228975</v>
      </c>
      <c r="X158" s="37">
        <f>IF(X$4&lt;=Settings!$C$10,INDEX(Inputs_prices!$T$5:$W$16,$F158,MATCH(X$4,Inputs_prices!$T$4:$W$4,0)),$D158+(W158-$D158)*INDEX(X$153:X$156,$E158)/INDEX(W$153:W$156,$E158))</f>
        <v>5.4923624333228975</v>
      </c>
      <c r="Y158" s="37">
        <f>IF(Y$4&lt;=Settings!$C$10,INDEX(Inputs_prices!$T$5:$W$16,$F158,MATCH(Y$4,Inputs_prices!$T$4:$W$4,0)),$D158+(X158-$D158)*INDEX(Y$153:Y$156,$E158)/INDEX(X$153:X$156,$E158))</f>
        <v>5.4923624333228975</v>
      </c>
      <c r="Z158" s="39">
        <f>IF(Z$4&lt;=Settings!$C$10,INDEX(Inputs_prices!$T$5:$W$16,$F158,MATCH(Z$4,Inputs_prices!$T$4:$W$4,0)),SUPPLYCOST($D158,Y158,INDEX(Z$153:Z$156,$E158),INDEX(Y$153:Y$156,$E158)))</f>
        <v>5.4923624333228975</v>
      </c>
      <c r="AA158" s="39"/>
      <c r="AB158" s="23" t="str">
        <f>LOWER(Settings!$C$4)&amp;".mit."&amp;$A158&amp;IF($C158="","","."&amp;$C158&amp;"."&amp;$B158)&amp;IF(INDEX(Variables!$D$5:$D$65,MATCH($A158,Variables!$A$5:$A$65,0))="","","."&amp;INDEX(Variables!$D$5:$D$65,MATCH($A158,Variables!$A$5:$A$65,0)))&amp;"."&amp;AB$5</f>
        <v>egy.mit.sp.pow.coa.a.2</v>
      </c>
      <c r="AC158" s="38">
        <f>IF(AC$4&lt;=Settings!$C$10,INDEX(Inputs_prices!$T$5:$W$16,$F158,MATCH(AC$4,Inputs_prices!$T$4:$W$4,0)),$D158+(AB158-$D158)*INDEX(AC$153:AC$156,$E158)/INDEX(AB$153:AB$156,$E158))</f>
        <v>13.323502149021634</v>
      </c>
      <c r="AD158" s="37">
        <f>IF(AD$4&lt;=Settings!$C$10,INDEX(Inputs_prices!$T$5:$W$16,$F158,MATCH(AD$4,Inputs_prices!$T$4:$W$4,0)),$D158+(AC158-$D158)*INDEX(AD$153:AD$156,$E158)/INDEX(AC$153:AC$156,$E158))</f>
        <v>6.7110549883854125</v>
      </c>
      <c r="AE158" s="37">
        <f>IF(AE$4&lt;=Settings!$C$10,INDEX(Inputs_prices!$T$5:$W$16,$F158,MATCH(AE$4,Inputs_prices!$T$4:$W$4,0)),$D158+(AD158-$D158)*INDEX(AE$153:AE$156,$E158)/INDEX(AD$153:AD$156,$E158))</f>
        <v>5.9120378390671311</v>
      </c>
      <c r="AF158" s="37">
        <f>IF(AF$4&lt;=Settings!$C$10,INDEX(Inputs_prices!$T$5:$W$16,$F158,MATCH(AF$4,Inputs_prices!$T$4:$W$4,0)),$D158+(AE158-$D158)*INDEX(AF$153:AF$156,$E158)/INDEX(AE$153:AE$156,$E158))</f>
        <v>5.1881641838370651</v>
      </c>
      <c r="AG158" s="37">
        <f>IF(AG$4&lt;=Settings!$C$10,INDEX(Inputs_prices!$T$5:$W$16,$F158,MATCH(AG$4,Inputs_prices!$T$4:$W$4,0)),$D158+(AF158-$D158)*INDEX(AG$153:AG$156,$E158)/INDEX(AF$153:AF$156,$E158))</f>
        <v>5.5870148282253664</v>
      </c>
      <c r="AH158" s="37">
        <f>IF(AH$4&lt;=Settings!$C$10,INDEX(Inputs_prices!$T$5:$W$16,$F158,MATCH(AH$4,Inputs_prices!$T$4:$W$4,0)),$D158+(AG158-$D158)*INDEX(AH$153:AH$156,$E158)/INDEX(AG$153:AG$156,$E158))</f>
        <v>5.6769854760271432</v>
      </c>
      <c r="AI158" s="37">
        <f>IF(AI$4&lt;=Settings!$C$10,INDEX(Inputs_prices!$T$5:$W$16,$F158,MATCH(AI$4,Inputs_prices!$T$4:$W$4,0)),$D158+(AH158-$D158)*INDEX(AI$153:AI$156,$E158)/INDEX(AH$153:AH$156,$E158))</f>
        <v>5.6343247759973796</v>
      </c>
      <c r="AJ158" s="37">
        <f>IF(AJ$4&lt;=Settings!$C$10,INDEX(Inputs_prices!$T$5:$W$16,$F158,MATCH(AJ$4,Inputs_prices!$T$4:$W$4,0)),$D158+(AI158-$D158)*INDEX(AJ$153:AJ$156,$E158)/INDEX(AI$153:AI$156,$E158))</f>
        <v>5.5885762834503154</v>
      </c>
      <c r="AK158" s="37">
        <f>IF(AK$4&lt;=Settings!$C$10,INDEX(Inputs_prices!$T$5:$W$16,$F158,MATCH(AK$4,Inputs_prices!$T$4:$W$4,0)),$D158+(AJ158-$D158)*INDEX(AK$153:AK$156,$E158)/INDEX(AJ$153:AJ$156,$E158))</f>
        <v>5.5396135062222029</v>
      </c>
      <c r="AL158" s="37">
        <f>IF(AL$4&lt;=Settings!$C$10,INDEX(Inputs_prices!$T$5:$W$16,$F158,MATCH(AL$4,Inputs_prices!$T$4:$W$4,0)),$D158+(AK158-$D158)*INDEX(AL$153:AL$156,$E158)/INDEX(AK$153:AK$156,$E158))</f>
        <v>5.4923624333228975</v>
      </c>
      <c r="AM158" s="37">
        <f>IF(AM$4&lt;=Settings!$C$10,INDEX(Inputs_prices!$T$5:$W$16,$F158,MATCH(AM$4,Inputs_prices!$T$4:$W$4,0)),$D158+(AL158-$D158)*INDEX(AM$153:AM$156,$E158)/INDEX(AL$153:AL$156,$E158))</f>
        <v>5.4923624333228975</v>
      </c>
      <c r="AN158" s="37">
        <f>IF(AN$4&lt;=Settings!$C$10,INDEX(Inputs_prices!$T$5:$W$16,$F158,MATCH(AN$4,Inputs_prices!$T$4:$W$4,0)),$D158+(AM158-$D158)*INDEX(AN$153:AN$156,$E158)/INDEX(AM$153:AM$156,$E158))</f>
        <v>5.4923624333228975</v>
      </c>
      <c r="AO158" s="37">
        <f>IF(AO$4&lt;=Settings!$C$10,INDEX(Inputs_prices!$T$5:$W$16,$F158,MATCH(AO$4,Inputs_prices!$T$4:$W$4,0)),$D158+(AN158-$D158)*INDEX(AO$153:AO$156,$E158)/INDEX(AN$153:AN$156,$E158))</f>
        <v>5.4923624333228975</v>
      </c>
      <c r="AP158" s="39">
        <f>IF(AP$4&lt;=Settings!$C$10,INDEX(Inputs_prices!$T$5:$W$16,$F158,MATCH(AP$4,Inputs_prices!$T$4:$W$4,0)),SUPPLYCOST($D158,AO158,INDEX(AP$153:AP$156,$E158),INDEX(AO$153:AO$156,$E158)))</f>
        <v>5.4923624333228975</v>
      </c>
    </row>
    <row r="159" spans="1:42" hidden="1" outlineLevel="1" x14ac:dyDescent="0.25">
      <c r="A159" s="5" t="s">
        <v>924</v>
      </c>
      <c r="B159" s="5" t="s">
        <v>869</v>
      </c>
      <c r="C159" s="5" t="s">
        <v>884</v>
      </c>
      <c r="D159" s="37">
        <f>INDEX(Inputs_prices!$N$5:$N$16,MATCH($B159&amp;"."&amp;$C159,Inputs_prices!$A$5:$A$16,0))</f>
        <v>9.8925866638896114</v>
      </c>
      <c r="E159" s="37">
        <f>INDEX(Inputs_prices!$F$5:$F$16,MATCH($B159&amp;"."&amp;$C159,Inputs_prices!$A$5:$A$16,0))</f>
        <v>2</v>
      </c>
      <c r="F159" s="37">
        <f>INDEX(Inputs_prices!$E$5:$E$16,MATCH($B159&amp;"."&amp;$C159,Inputs_prices!$A$5:$A$16,0))</f>
        <v>2</v>
      </c>
      <c r="G159" s="36"/>
      <c r="H159" s="5" t="str">
        <f>INDEX(Variables!$B$5:$B$65,MATCH($A159,Variables!$A$5:$A$65,0))&amp;IF($C159="",""," | "&amp;INDEX(Mapping!$B$5:$B$26,MATCH($C159,Mapping!$A$5:$A$26,0))&amp;" | "&amp;INDEX(Mapping!$B$30:$B$41,MATCH($B159,Mapping!$A$30:$A$41,0)))</f>
        <v>Supply cost (pre-tax price) | Residential | Coal</v>
      </c>
      <c r="I159" s="5" t="str">
        <f>INDEX(Variables!$C$5:$C$65,MATCH($A159,Variables!$A$5:$A$65,0))</f>
        <v>$/GJ real</v>
      </c>
      <c r="J159" s="5" t="str">
        <f>INDEX(Variables!$E$5:$E$65,MATCH($A159,Variables!$A$5:$A$65,0))</f>
        <v>Historical: Inputs_prices; then fixsp + floating part x gp(t) / gp(t-1)</v>
      </c>
      <c r="K159" s="5"/>
      <c r="L159" s="23" t="str">
        <f>LOWER(Settings!$C$4)&amp;".mit."&amp;$A159&amp;IF($C159="","","."&amp;$C159&amp;"."&amp;$B159)&amp;IF(INDEX(Variables!$D$5:$D$65,MATCH($A159,Variables!$A$5:$A$65,0))="","","."&amp;INDEX(Variables!$D$5:$D$65,MATCH($A159,Variables!$A$5:$A$65,0)))&amp;"."&amp;L$5</f>
        <v>egy.mit.sp.res.coa.a.1</v>
      </c>
      <c r="M159" s="38">
        <f>IF(M$4&lt;=Settings!$C$10,INDEX(Inputs_prices!$T$5:$W$16,$F159,MATCH(M$4,Inputs_prices!$T$4:$W$4,0)),$D159+(L159-$D159)*INDEX(M$153:M$156,$E159)/INDEX(L$153:L$156,$E159))</f>
        <v>20.341077129048131</v>
      </c>
      <c r="N159" s="37">
        <f>IF(N$4&lt;=Settings!$C$10,INDEX(Inputs_prices!$T$5:$W$16,$F159,MATCH(N$4,Inputs_prices!$T$4:$W$4,0)),$D159+(M159-$D159)*INDEX(N$153:N$156,$E159)/INDEX(M$153:M$156,$E159))</f>
        <v>13.728894823319759</v>
      </c>
      <c r="O159" s="37">
        <f>IF(O$4&lt;=Settings!$C$10,INDEX(Inputs_prices!$T$5:$W$16,$F159,MATCH(O$4,Inputs_prices!$T$4:$W$4,0)),$D159+(N159-$D159)*INDEX(O$153:O$156,$E159)/INDEX(N$153:N$156,$E159))</f>
        <v>12.930130470268255</v>
      </c>
      <c r="P159" s="37">
        <f>IF(P$4&lt;=Settings!$C$10,INDEX(Inputs_prices!$T$5:$W$16,$F159,MATCH(P$4,Inputs_prices!$T$4:$W$4,0)),$D159+(O159-$D159)*INDEX(P$153:P$156,$E159)/INDEX(O$153:O$156,$E159))</f>
        <v>12.206133433141307</v>
      </c>
      <c r="Q159" s="37">
        <f>IF(Q$4&lt;=Settings!$C$10,INDEX(Inputs_prices!$T$5:$W$16,$F159,MATCH(Q$4,Inputs_prices!$T$4:$W$4,0)),$D159+(P159-$D159)*INDEX(Q$153:Q$156,$E159)/INDEX(P$153:P$156,$E159))</f>
        <v>12.60505206031738</v>
      </c>
      <c r="R159" s="37">
        <f>IF(R$4&lt;=Settings!$C$10,INDEX(Inputs_prices!$T$5:$W$16,$F159,MATCH(R$4,Inputs_prices!$T$4:$W$4,0)),$D159+(Q159-$D159)*INDEX(R$153:R$156,$E159)/INDEX(Q$153:Q$156,$E159))</f>
        <v>12.695038043321798</v>
      </c>
      <c r="S159" s="37">
        <f>IF(S$4&lt;=Settings!$C$10,INDEX(Inputs_prices!$T$5:$W$16,$F159,MATCH(S$4,Inputs_prices!$T$4:$W$4,0)),$D159+(R159-$D159)*INDEX(S$153:S$156,$E159)/INDEX(R$153:R$156,$E159))</f>
        <v>12.65237007191525</v>
      </c>
      <c r="T159" s="37">
        <f>IF(T$4&lt;=Settings!$C$10,INDEX(Inputs_prices!$T$5:$W$16,$F159,MATCH(T$4,Inputs_prices!$T$4:$W$4,0)),$D159+(S159-$D159)*INDEX(T$153:T$156,$E159)/INDEX(S$153:S$156,$E159))</f>
        <v>12.606613781687265</v>
      </c>
      <c r="U159" s="37">
        <f>IF(U$4&lt;=Settings!$C$10,INDEX(Inputs_prices!$T$5:$W$16,$F159,MATCH(U$4,Inputs_prices!$T$4:$W$4,0)),$D159+(T159-$D159)*INDEX(U$153:U$156,$E159)/INDEX(T$153:T$156,$E159))</f>
        <v>12.55764265891392</v>
      </c>
      <c r="V159" s="37">
        <f>IF(V$4&lt;=Settings!$C$10,INDEX(Inputs_prices!$T$5:$W$16,$F159,MATCH(V$4,Inputs_prices!$T$4:$W$4,0)),$D159+(U159-$D159)*INDEX(V$153:V$156,$E159)/INDEX(U$153:U$156,$E159))</f>
        <v>12.510383532223788</v>
      </c>
      <c r="W159" s="37">
        <f>IF(W$4&lt;=Settings!$C$10,INDEX(Inputs_prices!$T$5:$W$16,$F159,MATCH(W$4,Inputs_prices!$T$4:$W$4,0)),$D159+(V159-$D159)*INDEX(W$153:W$156,$E159)/INDEX(V$153:V$156,$E159))</f>
        <v>12.510383532223788</v>
      </c>
      <c r="X159" s="37">
        <f>IF(X$4&lt;=Settings!$C$10,INDEX(Inputs_prices!$T$5:$W$16,$F159,MATCH(X$4,Inputs_prices!$T$4:$W$4,0)),$D159+(W159-$D159)*INDEX(X$153:X$156,$E159)/INDEX(W$153:W$156,$E159))</f>
        <v>12.510383532223788</v>
      </c>
      <c r="Y159" s="37">
        <f>IF(Y$4&lt;=Settings!$C$10,INDEX(Inputs_prices!$T$5:$W$16,$F159,MATCH(Y$4,Inputs_prices!$T$4:$W$4,0)),$D159+(X159-$D159)*INDEX(Y$153:Y$156,$E159)/INDEX(X$153:X$156,$E159))</f>
        <v>12.510383532223788</v>
      </c>
      <c r="Z159" s="39">
        <f>IF(Z$4&lt;=Settings!$C$10,INDEX(Inputs_prices!$T$5:$W$16,$F159,MATCH(Z$4,Inputs_prices!$T$4:$W$4,0)),SUPPLYCOST($D159,Y159,INDEX(Z$153:Z$156,$E159),INDEX(Y$153:Y$156,$E159)))</f>
        <v>12.510383532223788</v>
      </c>
      <c r="AA159" s="39"/>
      <c r="AB159" s="23" t="str">
        <f>LOWER(Settings!$C$4)&amp;".mit."&amp;$A159&amp;IF($C159="","","."&amp;$C159&amp;"."&amp;$B159)&amp;IF(INDEX(Variables!$D$5:$D$65,MATCH($A159,Variables!$A$5:$A$65,0))="","","."&amp;INDEX(Variables!$D$5:$D$65,MATCH($A159,Variables!$A$5:$A$65,0)))&amp;"."&amp;AB$5</f>
        <v>egy.mit.sp.res.coa.a.2</v>
      </c>
      <c r="AC159" s="38">
        <f>IF(AC$4&lt;=Settings!$C$10,INDEX(Inputs_prices!$T$5:$W$16,$F159,MATCH(AC$4,Inputs_prices!$T$4:$W$4,0)),$D159+(AB159-$D159)*INDEX(AC$153:AC$156,$E159)/INDEX(AB$153:AB$156,$E159))</f>
        <v>20.341077129048131</v>
      </c>
      <c r="AD159" s="37">
        <f>IF(AD$4&lt;=Settings!$C$10,INDEX(Inputs_prices!$T$5:$W$16,$F159,MATCH(AD$4,Inputs_prices!$T$4:$W$4,0)),$D159+(AC159-$D159)*INDEX(AD$153:AD$156,$E159)/INDEX(AC$153:AC$156,$E159))</f>
        <v>13.728894823319759</v>
      </c>
      <c r="AE159" s="37">
        <f>IF(AE$4&lt;=Settings!$C$10,INDEX(Inputs_prices!$T$5:$W$16,$F159,MATCH(AE$4,Inputs_prices!$T$4:$W$4,0)),$D159+(AD159-$D159)*INDEX(AE$153:AE$156,$E159)/INDEX(AD$153:AD$156,$E159))</f>
        <v>12.930130470268255</v>
      </c>
      <c r="AF159" s="37">
        <f>IF(AF$4&lt;=Settings!$C$10,INDEX(Inputs_prices!$T$5:$W$16,$F159,MATCH(AF$4,Inputs_prices!$T$4:$W$4,0)),$D159+(AE159-$D159)*INDEX(AF$153:AF$156,$E159)/INDEX(AE$153:AE$156,$E159))</f>
        <v>12.206133433141307</v>
      </c>
      <c r="AG159" s="37">
        <f>IF(AG$4&lt;=Settings!$C$10,INDEX(Inputs_prices!$T$5:$W$16,$F159,MATCH(AG$4,Inputs_prices!$T$4:$W$4,0)),$D159+(AF159-$D159)*INDEX(AG$153:AG$156,$E159)/INDEX(AF$153:AF$156,$E159))</f>
        <v>12.60505206031738</v>
      </c>
      <c r="AH159" s="37">
        <f>IF(AH$4&lt;=Settings!$C$10,INDEX(Inputs_prices!$T$5:$W$16,$F159,MATCH(AH$4,Inputs_prices!$T$4:$W$4,0)),$D159+(AG159-$D159)*INDEX(AH$153:AH$156,$E159)/INDEX(AG$153:AG$156,$E159))</f>
        <v>12.695038043321798</v>
      </c>
      <c r="AI159" s="37">
        <f>IF(AI$4&lt;=Settings!$C$10,INDEX(Inputs_prices!$T$5:$W$16,$F159,MATCH(AI$4,Inputs_prices!$T$4:$W$4,0)),$D159+(AH159-$D159)*INDEX(AI$153:AI$156,$E159)/INDEX(AH$153:AH$156,$E159))</f>
        <v>12.65237007191525</v>
      </c>
      <c r="AJ159" s="37">
        <f>IF(AJ$4&lt;=Settings!$C$10,INDEX(Inputs_prices!$T$5:$W$16,$F159,MATCH(AJ$4,Inputs_prices!$T$4:$W$4,0)),$D159+(AI159-$D159)*INDEX(AJ$153:AJ$156,$E159)/INDEX(AI$153:AI$156,$E159))</f>
        <v>12.606613781687265</v>
      </c>
      <c r="AK159" s="37">
        <f>IF(AK$4&lt;=Settings!$C$10,INDEX(Inputs_prices!$T$5:$W$16,$F159,MATCH(AK$4,Inputs_prices!$T$4:$W$4,0)),$D159+(AJ159-$D159)*INDEX(AK$153:AK$156,$E159)/INDEX(AJ$153:AJ$156,$E159))</f>
        <v>12.55764265891392</v>
      </c>
      <c r="AL159" s="37">
        <f>IF(AL$4&lt;=Settings!$C$10,INDEX(Inputs_prices!$T$5:$W$16,$F159,MATCH(AL$4,Inputs_prices!$T$4:$W$4,0)),$D159+(AK159-$D159)*INDEX(AL$153:AL$156,$E159)/INDEX(AK$153:AK$156,$E159))</f>
        <v>12.510383532223788</v>
      </c>
      <c r="AM159" s="37">
        <f>IF(AM$4&lt;=Settings!$C$10,INDEX(Inputs_prices!$T$5:$W$16,$F159,MATCH(AM$4,Inputs_prices!$T$4:$W$4,0)),$D159+(AL159-$D159)*INDEX(AM$153:AM$156,$E159)/INDEX(AL$153:AL$156,$E159))</f>
        <v>12.510383532223788</v>
      </c>
      <c r="AN159" s="37">
        <f>IF(AN$4&lt;=Settings!$C$10,INDEX(Inputs_prices!$T$5:$W$16,$F159,MATCH(AN$4,Inputs_prices!$T$4:$W$4,0)),$D159+(AM159-$D159)*INDEX(AN$153:AN$156,$E159)/INDEX(AM$153:AM$156,$E159))</f>
        <v>12.510383532223788</v>
      </c>
      <c r="AO159" s="37">
        <f>IF(AO$4&lt;=Settings!$C$10,INDEX(Inputs_prices!$T$5:$W$16,$F159,MATCH(AO$4,Inputs_prices!$T$4:$W$4,0)),$D159+(AN159-$D159)*INDEX(AO$153:AO$156,$E159)/INDEX(AN$153:AN$156,$E159))</f>
        <v>12.510383532223788</v>
      </c>
      <c r="AP159" s="39">
        <f>IF(AP$4&lt;=Settings!$C$10,INDEX(Inputs_prices!$T$5:$W$16,$F159,MATCH(AP$4,Inputs_prices!$T$4:$W$4,0)),SUPPLYCOST($D159,AO159,INDEX(AP$153:AP$156,$E159),INDEX(AO$153:AO$156,$E159)))</f>
        <v>12.510383532223788</v>
      </c>
    </row>
    <row r="160" spans="1:42" hidden="1" outlineLevel="1" x14ac:dyDescent="0.25">
      <c r="A160" s="5" t="s">
        <v>924</v>
      </c>
      <c r="B160" s="5" t="s">
        <v>869</v>
      </c>
      <c r="C160" s="5" t="s">
        <v>900</v>
      </c>
      <c r="D160" s="37">
        <f>INDEX(Inputs_prices!$N$5:$N$16,MATCH($B160&amp;"."&amp;$C160,Inputs_prices!$A$5:$A$16,0))</f>
        <v>5.6818143123558125</v>
      </c>
      <c r="E160" s="37">
        <f>INDEX(Inputs_prices!$F$5:$F$16,MATCH($B160&amp;"."&amp;$C160,Inputs_prices!$A$5:$A$16,0))</f>
        <v>2</v>
      </c>
      <c r="F160" s="37">
        <f>INDEX(Inputs_prices!$E$5:$E$16,MATCH($B160&amp;"."&amp;$C160,Inputs_prices!$A$5:$A$16,0))</f>
        <v>3</v>
      </c>
      <c r="G160" s="36"/>
      <c r="H160" s="5" t="str">
        <f>INDEX(Variables!$B$5:$B$65,MATCH($A160,Variables!$A$5:$A$65,0))&amp;IF($C160="",""," | "&amp;INDEX(Mapping!$B$5:$B$26,MATCH($C160,Mapping!$A$5:$A$26,0))&amp;" | "&amp;INDEX(Mapping!$B$30:$B$41,MATCH($B160,Mapping!$A$30:$A$41,0)))</f>
        <v>Supply cost (pre-tax price) | Industry | Coal</v>
      </c>
      <c r="I160" s="5" t="str">
        <f>INDEX(Variables!$C$5:$C$65,MATCH($A160,Variables!$A$5:$A$65,0))</f>
        <v>$/GJ real</v>
      </c>
      <c r="J160" s="5" t="str">
        <f>INDEX(Variables!$E$5:$E$65,MATCH($A160,Variables!$A$5:$A$65,0))</f>
        <v>Historical: Inputs_prices; then fixsp + floating part x gp(t) / gp(t-1)</v>
      </c>
      <c r="K160" s="5"/>
      <c r="L160" s="23" t="str">
        <f>LOWER(Settings!$C$4)&amp;".mit."&amp;$A160&amp;IF($C160="","","."&amp;$C160&amp;"."&amp;$B160)&amp;IF(INDEX(Variables!$D$5:$D$65,MATCH($A160,Variables!$A$5:$A$65,0))="","","."&amp;INDEX(Variables!$D$5:$D$65,MATCH($A160,Variables!$A$5:$A$65,0)))&amp;"."&amp;L$5</f>
        <v>egy.mit.sp.ind.coa.a.1</v>
      </c>
      <c r="M160" s="38">
        <f>IF(M$4&lt;=Settings!$C$10,INDEX(Inputs_prices!$T$5:$W$16,$F160,MATCH(M$4,Inputs_prices!$T$4:$W$4,0)),$D160+(L160-$D160)*INDEX(M$153:M$156,$E160)/INDEX(L$153:L$156,$E160))</f>
        <v>11.12148647814664</v>
      </c>
      <c r="N160" s="37">
        <f>IF(N$4&lt;=Settings!$C$10,INDEX(Inputs_prices!$T$5:$W$16,$F160,MATCH(N$4,Inputs_prices!$T$4:$W$4,0)),$D160+(M160-$D160)*INDEX(N$153:N$156,$E160)/INDEX(M$153:M$156,$E160))</f>
        <v>8.609627401725616</v>
      </c>
      <c r="O160" s="37">
        <f>IF(O$4&lt;=Settings!$C$10,INDEX(Inputs_prices!$T$5:$W$16,$F160,MATCH(O$4,Inputs_prices!$T$4:$W$4,0)),$D160+(N160-$D160)*INDEX(O$153:O$156,$E160)/INDEX(N$153:N$156,$E160))</f>
        <v>7.5546829713926886</v>
      </c>
      <c r="P160" s="37">
        <f>IF(P$4&lt;=Settings!$C$10,INDEX(Inputs_prices!$T$5:$W$16,$F160,MATCH(P$4,Inputs_prices!$T$4:$W$4,0)),$D160+(O160-$D160)*INDEX(P$153:P$156,$E160)/INDEX(O$153:O$156,$E160))</f>
        <v>7.108285669328037</v>
      </c>
      <c r="Q160" s="37">
        <f>IF(Q$4&lt;=Settings!$C$10,INDEX(Inputs_prices!$T$5:$W$16,$F160,MATCH(Q$4,Inputs_prices!$T$4:$W$4,0)),$D160+(P160-$D160)*INDEX(Q$153:Q$156,$E160)/INDEX(P$153:P$156,$E160))</f>
        <v>7.354248276608029</v>
      </c>
      <c r="R160" s="37">
        <f>IF(R$4&lt;=Settings!$C$10,INDEX(Inputs_prices!$T$5:$W$16,$F160,MATCH(R$4,Inputs_prices!$T$4:$W$4,0)),$D160+(Q160-$D160)*INDEX(R$153:R$156,$E160)/INDEX(Q$153:Q$156,$E160))</f>
        <v>7.4097312385220908</v>
      </c>
      <c r="S160" s="37">
        <f>IF(S$4&lt;=Settings!$C$10,INDEX(Inputs_prices!$T$5:$W$16,$F160,MATCH(S$4,Inputs_prices!$T$4:$W$4,0)),$D160+(R160-$D160)*INDEX(S$153:S$156,$E160)/INDEX(R$153:R$156,$E160))</f>
        <v>7.3834233030697041</v>
      </c>
      <c r="T160" s="37">
        <f>IF(T$4&lt;=Settings!$C$10,INDEX(Inputs_prices!$T$5:$W$16,$F160,MATCH(T$4,Inputs_prices!$T$4:$W$4,0)),$D160+(S160-$D160)*INDEX(T$153:T$156,$E160)/INDEX(S$153:S$156,$E160))</f>
        <v>7.3552111924355028</v>
      </c>
      <c r="U160" s="37">
        <f>IF(U$4&lt;=Settings!$C$10,INDEX(Inputs_prices!$T$5:$W$16,$F160,MATCH(U$4,Inputs_prices!$T$4:$W$4,0)),$D160+(T160-$D160)*INDEX(U$153:U$156,$E160)/INDEX(T$153:T$156,$E160))</f>
        <v>7.3250169016248012</v>
      </c>
      <c r="V160" s="37">
        <f>IF(V$4&lt;=Settings!$C$10,INDEX(Inputs_prices!$T$5:$W$16,$F160,MATCH(V$4,Inputs_prices!$T$4:$W$4,0)),$D160+(U160-$D160)*INDEX(V$153:V$156,$E160)/INDEX(U$153:U$156,$E160))</f>
        <v>7.295878182029865</v>
      </c>
      <c r="W160" s="37">
        <f>IF(W$4&lt;=Settings!$C$10,INDEX(Inputs_prices!$T$5:$W$16,$F160,MATCH(W$4,Inputs_prices!$T$4:$W$4,0)),$D160+(V160-$D160)*INDEX(W$153:W$156,$E160)/INDEX(V$153:V$156,$E160))</f>
        <v>7.295878182029865</v>
      </c>
      <c r="X160" s="37">
        <f>IF(X$4&lt;=Settings!$C$10,INDEX(Inputs_prices!$T$5:$W$16,$F160,MATCH(X$4,Inputs_prices!$T$4:$W$4,0)),$D160+(W160-$D160)*INDEX(X$153:X$156,$E160)/INDEX(W$153:W$156,$E160))</f>
        <v>7.295878182029865</v>
      </c>
      <c r="Y160" s="37">
        <f>IF(Y$4&lt;=Settings!$C$10,INDEX(Inputs_prices!$T$5:$W$16,$F160,MATCH(Y$4,Inputs_prices!$T$4:$W$4,0)),$D160+(X160-$D160)*INDEX(Y$153:Y$156,$E160)/INDEX(X$153:X$156,$E160))</f>
        <v>7.295878182029865</v>
      </c>
      <c r="Z160" s="39">
        <f>IF(Z$4&lt;=Settings!$C$10,INDEX(Inputs_prices!$T$5:$W$16,$F160,MATCH(Z$4,Inputs_prices!$T$4:$W$4,0)),SUPPLYCOST($D160,Y160,INDEX(Z$153:Z$156,$E160),INDEX(Y$153:Y$156,$E160)))</f>
        <v>7.295878182029865</v>
      </c>
      <c r="AA160" s="39"/>
      <c r="AB160" s="23" t="str">
        <f>LOWER(Settings!$C$4)&amp;".mit."&amp;$A160&amp;IF($C160="","","."&amp;$C160&amp;"."&amp;$B160)&amp;IF(INDEX(Variables!$D$5:$D$65,MATCH($A160,Variables!$A$5:$A$65,0))="","","."&amp;INDEX(Variables!$D$5:$D$65,MATCH($A160,Variables!$A$5:$A$65,0)))&amp;"."&amp;AB$5</f>
        <v>egy.mit.sp.ind.coa.a.2</v>
      </c>
      <c r="AC160" s="38">
        <f>IF(AC$4&lt;=Settings!$C$10,INDEX(Inputs_prices!$T$5:$W$16,$F160,MATCH(AC$4,Inputs_prices!$T$4:$W$4,0)),$D160+(AB160-$D160)*INDEX(AC$153:AC$156,$E160)/INDEX(AB$153:AB$156,$E160))</f>
        <v>11.12148647814664</v>
      </c>
      <c r="AD160" s="37">
        <f>IF(AD$4&lt;=Settings!$C$10,INDEX(Inputs_prices!$T$5:$W$16,$F160,MATCH(AD$4,Inputs_prices!$T$4:$W$4,0)),$D160+(AC160-$D160)*INDEX(AD$153:AD$156,$E160)/INDEX(AC$153:AC$156,$E160))</f>
        <v>8.609627401725616</v>
      </c>
      <c r="AE160" s="37">
        <f>IF(AE$4&lt;=Settings!$C$10,INDEX(Inputs_prices!$T$5:$W$16,$F160,MATCH(AE$4,Inputs_prices!$T$4:$W$4,0)),$D160+(AD160-$D160)*INDEX(AE$153:AE$156,$E160)/INDEX(AD$153:AD$156,$E160))</f>
        <v>7.5546829713926886</v>
      </c>
      <c r="AF160" s="37">
        <f>IF(AF$4&lt;=Settings!$C$10,INDEX(Inputs_prices!$T$5:$W$16,$F160,MATCH(AF$4,Inputs_prices!$T$4:$W$4,0)),$D160+(AE160-$D160)*INDEX(AF$153:AF$156,$E160)/INDEX(AE$153:AE$156,$E160))</f>
        <v>7.108285669328037</v>
      </c>
      <c r="AG160" s="37">
        <f>IF(AG$4&lt;=Settings!$C$10,INDEX(Inputs_prices!$T$5:$W$16,$F160,MATCH(AG$4,Inputs_prices!$T$4:$W$4,0)),$D160+(AF160-$D160)*INDEX(AG$153:AG$156,$E160)/INDEX(AF$153:AF$156,$E160))</f>
        <v>7.354248276608029</v>
      </c>
      <c r="AH160" s="37">
        <f>IF(AH$4&lt;=Settings!$C$10,INDEX(Inputs_prices!$T$5:$W$16,$F160,MATCH(AH$4,Inputs_prices!$T$4:$W$4,0)),$D160+(AG160-$D160)*INDEX(AH$153:AH$156,$E160)/INDEX(AG$153:AG$156,$E160))</f>
        <v>7.4097312385220908</v>
      </c>
      <c r="AI160" s="37">
        <f>IF(AI$4&lt;=Settings!$C$10,INDEX(Inputs_prices!$T$5:$W$16,$F160,MATCH(AI$4,Inputs_prices!$T$4:$W$4,0)),$D160+(AH160-$D160)*INDEX(AI$153:AI$156,$E160)/INDEX(AH$153:AH$156,$E160))</f>
        <v>7.3834233030697041</v>
      </c>
      <c r="AJ160" s="37">
        <f>IF(AJ$4&lt;=Settings!$C$10,INDEX(Inputs_prices!$T$5:$W$16,$F160,MATCH(AJ$4,Inputs_prices!$T$4:$W$4,0)),$D160+(AI160-$D160)*INDEX(AJ$153:AJ$156,$E160)/INDEX(AI$153:AI$156,$E160))</f>
        <v>7.3552111924355028</v>
      </c>
      <c r="AK160" s="37">
        <f>IF(AK$4&lt;=Settings!$C$10,INDEX(Inputs_prices!$T$5:$W$16,$F160,MATCH(AK$4,Inputs_prices!$T$4:$W$4,0)),$D160+(AJ160-$D160)*INDEX(AK$153:AK$156,$E160)/INDEX(AJ$153:AJ$156,$E160))</f>
        <v>7.3250169016248012</v>
      </c>
      <c r="AL160" s="37">
        <f>IF(AL$4&lt;=Settings!$C$10,INDEX(Inputs_prices!$T$5:$W$16,$F160,MATCH(AL$4,Inputs_prices!$T$4:$W$4,0)),$D160+(AK160-$D160)*INDEX(AL$153:AL$156,$E160)/INDEX(AK$153:AK$156,$E160))</f>
        <v>7.295878182029865</v>
      </c>
      <c r="AM160" s="37">
        <f>IF(AM$4&lt;=Settings!$C$10,INDEX(Inputs_prices!$T$5:$W$16,$F160,MATCH(AM$4,Inputs_prices!$T$4:$W$4,0)),$D160+(AL160-$D160)*INDEX(AM$153:AM$156,$E160)/INDEX(AL$153:AL$156,$E160))</f>
        <v>7.295878182029865</v>
      </c>
      <c r="AN160" s="37">
        <f>IF(AN$4&lt;=Settings!$C$10,INDEX(Inputs_prices!$T$5:$W$16,$F160,MATCH(AN$4,Inputs_prices!$T$4:$W$4,0)),$D160+(AM160-$D160)*INDEX(AN$153:AN$156,$E160)/INDEX(AM$153:AM$156,$E160))</f>
        <v>7.295878182029865</v>
      </c>
      <c r="AO160" s="37">
        <f>IF(AO$4&lt;=Settings!$C$10,INDEX(Inputs_prices!$T$5:$W$16,$F160,MATCH(AO$4,Inputs_prices!$T$4:$W$4,0)),$D160+(AN160-$D160)*INDEX(AO$153:AO$156,$E160)/INDEX(AN$153:AN$156,$E160))</f>
        <v>7.295878182029865</v>
      </c>
      <c r="AP160" s="39">
        <f>IF(AP$4&lt;=Settings!$C$10,INDEX(Inputs_prices!$T$5:$W$16,$F160,MATCH(AP$4,Inputs_prices!$T$4:$W$4,0)),SUPPLYCOST($D160,AO160,INDEX(AP$153:AP$156,$E160),INDEX(AO$153:AO$156,$E160)))</f>
        <v>7.295878182029865</v>
      </c>
    </row>
    <row r="161" spans="1:42" hidden="1" outlineLevel="1" x14ac:dyDescent="0.25">
      <c r="A161" s="5" t="s">
        <v>924</v>
      </c>
      <c r="B161" s="5" t="s">
        <v>871</v>
      </c>
      <c r="C161" s="5" t="s">
        <v>879</v>
      </c>
      <c r="D161" s="37">
        <f>INDEX(Inputs_prices!$N$5:$N$16,MATCH($B161&amp;"."&amp;$C161,Inputs_prices!$A$5:$A$16,0))</f>
        <v>1.409653810988637</v>
      </c>
      <c r="E161" s="37">
        <f>INDEX(Inputs_prices!$F$5:$F$16,MATCH($B161&amp;"."&amp;$C161,Inputs_prices!$A$5:$A$16,0))</f>
        <v>3</v>
      </c>
      <c r="F161" s="37">
        <f>INDEX(Inputs_prices!$E$5:$E$16,MATCH($B161&amp;"."&amp;$C161,Inputs_prices!$A$5:$A$16,0))</f>
        <v>4</v>
      </c>
      <c r="G161" s="36"/>
      <c r="H161" s="5" t="str">
        <f>INDEX(Variables!$B$5:$B$65,MATCH($A161,Variables!$A$5:$A$65,0))&amp;IF($C161="",""," | "&amp;INDEX(Mapping!$B$5:$B$26,MATCH($C161,Mapping!$A$5:$A$26,0))&amp;" | "&amp;INDEX(Mapping!$B$30:$B$41,MATCH($B161,Mapping!$A$30:$A$41,0)))</f>
        <v>Supply cost (pre-tax price) | Power | Natural gas</v>
      </c>
      <c r="I161" s="5" t="str">
        <f>INDEX(Variables!$C$5:$C$65,MATCH($A161,Variables!$A$5:$A$65,0))</f>
        <v>$/GJ real</v>
      </c>
      <c r="J161" s="5" t="str">
        <f>INDEX(Variables!$E$5:$E$65,MATCH($A161,Variables!$A$5:$A$65,0))</f>
        <v>Historical: Inputs_prices; then fixsp + floating part x gp(t) / gp(t-1)</v>
      </c>
      <c r="K161" s="5"/>
      <c r="L161" s="23" t="str">
        <f>LOWER(Settings!$C$4)&amp;".mit."&amp;$A161&amp;IF($C161="","","."&amp;$C161&amp;"."&amp;$B161)&amp;IF(INDEX(Variables!$D$5:$D$65,MATCH($A161,Variables!$A$5:$A$65,0))="","","."&amp;INDEX(Variables!$D$5:$D$65,MATCH($A161,Variables!$A$5:$A$65,0)))&amp;"."&amp;L$5</f>
        <v>egy.mit.sp.pow.nga.a.1</v>
      </c>
      <c r="M161" s="38">
        <f>IF(M$4&lt;=Settings!$C$10,INDEX(Inputs_prices!$T$5:$W$16,$F161,MATCH(M$4,Inputs_prices!$T$4:$W$4,0)),$D161+(L161-$D161)*INDEX(M$153:M$156,$E161)/INDEX(L$153:L$156,$E161))</f>
        <v>11.489815377146897</v>
      </c>
      <c r="N161" s="37">
        <f>IF(N$4&lt;=Settings!$C$10,INDEX(Inputs_prices!$T$5:$W$16,$F161,MATCH(N$4,Inputs_prices!$T$4:$W$4,0)),$D161+(M161-$D161)*INDEX(N$153:N$156,$E161)/INDEX(M$153:M$156,$E161))</f>
        <v>9.3913282918645393</v>
      </c>
      <c r="O161" s="37">
        <f>IF(O$4&lt;=Settings!$C$10,INDEX(Inputs_prices!$T$5:$W$16,$F161,MATCH(O$4,Inputs_prices!$T$4:$W$4,0)),$D161+(N161-$D161)*INDEX(O$153:O$156,$E161)/INDEX(N$153:N$156,$E161))</f>
        <v>8.8601033444674222</v>
      </c>
      <c r="P161" s="37">
        <f>IF(P$4&lt;=Settings!$C$10,INDEX(Inputs_prices!$T$5:$W$16,$F161,MATCH(P$4,Inputs_prices!$T$4:$W$4,0)),$D161+(O161-$D161)*INDEX(P$153:P$156,$E161)/INDEX(O$153:O$156,$E161))</f>
        <v>9.4125176290946868</v>
      </c>
      <c r="Q161" s="37">
        <f>IF(Q$4&lt;=Settings!$C$10,INDEX(Inputs_prices!$T$5:$W$16,$F161,MATCH(Q$4,Inputs_prices!$T$4:$W$4,0)),$D161+(P161-$D161)*INDEX(Q$153:Q$156,$E161)/INDEX(P$153:P$156,$E161))</f>
        <v>10.724656687625023</v>
      </c>
      <c r="R161" s="37">
        <f>IF(R$4&lt;=Settings!$C$10,INDEX(Inputs_prices!$T$5:$W$16,$F161,MATCH(R$4,Inputs_prices!$T$4:$W$4,0)),$D161+(Q161-$D161)*INDEX(R$153:R$156,$E161)/INDEX(Q$153:Q$156,$E161))</f>
        <v>9.1618535929141576</v>
      </c>
      <c r="S161" s="37">
        <f>IF(S$4&lt;=Settings!$C$10,INDEX(Inputs_prices!$T$5:$W$16,$F161,MATCH(S$4,Inputs_prices!$T$4:$W$4,0)),$D161+(R161-$D161)*INDEX(S$153:S$156,$E161)/INDEX(R$153:R$156,$E161))</f>
        <v>7.3234734474902474</v>
      </c>
      <c r="T161" s="37">
        <f>IF(T$4&lt;=Settings!$C$10,INDEX(Inputs_prices!$T$5:$W$16,$F161,MATCH(T$4,Inputs_prices!$T$4:$W$4,0)),$D161+(S161-$D161)*INDEX(T$153:T$156,$E161)/INDEX(S$153:S$156,$E161))</f>
        <v>6.6686187379484316</v>
      </c>
      <c r="U161" s="37">
        <f>IF(U$4&lt;=Settings!$C$10,INDEX(Inputs_prices!$T$5:$W$16,$F161,MATCH(U$4,Inputs_prices!$T$4:$W$4,0)),$D161+(T161-$D161)*INDEX(U$153:U$156,$E161)/INDEX(T$153:T$156,$E161))</f>
        <v>6.482842316377825</v>
      </c>
      <c r="V161" s="37">
        <f>IF(V$4&lt;=Settings!$C$10,INDEX(Inputs_prices!$T$5:$W$16,$F161,MATCH(V$4,Inputs_prices!$T$4:$W$4,0)),$D161+(U161-$D161)*INDEX(V$153:V$156,$E161)/INDEX(U$153:U$156,$E161))</f>
        <v>6.3775649587074312</v>
      </c>
      <c r="W161" s="37">
        <f>IF(W$4&lt;=Settings!$C$10,INDEX(Inputs_prices!$T$5:$W$16,$F161,MATCH(W$4,Inputs_prices!$T$4:$W$4,0)),$D161+(V161-$D161)*INDEX(W$153:W$156,$E161)/INDEX(V$153:V$156,$E161))</f>
        <v>6.3775649587074312</v>
      </c>
      <c r="X161" s="37">
        <f>IF(X$4&lt;=Settings!$C$10,INDEX(Inputs_prices!$T$5:$W$16,$F161,MATCH(X$4,Inputs_prices!$T$4:$W$4,0)),$D161+(W161-$D161)*INDEX(X$153:X$156,$E161)/INDEX(W$153:W$156,$E161))</f>
        <v>6.3775649587074312</v>
      </c>
      <c r="Y161" s="37">
        <f>IF(Y$4&lt;=Settings!$C$10,INDEX(Inputs_prices!$T$5:$W$16,$F161,MATCH(Y$4,Inputs_prices!$T$4:$W$4,0)),$D161+(X161-$D161)*INDEX(Y$153:Y$156,$E161)/INDEX(X$153:X$156,$E161))</f>
        <v>6.3775649587074339</v>
      </c>
      <c r="Z161" s="39">
        <f>IF(Z$4&lt;=Settings!$C$10,INDEX(Inputs_prices!$T$5:$W$16,$F161,MATCH(Z$4,Inputs_prices!$T$4:$W$4,0)),SUPPLYCOST($D161,Y161,INDEX(Z$153:Z$156,$E161),INDEX(Y$153:Y$156,$E161)))</f>
        <v>6.3775649587074321</v>
      </c>
      <c r="AA161" s="39"/>
      <c r="AB161" s="23" t="str">
        <f>LOWER(Settings!$C$4)&amp;".mit."&amp;$A161&amp;IF($C161="","","."&amp;$C161&amp;"."&amp;$B161)&amp;IF(INDEX(Variables!$D$5:$D$65,MATCH($A161,Variables!$A$5:$A$65,0))="","","."&amp;INDEX(Variables!$D$5:$D$65,MATCH($A161,Variables!$A$5:$A$65,0)))&amp;"."&amp;AB$5</f>
        <v>egy.mit.sp.pow.nga.a.2</v>
      </c>
      <c r="AC161" s="38">
        <f>IF(AC$4&lt;=Settings!$C$10,INDEX(Inputs_prices!$T$5:$W$16,$F161,MATCH(AC$4,Inputs_prices!$T$4:$W$4,0)),$D161+(AB161-$D161)*INDEX(AC$153:AC$156,$E161)/INDEX(AB$153:AB$156,$E161))</f>
        <v>11.489815377146897</v>
      </c>
      <c r="AD161" s="37">
        <f>IF(AD$4&lt;=Settings!$C$10,INDEX(Inputs_prices!$T$5:$W$16,$F161,MATCH(AD$4,Inputs_prices!$T$4:$W$4,0)),$D161+(AC161-$D161)*INDEX(AD$153:AD$156,$E161)/INDEX(AC$153:AC$156,$E161))</f>
        <v>9.3913282918645393</v>
      </c>
      <c r="AE161" s="37">
        <f>IF(AE$4&lt;=Settings!$C$10,INDEX(Inputs_prices!$T$5:$W$16,$F161,MATCH(AE$4,Inputs_prices!$T$4:$W$4,0)),$D161+(AD161-$D161)*INDEX(AE$153:AE$156,$E161)/INDEX(AD$153:AD$156,$E161))</f>
        <v>8.8601033444674222</v>
      </c>
      <c r="AF161" s="37">
        <f>IF(AF$4&lt;=Settings!$C$10,INDEX(Inputs_prices!$T$5:$W$16,$F161,MATCH(AF$4,Inputs_prices!$T$4:$W$4,0)),$D161+(AE161-$D161)*INDEX(AF$153:AF$156,$E161)/INDEX(AE$153:AE$156,$E161))</f>
        <v>9.4125176290946868</v>
      </c>
      <c r="AG161" s="37">
        <f>IF(AG$4&lt;=Settings!$C$10,INDEX(Inputs_prices!$T$5:$W$16,$F161,MATCH(AG$4,Inputs_prices!$T$4:$W$4,0)),$D161+(AF161-$D161)*INDEX(AG$153:AG$156,$E161)/INDEX(AF$153:AF$156,$E161))</f>
        <v>10.724656687625023</v>
      </c>
      <c r="AH161" s="37">
        <f>IF(AH$4&lt;=Settings!$C$10,INDEX(Inputs_prices!$T$5:$W$16,$F161,MATCH(AH$4,Inputs_prices!$T$4:$W$4,0)),$D161+(AG161-$D161)*INDEX(AH$153:AH$156,$E161)/INDEX(AG$153:AG$156,$E161))</f>
        <v>9.1618535929141576</v>
      </c>
      <c r="AI161" s="37">
        <f>IF(AI$4&lt;=Settings!$C$10,INDEX(Inputs_prices!$T$5:$W$16,$F161,MATCH(AI$4,Inputs_prices!$T$4:$W$4,0)),$D161+(AH161-$D161)*INDEX(AI$153:AI$156,$E161)/INDEX(AH$153:AH$156,$E161))</f>
        <v>7.3234734474902474</v>
      </c>
      <c r="AJ161" s="37">
        <f>IF(AJ$4&lt;=Settings!$C$10,INDEX(Inputs_prices!$T$5:$W$16,$F161,MATCH(AJ$4,Inputs_prices!$T$4:$W$4,0)),$D161+(AI161-$D161)*INDEX(AJ$153:AJ$156,$E161)/INDEX(AI$153:AI$156,$E161))</f>
        <v>6.6686187379484316</v>
      </c>
      <c r="AK161" s="37">
        <f>IF(AK$4&lt;=Settings!$C$10,INDEX(Inputs_prices!$T$5:$W$16,$F161,MATCH(AK$4,Inputs_prices!$T$4:$W$4,0)),$D161+(AJ161-$D161)*INDEX(AK$153:AK$156,$E161)/INDEX(AJ$153:AJ$156,$E161))</f>
        <v>6.482842316377825</v>
      </c>
      <c r="AL161" s="37">
        <f>IF(AL$4&lt;=Settings!$C$10,INDEX(Inputs_prices!$T$5:$W$16,$F161,MATCH(AL$4,Inputs_prices!$T$4:$W$4,0)),$D161+(AK161-$D161)*INDEX(AL$153:AL$156,$E161)/INDEX(AK$153:AK$156,$E161))</f>
        <v>6.3775649587074312</v>
      </c>
      <c r="AM161" s="37">
        <f>IF(AM$4&lt;=Settings!$C$10,INDEX(Inputs_prices!$T$5:$W$16,$F161,MATCH(AM$4,Inputs_prices!$T$4:$W$4,0)),$D161+(AL161-$D161)*INDEX(AM$153:AM$156,$E161)/INDEX(AL$153:AL$156,$E161))</f>
        <v>6.3775649587074312</v>
      </c>
      <c r="AN161" s="37">
        <f>IF(AN$4&lt;=Settings!$C$10,INDEX(Inputs_prices!$T$5:$W$16,$F161,MATCH(AN$4,Inputs_prices!$T$4:$W$4,0)),$D161+(AM161-$D161)*INDEX(AN$153:AN$156,$E161)/INDEX(AM$153:AM$156,$E161))</f>
        <v>6.3775649587074312</v>
      </c>
      <c r="AO161" s="37">
        <f>IF(AO$4&lt;=Settings!$C$10,INDEX(Inputs_prices!$T$5:$W$16,$F161,MATCH(AO$4,Inputs_prices!$T$4:$W$4,0)),$D161+(AN161-$D161)*INDEX(AO$153:AO$156,$E161)/INDEX(AN$153:AN$156,$E161))</f>
        <v>6.3775649587074339</v>
      </c>
      <c r="AP161" s="39">
        <f>IF(AP$4&lt;=Settings!$C$10,INDEX(Inputs_prices!$T$5:$W$16,$F161,MATCH(AP$4,Inputs_prices!$T$4:$W$4,0)),SUPPLYCOST($D161,AO161,INDEX(AP$153:AP$156,$E161),INDEX(AO$153:AO$156,$E161)))</f>
        <v>6.3775649587074321</v>
      </c>
    </row>
    <row r="162" spans="1:42" hidden="1" outlineLevel="1" x14ac:dyDescent="0.25">
      <c r="A162" s="5" t="s">
        <v>924</v>
      </c>
      <c r="B162" s="5" t="s">
        <v>871</v>
      </c>
      <c r="C162" s="5" t="s">
        <v>884</v>
      </c>
      <c r="D162" s="37">
        <f>INDEX(Inputs_prices!$N$5:$N$16,MATCH($B162&amp;"."&amp;$C162,Inputs_prices!$A$5:$A$16,0))</f>
        <v>8.4863433056694948</v>
      </c>
      <c r="E162" s="37">
        <f>INDEX(Inputs_prices!$F$5:$F$16,MATCH($B162&amp;"."&amp;$C162,Inputs_prices!$A$5:$A$16,0))</f>
        <v>3</v>
      </c>
      <c r="F162" s="37">
        <f>INDEX(Inputs_prices!$E$5:$E$16,MATCH($B162&amp;"."&amp;$C162,Inputs_prices!$A$5:$A$16,0))</f>
        <v>5</v>
      </c>
      <c r="G162" s="36"/>
      <c r="H162" s="5" t="str">
        <f>INDEX(Variables!$B$5:$B$65,MATCH($A162,Variables!$A$5:$A$65,0))&amp;IF($C162="",""," | "&amp;INDEX(Mapping!$B$5:$B$26,MATCH($C162,Mapping!$A$5:$A$26,0))&amp;" | "&amp;INDEX(Mapping!$B$30:$B$41,MATCH($B162,Mapping!$A$30:$A$41,0)))</f>
        <v>Supply cost (pre-tax price) | Residential | Natural gas</v>
      </c>
      <c r="I162" s="5" t="str">
        <f>INDEX(Variables!$C$5:$C$65,MATCH($A162,Variables!$A$5:$A$65,0))</f>
        <v>$/GJ real</v>
      </c>
      <c r="J162" s="5" t="str">
        <f>INDEX(Variables!$E$5:$E$65,MATCH($A162,Variables!$A$5:$A$65,0))</f>
        <v>Historical: Inputs_prices; then fixsp + floating part x gp(t) / gp(t-1)</v>
      </c>
      <c r="K162" s="5"/>
      <c r="L162" s="23" t="str">
        <f>LOWER(Settings!$C$4)&amp;".mit."&amp;$A162&amp;IF($C162="","","."&amp;$C162&amp;"."&amp;$B162)&amp;IF(INDEX(Variables!$D$5:$D$65,MATCH($A162,Variables!$A$5:$A$65,0))="","","."&amp;INDEX(Variables!$D$5:$D$65,MATCH($A162,Variables!$A$5:$A$65,0)))&amp;"."&amp;L$5</f>
        <v>egy.mit.sp.res.nga.a.1</v>
      </c>
      <c r="M162" s="38">
        <f>IF(M$4&lt;=Settings!$C$10,INDEX(Inputs_prices!$T$5:$W$16,$F162,MATCH(M$4,Inputs_prices!$T$4:$W$4,0)),$D162+(L162-$D162)*INDEX(M$153:M$156,$E162)/INDEX(L$153:L$156,$E162))</f>
        <v>16.899930285610544</v>
      </c>
      <c r="N162" s="37">
        <f>IF(N$4&lt;=Settings!$C$10,INDEX(Inputs_prices!$T$5:$W$16,$F162,MATCH(N$4,Inputs_prices!$T$4:$W$4,0)),$D162+(M162-$D162)*INDEX(N$153:N$156,$E162)/INDEX(M$153:M$156,$E162))</f>
        <v>15.009530499483105</v>
      </c>
      <c r="O162" s="37">
        <f>IF(O$4&lt;=Settings!$C$10,INDEX(Inputs_prices!$T$5:$W$16,$F162,MATCH(O$4,Inputs_prices!$T$4:$W$4,0)),$D162+(N162-$D162)*INDEX(O$153:O$156,$E162)/INDEX(N$153:N$156,$E162))</f>
        <v>14.478395088212293</v>
      </c>
      <c r="P162" s="37">
        <f>IF(P$4&lt;=Settings!$C$10,INDEX(Inputs_prices!$T$5:$W$16,$F162,MATCH(P$4,Inputs_prices!$T$4:$W$4,0)),$D162+(O162-$D162)*INDEX(P$153:P$156,$E162)/INDEX(O$153:O$156,$E162))</f>
        <v>14.922676333797398</v>
      </c>
      <c r="Q162" s="37">
        <f>IF(Q$4&lt;=Settings!$C$10,INDEX(Inputs_prices!$T$5:$W$16,$F162,MATCH(Q$4,Inputs_prices!$T$4:$W$4,0)),$D162+(P162-$D162)*INDEX(Q$153:Q$156,$E162)/INDEX(P$153:P$156,$E162))</f>
        <v>15.97796905798549</v>
      </c>
      <c r="R162" s="37">
        <f>IF(R$4&lt;=Settings!$C$10,INDEX(Inputs_prices!$T$5:$W$16,$F162,MATCH(R$4,Inputs_prices!$T$4:$W$4,0)),$D162+(Q162-$D162)*INDEX(R$153:R$156,$E162)/INDEX(Q$153:Q$156,$E162))</f>
        <v>14.721078849234125</v>
      </c>
      <c r="S162" s="37">
        <f>IF(S$4&lt;=Settings!$C$10,INDEX(Inputs_prices!$T$5:$W$16,$F162,MATCH(S$4,Inputs_prices!$T$4:$W$4,0)),$D162+(R162-$D162)*INDEX(S$153:S$156,$E162)/INDEX(R$153:R$156,$E162))</f>
        <v>13.242554771206425</v>
      </c>
      <c r="T162" s="37">
        <f>IF(T$4&lt;=Settings!$C$10,INDEX(Inputs_prices!$T$5:$W$16,$F162,MATCH(T$4,Inputs_prices!$T$4:$W$4,0)),$D162+(S162-$D162)*INDEX(T$153:T$156,$E162)/INDEX(S$153:S$156,$E162))</f>
        <v>12.715885432398835</v>
      </c>
      <c r="U162" s="37">
        <f>IF(U$4&lt;=Settings!$C$10,INDEX(Inputs_prices!$T$5:$W$16,$F162,MATCH(U$4,Inputs_prices!$T$4:$W$4,0)),$D162+(T162-$D162)*INDEX(U$153:U$156,$E162)/INDEX(T$153:T$156,$E162))</f>
        <v>12.566474053525056</v>
      </c>
      <c r="V162" s="37">
        <f>IF(V$4&lt;=Settings!$C$10,INDEX(Inputs_prices!$T$5:$W$16,$F162,MATCH(V$4,Inputs_prices!$T$4:$W$4,0)),$D162+(U162-$D162)*INDEX(V$153:V$156,$E162)/INDEX(U$153:U$156,$E162))</f>
        <v>12.481804346569035</v>
      </c>
      <c r="W162" s="37">
        <f>IF(W$4&lt;=Settings!$C$10,INDEX(Inputs_prices!$T$5:$W$16,$F162,MATCH(W$4,Inputs_prices!$T$4:$W$4,0)),$D162+(V162-$D162)*INDEX(W$153:W$156,$E162)/INDEX(V$153:V$156,$E162))</f>
        <v>12.481804346569035</v>
      </c>
      <c r="X162" s="37">
        <f>IF(X$4&lt;=Settings!$C$10,INDEX(Inputs_prices!$T$5:$W$16,$F162,MATCH(X$4,Inputs_prices!$T$4:$W$4,0)),$D162+(W162-$D162)*INDEX(X$153:X$156,$E162)/INDEX(W$153:W$156,$E162))</f>
        <v>12.481804346569035</v>
      </c>
      <c r="Y162" s="37">
        <f>IF(Y$4&lt;=Settings!$C$10,INDEX(Inputs_prices!$T$5:$W$16,$F162,MATCH(Y$4,Inputs_prices!$T$4:$W$4,0)),$D162+(X162-$D162)*INDEX(Y$153:Y$156,$E162)/INDEX(X$153:X$156,$E162))</f>
        <v>12.481804346569037</v>
      </c>
      <c r="Z162" s="39">
        <f>IF(Z$4&lt;=Settings!$C$10,INDEX(Inputs_prices!$T$5:$W$16,$F162,MATCH(Z$4,Inputs_prices!$T$4:$W$4,0)),SUPPLYCOST($D162,Y162,INDEX(Z$153:Z$156,$E162),INDEX(Y$153:Y$156,$E162)))</f>
        <v>12.481804346569035</v>
      </c>
      <c r="AA162" s="39"/>
      <c r="AB162" s="23" t="str">
        <f>LOWER(Settings!$C$4)&amp;".mit."&amp;$A162&amp;IF($C162="","","."&amp;$C162&amp;"."&amp;$B162)&amp;IF(INDEX(Variables!$D$5:$D$65,MATCH($A162,Variables!$A$5:$A$65,0))="","","."&amp;INDEX(Variables!$D$5:$D$65,MATCH($A162,Variables!$A$5:$A$65,0)))&amp;"."&amp;AB$5</f>
        <v>egy.mit.sp.res.nga.a.2</v>
      </c>
      <c r="AC162" s="38">
        <f>IF(AC$4&lt;=Settings!$C$10,INDEX(Inputs_prices!$T$5:$W$16,$F162,MATCH(AC$4,Inputs_prices!$T$4:$W$4,0)),$D162+(AB162-$D162)*INDEX(AC$153:AC$156,$E162)/INDEX(AB$153:AB$156,$E162))</f>
        <v>16.899930285610544</v>
      </c>
      <c r="AD162" s="37">
        <f>IF(AD$4&lt;=Settings!$C$10,INDEX(Inputs_prices!$T$5:$W$16,$F162,MATCH(AD$4,Inputs_prices!$T$4:$W$4,0)),$D162+(AC162-$D162)*INDEX(AD$153:AD$156,$E162)/INDEX(AC$153:AC$156,$E162))</f>
        <v>15.009530499483105</v>
      </c>
      <c r="AE162" s="37">
        <f>IF(AE$4&lt;=Settings!$C$10,INDEX(Inputs_prices!$T$5:$W$16,$F162,MATCH(AE$4,Inputs_prices!$T$4:$W$4,0)),$D162+(AD162-$D162)*INDEX(AE$153:AE$156,$E162)/INDEX(AD$153:AD$156,$E162))</f>
        <v>14.478395088212293</v>
      </c>
      <c r="AF162" s="37">
        <f>IF(AF$4&lt;=Settings!$C$10,INDEX(Inputs_prices!$T$5:$W$16,$F162,MATCH(AF$4,Inputs_prices!$T$4:$W$4,0)),$D162+(AE162-$D162)*INDEX(AF$153:AF$156,$E162)/INDEX(AE$153:AE$156,$E162))</f>
        <v>14.922676333797398</v>
      </c>
      <c r="AG162" s="37">
        <f>IF(AG$4&lt;=Settings!$C$10,INDEX(Inputs_prices!$T$5:$W$16,$F162,MATCH(AG$4,Inputs_prices!$T$4:$W$4,0)),$D162+(AF162-$D162)*INDEX(AG$153:AG$156,$E162)/INDEX(AF$153:AF$156,$E162))</f>
        <v>15.97796905798549</v>
      </c>
      <c r="AH162" s="37">
        <f>IF(AH$4&lt;=Settings!$C$10,INDEX(Inputs_prices!$T$5:$W$16,$F162,MATCH(AH$4,Inputs_prices!$T$4:$W$4,0)),$D162+(AG162-$D162)*INDEX(AH$153:AH$156,$E162)/INDEX(AG$153:AG$156,$E162))</f>
        <v>14.721078849234125</v>
      </c>
      <c r="AI162" s="37">
        <f>IF(AI$4&lt;=Settings!$C$10,INDEX(Inputs_prices!$T$5:$W$16,$F162,MATCH(AI$4,Inputs_prices!$T$4:$W$4,0)),$D162+(AH162-$D162)*INDEX(AI$153:AI$156,$E162)/INDEX(AH$153:AH$156,$E162))</f>
        <v>13.242554771206425</v>
      </c>
      <c r="AJ162" s="37">
        <f>IF(AJ$4&lt;=Settings!$C$10,INDEX(Inputs_prices!$T$5:$W$16,$F162,MATCH(AJ$4,Inputs_prices!$T$4:$W$4,0)),$D162+(AI162-$D162)*INDEX(AJ$153:AJ$156,$E162)/INDEX(AI$153:AI$156,$E162))</f>
        <v>12.715885432398835</v>
      </c>
      <c r="AK162" s="37">
        <f>IF(AK$4&lt;=Settings!$C$10,INDEX(Inputs_prices!$T$5:$W$16,$F162,MATCH(AK$4,Inputs_prices!$T$4:$W$4,0)),$D162+(AJ162-$D162)*INDEX(AK$153:AK$156,$E162)/INDEX(AJ$153:AJ$156,$E162))</f>
        <v>12.566474053525056</v>
      </c>
      <c r="AL162" s="37">
        <f>IF(AL$4&lt;=Settings!$C$10,INDEX(Inputs_prices!$T$5:$W$16,$F162,MATCH(AL$4,Inputs_prices!$T$4:$W$4,0)),$D162+(AK162-$D162)*INDEX(AL$153:AL$156,$E162)/INDEX(AK$153:AK$156,$E162))</f>
        <v>12.481804346569035</v>
      </c>
      <c r="AM162" s="37">
        <f>IF(AM$4&lt;=Settings!$C$10,INDEX(Inputs_prices!$T$5:$W$16,$F162,MATCH(AM$4,Inputs_prices!$T$4:$W$4,0)),$D162+(AL162-$D162)*INDEX(AM$153:AM$156,$E162)/INDEX(AL$153:AL$156,$E162))</f>
        <v>12.481804346569035</v>
      </c>
      <c r="AN162" s="37">
        <f>IF(AN$4&lt;=Settings!$C$10,INDEX(Inputs_prices!$T$5:$W$16,$F162,MATCH(AN$4,Inputs_prices!$T$4:$W$4,0)),$D162+(AM162-$D162)*INDEX(AN$153:AN$156,$E162)/INDEX(AM$153:AM$156,$E162))</f>
        <v>12.481804346569035</v>
      </c>
      <c r="AO162" s="37">
        <f>IF(AO$4&lt;=Settings!$C$10,INDEX(Inputs_prices!$T$5:$W$16,$F162,MATCH(AO$4,Inputs_prices!$T$4:$W$4,0)),$D162+(AN162-$D162)*INDEX(AO$153:AO$156,$E162)/INDEX(AN$153:AN$156,$E162))</f>
        <v>12.481804346569037</v>
      </c>
      <c r="AP162" s="39">
        <f>IF(AP$4&lt;=Settings!$C$10,INDEX(Inputs_prices!$T$5:$W$16,$F162,MATCH(AP$4,Inputs_prices!$T$4:$W$4,0)),SUPPLYCOST($D162,AO162,INDEX(AP$153:AP$156,$E162),INDEX(AO$153:AO$156,$E162)))</f>
        <v>12.481804346569035</v>
      </c>
    </row>
    <row r="163" spans="1:42" hidden="1" outlineLevel="1" x14ac:dyDescent="0.25">
      <c r="A163" s="5" t="s">
        <v>924</v>
      </c>
      <c r="B163" s="5" t="s">
        <v>871</v>
      </c>
      <c r="C163" s="5" t="s">
        <v>900</v>
      </c>
      <c r="D163" s="37">
        <f>INDEX(Inputs_prices!$N$5:$N$16,MATCH($B163&amp;"."&amp;$C163,Inputs_prices!$A$5:$A$16,0))</f>
        <v>2.6340063548876387</v>
      </c>
      <c r="E163" s="37">
        <f>INDEX(Inputs_prices!$F$5:$F$16,MATCH($B163&amp;"."&amp;$C163,Inputs_prices!$A$5:$A$16,0))</f>
        <v>3</v>
      </c>
      <c r="F163" s="37">
        <f>INDEX(Inputs_prices!$E$5:$E$16,MATCH($B163&amp;"."&amp;$C163,Inputs_prices!$A$5:$A$16,0))</f>
        <v>6</v>
      </c>
      <c r="G163" s="36"/>
      <c r="H163" s="5" t="str">
        <f>INDEX(Variables!$B$5:$B$65,MATCH($A163,Variables!$A$5:$A$65,0))&amp;IF($C163="",""," | "&amp;INDEX(Mapping!$B$5:$B$26,MATCH($C163,Mapping!$A$5:$A$26,0))&amp;" | "&amp;INDEX(Mapping!$B$30:$B$41,MATCH($B163,Mapping!$A$30:$A$41,0)))</f>
        <v>Supply cost (pre-tax price) | Industry | Natural gas</v>
      </c>
      <c r="I163" s="5" t="str">
        <f>INDEX(Variables!$C$5:$C$65,MATCH($A163,Variables!$A$5:$A$65,0))</f>
        <v>$/GJ real</v>
      </c>
      <c r="J163" s="5" t="str">
        <f>INDEX(Variables!$E$5:$E$65,MATCH($A163,Variables!$A$5:$A$65,0))</f>
        <v>Historical: Inputs_prices; then fixsp + floating part x gp(t) / gp(t-1)</v>
      </c>
      <c r="K163" s="5"/>
      <c r="L163" s="23" t="str">
        <f>LOWER(Settings!$C$4)&amp;".mit."&amp;$A163&amp;IF($C163="","","."&amp;$C163&amp;"."&amp;$B163)&amp;IF(INDEX(Variables!$D$5:$D$65,MATCH($A163,Variables!$A$5:$A$65,0))="","","."&amp;INDEX(Variables!$D$5:$D$65,MATCH($A163,Variables!$A$5:$A$65,0)))&amp;"."&amp;L$5</f>
        <v>egy.mit.sp.ind.nga.a.1</v>
      </c>
      <c r="M163" s="38">
        <f>IF(M$4&lt;=Settings!$C$10,INDEX(Inputs_prices!$T$5:$W$16,$F163,MATCH(M$4,Inputs_prices!$T$4:$W$4,0)),$D163+(L163-$D163)*INDEX(M$153:M$156,$E163)/INDEX(L$153:L$156,$E163))</f>
        <v>12.262851338011634</v>
      </c>
      <c r="N163" s="37">
        <f>IF(N$4&lt;=Settings!$C$10,INDEX(Inputs_prices!$T$5:$W$16,$F163,MATCH(N$4,Inputs_prices!$T$4:$W$4,0)),$D163+(M163-$D163)*INDEX(N$153:N$156,$E163)/INDEX(M$153:M$156,$E163))</f>
        <v>10.193772641378656</v>
      </c>
      <c r="O163" s="37">
        <f>IF(O$4&lt;=Settings!$C$10,INDEX(Inputs_prices!$T$5:$W$16,$F163,MATCH(O$4,Inputs_prices!$T$4:$W$4,0)),$D163+(N163-$D163)*INDEX(O$153:O$156,$E163)/INDEX(N$153:N$156,$E163))</f>
        <v>9.6628679443192276</v>
      </c>
      <c r="P163" s="37">
        <f>IF(P$4&lt;=Settings!$C$10,INDEX(Inputs_prices!$T$5:$W$16,$F163,MATCH(P$4,Inputs_prices!$T$4:$W$4,0)),$D163+(O163-$D163)*INDEX(P$153:P$156,$E163)/INDEX(O$153:O$156,$E163))</f>
        <v>10.18402355100071</v>
      </c>
      <c r="Q163" s="37">
        <f>IF(Q$4&lt;=Settings!$C$10,INDEX(Inputs_prices!$T$5:$W$16,$F163,MATCH(Q$4,Inputs_prices!$T$4:$W$4,0)),$D163+(P163-$D163)*INDEX(Q$153:Q$156,$E163)/INDEX(P$153:P$156,$E163))</f>
        <v>11.421914471146364</v>
      </c>
      <c r="R163" s="37">
        <f>IF(R$4&lt;=Settings!$C$10,INDEX(Inputs_prices!$T$5:$W$16,$F163,MATCH(R$4,Inputs_prices!$T$4:$W$4,0)),$D163+(Q163-$D163)*INDEX(R$153:R$156,$E163)/INDEX(Q$153:Q$156,$E163))</f>
        <v>9.9475434825371689</v>
      </c>
      <c r="S163" s="37">
        <f>IF(S$4&lt;=Settings!$C$10,INDEX(Inputs_prices!$T$5:$W$16,$F163,MATCH(S$4,Inputs_prices!$T$4:$W$4,0)),$D163+(R163-$D163)*INDEX(S$153:S$156,$E163)/INDEX(R$153:R$156,$E163))</f>
        <v>8.2131891280945677</v>
      </c>
      <c r="T163" s="37">
        <f>IF(T$4&lt;=Settings!$C$10,INDEX(Inputs_prices!$T$5:$W$16,$F163,MATCH(T$4,Inputs_prices!$T$4:$W$4,0)),$D163+(S163-$D163)*INDEX(T$153:T$156,$E163)/INDEX(S$153:S$156,$E163))</f>
        <v>7.595389746476898</v>
      </c>
      <c r="U163" s="37">
        <f>IF(U$4&lt;=Settings!$C$10,INDEX(Inputs_prices!$T$5:$W$16,$F163,MATCH(U$4,Inputs_prices!$T$4:$W$4,0)),$D163+(T163-$D163)*INDEX(U$153:U$156,$E163)/INDEX(T$153:T$156,$E163))</f>
        <v>7.4201255898737219</v>
      </c>
      <c r="V163" s="37">
        <f>IF(V$4&lt;=Settings!$C$10,INDEX(Inputs_prices!$T$5:$W$16,$F163,MATCH(V$4,Inputs_prices!$T$4:$W$4,0)),$D163+(U163-$D163)*INDEX(V$153:V$156,$E163)/INDEX(U$153:U$156,$E163))</f>
        <v>7.3208054116427093</v>
      </c>
      <c r="W163" s="37">
        <f>IF(W$4&lt;=Settings!$C$10,INDEX(Inputs_prices!$T$5:$W$16,$F163,MATCH(W$4,Inputs_prices!$T$4:$W$4,0)),$D163+(V163-$D163)*INDEX(W$153:W$156,$E163)/INDEX(V$153:V$156,$E163))</f>
        <v>7.3208054116427093</v>
      </c>
      <c r="X163" s="37">
        <f>IF(X$4&lt;=Settings!$C$10,INDEX(Inputs_prices!$T$5:$W$16,$F163,MATCH(X$4,Inputs_prices!$T$4:$W$4,0)),$D163+(W163-$D163)*INDEX(X$153:X$156,$E163)/INDEX(W$153:W$156,$E163))</f>
        <v>7.3208054116427093</v>
      </c>
      <c r="Y163" s="37">
        <f>IF(Y$4&lt;=Settings!$C$10,INDEX(Inputs_prices!$T$5:$W$16,$F163,MATCH(Y$4,Inputs_prices!$T$4:$W$4,0)),$D163+(X163-$D163)*INDEX(Y$153:Y$156,$E163)/INDEX(X$153:X$156,$E163))</f>
        <v>7.320805411642711</v>
      </c>
      <c r="Z163" s="39">
        <f>IF(Z$4&lt;=Settings!$C$10,INDEX(Inputs_prices!$T$5:$W$16,$F163,MATCH(Z$4,Inputs_prices!$T$4:$W$4,0)),SUPPLYCOST($D163,Y163,INDEX(Z$153:Z$156,$E163),INDEX(Y$153:Y$156,$E163)))</f>
        <v>7.3208054116427093</v>
      </c>
      <c r="AA163" s="39"/>
      <c r="AB163" s="23" t="str">
        <f>LOWER(Settings!$C$4)&amp;".mit."&amp;$A163&amp;IF($C163="","","."&amp;$C163&amp;"."&amp;$B163)&amp;IF(INDEX(Variables!$D$5:$D$65,MATCH($A163,Variables!$A$5:$A$65,0))="","","."&amp;INDEX(Variables!$D$5:$D$65,MATCH($A163,Variables!$A$5:$A$65,0)))&amp;"."&amp;AB$5</f>
        <v>egy.mit.sp.ind.nga.a.2</v>
      </c>
      <c r="AC163" s="38">
        <f>IF(AC$4&lt;=Settings!$C$10,INDEX(Inputs_prices!$T$5:$W$16,$F163,MATCH(AC$4,Inputs_prices!$T$4:$W$4,0)),$D163+(AB163-$D163)*INDEX(AC$153:AC$156,$E163)/INDEX(AB$153:AB$156,$E163))</f>
        <v>12.262851338011634</v>
      </c>
      <c r="AD163" s="37">
        <f>IF(AD$4&lt;=Settings!$C$10,INDEX(Inputs_prices!$T$5:$W$16,$F163,MATCH(AD$4,Inputs_prices!$T$4:$W$4,0)),$D163+(AC163-$D163)*INDEX(AD$153:AD$156,$E163)/INDEX(AC$153:AC$156,$E163))</f>
        <v>10.193772641378656</v>
      </c>
      <c r="AE163" s="37">
        <f>IF(AE$4&lt;=Settings!$C$10,INDEX(Inputs_prices!$T$5:$W$16,$F163,MATCH(AE$4,Inputs_prices!$T$4:$W$4,0)),$D163+(AD163-$D163)*INDEX(AE$153:AE$156,$E163)/INDEX(AD$153:AD$156,$E163))</f>
        <v>9.6628679443192276</v>
      </c>
      <c r="AF163" s="37">
        <f>IF(AF$4&lt;=Settings!$C$10,INDEX(Inputs_prices!$T$5:$W$16,$F163,MATCH(AF$4,Inputs_prices!$T$4:$W$4,0)),$D163+(AE163-$D163)*INDEX(AF$153:AF$156,$E163)/INDEX(AE$153:AE$156,$E163))</f>
        <v>10.18402355100071</v>
      </c>
      <c r="AG163" s="37">
        <f>IF(AG$4&lt;=Settings!$C$10,INDEX(Inputs_prices!$T$5:$W$16,$F163,MATCH(AG$4,Inputs_prices!$T$4:$W$4,0)),$D163+(AF163-$D163)*INDEX(AG$153:AG$156,$E163)/INDEX(AF$153:AF$156,$E163))</f>
        <v>11.421914471146364</v>
      </c>
      <c r="AH163" s="37">
        <f>IF(AH$4&lt;=Settings!$C$10,INDEX(Inputs_prices!$T$5:$W$16,$F163,MATCH(AH$4,Inputs_prices!$T$4:$W$4,0)),$D163+(AG163-$D163)*INDEX(AH$153:AH$156,$E163)/INDEX(AG$153:AG$156,$E163))</f>
        <v>9.9475434825371689</v>
      </c>
      <c r="AI163" s="37">
        <f>IF(AI$4&lt;=Settings!$C$10,INDEX(Inputs_prices!$T$5:$W$16,$F163,MATCH(AI$4,Inputs_prices!$T$4:$W$4,0)),$D163+(AH163-$D163)*INDEX(AI$153:AI$156,$E163)/INDEX(AH$153:AH$156,$E163))</f>
        <v>8.2131891280945677</v>
      </c>
      <c r="AJ163" s="37">
        <f>IF(AJ$4&lt;=Settings!$C$10,INDEX(Inputs_prices!$T$5:$W$16,$F163,MATCH(AJ$4,Inputs_prices!$T$4:$W$4,0)),$D163+(AI163-$D163)*INDEX(AJ$153:AJ$156,$E163)/INDEX(AI$153:AI$156,$E163))</f>
        <v>7.595389746476898</v>
      </c>
      <c r="AK163" s="37">
        <f>IF(AK$4&lt;=Settings!$C$10,INDEX(Inputs_prices!$T$5:$W$16,$F163,MATCH(AK$4,Inputs_prices!$T$4:$W$4,0)),$D163+(AJ163-$D163)*INDEX(AK$153:AK$156,$E163)/INDEX(AJ$153:AJ$156,$E163))</f>
        <v>7.4201255898737219</v>
      </c>
      <c r="AL163" s="37">
        <f>IF(AL$4&lt;=Settings!$C$10,INDEX(Inputs_prices!$T$5:$W$16,$F163,MATCH(AL$4,Inputs_prices!$T$4:$W$4,0)),$D163+(AK163-$D163)*INDEX(AL$153:AL$156,$E163)/INDEX(AK$153:AK$156,$E163))</f>
        <v>7.3208054116427093</v>
      </c>
      <c r="AM163" s="37">
        <f>IF(AM$4&lt;=Settings!$C$10,INDEX(Inputs_prices!$T$5:$W$16,$F163,MATCH(AM$4,Inputs_prices!$T$4:$W$4,0)),$D163+(AL163-$D163)*INDEX(AM$153:AM$156,$E163)/INDEX(AL$153:AL$156,$E163))</f>
        <v>7.3208054116427093</v>
      </c>
      <c r="AN163" s="37">
        <f>IF(AN$4&lt;=Settings!$C$10,INDEX(Inputs_prices!$T$5:$W$16,$F163,MATCH(AN$4,Inputs_prices!$T$4:$W$4,0)),$D163+(AM163-$D163)*INDEX(AN$153:AN$156,$E163)/INDEX(AM$153:AM$156,$E163))</f>
        <v>7.3208054116427093</v>
      </c>
      <c r="AO163" s="37">
        <f>IF(AO$4&lt;=Settings!$C$10,INDEX(Inputs_prices!$T$5:$W$16,$F163,MATCH(AO$4,Inputs_prices!$T$4:$W$4,0)),$D163+(AN163-$D163)*INDEX(AO$153:AO$156,$E163)/INDEX(AN$153:AN$156,$E163))</f>
        <v>7.320805411642711</v>
      </c>
      <c r="AP163" s="39">
        <f>IF(AP$4&lt;=Settings!$C$10,INDEX(Inputs_prices!$T$5:$W$16,$F163,MATCH(AP$4,Inputs_prices!$T$4:$W$4,0)),SUPPLYCOST($D163,AO163,INDEX(AP$153:AP$156,$E163),INDEX(AO$153:AO$156,$E163)))</f>
        <v>7.3208054116427093</v>
      </c>
    </row>
    <row r="164" spans="1:42" hidden="1" outlineLevel="1" x14ac:dyDescent="0.25">
      <c r="A164" s="5" t="s">
        <v>924</v>
      </c>
      <c r="B164" s="5" t="s">
        <v>872</v>
      </c>
      <c r="C164" s="5" t="s">
        <v>870</v>
      </c>
      <c r="D164" s="37">
        <f>INDEX(Inputs_prices!$N$5:$N$16,MATCH($B164&amp;"."&amp;$C164,Inputs_prices!$A$5:$A$16,0))</f>
        <v>3.9985588542939312</v>
      </c>
      <c r="E164" s="37">
        <f>INDEX(Inputs_prices!$F$5:$F$16,MATCH($B164&amp;"."&amp;$C164,Inputs_prices!$A$5:$A$16,0))</f>
        <v>1</v>
      </c>
      <c r="F164" s="37">
        <f>INDEX(Inputs_prices!$E$5:$E$16,MATCH($B164&amp;"."&amp;$C164,Inputs_prices!$A$5:$A$16,0))</f>
        <v>7</v>
      </c>
      <c r="G164" s="36"/>
      <c r="H164" s="5" t="str">
        <f>INDEX(Variables!$B$5:$B$65,MATCH($A164,Variables!$A$5:$A$65,0))&amp;IF($C164="",""," | "&amp;INDEX(Mapping!$B$5:$B$26,MATCH($C164,Mapping!$A$5:$A$26,0))&amp;" | "&amp;INDEX(Mapping!$B$30:$B$41,MATCH($B164,Mapping!$A$30:$A$41,0)))</f>
        <v>Supply cost (pre-tax price) | All subsectors | Gasoline</v>
      </c>
      <c r="I164" s="5" t="str">
        <f>INDEX(Variables!$C$5:$C$65,MATCH($A164,Variables!$A$5:$A$65,0))</f>
        <v>$/GJ real</v>
      </c>
      <c r="J164" s="5" t="str">
        <f>INDEX(Variables!$E$5:$E$65,MATCH($A164,Variables!$A$5:$A$65,0))</f>
        <v>Historical: Inputs_prices; then fixsp + floating part x gp(t) / gp(t-1)</v>
      </c>
      <c r="K164" s="5"/>
      <c r="L164" s="23" t="str">
        <f>LOWER(Settings!$C$4)&amp;".mit."&amp;$A164&amp;IF($C164="","","."&amp;$C164&amp;"."&amp;$B164)&amp;IF(INDEX(Variables!$D$5:$D$65,MATCH($A164,Variables!$A$5:$A$65,0))="","","."&amp;INDEX(Variables!$D$5:$D$65,MATCH($A164,Variables!$A$5:$A$65,0)))&amp;"."&amp;L$5</f>
        <v>egy.mit.sp.all.gso.a.1</v>
      </c>
      <c r="M164" s="38">
        <f>IF(M$4&lt;=Settings!$C$10,INDEX(Inputs_prices!$T$5:$W$16,$F164,MATCH(M$4,Inputs_prices!$T$4:$W$4,0)),$D164+(L164-$D164)*INDEX(M$153:M$156,$E164)/INDEX(L$153:L$156,$E164))</f>
        <v>27.534791460056585</v>
      </c>
      <c r="N164" s="37">
        <f>IF(N$4&lt;=Settings!$C$10,INDEX(Inputs_prices!$T$5:$W$16,$F164,MATCH(N$4,Inputs_prices!$T$4:$W$4,0)),$D164+(M164-$D164)*INDEX(N$153:N$156,$E164)/INDEX(M$153:M$156,$E164))</f>
        <v>23.383902876903754</v>
      </c>
      <c r="O164" s="37">
        <f>IF(O$4&lt;=Settings!$C$10,INDEX(Inputs_prices!$T$5:$W$16,$F164,MATCH(O$4,Inputs_prices!$T$4:$W$4,0)),$D164+(N164-$D164)*INDEX(O$153:O$156,$E164)/INDEX(N$153:N$156,$E164))</f>
        <v>21.83395577989198</v>
      </c>
      <c r="P164" s="37">
        <f>IF(P$4&lt;=Settings!$C$10,INDEX(Inputs_prices!$T$5:$W$16,$F164,MATCH(P$4,Inputs_prices!$T$4:$W$4,0)),$D164+(O164-$D164)*INDEX(P$153:P$156,$E164)/INDEX(O$153:O$156,$E164))</f>
        <v>18.827250468447794</v>
      </c>
      <c r="Q164" s="37">
        <f>IF(Q$4&lt;=Settings!$C$10,INDEX(Inputs_prices!$T$5:$W$16,$F164,MATCH(Q$4,Inputs_prices!$T$4:$W$4,0)),$D164+(P164-$D164)*INDEX(Q$153:Q$156,$E164)/INDEX(P$153:P$156,$E164))</f>
        <v>20.916912767828769</v>
      </c>
      <c r="R164" s="37">
        <f>IF(R$4&lt;=Settings!$C$10,INDEX(Inputs_prices!$T$5:$W$16,$F164,MATCH(R$4,Inputs_prices!$T$4:$W$4,0)),$D164+(Q164-$D164)*INDEX(R$153:R$156,$E164)/INDEX(Q$153:Q$156,$E164))</f>
        <v>18.750075956383874</v>
      </c>
      <c r="S164" s="37">
        <f>IF(S$4&lt;=Settings!$C$10,INDEX(Inputs_prices!$T$5:$W$16,$F164,MATCH(S$4,Inputs_prices!$T$4:$W$4,0)),$D164+(R164-$D164)*INDEX(S$153:S$156,$E164)/INDEX(R$153:R$156,$E164))</f>
        <v>18.153944048844153</v>
      </c>
      <c r="T164" s="37">
        <f>IF(T$4&lt;=Settings!$C$10,INDEX(Inputs_prices!$T$5:$W$16,$F164,MATCH(T$4,Inputs_prices!$T$4:$W$4,0)),$D164+(S164-$D164)*INDEX(T$153:T$156,$E164)/INDEX(S$153:S$156,$E164))</f>
        <v>17.853445226166045</v>
      </c>
      <c r="U164" s="37">
        <f>IF(U$4&lt;=Settings!$C$10,INDEX(Inputs_prices!$T$5:$W$16,$F164,MATCH(U$4,Inputs_prices!$T$4:$W$4,0)),$D164+(T164-$D164)*INDEX(U$153:U$156,$E164)/INDEX(T$153:T$156,$E164))</f>
        <v>17.590657135676551</v>
      </c>
      <c r="V164" s="37">
        <f>IF(V$4&lt;=Settings!$C$10,INDEX(Inputs_prices!$T$5:$W$16,$F164,MATCH(V$4,Inputs_prices!$T$4:$W$4,0)),$D164+(U164-$D164)*INDEX(V$153:V$156,$E164)/INDEX(U$153:U$156,$E164))</f>
        <v>17.3051620943411</v>
      </c>
      <c r="W164" s="37">
        <f>IF(W$4&lt;=Settings!$C$10,INDEX(Inputs_prices!$T$5:$W$16,$F164,MATCH(W$4,Inputs_prices!$T$4:$W$4,0)),$D164+(V164-$D164)*INDEX(W$153:W$156,$E164)/INDEX(V$153:V$156,$E164))</f>
        <v>17.3051620943411</v>
      </c>
      <c r="X164" s="37">
        <f>IF(X$4&lt;=Settings!$C$10,INDEX(Inputs_prices!$T$5:$W$16,$F164,MATCH(X$4,Inputs_prices!$T$4:$W$4,0)),$D164+(W164-$D164)*INDEX(X$153:X$156,$E164)/INDEX(W$153:W$156,$E164))</f>
        <v>17.3051620943411</v>
      </c>
      <c r="Y164" s="37">
        <f>IF(Y$4&lt;=Settings!$C$10,INDEX(Inputs_prices!$T$5:$W$16,$F164,MATCH(Y$4,Inputs_prices!$T$4:$W$4,0)),$D164+(X164-$D164)*INDEX(Y$153:Y$156,$E164)/INDEX(X$153:X$156,$E164))</f>
        <v>17.305162094341107</v>
      </c>
      <c r="Z164" s="39">
        <f>IF(Z$4&lt;=Settings!$C$10,INDEX(Inputs_prices!$T$5:$W$16,$F164,MATCH(Z$4,Inputs_prices!$T$4:$W$4,0)),SUPPLYCOST($D164,Y164,INDEX(Z$153:Z$156,$E164),INDEX(Y$153:Y$156,$E164)))</f>
        <v>17.305162094341107</v>
      </c>
      <c r="AA164" s="39"/>
      <c r="AB164" s="23" t="str">
        <f>LOWER(Settings!$C$4)&amp;".mit."&amp;$A164&amp;IF($C164="","","."&amp;$C164&amp;"."&amp;$B164)&amp;IF(INDEX(Variables!$D$5:$D$65,MATCH($A164,Variables!$A$5:$A$65,0))="","","."&amp;INDEX(Variables!$D$5:$D$65,MATCH($A164,Variables!$A$5:$A$65,0)))&amp;"."&amp;AB$5</f>
        <v>egy.mit.sp.all.gso.a.2</v>
      </c>
      <c r="AC164" s="38">
        <f>IF(AC$4&lt;=Settings!$C$10,INDEX(Inputs_prices!$T$5:$W$16,$F164,MATCH(AC$4,Inputs_prices!$T$4:$W$4,0)),$D164+(AB164-$D164)*INDEX(AC$153:AC$156,$E164)/INDEX(AB$153:AB$156,$E164))</f>
        <v>27.534791460056585</v>
      </c>
      <c r="AD164" s="37">
        <f>IF(AD$4&lt;=Settings!$C$10,INDEX(Inputs_prices!$T$5:$W$16,$F164,MATCH(AD$4,Inputs_prices!$T$4:$W$4,0)),$D164+(AC164-$D164)*INDEX(AD$153:AD$156,$E164)/INDEX(AC$153:AC$156,$E164))</f>
        <v>23.383902876903754</v>
      </c>
      <c r="AE164" s="37">
        <f>IF(AE$4&lt;=Settings!$C$10,INDEX(Inputs_prices!$T$5:$W$16,$F164,MATCH(AE$4,Inputs_prices!$T$4:$W$4,0)),$D164+(AD164-$D164)*INDEX(AE$153:AE$156,$E164)/INDEX(AD$153:AD$156,$E164))</f>
        <v>21.83395577989198</v>
      </c>
      <c r="AF164" s="37">
        <f>IF(AF$4&lt;=Settings!$C$10,INDEX(Inputs_prices!$T$5:$W$16,$F164,MATCH(AF$4,Inputs_prices!$T$4:$W$4,0)),$D164+(AE164-$D164)*INDEX(AF$153:AF$156,$E164)/INDEX(AE$153:AE$156,$E164))</f>
        <v>18.827250468447794</v>
      </c>
      <c r="AG164" s="37">
        <f>IF(AG$4&lt;=Settings!$C$10,INDEX(Inputs_prices!$T$5:$W$16,$F164,MATCH(AG$4,Inputs_prices!$T$4:$W$4,0)),$D164+(AF164-$D164)*INDEX(AG$153:AG$156,$E164)/INDEX(AF$153:AF$156,$E164))</f>
        <v>20.916912767828769</v>
      </c>
      <c r="AH164" s="37">
        <f>IF(AH$4&lt;=Settings!$C$10,INDEX(Inputs_prices!$T$5:$W$16,$F164,MATCH(AH$4,Inputs_prices!$T$4:$W$4,0)),$D164+(AG164-$D164)*INDEX(AH$153:AH$156,$E164)/INDEX(AG$153:AG$156,$E164))</f>
        <v>18.750075956383874</v>
      </c>
      <c r="AI164" s="37">
        <f>IF(AI$4&lt;=Settings!$C$10,INDEX(Inputs_prices!$T$5:$W$16,$F164,MATCH(AI$4,Inputs_prices!$T$4:$W$4,0)),$D164+(AH164-$D164)*INDEX(AI$153:AI$156,$E164)/INDEX(AH$153:AH$156,$E164))</f>
        <v>18.153944048844153</v>
      </c>
      <c r="AJ164" s="37">
        <f>IF(AJ$4&lt;=Settings!$C$10,INDEX(Inputs_prices!$T$5:$W$16,$F164,MATCH(AJ$4,Inputs_prices!$T$4:$W$4,0)),$D164+(AI164-$D164)*INDEX(AJ$153:AJ$156,$E164)/INDEX(AI$153:AI$156,$E164))</f>
        <v>17.853445226166045</v>
      </c>
      <c r="AK164" s="37">
        <f>IF(AK$4&lt;=Settings!$C$10,INDEX(Inputs_prices!$T$5:$W$16,$F164,MATCH(AK$4,Inputs_prices!$T$4:$W$4,0)),$D164+(AJ164-$D164)*INDEX(AK$153:AK$156,$E164)/INDEX(AJ$153:AJ$156,$E164))</f>
        <v>17.590657135676551</v>
      </c>
      <c r="AL164" s="37">
        <f>IF(AL$4&lt;=Settings!$C$10,INDEX(Inputs_prices!$T$5:$W$16,$F164,MATCH(AL$4,Inputs_prices!$T$4:$W$4,0)),$D164+(AK164-$D164)*INDEX(AL$153:AL$156,$E164)/INDEX(AK$153:AK$156,$E164))</f>
        <v>17.3051620943411</v>
      </c>
      <c r="AM164" s="37">
        <f>IF(AM$4&lt;=Settings!$C$10,INDEX(Inputs_prices!$T$5:$W$16,$F164,MATCH(AM$4,Inputs_prices!$T$4:$W$4,0)),$D164+(AL164-$D164)*INDEX(AM$153:AM$156,$E164)/INDEX(AL$153:AL$156,$E164))</f>
        <v>17.3051620943411</v>
      </c>
      <c r="AN164" s="37">
        <f>IF(AN$4&lt;=Settings!$C$10,INDEX(Inputs_prices!$T$5:$W$16,$F164,MATCH(AN$4,Inputs_prices!$T$4:$W$4,0)),$D164+(AM164-$D164)*INDEX(AN$153:AN$156,$E164)/INDEX(AM$153:AM$156,$E164))</f>
        <v>17.3051620943411</v>
      </c>
      <c r="AO164" s="37">
        <f>IF(AO$4&lt;=Settings!$C$10,INDEX(Inputs_prices!$T$5:$W$16,$F164,MATCH(AO$4,Inputs_prices!$T$4:$W$4,0)),$D164+(AN164-$D164)*INDEX(AO$153:AO$156,$E164)/INDEX(AN$153:AN$156,$E164))</f>
        <v>17.305162094341107</v>
      </c>
      <c r="AP164" s="39">
        <f>IF(AP$4&lt;=Settings!$C$10,INDEX(Inputs_prices!$T$5:$W$16,$F164,MATCH(AP$4,Inputs_prices!$T$4:$W$4,0)),SUPPLYCOST($D164,AO164,INDEX(AP$153:AP$156,$E164),INDEX(AO$153:AO$156,$E164)))</f>
        <v>17.305162094341107</v>
      </c>
    </row>
    <row r="165" spans="1:42" hidden="1" outlineLevel="1" x14ac:dyDescent="0.25">
      <c r="A165" s="5" t="s">
        <v>924</v>
      </c>
      <c r="B165" s="5" t="s">
        <v>873</v>
      </c>
      <c r="C165" s="5" t="s">
        <v>870</v>
      </c>
      <c r="D165" s="37">
        <f>INDEX(Inputs_prices!$N$5:$N$16,MATCH($B165&amp;"."&amp;$C165,Inputs_prices!$A$5:$A$16,0))</f>
        <v>3.7492385347643133</v>
      </c>
      <c r="E165" s="37">
        <f>INDEX(Inputs_prices!$F$5:$F$16,MATCH($B165&amp;"."&amp;$C165,Inputs_prices!$A$5:$A$16,0))</f>
        <v>1</v>
      </c>
      <c r="F165" s="37">
        <f>INDEX(Inputs_prices!$E$5:$E$16,MATCH($B165&amp;"."&amp;$C165,Inputs_prices!$A$5:$A$16,0))</f>
        <v>8</v>
      </c>
      <c r="G165" s="36"/>
      <c r="H165" s="5" t="str">
        <f>INDEX(Variables!$B$5:$B$65,MATCH($A165,Variables!$A$5:$A$65,0))&amp;IF($C165="",""," | "&amp;INDEX(Mapping!$B$5:$B$26,MATCH($C165,Mapping!$A$5:$A$26,0))&amp;" | "&amp;INDEX(Mapping!$B$30:$B$41,MATCH($B165,Mapping!$A$30:$A$41,0)))</f>
        <v>Supply cost (pre-tax price) | All subsectors | Diesel</v>
      </c>
      <c r="I165" s="5" t="str">
        <f>INDEX(Variables!$C$5:$C$65,MATCH($A165,Variables!$A$5:$A$65,0))</f>
        <v>$/GJ real</v>
      </c>
      <c r="J165" s="5" t="str">
        <f>INDEX(Variables!$E$5:$E$65,MATCH($A165,Variables!$A$5:$A$65,0))</f>
        <v>Historical: Inputs_prices; then fixsp + floating part x gp(t) / gp(t-1)</v>
      </c>
      <c r="K165" s="5"/>
      <c r="L165" s="23" t="str">
        <f>LOWER(Settings!$C$4)&amp;".mit."&amp;$A165&amp;IF($C165="","","."&amp;$C165&amp;"."&amp;$B165)&amp;IF(INDEX(Variables!$D$5:$D$65,MATCH($A165,Variables!$A$5:$A$65,0))="","","."&amp;INDEX(Variables!$D$5:$D$65,MATCH($A165,Variables!$A$5:$A$65,0)))&amp;"."&amp;L$5</f>
        <v>egy.mit.sp.all.die.a.1</v>
      </c>
      <c r="M165" s="38">
        <f>IF(M$4&lt;=Settings!$C$10,INDEX(Inputs_prices!$T$5:$W$16,$F165,MATCH(M$4,Inputs_prices!$T$4:$W$4,0)),$D165+(L165-$D165)*INDEX(M$153:M$156,$E165)/INDEX(L$153:L$156,$E165))</f>
        <v>28.866088556274835</v>
      </c>
      <c r="N165" s="37">
        <f>IF(N$4&lt;=Settings!$C$10,INDEX(Inputs_prices!$T$5:$W$16,$F165,MATCH(N$4,Inputs_prices!$T$4:$W$4,0)),$D165+(M165-$D165)*INDEX(N$153:N$156,$E165)/INDEX(M$153:M$156,$E165))</f>
        <v>22.921156279455275</v>
      </c>
      <c r="O165" s="37">
        <f>IF(O$4&lt;=Settings!$C$10,INDEX(Inputs_prices!$T$5:$W$16,$F165,MATCH(O$4,Inputs_prices!$T$4:$W$4,0)),$D165+(N165-$D165)*INDEX(O$153:O$156,$E165)/INDEX(N$153:N$156,$E165))</f>
        <v>20.870630498010556</v>
      </c>
      <c r="P165" s="37">
        <f>IF(P$4&lt;=Settings!$C$10,INDEX(Inputs_prices!$T$5:$W$16,$F165,MATCH(P$4,Inputs_prices!$T$4:$W$4,0)),$D165+(O165-$D165)*INDEX(P$153:P$156,$E165)/INDEX(O$153:O$156,$E165))</f>
        <v>17.984292707494347</v>
      </c>
      <c r="Q165" s="37">
        <f>IF(Q$4&lt;=Settings!$C$10,INDEX(Inputs_prices!$T$5:$W$16,$F165,MATCH(Q$4,Inputs_prices!$T$4:$W$4,0)),$D165+(P165-$D165)*INDEX(Q$153:Q$156,$E165)/INDEX(P$153:P$156,$E165))</f>
        <v>19.990299495443665</v>
      </c>
      <c r="R165" s="37">
        <f>IF(R$4&lt;=Settings!$C$10,INDEX(Inputs_prices!$T$5:$W$16,$F165,MATCH(R$4,Inputs_prices!$T$4:$W$4,0)),$D165+(Q165-$D165)*INDEX(R$153:R$156,$E165)/INDEX(Q$153:Q$156,$E165))</f>
        <v>17.910207724909956</v>
      </c>
      <c r="S165" s="37">
        <f>IF(S$4&lt;=Settings!$C$10,INDEX(Inputs_prices!$T$5:$W$16,$F165,MATCH(S$4,Inputs_prices!$T$4:$W$4,0)),$D165+(R165-$D165)*INDEX(S$153:S$156,$E165)/INDEX(R$153:R$156,$E165))</f>
        <v>17.337940783312693</v>
      </c>
      <c r="T165" s="37">
        <f>IF(T$4&lt;=Settings!$C$10,INDEX(Inputs_prices!$T$5:$W$16,$F165,MATCH(T$4,Inputs_prices!$T$4:$W$4,0)),$D165+(S165-$D165)*INDEX(T$153:T$156,$E165)/INDEX(S$153:S$156,$E165))</f>
        <v>17.04947183871737</v>
      </c>
      <c r="U165" s="37">
        <f>IF(U$4&lt;=Settings!$C$10,INDEX(Inputs_prices!$T$5:$W$16,$F165,MATCH(U$4,Inputs_prices!$T$4:$W$4,0)),$D165+(T165-$D165)*INDEX(U$153:U$156,$E165)/INDEX(T$153:T$156,$E165))</f>
        <v>16.797203951475336</v>
      </c>
      <c r="V165" s="37">
        <f>IF(V$4&lt;=Settings!$C$10,INDEX(Inputs_prices!$T$5:$W$16,$F165,MATCH(V$4,Inputs_prices!$T$4:$W$4,0)),$D165+(U165-$D165)*INDEX(V$153:V$156,$E165)/INDEX(U$153:U$156,$E165))</f>
        <v>16.523138141409067</v>
      </c>
      <c r="W165" s="37">
        <f>IF(W$4&lt;=Settings!$C$10,INDEX(Inputs_prices!$T$5:$W$16,$F165,MATCH(W$4,Inputs_prices!$T$4:$W$4,0)),$D165+(V165-$D165)*INDEX(W$153:W$156,$E165)/INDEX(V$153:V$156,$E165))</f>
        <v>16.523138141409067</v>
      </c>
      <c r="X165" s="37">
        <f>IF(X$4&lt;=Settings!$C$10,INDEX(Inputs_prices!$T$5:$W$16,$F165,MATCH(X$4,Inputs_prices!$T$4:$W$4,0)),$D165+(W165-$D165)*INDEX(X$153:X$156,$E165)/INDEX(W$153:W$156,$E165))</f>
        <v>16.523138141409067</v>
      </c>
      <c r="Y165" s="37">
        <f>IF(Y$4&lt;=Settings!$C$10,INDEX(Inputs_prices!$T$5:$W$16,$F165,MATCH(Y$4,Inputs_prices!$T$4:$W$4,0)),$D165+(X165-$D165)*INDEX(Y$153:Y$156,$E165)/INDEX(X$153:X$156,$E165))</f>
        <v>16.523138141409071</v>
      </c>
      <c r="Z165" s="39">
        <f>IF(Z$4&lt;=Settings!$C$10,INDEX(Inputs_prices!$T$5:$W$16,$F165,MATCH(Z$4,Inputs_prices!$T$4:$W$4,0)),SUPPLYCOST($D165,Y165,INDEX(Z$153:Z$156,$E165),INDEX(Y$153:Y$156,$E165)))</f>
        <v>16.523138141409071</v>
      </c>
      <c r="AA165" s="39"/>
      <c r="AB165" s="23" t="str">
        <f>LOWER(Settings!$C$4)&amp;".mit."&amp;$A165&amp;IF($C165="","","."&amp;$C165&amp;"."&amp;$B165)&amp;IF(INDEX(Variables!$D$5:$D$65,MATCH($A165,Variables!$A$5:$A$65,0))="","","."&amp;INDEX(Variables!$D$5:$D$65,MATCH($A165,Variables!$A$5:$A$65,0)))&amp;"."&amp;AB$5</f>
        <v>egy.mit.sp.all.die.a.2</v>
      </c>
      <c r="AC165" s="38">
        <f>IF(AC$4&lt;=Settings!$C$10,INDEX(Inputs_prices!$T$5:$W$16,$F165,MATCH(AC$4,Inputs_prices!$T$4:$W$4,0)),$D165+(AB165-$D165)*INDEX(AC$153:AC$156,$E165)/INDEX(AB$153:AB$156,$E165))</f>
        <v>28.866088556274835</v>
      </c>
      <c r="AD165" s="37">
        <f>IF(AD$4&lt;=Settings!$C$10,INDEX(Inputs_prices!$T$5:$W$16,$F165,MATCH(AD$4,Inputs_prices!$T$4:$W$4,0)),$D165+(AC165-$D165)*INDEX(AD$153:AD$156,$E165)/INDEX(AC$153:AC$156,$E165))</f>
        <v>22.921156279455275</v>
      </c>
      <c r="AE165" s="37">
        <f>IF(AE$4&lt;=Settings!$C$10,INDEX(Inputs_prices!$T$5:$W$16,$F165,MATCH(AE$4,Inputs_prices!$T$4:$W$4,0)),$D165+(AD165-$D165)*INDEX(AE$153:AE$156,$E165)/INDEX(AD$153:AD$156,$E165))</f>
        <v>20.870630498010556</v>
      </c>
      <c r="AF165" s="37">
        <f>IF(AF$4&lt;=Settings!$C$10,INDEX(Inputs_prices!$T$5:$W$16,$F165,MATCH(AF$4,Inputs_prices!$T$4:$W$4,0)),$D165+(AE165-$D165)*INDEX(AF$153:AF$156,$E165)/INDEX(AE$153:AE$156,$E165))</f>
        <v>17.984292707494347</v>
      </c>
      <c r="AG165" s="37">
        <f>IF(AG$4&lt;=Settings!$C$10,INDEX(Inputs_prices!$T$5:$W$16,$F165,MATCH(AG$4,Inputs_prices!$T$4:$W$4,0)),$D165+(AF165-$D165)*INDEX(AG$153:AG$156,$E165)/INDEX(AF$153:AF$156,$E165))</f>
        <v>19.990299495443665</v>
      </c>
      <c r="AH165" s="37">
        <f>IF(AH$4&lt;=Settings!$C$10,INDEX(Inputs_prices!$T$5:$W$16,$F165,MATCH(AH$4,Inputs_prices!$T$4:$W$4,0)),$D165+(AG165-$D165)*INDEX(AH$153:AH$156,$E165)/INDEX(AG$153:AG$156,$E165))</f>
        <v>17.910207724909956</v>
      </c>
      <c r="AI165" s="37">
        <f>IF(AI$4&lt;=Settings!$C$10,INDEX(Inputs_prices!$T$5:$W$16,$F165,MATCH(AI$4,Inputs_prices!$T$4:$W$4,0)),$D165+(AH165-$D165)*INDEX(AI$153:AI$156,$E165)/INDEX(AH$153:AH$156,$E165))</f>
        <v>17.337940783312693</v>
      </c>
      <c r="AJ165" s="37">
        <f>IF(AJ$4&lt;=Settings!$C$10,INDEX(Inputs_prices!$T$5:$W$16,$F165,MATCH(AJ$4,Inputs_prices!$T$4:$W$4,0)),$D165+(AI165-$D165)*INDEX(AJ$153:AJ$156,$E165)/INDEX(AI$153:AI$156,$E165))</f>
        <v>17.04947183871737</v>
      </c>
      <c r="AK165" s="37">
        <f>IF(AK$4&lt;=Settings!$C$10,INDEX(Inputs_prices!$T$5:$W$16,$F165,MATCH(AK$4,Inputs_prices!$T$4:$W$4,0)),$D165+(AJ165-$D165)*INDEX(AK$153:AK$156,$E165)/INDEX(AJ$153:AJ$156,$E165))</f>
        <v>16.797203951475336</v>
      </c>
      <c r="AL165" s="37">
        <f>IF(AL$4&lt;=Settings!$C$10,INDEX(Inputs_prices!$T$5:$W$16,$F165,MATCH(AL$4,Inputs_prices!$T$4:$W$4,0)),$D165+(AK165-$D165)*INDEX(AL$153:AL$156,$E165)/INDEX(AK$153:AK$156,$E165))</f>
        <v>16.523138141409067</v>
      </c>
      <c r="AM165" s="37">
        <f>IF(AM$4&lt;=Settings!$C$10,INDEX(Inputs_prices!$T$5:$W$16,$F165,MATCH(AM$4,Inputs_prices!$T$4:$W$4,0)),$D165+(AL165-$D165)*INDEX(AM$153:AM$156,$E165)/INDEX(AL$153:AL$156,$E165))</f>
        <v>16.523138141409067</v>
      </c>
      <c r="AN165" s="37">
        <f>IF(AN$4&lt;=Settings!$C$10,INDEX(Inputs_prices!$T$5:$W$16,$F165,MATCH(AN$4,Inputs_prices!$T$4:$W$4,0)),$D165+(AM165-$D165)*INDEX(AN$153:AN$156,$E165)/INDEX(AM$153:AM$156,$E165))</f>
        <v>16.523138141409067</v>
      </c>
      <c r="AO165" s="37">
        <f>IF(AO$4&lt;=Settings!$C$10,INDEX(Inputs_prices!$T$5:$W$16,$F165,MATCH(AO$4,Inputs_prices!$T$4:$W$4,0)),$D165+(AN165-$D165)*INDEX(AO$153:AO$156,$E165)/INDEX(AN$153:AN$156,$E165))</f>
        <v>16.523138141409071</v>
      </c>
      <c r="AP165" s="39">
        <f>IF(AP$4&lt;=Settings!$C$10,INDEX(Inputs_prices!$T$5:$W$16,$F165,MATCH(AP$4,Inputs_prices!$T$4:$W$4,0)),SUPPLYCOST($D165,AO165,INDEX(AP$153:AP$156,$E165),INDEX(AO$153:AO$156,$E165)))</f>
        <v>16.523138141409071</v>
      </c>
    </row>
    <row r="166" spans="1:42" hidden="1" outlineLevel="1" x14ac:dyDescent="0.25">
      <c r="A166" s="5" t="s">
        <v>924</v>
      </c>
      <c r="B166" s="5" t="s">
        <v>874</v>
      </c>
      <c r="C166" s="5" t="s">
        <v>870</v>
      </c>
      <c r="D166" s="37">
        <f>INDEX(Inputs_prices!$N$5:$N$16,MATCH($B166&amp;"."&amp;$C166,Inputs_prices!$A$5:$A$16,0))</f>
        <v>5.4239818788168037</v>
      </c>
      <c r="E166" s="37">
        <f>INDEX(Inputs_prices!$F$5:$F$16,MATCH($B166&amp;"."&amp;$C166,Inputs_prices!$A$5:$A$16,0))</f>
        <v>1</v>
      </c>
      <c r="F166" s="37">
        <f>INDEX(Inputs_prices!$E$5:$E$16,MATCH($B166&amp;"."&amp;$C166,Inputs_prices!$A$5:$A$16,0))</f>
        <v>9</v>
      </c>
      <c r="G166" s="36"/>
      <c r="H166" s="5" t="str">
        <f>INDEX(Variables!$B$5:$B$65,MATCH($A166,Variables!$A$5:$A$65,0))&amp;IF($C166="",""," | "&amp;INDEX(Mapping!$B$5:$B$26,MATCH($C166,Mapping!$A$5:$A$26,0))&amp;" | "&amp;INDEX(Mapping!$B$30:$B$41,MATCH($B166,Mapping!$A$30:$A$41,0)))</f>
        <v>Supply cost (pre-tax price) | All subsectors | LPG</v>
      </c>
      <c r="I166" s="5" t="str">
        <f>INDEX(Variables!$C$5:$C$65,MATCH($A166,Variables!$A$5:$A$65,0))</f>
        <v>$/GJ real</v>
      </c>
      <c r="J166" s="5" t="str">
        <f>INDEX(Variables!$E$5:$E$65,MATCH($A166,Variables!$A$5:$A$65,0))</f>
        <v>Historical: Inputs_prices; then fixsp + floating part x gp(t) / gp(t-1)</v>
      </c>
      <c r="K166" s="5"/>
      <c r="L166" s="23" t="str">
        <f>LOWER(Settings!$C$4)&amp;".mit."&amp;$A166&amp;IF($C166="","","."&amp;$C166&amp;"."&amp;$B166)&amp;IF(INDEX(Variables!$D$5:$D$65,MATCH($A166,Variables!$A$5:$A$65,0))="","","."&amp;INDEX(Variables!$D$5:$D$65,MATCH($A166,Variables!$A$5:$A$65,0)))&amp;"."&amp;L$5</f>
        <v>egy.mit.sp.all.lpg.a.1</v>
      </c>
      <c r="M166" s="38">
        <f>IF(M$4&lt;=Settings!$C$10,INDEX(Inputs_prices!$T$5:$W$16,$F166,MATCH(M$4,Inputs_prices!$T$4:$W$4,0)),$D166+(L166-$D166)*INDEX(M$153:M$156,$E166)/INDEX(L$153:L$156,$E166))</f>
        <v>25.973376639212173</v>
      </c>
      <c r="N166" s="37">
        <f>IF(N$4&lt;=Settings!$C$10,INDEX(Inputs_prices!$T$5:$W$16,$F166,MATCH(N$4,Inputs_prices!$T$4:$W$4,0)),$D166+(M166-$D166)*INDEX(N$153:N$156,$E166)/INDEX(M$153:M$156,$E166))</f>
        <v>22.318270308172522</v>
      </c>
      <c r="O166" s="37">
        <f>IF(O$4&lt;=Settings!$C$10,INDEX(Inputs_prices!$T$5:$W$16,$F166,MATCH(O$4,Inputs_prices!$T$4:$W$4,0)),$D166+(N166-$D166)*INDEX(O$153:O$156,$E166)/INDEX(N$153:N$156,$E166))</f>
        <v>20.979002912297055</v>
      </c>
      <c r="P166" s="37">
        <f>IF(P$4&lt;=Settings!$C$10,INDEX(Inputs_prices!$T$5:$W$16,$F166,MATCH(P$4,Inputs_prices!$T$4:$W$4,0)),$D166+(O166-$D166)*INDEX(P$153:P$156,$E166)/INDEX(O$153:O$156,$E166))</f>
        <v>18.356725171235631</v>
      </c>
      <c r="Q166" s="37">
        <f>IF(Q$4&lt;=Settings!$C$10,INDEX(Inputs_prices!$T$5:$W$16,$F166,MATCH(Q$4,Inputs_prices!$T$4:$W$4,0)),$D166+(P166-$D166)*INDEX(Q$153:Q$156,$E166)/INDEX(P$153:P$156,$E166))</f>
        <v>20.179210039687856</v>
      </c>
      <c r="R166" s="37">
        <f>IF(R$4&lt;=Settings!$C$10,INDEX(Inputs_prices!$T$5:$W$16,$F166,MATCH(R$4,Inputs_prices!$T$4:$W$4,0)),$D166+(Q166-$D166)*INDEX(R$153:R$156,$E166)/INDEX(Q$153:Q$156,$E166))</f>
        <v>18.289417941494087</v>
      </c>
      <c r="S166" s="37">
        <f>IF(S$4&lt;=Settings!$C$10,INDEX(Inputs_prices!$T$5:$W$16,$F166,MATCH(S$4,Inputs_prices!$T$4:$W$4,0)),$D166+(R166-$D166)*INDEX(S$153:S$156,$E166)/INDEX(R$153:R$156,$E166))</f>
        <v>17.769505522432624</v>
      </c>
      <c r="T166" s="37">
        <f>IF(T$4&lt;=Settings!$C$10,INDEX(Inputs_prices!$T$5:$W$16,$F166,MATCH(T$4,Inputs_prices!$T$4:$W$4,0)),$D166+(S166-$D166)*INDEX(T$153:T$156,$E166)/INDEX(S$153:S$156,$E166))</f>
        <v>17.507427502706278</v>
      </c>
      <c r="U166" s="37">
        <f>IF(U$4&lt;=Settings!$C$10,INDEX(Inputs_prices!$T$5:$W$16,$F166,MATCH(U$4,Inputs_prices!$T$4:$W$4,0)),$D166+(T166-$D166)*INDEX(U$153:U$156,$E166)/INDEX(T$153:T$156,$E166))</f>
        <v>17.278238643497573</v>
      </c>
      <c r="V166" s="37">
        <f>IF(V$4&lt;=Settings!$C$10,INDEX(Inputs_prices!$T$5:$W$16,$F166,MATCH(V$4,Inputs_prices!$T$4:$W$4,0)),$D166+(U166-$D166)*INDEX(V$153:V$156,$E166)/INDEX(U$153:U$156,$E166))</f>
        <v>17.029246070388446</v>
      </c>
      <c r="W166" s="37">
        <f>IF(W$4&lt;=Settings!$C$10,INDEX(Inputs_prices!$T$5:$W$16,$F166,MATCH(W$4,Inputs_prices!$T$4:$W$4,0)),$D166+(V166-$D166)*INDEX(W$153:W$156,$E166)/INDEX(V$153:V$156,$E166))</f>
        <v>17.029246070388446</v>
      </c>
      <c r="X166" s="37">
        <f>IF(X$4&lt;=Settings!$C$10,INDEX(Inputs_prices!$T$5:$W$16,$F166,MATCH(X$4,Inputs_prices!$T$4:$W$4,0)),$D166+(W166-$D166)*INDEX(X$153:X$156,$E166)/INDEX(W$153:W$156,$E166))</f>
        <v>17.029246070388446</v>
      </c>
      <c r="Y166" s="37">
        <f>IF(Y$4&lt;=Settings!$C$10,INDEX(Inputs_prices!$T$5:$W$16,$F166,MATCH(Y$4,Inputs_prices!$T$4:$W$4,0)),$D166+(X166-$D166)*INDEX(Y$153:Y$156,$E166)/INDEX(X$153:X$156,$E166))</f>
        <v>17.029246070388449</v>
      </c>
      <c r="Z166" s="39">
        <f>IF(Z$4&lt;=Settings!$C$10,INDEX(Inputs_prices!$T$5:$W$16,$F166,MATCH(Z$4,Inputs_prices!$T$4:$W$4,0)),SUPPLYCOST($D166,Y166,INDEX(Z$153:Z$156,$E166),INDEX(Y$153:Y$156,$E166)))</f>
        <v>17.029246070388446</v>
      </c>
      <c r="AA166" s="39"/>
      <c r="AB166" s="23" t="str">
        <f>LOWER(Settings!$C$4)&amp;".mit."&amp;$A166&amp;IF($C166="","","."&amp;$C166&amp;"."&amp;$B166)&amp;IF(INDEX(Variables!$D$5:$D$65,MATCH($A166,Variables!$A$5:$A$65,0))="","","."&amp;INDEX(Variables!$D$5:$D$65,MATCH($A166,Variables!$A$5:$A$65,0)))&amp;"."&amp;AB$5</f>
        <v>egy.mit.sp.all.lpg.a.2</v>
      </c>
      <c r="AC166" s="38">
        <f>IF(AC$4&lt;=Settings!$C$10,INDEX(Inputs_prices!$T$5:$W$16,$F166,MATCH(AC$4,Inputs_prices!$T$4:$W$4,0)),$D166+(AB166-$D166)*INDEX(AC$153:AC$156,$E166)/INDEX(AB$153:AB$156,$E166))</f>
        <v>25.973376639212173</v>
      </c>
      <c r="AD166" s="37">
        <f>IF(AD$4&lt;=Settings!$C$10,INDEX(Inputs_prices!$T$5:$W$16,$F166,MATCH(AD$4,Inputs_prices!$T$4:$W$4,0)),$D166+(AC166-$D166)*INDEX(AD$153:AD$156,$E166)/INDEX(AC$153:AC$156,$E166))</f>
        <v>22.318270308172522</v>
      </c>
      <c r="AE166" s="37">
        <f>IF(AE$4&lt;=Settings!$C$10,INDEX(Inputs_prices!$T$5:$W$16,$F166,MATCH(AE$4,Inputs_prices!$T$4:$W$4,0)),$D166+(AD166-$D166)*INDEX(AE$153:AE$156,$E166)/INDEX(AD$153:AD$156,$E166))</f>
        <v>20.979002912297055</v>
      </c>
      <c r="AF166" s="37">
        <f>IF(AF$4&lt;=Settings!$C$10,INDEX(Inputs_prices!$T$5:$W$16,$F166,MATCH(AF$4,Inputs_prices!$T$4:$W$4,0)),$D166+(AE166-$D166)*INDEX(AF$153:AF$156,$E166)/INDEX(AE$153:AE$156,$E166))</f>
        <v>18.356725171235631</v>
      </c>
      <c r="AG166" s="37">
        <f>IF(AG$4&lt;=Settings!$C$10,INDEX(Inputs_prices!$T$5:$W$16,$F166,MATCH(AG$4,Inputs_prices!$T$4:$W$4,0)),$D166+(AF166-$D166)*INDEX(AG$153:AG$156,$E166)/INDEX(AF$153:AF$156,$E166))</f>
        <v>20.179210039687856</v>
      </c>
      <c r="AH166" s="37">
        <f>IF(AH$4&lt;=Settings!$C$10,INDEX(Inputs_prices!$T$5:$W$16,$F166,MATCH(AH$4,Inputs_prices!$T$4:$W$4,0)),$D166+(AG166-$D166)*INDEX(AH$153:AH$156,$E166)/INDEX(AG$153:AG$156,$E166))</f>
        <v>18.289417941494087</v>
      </c>
      <c r="AI166" s="37">
        <f>IF(AI$4&lt;=Settings!$C$10,INDEX(Inputs_prices!$T$5:$W$16,$F166,MATCH(AI$4,Inputs_prices!$T$4:$W$4,0)),$D166+(AH166-$D166)*INDEX(AI$153:AI$156,$E166)/INDEX(AH$153:AH$156,$E166))</f>
        <v>17.769505522432624</v>
      </c>
      <c r="AJ166" s="37">
        <f>IF(AJ$4&lt;=Settings!$C$10,INDEX(Inputs_prices!$T$5:$W$16,$F166,MATCH(AJ$4,Inputs_prices!$T$4:$W$4,0)),$D166+(AI166-$D166)*INDEX(AJ$153:AJ$156,$E166)/INDEX(AI$153:AI$156,$E166))</f>
        <v>17.507427502706278</v>
      </c>
      <c r="AK166" s="37">
        <f>IF(AK$4&lt;=Settings!$C$10,INDEX(Inputs_prices!$T$5:$W$16,$F166,MATCH(AK$4,Inputs_prices!$T$4:$W$4,0)),$D166+(AJ166-$D166)*INDEX(AK$153:AK$156,$E166)/INDEX(AJ$153:AJ$156,$E166))</f>
        <v>17.278238643497573</v>
      </c>
      <c r="AL166" s="37">
        <f>IF(AL$4&lt;=Settings!$C$10,INDEX(Inputs_prices!$T$5:$W$16,$F166,MATCH(AL$4,Inputs_prices!$T$4:$W$4,0)),$D166+(AK166-$D166)*INDEX(AL$153:AL$156,$E166)/INDEX(AK$153:AK$156,$E166))</f>
        <v>17.029246070388446</v>
      </c>
      <c r="AM166" s="37">
        <f>IF(AM$4&lt;=Settings!$C$10,INDEX(Inputs_prices!$T$5:$W$16,$F166,MATCH(AM$4,Inputs_prices!$T$4:$W$4,0)),$D166+(AL166-$D166)*INDEX(AM$153:AM$156,$E166)/INDEX(AL$153:AL$156,$E166))</f>
        <v>17.029246070388446</v>
      </c>
      <c r="AN166" s="37">
        <f>IF(AN$4&lt;=Settings!$C$10,INDEX(Inputs_prices!$T$5:$W$16,$F166,MATCH(AN$4,Inputs_prices!$T$4:$W$4,0)),$D166+(AM166-$D166)*INDEX(AN$153:AN$156,$E166)/INDEX(AM$153:AM$156,$E166))</f>
        <v>17.029246070388446</v>
      </c>
      <c r="AO166" s="37">
        <f>IF(AO$4&lt;=Settings!$C$10,INDEX(Inputs_prices!$T$5:$W$16,$F166,MATCH(AO$4,Inputs_prices!$T$4:$W$4,0)),$D166+(AN166-$D166)*INDEX(AO$153:AO$156,$E166)/INDEX(AN$153:AN$156,$E166))</f>
        <v>17.029246070388449</v>
      </c>
      <c r="AP166" s="39">
        <f>IF(AP$4&lt;=Settings!$C$10,INDEX(Inputs_prices!$T$5:$W$16,$F166,MATCH(AP$4,Inputs_prices!$T$4:$W$4,0)),SUPPLYCOST($D166,AO166,INDEX(AP$153:AP$156,$E166),INDEX(AO$153:AO$156,$E166)))</f>
        <v>17.029246070388446</v>
      </c>
    </row>
    <row r="167" spans="1:42" hidden="1" outlineLevel="1" x14ac:dyDescent="0.25">
      <c r="A167" s="5" t="s">
        <v>924</v>
      </c>
      <c r="B167" s="5" t="s">
        <v>875</v>
      </c>
      <c r="C167" s="5" t="s">
        <v>870</v>
      </c>
      <c r="D167" s="37">
        <f>INDEX(Inputs_prices!$N$5:$N$16,MATCH($B167&amp;"."&amp;$C167,Inputs_prices!$A$5:$A$16,0))</f>
        <v>3.7041827465090407</v>
      </c>
      <c r="E167" s="37">
        <f>INDEX(Inputs_prices!$F$5:$F$16,MATCH($B167&amp;"."&amp;$C167,Inputs_prices!$A$5:$A$16,0))</f>
        <v>1</v>
      </c>
      <c r="F167" s="37">
        <f>INDEX(Inputs_prices!$E$5:$E$16,MATCH($B167&amp;"."&amp;$C167,Inputs_prices!$A$5:$A$16,0))</f>
        <v>10</v>
      </c>
      <c r="G167" s="36"/>
      <c r="H167" s="5" t="str">
        <f>INDEX(Variables!$B$5:$B$65,MATCH($A167,Variables!$A$5:$A$65,0))&amp;IF($C167="",""," | "&amp;INDEX(Mapping!$B$5:$B$26,MATCH($C167,Mapping!$A$5:$A$26,0))&amp;" | "&amp;INDEX(Mapping!$B$30:$B$41,MATCH($B167,Mapping!$A$30:$A$41,0)))</f>
        <v>Supply cost (pre-tax price) | All subsectors | Kerosene</v>
      </c>
      <c r="I167" s="5" t="str">
        <f>INDEX(Variables!$C$5:$C$65,MATCH($A167,Variables!$A$5:$A$65,0))</f>
        <v>$/GJ real</v>
      </c>
      <c r="J167" s="5" t="str">
        <f>INDEX(Variables!$E$5:$E$65,MATCH($A167,Variables!$A$5:$A$65,0))</f>
        <v>Historical: Inputs_prices; then fixsp + floating part x gp(t) / gp(t-1)</v>
      </c>
      <c r="K167" s="5"/>
      <c r="L167" s="23" t="str">
        <f>LOWER(Settings!$C$4)&amp;".mit."&amp;$A167&amp;IF($C167="","","."&amp;$C167&amp;"."&amp;$B167)&amp;IF(INDEX(Variables!$D$5:$D$65,MATCH($A167,Variables!$A$5:$A$65,0))="","","."&amp;INDEX(Variables!$D$5:$D$65,MATCH($A167,Variables!$A$5:$A$65,0)))&amp;"."&amp;L$5</f>
        <v>egy.mit.sp.all.ker.a.1</v>
      </c>
      <c r="M167" s="38">
        <f>IF(M$4&lt;=Settings!$C$10,INDEX(Inputs_prices!$T$5:$W$16,$F167,MATCH(M$4,Inputs_prices!$T$4:$W$4,0)),$D167+(L167-$D167)*INDEX(M$153:M$156,$E167)/INDEX(L$153:L$156,$E167))</f>
        <v>20.749446441827065</v>
      </c>
      <c r="N167" s="37">
        <f>IF(N$4&lt;=Settings!$C$10,INDEX(Inputs_prices!$T$5:$W$16,$F167,MATCH(N$4,Inputs_prices!$T$4:$W$4,0)),$D167+(M167-$D167)*INDEX(N$153:N$156,$E167)/INDEX(M$153:M$156,$E167))</f>
        <v>18.509899751120098</v>
      </c>
      <c r="O167" s="37">
        <f>IF(O$4&lt;=Settings!$C$10,INDEX(Inputs_prices!$T$5:$W$16,$F167,MATCH(O$4,Inputs_prices!$T$4:$W$4,0)),$D167+(N167-$D167)*INDEX(O$153:O$156,$E167)/INDEX(N$153:N$156,$E167))</f>
        <v>18.316244723428767</v>
      </c>
      <c r="P167" s="37">
        <f>IF(P$4&lt;=Settings!$C$10,INDEX(Inputs_prices!$T$5:$W$16,$F167,MATCH(P$4,Inputs_prices!$T$4:$W$4,0)),$D167+(O167-$D167)*INDEX(P$153:P$156,$E167)/INDEX(O$153:O$156,$E167))</f>
        <v>15.852931765470418</v>
      </c>
      <c r="Q167" s="37">
        <f>IF(Q$4&lt;=Settings!$C$10,INDEX(Inputs_prices!$T$5:$W$16,$F167,MATCH(Q$4,Inputs_prices!$T$4:$W$4,0)),$D167+(P167-$D167)*INDEX(Q$153:Q$156,$E167)/INDEX(P$153:P$156,$E167))</f>
        <v>17.564935998219696</v>
      </c>
      <c r="R167" s="37">
        <f>IF(R$4&lt;=Settings!$C$10,INDEX(Inputs_prices!$T$5:$W$16,$F167,MATCH(R$4,Inputs_prices!$T$4:$W$4,0)),$D167+(Q167-$D167)*INDEX(R$153:R$156,$E167)/INDEX(Q$153:Q$156,$E167))</f>
        <v>15.789704759196276</v>
      </c>
      <c r="S167" s="37">
        <f>IF(S$4&lt;=Settings!$C$10,INDEX(Inputs_prices!$T$5:$W$16,$F167,MATCH(S$4,Inputs_prices!$T$4:$W$4,0)),$D167+(R167-$D167)*INDEX(S$153:S$156,$E167)/INDEX(R$153:R$156,$E167))</f>
        <v>15.301309888270369</v>
      </c>
      <c r="T167" s="37">
        <f>IF(T$4&lt;=Settings!$C$10,INDEX(Inputs_prices!$T$5:$W$16,$F167,MATCH(T$4,Inputs_prices!$T$4:$W$4,0)),$D167+(S167-$D167)*INDEX(T$153:T$156,$E167)/INDEX(S$153:S$156,$E167))</f>
        <v>15.055119268612112</v>
      </c>
      <c r="U167" s="37">
        <f>IF(U$4&lt;=Settings!$C$10,INDEX(Inputs_prices!$T$5:$W$16,$F167,MATCH(U$4,Inputs_prices!$T$4:$W$4,0)),$D167+(T167-$D167)*INDEX(U$153:U$156,$E167)/INDEX(T$153:T$156,$E167))</f>
        <v>14.83982403963306</v>
      </c>
      <c r="V167" s="37">
        <f>IF(V$4&lt;=Settings!$C$10,INDEX(Inputs_prices!$T$5:$W$16,$F167,MATCH(V$4,Inputs_prices!$T$4:$W$4,0)),$D167+(U167-$D167)*INDEX(V$153:V$156,$E167)/INDEX(U$153:U$156,$E167))</f>
        <v>14.605925615308703</v>
      </c>
      <c r="W167" s="37">
        <f>IF(W$4&lt;=Settings!$C$10,INDEX(Inputs_prices!$T$5:$W$16,$F167,MATCH(W$4,Inputs_prices!$T$4:$W$4,0)),$D167+(V167-$D167)*INDEX(W$153:W$156,$E167)/INDEX(V$153:V$156,$E167))</f>
        <v>14.605925615308701</v>
      </c>
      <c r="X167" s="37">
        <f>IF(X$4&lt;=Settings!$C$10,INDEX(Inputs_prices!$T$5:$W$16,$F167,MATCH(X$4,Inputs_prices!$T$4:$W$4,0)),$D167+(W167-$D167)*INDEX(X$153:X$156,$E167)/INDEX(W$153:W$156,$E167))</f>
        <v>14.605925615308701</v>
      </c>
      <c r="Y167" s="37">
        <f>IF(Y$4&lt;=Settings!$C$10,INDEX(Inputs_prices!$T$5:$W$16,$F167,MATCH(Y$4,Inputs_prices!$T$4:$W$4,0)),$D167+(X167-$D167)*INDEX(Y$153:Y$156,$E167)/INDEX(X$153:X$156,$E167))</f>
        <v>14.605925615308706</v>
      </c>
      <c r="Z167" s="39">
        <f>IF(Z$4&lt;=Settings!$C$10,INDEX(Inputs_prices!$T$5:$W$16,$F167,MATCH(Z$4,Inputs_prices!$T$4:$W$4,0)),SUPPLYCOST($D167,Y167,INDEX(Z$153:Z$156,$E167),INDEX(Y$153:Y$156,$E167)))</f>
        <v>14.605925615308706</v>
      </c>
      <c r="AA167" s="39"/>
      <c r="AB167" s="23" t="str">
        <f>LOWER(Settings!$C$4)&amp;".mit."&amp;$A167&amp;IF($C167="","","."&amp;$C167&amp;"."&amp;$B167)&amp;IF(INDEX(Variables!$D$5:$D$65,MATCH($A167,Variables!$A$5:$A$65,0))="","","."&amp;INDEX(Variables!$D$5:$D$65,MATCH($A167,Variables!$A$5:$A$65,0)))&amp;"."&amp;AB$5</f>
        <v>egy.mit.sp.all.ker.a.2</v>
      </c>
      <c r="AC167" s="38">
        <f>IF(AC$4&lt;=Settings!$C$10,INDEX(Inputs_prices!$T$5:$W$16,$F167,MATCH(AC$4,Inputs_prices!$T$4:$W$4,0)),$D167+(AB167-$D167)*INDEX(AC$153:AC$156,$E167)/INDEX(AB$153:AB$156,$E167))</f>
        <v>20.749446441827065</v>
      </c>
      <c r="AD167" s="37">
        <f>IF(AD$4&lt;=Settings!$C$10,INDEX(Inputs_prices!$T$5:$W$16,$F167,MATCH(AD$4,Inputs_prices!$T$4:$W$4,0)),$D167+(AC167-$D167)*INDEX(AD$153:AD$156,$E167)/INDEX(AC$153:AC$156,$E167))</f>
        <v>18.509899751120098</v>
      </c>
      <c r="AE167" s="37">
        <f>IF(AE$4&lt;=Settings!$C$10,INDEX(Inputs_prices!$T$5:$W$16,$F167,MATCH(AE$4,Inputs_prices!$T$4:$W$4,0)),$D167+(AD167-$D167)*INDEX(AE$153:AE$156,$E167)/INDEX(AD$153:AD$156,$E167))</f>
        <v>18.316244723428767</v>
      </c>
      <c r="AF167" s="37">
        <f>IF(AF$4&lt;=Settings!$C$10,INDEX(Inputs_prices!$T$5:$W$16,$F167,MATCH(AF$4,Inputs_prices!$T$4:$W$4,0)),$D167+(AE167-$D167)*INDEX(AF$153:AF$156,$E167)/INDEX(AE$153:AE$156,$E167))</f>
        <v>15.852931765470418</v>
      </c>
      <c r="AG167" s="37">
        <f>IF(AG$4&lt;=Settings!$C$10,INDEX(Inputs_prices!$T$5:$W$16,$F167,MATCH(AG$4,Inputs_prices!$T$4:$W$4,0)),$D167+(AF167-$D167)*INDEX(AG$153:AG$156,$E167)/INDEX(AF$153:AF$156,$E167))</f>
        <v>17.564935998219696</v>
      </c>
      <c r="AH167" s="37">
        <f>IF(AH$4&lt;=Settings!$C$10,INDEX(Inputs_prices!$T$5:$W$16,$F167,MATCH(AH$4,Inputs_prices!$T$4:$W$4,0)),$D167+(AG167-$D167)*INDEX(AH$153:AH$156,$E167)/INDEX(AG$153:AG$156,$E167))</f>
        <v>15.789704759196276</v>
      </c>
      <c r="AI167" s="37">
        <f>IF(AI$4&lt;=Settings!$C$10,INDEX(Inputs_prices!$T$5:$W$16,$F167,MATCH(AI$4,Inputs_prices!$T$4:$W$4,0)),$D167+(AH167-$D167)*INDEX(AI$153:AI$156,$E167)/INDEX(AH$153:AH$156,$E167))</f>
        <v>15.301309888270369</v>
      </c>
      <c r="AJ167" s="37">
        <f>IF(AJ$4&lt;=Settings!$C$10,INDEX(Inputs_prices!$T$5:$W$16,$F167,MATCH(AJ$4,Inputs_prices!$T$4:$W$4,0)),$D167+(AI167-$D167)*INDEX(AJ$153:AJ$156,$E167)/INDEX(AI$153:AI$156,$E167))</f>
        <v>15.055119268612112</v>
      </c>
      <c r="AK167" s="37">
        <f>IF(AK$4&lt;=Settings!$C$10,INDEX(Inputs_prices!$T$5:$W$16,$F167,MATCH(AK$4,Inputs_prices!$T$4:$W$4,0)),$D167+(AJ167-$D167)*INDEX(AK$153:AK$156,$E167)/INDEX(AJ$153:AJ$156,$E167))</f>
        <v>14.83982403963306</v>
      </c>
      <c r="AL167" s="37">
        <f>IF(AL$4&lt;=Settings!$C$10,INDEX(Inputs_prices!$T$5:$W$16,$F167,MATCH(AL$4,Inputs_prices!$T$4:$W$4,0)),$D167+(AK167-$D167)*INDEX(AL$153:AL$156,$E167)/INDEX(AK$153:AK$156,$E167))</f>
        <v>14.605925615308703</v>
      </c>
      <c r="AM167" s="37">
        <f>IF(AM$4&lt;=Settings!$C$10,INDEX(Inputs_prices!$T$5:$W$16,$F167,MATCH(AM$4,Inputs_prices!$T$4:$W$4,0)),$D167+(AL167-$D167)*INDEX(AM$153:AM$156,$E167)/INDEX(AL$153:AL$156,$E167))</f>
        <v>14.605925615308701</v>
      </c>
      <c r="AN167" s="37">
        <f>IF(AN$4&lt;=Settings!$C$10,INDEX(Inputs_prices!$T$5:$W$16,$F167,MATCH(AN$4,Inputs_prices!$T$4:$W$4,0)),$D167+(AM167-$D167)*INDEX(AN$153:AN$156,$E167)/INDEX(AM$153:AM$156,$E167))</f>
        <v>14.605925615308701</v>
      </c>
      <c r="AO167" s="37">
        <f>IF(AO$4&lt;=Settings!$C$10,INDEX(Inputs_prices!$T$5:$W$16,$F167,MATCH(AO$4,Inputs_prices!$T$4:$W$4,0)),$D167+(AN167-$D167)*INDEX(AO$153:AO$156,$E167)/INDEX(AN$153:AN$156,$E167))</f>
        <v>14.605925615308706</v>
      </c>
      <c r="AP167" s="39">
        <f>IF(AP$4&lt;=Settings!$C$10,INDEX(Inputs_prices!$T$5:$W$16,$F167,MATCH(AP$4,Inputs_prices!$T$4:$W$4,0)),SUPPLYCOST($D167,AO167,INDEX(AP$153:AP$156,$E167),INDEX(AO$153:AO$156,$E167)))</f>
        <v>14.605925615308706</v>
      </c>
    </row>
    <row r="168" spans="1:42" hidden="1" outlineLevel="1" x14ac:dyDescent="0.25">
      <c r="A168" s="5" t="s">
        <v>924</v>
      </c>
      <c r="B168" s="5" t="s">
        <v>876</v>
      </c>
      <c r="C168" s="5" t="s">
        <v>870</v>
      </c>
      <c r="D168" s="37">
        <f>INDEX(Inputs_prices!$N$5:$N$16,MATCH($B168&amp;"."&amp;$C168,Inputs_prices!$A$5:$A$16,0))</f>
        <v>1.4767483393105185</v>
      </c>
      <c r="E168" s="37">
        <f>INDEX(Inputs_prices!$F$5:$F$16,MATCH($B168&amp;"."&amp;$C168,Inputs_prices!$A$5:$A$16,0))</f>
        <v>1</v>
      </c>
      <c r="F168" s="37">
        <f>INDEX(Inputs_prices!$E$5:$E$16,MATCH($B168&amp;"."&amp;$C168,Inputs_prices!$A$5:$A$16,0))</f>
        <v>11</v>
      </c>
      <c r="G168" s="36"/>
      <c r="H168" s="5" t="str">
        <f>INDEX(Variables!$B$5:$B$65,MATCH($A168,Variables!$A$5:$A$65,0))&amp;IF($C168="",""," | "&amp;INDEX(Mapping!$B$5:$B$26,MATCH($C168,Mapping!$A$5:$A$26,0))&amp;" | "&amp;INDEX(Mapping!$B$30:$B$41,MATCH($B168,Mapping!$A$30:$A$41,0)))</f>
        <v>Supply cost (pre-tax price) | All subsectors | Other oil products</v>
      </c>
      <c r="I168" s="5" t="str">
        <f>INDEX(Variables!$C$5:$C$65,MATCH($A168,Variables!$A$5:$A$65,0))</f>
        <v>$/GJ real</v>
      </c>
      <c r="J168" s="5" t="str">
        <f>INDEX(Variables!$E$5:$E$65,MATCH($A168,Variables!$A$5:$A$65,0))</f>
        <v>Historical: Inputs_prices; then fixsp + floating part x gp(t) / gp(t-1)</v>
      </c>
      <c r="K168" s="5"/>
      <c r="L168" s="23" t="str">
        <f>LOWER(Settings!$C$4)&amp;".mit."&amp;$A168&amp;IF($C168="","","."&amp;$C168&amp;"."&amp;$B168)&amp;IF(INDEX(Variables!$D$5:$D$65,MATCH($A168,Variables!$A$5:$A$65,0))="","","."&amp;INDEX(Variables!$D$5:$D$65,MATCH($A168,Variables!$A$5:$A$65,0)))&amp;"."&amp;L$5</f>
        <v>egy.mit.sp.all.oop.a.1</v>
      </c>
      <c r="M168" s="38">
        <f>IF(M$4&lt;=Settings!$C$10,INDEX(Inputs_prices!$T$5:$W$16,$F168,MATCH(M$4,Inputs_prices!$T$4:$W$4,0)),$D168+(L168-$D168)*INDEX(M$153:M$156,$E168)/INDEX(L$153:L$156,$E168))</f>
        <v>19.035564725474718</v>
      </c>
      <c r="N168" s="37">
        <f>IF(N$4&lt;=Settings!$C$10,INDEX(Inputs_prices!$T$5:$W$16,$F168,MATCH(N$4,Inputs_prices!$T$4:$W$4,0)),$D168+(M168-$D168)*INDEX(N$153:N$156,$E168)/INDEX(M$153:M$156,$E168))</f>
        <v>15.534225137019208</v>
      </c>
      <c r="O168" s="37">
        <f>IF(O$4&lt;=Settings!$C$10,INDEX(Inputs_prices!$T$5:$W$16,$F168,MATCH(O$4,Inputs_prices!$T$4:$W$4,0)),$D168+(N168-$D168)*INDEX(O$153:O$156,$E168)/INDEX(N$153:N$156,$E168))</f>
        <v>14.968533331217625</v>
      </c>
      <c r="P168" s="37">
        <f>IF(P$4&lt;=Settings!$C$10,INDEX(Inputs_prices!$T$5:$W$16,$F168,MATCH(P$4,Inputs_prices!$T$4:$W$4,0)),$D168+(O168-$D168)*INDEX(P$153:P$156,$E168)/INDEX(O$153:O$156,$E168))</f>
        <v>12.694077552899149</v>
      </c>
      <c r="Q168" s="37">
        <f>IF(Q$4&lt;=Settings!$C$10,INDEX(Inputs_prices!$T$5:$W$16,$F168,MATCH(Q$4,Inputs_prices!$T$4:$W$4,0)),$D168+(P168-$D168)*INDEX(Q$153:Q$156,$E168)/INDEX(P$153:P$156,$E168))</f>
        <v>14.274825913395587</v>
      </c>
      <c r="R168" s="37">
        <f>IF(R$4&lt;=Settings!$C$10,INDEX(Inputs_prices!$T$5:$W$16,$F168,MATCH(R$4,Inputs_prices!$T$4:$W$4,0)),$D168+(Q168-$D168)*INDEX(R$153:R$156,$E168)/INDEX(Q$153:Q$156,$E168))</f>
        <v>12.635698032220954</v>
      </c>
      <c r="S168" s="37">
        <f>IF(S$4&lt;=Settings!$C$10,INDEX(Inputs_prices!$T$5:$W$16,$F168,MATCH(S$4,Inputs_prices!$T$4:$W$4,0)),$D168+(R168-$D168)*INDEX(S$153:S$156,$E168)/INDEX(R$153:R$156,$E168))</f>
        <v>12.184747399785188</v>
      </c>
      <c r="T168" s="37">
        <f>IF(T$4&lt;=Settings!$C$10,INDEX(Inputs_prices!$T$5:$W$16,$F168,MATCH(T$4,Inputs_prices!$T$4:$W$4,0)),$D168+(S168-$D168)*INDEX(T$153:T$156,$E168)/INDEX(S$153:S$156,$E168))</f>
        <v>11.957431712738412</v>
      </c>
      <c r="U168" s="37">
        <f>IF(U$4&lt;=Settings!$C$10,INDEX(Inputs_prices!$T$5:$W$16,$F168,MATCH(U$4,Inputs_prices!$T$4:$W$4,0)),$D168+(T168-$D168)*INDEX(U$153:U$156,$E168)/INDEX(T$153:T$156,$E168))</f>
        <v>11.758642729790155</v>
      </c>
      <c r="V168" s="37">
        <f>IF(V$4&lt;=Settings!$C$10,INDEX(Inputs_prices!$T$5:$W$16,$F168,MATCH(V$4,Inputs_prices!$T$4:$W$4,0)),$D168+(U168-$D168)*INDEX(V$153:V$156,$E168)/INDEX(U$153:U$156,$E168))</f>
        <v>11.542676820535551</v>
      </c>
      <c r="W168" s="37">
        <f>IF(W$4&lt;=Settings!$C$10,INDEX(Inputs_prices!$T$5:$W$16,$F168,MATCH(W$4,Inputs_prices!$T$4:$W$4,0)),$D168+(V168-$D168)*INDEX(W$153:W$156,$E168)/INDEX(V$153:V$156,$E168))</f>
        <v>11.542676820535551</v>
      </c>
      <c r="X168" s="37">
        <f>IF(X$4&lt;=Settings!$C$10,INDEX(Inputs_prices!$T$5:$W$16,$F168,MATCH(X$4,Inputs_prices!$T$4:$W$4,0)),$D168+(W168-$D168)*INDEX(X$153:X$156,$E168)/INDEX(W$153:W$156,$E168))</f>
        <v>11.542676820535551</v>
      </c>
      <c r="Y168" s="37">
        <f>IF(Y$4&lt;=Settings!$C$10,INDEX(Inputs_prices!$T$5:$W$16,$F168,MATCH(Y$4,Inputs_prices!$T$4:$W$4,0)),$D168+(X168-$D168)*INDEX(Y$153:Y$156,$E168)/INDEX(X$153:X$156,$E168))</f>
        <v>11.542676820535554</v>
      </c>
      <c r="Z168" s="39">
        <f>IF(Z$4&lt;=Settings!$C$10,INDEX(Inputs_prices!$T$5:$W$16,$F168,MATCH(Z$4,Inputs_prices!$T$4:$W$4,0)),SUPPLYCOST($D168,Y168,INDEX(Z$153:Z$156,$E168),INDEX(Y$153:Y$156,$E168)))</f>
        <v>11.542676820535553</v>
      </c>
      <c r="AA168" s="39"/>
      <c r="AB168" s="23" t="str">
        <f>LOWER(Settings!$C$4)&amp;".mit."&amp;$A168&amp;IF($C168="","","."&amp;$C168&amp;"."&amp;$B168)&amp;IF(INDEX(Variables!$D$5:$D$65,MATCH($A168,Variables!$A$5:$A$65,0))="","","."&amp;INDEX(Variables!$D$5:$D$65,MATCH($A168,Variables!$A$5:$A$65,0)))&amp;"."&amp;AB$5</f>
        <v>egy.mit.sp.all.oop.a.2</v>
      </c>
      <c r="AC168" s="38">
        <f>IF(AC$4&lt;=Settings!$C$10,INDEX(Inputs_prices!$T$5:$W$16,$F168,MATCH(AC$4,Inputs_prices!$T$4:$W$4,0)),$D168+(AB168-$D168)*INDEX(AC$153:AC$156,$E168)/INDEX(AB$153:AB$156,$E168))</f>
        <v>19.035564725474718</v>
      </c>
      <c r="AD168" s="37">
        <f>IF(AD$4&lt;=Settings!$C$10,INDEX(Inputs_prices!$T$5:$W$16,$F168,MATCH(AD$4,Inputs_prices!$T$4:$W$4,0)),$D168+(AC168-$D168)*INDEX(AD$153:AD$156,$E168)/INDEX(AC$153:AC$156,$E168))</f>
        <v>15.534225137019208</v>
      </c>
      <c r="AE168" s="37">
        <f>IF(AE$4&lt;=Settings!$C$10,INDEX(Inputs_prices!$T$5:$W$16,$F168,MATCH(AE$4,Inputs_prices!$T$4:$W$4,0)),$D168+(AD168-$D168)*INDEX(AE$153:AE$156,$E168)/INDEX(AD$153:AD$156,$E168))</f>
        <v>14.968533331217625</v>
      </c>
      <c r="AF168" s="37">
        <f>IF(AF$4&lt;=Settings!$C$10,INDEX(Inputs_prices!$T$5:$W$16,$F168,MATCH(AF$4,Inputs_prices!$T$4:$W$4,0)),$D168+(AE168-$D168)*INDEX(AF$153:AF$156,$E168)/INDEX(AE$153:AE$156,$E168))</f>
        <v>12.694077552899149</v>
      </c>
      <c r="AG168" s="37">
        <f>IF(AG$4&lt;=Settings!$C$10,INDEX(Inputs_prices!$T$5:$W$16,$F168,MATCH(AG$4,Inputs_prices!$T$4:$W$4,0)),$D168+(AF168-$D168)*INDEX(AG$153:AG$156,$E168)/INDEX(AF$153:AF$156,$E168))</f>
        <v>14.274825913395587</v>
      </c>
      <c r="AH168" s="37">
        <f>IF(AH$4&lt;=Settings!$C$10,INDEX(Inputs_prices!$T$5:$W$16,$F168,MATCH(AH$4,Inputs_prices!$T$4:$W$4,0)),$D168+(AG168-$D168)*INDEX(AH$153:AH$156,$E168)/INDEX(AG$153:AG$156,$E168))</f>
        <v>12.635698032220954</v>
      </c>
      <c r="AI168" s="37">
        <f>IF(AI$4&lt;=Settings!$C$10,INDEX(Inputs_prices!$T$5:$W$16,$F168,MATCH(AI$4,Inputs_prices!$T$4:$W$4,0)),$D168+(AH168-$D168)*INDEX(AI$153:AI$156,$E168)/INDEX(AH$153:AH$156,$E168))</f>
        <v>12.184747399785188</v>
      </c>
      <c r="AJ168" s="37">
        <f>IF(AJ$4&lt;=Settings!$C$10,INDEX(Inputs_prices!$T$5:$W$16,$F168,MATCH(AJ$4,Inputs_prices!$T$4:$W$4,0)),$D168+(AI168-$D168)*INDEX(AJ$153:AJ$156,$E168)/INDEX(AI$153:AI$156,$E168))</f>
        <v>11.957431712738412</v>
      </c>
      <c r="AK168" s="37">
        <f>IF(AK$4&lt;=Settings!$C$10,INDEX(Inputs_prices!$T$5:$W$16,$F168,MATCH(AK$4,Inputs_prices!$T$4:$W$4,0)),$D168+(AJ168-$D168)*INDEX(AK$153:AK$156,$E168)/INDEX(AJ$153:AJ$156,$E168))</f>
        <v>11.758642729790155</v>
      </c>
      <c r="AL168" s="37">
        <f>IF(AL$4&lt;=Settings!$C$10,INDEX(Inputs_prices!$T$5:$W$16,$F168,MATCH(AL$4,Inputs_prices!$T$4:$W$4,0)),$D168+(AK168-$D168)*INDEX(AL$153:AL$156,$E168)/INDEX(AK$153:AK$156,$E168))</f>
        <v>11.542676820535551</v>
      </c>
      <c r="AM168" s="37">
        <f>IF(AM$4&lt;=Settings!$C$10,INDEX(Inputs_prices!$T$5:$W$16,$F168,MATCH(AM$4,Inputs_prices!$T$4:$W$4,0)),$D168+(AL168-$D168)*INDEX(AM$153:AM$156,$E168)/INDEX(AL$153:AL$156,$E168))</f>
        <v>11.542676820535551</v>
      </c>
      <c r="AN168" s="37">
        <f>IF(AN$4&lt;=Settings!$C$10,INDEX(Inputs_prices!$T$5:$W$16,$F168,MATCH(AN$4,Inputs_prices!$T$4:$W$4,0)),$D168+(AM168-$D168)*INDEX(AN$153:AN$156,$E168)/INDEX(AM$153:AM$156,$E168))</f>
        <v>11.542676820535551</v>
      </c>
      <c r="AO168" s="37">
        <f>IF(AO$4&lt;=Settings!$C$10,INDEX(Inputs_prices!$T$5:$W$16,$F168,MATCH(AO$4,Inputs_prices!$T$4:$W$4,0)),$D168+(AN168-$D168)*INDEX(AO$153:AO$156,$E168)/INDEX(AN$153:AN$156,$E168))</f>
        <v>11.542676820535554</v>
      </c>
      <c r="AP168" s="39">
        <f>IF(AP$4&lt;=Settings!$C$10,INDEX(Inputs_prices!$T$5:$W$16,$F168,MATCH(AP$4,Inputs_prices!$T$4:$W$4,0)),SUPPLYCOST($D168,AO168,INDEX(AP$153:AP$156,$E168),INDEX(AO$153:AO$156,$E168)))</f>
        <v>11.542676820535553</v>
      </c>
    </row>
    <row r="169" spans="1:42" hidden="1" outlineLevel="1" x14ac:dyDescent="0.25">
      <c r="A169" s="5" t="s">
        <v>924</v>
      </c>
      <c r="B169" s="5" t="s">
        <v>877</v>
      </c>
      <c r="C169" s="5" t="s">
        <v>870</v>
      </c>
      <c r="D169" s="37">
        <f>INDEX(Inputs_prices!$N$5:$N$16,MATCH($B169&amp;"."&amp;$C169,Inputs_prices!$A$5:$A$16,0))</f>
        <v>0</v>
      </c>
      <c r="E169" s="37">
        <f>INDEX(Inputs_prices!$F$5:$F$16,MATCH($B169&amp;"."&amp;$C169,Inputs_prices!$A$5:$A$16,0))</f>
        <v>4</v>
      </c>
      <c r="F169" s="37">
        <f>INDEX(Inputs_prices!$E$5:$E$16,MATCH($B169&amp;"."&amp;$C169,Inputs_prices!$A$5:$A$16,0))</f>
        <v>12</v>
      </c>
      <c r="G169" s="36"/>
      <c r="H169" s="5" t="str">
        <f>INDEX(Variables!$B$5:$B$65,MATCH($A169,Variables!$A$5:$A$65,0))&amp;IF($C169="",""," | "&amp;INDEX(Mapping!$B$5:$B$26,MATCH($C169,Mapping!$A$5:$A$26,0))&amp;" | "&amp;INDEX(Mapping!$B$30:$B$41,MATCH($B169,Mapping!$A$30:$A$41,0)))</f>
        <v>Supply cost (pre-tax price) | All subsectors | Biomass</v>
      </c>
      <c r="I169" s="5" t="str">
        <f>INDEX(Variables!$C$5:$C$65,MATCH($A169,Variables!$A$5:$A$65,0))</f>
        <v>$/GJ real</v>
      </c>
      <c r="J169" s="5" t="str">
        <f>INDEX(Variables!$E$5:$E$65,MATCH($A169,Variables!$A$5:$A$65,0))</f>
        <v>Historical: Inputs_prices; then fixsp + floating part x gp(t) / gp(t-1)</v>
      </c>
      <c r="K169" s="5"/>
      <c r="L169" s="23" t="str">
        <f>LOWER(Settings!$C$4)&amp;".mit."&amp;$A169&amp;IF($C169="","","."&amp;$C169&amp;"."&amp;$B169)&amp;IF(INDEX(Variables!$D$5:$D$65,MATCH($A169,Variables!$A$5:$A$65,0))="","","."&amp;INDEX(Variables!$D$5:$D$65,MATCH($A169,Variables!$A$5:$A$65,0)))&amp;"."&amp;L$5</f>
        <v>egy.mit.sp.all.bio.a.1</v>
      </c>
      <c r="M169" s="38">
        <f>IF(M$4&lt;=Settings!$C$10,INDEX(Inputs_prices!$T$5:$W$16,$F169,MATCH(M$4,Inputs_prices!$T$4:$W$4,0)),$D169+(L169-$D169)*INDEX(M$153:M$156,$E169)/INDEX(L$153:L$156,$E169))</f>
        <v>14.470551096834159</v>
      </c>
      <c r="N169" s="37">
        <f>IF(N$4&lt;=Settings!$C$10,INDEX(Inputs_prices!$T$5:$W$16,$F169,MATCH(N$4,Inputs_prices!$T$4:$W$4,0)),$D169+(M169-$D169)*INDEX(N$153:N$156,$E169)/INDEX(M$153:M$156,$E169))</f>
        <v>14.470200555728038</v>
      </c>
      <c r="O169" s="37">
        <f>IF(O$4&lt;=Settings!$C$10,INDEX(Inputs_prices!$T$5:$W$16,$F169,MATCH(O$4,Inputs_prices!$T$4:$W$4,0)),$D169+(N169-$D169)*INDEX(O$153:O$156,$E169)/INDEX(N$153:N$156,$E169))</f>
        <v>14.470971901687905</v>
      </c>
      <c r="P169" s="37">
        <f>IF(P$4&lt;=Settings!$C$10,INDEX(Inputs_prices!$T$5:$W$16,$F169,MATCH(P$4,Inputs_prices!$T$4:$W$4,0)),$D169+(O169-$D169)*INDEX(P$153:P$156,$E169)/INDEX(O$153:O$156,$E169))</f>
        <v>14.470971901687905</v>
      </c>
      <c r="Q169" s="37">
        <f>IF(Q$4&lt;=Settings!$C$10,INDEX(Inputs_prices!$T$5:$W$16,$F169,MATCH(Q$4,Inputs_prices!$T$4:$W$4,0)),$D169+(P169-$D169)*INDEX(Q$153:Q$156,$E169)/INDEX(P$153:P$156,$E169))</f>
        <v>14.470971901687905</v>
      </c>
      <c r="R169" s="37">
        <f>IF(R$4&lt;=Settings!$C$10,INDEX(Inputs_prices!$T$5:$W$16,$F169,MATCH(R$4,Inputs_prices!$T$4:$W$4,0)),$D169+(Q169-$D169)*INDEX(R$153:R$156,$E169)/INDEX(Q$153:Q$156,$E169))</f>
        <v>14.470971901687905</v>
      </c>
      <c r="S169" s="37">
        <f>IF(S$4&lt;=Settings!$C$10,INDEX(Inputs_prices!$T$5:$W$16,$F169,MATCH(S$4,Inputs_prices!$T$4:$W$4,0)),$D169+(R169-$D169)*INDEX(S$153:S$156,$E169)/INDEX(R$153:R$156,$E169))</f>
        <v>14.470971901687905</v>
      </c>
      <c r="T169" s="37">
        <f>IF(T$4&lt;=Settings!$C$10,INDEX(Inputs_prices!$T$5:$W$16,$F169,MATCH(T$4,Inputs_prices!$T$4:$W$4,0)),$D169+(S169-$D169)*INDEX(T$153:T$156,$E169)/INDEX(S$153:S$156,$E169))</f>
        <v>14.470971901687905</v>
      </c>
      <c r="U169" s="37">
        <f>IF(U$4&lt;=Settings!$C$10,INDEX(Inputs_prices!$T$5:$W$16,$F169,MATCH(U$4,Inputs_prices!$T$4:$W$4,0)),$D169+(T169-$D169)*INDEX(U$153:U$156,$E169)/INDEX(T$153:T$156,$E169))</f>
        <v>14.470971901687905</v>
      </c>
      <c r="V169" s="37">
        <f>IF(V$4&lt;=Settings!$C$10,INDEX(Inputs_prices!$T$5:$W$16,$F169,MATCH(V$4,Inputs_prices!$T$4:$W$4,0)),$D169+(U169-$D169)*INDEX(V$153:V$156,$E169)/INDEX(U$153:U$156,$E169))</f>
        <v>14.470971901687905</v>
      </c>
      <c r="W169" s="37">
        <f>IF(W$4&lt;=Settings!$C$10,INDEX(Inputs_prices!$T$5:$W$16,$F169,MATCH(W$4,Inputs_prices!$T$4:$W$4,0)),$D169+(V169-$D169)*INDEX(W$153:W$156,$E169)/INDEX(V$153:V$156,$E169))</f>
        <v>14.470971901687905</v>
      </c>
      <c r="X169" s="37">
        <f>IF(X$4&lt;=Settings!$C$10,INDEX(Inputs_prices!$T$5:$W$16,$F169,MATCH(X$4,Inputs_prices!$T$4:$W$4,0)),$D169+(W169-$D169)*INDEX(X$153:X$156,$E169)/INDEX(W$153:W$156,$E169))</f>
        <v>14.470971901687905</v>
      </c>
      <c r="Y169" s="37">
        <f>IF(Y$4&lt;=Settings!$C$10,INDEX(Inputs_prices!$T$5:$W$16,$F169,MATCH(Y$4,Inputs_prices!$T$4:$W$4,0)),$D169+(X169-$D169)*INDEX(Y$153:Y$156,$E169)/INDEX(X$153:X$156,$E169))</f>
        <v>14.470971901687905</v>
      </c>
      <c r="Z169" s="39">
        <f>IF(Z$4&lt;=Settings!$C$10,INDEX(Inputs_prices!$T$5:$W$16,$F169,MATCH(Z$4,Inputs_prices!$T$4:$W$4,0)),SUPPLYCOST($D169,Y169,INDEX(Z$153:Z$156,$E169),INDEX(Y$153:Y$156,$E169)))</f>
        <v>14.470971901687905</v>
      </c>
      <c r="AA169" s="39"/>
      <c r="AB169" s="23" t="str">
        <f>LOWER(Settings!$C$4)&amp;".mit."&amp;$A169&amp;IF($C169="","","."&amp;$C169&amp;"."&amp;$B169)&amp;IF(INDEX(Variables!$D$5:$D$65,MATCH($A169,Variables!$A$5:$A$65,0))="","","."&amp;INDEX(Variables!$D$5:$D$65,MATCH($A169,Variables!$A$5:$A$65,0)))&amp;"."&amp;AB$5</f>
        <v>egy.mit.sp.all.bio.a.2</v>
      </c>
      <c r="AC169" s="38">
        <f>IF(AC$4&lt;=Settings!$C$10,INDEX(Inputs_prices!$T$5:$W$16,$F169,MATCH(AC$4,Inputs_prices!$T$4:$W$4,0)),$D169+(AB169-$D169)*INDEX(AC$153:AC$156,$E169)/INDEX(AB$153:AB$156,$E169))</f>
        <v>14.470551096834159</v>
      </c>
      <c r="AD169" s="37">
        <f>IF(AD$4&lt;=Settings!$C$10,INDEX(Inputs_prices!$T$5:$W$16,$F169,MATCH(AD$4,Inputs_prices!$T$4:$W$4,0)),$D169+(AC169-$D169)*INDEX(AD$153:AD$156,$E169)/INDEX(AC$153:AC$156,$E169))</f>
        <v>14.470200555728038</v>
      </c>
      <c r="AE169" s="37">
        <f>IF(AE$4&lt;=Settings!$C$10,INDEX(Inputs_prices!$T$5:$W$16,$F169,MATCH(AE$4,Inputs_prices!$T$4:$W$4,0)),$D169+(AD169-$D169)*INDEX(AE$153:AE$156,$E169)/INDEX(AD$153:AD$156,$E169))</f>
        <v>14.470971901687905</v>
      </c>
      <c r="AF169" s="37">
        <f>IF(AF$4&lt;=Settings!$C$10,INDEX(Inputs_prices!$T$5:$W$16,$F169,MATCH(AF$4,Inputs_prices!$T$4:$W$4,0)),$D169+(AE169-$D169)*INDEX(AF$153:AF$156,$E169)/INDEX(AE$153:AE$156,$E169))</f>
        <v>14.470971901687905</v>
      </c>
      <c r="AG169" s="37">
        <f>IF(AG$4&lt;=Settings!$C$10,INDEX(Inputs_prices!$T$5:$W$16,$F169,MATCH(AG$4,Inputs_prices!$T$4:$W$4,0)),$D169+(AF169-$D169)*INDEX(AG$153:AG$156,$E169)/INDEX(AF$153:AF$156,$E169))</f>
        <v>14.470971901687905</v>
      </c>
      <c r="AH169" s="37">
        <f>IF(AH$4&lt;=Settings!$C$10,INDEX(Inputs_prices!$T$5:$W$16,$F169,MATCH(AH$4,Inputs_prices!$T$4:$W$4,0)),$D169+(AG169-$D169)*INDEX(AH$153:AH$156,$E169)/INDEX(AG$153:AG$156,$E169))</f>
        <v>14.470971901687905</v>
      </c>
      <c r="AI169" s="37">
        <f>IF(AI$4&lt;=Settings!$C$10,INDEX(Inputs_prices!$T$5:$W$16,$F169,MATCH(AI$4,Inputs_prices!$T$4:$W$4,0)),$D169+(AH169-$D169)*INDEX(AI$153:AI$156,$E169)/INDEX(AH$153:AH$156,$E169))</f>
        <v>14.470971901687905</v>
      </c>
      <c r="AJ169" s="37">
        <f>IF(AJ$4&lt;=Settings!$C$10,INDEX(Inputs_prices!$T$5:$W$16,$F169,MATCH(AJ$4,Inputs_prices!$T$4:$W$4,0)),$D169+(AI169-$D169)*INDEX(AJ$153:AJ$156,$E169)/INDEX(AI$153:AI$156,$E169))</f>
        <v>14.470971901687905</v>
      </c>
      <c r="AK169" s="37">
        <f>IF(AK$4&lt;=Settings!$C$10,INDEX(Inputs_prices!$T$5:$W$16,$F169,MATCH(AK$4,Inputs_prices!$T$4:$W$4,0)),$D169+(AJ169-$D169)*INDEX(AK$153:AK$156,$E169)/INDEX(AJ$153:AJ$156,$E169))</f>
        <v>14.470971901687905</v>
      </c>
      <c r="AL169" s="37">
        <f>IF(AL$4&lt;=Settings!$C$10,INDEX(Inputs_prices!$T$5:$W$16,$F169,MATCH(AL$4,Inputs_prices!$T$4:$W$4,0)),$D169+(AK169-$D169)*INDEX(AL$153:AL$156,$E169)/INDEX(AK$153:AK$156,$E169))</f>
        <v>14.470971901687905</v>
      </c>
      <c r="AM169" s="37">
        <f>IF(AM$4&lt;=Settings!$C$10,INDEX(Inputs_prices!$T$5:$W$16,$F169,MATCH(AM$4,Inputs_prices!$T$4:$W$4,0)),$D169+(AL169-$D169)*INDEX(AM$153:AM$156,$E169)/INDEX(AL$153:AL$156,$E169))</f>
        <v>14.470971901687905</v>
      </c>
      <c r="AN169" s="37">
        <f>IF(AN$4&lt;=Settings!$C$10,INDEX(Inputs_prices!$T$5:$W$16,$F169,MATCH(AN$4,Inputs_prices!$T$4:$W$4,0)),$D169+(AM169-$D169)*INDEX(AN$153:AN$156,$E169)/INDEX(AM$153:AM$156,$E169))</f>
        <v>14.470971901687905</v>
      </c>
      <c r="AO169" s="37">
        <f>IF(AO$4&lt;=Settings!$C$10,INDEX(Inputs_prices!$T$5:$W$16,$F169,MATCH(AO$4,Inputs_prices!$T$4:$W$4,0)),$D169+(AN169-$D169)*INDEX(AO$153:AO$156,$E169)/INDEX(AN$153:AN$156,$E169))</f>
        <v>14.470971901687905</v>
      </c>
      <c r="AP169" s="39">
        <f>IF(AP$4&lt;=Settings!$C$10,INDEX(Inputs_prices!$T$5:$W$16,$F169,MATCH(AP$4,Inputs_prices!$T$4:$W$4,0)),SUPPLYCOST($D169,AO169,INDEX(AP$153:AP$156,$E169),INDEX(AO$153:AO$156,$E169)))</f>
        <v>14.470971901687905</v>
      </c>
    </row>
    <row r="170" spans="1:42" hidden="1" outlineLevel="1" x14ac:dyDescent="0.25"/>
    <row r="171" spans="1:42" hidden="1" outlineLevel="1" x14ac:dyDescent="0.25">
      <c r="A171" s="5" t="s">
        <v>925</v>
      </c>
      <c r="B171" s="5" t="s">
        <v>869</v>
      </c>
      <c r="C171" s="5" t="s">
        <v>879</v>
      </c>
      <c r="D171" s="37">
        <f>INDEX(Inputs_prices!$S$5:$S$16,MATCH($B171&amp;"."&amp;$C171,Inputs_prices!$A$5:$A$16,0))</f>
        <v>0</v>
      </c>
      <c r="E171" s="37">
        <f>INDEX(Inputs_prices!$R$5:$R$16,MATCH($B171&amp;"."&amp;$C171,Inputs_prices!$A$5:$A$16,0))</f>
        <v>5.9120378390671311</v>
      </c>
      <c r="F171" s="37">
        <f>INDEX(Inputs_prices!$K$5:$K$16,MATCH($B171&amp;"."&amp;$C171,Inputs_prices!$A$5:$A$16,0))</f>
        <v>1</v>
      </c>
      <c r="G171" s="37">
        <f>INDEX(Inputs_prices!$E$5:$E$16,MATCH($B171&amp;"."&amp;$C171,Inputs_prices!$A$5:$A$16,0))</f>
        <v>1</v>
      </c>
      <c r="H171" s="5" t="str">
        <f>INDEX(Variables!$B$5:$B$65,MATCH($A171,Variables!$A$5:$A$65,0))&amp;IF($C171="",""," | "&amp;INDEX(Mapping!$B$5:$B$26,MATCH($C171,Mapping!$A$5:$A$26,0))&amp;" | "&amp;INDEX(Mapping!$B$30:$B$41,MATCH($B171,Mapping!$A$30:$A$41,0)))</f>
        <v>Excise and other taxes (before new policies) | Power | Coal</v>
      </c>
      <c r="I171" s="5" t="str">
        <f>INDEX(Variables!$C$5:$C$65,MATCH($A171,Variables!$A$5:$A$65,0))</f>
        <v>$/GJ real</v>
      </c>
      <c r="J171" s="5" t="str">
        <f>INDEX(Variables!$E$5:$E$65,MATCH($A171,Variables!$A$5:$A$65,0))</f>
        <v>Historical: Inputs_prices; then fixed part txo_L x pcc + floating part (pass-through rule)</v>
      </c>
      <c r="K171" s="5"/>
      <c r="L171" s="23" t="str">
        <f>LOWER(Settings!$C$4)&amp;".mit."&amp;$A171&amp;IF($C171="","","."&amp;$C171&amp;"."&amp;$B171)&amp;IF(INDEX(Variables!$D$5:$D$65,MATCH($A171,Variables!$A$5:$A$65,0))="","","."&amp;INDEX(Variables!$D$5:$D$65,MATCH($A171,Variables!$A$5:$A$65,0)))&amp;"."&amp;L$5</f>
        <v>egy.mit.txo.pow.coa.a.1</v>
      </c>
      <c r="M171" s="38">
        <f>IF(M$4&lt;=Settings!$C$10,INDEX(Inputs_prices!$X$5:$AA$16,$G171,MATCH(M$4,Inputs_prices!$X$4:$AA$4,0)),$D171*$F171+IF($D171*(1-$F171)&gt;=0,MAX($D171*(1-$F171),($E171-M158+$D171*(1-$F171))*(1-$F171)),($E171-M158+$D171*(1-$F171))*(1-$F171)))</f>
        <v>0</v>
      </c>
      <c r="N171" s="37">
        <f>IF(N$4&lt;=Settings!$C$10,INDEX(Inputs_prices!$X$5:$AA$16,$G171,MATCH(N$4,Inputs_prices!$X$4:$AA$4,0)),$D171*$F171+IF($D171*(1-$F171)&gt;=0,MAX($D171*(1-$F171),($E171-N158+$D171*(1-$F171))*(1-$F171)),($E171-N158+$D171*(1-$F171))*(1-$F171)))</f>
        <v>0</v>
      </c>
      <c r="O171" s="37">
        <f>IF(O$4&lt;=Settings!$C$10,INDEX(Inputs_prices!$X$5:$AA$16,$G171,MATCH(O$4,Inputs_prices!$X$4:$AA$4,0)),$D171*$F171+IF($D171*(1-$F171)&gt;=0,MAX($D171*(1-$F171),($E171-O158+$D171*(1-$F171))*(1-$F171)),($E171-O158+$D171*(1-$F171))*(1-$F171)))</f>
        <v>0</v>
      </c>
      <c r="P171" s="37">
        <f>IF(P$4&lt;=Settings!$C$10,INDEX(Inputs_prices!$X$5:$AA$16,$G171,MATCH(P$4,Inputs_prices!$X$4:$AA$4,0)),$D171*$F171+IF($D171*(1-$F171)&gt;=0,MAX($D171*(1-$F171),($E171-P158+$D171*(1-$F171))*(1-$F171)),($E171-P158+$D171*(1-$F171))*(1-$F171)))</f>
        <v>0</v>
      </c>
      <c r="Q171" s="37">
        <f>IF(Q$4&lt;=Settings!$C$10,INDEX(Inputs_prices!$X$5:$AA$16,$G171,MATCH(Q$4,Inputs_prices!$X$4:$AA$4,0)),$D171*$F171+IF($D171*(1-$F171)&gt;=0,MAX($D171*(1-$F171),($E171-Q158+$D171*(1-$F171))*(1-$F171)),($E171-Q158+$D171*(1-$F171))*(1-$F171)))</f>
        <v>0</v>
      </c>
      <c r="R171" s="37">
        <f>IF(R$4&lt;=Settings!$C$10,INDEX(Inputs_prices!$X$5:$AA$16,$G171,MATCH(R$4,Inputs_prices!$X$4:$AA$4,0)),$D171*$F171+IF($D171*(1-$F171)&gt;=0,MAX($D171*(1-$F171),($E171-R158+$D171*(1-$F171))*(1-$F171)),($E171-R158+$D171*(1-$F171))*(1-$F171)))</f>
        <v>0</v>
      </c>
      <c r="S171" s="37">
        <f>IF(S$4&lt;=Settings!$C$10,INDEX(Inputs_prices!$X$5:$AA$16,$G171,MATCH(S$4,Inputs_prices!$X$4:$AA$4,0)),$D171*$F171+IF($D171*(1-$F171)&gt;=0,MAX($D171*(1-$F171),($E171-S158+$D171*(1-$F171))*(1-$F171)),($E171-S158+$D171*(1-$F171))*(1-$F171)))</f>
        <v>0</v>
      </c>
      <c r="T171" s="37">
        <f>IF(T$4&lt;=Settings!$C$10,INDEX(Inputs_prices!$X$5:$AA$16,$G171,MATCH(T$4,Inputs_prices!$X$4:$AA$4,0)),$D171*$F171+IF($D171*(1-$F171)&gt;=0,MAX($D171*(1-$F171),($E171-T158+$D171*(1-$F171))*(1-$F171)),($E171-T158+$D171*(1-$F171))*(1-$F171)))</f>
        <v>0</v>
      </c>
      <c r="U171" s="37">
        <f>IF(U$4&lt;=Settings!$C$10,INDEX(Inputs_prices!$X$5:$AA$16,$G171,MATCH(U$4,Inputs_prices!$X$4:$AA$4,0)),$D171*$F171+IF($D171*(1-$F171)&gt;=0,MAX($D171*(1-$F171),($E171-U158+$D171*(1-$F171))*(1-$F171)),($E171-U158+$D171*(1-$F171))*(1-$F171)))</f>
        <v>0</v>
      </c>
      <c r="V171" s="37">
        <f>IF(V$4&lt;=Settings!$C$10,INDEX(Inputs_prices!$X$5:$AA$16,$G171,MATCH(V$4,Inputs_prices!$X$4:$AA$4,0)),$D171*$F171+IF($D171*(1-$F171)&gt;=0,MAX($D171*(1-$F171),($E171-V158+$D171*(1-$F171))*(1-$F171)),($E171-V158+$D171*(1-$F171))*(1-$F171)))</f>
        <v>0</v>
      </c>
      <c r="W171" s="37">
        <f>IF(W$4&lt;=Settings!$C$10,INDEX(Inputs_prices!$X$5:$AA$16,$G171,MATCH(W$4,Inputs_prices!$X$4:$AA$4,0)),$D171*$F171+IF($D171*(1-$F171)&gt;=0,MAX($D171*(1-$F171),($E171-W158+$D171*(1-$F171))*(1-$F171)),($E171-W158+$D171*(1-$F171))*(1-$F171)))</f>
        <v>0</v>
      </c>
      <c r="X171" s="37">
        <f>IF(X$4&lt;=Settings!$C$10,INDEX(Inputs_prices!$X$5:$AA$16,$G171,MATCH(X$4,Inputs_prices!$X$4:$AA$4,0)),$D171*$F171+IF($D171*(1-$F171)&gt;=0,MAX($D171*(1-$F171),($E171-X158+$D171*(1-$F171))*(1-$F171)),($E171-X158+$D171*(1-$F171))*(1-$F171)))</f>
        <v>0</v>
      </c>
      <c r="Y171" s="37">
        <f>IF(Y$4&lt;=Settings!$C$10,INDEX(Inputs_prices!$X$5:$AA$16,$G171,MATCH(Y$4,Inputs_prices!$X$4:$AA$4,0)),$D171*$F171+IF($D171*(1-$F171)&gt;=0,MAX($D171*(1-$F171),($E171-Y158+$D171*(1-$F171))*(1-$F171)),($E171-Y158+$D171*(1-$F171))*(1-$F171)))</f>
        <v>0</v>
      </c>
      <c r="Z171" s="39">
        <f>IF(Z$4&lt;=Settings!$C$10,INDEX(Inputs_prices!$X$5:$AA$16,$G171,MATCH(Z$4,Inputs_prices!$X$4:$AA$4,0)),OTHERTAX($D171,$E171,Z158,$F171))</f>
        <v>0</v>
      </c>
      <c r="AA171" s="39"/>
      <c r="AB171" s="23" t="str">
        <f>LOWER(Settings!$C$4)&amp;".mit."&amp;$A171&amp;IF($C171="","","."&amp;$C171&amp;"."&amp;$B171)&amp;IF(INDEX(Variables!$D$5:$D$65,MATCH($A171,Variables!$A$5:$A$65,0))="","","."&amp;INDEX(Variables!$D$5:$D$65,MATCH($A171,Variables!$A$5:$A$65,0)))&amp;"."&amp;AB$5</f>
        <v>egy.mit.txo.pow.coa.a.2</v>
      </c>
      <c r="AC171" s="38">
        <f>IF(AC$4&lt;=Settings!$C$10,INDEX(Inputs_prices!$X$5:$AA$16,$G171,MATCH(AC$4,Inputs_prices!$X$4:$AA$4,0)),$D171*$F171+IF($D171*(1-$F171)&gt;=0,MAX($D171*(1-$F171),($E171-AC158+$D171*(1-$F171))*(1-$F171)),($E171-AC158+$D171*(1-$F171))*(1-$F171)))</f>
        <v>0</v>
      </c>
      <c r="AD171" s="37">
        <f>IF(AD$4&lt;=Settings!$C$10,INDEX(Inputs_prices!$X$5:$AA$16,$G171,MATCH(AD$4,Inputs_prices!$X$4:$AA$4,0)),$D171*$F171+IF($D171*(1-$F171)&gt;=0,MAX($D171*(1-$F171),($E171-AD158+$D171*(1-$F171))*(1-$F171)),($E171-AD158+$D171*(1-$F171))*(1-$F171)))</f>
        <v>0</v>
      </c>
      <c r="AE171" s="37">
        <f>IF(AE$4&lt;=Settings!$C$10,INDEX(Inputs_prices!$X$5:$AA$16,$G171,MATCH(AE$4,Inputs_prices!$X$4:$AA$4,0)),$D171*$F171+IF($D171*(1-$F171)&gt;=0,MAX($D171*(1-$F171),($E171-AE158+$D171*(1-$F171))*(1-$F171)),($E171-AE158+$D171*(1-$F171))*(1-$F171)))</f>
        <v>0</v>
      </c>
      <c r="AF171" s="37">
        <f>IF(AF$4&lt;=Settings!$C$10,INDEX(Inputs_prices!$X$5:$AA$16,$G171,MATCH(AF$4,Inputs_prices!$X$4:$AA$4,0)),$D171*$F171+IF($D171*(1-$F171)&gt;=0,MAX($D171*(1-$F171),($E171-AF158+$D171*(1-$F171))*(1-$F171)),($E171-AF158+$D171*(1-$F171))*(1-$F171)))</f>
        <v>0</v>
      </c>
      <c r="AG171" s="37">
        <f>IF(AG$4&lt;=Settings!$C$10,INDEX(Inputs_prices!$X$5:$AA$16,$G171,MATCH(AG$4,Inputs_prices!$X$4:$AA$4,0)),$D171*$F171+IF($D171*(1-$F171)&gt;=0,MAX($D171*(1-$F171),($E171-AG158+$D171*(1-$F171))*(1-$F171)),($E171-AG158+$D171*(1-$F171))*(1-$F171)))</f>
        <v>0</v>
      </c>
      <c r="AH171" s="37">
        <f>IF(AH$4&lt;=Settings!$C$10,INDEX(Inputs_prices!$X$5:$AA$16,$G171,MATCH(AH$4,Inputs_prices!$X$4:$AA$4,0)),$D171*$F171+IF($D171*(1-$F171)&gt;=0,MAX($D171*(1-$F171),($E171-AH158+$D171*(1-$F171))*(1-$F171)),($E171-AH158+$D171*(1-$F171))*(1-$F171)))</f>
        <v>0</v>
      </c>
      <c r="AI171" s="37">
        <f>IF(AI$4&lt;=Settings!$C$10,INDEX(Inputs_prices!$X$5:$AA$16,$G171,MATCH(AI$4,Inputs_prices!$X$4:$AA$4,0)),$D171*$F171+IF($D171*(1-$F171)&gt;=0,MAX($D171*(1-$F171),($E171-AI158+$D171*(1-$F171))*(1-$F171)),($E171-AI158+$D171*(1-$F171))*(1-$F171)))</f>
        <v>0</v>
      </c>
      <c r="AJ171" s="37">
        <f>IF(AJ$4&lt;=Settings!$C$10,INDEX(Inputs_prices!$X$5:$AA$16,$G171,MATCH(AJ$4,Inputs_prices!$X$4:$AA$4,0)),$D171*$F171+IF($D171*(1-$F171)&gt;=0,MAX($D171*(1-$F171),($E171-AJ158+$D171*(1-$F171))*(1-$F171)),($E171-AJ158+$D171*(1-$F171))*(1-$F171)))</f>
        <v>0</v>
      </c>
      <c r="AK171" s="37">
        <f>IF(AK$4&lt;=Settings!$C$10,INDEX(Inputs_prices!$X$5:$AA$16,$G171,MATCH(AK$4,Inputs_prices!$X$4:$AA$4,0)),$D171*$F171+IF($D171*(1-$F171)&gt;=0,MAX($D171*(1-$F171),($E171-AK158+$D171*(1-$F171))*(1-$F171)),($E171-AK158+$D171*(1-$F171))*(1-$F171)))</f>
        <v>0</v>
      </c>
      <c r="AL171" s="37">
        <f>IF(AL$4&lt;=Settings!$C$10,INDEX(Inputs_prices!$X$5:$AA$16,$G171,MATCH(AL$4,Inputs_prices!$X$4:$AA$4,0)),$D171*$F171+IF($D171*(1-$F171)&gt;=0,MAX($D171*(1-$F171),($E171-AL158+$D171*(1-$F171))*(1-$F171)),($E171-AL158+$D171*(1-$F171))*(1-$F171)))</f>
        <v>0</v>
      </c>
      <c r="AM171" s="37">
        <f>IF(AM$4&lt;=Settings!$C$10,INDEX(Inputs_prices!$X$5:$AA$16,$G171,MATCH(AM$4,Inputs_prices!$X$4:$AA$4,0)),$D171*$F171+IF($D171*(1-$F171)&gt;=0,MAX($D171*(1-$F171),($E171-AM158+$D171*(1-$F171))*(1-$F171)),($E171-AM158+$D171*(1-$F171))*(1-$F171)))</f>
        <v>0</v>
      </c>
      <c r="AN171" s="37">
        <f>IF(AN$4&lt;=Settings!$C$10,INDEX(Inputs_prices!$X$5:$AA$16,$G171,MATCH(AN$4,Inputs_prices!$X$4:$AA$4,0)),$D171*$F171+IF($D171*(1-$F171)&gt;=0,MAX($D171*(1-$F171),($E171-AN158+$D171*(1-$F171))*(1-$F171)),($E171-AN158+$D171*(1-$F171))*(1-$F171)))</f>
        <v>0</v>
      </c>
      <c r="AO171" s="37">
        <f>IF(AO$4&lt;=Settings!$C$10,INDEX(Inputs_prices!$X$5:$AA$16,$G171,MATCH(AO$4,Inputs_prices!$X$4:$AA$4,0)),$D171*$F171+IF($D171*(1-$F171)&gt;=0,MAX($D171*(1-$F171),($E171-AO158+$D171*(1-$F171))*(1-$F171)),($E171-AO158+$D171*(1-$F171))*(1-$F171)))</f>
        <v>0</v>
      </c>
      <c r="AP171" s="39">
        <f>IF(AP$4&lt;=Settings!$C$10,INDEX(Inputs_prices!$X$5:$AA$16,$G171,MATCH(AP$4,Inputs_prices!$X$4:$AA$4,0)),OTHERTAX($D171,$E171,AP158,$F171))</f>
        <v>0</v>
      </c>
    </row>
    <row r="172" spans="1:42" hidden="1" outlineLevel="1" x14ac:dyDescent="0.25">
      <c r="A172" s="5" t="s">
        <v>925</v>
      </c>
      <c r="B172" s="5" t="s">
        <v>869</v>
      </c>
      <c r="C172" s="5" t="s">
        <v>884</v>
      </c>
      <c r="D172" s="37">
        <f>INDEX(Inputs_prices!$S$5:$S$16,MATCH($B172&amp;"."&amp;$C172,Inputs_prices!$A$5:$A$16,0))</f>
        <v>-1.860447750604651E-5</v>
      </c>
      <c r="E172" s="37">
        <f>INDEX(Inputs_prices!$R$5:$R$16,MATCH($B172&amp;"."&amp;$C172,Inputs_prices!$A$5:$A$16,0))</f>
        <v>12.930130470268255</v>
      </c>
      <c r="F172" s="37">
        <f>INDEX(Inputs_prices!$K$5:$K$16,MATCH($B172&amp;"."&amp;$C172,Inputs_prices!$A$5:$A$16,0))</f>
        <v>1</v>
      </c>
      <c r="G172" s="37">
        <f>INDEX(Inputs_prices!$E$5:$E$16,MATCH($B172&amp;"."&amp;$C172,Inputs_prices!$A$5:$A$16,0))</f>
        <v>2</v>
      </c>
      <c r="H172" s="5" t="str">
        <f>INDEX(Variables!$B$5:$B$65,MATCH($A172,Variables!$A$5:$A$65,0))&amp;IF($C172="",""," | "&amp;INDEX(Mapping!$B$5:$B$26,MATCH($C172,Mapping!$A$5:$A$26,0))&amp;" | "&amp;INDEX(Mapping!$B$30:$B$41,MATCH($B172,Mapping!$A$30:$A$41,0)))</f>
        <v>Excise and other taxes (before new policies) | Residential | Coal</v>
      </c>
      <c r="I172" s="5" t="str">
        <f>INDEX(Variables!$C$5:$C$65,MATCH($A172,Variables!$A$5:$A$65,0))</f>
        <v>$/GJ real</v>
      </c>
      <c r="J172" s="5" t="str">
        <f>INDEX(Variables!$E$5:$E$65,MATCH($A172,Variables!$A$5:$A$65,0))</f>
        <v>Historical: Inputs_prices; then fixed part txo_L x pcc + floating part (pass-through rule)</v>
      </c>
      <c r="K172" s="5"/>
      <c r="L172" s="23" t="str">
        <f>LOWER(Settings!$C$4)&amp;".mit."&amp;$A172&amp;IF($C172="","","."&amp;$C172&amp;"."&amp;$B172)&amp;IF(INDEX(Variables!$D$5:$D$65,MATCH($A172,Variables!$A$5:$A$65,0))="","","."&amp;INDEX(Variables!$D$5:$D$65,MATCH($A172,Variables!$A$5:$A$65,0)))&amp;"."&amp;L$5</f>
        <v>egy.mit.txo.res.coa.a.1</v>
      </c>
      <c r="M172" s="38">
        <f>IF(M$4&lt;=Settings!$C$10,INDEX(Inputs_prices!$X$5:$AA$16,$G172,MATCH(M$4,Inputs_prices!$X$4:$AA$4,0)),$D172*$F172+IF($D172*(1-$F172)&gt;=0,MAX($D172*(1-$F172),($E172-M159+$D172*(1-$F172))*(1-$F172)),($E172-M159+$D172*(1-$F172))*(1-$F172)))</f>
        <v>-1.994416824038976E-5</v>
      </c>
      <c r="N172" s="37">
        <f>IF(N$4&lt;=Settings!$C$10,INDEX(Inputs_prices!$X$5:$AA$16,$G172,MATCH(N$4,Inputs_prices!$X$4:$AA$4,0)),$D172*$F172+IF($D172*(1-$F172)&gt;=0,MAX($D172*(1-$F172),($E172-N159+$D172*(1-$F172))*(1-$F172)),($E172-N159+$D172*(1-$F172))*(1-$F172)))</f>
        <v>4.7884255251950708E-4</v>
      </c>
      <c r="O172" s="37">
        <f>IF(O$4&lt;=Settings!$C$10,INDEX(Inputs_prices!$X$5:$AA$16,$G172,MATCH(O$4,Inputs_prices!$X$4:$AA$4,0)),$D172*$F172+IF($D172*(1-$F172)&gt;=0,MAX($D172*(1-$F172),($E172-O159+$D172*(1-$F172))*(1-$F172)),($E172-O159+$D172*(1-$F172))*(1-$F172)))</f>
        <v>-1.860447750604651E-5</v>
      </c>
      <c r="P172" s="37">
        <f>IF(P$4&lt;=Settings!$C$10,INDEX(Inputs_prices!$X$5:$AA$16,$G172,MATCH(P$4,Inputs_prices!$X$4:$AA$4,0)),$D172*$F172+IF($D172*(1-$F172)&gt;=0,MAX($D172*(1-$F172),($E172-P159+$D172*(1-$F172))*(1-$F172)),($E172-P159+$D172*(1-$F172))*(1-$F172)))</f>
        <v>-1.860447750604651E-5</v>
      </c>
      <c r="Q172" s="37">
        <f>IF(Q$4&lt;=Settings!$C$10,INDEX(Inputs_prices!$X$5:$AA$16,$G172,MATCH(Q$4,Inputs_prices!$X$4:$AA$4,0)),$D172*$F172+IF($D172*(1-$F172)&gt;=0,MAX($D172*(1-$F172),($E172-Q159+$D172*(1-$F172))*(1-$F172)),($E172-Q159+$D172*(1-$F172))*(1-$F172)))</f>
        <v>-1.860447750604651E-5</v>
      </c>
      <c r="R172" s="37">
        <f>IF(R$4&lt;=Settings!$C$10,INDEX(Inputs_prices!$X$5:$AA$16,$G172,MATCH(R$4,Inputs_prices!$X$4:$AA$4,0)),$D172*$F172+IF($D172*(1-$F172)&gt;=0,MAX($D172*(1-$F172),($E172-R159+$D172*(1-$F172))*(1-$F172)),($E172-R159+$D172*(1-$F172))*(1-$F172)))</f>
        <v>-1.860447750604651E-5</v>
      </c>
      <c r="S172" s="37">
        <f>IF(S$4&lt;=Settings!$C$10,INDEX(Inputs_prices!$X$5:$AA$16,$G172,MATCH(S$4,Inputs_prices!$X$4:$AA$4,0)),$D172*$F172+IF($D172*(1-$F172)&gt;=0,MAX($D172*(1-$F172),($E172-S159+$D172*(1-$F172))*(1-$F172)),($E172-S159+$D172*(1-$F172))*(1-$F172)))</f>
        <v>-1.860447750604651E-5</v>
      </c>
      <c r="T172" s="37">
        <f>IF(T$4&lt;=Settings!$C$10,INDEX(Inputs_prices!$X$5:$AA$16,$G172,MATCH(T$4,Inputs_prices!$X$4:$AA$4,0)),$D172*$F172+IF($D172*(1-$F172)&gt;=0,MAX($D172*(1-$F172),($E172-T159+$D172*(1-$F172))*(1-$F172)),($E172-T159+$D172*(1-$F172))*(1-$F172)))</f>
        <v>-1.860447750604651E-5</v>
      </c>
      <c r="U172" s="37">
        <f>IF(U$4&lt;=Settings!$C$10,INDEX(Inputs_prices!$X$5:$AA$16,$G172,MATCH(U$4,Inputs_prices!$X$4:$AA$4,0)),$D172*$F172+IF($D172*(1-$F172)&gt;=0,MAX($D172*(1-$F172),($E172-U159+$D172*(1-$F172))*(1-$F172)),($E172-U159+$D172*(1-$F172))*(1-$F172)))</f>
        <v>-1.860447750604651E-5</v>
      </c>
      <c r="V172" s="37">
        <f>IF(V$4&lt;=Settings!$C$10,INDEX(Inputs_prices!$X$5:$AA$16,$G172,MATCH(V$4,Inputs_prices!$X$4:$AA$4,0)),$D172*$F172+IF($D172*(1-$F172)&gt;=0,MAX($D172*(1-$F172),($E172-V159+$D172*(1-$F172))*(1-$F172)),($E172-V159+$D172*(1-$F172))*(1-$F172)))</f>
        <v>-1.860447750604651E-5</v>
      </c>
      <c r="W172" s="37">
        <f>IF(W$4&lt;=Settings!$C$10,INDEX(Inputs_prices!$X$5:$AA$16,$G172,MATCH(W$4,Inputs_prices!$X$4:$AA$4,0)),$D172*$F172+IF($D172*(1-$F172)&gt;=0,MAX($D172*(1-$F172),($E172-W159+$D172*(1-$F172))*(1-$F172)),($E172-W159+$D172*(1-$F172))*(1-$F172)))</f>
        <v>-1.860447750604651E-5</v>
      </c>
      <c r="X172" s="37">
        <f>IF(X$4&lt;=Settings!$C$10,INDEX(Inputs_prices!$X$5:$AA$16,$G172,MATCH(X$4,Inputs_prices!$X$4:$AA$4,0)),$D172*$F172+IF($D172*(1-$F172)&gt;=0,MAX($D172*(1-$F172),($E172-X159+$D172*(1-$F172))*(1-$F172)),($E172-X159+$D172*(1-$F172))*(1-$F172)))</f>
        <v>-1.860447750604651E-5</v>
      </c>
      <c r="Y172" s="37">
        <f>IF(Y$4&lt;=Settings!$C$10,INDEX(Inputs_prices!$X$5:$AA$16,$G172,MATCH(Y$4,Inputs_prices!$X$4:$AA$4,0)),$D172*$F172+IF($D172*(1-$F172)&gt;=0,MAX($D172*(1-$F172),($E172-Y159+$D172*(1-$F172))*(1-$F172)),($E172-Y159+$D172*(1-$F172))*(1-$F172)))</f>
        <v>-1.860447750604651E-5</v>
      </c>
      <c r="Z172" s="39">
        <f>IF(Z$4&lt;=Settings!$C$10,INDEX(Inputs_prices!$X$5:$AA$16,$G172,MATCH(Z$4,Inputs_prices!$X$4:$AA$4,0)),OTHERTAX($D172,$E172,Z159,$F172))</f>
        <v>-1.860447750604651E-5</v>
      </c>
      <c r="AA172" s="39"/>
      <c r="AB172" s="23" t="str">
        <f>LOWER(Settings!$C$4)&amp;".mit."&amp;$A172&amp;IF($C172="","","."&amp;$C172&amp;"."&amp;$B172)&amp;IF(INDEX(Variables!$D$5:$D$65,MATCH($A172,Variables!$A$5:$A$65,0))="","","."&amp;INDEX(Variables!$D$5:$D$65,MATCH($A172,Variables!$A$5:$A$65,0)))&amp;"."&amp;AB$5</f>
        <v>egy.mit.txo.res.coa.a.2</v>
      </c>
      <c r="AC172" s="38">
        <f>IF(AC$4&lt;=Settings!$C$10,INDEX(Inputs_prices!$X$5:$AA$16,$G172,MATCH(AC$4,Inputs_prices!$X$4:$AA$4,0)),$D172*$F172+IF($D172*(1-$F172)&gt;=0,MAX($D172*(1-$F172),($E172-AC159+$D172*(1-$F172))*(1-$F172)),($E172-AC159+$D172*(1-$F172))*(1-$F172)))</f>
        <v>-1.994416824038976E-5</v>
      </c>
      <c r="AD172" s="37">
        <f>IF(AD$4&lt;=Settings!$C$10,INDEX(Inputs_prices!$X$5:$AA$16,$G172,MATCH(AD$4,Inputs_prices!$X$4:$AA$4,0)),$D172*$F172+IF($D172*(1-$F172)&gt;=0,MAX($D172*(1-$F172),($E172-AD159+$D172*(1-$F172))*(1-$F172)),($E172-AD159+$D172*(1-$F172))*(1-$F172)))</f>
        <v>4.7884255251950708E-4</v>
      </c>
      <c r="AE172" s="37">
        <f>IF(AE$4&lt;=Settings!$C$10,INDEX(Inputs_prices!$X$5:$AA$16,$G172,MATCH(AE$4,Inputs_prices!$X$4:$AA$4,0)),$D172*$F172+IF($D172*(1-$F172)&gt;=0,MAX($D172*(1-$F172),($E172-AE159+$D172*(1-$F172))*(1-$F172)),($E172-AE159+$D172*(1-$F172))*(1-$F172)))</f>
        <v>-1.860447750604651E-5</v>
      </c>
      <c r="AF172" s="37">
        <f>IF(AF$4&lt;=Settings!$C$10,INDEX(Inputs_prices!$X$5:$AA$16,$G172,MATCH(AF$4,Inputs_prices!$X$4:$AA$4,0)),$D172*$F172+IF($D172*(1-$F172)&gt;=0,MAX($D172*(1-$F172),($E172-AF159+$D172*(1-$F172))*(1-$F172)),($E172-AF159+$D172*(1-$F172))*(1-$F172)))</f>
        <v>-1.860447750604651E-5</v>
      </c>
      <c r="AG172" s="37">
        <f>IF(AG$4&lt;=Settings!$C$10,INDEX(Inputs_prices!$X$5:$AA$16,$G172,MATCH(AG$4,Inputs_prices!$X$4:$AA$4,0)),$D172*$F172+IF($D172*(1-$F172)&gt;=0,MAX($D172*(1-$F172),($E172-AG159+$D172*(1-$F172))*(1-$F172)),($E172-AG159+$D172*(1-$F172))*(1-$F172)))</f>
        <v>-1.860447750604651E-5</v>
      </c>
      <c r="AH172" s="37">
        <f>IF(AH$4&lt;=Settings!$C$10,INDEX(Inputs_prices!$X$5:$AA$16,$G172,MATCH(AH$4,Inputs_prices!$X$4:$AA$4,0)),$D172*$F172+IF($D172*(1-$F172)&gt;=0,MAX($D172*(1-$F172),($E172-AH159+$D172*(1-$F172))*(1-$F172)),($E172-AH159+$D172*(1-$F172))*(1-$F172)))</f>
        <v>-1.860447750604651E-5</v>
      </c>
      <c r="AI172" s="37">
        <f>IF(AI$4&lt;=Settings!$C$10,INDEX(Inputs_prices!$X$5:$AA$16,$G172,MATCH(AI$4,Inputs_prices!$X$4:$AA$4,0)),$D172*$F172+IF($D172*(1-$F172)&gt;=0,MAX($D172*(1-$F172),($E172-AI159+$D172*(1-$F172))*(1-$F172)),($E172-AI159+$D172*(1-$F172))*(1-$F172)))</f>
        <v>-1.860447750604651E-5</v>
      </c>
      <c r="AJ172" s="37">
        <f>IF(AJ$4&lt;=Settings!$C$10,INDEX(Inputs_prices!$X$5:$AA$16,$G172,MATCH(AJ$4,Inputs_prices!$X$4:$AA$4,0)),$D172*$F172+IF($D172*(1-$F172)&gt;=0,MAX($D172*(1-$F172),($E172-AJ159+$D172*(1-$F172))*(1-$F172)),($E172-AJ159+$D172*(1-$F172))*(1-$F172)))</f>
        <v>-1.860447750604651E-5</v>
      </c>
      <c r="AK172" s="37">
        <f>IF(AK$4&lt;=Settings!$C$10,INDEX(Inputs_prices!$X$5:$AA$16,$G172,MATCH(AK$4,Inputs_prices!$X$4:$AA$4,0)),$D172*$F172+IF($D172*(1-$F172)&gt;=0,MAX($D172*(1-$F172),($E172-AK159+$D172*(1-$F172))*(1-$F172)),($E172-AK159+$D172*(1-$F172))*(1-$F172)))</f>
        <v>-1.860447750604651E-5</v>
      </c>
      <c r="AL172" s="37">
        <f>IF(AL$4&lt;=Settings!$C$10,INDEX(Inputs_prices!$X$5:$AA$16,$G172,MATCH(AL$4,Inputs_prices!$X$4:$AA$4,0)),$D172*$F172+IF($D172*(1-$F172)&gt;=0,MAX($D172*(1-$F172),($E172-AL159+$D172*(1-$F172))*(1-$F172)),($E172-AL159+$D172*(1-$F172))*(1-$F172)))</f>
        <v>-1.860447750604651E-5</v>
      </c>
      <c r="AM172" s="37">
        <f>IF(AM$4&lt;=Settings!$C$10,INDEX(Inputs_prices!$X$5:$AA$16,$G172,MATCH(AM$4,Inputs_prices!$X$4:$AA$4,0)),$D172*$F172+IF($D172*(1-$F172)&gt;=0,MAX($D172*(1-$F172),($E172-AM159+$D172*(1-$F172))*(1-$F172)),($E172-AM159+$D172*(1-$F172))*(1-$F172)))</f>
        <v>-1.860447750604651E-5</v>
      </c>
      <c r="AN172" s="37">
        <f>IF(AN$4&lt;=Settings!$C$10,INDEX(Inputs_prices!$X$5:$AA$16,$G172,MATCH(AN$4,Inputs_prices!$X$4:$AA$4,0)),$D172*$F172+IF($D172*(1-$F172)&gt;=0,MAX($D172*(1-$F172),($E172-AN159+$D172*(1-$F172))*(1-$F172)),($E172-AN159+$D172*(1-$F172))*(1-$F172)))</f>
        <v>-1.860447750604651E-5</v>
      </c>
      <c r="AO172" s="37">
        <f>IF(AO$4&lt;=Settings!$C$10,INDEX(Inputs_prices!$X$5:$AA$16,$G172,MATCH(AO$4,Inputs_prices!$X$4:$AA$4,0)),$D172*$F172+IF($D172*(1-$F172)&gt;=0,MAX($D172*(1-$F172),($E172-AO159+$D172*(1-$F172))*(1-$F172)),($E172-AO159+$D172*(1-$F172))*(1-$F172)))</f>
        <v>-1.860447750604651E-5</v>
      </c>
      <c r="AP172" s="39">
        <f>IF(AP$4&lt;=Settings!$C$10,INDEX(Inputs_prices!$X$5:$AA$16,$G172,MATCH(AP$4,Inputs_prices!$X$4:$AA$4,0)),OTHERTAX($D172,$E172,AP159,$F172))</f>
        <v>-1.860447750604651E-5</v>
      </c>
    </row>
    <row r="173" spans="1:42" hidden="1" outlineLevel="1" x14ac:dyDescent="0.25">
      <c r="A173" s="5" t="s">
        <v>925</v>
      </c>
      <c r="B173" s="5" t="s">
        <v>869</v>
      </c>
      <c r="C173" s="5" t="s">
        <v>900</v>
      </c>
      <c r="D173" s="37">
        <f>INDEX(Inputs_prices!$S$5:$S$16,MATCH($B173&amp;"."&amp;$C173,Inputs_prices!$A$5:$A$16,0))</f>
        <v>0.16649146918987259</v>
      </c>
      <c r="E173" s="37">
        <f>INDEX(Inputs_prices!$R$5:$R$16,MATCH($B173&amp;"."&amp;$C173,Inputs_prices!$A$5:$A$16,0))</f>
        <v>7.5546829713926886</v>
      </c>
      <c r="F173" s="37">
        <f>INDEX(Inputs_prices!$K$5:$K$16,MATCH($B173&amp;"."&amp;$C173,Inputs_prices!$A$5:$A$16,0))</f>
        <v>1</v>
      </c>
      <c r="G173" s="37">
        <f>INDEX(Inputs_prices!$E$5:$E$16,MATCH($B173&amp;"."&amp;$C173,Inputs_prices!$A$5:$A$16,0))</f>
        <v>3</v>
      </c>
      <c r="H173" s="5" t="str">
        <f>INDEX(Variables!$B$5:$B$65,MATCH($A173,Variables!$A$5:$A$65,0))&amp;IF($C173="",""," | "&amp;INDEX(Mapping!$B$5:$B$26,MATCH($C173,Mapping!$A$5:$A$26,0))&amp;" | "&amp;INDEX(Mapping!$B$30:$B$41,MATCH($B173,Mapping!$A$30:$A$41,0)))</f>
        <v>Excise and other taxes (before new policies) | Industry | Coal</v>
      </c>
      <c r="I173" s="5" t="str">
        <f>INDEX(Variables!$C$5:$C$65,MATCH($A173,Variables!$A$5:$A$65,0))</f>
        <v>$/GJ real</v>
      </c>
      <c r="J173" s="5" t="str">
        <f>INDEX(Variables!$E$5:$E$65,MATCH($A173,Variables!$A$5:$A$65,0))</f>
        <v>Historical: Inputs_prices; then fixed part txo_L x pcc + floating part (pass-through rule)</v>
      </c>
      <c r="K173" s="5"/>
      <c r="L173" s="23" t="str">
        <f>LOWER(Settings!$C$4)&amp;".mit."&amp;$A173&amp;IF($C173="","","."&amp;$C173&amp;"."&amp;$B173)&amp;IF(INDEX(Variables!$D$5:$D$65,MATCH($A173,Variables!$A$5:$A$65,0))="","","."&amp;INDEX(Variables!$D$5:$D$65,MATCH($A173,Variables!$A$5:$A$65,0)))&amp;"."&amp;L$5</f>
        <v>egy.mit.txo.ind.coa.a.1</v>
      </c>
      <c r="M173" s="38">
        <f>IF(M$4&lt;=Settings!$C$10,INDEX(Inputs_prices!$X$5:$AA$16,$G173,MATCH(M$4,Inputs_prices!$X$4:$AA$4,0)),$D173*$F173+IF($D173*(1-$F173)&gt;=0,MAX($D173*(1-$F173),($E173-M160+$D173*(1-$F173))*(1-$F173)),($E173-M160+$D173*(1-$F173))*(1-$F173)))</f>
        <v>0.34559254721011773</v>
      </c>
      <c r="N173" s="37">
        <f>IF(N$4&lt;=Settings!$C$10,INDEX(Inputs_prices!$X$5:$AA$16,$G173,MATCH(N$4,Inputs_prices!$X$4:$AA$4,0)),$D173*$F173+IF($D173*(1-$F173)&gt;=0,MAX($D173*(1-$F173),($E173-N160+$D173*(1-$F173))*(1-$F173)),($E173-N160+$D173*(1-$F173))*(1-$F173)))</f>
        <v>0.2205357259889128</v>
      </c>
      <c r="O173" s="37">
        <f>IF(O$4&lt;=Settings!$C$10,INDEX(Inputs_prices!$X$5:$AA$16,$G173,MATCH(O$4,Inputs_prices!$X$4:$AA$4,0)),$D173*$F173+IF($D173*(1-$F173)&gt;=0,MAX($D173*(1-$F173),($E173-O160+$D173*(1-$F173))*(1-$F173)),($E173-O160+$D173*(1-$F173))*(1-$F173)))</f>
        <v>0.16649146918987259</v>
      </c>
      <c r="P173" s="37">
        <f>IF(P$4&lt;=Settings!$C$10,INDEX(Inputs_prices!$X$5:$AA$16,$G173,MATCH(P$4,Inputs_prices!$X$4:$AA$4,0)),$D173*$F173+IF($D173*(1-$F173)&gt;=0,MAX($D173*(1-$F173),($E173-P160+$D173*(1-$F173))*(1-$F173)),($E173-P160+$D173*(1-$F173))*(1-$F173)))</f>
        <v>0.16649146918987259</v>
      </c>
      <c r="Q173" s="37">
        <f>IF(Q$4&lt;=Settings!$C$10,INDEX(Inputs_prices!$X$5:$AA$16,$G173,MATCH(Q$4,Inputs_prices!$X$4:$AA$4,0)),$D173*$F173+IF($D173*(1-$F173)&gt;=0,MAX($D173*(1-$F173),($E173-Q160+$D173*(1-$F173))*(1-$F173)),($E173-Q160+$D173*(1-$F173))*(1-$F173)))</f>
        <v>0.16649146918987259</v>
      </c>
      <c r="R173" s="37">
        <f>IF(R$4&lt;=Settings!$C$10,INDEX(Inputs_prices!$X$5:$AA$16,$G173,MATCH(R$4,Inputs_prices!$X$4:$AA$4,0)),$D173*$F173+IF($D173*(1-$F173)&gt;=0,MAX($D173*(1-$F173),($E173-R160+$D173*(1-$F173))*(1-$F173)),($E173-R160+$D173*(1-$F173))*(1-$F173)))</f>
        <v>0.16649146918987259</v>
      </c>
      <c r="S173" s="37">
        <f>IF(S$4&lt;=Settings!$C$10,INDEX(Inputs_prices!$X$5:$AA$16,$G173,MATCH(S$4,Inputs_prices!$X$4:$AA$4,0)),$D173*$F173+IF($D173*(1-$F173)&gt;=0,MAX($D173*(1-$F173),($E173-S160+$D173*(1-$F173))*(1-$F173)),($E173-S160+$D173*(1-$F173))*(1-$F173)))</f>
        <v>0.16649146918987259</v>
      </c>
      <c r="T173" s="37">
        <f>IF(T$4&lt;=Settings!$C$10,INDEX(Inputs_prices!$X$5:$AA$16,$G173,MATCH(T$4,Inputs_prices!$X$4:$AA$4,0)),$D173*$F173+IF($D173*(1-$F173)&gt;=0,MAX($D173*(1-$F173),($E173-T160+$D173*(1-$F173))*(1-$F173)),($E173-T160+$D173*(1-$F173))*(1-$F173)))</f>
        <v>0.16649146918987259</v>
      </c>
      <c r="U173" s="37">
        <f>IF(U$4&lt;=Settings!$C$10,INDEX(Inputs_prices!$X$5:$AA$16,$G173,MATCH(U$4,Inputs_prices!$X$4:$AA$4,0)),$D173*$F173+IF($D173*(1-$F173)&gt;=0,MAX($D173*(1-$F173),($E173-U160+$D173*(1-$F173))*(1-$F173)),($E173-U160+$D173*(1-$F173))*(1-$F173)))</f>
        <v>0.16649146918987259</v>
      </c>
      <c r="V173" s="37">
        <f>IF(V$4&lt;=Settings!$C$10,INDEX(Inputs_prices!$X$5:$AA$16,$G173,MATCH(V$4,Inputs_prices!$X$4:$AA$4,0)),$D173*$F173+IF($D173*(1-$F173)&gt;=0,MAX($D173*(1-$F173),($E173-V160+$D173*(1-$F173))*(1-$F173)),($E173-V160+$D173*(1-$F173))*(1-$F173)))</f>
        <v>0.16649146918987259</v>
      </c>
      <c r="W173" s="37">
        <f>IF(W$4&lt;=Settings!$C$10,INDEX(Inputs_prices!$X$5:$AA$16,$G173,MATCH(W$4,Inputs_prices!$X$4:$AA$4,0)),$D173*$F173+IF($D173*(1-$F173)&gt;=0,MAX($D173*(1-$F173),($E173-W160+$D173*(1-$F173))*(1-$F173)),($E173-W160+$D173*(1-$F173))*(1-$F173)))</f>
        <v>0.16649146918987259</v>
      </c>
      <c r="X173" s="37">
        <f>IF(X$4&lt;=Settings!$C$10,INDEX(Inputs_prices!$X$5:$AA$16,$G173,MATCH(X$4,Inputs_prices!$X$4:$AA$4,0)),$D173*$F173+IF($D173*(1-$F173)&gt;=0,MAX($D173*(1-$F173),($E173-X160+$D173*(1-$F173))*(1-$F173)),($E173-X160+$D173*(1-$F173))*(1-$F173)))</f>
        <v>0.16649146918987259</v>
      </c>
      <c r="Y173" s="37">
        <f>IF(Y$4&lt;=Settings!$C$10,INDEX(Inputs_prices!$X$5:$AA$16,$G173,MATCH(Y$4,Inputs_prices!$X$4:$AA$4,0)),$D173*$F173+IF($D173*(1-$F173)&gt;=0,MAX($D173*(1-$F173),($E173-Y160+$D173*(1-$F173))*(1-$F173)),($E173-Y160+$D173*(1-$F173))*(1-$F173)))</f>
        <v>0.16649146918987259</v>
      </c>
      <c r="Z173" s="39">
        <f>IF(Z$4&lt;=Settings!$C$10,INDEX(Inputs_prices!$X$5:$AA$16,$G173,MATCH(Z$4,Inputs_prices!$X$4:$AA$4,0)),OTHERTAX($D173,$E173,Z160,$F173))</f>
        <v>0.16649146918987259</v>
      </c>
      <c r="AA173" s="39"/>
      <c r="AB173" s="23" t="str">
        <f>LOWER(Settings!$C$4)&amp;".mit."&amp;$A173&amp;IF($C173="","","."&amp;$C173&amp;"."&amp;$B173)&amp;IF(INDEX(Variables!$D$5:$D$65,MATCH($A173,Variables!$A$5:$A$65,0))="","","."&amp;INDEX(Variables!$D$5:$D$65,MATCH($A173,Variables!$A$5:$A$65,0)))&amp;"."&amp;AB$5</f>
        <v>egy.mit.txo.ind.coa.a.2</v>
      </c>
      <c r="AC173" s="38">
        <f>IF(AC$4&lt;=Settings!$C$10,INDEX(Inputs_prices!$X$5:$AA$16,$G173,MATCH(AC$4,Inputs_prices!$X$4:$AA$4,0)),$D173*$F173+IF($D173*(1-$F173)&gt;=0,MAX($D173*(1-$F173),($E173-AC160+$D173*(1-$F173))*(1-$F173)),($E173-AC160+$D173*(1-$F173))*(1-$F173)))</f>
        <v>0.34559254721011773</v>
      </c>
      <c r="AD173" s="37">
        <f>IF(AD$4&lt;=Settings!$C$10,INDEX(Inputs_prices!$X$5:$AA$16,$G173,MATCH(AD$4,Inputs_prices!$X$4:$AA$4,0)),$D173*$F173+IF($D173*(1-$F173)&gt;=0,MAX($D173*(1-$F173),($E173-AD160+$D173*(1-$F173))*(1-$F173)),($E173-AD160+$D173*(1-$F173))*(1-$F173)))</f>
        <v>0.2205357259889128</v>
      </c>
      <c r="AE173" s="37">
        <f>IF(AE$4&lt;=Settings!$C$10,INDEX(Inputs_prices!$X$5:$AA$16,$G173,MATCH(AE$4,Inputs_prices!$X$4:$AA$4,0)),$D173*$F173+IF($D173*(1-$F173)&gt;=0,MAX($D173*(1-$F173),($E173-AE160+$D173*(1-$F173))*(1-$F173)),($E173-AE160+$D173*(1-$F173))*(1-$F173)))</f>
        <v>0.16649146918987259</v>
      </c>
      <c r="AF173" s="37">
        <f>IF(AF$4&lt;=Settings!$C$10,INDEX(Inputs_prices!$X$5:$AA$16,$G173,MATCH(AF$4,Inputs_prices!$X$4:$AA$4,0)),$D173*$F173+IF($D173*(1-$F173)&gt;=0,MAX($D173*(1-$F173),($E173-AF160+$D173*(1-$F173))*(1-$F173)),($E173-AF160+$D173*(1-$F173))*(1-$F173)))</f>
        <v>0.16649146918987259</v>
      </c>
      <c r="AG173" s="37">
        <f>IF(AG$4&lt;=Settings!$C$10,INDEX(Inputs_prices!$X$5:$AA$16,$G173,MATCH(AG$4,Inputs_prices!$X$4:$AA$4,0)),$D173*$F173+IF($D173*(1-$F173)&gt;=0,MAX($D173*(1-$F173),($E173-AG160+$D173*(1-$F173))*(1-$F173)),($E173-AG160+$D173*(1-$F173))*(1-$F173)))</f>
        <v>0.16649146918987259</v>
      </c>
      <c r="AH173" s="37">
        <f>IF(AH$4&lt;=Settings!$C$10,INDEX(Inputs_prices!$X$5:$AA$16,$G173,MATCH(AH$4,Inputs_prices!$X$4:$AA$4,0)),$D173*$F173+IF($D173*(1-$F173)&gt;=0,MAX($D173*(1-$F173),($E173-AH160+$D173*(1-$F173))*(1-$F173)),($E173-AH160+$D173*(1-$F173))*(1-$F173)))</f>
        <v>0.16649146918987259</v>
      </c>
      <c r="AI173" s="37">
        <f>IF(AI$4&lt;=Settings!$C$10,INDEX(Inputs_prices!$X$5:$AA$16,$G173,MATCH(AI$4,Inputs_prices!$X$4:$AA$4,0)),$D173*$F173+IF($D173*(1-$F173)&gt;=0,MAX($D173*(1-$F173),($E173-AI160+$D173*(1-$F173))*(1-$F173)),($E173-AI160+$D173*(1-$F173))*(1-$F173)))</f>
        <v>0.16649146918987259</v>
      </c>
      <c r="AJ173" s="37">
        <f>IF(AJ$4&lt;=Settings!$C$10,INDEX(Inputs_prices!$X$5:$AA$16,$G173,MATCH(AJ$4,Inputs_prices!$X$4:$AA$4,0)),$D173*$F173+IF($D173*(1-$F173)&gt;=0,MAX($D173*(1-$F173),($E173-AJ160+$D173*(1-$F173))*(1-$F173)),($E173-AJ160+$D173*(1-$F173))*(1-$F173)))</f>
        <v>0.16649146918987259</v>
      </c>
      <c r="AK173" s="37">
        <f>IF(AK$4&lt;=Settings!$C$10,INDEX(Inputs_prices!$X$5:$AA$16,$G173,MATCH(AK$4,Inputs_prices!$X$4:$AA$4,0)),$D173*$F173+IF($D173*(1-$F173)&gt;=0,MAX($D173*(1-$F173),($E173-AK160+$D173*(1-$F173))*(1-$F173)),($E173-AK160+$D173*(1-$F173))*(1-$F173)))</f>
        <v>0.16649146918987259</v>
      </c>
      <c r="AL173" s="37">
        <f>IF(AL$4&lt;=Settings!$C$10,INDEX(Inputs_prices!$X$5:$AA$16,$G173,MATCH(AL$4,Inputs_prices!$X$4:$AA$4,0)),$D173*$F173+IF($D173*(1-$F173)&gt;=0,MAX($D173*(1-$F173),($E173-AL160+$D173*(1-$F173))*(1-$F173)),($E173-AL160+$D173*(1-$F173))*(1-$F173)))</f>
        <v>0.16649146918987259</v>
      </c>
      <c r="AM173" s="37">
        <f>IF(AM$4&lt;=Settings!$C$10,INDEX(Inputs_prices!$X$5:$AA$16,$G173,MATCH(AM$4,Inputs_prices!$X$4:$AA$4,0)),$D173*$F173+IF($D173*(1-$F173)&gt;=0,MAX($D173*(1-$F173),($E173-AM160+$D173*(1-$F173))*(1-$F173)),($E173-AM160+$D173*(1-$F173))*(1-$F173)))</f>
        <v>0.16649146918987259</v>
      </c>
      <c r="AN173" s="37">
        <f>IF(AN$4&lt;=Settings!$C$10,INDEX(Inputs_prices!$X$5:$AA$16,$G173,MATCH(AN$4,Inputs_prices!$X$4:$AA$4,0)),$D173*$F173+IF($D173*(1-$F173)&gt;=0,MAX($D173*(1-$F173),($E173-AN160+$D173*(1-$F173))*(1-$F173)),($E173-AN160+$D173*(1-$F173))*(1-$F173)))</f>
        <v>0.16649146918987259</v>
      </c>
      <c r="AO173" s="37">
        <f>IF(AO$4&lt;=Settings!$C$10,INDEX(Inputs_prices!$X$5:$AA$16,$G173,MATCH(AO$4,Inputs_prices!$X$4:$AA$4,0)),$D173*$F173+IF($D173*(1-$F173)&gt;=0,MAX($D173*(1-$F173),($E173-AO160+$D173*(1-$F173))*(1-$F173)),($E173-AO160+$D173*(1-$F173))*(1-$F173)))</f>
        <v>0.16649146918987259</v>
      </c>
      <c r="AP173" s="39">
        <f>IF(AP$4&lt;=Settings!$C$10,INDEX(Inputs_prices!$X$5:$AA$16,$G173,MATCH(AP$4,Inputs_prices!$X$4:$AA$4,0)),OTHERTAX($D173,$E173,AP160,$F173))</f>
        <v>0.16649146918987259</v>
      </c>
    </row>
    <row r="174" spans="1:42" hidden="1" outlineLevel="1" x14ac:dyDescent="0.25">
      <c r="A174" s="5" t="s">
        <v>925</v>
      </c>
      <c r="B174" s="5" t="s">
        <v>871</v>
      </c>
      <c r="C174" s="5" t="s">
        <v>879</v>
      </c>
      <c r="D174" s="37">
        <f>INDEX(Inputs_prices!$S$5:$S$16,MATCH($B174&amp;"."&amp;$C174,Inputs_prices!$A$5:$A$16,0))</f>
        <v>-6.2057839343893901</v>
      </c>
      <c r="E174" s="37">
        <f>INDEX(Inputs_prices!$R$5:$R$16,MATCH($B174&amp;"."&amp;$C174,Inputs_prices!$A$5:$A$16,0))</f>
        <v>8.8601033444674222</v>
      </c>
      <c r="F174" s="37">
        <f>INDEX(Inputs_prices!$K$5:$K$16,MATCH($B174&amp;"."&amp;$C174,Inputs_prices!$A$5:$A$16,0))</f>
        <v>0</v>
      </c>
      <c r="G174" s="37">
        <f>INDEX(Inputs_prices!$E$5:$E$16,MATCH($B174&amp;"."&amp;$C174,Inputs_prices!$A$5:$A$16,0))</f>
        <v>4</v>
      </c>
      <c r="H174" s="5" t="str">
        <f>INDEX(Variables!$B$5:$B$65,MATCH($A174,Variables!$A$5:$A$65,0))&amp;IF($C174="",""," | "&amp;INDEX(Mapping!$B$5:$B$26,MATCH($C174,Mapping!$A$5:$A$26,0))&amp;" | "&amp;INDEX(Mapping!$B$30:$B$41,MATCH($B174,Mapping!$A$30:$A$41,0)))</f>
        <v>Excise and other taxes (before new policies) | Power | Natural gas</v>
      </c>
      <c r="I174" s="5" t="str">
        <f>INDEX(Variables!$C$5:$C$65,MATCH($A174,Variables!$A$5:$A$65,0))</f>
        <v>$/GJ real</v>
      </c>
      <c r="J174" s="5" t="str">
        <f>INDEX(Variables!$E$5:$E$65,MATCH($A174,Variables!$A$5:$A$65,0))</f>
        <v>Historical: Inputs_prices; then fixed part txo_L x pcc + floating part (pass-through rule)</v>
      </c>
      <c r="K174" s="5"/>
      <c r="L174" s="23" t="str">
        <f>LOWER(Settings!$C$4)&amp;".mit."&amp;$A174&amp;IF($C174="","","."&amp;$C174&amp;"."&amp;$B174)&amp;IF(INDEX(Variables!$D$5:$D$65,MATCH($A174,Variables!$A$5:$A$65,0))="","","."&amp;INDEX(Variables!$D$5:$D$65,MATCH($A174,Variables!$A$5:$A$65,0)))&amp;"."&amp;L$5</f>
        <v>egy.mit.txo.pow.nga.a.1</v>
      </c>
      <c r="M174" s="38">
        <f>IF(M$4&lt;=Settings!$C$10,INDEX(Inputs_prices!$X$5:$AA$16,$G174,MATCH(M$4,Inputs_prices!$X$4:$AA$4,0)),$D174*$F174+IF($D174*(1-$F174)&gt;=0,MAX($D174*(1-$F174),($E174-M161+$D174*(1-$F174))*(1-$F174)),($E174-M161+$D174*(1-$F174))*(1-$F174)))</f>
        <v>-8.7057491004443381</v>
      </c>
      <c r="N174" s="37">
        <f>IF(N$4&lt;=Settings!$C$10,INDEX(Inputs_prices!$X$5:$AA$16,$G174,MATCH(N$4,Inputs_prices!$X$4:$AA$4,0)),$D174*$F174+IF($D174*(1-$F174)&gt;=0,MAX($D174*(1-$F174),($E174-N161+$D174*(1-$F174))*(1-$F174)),($E174-N161+$D174*(1-$F174))*(1-$F174)))</f>
        <v>-6.7776524105899858</v>
      </c>
      <c r="O174" s="37">
        <f>IF(O$4&lt;=Settings!$C$10,INDEX(Inputs_prices!$X$5:$AA$16,$G174,MATCH(O$4,Inputs_prices!$X$4:$AA$4,0)),$D174*$F174+IF($D174*(1-$F174)&gt;=0,MAX($D174*(1-$F174),($E174-O161+$D174*(1-$F174))*(1-$F174)),($E174-O161+$D174*(1-$F174))*(1-$F174)))</f>
        <v>-6.2057839343893901</v>
      </c>
      <c r="P174" s="37">
        <f>IF(P$4&lt;=Settings!$C$10,INDEX(Inputs_prices!$X$5:$AA$16,$G174,MATCH(P$4,Inputs_prices!$X$4:$AA$4,0)),$D174*$F174+IF($D174*(1-$F174)&gt;=0,MAX($D174*(1-$F174),($E174-P161+$D174*(1-$F174))*(1-$F174)),($E174-P161+$D174*(1-$F174))*(1-$F174)))</f>
        <v>-6.7581982190166547</v>
      </c>
      <c r="Q174" s="37">
        <f>IF(Q$4&lt;=Settings!$C$10,INDEX(Inputs_prices!$X$5:$AA$16,$G174,MATCH(Q$4,Inputs_prices!$X$4:$AA$4,0)),$D174*$F174+IF($D174*(1-$F174)&gt;=0,MAX($D174*(1-$F174),($E174-Q161+$D174*(1-$F174))*(1-$F174)),($E174-Q161+$D174*(1-$F174))*(1-$F174)))</f>
        <v>-8.0703372775469902</v>
      </c>
      <c r="R174" s="37">
        <f>IF(R$4&lt;=Settings!$C$10,INDEX(Inputs_prices!$X$5:$AA$16,$G174,MATCH(R$4,Inputs_prices!$X$4:$AA$4,0)),$D174*$F174+IF($D174*(1-$F174)&gt;=0,MAX($D174*(1-$F174),($E174-R161+$D174*(1-$F174))*(1-$F174)),($E174-R161+$D174*(1-$F174))*(1-$F174)))</f>
        <v>-6.5075341828361255</v>
      </c>
      <c r="S174" s="37">
        <f>IF(S$4&lt;=Settings!$C$10,INDEX(Inputs_prices!$X$5:$AA$16,$G174,MATCH(S$4,Inputs_prices!$X$4:$AA$4,0)),$D174*$F174+IF($D174*(1-$F174)&gt;=0,MAX($D174*(1-$F174),($E174-S161+$D174*(1-$F174))*(1-$F174)),($E174-S161+$D174*(1-$F174))*(1-$F174)))</f>
        <v>-4.6691540374122154</v>
      </c>
      <c r="T174" s="37">
        <f>IF(T$4&lt;=Settings!$C$10,INDEX(Inputs_prices!$X$5:$AA$16,$G174,MATCH(T$4,Inputs_prices!$X$4:$AA$4,0)),$D174*$F174+IF($D174*(1-$F174)&gt;=0,MAX($D174*(1-$F174),($E174-T161+$D174*(1-$F174))*(1-$F174)),($E174-T161+$D174*(1-$F174))*(1-$F174)))</f>
        <v>-4.0142993278703996</v>
      </c>
      <c r="U174" s="37">
        <f>IF(U$4&lt;=Settings!$C$10,INDEX(Inputs_prices!$X$5:$AA$16,$G174,MATCH(U$4,Inputs_prices!$X$4:$AA$4,0)),$D174*$F174+IF($D174*(1-$F174)&gt;=0,MAX($D174*(1-$F174),($E174-U161+$D174*(1-$F174))*(1-$F174)),($E174-U161+$D174*(1-$F174))*(1-$F174)))</f>
        <v>-3.828522906299793</v>
      </c>
      <c r="V174" s="37">
        <f>IF(V$4&lt;=Settings!$C$10,INDEX(Inputs_prices!$X$5:$AA$16,$G174,MATCH(V$4,Inputs_prices!$X$4:$AA$4,0)),$D174*$F174+IF($D174*(1-$F174)&gt;=0,MAX($D174*(1-$F174),($E174-V161+$D174*(1-$F174))*(1-$F174)),($E174-V161+$D174*(1-$F174))*(1-$F174)))</f>
        <v>-3.7232455486293992</v>
      </c>
      <c r="W174" s="37">
        <f>IF(W$4&lt;=Settings!$C$10,INDEX(Inputs_prices!$X$5:$AA$16,$G174,MATCH(W$4,Inputs_prices!$X$4:$AA$4,0)),$D174*$F174+IF($D174*(1-$F174)&gt;=0,MAX($D174*(1-$F174),($E174-W161+$D174*(1-$F174))*(1-$F174)),($E174-W161+$D174*(1-$F174))*(1-$F174)))</f>
        <v>-3.7232455486293992</v>
      </c>
      <c r="X174" s="37">
        <f>IF(X$4&lt;=Settings!$C$10,INDEX(Inputs_prices!$X$5:$AA$16,$G174,MATCH(X$4,Inputs_prices!$X$4:$AA$4,0)),$D174*$F174+IF($D174*(1-$F174)&gt;=0,MAX($D174*(1-$F174),($E174-X161+$D174*(1-$F174))*(1-$F174)),($E174-X161+$D174*(1-$F174))*(1-$F174)))</f>
        <v>-3.7232455486293992</v>
      </c>
      <c r="Y174" s="37">
        <f>IF(Y$4&lt;=Settings!$C$10,INDEX(Inputs_prices!$X$5:$AA$16,$G174,MATCH(Y$4,Inputs_prices!$X$4:$AA$4,0)),$D174*$F174+IF($D174*(1-$F174)&gt;=0,MAX($D174*(1-$F174),($E174-Y161+$D174*(1-$F174))*(1-$F174)),($E174-Y161+$D174*(1-$F174))*(1-$F174)))</f>
        <v>-3.7232455486294018</v>
      </c>
      <c r="Z174" s="39">
        <f>IF(Z$4&lt;=Settings!$C$10,INDEX(Inputs_prices!$X$5:$AA$16,$G174,MATCH(Z$4,Inputs_prices!$X$4:$AA$4,0)),OTHERTAX($D174,$E174,Z161,$F174))</f>
        <v>-3.7232455486294</v>
      </c>
      <c r="AA174" s="39"/>
      <c r="AB174" s="23" t="str">
        <f>LOWER(Settings!$C$4)&amp;".mit."&amp;$A174&amp;IF($C174="","","."&amp;$C174&amp;"."&amp;$B174)&amp;IF(INDEX(Variables!$D$5:$D$65,MATCH($A174,Variables!$A$5:$A$65,0))="","","."&amp;INDEX(Variables!$D$5:$D$65,MATCH($A174,Variables!$A$5:$A$65,0)))&amp;"."&amp;AB$5</f>
        <v>egy.mit.txo.pow.nga.a.2</v>
      </c>
      <c r="AC174" s="38">
        <f>IF(AC$4&lt;=Settings!$C$10,INDEX(Inputs_prices!$X$5:$AA$16,$G174,MATCH(AC$4,Inputs_prices!$X$4:$AA$4,0)),$D174*$F174+IF($D174*(1-$F174)&gt;=0,MAX($D174*(1-$F174),($E174-AC161+$D174*(1-$F174))*(1-$F174)),($E174-AC161+$D174*(1-$F174))*(1-$F174)))</f>
        <v>-8.7057491004443381</v>
      </c>
      <c r="AD174" s="37">
        <f>IF(AD$4&lt;=Settings!$C$10,INDEX(Inputs_prices!$X$5:$AA$16,$G174,MATCH(AD$4,Inputs_prices!$X$4:$AA$4,0)),$D174*$F174+IF($D174*(1-$F174)&gt;=0,MAX($D174*(1-$F174),($E174-AD161+$D174*(1-$F174))*(1-$F174)),($E174-AD161+$D174*(1-$F174))*(1-$F174)))</f>
        <v>-6.7776524105899858</v>
      </c>
      <c r="AE174" s="37">
        <f>IF(AE$4&lt;=Settings!$C$10,INDEX(Inputs_prices!$X$5:$AA$16,$G174,MATCH(AE$4,Inputs_prices!$X$4:$AA$4,0)),$D174*$F174+IF($D174*(1-$F174)&gt;=0,MAX($D174*(1-$F174),($E174-AE161+$D174*(1-$F174))*(1-$F174)),($E174-AE161+$D174*(1-$F174))*(1-$F174)))</f>
        <v>-6.2057839343893901</v>
      </c>
      <c r="AF174" s="37">
        <f>IF(AF$4&lt;=Settings!$C$10,INDEX(Inputs_prices!$X$5:$AA$16,$G174,MATCH(AF$4,Inputs_prices!$X$4:$AA$4,0)),$D174*$F174+IF($D174*(1-$F174)&gt;=0,MAX($D174*(1-$F174),($E174-AF161+$D174*(1-$F174))*(1-$F174)),($E174-AF161+$D174*(1-$F174))*(1-$F174)))</f>
        <v>-6.7581982190166547</v>
      </c>
      <c r="AG174" s="37">
        <f>IF(AG$4&lt;=Settings!$C$10,INDEX(Inputs_prices!$X$5:$AA$16,$G174,MATCH(AG$4,Inputs_prices!$X$4:$AA$4,0)),$D174*$F174+IF($D174*(1-$F174)&gt;=0,MAX($D174*(1-$F174),($E174-AG161+$D174*(1-$F174))*(1-$F174)),($E174-AG161+$D174*(1-$F174))*(1-$F174)))</f>
        <v>-8.0703372775469902</v>
      </c>
      <c r="AH174" s="37">
        <f>IF(AH$4&lt;=Settings!$C$10,INDEX(Inputs_prices!$X$5:$AA$16,$G174,MATCH(AH$4,Inputs_prices!$X$4:$AA$4,0)),$D174*$F174+IF($D174*(1-$F174)&gt;=0,MAX($D174*(1-$F174),($E174-AH161+$D174*(1-$F174))*(1-$F174)),($E174-AH161+$D174*(1-$F174))*(1-$F174)))</f>
        <v>-6.5075341828361255</v>
      </c>
      <c r="AI174" s="37">
        <f>IF(AI$4&lt;=Settings!$C$10,INDEX(Inputs_prices!$X$5:$AA$16,$G174,MATCH(AI$4,Inputs_prices!$X$4:$AA$4,0)),$D174*$F174+IF($D174*(1-$F174)&gt;=0,MAX($D174*(1-$F174),($E174-AI161+$D174*(1-$F174))*(1-$F174)),($E174-AI161+$D174*(1-$F174))*(1-$F174)))</f>
        <v>-4.6691540374122154</v>
      </c>
      <c r="AJ174" s="37">
        <f>IF(AJ$4&lt;=Settings!$C$10,INDEX(Inputs_prices!$X$5:$AA$16,$G174,MATCH(AJ$4,Inputs_prices!$X$4:$AA$4,0)),$D174*$F174+IF($D174*(1-$F174)&gt;=0,MAX($D174*(1-$F174),($E174-AJ161+$D174*(1-$F174))*(1-$F174)),($E174-AJ161+$D174*(1-$F174))*(1-$F174)))</f>
        <v>-4.0142993278703996</v>
      </c>
      <c r="AK174" s="37">
        <f>IF(AK$4&lt;=Settings!$C$10,INDEX(Inputs_prices!$X$5:$AA$16,$G174,MATCH(AK$4,Inputs_prices!$X$4:$AA$4,0)),$D174*$F174+IF($D174*(1-$F174)&gt;=0,MAX($D174*(1-$F174),($E174-AK161+$D174*(1-$F174))*(1-$F174)),($E174-AK161+$D174*(1-$F174))*(1-$F174)))</f>
        <v>-3.828522906299793</v>
      </c>
      <c r="AL174" s="37">
        <f>IF(AL$4&lt;=Settings!$C$10,INDEX(Inputs_prices!$X$5:$AA$16,$G174,MATCH(AL$4,Inputs_prices!$X$4:$AA$4,0)),$D174*$F174+IF($D174*(1-$F174)&gt;=0,MAX($D174*(1-$F174),($E174-AL161+$D174*(1-$F174))*(1-$F174)),($E174-AL161+$D174*(1-$F174))*(1-$F174)))</f>
        <v>-3.7232455486293992</v>
      </c>
      <c r="AM174" s="37">
        <f>IF(AM$4&lt;=Settings!$C$10,INDEX(Inputs_prices!$X$5:$AA$16,$G174,MATCH(AM$4,Inputs_prices!$X$4:$AA$4,0)),$D174*$F174+IF($D174*(1-$F174)&gt;=0,MAX($D174*(1-$F174),($E174-AM161+$D174*(1-$F174))*(1-$F174)),($E174-AM161+$D174*(1-$F174))*(1-$F174)))</f>
        <v>-3.7232455486293992</v>
      </c>
      <c r="AN174" s="37">
        <f>IF(AN$4&lt;=Settings!$C$10,INDEX(Inputs_prices!$X$5:$AA$16,$G174,MATCH(AN$4,Inputs_prices!$X$4:$AA$4,0)),$D174*$F174+IF($D174*(1-$F174)&gt;=0,MAX($D174*(1-$F174),($E174-AN161+$D174*(1-$F174))*(1-$F174)),($E174-AN161+$D174*(1-$F174))*(1-$F174)))</f>
        <v>-3.7232455486293992</v>
      </c>
      <c r="AO174" s="37">
        <f>IF(AO$4&lt;=Settings!$C$10,INDEX(Inputs_prices!$X$5:$AA$16,$G174,MATCH(AO$4,Inputs_prices!$X$4:$AA$4,0)),$D174*$F174+IF($D174*(1-$F174)&gt;=0,MAX($D174*(1-$F174),($E174-AO161+$D174*(1-$F174))*(1-$F174)),($E174-AO161+$D174*(1-$F174))*(1-$F174)))</f>
        <v>-3.7232455486294018</v>
      </c>
      <c r="AP174" s="39">
        <f>IF(AP$4&lt;=Settings!$C$10,INDEX(Inputs_prices!$X$5:$AA$16,$G174,MATCH(AP$4,Inputs_prices!$X$4:$AA$4,0)),OTHERTAX($D174,$E174,AP161,$F174))</f>
        <v>-3.7232455486294</v>
      </c>
    </row>
    <row r="175" spans="1:42" hidden="1" outlineLevel="1" x14ac:dyDescent="0.25">
      <c r="A175" s="5" t="s">
        <v>925</v>
      </c>
      <c r="B175" s="5" t="s">
        <v>871</v>
      </c>
      <c r="C175" s="5" t="s">
        <v>884</v>
      </c>
      <c r="D175" s="37">
        <f>INDEX(Inputs_prices!$S$5:$S$16,MATCH($B175&amp;"."&amp;$C175,Inputs_prices!$A$5:$A$16,0))</f>
        <v>-12.433763010441929</v>
      </c>
      <c r="E175" s="37">
        <f>INDEX(Inputs_prices!$R$5:$R$16,MATCH($B175&amp;"."&amp;$C175,Inputs_prices!$A$5:$A$16,0))</f>
        <v>14.478395088212293</v>
      </c>
      <c r="F175" s="37">
        <f>INDEX(Inputs_prices!$K$5:$K$16,MATCH($B175&amp;"."&amp;$C175,Inputs_prices!$A$5:$A$16,0))</f>
        <v>0</v>
      </c>
      <c r="G175" s="37">
        <f>INDEX(Inputs_prices!$E$5:$E$16,MATCH($B175&amp;"."&amp;$C175,Inputs_prices!$A$5:$A$16,0))</f>
        <v>5</v>
      </c>
      <c r="H175" s="5" t="str">
        <f>INDEX(Variables!$B$5:$B$65,MATCH($A175,Variables!$A$5:$A$65,0))&amp;IF($C175="",""," | "&amp;INDEX(Mapping!$B$5:$B$26,MATCH($C175,Mapping!$A$5:$A$26,0))&amp;" | "&amp;INDEX(Mapping!$B$30:$B$41,MATCH($B175,Mapping!$A$30:$A$41,0)))</f>
        <v>Excise and other taxes (before new policies) | Residential | Natural gas</v>
      </c>
      <c r="I175" s="5" t="str">
        <f>INDEX(Variables!$C$5:$C$65,MATCH($A175,Variables!$A$5:$A$65,0))</f>
        <v>$/GJ real</v>
      </c>
      <c r="J175" s="5" t="str">
        <f>INDEX(Variables!$E$5:$E$65,MATCH($A175,Variables!$A$5:$A$65,0))</f>
        <v>Historical: Inputs_prices; then fixed part txo_L x pcc + floating part (pass-through rule)</v>
      </c>
      <c r="K175" s="5"/>
      <c r="L175" s="23" t="str">
        <f>LOWER(Settings!$C$4)&amp;".mit."&amp;$A175&amp;IF($C175="","","."&amp;$C175&amp;"."&amp;$B175)&amp;IF(INDEX(Variables!$D$5:$D$65,MATCH($A175,Variables!$A$5:$A$65,0))="","","."&amp;INDEX(Variables!$D$5:$D$65,MATCH($A175,Variables!$A$5:$A$65,0)))&amp;"."&amp;L$5</f>
        <v>egy.mit.txo.res.nga.a.1</v>
      </c>
      <c r="M175" s="38">
        <f>IF(M$4&lt;=Settings!$C$10,INDEX(Inputs_prices!$X$5:$AA$16,$G175,MATCH(M$4,Inputs_prices!$X$4:$AA$4,0)),$D175*$F175+IF($D175*(1-$F175)&gt;=0,MAX($D175*(1-$F175),($E175-M162+$D175*(1-$F175))*(1-$F175)),($E175-M162+$D175*(1-$F175))*(1-$F175)))</f>
        <v>-12.83530879891722</v>
      </c>
      <c r="N175" s="37">
        <f>IF(N$4&lt;=Settings!$C$10,INDEX(Inputs_prices!$X$5:$AA$16,$G175,MATCH(N$4,Inputs_prices!$X$4:$AA$4,0)),$D175*$F175+IF($D175*(1-$F175)&gt;=0,MAX($D175*(1-$F175),($E175-N162+$D175*(1-$F175))*(1-$F175)),($E175-N162+$D175*(1-$F175))*(1-$F175)))</f>
        <v>-12.194893975766684</v>
      </c>
      <c r="O175" s="37">
        <f>IF(O$4&lt;=Settings!$C$10,INDEX(Inputs_prices!$X$5:$AA$16,$G175,MATCH(O$4,Inputs_prices!$X$4:$AA$4,0)),$D175*$F175+IF($D175*(1-$F175)&gt;=0,MAX($D175*(1-$F175),($E175-O162+$D175*(1-$F175))*(1-$F175)),($E175-O162+$D175*(1-$F175))*(1-$F175)))</f>
        <v>-12.433763010441929</v>
      </c>
      <c r="P175" s="37">
        <f>IF(P$4&lt;=Settings!$C$10,INDEX(Inputs_prices!$X$5:$AA$16,$G175,MATCH(P$4,Inputs_prices!$X$4:$AA$4,0)),$D175*$F175+IF($D175*(1-$F175)&gt;=0,MAX($D175*(1-$F175),($E175-P162+$D175*(1-$F175))*(1-$F175)),($E175-P162+$D175*(1-$F175))*(1-$F175)))</f>
        <v>-12.878044256027033</v>
      </c>
      <c r="Q175" s="37">
        <f>IF(Q$4&lt;=Settings!$C$10,INDEX(Inputs_prices!$X$5:$AA$16,$G175,MATCH(Q$4,Inputs_prices!$X$4:$AA$4,0)),$D175*$F175+IF($D175*(1-$F175)&gt;=0,MAX($D175*(1-$F175),($E175-Q162+$D175*(1-$F175))*(1-$F175)),($E175-Q162+$D175*(1-$F175))*(1-$F175)))</f>
        <v>-13.933336980215126</v>
      </c>
      <c r="R175" s="37">
        <f>IF(R$4&lt;=Settings!$C$10,INDEX(Inputs_prices!$X$5:$AA$16,$G175,MATCH(R$4,Inputs_prices!$X$4:$AA$4,0)),$D175*$F175+IF($D175*(1-$F175)&gt;=0,MAX($D175*(1-$F175),($E175-R162+$D175*(1-$F175))*(1-$F175)),($E175-R162+$D175*(1-$F175))*(1-$F175)))</f>
        <v>-12.676446771463761</v>
      </c>
      <c r="S175" s="37">
        <f>IF(S$4&lt;=Settings!$C$10,INDEX(Inputs_prices!$X$5:$AA$16,$G175,MATCH(S$4,Inputs_prices!$X$4:$AA$4,0)),$D175*$F175+IF($D175*(1-$F175)&gt;=0,MAX($D175*(1-$F175),($E175-S162+$D175*(1-$F175))*(1-$F175)),($E175-S162+$D175*(1-$F175))*(1-$F175)))</f>
        <v>-11.197922693436061</v>
      </c>
      <c r="T175" s="37">
        <f>IF(T$4&lt;=Settings!$C$10,INDEX(Inputs_prices!$X$5:$AA$16,$G175,MATCH(T$4,Inputs_prices!$X$4:$AA$4,0)),$D175*$F175+IF($D175*(1-$F175)&gt;=0,MAX($D175*(1-$F175),($E175-T162+$D175*(1-$F175))*(1-$F175)),($E175-T162+$D175*(1-$F175))*(1-$F175)))</f>
        <v>-10.671253354628471</v>
      </c>
      <c r="U175" s="37">
        <f>IF(U$4&lt;=Settings!$C$10,INDEX(Inputs_prices!$X$5:$AA$16,$G175,MATCH(U$4,Inputs_prices!$X$4:$AA$4,0)),$D175*$F175+IF($D175*(1-$F175)&gt;=0,MAX($D175*(1-$F175),($E175-U162+$D175*(1-$F175))*(1-$F175)),($E175-U162+$D175*(1-$F175))*(1-$F175)))</f>
        <v>-10.521841975754691</v>
      </c>
      <c r="V175" s="37">
        <f>IF(V$4&lt;=Settings!$C$10,INDEX(Inputs_prices!$X$5:$AA$16,$G175,MATCH(V$4,Inputs_prices!$X$4:$AA$4,0)),$D175*$F175+IF($D175*(1-$F175)&gt;=0,MAX($D175*(1-$F175),($E175-V162+$D175*(1-$F175))*(1-$F175)),($E175-V162+$D175*(1-$F175))*(1-$F175)))</f>
        <v>-10.437172268798671</v>
      </c>
      <c r="W175" s="37">
        <f>IF(W$4&lt;=Settings!$C$10,INDEX(Inputs_prices!$X$5:$AA$16,$G175,MATCH(W$4,Inputs_prices!$X$4:$AA$4,0)),$D175*$F175+IF($D175*(1-$F175)&gt;=0,MAX($D175*(1-$F175),($E175-W162+$D175*(1-$F175))*(1-$F175)),($E175-W162+$D175*(1-$F175))*(1-$F175)))</f>
        <v>-10.437172268798671</v>
      </c>
      <c r="X175" s="37">
        <f>IF(X$4&lt;=Settings!$C$10,INDEX(Inputs_prices!$X$5:$AA$16,$G175,MATCH(X$4,Inputs_prices!$X$4:$AA$4,0)),$D175*$F175+IF($D175*(1-$F175)&gt;=0,MAX($D175*(1-$F175),($E175-X162+$D175*(1-$F175))*(1-$F175)),($E175-X162+$D175*(1-$F175))*(1-$F175)))</f>
        <v>-10.437172268798671</v>
      </c>
      <c r="Y175" s="37">
        <f>IF(Y$4&lt;=Settings!$C$10,INDEX(Inputs_prices!$X$5:$AA$16,$G175,MATCH(Y$4,Inputs_prices!$X$4:$AA$4,0)),$D175*$F175+IF($D175*(1-$F175)&gt;=0,MAX($D175*(1-$F175),($E175-Y162+$D175*(1-$F175))*(1-$F175)),($E175-Y162+$D175*(1-$F175))*(1-$F175)))</f>
        <v>-10.437172268798673</v>
      </c>
      <c r="Z175" s="39">
        <f>IF(Z$4&lt;=Settings!$C$10,INDEX(Inputs_prices!$X$5:$AA$16,$G175,MATCH(Z$4,Inputs_prices!$X$4:$AA$4,0)),OTHERTAX($D175,$E175,Z162,$F175))</f>
        <v>-10.437172268798671</v>
      </c>
      <c r="AA175" s="39"/>
      <c r="AB175" s="23" t="str">
        <f>LOWER(Settings!$C$4)&amp;".mit."&amp;$A175&amp;IF($C175="","","."&amp;$C175&amp;"."&amp;$B175)&amp;IF(INDEX(Variables!$D$5:$D$65,MATCH($A175,Variables!$A$5:$A$65,0))="","","."&amp;INDEX(Variables!$D$5:$D$65,MATCH($A175,Variables!$A$5:$A$65,0)))&amp;"."&amp;AB$5</f>
        <v>egy.mit.txo.res.nga.a.2</v>
      </c>
      <c r="AC175" s="38">
        <f>IF(AC$4&lt;=Settings!$C$10,INDEX(Inputs_prices!$X$5:$AA$16,$G175,MATCH(AC$4,Inputs_prices!$X$4:$AA$4,0)),$D175*$F175+IF($D175*(1-$F175)&gt;=0,MAX($D175*(1-$F175),($E175-AC162+$D175*(1-$F175))*(1-$F175)),($E175-AC162+$D175*(1-$F175))*(1-$F175)))</f>
        <v>-12.83530879891722</v>
      </c>
      <c r="AD175" s="37">
        <f>IF(AD$4&lt;=Settings!$C$10,INDEX(Inputs_prices!$X$5:$AA$16,$G175,MATCH(AD$4,Inputs_prices!$X$4:$AA$4,0)),$D175*$F175+IF($D175*(1-$F175)&gt;=0,MAX($D175*(1-$F175),($E175-AD162+$D175*(1-$F175))*(1-$F175)),($E175-AD162+$D175*(1-$F175))*(1-$F175)))</f>
        <v>-12.194893975766684</v>
      </c>
      <c r="AE175" s="37">
        <f>IF(AE$4&lt;=Settings!$C$10,INDEX(Inputs_prices!$X$5:$AA$16,$G175,MATCH(AE$4,Inputs_prices!$X$4:$AA$4,0)),$D175*$F175+IF($D175*(1-$F175)&gt;=0,MAX($D175*(1-$F175),($E175-AE162+$D175*(1-$F175))*(1-$F175)),($E175-AE162+$D175*(1-$F175))*(1-$F175)))</f>
        <v>-12.433763010441929</v>
      </c>
      <c r="AF175" s="37">
        <f>IF(AF$4&lt;=Settings!$C$10,INDEX(Inputs_prices!$X$5:$AA$16,$G175,MATCH(AF$4,Inputs_prices!$X$4:$AA$4,0)),$D175*$F175+IF($D175*(1-$F175)&gt;=0,MAX($D175*(1-$F175),($E175-AF162+$D175*(1-$F175))*(1-$F175)),($E175-AF162+$D175*(1-$F175))*(1-$F175)))</f>
        <v>-12.878044256027033</v>
      </c>
      <c r="AG175" s="37">
        <f>IF(AG$4&lt;=Settings!$C$10,INDEX(Inputs_prices!$X$5:$AA$16,$G175,MATCH(AG$4,Inputs_prices!$X$4:$AA$4,0)),$D175*$F175+IF($D175*(1-$F175)&gt;=0,MAX($D175*(1-$F175),($E175-AG162+$D175*(1-$F175))*(1-$F175)),($E175-AG162+$D175*(1-$F175))*(1-$F175)))</f>
        <v>-13.933336980215126</v>
      </c>
      <c r="AH175" s="37">
        <f>IF(AH$4&lt;=Settings!$C$10,INDEX(Inputs_prices!$X$5:$AA$16,$G175,MATCH(AH$4,Inputs_prices!$X$4:$AA$4,0)),$D175*$F175+IF($D175*(1-$F175)&gt;=0,MAX($D175*(1-$F175),($E175-AH162+$D175*(1-$F175))*(1-$F175)),($E175-AH162+$D175*(1-$F175))*(1-$F175)))</f>
        <v>-12.676446771463761</v>
      </c>
      <c r="AI175" s="37">
        <f>IF(AI$4&lt;=Settings!$C$10,INDEX(Inputs_prices!$X$5:$AA$16,$G175,MATCH(AI$4,Inputs_prices!$X$4:$AA$4,0)),$D175*$F175+IF($D175*(1-$F175)&gt;=0,MAX($D175*(1-$F175),($E175-AI162+$D175*(1-$F175))*(1-$F175)),($E175-AI162+$D175*(1-$F175))*(1-$F175)))</f>
        <v>-11.197922693436061</v>
      </c>
      <c r="AJ175" s="37">
        <f>IF(AJ$4&lt;=Settings!$C$10,INDEX(Inputs_prices!$X$5:$AA$16,$G175,MATCH(AJ$4,Inputs_prices!$X$4:$AA$4,0)),$D175*$F175+IF($D175*(1-$F175)&gt;=0,MAX($D175*(1-$F175),($E175-AJ162+$D175*(1-$F175))*(1-$F175)),($E175-AJ162+$D175*(1-$F175))*(1-$F175)))</f>
        <v>-10.671253354628471</v>
      </c>
      <c r="AK175" s="37">
        <f>IF(AK$4&lt;=Settings!$C$10,INDEX(Inputs_prices!$X$5:$AA$16,$G175,MATCH(AK$4,Inputs_prices!$X$4:$AA$4,0)),$D175*$F175+IF($D175*(1-$F175)&gt;=0,MAX($D175*(1-$F175),($E175-AK162+$D175*(1-$F175))*(1-$F175)),($E175-AK162+$D175*(1-$F175))*(1-$F175)))</f>
        <v>-10.521841975754691</v>
      </c>
      <c r="AL175" s="37">
        <f>IF(AL$4&lt;=Settings!$C$10,INDEX(Inputs_prices!$X$5:$AA$16,$G175,MATCH(AL$4,Inputs_prices!$X$4:$AA$4,0)),$D175*$F175+IF($D175*(1-$F175)&gt;=0,MAX($D175*(1-$F175),($E175-AL162+$D175*(1-$F175))*(1-$F175)),($E175-AL162+$D175*(1-$F175))*(1-$F175)))</f>
        <v>-10.437172268798671</v>
      </c>
      <c r="AM175" s="37">
        <f>IF(AM$4&lt;=Settings!$C$10,INDEX(Inputs_prices!$X$5:$AA$16,$G175,MATCH(AM$4,Inputs_prices!$X$4:$AA$4,0)),$D175*$F175+IF($D175*(1-$F175)&gt;=0,MAX($D175*(1-$F175),($E175-AM162+$D175*(1-$F175))*(1-$F175)),($E175-AM162+$D175*(1-$F175))*(1-$F175)))</f>
        <v>-10.437172268798671</v>
      </c>
      <c r="AN175" s="37">
        <f>IF(AN$4&lt;=Settings!$C$10,INDEX(Inputs_prices!$X$5:$AA$16,$G175,MATCH(AN$4,Inputs_prices!$X$4:$AA$4,0)),$D175*$F175+IF($D175*(1-$F175)&gt;=0,MAX($D175*(1-$F175),($E175-AN162+$D175*(1-$F175))*(1-$F175)),($E175-AN162+$D175*(1-$F175))*(1-$F175)))</f>
        <v>-10.437172268798671</v>
      </c>
      <c r="AO175" s="37">
        <f>IF(AO$4&lt;=Settings!$C$10,INDEX(Inputs_prices!$X$5:$AA$16,$G175,MATCH(AO$4,Inputs_prices!$X$4:$AA$4,0)),$D175*$F175+IF($D175*(1-$F175)&gt;=0,MAX($D175*(1-$F175),($E175-AO162+$D175*(1-$F175))*(1-$F175)),($E175-AO162+$D175*(1-$F175))*(1-$F175)))</f>
        <v>-10.437172268798673</v>
      </c>
      <c r="AP175" s="39">
        <f>IF(AP$4&lt;=Settings!$C$10,INDEX(Inputs_prices!$X$5:$AA$16,$G175,MATCH(AP$4,Inputs_prices!$X$4:$AA$4,0)),OTHERTAX($D175,$E175,AP162,$F175))</f>
        <v>-10.437172268798671</v>
      </c>
    </row>
    <row r="176" spans="1:42" hidden="1" outlineLevel="1" x14ac:dyDescent="0.25">
      <c r="A176" s="5" t="s">
        <v>925</v>
      </c>
      <c r="B176" s="5" t="s">
        <v>871</v>
      </c>
      <c r="C176" s="5" t="s">
        <v>900</v>
      </c>
      <c r="D176" s="37">
        <f>INDEX(Inputs_prices!$S$5:$S$16,MATCH($B176&amp;"."&amp;$C176,Inputs_prices!$A$5:$A$16,0))</f>
        <v>-4.5758642646770715</v>
      </c>
      <c r="E176" s="37">
        <f>INDEX(Inputs_prices!$R$5:$R$16,MATCH($B176&amp;"."&amp;$C176,Inputs_prices!$A$5:$A$16,0))</f>
        <v>9.6628679443192276</v>
      </c>
      <c r="F176" s="37">
        <f>INDEX(Inputs_prices!$K$5:$K$16,MATCH($B176&amp;"."&amp;$C176,Inputs_prices!$A$5:$A$16,0))</f>
        <v>0</v>
      </c>
      <c r="G176" s="37">
        <f>INDEX(Inputs_prices!$E$5:$E$16,MATCH($B176&amp;"."&amp;$C176,Inputs_prices!$A$5:$A$16,0))</f>
        <v>6</v>
      </c>
      <c r="H176" s="5" t="str">
        <f>INDEX(Variables!$B$5:$B$65,MATCH($A176,Variables!$A$5:$A$65,0))&amp;IF($C176="",""," | "&amp;INDEX(Mapping!$B$5:$B$26,MATCH($C176,Mapping!$A$5:$A$26,0))&amp;" | "&amp;INDEX(Mapping!$B$30:$B$41,MATCH($B176,Mapping!$A$30:$A$41,0)))</f>
        <v>Excise and other taxes (before new policies) | Industry | Natural gas</v>
      </c>
      <c r="I176" s="5" t="str">
        <f>INDEX(Variables!$C$5:$C$65,MATCH($A176,Variables!$A$5:$A$65,0))</f>
        <v>$/GJ real</v>
      </c>
      <c r="J176" s="5" t="str">
        <f>INDEX(Variables!$E$5:$E$65,MATCH($A176,Variables!$A$5:$A$65,0))</f>
        <v>Historical: Inputs_prices; then fixed part txo_L x pcc + floating part (pass-through rule)</v>
      </c>
      <c r="K176" s="5"/>
      <c r="L176" s="23" t="str">
        <f>LOWER(Settings!$C$4)&amp;".mit."&amp;$A176&amp;IF($C176="","","."&amp;$C176&amp;"."&amp;$B176)&amp;IF(INDEX(Variables!$D$5:$D$65,MATCH($A176,Variables!$A$5:$A$65,0))="","","."&amp;INDEX(Variables!$D$5:$D$65,MATCH($A176,Variables!$A$5:$A$65,0)))&amp;"."&amp;L$5</f>
        <v>egy.mit.txo.ind.nga.a.1</v>
      </c>
      <c r="M176" s="38">
        <f>IF(M$4&lt;=Settings!$C$10,INDEX(Inputs_prices!$X$5:$AA$16,$G176,MATCH(M$4,Inputs_prices!$X$4:$AA$4,0)),$D176*$F176+IF($D176*(1-$F176)&gt;=0,MAX($D176*(1-$F176),($E176-M163+$D176*(1-$F176))*(1-$F176)),($E176-M163+$D176*(1-$F176))*(1-$F176)))</f>
        <v>-6.9266295728659397</v>
      </c>
      <c r="N176" s="37">
        <f>IF(N$4&lt;=Settings!$C$10,INDEX(Inputs_prices!$X$5:$AA$16,$G176,MATCH(N$4,Inputs_prices!$X$4:$AA$4,0)),$D176*$F176+IF($D176*(1-$F176)&gt;=0,MAX($D176*(1-$F176),($E176-N163+$D176*(1-$F176))*(1-$F176)),($E176-N163+$D176*(1-$F176))*(1-$F176)))</f>
        <v>-5.183681321759221</v>
      </c>
      <c r="O176" s="37">
        <f>IF(O$4&lt;=Settings!$C$10,INDEX(Inputs_prices!$X$5:$AA$16,$G176,MATCH(O$4,Inputs_prices!$X$4:$AA$4,0)),$D176*$F176+IF($D176*(1-$F176)&gt;=0,MAX($D176*(1-$F176),($E176-O163+$D176*(1-$F176))*(1-$F176)),($E176-O163+$D176*(1-$F176))*(1-$F176)))</f>
        <v>-4.5758642646770715</v>
      </c>
      <c r="P176" s="37">
        <f>IF(P$4&lt;=Settings!$C$10,INDEX(Inputs_prices!$X$5:$AA$16,$G176,MATCH(P$4,Inputs_prices!$X$4:$AA$4,0)),$D176*$F176+IF($D176*(1-$F176)&gt;=0,MAX($D176*(1-$F176),($E176-P163+$D176*(1-$F176))*(1-$F176)),($E176-P163+$D176*(1-$F176))*(1-$F176)))</f>
        <v>-5.0970198713585537</v>
      </c>
      <c r="Q176" s="37">
        <f>IF(Q$4&lt;=Settings!$C$10,INDEX(Inputs_prices!$X$5:$AA$16,$G176,MATCH(Q$4,Inputs_prices!$X$4:$AA$4,0)),$D176*$F176+IF($D176*(1-$F176)&gt;=0,MAX($D176*(1-$F176),($E176-Q163+$D176*(1-$F176))*(1-$F176)),($E176-Q163+$D176*(1-$F176))*(1-$F176)))</f>
        <v>-6.3349107915042078</v>
      </c>
      <c r="R176" s="37">
        <f>IF(R$4&lt;=Settings!$C$10,INDEX(Inputs_prices!$X$5:$AA$16,$G176,MATCH(R$4,Inputs_prices!$X$4:$AA$4,0)),$D176*$F176+IF($D176*(1-$F176)&gt;=0,MAX($D176*(1-$F176),($E176-R163+$D176*(1-$F176))*(1-$F176)),($E176-R163+$D176*(1-$F176))*(1-$F176)))</f>
        <v>-4.8605398028950129</v>
      </c>
      <c r="S176" s="37">
        <f>IF(S$4&lt;=Settings!$C$10,INDEX(Inputs_prices!$X$5:$AA$16,$G176,MATCH(S$4,Inputs_prices!$X$4:$AA$4,0)),$D176*$F176+IF($D176*(1-$F176)&gt;=0,MAX($D176*(1-$F176),($E176-S163+$D176*(1-$F176))*(1-$F176)),($E176-S163+$D176*(1-$F176))*(1-$F176)))</f>
        <v>-3.1261854484524116</v>
      </c>
      <c r="T176" s="37">
        <f>IF(T$4&lt;=Settings!$C$10,INDEX(Inputs_prices!$X$5:$AA$16,$G176,MATCH(T$4,Inputs_prices!$X$4:$AA$4,0)),$D176*$F176+IF($D176*(1-$F176)&gt;=0,MAX($D176*(1-$F176),($E176-T163+$D176*(1-$F176))*(1-$F176)),($E176-T163+$D176*(1-$F176))*(1-$F176)))</f>
        <v>-2.508386066834742</v>
      </c>
      <c r="U176" s="37">
        <f>IF(U$4&lt;=Settings!$C$10,INDEX(Inputs_prices!$X$5:$AA$16,$G176,MATCH(U$4,Inputs_prices!$X$4:$AA$4,0)),$D176*$F176+IF($D176*(1-$F176)&gt;=0,MAX($D176*(1-$F176),($E176-U163+$D176*(1-$F176))*(1-$F176)),($E176-U163+$D176*(1-$F176))*(1-$F176)))</f>
        <v>-2.3331219102315659</v>
      </c>
      <c r="V176" s="37">
        <f>IF(V$4&lt;=Settings!$C$10,INDEX(Inputs_prices!$X$5:$AA$16,$G176,MATCH(V$4,Inputs_prices!$X$4:$AA$4,0)),$D176*$F176+IF($D176*(1-$F176)&gt;=0,MAX($D176*(1-$F176),($E176-V163+$D176*(1-$F176))*(1-$F176)),($E176-V163+$D176*(1-$F176))*(1-$F176)))</f>
        <v>-2.2338017320005532</v>
      </c>
      <c r="W176" s="37">
        <f>IF(W$4&lt;=Settings!$C$10,INDEX(Inputs_prices!$X$5:$AA$16,$G176,MATCH(W$4,Inputs_prices!$X$4:$AA$4,0)),$D176*$F176+IF($D176*(1-$F176)&gt;=0,MAX($D176*(1-$F176),($E176-W163+$D176*(1-$F176))*(1-$F176)),($E176-W163+$D176*(1-$F176))*(1-$F176)))</f>
        <v>-2.2338017320005532</v>
      </c>
      <c r="X176" s="37">
        <f>IF(X$4&lt;=Settings!$C$10,INDEX(Inputs_prices!$X$5:$AA$16,$G176,MATCH(X$4,Inputs_prices!$X$4:$AA$4,0)),$D176*$F176+IF($D176*(1-$F176)&gt;=0,MAX($D176*(1-$F176),($E176-X163+$D176*(1-$F176))*(1-$F176)),($E176-X163+$D176*(1-$F176))*(1-$F176)))</f>
        <v>-2.2338017320005532</v>
      </c>
      <c r="Y176" s="37">
        <f>IF(Y$4&lt;=Settings!$C$10,INDEX(Inputs_prices!$X$5:$AA$16,$G176,MATCH(Y$4,Inputs_prices!$X$4:$AA$4,0)),$D176*$F176+IF($D176*(1-$F176)&gt;=0,MAX($D176*(1-$F176),($E176-Y163+$D176*(1-$F176))*(1-$F176)),($E176-Y163+$D176*(1-$F176))*(1-$F176)))</f>
        <v>-2.233801732000555</v>
      </c>
      <c r="Z176" s="39">
        <f>IF(Z$4&lt;=Settings!$C$10,INDEX(Inputs_prices!$X$5:$AA$16,$G176,MATCH(Z$4,Inputs_prices!$X$4:$AA$4,0)),OTHERTAX($D176,$E176,Z163,$F176))</f>
        <v>-2.2338017320005532</v>
      </c>
      <c r="AA176" s="39"/>
      <c r="AB176" s="23" t="str">
        <f>LOWER(Settings!$C$4)&amp;".mit."&amp;$A176&amp;IF($C176="","","."&amp;$C176&amp;"."&amp;$B176)&amp;IF(INDEX(Variables!$D$5:$D$65,MATCH($A176,Variables!$A$5:$A$65,0))="","","."&amp;INDEX(Variables!$D$5:$D$65,MATCH($A176,Variables!$A$5:$A$65,0)))&amp;"."&amp;AB$5</f>
        <v>egy.mit.txo.ind.nga.a.2</v>
      </c>
      <c r="AC176" s="38">
        <f>IF(AC$4&lt;=Settings!$C$10,INDEX(Inputs_prices!$X$5:$AA$16,$G176,MATCH(AC$4,Inputs_prices!$X$4:$AA$4,0)),$D176*$F176+IF($D176*(1-$F176)&gt;=0,MAX($D176*(1-$F176),($E176-AC163+$D176*(1-$F176))*(1-$F176)),($E176-AC163+$D176*(1-$F176))*(1-$F176)))</f>
        <v>-6.9266295728659397</v>
      </c>
      <c r="AD176" s="37">
        <f>IF(AD$4&lt;=Settings!$C$10,INDEX(Inputs_prices!$X$5:$AA$16,$G176,MATCH(AD$4,Inputs_prices!$X$4:$AA$4,0)),$D176*$F176+IF($D176*(1-$F176)&gt;=0,MAX($D176*(1-$F176),($E176-AD163+$D176*(1-$F176))*(1-$F176)),($E176-AD163+$D176*(1-$F176))*(1-$F176)))</f>
        <v>-5.183681321759221</v>
      </c>
      <c r="AE176" s="37">
        <f>IF(AE$4&lt;=Settings!$C$10,INDEX(Inputs_prices!$X$5:$AA$16,$G176,MATCH(AE$4,Inputs_prices!$X$4:$AA$4,0)),$D176*$F176+IF($D176*(1-$F176)&gt;=0,MAX($D176*(1-$F176),($E176-AE163+$D176*(1-$F176))*(1-$F176)),($E176-AE163+$D176*(1-$F176))*(1-$F176)))</f>
        <v>-4.5758642646770715</v>
      </c>
      <c r="AF176" s="37">
        <f>IF(AF$4&lt;=Settings!$C$10,INDEX(Inputs_prices!$X$5:$AA$16,$G176,MATCH(AF$4,Inputs_prices!$X$4:$AA$4,0)),$D176*$F176+IF($D176*(1-$F176)&gt;=0,MAX($D176*(1-$F176),($E176-AF163+$D176*(1-$F176))*(1-$F176)),($E176-AF163+$D176*(1-$F176))*(1-$F176)))</f>
        <v>-5.0970198713585537</v>
      </c>
      <c r="AG176" s="37">
        <f>IF(AG$4&lt;=Settings!$C$10,INDEX(Inputs_prices!$X$5:$AA$16,$G176,MATCH(AG$4,Inputs_prices!$X$4:$AA$4,0)),$D176*$F176+IF($D176*(1-$F176)&gt;=0,MAX($D176*(1-$F176),($E176-AG163+$D176*(1-$F176))*(1-$F176)),($E176-AG163+$D176*(1-$F176))*(1-$F176)))</f>
        <v>-6.3349107915042078</v>
      </c>
      <c r="AH176" s="37">
        <f>IF(AH$4&lt;=Settings!$C$10,INDEX(Inputs_prices!$X$5:$AA$16,$G176,MATCH(AH$4,Inputs_prices!$X$4:$AA$4,0)),$D176*$F176+IF($D176*(1-$F176)&gt;=0,MAX($D176*(1-$F176),($E176-AH163+$D176*(1-$F176))*(1-$F176)),($E176-AH163+$D176*(1-$F176))*(1-$F176)))</f>
        <v>-4.8605398028950129</v>
      </c>
      <c r="AI176" s="37">
        <f>IF(AI$4&lt;=Settings!$C$10,INDEX(Inputs_prices!$X$5:$AA$16,$G176,MATCH(AI$4,Inputs_prices!$X$4:$AA$4,0)),$D176*$F176+IF($D176*(1-$F176)&gt;=0,MAX($D176*(1-$F176),($E176-AI163+$D176*(1-$F176))*(1-$F176)),($E176-AI163+$D176*(1-$F176))*(1-$F176)))</f>
        <v>-3.1261854484524116</v>
      </c>
      <c r="AJ176" s="37">
        <f>IF(AJ$4&lt;=Settings!$C$10,INDEX(Inputs_prices!$X$5:$AA$16,$G176,MATCH(AJ$4,Inputs_prices!$X$4:$AA$4,0)),$D176*$F176+IF($D176*(1-$F176)&gt;=0,MAX($D176*(1-$F176),($E176-AJ163+$D176*(1-$F176))*(1-$F176)),($E176-AJ163+$D176*(1-$F176))*(1-$F176)))</f>
        <v>-2.508386066834742</v>
      </c>
      <c r="AK176" s="37">
        <f>IF(AK$4&lt;=Settings!$C$10,INDEX(Inputs_prices!$X$5:$AA$16,$G176,MATCH(AK$4,Inputs_prices!$X$4:$AA$4,0)),$D176*$F176+IF($D176*(1-$F176)&gt;=0,MAX($D176*(1-$F176),($E176-AK163+$D176*(1-$F176))*(1-$F176)),($E176-AK163+$D176*(1-$F176))*(1-$F176)))</f>
        <v>-2.3331219102315659</v>
      </c>
      <c r="AL176" s="37">
        <f>IF(AL$4&lt;=Settings!$C$10,INDEX(Inputs_prices!$X$5:$AA$16,$G176,MATCH(AL$4,Inputs_prices!$X$4:$AA$4,0)),$D176*$F176+IF($D176*(1-$F176)&gt;=0,MAX($D176*(1-$F176),($E176-AL163+$D176*(1-$F176))*(1-$F176)),($E176-AL163+$D176*(1-$F176))*(1-$F176)))</f>
        <v>-2.2338017320005532</v>
      </c>
      <c r="AM176" s="37">
        <f>IF(AM$4&lt;=Settings!$C$10,INDEX(Inputs_prices!$X$5:$AA$16,$G176,MATCH(AM$4,Inputs_prices!$X$4:$AA$4,0)),$D176*$F176+IF($D176*(1-$F176)&gt;=0,MAX($D176*(1-$F176),($E176-AM163+$D176*(1-$F176))*(1-$F176)),($E176-AM163+$D176*(1-$F176))*(1-$F176)))</f>
        <v>-2.2338017320005532</v>
      </c>
      <c r="AN176" s="37">
        <f>IF(AN$4&lt;=Settings!$C$10,INDEX(Inputs_prices!$X$5:$AA$16,$G176,MATCH(AN$4,Inputs_prices!$X$4:$AA$4,0)),$D176*$F176+IF($D176*(1-$F176)&gt;=0,MAX($D176*(1-$F176),($E176-AN163+$D176*(1-$F176))*(1-$F176)),($E176-AN163+$D176*(1-$F176))*(1-$F176)))</f>
        <v>-2.2338017320005532</v>
      </c>
      <c r="AO176" s="37">
        <f>IF(AO$4&lt;=Settings!$C$10,INDEX(Inputs_prices!$X$5:$AA$16,$G176,MATCH(AO$4,Inputs_prices!$X$4:$AA$4,0)),$D176*$F176+IF($D176*(1-$F176)&gt;=0,MAX($D176*(1-$F176),($E176-AO163+$D176*(1-$F176))*(1-$F176)),($E176-AO163+$D176*(1-$F176))*(1-$F176)))</f>
        <v>-2.233801732000555</v>
      </c>
      <c r="AP176" s="39">
        <f>IF(AP$4&lt;=Settings!$C$10,INDEX(Inputs_prices!$X$5:$AA$16,$G176,MATCH(AP$4,Inputs_prices!$X$4:$AA$4,0)),OTHERTAX($D176,$E176,AP163,$F176))</f>
        <v>-2.2338017320005532</v>
      </c>
    </row>
    <row r="177" spans="1:42" hidden="1" outlineLevel="1" x14ac:dyDescent="0.25">
      <c r="A177" s="5" t="s">
        <v>925</v>
      </c>
      <c r="B177" s="5" t="s">
        <v>872</v>
      </c>
      <c r="C177" s="5" t="s">
        <v>870</v>
      </c>
      <c r="D177" s="37">
        <f>INDEX(Inputs_prices!$S$5:$S$16,MATCH($B177&amp;"."&amp;$C177,Inputs_prices!$A$5:$A$16,0))</f>
        <v>-13.433947792350203</v>
      </c>
      <c r="E177" s="37">
        <f>INDEX(Inputs_prices!$R$5:$R$16,MATCH($B177&amp;"."&amp;$C177,Inputs_prices!$A$5:$A$16,0))</f>
        <v>21.83395577989198</v>
      </c>
      <c r="F177" s="37">
        <f>INDEX(Inputs_prices!$K$5:$K$16,MATCH($B177&amp;"."&amp;$C177,Inputs_prices!$A$5:$A$16,0))</f>
        <v>0</v>
      </c>
      <c r="G177" s="37">
        <f>INDEX(Inputs_prices!$E$5:$E$16,MATCH($B177&amp;"."&amp;$C177,Inputs_prices!$A$5:$A$16,0))</f>
        <v>7</v>
      </c>
      <c r="H177" s="5" t="str">
        <f>INDEX(Variables!$B$5:$B$65,MATCH($A177,Variables!$A$5:$A$65,0))&amp;IF($C177="",""," | "&amp;INDEX(Mapping!$B$5:$B$26,MATCH($C177,Mapping!$A$5:$A$26,0))&amp;" | "&amp;INDEX(Mapping!$B$30:$B$41,MATCH($B177,Mapping!$A$30:$A$41,0)))</f>
        <v>Excise and other taxes (before new policies) | All subsectors | Gasoline</v>
      </c>
      <c r="I177" s="5" t="str">
        <f>INDEX(Variables!$C$5:$C$65,MATCH($A177,Variables!$A$5:$A$65,0))</f>
        <v>$/GJ real</v>
      </c>
      <c r="J177" s="5" t="str">
        <f>INDEX(Variables!$E$5:$E$65,MATCH($A177,Variables!$A$5:$A$65,0))</f>
        <v>Historical: Inputs_prices; then fixed part txo_L x pcc + floating part (pass-through rule)</v>
      </c>
      <c r="K177" s="5"/>
      <c r="L177" s="23" t="str">
        <f>LOWER(Settings!$C$4)&amp;".mit."&amp;$A177&amp;IF($C177="","","."&amp;$C177&amp;"."&amp;$B177)&amp;IF(INDEX(Variables!$D$5:$D$65,MATCH($A177,Variables!$A$5:$A$65,0))="","","."&amp;INDEX(Variables!$D$5:$D$65,MATCH($A177,Variables!$A$5:$A$65,0)))&amp;"."&amp;L$5</f>
        <v>egy.mit.txo.all.gso.a.1</v>
      </c>
      <c r="M177" s="38">
        <f>IF(M$4&lt;=Settings!$C$10,INDEX(Inputs_prices!$X$5:$AA$16,$G177,MATCH(M$4,Inputs_prices!$X$4:$AA$4,0)),$D177*$F177+IF($D177*(1-$F177)&gt;=0,MAX($D177*(1-$F177),($E177-M164+$D177*(1-$F177))*(1-$F177)),($E177-M164+$D177*(1-$F177))*(1-$F177)))</f>
        <v>-12.483305691454225</v>
      </c>
      <c r="N177" s="37">
        <f>IF(N$4&lt;=Settings!$C$10,INDEX(Inputs_prices!$X$5:$AA$16,$G177,MATCH(N$4,Inputs_prices!$X$4:$AA$4,0)),$D177*$F177+IF($D177*(1-$F177)&gt;=0,MAX($D177*(1-$F177),($E177-N164+$D177*(1-$F177))*(1-$F177)),($E177-N164+$D177*(1-$F177))*(1-$F177)))</f>
        <v>-13.081248738882072</v>
      </c>
      <c r="O177" s="37">
        <f>IF(O$4&lt;=Settings!$C$10,INDEX(Inputs_prices!$X$5:$AA$16,$G177,MATCH(O$4,Inputs_prices!$X$4:$AA$4,0)),$D177*$F177+IF($D177*(1-$F177)&gt;=0,MAX($D177*(1-$F177),($E177-O164+$D177*(1-$F177))*(1-$F177)),($E177-O164+$D177*(1-$F177))*(1-$F177)))</f>
        <v>-13.433947792350203</v>
      </c>
      <c r="P177" s="37">
        <f>IF(P$4&lt;=Settings!$C$10,INDEX(Inputs_prices!$X$5:$AA$16,$G177,MATCH(P$4,Inputs_prices!$X$4:$AA$4,0)),$D177*$F177+IF($D177*(1-$F177)&gt;=0,MAX($D177*(1-$F177),($E177-P164+$D177*(1-$F177))*(1-$F177)),($E177-P164+$D177*(1-$F177))*(1-$F177)))</f>
        <v>-10.427242480906017</v>
      </c>
      <c r="Q177" s="37">
        <f>IF(Q$4&lt;=Settings!$C$10,INDEX(Inputs_prices!$X$5:$AA$16,$G177,MATCH(Q$4,Inputs_prices!$X$4:$AA$4,0)),$D177*$F177+IF($D177*(1-$F177)&gt;=0,MAX($D177*(1-$F177),($E177-Q164+$D177*(1-$F177))*(1-$F177)),($E177-Q164+$D177*(1-$F177))*(1-$F177)))</f>
        <v>-12.516904780286993</v>
      </c>
      <c r="R177" s="37">
        <f>IF(R$4&lt;=Settings!$C$10,INDEX(Inputs_prices!$X$5:$AA$16,$G177,MATCH(R$4,Inputs_prices!$X$4:$AA$4,0)),$D177*$F177+IF($D177*(1-$F177)&gt;=0,MAX($D177*(1-$F177),($E177-R164+$D177*(1-$F177))*(1-$F177)),($E177-R164+$D177*(1-$F177))*(1-$F177)))</f>
        <v>-10.350067968842097</v>
      </c>
      <c r="S177" s="37">
        <f>IF(S$4&lt;=Settings!$C$10,INDEX(Inputs_prices!$X$5:$AA$16,$G177,MATCH(S$4,Inputs_prices!$X$4:$AA$4,0)),$D177*$F177+IF($D177*(1-$F177)&gt;=0,MAX($D177*(1-$F177),($E177-S164+$D177*(1-$F177))*(1-$F177)),($E177-S164+$D177*(1-$F177))*(1-$F177)))</f>
        <v>-9.753936061302376</v>
      </c>
      <c r="T177" s="37">
        <f>IF(T$4&lt;=Settings!$C$10,INDEX(Inputs_prices!$X$5:$AA$16,$G177,MATCH(T$4,Inputs_prices!$X$4:$AA$4,0)),$D177*$F177+IF($D177*(1-$F177)&gt;=0,MAX($D177*(1-$F177),($E177-T164+$D177*(1-$F177))*(1-$F177)),($E177-T164+$D177*(1-$F177))*(1-$F177)))</f>
        <v>-9.453437238624268</v>
      </c>
      <c r="U177" s="37">
        <f>IF(U$4&lt;=Settings!$C$10,INDEX(Inputs_prices!$X$5:$AA$16,$G177,MATCH(U$4,Inputs_prices!$X$4:$AA$4,0)),$D177*$F177+IF($D177*(1-$F177)&gt;=0,MAX($D177*(1-$F177),($E177-U164+$D177*(1-$F177))*(1-$F177)),($E177-U164+$D177*(1-$F177))*(1-$F177)))</f>
        <v>-9.1906491481347743</v>
      </c>
      <c r="V177" s="37">
        <f>IF(V$4&lt;=Settings!$C$10,INDEX(Inputs_prices!$X$5:$AA$16,$G177,MATCH(V$4,Inputs_prices!$X$4:$AA$4,0)),$D177*$F177+IF($D177*(1-$F177)&gt;=0,MAX($D177*(1-$F177),($E177-V164+$D177*(1-$F177))*(1-$F177)),($E177-V164+$D177*(1-$F177))*(1-$F177)))</f>
        <v>-8.9051541067993227</v>
      </c>
      <c r="W177" s="37">
        <f>IF(W$4&lt;=Settings!$C$10,INDEX(Inputs_prices!$X$5:$AA$16,$G177,MATCH(W$4,Inputs_prices!$X$4:$AA$4,0)),$D177*$F177+IF($D177*(1-$F177)&gt;=0,MAX($D177*(1-$F177),($E177-W164+$D177*(1-$F177))*(1-$F177)),($E177-W164+$D177*(1-$F177))*(1-$F177)))</f>
        <v>-8.9051541067993227</v>
      </c>
      <c r="X177" s="37">
        <f>IF(X$4&lt;=Settings!$C$10,INDEX(Inputs_prices!$X$5:$AA$16,$G177,MATCH(X$4,Inputs_prices!$X$4:$AA$4,0)),$D177*$F177+IF($D177*(1-$F177)&gt;=0,MAX($D177*(1-$F177),($E177-X164+$D177*(1-$F177))*(1-$F177)),($E177-X164+$D177*(1-$F177))*(1-$F177)))</f>
        <v>-8.9051541067993227</v>
      </c>
      <c r="Y177" s="37">
        <f>IF(Y$4&lt;=Settings!$C$10,INDEX(Inputs_prices!$X$5:$AA$16,$G177,MATCH(Y$4,Inputs_prices!$X$4:$AA$4,0)),$D177*$F177+IF($D177*(1-$F177)&gt;=0,MAX($D177*(1-$F177),($E177-Y164+$D177*(1-$F177))*(1-$F177)),($E177-Y164+$D177*(1-$F177))*(1-$F177)))</f>
        <v>-8.9051541067993298</v>
      </c>
      <c r="Z177" s="39">
        <f>IF(Z$4&lt;=Settings!$C$10,INDEX(Inputs_prices!$X$5:$AA$16,$G177,MATCH(Z$4,Inputs_prices!$X$4:$AA$4,0)),OTHERTAX($D177,$E177,Z164,$F177))</f>
        <v>-8.9051541067993298</v>
      </c>
      <c r="AA177" s="39"/>
      <c r="AB177" s="23" t="str">
        <f>LOWER(Settings!$C$4)&amp;".mit."&amp;$A177&amp;IF($C177="","","."&amp;$C177&amp;"."&amp;$B177)&amp;IF(INDEX(Variables!$D$5:$D$65,MATCH($A177,Variables!$A$5:$A$65,0))="","","."&amp;INDEX(Variables!$D$5:$D$65,MATCH($A177,Variables!$A$5:$A$65,0)))&amp;"."&amp;AB$5</f>
        <v>egy.mit.txo.all.gso.a.2</v>
      </c>
      <c r="AC177" s="38">
        <f>IF(AC$4&lt;=Settings!$C$10,INDEX(Inputs_prices!$X$5:$AA$16,$G177,MATCH(AC$4,Inputs_prices!$X$4:$AA$4,0)),$D177*$F177+IF($D177*(1-$F177)&gt;=0,MAX($D177*(1-$F177),($E177-AC164+$D177*(1-$F177))*(1-$F177)),($E177-AC164+$D177*(1-$F177))*(1-$F177)))</f>
        <v>-12.483305691454225</v>
      </c>
      <c r="AD177" s="37">
        <f>IF(AD$4&lt;=Settings!$C$10,INDEX(Inputs_prices!$X$5:$AA$16,$G177,MATCH(AD$4,Inputs_prices!$X$4:$AA$4,0)),$D177*$F177+IF($D177*(1-$F177)&gt;=0,MAX($D177*(1-$F177),($E177-AD164+$D177*(1-$F177))*(1-$F177)),($E177-AD164+$D177*(1-$F177))*(1-$F177)))</f>
        <v>-13.081248738882072</v>
      </c>
      <c r="AE177" s="37">
        <f>IF(AE$4&lt;=Settings!$C$10,INDEX(Inputs_prices!$X$5:$AA$16,$G177,MATCH(AE$4,Inputs_prices!$X$4:$AA$4,0)),$D177*$F177+IF($D177*(1-$F177)&gt;=0,MAX($D177*(1-$F177),($E177-AE164+$D177*(1-$F177))*(1-$F177)),($E177-AE164+$D177*(1-$F177))*(1-$F177)))</f>
        <v>-13.433947792350203</v>
      </c>
      <c r="AF177" s="37">
        <f>IF(AF$4&lt;=Settings!$C$10,INDEX(Inputs_prices!$X$5:$AA$16,$G177,MATCH(AF$4,Inputs_prices!$X$4:$AA$4,0)),$D177*$F177+IF($D177*(1-$F177)&gt;=0,MAX($D177*(1-$F177),($E177-AF164+$D177*(1-$F177))*(1-$F177)),($E177-AF164+$D177*(1-$F177))*(1-$F177)))</f>
        <v>-10.427242480906017</v>
      </c>
      <c r="AG177" s="37">
        <f>IF(AG$4&lt;=Settings!$C$10,INDEX(Inputs_prices!$X$5:$AA$16,$G177,MATCH(AG$4,Inputs_prices!$X$4:$AA$4,0)),$D177*$F177+IF($D177*(1-$F177)&gt;=0,MAX($D177*(1-$F177),($E177-AG164+$D177*(1-$F177))*(1-$F177)),($E177-AG164+$D177*(1-$F177))*(1-$F177)))</f>
        <v>-12.516904780286993</v>
      </c>
      <c r="AH177" s="37">
        <f>IF(AH$4&lt;=Settings!$C$10,INDEX(Inputs_prices!$X$5:$AA$16,$G177,MATCH(AH$4,Inputs_prices!$X$4:$AA$4,0)),$D177*$F177+IF($D177*(1-$F177)&gt;=0,MAX($D177*(1-$F177),($E177-AH164+$D177*(1-$F177))*(1-$F177)),($E177-AH164+$D177*(1-$F177))*(1-$F177)))</f>
        <v>-10.350067968842097</v>
      </c>
      <c r="AI177" s="37">
        <f>IF(AI$4&lt;=Settings!$C$10,INDEX(Inputs_prices!$X$5:$AA$16,$G177,MATCH(AI$4,Inputs_prices!$X$4:$AA$4,0)),$D177*$F177+IF($D177*(1-$F177)&gt;=0,MAX($D177*(1-$F177),($E177-AI164+$D177*(1-$F177))*(1-$F177)),($E177-AI164+$D177*(1-$F177))*(1-$F177)))</f>
        <v>-9.753936061302376</v>
      </c>
      <c r="AJ177" s="37">
        <f>IF(AJ$4&lt;=Settings!$C$10,INDEX(Inputs_prices!$X$5:$AA$16,$G177,MATCH(AJ$4,Inputs_prices!$X$4:$AA$4,0)),$D177*$F177+IF($D177*(1-$F177)&gt;=0,MAX($D177*(1-$F177),($E177-AJ164+$D177*(1-$F177))*(1-$F177)),($E177-AJ164+$D177*(1-$F177))*(1-$F177)))</f>
        <v>-9.453437238624268</v>
      </c>
      <c r="AK177" s="37">
        <f>IF(AK$4&lt;=Settings!$C$10,INDEX(Inputs_prices!$X$5:$AA$16,$G177,MATCH(AK$4,Inputs_prices!$X$4:$AA$4,0)),$D177*$F177+IF($D177*(1-$F177)&gt;=0,MAX($D177*(1-$F177),($E177-AK164+$D177*(1-$F177))*(1-$F177)),($E177-AK164+$D177*(1-$F177))*(1-$F177)))</f>
        <v>-9.1906491481347743</v>
      </c>
      <c r="AL177" s="37">
        <f>IF(AL$4&lt;=Settings!$C$10,INDEX(Inputs_prices!$X$5:$AA$16,$G177,MATCH(AL$4,Inputs_prices!$X$4:$AA$4,0)),$D177*$F177+IF($D177*(1-$F177)&gt;=0,MAX($D177*(1-$F177),($E177-AL164+$D177*(1-$F177))*(1-$F177)),($E177-AL164+$D177*(1-$F177))*(1-$F177)))</f>
        <v>-8.9051541067993227</v>
      </c>
      <c r="AM177" s="37">
        <f>IF(AM$4&lt;=Settings!$C$10,INDEX(Inputs_prices!$X$5:$AA$16,$G177,MATCH(AM$4,Inputs_prices!$X$4:$AA$4,0)),$D177*$F177+IF($D177*(1-$F177)&gt;=0,MAX($D177*(1-$F177),($E177-AM164+$D177*(1-$F177))*(1-$F177)),($E177-AM164+$D177*(1-$F177))*(1-$F177)))</f>
        <v>-8.9051541067993227</v>
      </c>
      <c r="AN177" s="37">
        <f>IF(AN$4&lt;=Settings!$C$10,INDEX(Inputs_prices!$X$5:$AA$16,$G177,MATCH(AN$4,Inputs_prices!$X$4:$AA$4,0)),$D177*$F177+IF($D177*(1-$F177)&gt;=0,MAX($D177*(1-$F177),($E177-AN164+$D177*(1-$F177))*(1-$F177)),($E177-AN164+$D177*(1-$F177))*(1-$F177)))</f>
        <v>-8.9051541067993227</v>
      </c>
      <c r="AO177" s="37">
        <f>IF(AO$4&lt;=Settings!$C$10,INDEX(Inputs_prices!$X$5:$AA$16,$G177,MATCH(AO$4,Inputs_prices!$X$4:$AA$4,0)),$D177*$F177+IF($D177*(1-$F177)&gt;=0,MAX($D177*(1-$F177),($E177-AO164+$D177*(1-$F177))*(1-$F177)),($E177-AO164+$D177*(1-$F177))*(1-$F177)))</f>
        <v>-8.9051541067993298</v>
      </c>
      <c r="AP177" s="39">
        <f>IF(AP$4&lt;=Settings!$C$10,INDEX(Inputs_prices!$X$5:$AA$16,$G177,MATCH(AP$4,Inputs_prices!$X$4:$AA$4,0)),OTHERTAX($D177,$E177,AP164,$F177))</f>
        <v>-8.9051541067993298</v>
      </c>
    </row>
    <row r="178" spans="1:42" hidden="1" outlineLevel="1" x14ac:dyDescent="0.25">
      <c r="A178" s="5" t="s">
        <v>925</v>
      </c>
      <c r="B178" s="5" t="s">
        <v>873</v>
      </c>
      <c r="C178" s="5" t="s">
        <v>870</v>
      </c>
      <c r="D178" s="37">
        <f>INDEX(Inputs_prices!$S$5:$S$16,MATCH($B178&amp;"."&amp;$C178,Inputs_prices!$A$5:$A$16,0))</f>
        <v>-15.013205589849553</v>
      </c>
      <c r="E178" s="37">
        <f>INDEX(Inputs_prices!$R$5:$R$16,MATCH($B178&amp;"."&amp;$C178,Inputs_prices!$A$5:$A$16,0))</f>
        <v>20.870630498010556</v>
      </c>
      <c r="F178" s="37">
        <f>INDEX(Inputs_prices!$K$5:$K$16,MATCH($B178&amp;"."&amp;$C178,Inputs_prices!$A$5:$A$16,0))</f>
        <v>0</v>
      </c>
      <c r="G178" s="37">
        <f>INDEX(Inputs_prices!$E$5:$E$16,MATCH($B178&amp;"."&amp;$C178,Inputs_prices!$A$5:$A$16,0))</f>
        <v>8</v>
      </c>
      <c r="H178" s="5" t="str">
        <f>INDEX(Variables!$B$5:$B$65,MATCH($A178,Variables!$A$5:$A$65,0))&amp;IF($C178="",""," | "&amp;INDEX(Mapping!$B$5:$B$26,MATCH($C178,Mapping!$A$5:$A$26,0))&amp;" | "&amp;INDEX(Mapping!$B$30:$B$41,MATCH($B178,Mapping!$A$30:$A$41,0)))</f>
        <v>Excise and other taxes (before new policies) | All subsectors | Diesel</v>
      </c>
      <c r="I178" s="5" t="str">
        <f>INDEX(Variables!$C$5:$C$65,MATCH($A178,Variables!$A$5:$A$65,0))</f>
        <v>$/GJ real</v>
      </c>
      <c r="J178" s="5" t="str">
        <f>INDEX(Variables!$E$5:$E$65,MATCH($A178,Variables!$A$5:$A$65,0))</f>
        <v>Historical: Inputs_prices; then fixed part txo_L x pcc + floating part (pass-through rule)</v>
      </c>
      <c r="K178" s="5"/>
      <c r="L178" s="23" t="str">
        <f>LOWER(Settings!$C$4)&amp;".mit."&amp;$A178&amp;IF($C178="","","."&amp;$C178&amp;"."&amp;$B178)&amp;IF(INDEX(Variables!$D$5:$D$65,MATCH($A178,Variables!$A$5:$A$65,0))="","","."&amp;INDEX(Variables!$D$5:$D$65,MATCH($A178,Variables!$A$5:$A$65,0)))&amp;"."&amp;L$5</f>
        <v>egy.mit.txo.all.die.a.1</v>
      </c>
      <c r="M178" s="38">
        <f>IF(M$4&lt;=Settings!$C$10,INDEX(Inputs_prices!$X$5:$AA$16,$G178,MATCH(M$4,Inputs_prices!$X$4:$AA$4,0)),$D178*$F178+IF($D178*(1-$F178)&gt;=0,MAX($D178*(1-$F178),($E178-M165+$D178*(1-$F178))*(1-$F178)),($E178-M165+$D178*(1-$F178))*(1-$F178)))</f>
        <v>-19.111972043066867</v>
      </c>
      <c r="N178" s="37">
        <f>IF(N$4&lt;=Settings!$C$10,INDEX(Inputs_prices!$X$5:$AA$16,$G178,MATCH(N$4,Inputs_prices!$X$4:$AA$4,0)),$D178*$F178+IF($D178*(1-$F178)&gt;=0,MAX($D178*(1-$F178),($E178-N165+$D178*(1-$F178))*(1-$F178)),($E178-N165+$D178*(1-$F178))*(1-$F178)))</f>
        <v>-16.305343611311098</v>
      </c>
      <c r="O178" s="37">
        <f>IF(O$4&lt;=Settings!$C$10,INDEX(Inputs_prices!$X$5:$AA$16,$G178,MATCH(O$4,Inputs_prices!$X$4:$AA$4,0)),$D178*$F178+IF($D178*(1-$F178)&gt;=0,MAX($D178*(1-$F178),($E178-O165+$D178*(1-$F178))*(1-$F178)),($E178-O165+$D178*(1-$F178))*(1-$F178)))</f>
        <v>-15.013205589849553</v>
      </c>
      <c r="P178" s="37">
        <f>IF(P$4&lt;=Settings!$C$10,INDEX(Inputs_prices!$X$5:$AA$16,$G178,MATCH(P$4,Inputs_prices!$X$4:$AA$4,0)),$D178*$F178+IF($D178*(1-$F178)&gt;=0,MAX($D178*(1-$F178),($E178-P165+$D178*(1-$F178))*(1-$F178)),($E178-P165+$D178*(1-$F178))*(1-$F178)))</f>
        <v>-12.126867799333345</v>
      </c>
      <c r="Q178" s="37">
        <f>IF(Q$4&lt;=Settings!$C$10,INDEX(Inputs_prices!$X$5:$AA$16,$G178,MATCH(Q$4,Inputs_prices!$X$4:$AA$4,0)),$D178*$F178+IF($D178*(1-$F178)&gt;=0,MAX($D178*(1-$F178),($E178-Q165+$D178*(1-$F178))*(1-$F178)),($E178-Q165+$D178*(1-$F178))*(1-$F178)))</f>
        <v>-14.132874587282663</v>
      </c>
      <c r="R178" s="37">
        <f>IF(R$4&lt;=Settings!$C$10,INDEX(Inputs_prices!$X$5:$AA$16,$G178,MATCH(R$4,Inputs_prices!$X$4:$AA$4,0)),$D178*$F178+IF($D178*(1-$F178)&gt;=0,MAX($D178*(1-$F178),($E178-R165+$D178*(1-$F178))*(1-$F178)),($E178-R165+$D178*(1-$F178))*(1-$F178)))</f>
        <v>-12.052782816748953</v>
      </c>
      <c r="S178" s="37">
        <f>IF(S$4&lt;=Settings!$C$10,INDEX(Inputs_prices!$X$5:$AA$16,$G178,MATCH(S$4,Inputs_prices!$X$4:$AA$4,0)),$D178*$F178+IF($D178*(1-$F178)&gt;=0,MAX($D178*(1-$F178),($E178-S165+$D178*(1-$F178))*(1-$F178)),($E178-S165+$D178*(1-$F178))*(1-$F178)))</f>
        <v>-11.48051587515169</v>
      </c>
      <c r="T178" s="37">
        <f>IF(T$4&lt;=Settings!$C$10,INDEX(Inputs_prices!$X$5:$AA$16,$G178,MATCH(T$4,Inputs_prices!$X$4:$AA$4,0)),$D178*$F178+IF($D178*(1-$F178)&gt;=0,MAX($D178*(1-$F178),($E178-T165+$D178*(1-$F178))*(1-$F178)),($E178-T165+$D178*(1-$F178))*(1-$F178)))</f>
        <v>-11.192046930556367</v>
      </c>
      <c r="U178" s="37">
        <f>IF(U$4&lt;=Settings!$C$10,INDEX(Inputs_prices!$X$5:$AA$16,$G178,MATCH(U$4,Inputs_prices!$X$4:$AA$4,0)),$D178*$F178+IF($D178*(1-$F178)&gt;=0,MAX($D178*(1-$F178),($E178-U165+$D178*(1-$F178))*(1-$F178)),($E178-U165+$D178*(1-$F178))*(1-$F178)))</f>
        <v>-10.939779043314333</v>
      </c>
      <c r="V178" s="37">
        <f>IF(V$4&lt;=Settings!$C$10,INDEX(Inputs_prices!$X$5:$AA$16,$G178,MATCH(V$4,Inputs_prices!$X$4:$AA$4,0)),$D178*$F178+IF($D178*(1-$F178)&gt;=0,MAX($D178*(1-$F178),($E178-V165+$D178*(1-$F178))*(1-$F178)),($E178-V165+$D178*(1-$F178))*(1-$F178)))</f>
        <v>-10.665713233248065</v>
      </c>
      <c r="W178" s="37">
        <f>IF(W$4&lt;=Settings!$C$10,INDEX(Inputs_prices!$X$5:$AA$16,$G178,MATCH(W$4,Inputs_prices!$X$4:$AA$4,0)),$D178*$F178+IF($D178*(1-$F178)&gt;=0,MAX($D178*(1-$F178),($E178-W165+$D178*(1-$F178))*(1-$F178)),($E178-W165+$D178*(1-$F178))*(1-$F178)))</f>
        <v>-10.665713233248065</v>
      </c>
      <c r="X178" s="37">
        <f>IF(X$4&lt;=Settings!$C$10,INDEX(Inputs_prices!$X$5:$AA$16,$G178,MATCH(X$4,Inputs_prices!$X$4:$AA$4,0)),$D178*$F178+IF($D178*(1-$F178)&gt;=0,MAX($D178*(1-$F178),($E178-X165+$D178*(1-$F178))*(1-$F178)),($E178-X165+$D178*(1-$F178))*(1-$F178)))</f>
        <v>-10.665713233248065</v>
      </c>
      <c r="Y178" s="37">
        <f>IF(Y$4&lt;=Settings!$C$10,INDEX(Inputs_prices!$X$5:$AA$16,$G178,MATCH(Y$4,Inputs_prices!$X$4:$AA$4,0)),$D178*$F178+IF($D178*(1-$F178)&gt;=0,MAX($D178*(1-$F178),($E178-Y165+$D178*(1-$F178))*(1-$F178)),($E178-Y165+$D178*(1-$F178))*(1-$F178)))</f>
        <v>-10.665713233248068</v>
      </c>
      <c r="Z178" s="39">
        <f>IF(Z$4&lt;=Settings!$C$10,INDEX(Inputs_prices!$X$5:$AA$16,$G178,MATCH(Z$4,Inputs_prices!$X$4:$AA$4,0)),OTHERTAX($D178,$E178,Z165,$F178))</f>
        <v>-10.665713233248068</v>
      </c>
      <c r="AA178" s="39"/>
      <c r="AB178" s="23" t="str">
        <f>LOWER(Settings!$C$4)&amp;".mit."&amp;$A178&amp;IF($C178="","","."&amp;$C178&amp;"."&amp;$B178)&amp;IF(INDEX(Variables!$D$5:$D$65,MATCH($A178,Variables!$A$5:$A$65,0))="","","."&amp;INDEX(Variables!$D$5:$D$65,MATCH($A178,Variables!$A$5:$A$65,0)))&amp;"."&amp;AB$5</f>
        <v>egy.mit.txo.all.die.a.2</v>
      </c>
      <c r="AC178" s="38">
        <f>IF(AC$4&lt;=Settings!$C$10,INDEX(Inputs_prices!$X$5:$AA$16,$G178,MATCH(AC$4,Inputs_prices!$X$4:$AA$4,0)),$D178*$F178+IF($D178*(1-$F178)&gt;=0,MAX($D178*(1-$F178),($E178-AC165+$D178*(1-$F178))*(1-$F178)),($E178-AC165+$D178*(1-$F178))*(1-$F178)))</f>
        <v>-19.111972043066867</v>
      </c>
      <c r="AD178" s="37">
        <f>IF(AD$4&lt;=Settings!$C$10,INDEX(Inputs_prices!$X$5:$AA$16,$G178,MATCH(AD$4,Inputs_prices!$X$4:$AA$4,0)),$D178*$F178+IF($D178*(1-$F178)&gt;=0,MAX($D178*(1-$F178),($E178-AD165+$D178*(1-$F178))*(1-$F178)),($E178-AD165+$D178*(1-$F178))*(1-$F178)))</f>
        <v>-16.305343611311098</v>
      </c>
      <c r="AE178" s="37">
        <f>IF(AE$4&lt;=Settings!$C$10,INDEX(Inputs_prices!$X$5:$AA$16,$G178,MATCH(AE$4,Inputs_prices!$X$4:$AA$4,0)),$D178*$F178+IF($D178*(1-$F178)&gt;=0,MAX($D178*(1-$F178),($E178-AE165+$D178*(1-$F178))*(1-$F178)),($E178-AE165+$D178*(1-$F178))*(1-$F178)))</f>
        <v>-15.013205589849553</v>
      </c>
      <c r="AF178" s="37">
        <f>IF(AF$4&lt;=Settings!$C$10,INDEX(Inputs_prices!$X$5:$AA$16,$G178,MATCH(AF$4,Inputs_prices!$X$4:$AA$4,0)),$D178*$F178+IF($D178*(1-$F178)&gt;=0,MAX($D178*(1-$F178),($E178-AF165+$D178*(1-$F178))*(1-$F178)),($E178-AF165+$D178*(1-$F178))*(1-$F178)))</f>
        <v>-12.126867799333345</v>
      </c>
      <c r="AG178" s="37">
        <f>IF(AG$4&lt;=Settings!$C$10,INDEX(Inputs_prices!$X$5:$AA$16,$G178,MATCH(AG$4,Inputs_prices!$X$4:$AA$4,0)),$D178*$F178+IF($D178*(1-$F178)&gt;=0,MAX($D178*(1-$F178),($E178-AG165+$D178*(1-$F178))*(1-$F178)),($E178-AG165+$D178*(1-$F178))*(1-$F178)))</f>
        <v>-14.132874587282663</v>
      </c>
      <c r="AH178" s="37">
        <f>IF(AH$4&lt;=Settings!$C$10,INDEX(Inputs_prices!$X$5:$AA$16,$G178,MATCH(AH$4,Inputs_prices!$X$4:$AA$4,0)),$D178*$F178+IF($D178*(1-$F178)&gt;=0,MAX($D178*(1-$F178),($E178-AH165+$D178*(1-$F178))*(1-$F178)),($E178-AH165+$D178*(1-$F178))*(1-$F178)))</f>
        <v>-12.052782816748953</v>
      </c>
      <c r="AI178" s="37">
        <f>IF(AI$4&lt;=Settings!$C$10,INDEX(Inputs_prices!$X$5:$AA$16,$G178,MATCH(AI$4,Inputs_prices!$X$4:$AA$4,0)),$D178*$F178+IF($D178*(1-$F178)&gt;=0,MAX($D178*(1-$F178),($E178-AI165+$D178*(1-$F178))*(1-$F178)),($E178-AI165+$D178*(1-$F178))*(1-$F178)))</f>
        <v>-11.48051587515169</v>
      </c>
      <c r="AJ178" s="37">
        <f>IF(AJ$4&lt;=Settings!$C$10,INDEX(Inputs_prices!$X$5:$AA$16,$G178,MATCH(AJ$4,Inputs_prices!$X$4:$AA$4,0)),$D178*$F178+IF($D178*(1-$F178)&gt;=0,MAX($D178*(1-$F178),($E178-AJ165+$D178*(1-$F178))*(1-$F178)),($E178-AJ165+$D178*(1-$F178))*(1-$F178)))</f>
        <v>-11.192046930556367</v>
      </c>
      <c r="AK178" s="37">
        <f>IF(AK$4&lt;=Settings!$C$10,INDEX(Inputs_prices!$X$5:$AA$16,$G178,MATCH(AK$4,Inputs_prices!$X$4:$AA$4,0)),$D178*$F178+IF($D178*(1-$F178)&gt;=0,MAX($D178*(1-$F178),($E178-AK165+$D178*(1-$F178))*(1-$F178)),($E178-AK165+$D178*(1-$F178))*(1-$F178)))</f>
        <v>-10.939779043314333</v>
      </c>
      <c r="AL178" s="37">
        <f>IF(AL$4&lt;=Settings!$C$10,INDEX(Inputs_prices!$X$5:$AA$16,$G178,MATCH(AL$4,Inputs_prices!$X$4:$AA$4,0)),$D178*$F178+IF($D178*(1-$F178)&gt;=0,MAX($D178*(1-$F178),($E178-AL165+$D178*(1-$F178))*(1-$F178)),($E178-AL165+$D178*(1-$F178))*(1-$F178)))</f>
        <v>-10.665713233248065</v>
      </c>
      <c r="AM178" s="37">
        <f>IF(AM$4&lt;=Settings!$C$10,INDEX(Inputs_prices!$X$5:$AA$16,$G178,MATCH(AM$4,Inputs_prices!$X$4:$AA$4,0)),$D178*$F178+IF($D178*(1-$F178)&gt;=0,MAX($D178*(1-$F178),($E178-AM165+$D178*(1-$F178))*(1-$F178)),($E178-AM165+$D178*(1-$F178))*(1-$F178)))</f>
        <v>-10.665713233248065</v>
      </c>
      <c r="AN178" s="37">
        <f>IF(AN$4&lt;=Settings!$C$10,INDEX(Inputs_prices!$X$5:$AA$16,$G178,MATCH(AN$4,Inputs_prices!$X$4:$AA$4,0)),$D178*$F178+IF($D178*(1-$F178)&gt;=0,MAX($D178*(1-$F178),($E178-AN165+$D178*(1-$F178))*(1-$F178)),($E178-AN165+$D178*(1-$F178))*(1-$F178)))</f>
        <v>-10.665713233248065</v>
      </c>
      <c r="AO178" s="37">
        <f>IF(AO$4&lt;=Settings!$C$10,INDEX(Inputs_prices!$X$5:$AA$16,$G178,MATCH(AO$4,Inputs_prices!$X$4:$AA$4,0)),$D178*$F178+IF($D178*(1-$F178)&gt;=0,MAX($D178*(1-$F178),($E178-AO165+$D178*(1-$F178))*(1-$F178)),($E178-AO165+$D178*(1-$F178))*(1-$F178)))</f>
        <v>-10.665713233248068</v>
      </c>
      <c r="AP178" s="39">
        <f>IF(AP$4&lt;=Settings!$C$10,INDEX(Inputs_prices!$X$5:$AA$16,$G178,MATCH(AP$4,Inputs_prices!$X$4:$AA$4,0)),OTHERTAX($D178,$E178,AP165,$F178))</f>
        <v>-10.665713233248068</v>
      </c>
    </row>
    <row r="179" spans="1:42" hidden="1" outlineLevel="1" x14ac:dyDescent="0.25">
      <c r="A179" s="5" t="s">
        <v>925</v>
      </c>
      <c r="B179" s="5" t="s">
        <v>874</v>
      </c>
      <c r="C179" s="5" t="s">
        <v>870</v>
      </c>
      <c r="D179" s="37">
        <f>INDEX(Inputs_prices!$S$5:$S$16,MATCH($B179&amp;"."&amp;$C179,Inputs_prices!$A$5:$A$16,0))</f>
        <v>-18.181802523990783</v>
      </c>
      <c r="E179" s="37">
        <f>INDEX(Inputs_prices!$R$5:$R$16,MATCH($B179&amp;"."&amp;$C179,Inputs_prices!$A$5:$A$16,0))</f>
        <v>20.979002912297055</v>
      </c>
      <c r="F179" s="37">
        <f>INDEX(Inputs_prices!$K$5:$K$16,MATCH($B179&amp;"."&amp;$C179,Inputs_prices!$A$5:$A$16,0))</f>
        <v>0</v>
      </c>
      <c r="G179" s="37">
        <f>INDEX(Inputs_prices!$E$5:$E$16,MATCH($B179&amp;"."&amp;$C179,Inputs_prices!$A$5:$A$16,0))</f>
        <v>9</v>
      </c>
      <c r="H179" s="5" t="str">
        <f>INDEX(Variables!$B$5:$B$65,MATCH($A179,Variables!$A$5:$A$65,0))&amp;IF($C179="",""," | "&amp;INDEX(Mapping!$B$5:$B$26,MATCH($C179,Mapping!$A$5:$A$26,0))&amp;" | "&amp;INDEX(Mapping!$B$30:$B$41,MATCH($B179,Mapping!$A$30:$A$41,0)))</f>
        <v>Excise and other taxes (before new policies) | All subsectors | LPG</v>
      </c>
      <c r="I179" s="5" t="str">
        <f>INDEX(Variables!$C$5:$C$65,MATCH($A179,Variables!$A$5:$A$65,0))</f>
        <v>$/GJ real</v>
      </c>
      <c r="J179" s="5" t="str">
        <f>INDEX(Variables!$E$5:$E$65,MATCH($A179,Variables!$A$5:$A$65,0))</f>
        <v>Historical: Inputs_prices; then fixed part txo_L x pcc + floating part (pass-through rule)</v>
      </c>
      <c r="K179" s="5"/>
      <c r="L179" s="23" t="str">
        <f>LOWER(Settings!$C$4)&amp;".mit."&amp;$A179&amp;IF($C179="","","."&amp;$C179&amp;"."&amp;$B179)&amp;IF(INDEX(Variables!$D$5:$D$65,MATCH($A179,Variables!$A$5:$A$65,0))="","","."&amp;INDEX(Variables!$D$5:$D$65,MATCH($A179,Variables!$A$5:$A$65,0)))&amp;"."&amp;L$5</f>
        <v>egy.mit.txo.all.lpg.a.1</v>
      </c>
      <c r="M179" s="38">
        <f>IF(M$4&lt;=Settings!$C$10,INDEX(Inputs_prices!$X$5:$AA$16,$G179,MATCH(M$4,Inputs_prices!$X$4:$AA$4,0)),$D179*$F179+IF($D179*(1-$F179)&gt;=0,MAX($D179*(1-$F179),($E179-M166+$D179*(1-$F179))*(1-$F179)),($E179-M166+$D179*(1-$F179))*(1-$F179)))</f>
        <v>-19.976128382959452</v>
      </c>
      <c r="N179" s="37">
        <f>IF(N$4&lt;=Settings!$C$10,INDEX(Inputs_prices!$X$5:$AA$16,$G179,MATCH(N$4,Inputs_prices!$X$4:$AA$4,0)),$D179*$F179+IF($D179*(1-$F179)&gt;=0,MAX($D179*(1-$F179),($E179-N166+$D179*(1-$F179))*(1-$F179)),($E179-N166+$D179*(1-$F179))*(1-$F179)))</f>
        <v>-18.887947926840503</v>
      </c>
      <c r="O179" s="37">
        <f>IF(O$4&lt;=Settings!$C$10,INDEX(Inputs_prices!$X$5:$AA$16,$G179,MATCH(O$4,Inputs_prices!$X$4:$AA$4,0)),$D179*$F179+IF($D179*(1-$F179)&gt;=0,MAX($D179*(1-$F179),($E179-O166+$D179*(1-$F179))*(1-$F179)),($E179-O166+$D179*(1-$F179))*(1-$F179)))</f>
        <v>-18.181802523990783</v>
      </c>
      <c r="P179" s="37">
        <f>IF(P$4&lt;=Settings!$C$10,INDEX(Inputs_prices!$X$5:$AA$16,$G179,MATCH(P$4,Inputs_prices!$X$4:$AA$4,0)),$D179*$F179+IF($D179*(1-$F179)&gt;=0,MAX($D179*(1-$F179),($E179-P166+$D179*(1-$F179))*(1-$F179)),($E179-P166+$D179*(1-$F179))*(1-$F179)))</f>
        <v>-15.559524782929358</v>
      </c>
      <c r="Q179" s="37">
        <f>IF(Q$4&lt;=Settings!$C$10,INDEX(Inputs_prices!$X$5:$AA$16,$G179,MATCH(Q$4,Inputs_prices!$X$4:$AA$4,0)),$D179*$F179+IF($D179*(1-$F179)&gt;=0,MAX($D179*(1-$F179),($E179-Q166+$D179*(1-$F179))*(1-$F179)),($E179-Q166+$D179*(1-$F179))*(1-$F179)))</f>
        <v>-17.382009651381583</v>
      </c>
      <c r="R179" s="37">
        <f>IF(R$4&lt;=Settings!$C$10,INDEX(Inputs_prices!$X$5:$AA$16,$G179,MATCH(R$4,Inputs_prices!$X$4:$AA$4,0)),$D179*$F179+IF($D179*(1-$F179)&gt;=0,MAX($D179*(1-$F179),($E179-R166+$D179*(1-$F179))*(1-$F179)),($E179-R166+$D179*(1-$F179))*(1-$F179)))</f>
        <v>-15.492217553187814</v>
      </c>
      <c r="S179" s="37">
        <f>IF(S$4&lt;=Settings!$C$10,INDEX(Inputs_prices!$X$5:$AA$16,$G179,MATCH(S$4,Inputs_prices!$X$4:$AA$4,0)),$D179*$F179+IF($D179*(1-$F179)&gt;=0,MAX($D179*(1-$F179),($E179-S166+$D179*(1-$F179))*(1-$F179)),($E179-S166+$D179*(1-$F179))*(1-$F179)))</f>
        <v>-14.972305134126351</v>
      </c>
      <c r="T179" s="37">
        <f>IF(T$4&lt;=Settings!$C$10,INDEX(Inputs_prices!$X$5:$AA$16,$G179,MATCH(T$4,Inputs_prices!$X$4:$AA$4,0)),$D179*$F179+IF($D179*(1-$F179)&gt;=0,MAX($D179*(1-$F179),($E179-T166+$D179*(1-$F179))*(1-$F179)),($E179-T166+$D179*(1-$F179))*(1-$F179)))</f>
        <v>-14.710227114400006</v>
      </c>
      <c r="U179" s="37">
        <f>IF(U$4&lt;=Settings!$C$10,INDEX(Inputs_prices!$X$5:$AA$16,$G179,MATCH(U$4,Inputs_prices!$X$4:$AA$4,0)),$D179*$F179+IF($D179*(1-$F179)&gt;=0,MAX($D179*(1-$F179),($E179-U166+$D179*(1-$F179))*(1-$F179)),($E179-U166+$D179*(1-$F179))*(1-$F179)))</f>
        <v>-14.481038255191301</v>
      </c>
      <c r="V179" s="37">
        <f>IF(V$4&lt;=Settings!$C$10,INDEX(Inputs_prices!$X$5:$AA$16,$G179,MATCH(V$4,Inputs_prices!$X$4:$AA$4,0)),$D179*$F179+IF($D179*(1-$F179)&gt;=0,MAX($D179*(1-$F179),($E179-V166+$D179*(1-$F179))*(1-$F179)),($E179-V166+$D179*(1-$F179))*(1-$F179)))</f>
        <v>-14.232045682082173</v>
      </c>
      <c r="W179" s="37">
        <f>IF(W$4&lt;=Settings!$C$10,INDEX(Inputs_prices!$X$5:$AA$16,$G179,MATCH(W$4,Inputs_prices!$X$4:$AA$4,0)),$D179*$F179+IF($D179*(1-$F179)&gt;=0,MAX($D179*(1-$F179),($E179-W166+$D179*(1-$F179))*(1-$F179)),($E179-W166+$D179*(1-$F179))*(1-$F179)))</f>
        <v>-14.232045682082173</v>
      </c>
      <c r="X179" s="37">
        <f>IF(X$4&lt;=Settings!$C$10,INDEX(Inputs_prices!$X$5:$AA$16,$G179,MATCH(X$4,Inputs_prices!$X$4:$AA$4,0)),$D179*$F179+IF($D179*(1-$F179)&gt;=0,MAX($D179*(1-$F179),($E179-X166+$D179*(1-$F179))*(1-$F179)),($E179-X166+$D179*(1-$F179))*(1-$F179)))</f>
        <v>-14.232045682082173</v>
      </c>
      <c r="Y179" s="37">
        <f>IF(Y$4&lt;=Settings!$C$10,INDEX(Inputs_prices!$X$5:$AA$16,$G179,MATCH(Y$4,Inputs_prices!$X$4:$AA$4,0)),$D179*$F179+IF($D179*(1-$F179)&gt;=0,MAX($D179*(1-$F179),($E179-Y166+$D179*(1-$F179))*(1-$F179)),($E179-Y166+$D179*(1-$F179))*(1-$F179)))</f>
        <v>-14.232045682082177</v>
      </c>
      <c r="Z179" s="39">
        <f>IF(Z$4&lt;=Settings!$C$10,INDEX(Inputs_prices!$X$5:$AA$16,$G179,MATCH(Z$4,Inputs_prices!$X$4:$AA$4,0)),OTHERTAX($D179,$E179,Z166,$F179))</f>
        <v>-14.232045682082173</v>
      </c>
      <c r="AA179" s="39"/>
      <c r="AB179" s="23" t="str">
        <f>LOWER(Settings!$C$4)&amp;".mit."&amp;$A179&amp;IF($C179="","","."&amp;$C179&amp;"."&amp;$B179)&amp;IF(INDEX(Variables!$D$5:$D$65,MATCH($A179,Variables!$A$5:$A$65,0))="","","."&amp;INDEX(Variables!$D$5:$D$65,MATCH($A179,Variables!$A$5:$A$65,0)))&amp;"."&amp;AB$5</f>
        <v>egy.mit.txo.all.lpg.a.2</v>
      </c>
      <c r="AC179" s="38">
        <f>IF(AC$4&lt;=Settings!$C$10,INDEX(Inputs_prices!$X$5:$AA$16,$G179,MATCH(AC$4,Inputs_prices!$X$4:$AA$4,0)),$D179*$F179+IF($D179*(1-$F179)&gt;=0,MAX($D179*(1-$F179),($E179-AC166+$D179*(1-$F179))*(1-$F179)),($E179-AC166+$D179*(1-$F179))*(1-$F179)))</f>
        <v>-19.976128382959452</v>
      </c>
      <c r="AD179" s="37">
        <f>IF(AD$4&lt;=Settings!$C$10,INDEX(Inputs_prices!$X$5:$AA$16,$G179,MATCH(AD$4,Inputs_prices!$X$4:$AA$4,0)),$D179*$F179+IF($D179*(1-$F179)&gt;=0,MAX($D179*(1-$F179),($E179-AD166+$D179*(1-$F179))*(1-$F179)),($E179-AD166+$D179*(1-$F179))*(1-$F179)))</f>
        <v>-18.887947926840503</v>
      </c>
      <c r="AE179" s="37">
        <f>IF(AE$4&lt;=Settings!$C$10,INDEX(Inputs_prices!$X$5:$AA$16,$G179,MATCH(AE$4,Inputs_prices!$X$4:$AA$4,0)),$D179*$F179+IF($D179*(1-$F179)&gt;=0,MAX($D179*(1-$F179),($E179-AE166+$D179*(1-$F179))*(1-$F179)),($E179-AE166+$D179*(1-$F179))*(1-$F179)))</f>
        <v>-18.181802523990783</v>
      </c>
      <c r="AF179" s="37">
        <f>IF(AF$4&lt;=Settings!$C$10,INDEX(Inputs_prices!$X$5:$AA$16,$G179,MATCH(AF$4,Inputs_prices!$X$4:$AA$4,0)),$D179*$F179+IF($D179*(1-$F179)&gt;=0,MAX($D179*(1-$F179),($E179-AF166+$D179*(1-$F179))*(1-$F179)),($E179-AF166+$D179*(1-$F179))*(1-$F179)))</f>
        <v>-15.559524782929358</v>
      </c>
      <c r="AG179" s="37">
        <f>IF(AG$4&lt;=Settings!$C$10,INDEX(Inputs_prices!$X$5:$AA$16,$G179,MATCH(AG$4,Inputs_prices!$X$4:$AA$4,0)),$D179*$F179+IF($D179*(1-$F179)&gt;=0,MAX($D179*(1-$F179),($E179-AG166+$D179*(1-$F179))*(1-$F179)),($E179-AG166+$D179*(1-$F179))*(1-$F179)))</f>
        <v>-17.382009651381583</v>
      </c>
      <c r="AH179" s="37">
        <f>IF(AH$4&lt;=Settings!$C$10,INDEX(Inputs_prices!$X$5:$AA$16,$G179,MATCH(AH$4,Inputs_prices!$X$4:$AA$4,0)),$D179*$F179+IF($D179*(1-$F179)&gt;=0,MAX($D179*(1-$F179),($E179-AH166+$D179*(1-$F179))*(1-$F179)),($E179-AH166+$D179*(1-$F179))*(1-$F179)))</f>
        <v>-15.492217553187814</v>
      </c>
      <c r="AI179" s="37">
        <f>IF(AI$4&lt;=Settings!$C$10,INDEX(Inputs_prices!$X$5:$AA$16,$G179,MATCH(AI$4,Inputs_prices!$X$4:$AA$4,0)),$D179*$F179+IF($D179*(1-$F179)&gt;=0,MAX($D179*(1-$F179),($E179-AI166+$D179*(1-$F179))*(1-$F179)),($E179-AI166+$D179*(1-$F179))*(1-$F179)))</f>
        <v>-14.972305134126351</v>
      </c>
      <c r="AJ179" s="37">
        <f>IF(AJ$4&lt;=Settings!$C$10,INDEX(Inputs_prices!$X$5:$AA$16,$G179,MATCH(AJ$4,Inputs_prices!$X$4:$AA$4,0)),$D179*$F179+IF($D179*(1-$F179)&gt;=0,MAX($D179*(1-$F179),($E179-AJ166+$D179*(1-$F179))*(1-$F179)),($E179-AJ166+$D179*(1-$F179))*(1-$F179)))</f>
        <v>-14.710227114400006</v>
      </c>
      <c r="AK179" s="37">
        <f>IF(AK$4&lt;=Settings!$C$10,INDEX(Inputs_prices!$X$5:$AA$16,$G179,MATCH(AK$4,Inputs_prices!$X$4:$AA$4,0)),$D179*$F179+IF($D179*(1-$F179)&gt;=0,MAX($D179*(1-$F179),($E179-AK166+$D179*(1-$F179))*(1-$F179)),($E179-AK166+$D179*(1-$F179))*(1-$F179)))</f>
        <v>-14.481038255191301</v>
      </c>
      <c r="AL179" s="37">
        <f>IF(AL$4&lt;=Settings!$C$10,INDEX(Inputs_prices!$X$5:$AA$16,$G179,MATCH(AL$4,Inputs_prices!$X$4:$AA$4,0)),$D179*$F179+IF($D179*(1-$F179)&gt;=0,MAX($D179*(1-$F179),($E179-AL166+$D179*(1-$F179))*(1-$F179)),($E179-AL166+$D179*(1-$F179))*(1-$F179)))</f>
        <v>-14.232045682082173</v>
      </c>
      <c r="AM179" s="37">
        <f>IF(AM$4&lt;=Settings!$C$10,INDEX(Inputs_prices!$X$5:$AA$16,$G179,MATCH(AM$4,Inputs_prices!$X$4:$AA$4,0)),$D179*$F179+IF($D179*(1-$F179)&gt;=0,MAX($D179*(1-$F179),($E179-AM166+$D179*(1-$F179))*(1-$F179)),($E179-AM166+$D179*(1-$F179))*(1-$F179)))</f>
        <v>-14.232045682082173</v>
      </c>
      <c r="AN179" s="37">
        <f>IF(AN$4&lt;=Settings!$C$10,INDEX(Inputs_prices!$X$5:$AA$16,$G179,MATCH(AN$4,Inputs_prices!$X$4:$AA$4,0)),$D179*$F179+IF($D179*(1-$F179)&gt;=0,MAX($D179*(1-$F179),($E179-AN166+$D179*(1-$F179))*(1-$F179)),($E179-AN166+$D179*(1-$F179))*(1-$F179)))</f>
        <v>-14.232045682082173</v>
      </c>
      <c r="AO179" s="37">
        <f>IF(AO$4&lt;=Settings!$C$10,INDEX(Inputs_prices!$X$5:$AA$16,$G179,MATCH(AO$4,Inputs_prices!$X$4:$AA$4,0)),$D179*$F179+IF($D179*(1-$F179)&gt;=0,MAX($D179*(1-$F179),($E179-AO166+$D179*(1-$F179))*(1-$F179)),($E179-AO166+$D179*(1-$F179))*(1-$F179)))</f>
        <v>-14.232045682082177</v>
      </c>
      <c r="AP179" s="39">
        <f>IF(AP$4&lt;=Settings!$C$10,INDEX(Inputs_prices!$X$5:$AA$16,$G179,MATCH(AP$4,Inputs_prices!$X$4:$AA$4,0)),OTHERTAX($D179,$E179,AP166,$F179))</f>
        <v>-14.232045682082173</v>
      </c>
    </row>
    <row r="180" spans="1:42" hidden="1" outlineLevel="1" x14ac:dyDescent="0.25">
      <c r="A180" s="5" t="s">
        <v>925</v>
      </c>
      <c r="B180" s="5" t="s">
        <v>875</v>
      </c>
      <c r="C180" s="5" t="s">
        <v>870</v>
      </c>
      <c r="D180" s="37">
        <f>INDEX(Inputs_prices!$S$5:$S$16,MATCH($B180&amp;"."&amp;$C180,Inputs_prices!$A$5:$A$16,0))</f>
        <v>-12.641579947151756</v>
      </c>
      <c r="E180" s="37">
        <f>INDEX(Inputs_prices!$R$5:$R$16,MATCH($B180&amp;"."&amp;$C180,Inputs_prices!$A$5:$A$16,0))</f>
        <v>18.316244723428767</v>
      </c>
      <c r="F180" s="37">
        <f>INDEX(Inputs_prices!$K$5:$K$16,MATCH($B180&amp;"."&amp;$C180,Inputs_prices!$A$5:$A$16,0))</f>
        <v>0</v>
      </c>
      <c r="G180" s="37">
        <f>INDEX(Inputs_prices!$E$5:$E$16,MATCH($B180&amp;"."&amp;$C180,Inputs_prices!$A$5:$A$16,0))</f>
        <v>10</v>
      </c>
      <c r="H180" s="5" t="str">
        <f>INDEX(Variables!$B$5:$B$65,MATCH($A180,Variables!$A$5:$A$65,0))&amp;IF($C180="",""," | "&amp;INDEX(Mapping!$B$5:$B$26,MATCH($C180,Mapping!$A$5:$A$26,0))&amp;" | "&amp;INDEX(Mapping!$B$30:$B$41,MATCH($B180,Mapping!$A$30:$A$41,0)))</f>
        <v>Excise and other taxes (before new policies) | All subsectors | Kerosene</v>
      </c>
      <c r="I180" s="5" t="str">
        <f>INDEX(Variables!$C$5:$C$65,MATCH($A180,Variables!$A$5:$A$65,0))</f>
        <v>$/GJ real</v>
      </c>
      <c r="J180" s="5" t="str">
        <f>INDEX(Variables!$E$5:$E$65,MATCH($A180,Variables!$A$5:$A$65,0))</f>
        <v>Historical: Inputs_prices; then fixed part txo_L x pcc + floating part (pass-through rule)</v>
      </c>
      <c r="K180" s="5"/>
      <c r="L180" s="23" t="str">
        <f>LOWER(Settings!$C$4)&amp;".mit."&amp;$A180&amp;IF($C180="","","."&amp;$C180&amp;"."&amp;$B180)&amp;IF(INDEX(Variables!$D$5:$D$65,MATCH($A180,Variables!$A$5:$A$65,0))="","","."&amp;INDEX(Variables!$D$5:$D$65,MATCH($A180,Variables!$A$5:$A$65,0)))&amp;"."&amp;L$5</f>
        <v>egy.mit.txo.all.ker.a.1</v>
      </c>
      <c r="M180" s="38">
        <f>IF(M$4&lt;=Settings!$C$10,INDEX(Inputs_prices!$X$5:$AA$16,$G180,MATCH(M$4,Inputs_prices!$X$4:$AA$4,0)),$D180*$F180+IF($D180*(1-$F180)&gt;=0,MAX($D180*(1-$F180),($E180-M167+$D180*(1-$F180))*(1-$F180)),($E180-M167+$D180*(1-$F180))*(1-$F180)))</f>
        <v>-11.112548239527122</v>
      </c>
      <c r="N180" s="37">
        <f>IF(N$4&lt;=Settings!$C$10,INDEX(Inputs_prices!$X$5:$AA$16,$G180,MATCH(N$4,Inputs_prices!$X$4:$AA$4,0)),$D180*$F180+IF($D180*(1-$F180)&gt;=0,MAX($D180*(1-$F180),($E180-N167+$D180*(1-$F180))*(1-$F180)),($E180-N167+$D180*(1-$F180))*(1-$F180)))</f>
        <v>-12.494182332006067</v>
      </c>
      <c r="O180" s="37">
        <f>IF(O$4&lt;=Settings!$C$10,INDEX(Inputs_prices!$X$5:$AA$16,$G180,MATCH(O$4,Inputs_prices!$X$4:$AA$4,0)),$D180*$F180+IF($D180*(1-$F180)&gt;=0,MAX($D180*(1-$F180),($E180-O167+$D180*(1-$F180))*(1-$F180)),($E180-O167+$D180*(1-$F180))*(1-$F180)))</f>
        <v>-12.641579947151756</v>
      </c>
      <c r="P180" s="37">
        <f>IF(P$4&lt;=Settings!$C$10,INDEX(Inputs_prices!$X$5:$AA$16,$G180,MATCH(P$4,Inputs_prices!$X$4:$AA$4,0)),$D180*$F180+IF($D180*(1-$F180)&gt;=0,MAX($D180*(1-$F180),($E180-P167+$D180*(1-$F180))*(1-$F180)),($E180-P167+$D180*(1-$F180))*(1-$F180)))</f>
        <v>-10.178266989193407</v>
      </c>
      <c r="Q180" s="37">
        <f>IF(Q$4&lt;=Settings!$C$10,INDEX(Inputs_prices!$X$5:$AA$16,$G180,MATCH(Q$4,Inputs_prices!$X$4:$AA$4,0)),$D180*$F180+IF($D180*(1-$F180)&gt;=0,MAX($D180*(1-$F180),($E180-Q167+$D180*(1-$F180))*(1-$F180)),($E180-Q167+$D180*(1-$F180))*(1-$F180)))</f>
        <v>-11.890271221942685</v>
      </c>
      <c r="R180" s="37">
        <f>IF(R$4&lt;=Settings!$C$10,INDEX(Inputs_prices!$X$5:$AA$16,$G180,MATCH(R$4,Inputs_prices!$X$4:$AA$4,0)),$D180*$F180+IF($D180*(1-$F180)&gt;=0,MAX($D180*(1-$F180),($E180-R167+$D180*(1-$F180))*(1-$F180)),($E180-R167+$D180*(1-$F180))*(1-$F180)))</f>
        <v>-10.115039982919265</v>
      </c>
      <c r="S180" s="37">
        <f>IF(S$4&lt;=Settings!$C$10,INDEX(Inputs_prices!$X$5:$AA$16,$G180,MATCH(S$4,Inputs_prices!$X$4:$AA$4,0)),$D180*$F180+IF($D180*(1-$F180)&gt;=0,MAX($D180*(1-$F180),($E180-S167+$D180*(1-$F180))*(1-$F180)),($E180-S167+$D180*(1-$F180))*(1-$F180)))</f>
        <v>-9.6266451119933585</v>
      </c>
      <c r="T180" s="37">
        <f>IF(T$4&lt;=Settings!$C$10,INDEX(Inputs_prices!$X$5:$AA$16,$G180,MATCH(T$4,Inputs_prices!$X$4:$AA$4,0)),$D180*$F180+IF($D180*(1-$F180)&gt;=0,MAX($D180*(1-$F180),($E180-T167+$D180*(1-$F180))*(1-$F180)),($E180-T167+$D180*(1-$F180))*(1-$F180)))</f>
        <v>-9.380454492335101</v>
      </c>
      <c r="U180" s="37">
        <f>IF(U$4&lt;=Settings!$C$10,INDEX(Inputs_prices!$X$5:$AA$16,$G180,MATCH(U$4,Inputs_prices!$X$4:$AA$4,0)),$D180*$F180+IF($D180*(1-$F180)&gt;=0,MAX($D180*(1-$F180),($E180-U167+$D180*(1-$F180))*(1-$F180)),($E180-U167+$D180*(1-$F180))*(1-$F180)))</f>
        <v>-9.165159263356049</v>
      </c>
      <c r="V180" s="37">
        <f>IF(V$4&lt;=Settings!$C$10,INDEX(Inputs_prices!$X$5:$AA$16,$G180,MATCH(V$4,Inputs_prices!$X$4:$AA$4,0)),$D180*$F180+IF($D180*(1-$F180)&gt;=0,MAX($D180*(1-$F180),($E180-V167+$D180*(1-$F180))*(1-$F180)),($E180-V167+$D180*(1-$F180))*(1-$F180)))</f>
        <v>-8.9312608390316921</v>
      </c>
      <c r="W180" s="37">
        <f>IF(W$4&lt;=Settings!$C$10,INDEX(Inputs_prices!$X$5:$AA$16,$G180,MATCH(W$4,Inputs_prices!$X$4:$AA$4,0)),$D180*$F180+IF($D180*(1-$F180)&gt;=0,MAX($D180*(1-$F180),($E180-W167+$D180*(1-$F180))*(1-$F180)),($E180-W167+$D180*(1-$F180))*(1-$F180)))</f>
        <v>-8.9312608390316903</v>
      </c>
      <c r="X180" s="37">
        <f>IF(X$4&lt;=Settings!$C$10,INDEX(Inputs_prices!$X$5:$AA$16,$G180,MATCH(X$4,Inputs_prices!$X$4:$AA$4,0)),$D180*$F180+IF($D180*(1-$F180)&gt;=0,MAX($D180*(1-$F180),($E180-X167+$D180*(1-$F180))*(1-$F180)),($E180-X167+$D180*(1-$F180))*(1-$F180)))</f>
        <v>-8.9312608390316903</v>
      </c>
      <c r="Y180" s="37">
        <f>IF(Y$4&lt;=Settings!$C$10,INDEX(Inputs_prices!$X$5:$AA$16,$G180,MATCH(Y$4,Inputs_prices!$X$4:$AA$4,0)),$D180*$F180+IF($D180*(1-$F180)&gt;=0,MAX($D180*(1-$F180),($E180-Y167+$D180*(1-$F180))*(1-$F180)),($E180-Y167+$D180*(1-$F180))*(1-$F180)))</f>
        <v>-8.9312608390316957</v>
      </c>
      <c r="Z180" s="39">
        <f>IF(Z$4&lt;=Settings!$C$10,INDEX(Inputs_prices!$X$5:$AA$16,$G180,MATCH(Z$4,Inputs_prices!$X$4:$AA$4,0)),OTHERTAX($D180,$E180,Z167,$F180))</f>
        <v>-8.9312608390316957</v>
      </c>
      <c r="AA180" s="39"/>
      <c r="AB180" s="23" t="str">
        <f>LOWER(Settings!$C$4)&amp;".mit."&amp;$A180&amp;IF($C180="","","."&amp;$C180&amp;"."&amp;$B180)&amp;IF(INDEX(Variables!$D$5:$D$65,MATCH($A180,Variables!$A$5:$A$65,0))="","","."&amp;INDEX(Variables!$D$5:$D$65,MATCH($A180,Variables!$A$5:$A$65,0)))&amp;"."&amp;AB$5</f>
        <v>egy.mit.txo.all.ker.a.2</v>
      </c>
      <c r="AC180" s="38">
        <f>IF(AC$4&lt;=Settings!$C$10,INDEX(Inputs_prices!$X$5:$AA$16,$G180,MATCH(AC$4,Inputs_prices!$X$4:$AA$4,0)),$D180*$F180+IF($D180*(1-$F180)&gt;=0,MAX($D180*(1-$F180),($E180-AC167+$D180*(1-$F180))*(1-$F180)),($E180-AC167+$D180*(1-$F180))*(1-$F180)))</f>
        <v>-11.112548239527122</v>
      </c>
      <c r="AD180" s="37">
        <f>IF(AD$4&lt;=Settings!$C$10,INDEX(Inputs_prices!$X$5:$AA$16,$G180,MATCH(AD$4,Inputs_prices!$X$4:$AA$4,0)),$D180*$F180+IF($D180*(1-$F180)&gt;=0,MAX($D180*(1-$F180),($E180-AD167+$D180*(1-$F180))*(1-$F180)),($E180-AD167+$D180*(1-$F180))*(1-$F180)))</f>
        <v>-12.494182332006067</v>
      </c>
      <c r="AE180" s="37">
        <f>IF(AE$4&lt;=Settings!$C$10,INDEX(Inputs_prices!$X$5:$AA$16,$G180,MATCH(AE$4,Inputs_prices!$X$4:$AA$4,0)),$D180*$F180+IF($D180*(1-$F180)&gt;=0,MAX($D180*(1-$F180),($E180-AE167+$D180*(1-$F180))*(1-$F180)),($E180-AE167+$D180*(1-$F180))*(1-$F180)))</f>
        <v>-12.641579947151756</v>
      </c>
      <c r="AF180" s="37">
        <f>IF(AF$4&lt;=Settings!$C$10,INDEX(Inputs_prices!$X$5:$AA$16,$G180,MATCH(AF$4,Inputs_prices!$X$4:$AA$4,0)),$D180*$F180+IF($D180*(1-$F180)&gt;=0,MAX($D180*(1-$F180),($E180-AF167+$D180*(1-$F180))*(1-$F180)),($E180-AF167+$D180*(1-$F180))*(1-$F180)))</f>
        <v>-10.178266989193407</v>
      </c>
      <c r="AG180" s="37">
        <f>IF(AG$4&lt;=Settings!$C$10,INDEX(Inputs_prices!$X$5:$AA$16,$G180,MATCH(AG$4,Inputs_prices!$X$4:$AA$4,0)),$D180*$F180+IF($D180*(1-$F180)&gt;=0,MAX($D180*(1-$F180),($E180-AG167+$D180*(1-$F180))*(1-$F180)),($E180-AG167+$D180*(1-$F180))*(1-$F180)))</f>
        <v>-11.890271221942685</v>
      </c>
      <c r="AH180" s="37">
        <f>IF(AH$4&lt;=Settings!$C$10,INDEX(Inputs_prices!$X$5:$AA$16,$G180,MATCH(AH$4,Inputs_prices!$X$4:$AA$4,0)),$D180*$F180+IF($D180*(1-$F180)&gt;=0,MAX($D180*(1-$F180),($E180-AH167+$D180*(1-$F180))*(1-$F180)),($E180-AH167+$D180*(1-$F180))*(1-$F180)))</f>
        <v>-10.115039982919265</v>
      </c>
      <c r="AI180" s="37">
        <f>IF(AI$4&lt;=Settings!$C$10,INDEX(Inputs_prices!$X$5:$AA$16,$G180,MATCH(AI$4,Inputs_prices!$X$4:$AA$4,0)),$D180*$F180+IF($D180*(1-$F180)&gt;=0,MAX($D180*(1-$F180),($E180-AI167+$D180*(1-$F180))*(1-$F180)),($E180-AI167+$D180*(1-$F180))*(1-$F180)))</f>
        <v>-9.6266451119933585</v>
      </c>
      <c r="AJ180" s="37">
        <f>IF(AJ$4&lt;=Settings!$C$10,INDEX(Inputs_prices!$X$5:$AA$16,$G180,MATCH(AJ$4,Inputs_prices!$X$4:$AA$4,0)),$D180*$F180+IF($D180*(1-$F180)&gt;=0,MAX($D180*(1-$F180),($E180-AJ167+$D180*(1-$F180))*(1-$F180)),($E180-AJ167+$D180*(1-$F180))*(1-$F180)))</f>
        <v>-9.380454492335101</v>
      </c>
      <c r="AK180" s="37">
        <f>IF(AK$4&lt;=Settings!$C$10,INDEX(Inputs_prices!$X$5:$AA$16,$G180,MATCH(AK$4,Inputs_prices!$X$4:$AA$4,0)),$D180*$F180+IF($D180*(1-$F180)&gt;=0,MAX($D180*(1-$F180),($E180-AK167+$D180*(1-$F180))*(1-$F180)),($E180-AK167+$D180*(1-$F180))*(1-$F180)))</f>
        <v>-9.165159263356049</v>
      </c>
      <c r="AL180" s="37">
        <f>IF(AL$4&lt;=Settings!$C$10,INDEX(Inputs_prices!$X$5:$AA$16,$G180,MATCH(AL$4,Inputs_prices!$X$4:$AA$4,0)),$D180*$F180+IF($D180*(1-$F180)&gt;=0,MAX($D180*(1-$F180),($E180-AL167+$D180*(1-$F180))*(1-$F180)),($E180-AL167+$D180*(1-$F180))*(1-$F180)))</f>
        <v>-8.9312608390316921</v>
      </c>
      <c r="AM180" s="37">
        <f>IF(AM$4&lt;=Settings!$C$10,INDEX(Inputs_prices!$X$5:$AA$16,$G180,MATCH(AM$4,Inputs_prices!$X$4:$AA$4,0)),$D180*$F180+IF($D180*(1-$F180)&gt;=0,MAX($D180*(1-$F180),($E180-AM167+$D180*(1-$F180))*(1-$F180)),($E180-AM167+$D180*(1-$F180))*(1-$F180)))</f>
        <v>-8.9312608390316903</v>
      </c>
      <c r="AN180" s="37">
        <f>IF(AN$4&lt;=Settings!$C$10,INDEX(Inputs_prices!$X$5:$AA$16,$G180,MATCH(AN$4,Inputs_prices!$X$4:$AA$4,0)),$D180*$F180+IF($D180*(1-$F180)&gt;=0,MAX($D180*(1-$F180),($E180-AN167+$D180*(1-$F180))*(1-$F180)),($E180-AN167+$D180*(1-$F180))*(1-$F180)))</f>
        <v>-8.9312608390316903</v>
      </c>
      <c r="AO180" s="37">
        <f>IF(AO$4&lt;=Settings!$C$10,INDEX(Inputs_prices!$X$5:$AA$16,$G180,MATCH(AO$4,Inputs_prices!$X$4:$AA$4,0)),$D180*$F180+IF($D180*(1-$F180)&gt;=0,MAX($D180*(1-$F180),($E180-AO167+$D180*(1-$F180))*(1-$F180)),($E180-AO167+$D180*(1-$F180))*(1-$F180)))</f>
        <v>-8.9312608390316957</v>
      </c>
      <c r="AP180" s="39">
        <f>IF(AP$4&lt;=Settings!$C$10,INDEX(Inputs_prices!$X$5:$AA$16,$G180,MATCH(AP$4,Inputs_prices!$X$4:$AA$4,0)),OTHERTAX($D180,$E180,AP167,$F180))</f>
        <v>-8.9312608390316957</v>
      </c>
    </row>
    <row r="181" spans="1:42" hidden="1" outlineLevel="1" x14ac:dyDescent="0.25">
      <c r="A181" s="5" t="s">
        <v>925</v>
      </c>
      <c r="B181" s="5" t="s">
        <v>876</v>
      </c>
      <c r="C181" s="5" t="s">
        <v>870</v>
      </c>
      <c r="D181" s="37">
        <f>INDEX(Inputs_prices!$S$5:$S$16,MATCH($B181&amp;"."&amp;$C181,Inputs_prices!$A$5:$A$16,0))</f>
        <v>-11.181564575603094</v>
      </c>
      <c r="E181" s="37">
        <f>INDEX(Inputs_prices!$R$5:$R$16,MATCH($B181&amp;"."&amp;$C181,Inputs_prices!$A$5:$A$16,0))</f>
        <v>14.968533331217625</v>
      </c>
      <c r="F181" s="37">
        <f>INDEX(Inputs_prices!$K$5:$K$16,MATCH($B181&amp;"."&amp;$C181,Inputs_prices!$A$5:$A$16,0))</f>
        <v>0</v>
      </c>
      <c r="G181" s="37">
        <f>INDEX(Inputs_prices!$E$5:$E$16,MATCH($B181&amp;"."&amp;$C181,Inputs_prices!$A$5:$A$16,0))</f>
        <v>11</v>
      </c>
      <c r="H181" s="5" t="str">
        <f>INDEX(Variables!$B$5:$B$65,MATCH($A181,Variables!$A$5:$A$65,0))&amp;IF($C181="",""," | "&amp;INDEX(Mapping!$B$5:$B$26,MATCH($C181,Mapping!$A$5:$A$26,0))&amp;" | "&amp;INDEX(Mapping!$B$30:$B$41,MATCH($B181,Mapping!$A$30:$A$41,0)))</f>
        <v>Excise and other taxes (before new policies) | All subsectors | Other oil products</v>
      </c>
      <c r="I181" s="5" t="str">
        <f>INDEX(Variables!$C$5:$C$65,MATCH($A181,Variables!$A$5:$A$65,0))</f>
        <v>$/GJ real</v>
      </c>
      <c r="J181" s="5" t="str">
        <f>INDEX(Variables!$E$5:$E$65,MATCH($A181,Variables!$A$5:$A$65,0))</f>
        <v>Historical: Inputs_prices; then fixed part txo_L x pcc + floating part (pass-through rule)</v>
      </c>
      <c r="K181" s="5"/>
      <c r="L181" s="23" t="str">
        <f>LOWER(Settings!$C$4)&amp;".mit."&amp;$A181&amp;IF($C181="","","."&amp;$C181&amp;"."&amp;$B181)&amp;IF(INDEX(Variables!$D$5:$D$65,MATCH($A181,Variables!$A$5:$A$65,0))="","","."&amp;INDEX(Variables!$D$5:$D$65,MATCH($A181,Variables!$A$5:$A$65,0)))&amp;"."&amp;L$5</f>
        <v>egy.mit.txo.all.oop.a.1</v>
      </c>
      <c r="M181" s="38">
        <f>IF(M$4&lt;=Settings!$C$10,INDEX(Inputs_prices!$X$5:$AA$16,$G181,MATCH(M$4,Inputs_prices!$X$4:$AA$4,0)),$D181*$F181+IF($D181*(1-$F181)&gt;=0,MAX($D181*(1-$F181),($E181-M168+$D181*(1-$F181))*(1-$F181)),($E181-M168+$D181*(1-$F181))*(1-$F181)))</f>
        <v>-13.635123911792364</v>
      </c>
      <c r="N181" s="37">
        <f>IF(N$4&lt;=Settings!$C$10,INDEX(Inputs_prices!$X$5:$AA$16,$G181,MATCH(N$4,Inputs_prices!$X$4:$AA$4,0)),$D181*$F181+IF($D181*(1-$F181)&gt;=0,MAX($D181*(1-$F181),($E181-N168+$D181*(1-$F181))*(1-$F181)),($E181-N168+$D181*(1-$F181))*(1-$F181)))</f>
        <v>-11.236754064191171</v>
      </c>
      <c r="O181" s="37">
        <f>IF(O$4&lt;=Settings!$C$10,INDEX(Inputs_prices!$X$5:$AA$16,$G181,MATCH(O$4,Inputs_prices!$X$4:$AA$4,0)),$D181*$F181+IF($D181*(1-$F181)&gt;=0,MAX($D181*(1-$F181),($E181-O168+$D181*(1-$F181))*(1-$F181)),($E181-O168+$D181*(1-$F181))*(1-$F181)))</f>
        <v>-11.181564575603094</v>
      </c>
      <c r="P181" s="37">
        <f>IF(P$4&lt;=Settings!$C$10,INDEX(Inputs_prices!$X$5:$AA$16,$G181,MATCH(P$4,Inputs_prices!$X$4:$AA$4,0)),$D181*$F181+IF($D181*(1-$F181)&gt;=0,MAX($D181*(1-$F181),($E181-P168+$D181*(1-$F181))*(1-$F181)),($E181-P168+$D181*(1-$F181))*(1-$F181)))</f>
        <v>-8.9071087972846179</v>
      </c>
      <c r="Q181" s="37">
        <f>IF(Q$4&lt;=Settings!$C$10,INDEX(Inputs_prices!$X$5:$AA$16,$G181,MATCH(Q$4,Inputs_prices!$X$4:$AA$4,0)),$D181*$F181+IF($D181*(1-$F181)&gt;=0,MAX($D181*(1-$F181),($E181-Q168+$D181*(1-$F181))*(1-$F181)),($E181-Q168+$D181*(1-$F181))*(1-$F181)))</f>
        <v>-10.487857157781056</v>
      </c>
      <c r="R181" s="37">
        <f>IF(R$4&lt;=Settings!$C$10,INDEX(Inputs_prices!$X$5:$AA$16,$G181,MATCH(R$4,Inputs_prices!$X$4:$AA$4,0)),$D181*$F181+IF($D181*(1-$F181)&gt;=0,MAX($D181*(1-$F181),($E181-R168+$D181*(1-$F181))*(1-$F181)),($E181-R168+$D181*(1-$F181))*(1-$F181)))</f>
        <v>-8.8487292766064236</v>
      </c>
      <c r="S181" s="37">
        <f>IF(S$4&lt;=Settings!$C$10,INDEX(Inputs_prices!$X$5:$AA$16,$G181,MATCH(S$4,Inputs_prices!$X$4:$AA$4,0)),$D181*$F181+IF($D181*(1-$F181)&gt;=0,MAX($D181*(1-$F181),($E181-S168+$D181*(1-$F181))*(1-$F181)),($E181-S168+$D181*(1-$F181))*(1-$F181)))</f>
        <v>-8.397778644170657</v>
      </c>
      <c r="T181" s="37">
        <f>IF(T$4&lt;=Settings!$C$10,INDEX(Inputs_prices!$X$5:$AA$16,$G181,MATCH(T$4,Inputs_prices!$X$4:$AA$4,0)),$D181*$F181+IF($D181*(1-$F181)&gt;=0,MAX($D181*(1-$F181),($E181-T168+$D181*(1-$F181))*(1-$F181)),($E181-T168+$D181*(1-$F181))*(1-$F181)))</f>
        <v>-8.1704629571238812</v>
      </c>
      <c r="U181" s="37">
        <f>IF(U$4&lt;=Settings!$C$10,INDEX(Inputs_prices!$X$5:$AA$16,$G181,MATCH(U$4,Inputs_prices!$X$4:$AA$4,0)),$D181*$F181+IF($D181*(1-$F181)&gt;=0,MAX($D181*(1-$F181),($E181-U168+$D181*(1-$F181))*(1-$F181)),($E181-U168+$D181*(1-$F181))*(1-$F181)))</f>
        <v>-7.9716739741756246</v>
      </c>
      <c r="V181" s="37">
        <f>IF(V$4&lt;=Settings!$C$10,INDEX(Inputs_prices!$X$5:$AA$16,$G181,MATCH(V$4,Inputs_prices!$X$4:$AA$4,0)),$D181*$F181+IF($D181*(1-$F181)&gt;=0,MAX($D181*(1-$F181),($E181-V168+$D181*(1-$F181))*(1-$F181)),($E181-V168+$D181*(1-$F181))*(1-$F181)))</f>
        <v>-7.7557080649210199</v>
      </c>
      <c r="W181" s="37">
        <f>IF(W$4&lt;=Settings!$C$10,INDEX(Inputs_prices!$X$5:$AA$16,$G181,MATCH(W$4,Inputs_prices!$X$4:$AA$4,0)),$D181*$F181+IF($D181*(1-$F181)&gt;=0,MAX($D181*(1-$F181),($E181-W168+$D181*(1-$F181))*(1-$F181)),($E181-W168+$D181*(1-$F181))*(1-$F181)))</f>
        <v>-7.7557080649210199</v>
      </c>
      <c r="X181" s="37">
        <f>IF(X$4&lt;=Settings!$C$10,INDEX(Inputs_prices!$X$5:$AA$16,$G181,MATCH(X$4,Inputs_prices!$X$4:$AA$4,0)),$D181*$F181+IF($D181*(1-$F181)&gt;=0,MAX($D181*(1-$F181),($E181-X168+$D181*(1-$F181))*(1-$F181)),($E181-X168+$D181*(1-$F181))*(1-$F181)))</f>
        <v>-7.7557080649210199</v>
      </c>
      <c r="Y181" s="37">
        <f>IF(Y$4&lt;=Settings!$C$10,INDEX(Inputs_prices!$X$5:$AA$16,$G181,MATCH(Y$4,Inputs_prices!$X$4:$AA$4,0)),$D181*$F181+IF($D181*(1-$F181)&gt;=0,MAX($D181*(1-$F181),($E181-Y168+$D181*(1-$F181))*(1-$F181)),($E181-Y168+$D181*(1-$F181))*(1-$F181)))</f>
        <v>-7.7557080649210235</v>
      </c>
      <c r="Z181" s="39">
        <f>IF(Z$4&lt;=Settings!$C$10,INDEX(Inputs_prices!$X$5:$AA$16,$G181,MATCH(Z$4,Inputs_prices!$X$4:$AA$4,0)),OTHERTAX($D181,$E181,Z168,$F181))</f>
        <v>-7.7557080649210217</v>
      </c>
      <c r="AA181" s="39"/>
      <c r="AB181" s="23" t="str">
        <f>LOWER(Settings!$C$4)&amp;".mit."&amp;$A181&amp;IF($C181="","","."&amp;$C181&amp;"."&amp;$B181)&amp;IF(INDEX(Variables!$D$5:$D$65,MATCH($A181,Variables!$A$5:$A$65,0))="","","."&amp;INDEX(Variables!$D$5:$D$65,MATCH($A181,Variables!$A$5:$A$65,0)))&amp;"."&amp;AB$5</f>
        <v>egy.mit.txo.all.oop.a.2</v>
      </c>
      <c r="AC181" s="38">
        <f>IF(AC$4&lt;=Settings!$C$10,INDEX(Inputs_prices!$X$5:$AA$16,$G181,MATCH(AC$4,Inputs_prices!$X$4:$AA$4,0)),$D181*$F181+IF($D181*(1-$F181)&gt;=0,MAX($D181*(1-$F181),($E181-AC168+$D181*(1-$F181))*(1-$F181)),($E181-AC168+$D181*(1-$F181))*(1-$F181)))</f>
        <v>-13.635123911792364</v>
      </c>
      <c r="AD181" s="37">
        <f>IF(AD$4&lt;=Settings!$C$10,INDEX(Inputs_prices!$X$5:$AA$16,$G181,MATCH(AD$4,Inputs_prices!$X$4:$AA$4,0)),$D181*$F181+IF($D181*(1-$F181)&gt;=0,MAX($D181*(1-$F181),($E181-AD168+$D181*(1-$F181))*(1-$F181)),($E181-AD168+$D181*(1-$F181))*(1-$F181)))</f>
        <v>-11.236754064191171</v>
      </c>
      <c r="AE181" s="37">
        <f>IF(AE$4&lt;=Settings!$C$10,INDEX(Inputs_prices!$X$5:$AA$16,$G181,MATCH(AE$4,Inputs_prices!$X$4:$AA$4,0)),$D181*$F181+IF($D181*(1-$F181)&gt;=0,MAX($D181*(1-$F181),($E181-AE168+$D181*(1-$F181))*(1-$F181)),($E181-AE168+$D181*(1-$F181))*(1-$F181)))</f>
        <v>-11.181564575603094</v>
      </c>
      <c r="AF181" s="37">
        <f>IF(AF$4&lt;=Settings!$C$10,INDEX(Inputs_prices!$X$5:$AA$16,$G181,MATCH(AF$4,Inputs_prices!$X$4:$AA$4,0)),$D181*$F181+IF($D181*(1-$F181)&gt;=0,MAX($D181*(1-$F181),($E181-AF168+$D181*(1-$F181))*(1-$F181)),($E181-AF168+$D181*(1-$F181))*(1-$F181)))</f>
        <v>-8.9071087972846179</v>
      </c>
      <c r="AG181" s="37">
        <f>IF(AG$4&lt;=Settings!$C$10,INDEX(Inputs_prices!$X$5:$AA$16,$G181,MATCH(AG$4,Inputs_prices!$X$4:$AA$4,0)),$D181*$F181+IF($D181*(1-$F181)&gt;=0,MAX($D181*(1-$F181),($E181-AG168+$D181*(1-$F181))*(1-$F181)),($E181-AG168+$D181*(1-$F181))*(1-$F181)))</f>
        <v>-10.487857157781056</v>
      </c>
      <c r="AH181" s="37">
        <f>IF(AH$4&lt;=Settings!$C$10,INDEX(Inputs_prices!$X$5:$AA$16,$G181,MATCH(AH$4,Inputs_prices!$X$4:$AA$4,0)),$D181*$F181+IF($D181*(1-$F181)&gt;=0,MAX($D181*(1-$F181),($E181-AH168+$D181*(1-$F181))*(1-$F181)),($E181-AH168+$D181*(1-$F181))*(1-$F181)))</f>
        <v>-8.8487292766064236</v>
      </c>
      <c r="AI181" s="37">
        <f>IF(AI$4&lt;=Settings!$C$10,INDEX(Inputs_prices!$X$5:$AA$16,$G181,MATCH(AI$4,Inputs_prices!$X$4:$AA$4,0)),$D181*$F181+IF($D181*(1-$F181)&gt;=0,MAX($D181*(1-$F181),($E181-AI168+$D181*(1-$F181))*(1-$F181)),($E181-AI168+$D181*(1-$F181))*(1-$F181)))</f>
        <v>-8.397778644170657</v>
      </c>
      <c r="AJ181" s="37">
        <f>IF(AJ$4&lt;=Settings!$C$10,INDEX(Inputs_prices!$X$5:$AA$16,$G181,MATCH(AJ$4,Inputs_prices!$X$4:$AA$4,0)),$D181*$F181+IF($D181*(1-$F181)&gt;=0,MAX($D181*(1-$F181),($E181-AJ168+$D181*(1-$F181))*(1-$F181)),($E181-AJ168+$D181*(1-$F181))*(1-$F181)))</f>
        <v>-8.1704629571238812</v>
      </c>
      <c r="AK181" s="37">
        <f>IF(AK$4&lt;=Settings!$C$10,INDEX(Inputs_prices!$X$5:$AA$16,$G181,MATCH(AK$4,Inputs_prices!$X$4:$AA$4,0)),$D181*$F181+IF($D181*(1-$F181)&gt;=0,MAX($D181*(1-$F181),($E181-AK168+$D181*(1-$F181))*(1-$F181)),($E181-AK168+$D181*(1-$F181))*(1-$F181)))</f>
        <v>-7.9716739741756246</v>
      </c>
      <c r="AL181" s="37">
        <f>IF(AL$4&lt;=Settings!$C$10,INDEX(Inputs_prices!$X$5:$AA$16,$G181,MATCH(AL$4,Inputs_prices!$X$4:$AA$4,0)),$D181*$F181+IF($D181*(1-$F181)&gt;=0,MAX($D181*(1-$F181),($E181-AL168+$D181*(1-$F181))*(1-$F181)),($E181-AL168+$D181*(1-$F181))*(1-$F181)))</f>
        <v>-7.7557080649210199</v>
      </c>
      <c r="AM181" s="37">
        <f>IF(AM$4&lt;=Settings!$C$10,INDEX(Inputs_prices!$X$5:$AA$16,$G181,MATCH(AM$4,Inputs_prices!$X$4:$AA$4,0)),$D181*$F181+IF($D181*(1-$F181)&gt;=0,MAX($D181*(1-$F181),($E181-AM168+$D181*(1-$F181))*(1-$F181)),($E181-AM168+$D181*(1-$F181))*(1-$F181)))</f>
        <v>-7.7557080649210199</v>
      </c>
      <c r="AN181" s="37">
        <f>IF(AN$4&lt;=Settings!$C$10,INDEX(Inputs_prices!$X$5:$AA$16,$G181,MATCH(AN$4,Inputs_prices!$X$4:$AA$4,0)),$D181*$F181+IF($D181*(1-$F181)&gt;=0,MAX($D181*(1-$F181),($E181-AN168+$D181*(1-$F181))*(1-$F181)),($E181-AN168+$D181*(1-$F181))*(1-$F181)))</f>
        <v>-7.7557080649210199</v>
      </c>
      <c r="AO181" s="37">
        <f>IF(AO$4&lt;=Settings!$C$10,INDEX(Inputs_prices!$X$5:$AA$16,$G181,MATCH(AO$4,Inputs_prices!$X$4:$AA$4,0)),$D181*$F181+IF($D181*(1-$F181)&gt;=0,MAX($D181*(1-$F181),($E181-AO168+$D181*(1-$F181))*(1-$F181)),($E181-AO168+$D181*(1-$F181))*(1-$F181)))</f>
        <v>-7.7557080649210235</v>
      </c>
      <c r="AP181" s="39">
        <f>IF(AP$4&lt;=Settings!$C$10,INDEX(Inputs_prices!$X$5:$AA$16,$G181,MATCH(AP$4,Inputs_prices!$X$4:$AA$4,0)),OTHERTAX($D181,$E181,AP168,$F181))</f>
        <v>-7.7557080649210217</v>
      </c>
    </row>
    <row r="182" spans="1:42" hidden="1" outlineLevel="1" x14ac:dyDescent="0.25">
      <c r="A182" s="5" t="s">
        <v>925</v>
      </c>
      <c r="B182" s="5" t="s">
        <v>877</v>
      </c>
      <c r="C182" s="5" t="s">
        <v>870</v>
      </c>
      <c r="D182" s="37">
        <f>INDEX(Inputs_prices!$S$5:$S$16,MATCH($B182&amp;"."&amp;$C182,Inputs_prices!$A$5:$A$16,0))</f>
        <v>0</v>
      </c>
      <c r="E182" s="37">
        <f>INDEX(Inputs_prices!$R$5:$R$16,MATCH($B182&amp;"."&amp;$C182,Inputs_prices!$A$5:$A$16,0))</f>
        <v>14.470971901687905</v>
      </c>
      <c r="F182" s="37">
        <f>INDEX(Inputs_prices!$K$5:$K$16,MATCH($B182&amp;"."&amp;$C182,Inputs_prices!$A$5:$A$16,0))</f>
        <v>1</v>
      </c>
      <c r="G182" s="37">
        <f>INDEX(Inputs_prices!$E$5:$E$16,MATCH($B182&amp;"."&amp;$C182,Inputs_prices!$A$5:$A$16,0))</f>
        <v>12</v>
      </c>
      <c r="H182" s="5" t="str">
        <f>INDEX(Variables!$B$5:$B$65,MATCH($A182,Variables!$A$5:$A$65,0))&amp;IF($C182="",""," | "&amp;INDEX(Mapping!$B$5:$B$26,MATCH($C182,Mapping!$A$5:$A$26,0))&amp;" | "&amp;INDEX(Mapping!$B$30:$B$41,MATCH($B182,Mapping!$A$30:$A$41,0)))</f>
        <v>Excise and other taxes (before new policies) | All subsectors | Biomass</v>
      </c>
      <c r="I182" s="5" t="str">
        <f>INDEX(Variables!$C$5:$C$65,MATCH($A182,Variables!$A$5:$A$65,0))</f>
        <v>$/GJ real</v>
      </c>
      <c r="J182" s="5" t="str">
        <f>INDEX(Variables!$E$5:$E$65,MATCH($A182,Variables!$A$5:$A$65,0))</f>
        <v>Historical: Inputs_prices; then fixed part txo_L x pcc + floating part (pass-through rule)</v>
      </c>
      <c r="K182" s="5"/>
      <c r="L182" s="23" t="str">
        <f>LOWER(Settings!$C$4)&amp;".mit."&amp;$A182&amp;IF($C182="","","."&amp;$C182&amp;"."&amp;$B182)&amp;IF(INDEX(Variables!$D$5:$D$65,MATCH($A182,Variables!$A$5:$A$65,0))="","","."&amp;INDEX(Variables!$D$5:$D$65,MATCH($A182,Variables!$A$5:$A$65,0)))&amp;"."&amp;L$5</f>
        <v>egy.mit.txo.all.bio.a.1</v>
      </c>
      <c r="M182" s="38">
        <f>IF(M$4&lt;=Settings!$C$10,INDEX(Inputs_prices!$X$5:$AA$16,$G182,MATCH(M$4,Inputs_prices!$X$4:$AA$4,0)),$D182*$F182+IF($D182*(1-$F182)&gt;=0,MAX($D182*(1-$F182),($E182-M169+$D182*(1-$F182))*(1-$F182)),($E182-M169+$D182*(1-$F182))*(1-$F182)))</f>
        <v>0</v>
      </c>
      <c r="N182" s="37">
        <f>IF(N$4&lt;=Settings!$C$10,INDEX(Inputs_prices!$X$5:$AA$16,$G182,MATCH(N$4,Inputs_prices!$X$4:$AA$4,0)),$D182*$F182+IF($D182*(1-$F182)&gt;=0,MAX($D182*(1-$F182),($E182-N169+$D182*(1-$F182))*(1-$F182)),($E182-N169+$D182*(1-$F182))*(1-$F182)))</f>
        <v>0</v>
      </c>
      <c r="O182" s="37">
        <f>IF(O$4&lt;=Settings!$C$10,INDEX(Inputs_prices!$X$5:$AA$16,$G182,MATCH(O$4,Inputs_prices!$X$4:$AA$4,0)),$D182*$F182+IF($D182*(1-$F182)&gt;=0,MAX($D182*(1-$F182),($E182-O169+$D182*(1-$F182))*(1-$F182)),($E182-O169+$D182*(1-$F182))*(1-$F182)))</f>
        <v>0</v>
      </c>
      <c r="P182" s="37">
        <f>IF(P$4&lt;=Settings!$C$10,INDEX(Inputs_prices!$X$5:$AA$16,$G182,MATCH(P$4,Inputs_prices!$X$4:$AA$4,0)),$D182*$F182+IF($D182*(1-$F182)&gt;=0,MAX($D182*(1-$F182),($E182-P169+$D182*(1-$F182))*(1-$F182)),($E182-P169+$D182*(1-$F182))*(1-$F182)))</f>
        <v>0</v>
      </c>
      <c r="Q182" s="37">
        <f>IF(Q$4&lt;=Settings!$C$10,INDEX(Inputs_prices!$X$5:$AA$16,$G182,MATCH(Q$4,Inputs_prices!$X$4:$AA$4,0)),$D182*$F182+IF($D182*(1-$F182)&gt;=0,MAX($D182*(1-$F182),($E182-Q169+$D182*(1-$F182))*(1-$F182)),($E182-Q169+$D182*(1-$F182))*(1-$F182)))</f>
        <v>0</v>
      </c>
      <c r="R182" s="37">
        <f>IF(R$4&lt;=Settings!$C$10,INDEX(Inputs_prices!$X$5:$AA$16,$G182,MATCH(R$4,Inputs_prices!$X$4:$AA$4,0)),$D182*$F182+IF($D182*(1-$F182)&gt;=0,MAX($D182*(1-$F182),($E182-R169+$D182*(1-$F182))*(1-$F182)),($E182-R169+$D182*(1-$F182))*(1-$F182)))</f>
        <v>0</v>
      </c>
      <c r="S182" s="37">
        <f>IF(S$4&lt;=Settings!$C$10,INDEX(Inputs_prices!$X$5:$AA$16,$G182,MATCH(S$4,Inputs_prices!$X$4:$AA$4,0)),$D182*$F182+IF($D182*(1-$F182)&gt;=0,MAX($D182*(1-$F182),($E182-S169+$D182*(1-$F182))*(1-$F182)),($E182-S169+$D182*(1-$F182))*(1-$F182)))</f>
        <v>0</v>
      </c>
      <c r="T182" s="37">
        <f>IF(T$4&lt;=Settings!$C$10,INDEX(Inputs_prices!$X$5:$AA$16,$G182,MATCH(T$4,Inputs_prices!$X$4:$AA$4,0)),$D182*$F182+IF($D182*(1-$F182)&gt;=0,MAX($D182*(1-$F182),($E182-T169+$D182*(1-$F182))*(1-$F182)),($E182-T169+$D182*(1-$F182))*(1-$F182)))</f>
        <v>0</v>
      </c>
      <c r="U182" s="37">
        <f>IF(U$4&lt;=Settings!$C$10,INDEX(Inputs_prices!$X$5:$AA$16,$G182,MATCH(U$4,Inputs_prices!$X$4:$AA$4,0)),$D182*$F182+IF($D182*(1-$F182)&gt;=0,MAX($D182*(1-$F182),($E182-U169+$D182*(1-$F182))*(1-$F182)),($E182-U169+$D182*(1-$F182))*(1-$F182)))</f>
        <v>0</v>
      </c>
      <c r="V182" s="37">
        <f>IF(V$4&lt;=Settings!$C$10,INDEX(Inputs_prices!$X$5:$AA$16,$G182,MATCH(V$4,Inputs_prices!$X$4:$AA$4,0)),$D182*$F182+IF($D182*(1-$F182)&gt;=0,MAX($D182*(1-$F182),($E182-V169+$D182*(1-$F182))*(1-$F182)),($E182-V169+$D182*(1-$F182))*(1-$F182)))</f>
        <v>0</v>
      </c>
      <c r="W182" s="37">
        <f>IF(W$4&lt;=Settings!$C$10,INDEX(Inputs_prices!$X$5:$AA$16,$G182,MATCH(W$4,Inputs_prices!$X$4:$AA$4,0)),$D182*$F182+IF($D182*(1-$F182)&gt;=0,MAX($D182*(1-$F182),($E182-W169+$D182*(1-$F182))*(1-$F182)),($E182-W169+$D182*(1-$F182))*(1-$F182)))</f>
        <v>0</v>
      </c>
      <c r="X182" s="37">
        <f>IF(X$4&lt;=Settings!$C$10,INDEX(Inputs_prices!$X$5:$AA$16,$G182,MATCH(X$4,Inputs_prices!$X$4:$AA$4,0)),$D182*$F182+IF($D182*(1-$F182)&gt;=0,MAX($D182*(1-$F182),($E182-X169+$D182*(1-$F182))*(1-$F182)),($E182-X169+$D182*(1-$F182))*(1-$F182)))</f>
        <v>0</v>
      </c>
      <c r="Y182" s="37">
        <f>IF(Y$4&lt;=Settings!$C$10,INDEX(Inputs_prices!$X$5:$AA$16,$G182,MATCH(Y$4,Inputs_prices!$X$4:$AA$4,0)),$D182*$F182+IF($D182*(1-$F182)&gt;=0,MAX($D182*(1-$F182),($E182-Y169+$D182*(1-$F182))*(1-$F182)),($E182-Y169+$D182*(1-$F182))*(1-$F182)))</f>
        <v>0</v>
      </c>
      <c r="Z182" s="39">
        <f>IF(Z$4&lt;=Settings!$C$10,INDEX(Inputs_prices!$X$5:$AA$16,$G182,MATCH(Z$4,Inputs_prices!$X$4:$AA$4,0)),OTHERTAX($D182,$E182,Z169,$F182))</f>
        <v>0</v>
      </c>
      <c r="AA182" s="39"/>
      <c r="AB182" s="23" t="str">
        <f>LOWER(Settings!$C$4)&amp;".mit."&amp;$A182&amp;IF($C182="","","."&amp;$C182&amp;"."&amp;$B182)&amp;IF(INDEX(Variables!$D$5:$D$65,MATCH($A182,Variables!$A$5:$A$65,0))="","","."&amp;INDEX(Variables!$D$5:$D$65,MATCH($A182,Variables!$A$5:$A$65,0)))&amp;"."&amp;AB$5</f>
        <v>egy.mit.txo.all.bio.a.2</v>
      </c>
      <c r="AC182" s="38">
        <f>IF(AC$4&lt;=Settings!$C$10,INDEX(Inputs_prices!$X$5:$AA$16,$G182,MATCH(AC$4,Inputs_prices!$X$4:$AA$4,0)),$D182*$F182+IF($D182*(1-$F182)&gt;=0,MAX($D182*(1-$F182),($E182-AC169+$D182*(1-$F182))*(1-$F182)),($E182-AC169+$D182*(1-$F182))*(1-$F182)))</f>
        <v>0</v>
      </c>
      <c r="AD182" s="37">
        <f>IF(AD$4&lt;=Settings!$C$10,INDEX(Inputs_prices!$X$5:$AA$16,$G182,MATCH(AD$4,Inputs_prices!$X$4:$AA$4,0)),$D182*$F182+IF($D182*(1-$F182)&gt;=0,MAX($D182*(1-$F182),($E182-AD169+$D182*(1-$F182))*(1-$F182)),($E182-AD169+$D182*(1-$F182))*(1-$F182)))</f>
        <v>0</v>
      </c>
      <c r="AE182" s="37">
        <f>IF(AE$4&lt;=Settings!$C$10,INDEX(Inputs_prices!$X$5:$AA$16,$G182,MATCH(AE$4,Inputs_prices!$X$4:$AA$4,0)),$D182*$F182+IF($D182*(1-$F182)&gt;=0,MAX($D182*(1-$F182),($E182-AE169+$D182*(1-$F182))*(1-$F182)),($E182-AE169+$D182*(1-$F182))*(1-$F182)))</f>
        <v>0</v>
      </c>
      <c r="AF182" s="37">
        <f>IF(AF$4&lt;=Settings!$C$10,INDEX(Inputs_prices!$X$5:$AA$16,$G182,MATCH(AF$4,Inputs_prices!$X$4:$AA$4,0)),$D182*$F182+IF($D182*(1-$F182)&gt;=0,MAX($D182*(1-$F182),($E182-AF169+$D182*(1-$F182))*(1-$F182)),($E182-AF169+$D182*(1-$F182))*(1-$F182)))</f>
        <v>0</v>
      </c>
      <c r="AG182" s="37">
        <f>IF(AG$4&lt;=Settings!$C$10,INDEX(Inputs_prices!$X$5:$AA$16,$G182,MATCH(AG$4,Inputs_prices!$X$4:$AA$4,0)),$D182*$F182+IF($D182*(1-$F182)&gt;=0,MAX($D182*(1-$F182),($E182-AG169+$D182*(1-$F182))*(1-$F182)),($E182-AG169+$D182*(1-$F182))*(1-$F182)))</f>
        <v>0</v>
      </c>
      <c r="AH182" s="37">
        <f>IF(AH$4&lt;=Settings!$C$10,INDEX(Inputs_prices!$X$5:$AA$16,$G182,MATCH(AH$4,Inputs_prices!$X$4:$AA$4,0)),$D182*$F182+IF($D182*(1-$F182)&gt;=0,MAX($D182*(1-$F182),($E182-AH169+$D182*(1-$F182))*(1-$F182)),($E182-AH169+$D182*(1-$F182))*(1-$F182)))</f>
        <v>0</v>
      </c>
      <c r="AI182" s="37">
        <f>IF(AI$4&lt;=Settings!$C$10,INDEX(Inputs_prices!$X$5:$AA$16,$G182,MATCH(AI$4,Inputs_prices!$X$4:$AA$4,0)),$D182*$F182+IF($D182*(1-$F182)&gt;=0,MAX($D182*(1-$F182),($E182-AI169+$D182*(1-$F182))*(1-$F182)),($E182-AI169+$D182*(1-$F182))*(1-$F182)))</f>
        <v>0</v>
      </c>
      <c r="AJ182" s="37">
        <f>IF(AJ$4&lt;=Settings!$C$10,INDEX(Inputs_prices!$X$5:$AA$16,$G182,MATCH(AJ$4,Inputs_prices!$X$4:$AA$4,0)),$D182*$F182+IF($D182*(1-$F182)&gt;=0,MAX($D182*(1-$F182),($E182-AJ169+$D182*(1-$F182))*(1-$F182)),($E182-AJ169+$D182*(1-$F182))*(1-$F182)))</f>
        <v>0</v>
      </c>
      <c r="AK182" s="37">
        <f>IF(AK$4&lt;=Settings!$C$10,INDEX(Inputs_prices!$X$5:$AA$16,$G182,MATCH(AK$4,Inputs_prices!$X$4:$AA$4,0)),$D182*$F182+IF($D182*(1-$F182)&gt;=0,MAX($D182*(1-$F182),($E182-AK169+$D182*(1-$F182))*(1-$F182)),($E182-AK169+$D182*(1-$F182))*(1-$F182)))</f>
        <v>0</v>
      </c>
      <c r="AL182" s="37">
        <f>IF(AL$4&lt;=Settings!$C$10,INDEX(Inputs_prices!$X$5:$AA$16,$G182,MATCH(AL$4,Inputs_prices!$X$4:$AA$4,0)),$D182*$F182+IF($D182*(1-$F182)&gt;=0,MAX($D182*(1-$F182),($E182-AL169+$D182*(1-$F182))*(1-$F182)),($E182-AL169+$D182*(1-$F182))*(1-$F182)))</f>
        <v>0</v>
      </c>
      <c r="AM182" s="37">
        <f>IF(AM$4&lt;=Settings!$C$10,INDEX(Inputs_prices!$X$5:$AA$16,$G182,MATCH(AM$4,Inputs_prices!$X$4:$AA$4,0)),$D182*$F182+IF($D182*(1-$F182)&gt;=0,MAX($D182*(1-$F182),($E182-AM169+$D182*(1-$F182))*(1-$F182)),($E182-AM169+$D182*(1-$F182))*(1-$F182)))</f>
        <v>0</v>
      </c>
      <c r="AN182" s="37">
        <f>IF(AN$4&lt;=Settings!$C$10,INDEX(Inputs_prices!$X$5:$AA$16,$G182,MATCH(AN$4,Inputs_prices!$X$4:$AA$4,0)),$D182*$F182+IF($D182*(1-$F182)&gt;=0,MAX($D182*(1-$F182),($E182-AN169+$D182*(1-$F182))*(1-$F182)),($E182-AN169+$D182*(1-$F182))*(1-$F182)))</f>
        <v>0</v>
      </c>
      <c r="AO182" s="37">
        <f>IF(AO$4&lt;=Settings!$C$10,INDEX(Inputs_prices!$X$5:$AA$16,$G182,MATCH(AO$4,Inputs_prices!$X$4:$AA$4,0)),$D182*$F182+IF($D182*(1-$F182)&gt;=0,MAX($D182*(1-$F182),($E182-AO169+$D182*(1-$F182))*(1-$F182)),($E182-AO169+$D182*(1-$F182))*(1-$F182)))</f>
        <v>0</v>
      </c>
      <c r="AP182" s="39">
        <f>IF(AP$4&lt;=Settings!$C$10,INDEX(Inputs_prices!$X$5:$AA$16,$G182,MATCH(AP$4,Inputs_prices!$X$4:$AA$4,0)),OTHERTAX($D182,$E182,AP169,$F182))</f>
        <v>0</v>
      </c>
    </row>
    <row r="183" spans="1:42" hidden="1" outlineLevel="1" x14ac:dyDescent="0.25"/>
    <row r="184" spans="1:42" x14ac:dyDescent="0.25">
      <c r="A184" s="5" t="s">
        <v>926</v>
      </c>
      <c r="B184" s="5" t="s">
        <v>869</v>
      </c>
      <c r="C184" s="5" t="s">
        <v>879</v>
      </c>
      <c r="D184" s="37">
        <f>INDEX(Inputs_prices!$Q$5:$Q$16,MATCH($B184&amp;"."&amp;$C184,Inputs_prices!$A$5:$A$16,0))</f>
        <v>0</v>
      </c>
      <c r="E184" s="36"/>
      <c r="F184" s="36"/>
      <c r="G184" s="36"/>
      <c r="H184" s="5" t="str">
        <f>INDEX(Variables!$B$5:$B$65,MATCH($A184,Variables!$A$5:$A$65,0))&amp;IF($C184="",""," | "&amp;INDEX(Mapping!$B$5:$B$26,MATCH($C184,Mapping!$A$5:$A$26,0))&amp;" | "&amp;INDEX(Mapping!$B$30:$B$41,MATCH($B184,Mapping!$A$30:$A$41,0)))</f>
        <v>Retail price before new policies | Power | Coal</v>
      </c>
      <c r="I184" s="5" t="str">
        <f>INDEX(Variables!$C$5:$C$65,MATCH($A184,Variables!$A$5:$A$65,0))</f>
        <v>$/GJ real</v>
      </c>
      <c r="J184" s="5" t="str">
        <f>INDEX(Variables!$E$5:$E$65,MATCH($A184,Variables!$A$5:$A$65,0))</f>
        <v>(sp + txo) x (1 + VAT rate)</v>
      </c>
      <c r="K184" s="5"/>
      <c r="L184" s="23" t="str">
        <f>LOWER(Settings!$C$4)&amp;".mit."&amp;$A184&amp;IF($C184="","","."&amp;$C184&amp;"."&amp;$B184)&amp;IF(INDEX(Variables!$D$5:$D$65,MATCH($A184,Variables!$A$5:$A$65,0))="","","."&amp;INDEX(Variables!$D$5:$D$65,MATCH($A184,Variables!$A$5:$A$65,0)))&amp;"."&amp;L$5</f>
        <v>egy.mit.rpb.pow.coa.a.1</v>
      </c>
      <c r="M184" s="38">
        <f t="shared" ref="M184:Z184" si="84">(M158+M171)*(1+$D184)</f>
        <v>13.323502149021634</v>
      </c>
      <c r="N184" s="37">
        <f t="shared" si="84"/>
        <v>6.7110549883854125</v>
      </c>
      <c r="O184" s="37">
        <f t="shared" si="84"/>
        <v>5.9120378390671311</v>
      </c>
      <c r="P184" s="37">
        <f t="shared" si="84"/>
        <v>5.1881641838370651</v>
      </c>
      <c r="Q184" s="37">
        <f t="shared" si="84"/>
        <v>5.5870148282253664</v>
      </c>
      <c r="R184" s="37">
        <f t="shared" si="84"/>
        <v>5.6769854760271432</v>
      </c>
      <c r="S184" s="37">
        <f t="shared" si="84"/>
        <v>5.6343247759973796</v>
      </c>
      <c r="T184" s="37">
        <f t="shared" si="84"/>
        <v>5.5885762834503154</v>
      </c>
      <c r="U184" s="37">
        <f t="shared" si="84"/>
        <v>5.5396135062222029</v>
      </c>
      <c r="V184" s="37">
        <f t="shared" si="84"/>
        <v>5.4923624333228975</v>
      </c>
      <c r="W184" s="37">
        <f t="shared" si="84"/>
        <v>5.4923624333228975</v>
      </c>
      <c r="X184" s="37">
        <f t="shared" si="84"/>
        <v>5.4923624333228975</v>
      </c>
      <c r="Y184" s="37">
        <f t="shared" si="84"/>
        <v>5.4923624333228975</v>
      </c>
      <c r="Z184" s="37">
        <f t="shared" si="84"/>
        <v>5.4923624333228975</v>
      </c>
      <c r="AA184" s="37"/>
      <c r="AB184" s="23" t="str">
        <f>LOWER(Settings!$C$4)&amp;".mit."&amp;$A184&amp;IF($C184="","","."&amp;$C184&amp;"."&amp;$B184)&amp;IF(INDEX(Variables!$D$5:$D$65,MATCH($A184,Variables!$A$5:$A$65,0))="","","."&amp;INDEX(Variables!$D$5:$D$65,MATCH($A184,Variables!$A$5:$A$65,0)))&amp;"."&amp;AB$5</f>
        <v>egy.mit.rpb.pow.coa.a.2</v>
      </c>
      <c r="AC184" s="38">
        <f t="shared" ref="AC184:AP184" si="85">(AC158+AC171)*(1+$D184)</f>
        <v>13.323502149021634</v>
      </c>
      <c r="AD184" s="37">
        <f t="shared" si="85"/>
        <v>6.7110549883854125</v>
      </c>
      <c r="AE184" s="37">
        <f t="shared" si="85"/>
        <v>5.9120378390671311</v>
      </c>
      <c r="AF184" s="37">
        <f t="shared" si="85"/>
        <v>5.1881641838370651</v>
      </c>
      <c r="AG184" s="37">
        <f t="shared" si="85"/>
        <v>5.5870148282253664</v>
      </c>
      <c r="AH184" s="37">
        <f t="shared" si="85"/>
        <v>5.6769854760271432</v>
      </c>
      <c r="AI184" s="37">
        <f t="shared" si="85"/>
        <v>5.6343247759973796</v>
      </c>
      <c r="AJ184" s="37">
        <f t="shared" si="85"/>
        <v>5.5885762834503154</v>
      </c>
      <c r="AK184" s="37">
        <f t="shared" si="85"/>
        <v>5.5396135062222029</v>
      </c>
      <c r="AL184" s="37">
        <f t="shared" si="85"/>
        <v>5.4923624333228975</v>
      </c>
      <c r="AM184" s="37">
        <f t="shared" si="85"/>
        <v>5.4923624333228975</v>
      </c>
      <c r="AN184" s="37">
        <f t="shared" si="85"/>
        <v>5.4923624333228975</v>
      </c>
      <c r="AO184" s="37">
        <f t="shared" si="85"/>
        <v>5.4923624333228975</v>
      </c>
      <c r="AP184" s="37">
        <f t="shared" si="85"/>
        <v>5.4923624333228975</v>
      </c>
    </row>
    <row r="185" spans="1:42" x14ac:dyDescent="0.25">
      <c r="A185" s="5" t="s">
        <v>926</v>
      </c>
      <c r="B185" s="5" t="s">
        <v>869</v>
      </c>
      <c r="C185" s="5" t="s">
        <v>884</v>
      </c>
      <c r="D185" s="37">
        <f>INDEX(Inputs_prices!$Q$5:$Q$16,MATCH($B185&amp;"."&amp;$C185,Inputs_prices!$A$5:$A$16,0))</f>
        <v>0.14000000000000001</v>
      </c>
      <c r="E185" s="36"/>
      <c r="F185" s="36"/>
      <c r="G185" s="36"/>
      <c r="H185" s="5" t="str">
        <f>INDEX(Variables!$B$5:$B$65,MATCH($A185,Variables!$A$5:$A$65,0))&amp;IF($C185="",""," | "&amp;INDEX(Mapping!$B$5:$B$26,MATCH($C185,Mapping!$A$5:$A$26,0))&amp;" | "&amp;INDEX(Mapping!$B$30:$B$41,MATCH($B185,Mapping!$A$30:$A$41,0)))</f>
        <v>Retail price before new policies | Residential | Coal</v>
      </c>
      <c r="I185" s="5" t="str">
        <f>INDEX(Variables!$C$5:$C$65,MATCH($A185,Variables!$A$5:$A$65,0))</f>
        <v>$/GJ real</v>
      </c>
      <c r="J185" s="5" t="str">
        <f>INDEX(Variables!$E$5:$E$65,MATCH($A185,Variables!$A$5:$A$65,0))</f>
        <v>(sp + txo) x (1 + VAT rate)</v>
      </c>
      <c r="K185" s="5"/>
      <c r="L185" s="23" t="str">
        <f>LOWER(Settings!$C$4)&amp;".mit."&amp;$A185&amp;IF($C185="","","."&amp;$C185&amp;"."&amp;$B185)&amp;IF(INDEX(Variables!$D$5:$D$65,MATCH($A185,Variables!$A$5:$A$65,0))="","","."&amp;INDEX(Variables!$D$5:$D$65,MATCH($A185,Variables!$A$5:$A$65,0)))&amp;"."&amp;L$5</f>
        <v>egy.mit.rpb.res.coa.a.1</v>
      </c>
      <c r="M185" s="38">
        <f t="shared" ref="M185:Z185" si="86">(M159+M172)*(1+$D185)</f>
        <v>23.188805190763077</v>
      </c>
      <c r="N185" s="37">
        <f t="shared" si="86"/>
        <v>15.651485979094399</v>
      </c>
      <c r="O185" s="37">
        <f t="shared" si="86"/>
        <v>14.740327527001456</v>
      </c>
      <c r="P185" s="37">
        <f t="shared" si="86"/>
        <v>13.914970904676736</v>
      </c>
      <c r="Q185" s="37">
        <f t="shared" si="86"/>
        <v>14.369738139657459</v>
      </c>
      <c r="R185" s="37">
        <f t="shared" si="86"/>
        <v>14.472322160282495</v>
      </c>
      <c r="S185" s="37">
        <f t="shared" si="86"/>
        <v>14.42368067287903</v>
      </c>
      <c r="T185" s="37">
        <f t="shared" si="86"/>
        <v>14.371518502019129</v>
      </c>
      <c r="U185" s="37">
        <f t="shared" si="86"/>
        <v>14.315691422057515</v>
      </c>
      <c r="V185" s="37">
        <f t="shared" si="86"/>
        <v>14.261816017630764</v>
      </c>
      <c r="W185" s="37">
        <f t="shared" si="86"/>
        <v>14.261816017630764</v>
      </c>
      <c r="X185" s="37">
        <f t="shared" si="86"/>
        <v>14.261816017630764</v>
      </c>
      <c r="Y185" s="37">
        <f t="shared" si="86"/>
        <v>14.261816017630764</v>
      </c>
      <c r="Z185" s="37">
        <f t="shared" si="86"/>
        <v>14.261816017630764</v>
      </c>
      <c r="AA185" s="37"/>
      <c r="AB185" s="23" t="str">
        <f>LOWER(Settings!$C$4)&amp;".mit."&amp;$A185&amp;IF($C185="","","."&amp;$C185&amp;"."&amp;$B185)&amp;IF(INDEX(Variables!$D$5:$D$65,MATCH($A185,Variables!$A$5:$A$65,0))="","","."&amp;INDEX(Variables!$D$5:$D$65,MATCH($A185,Variables!$A$5:$A$65,0)))&amp;"."&amp;AB$5</f>
        <v>egy.mit.rpb.res.coa.a.2</v>
      </c>
      <c r="AC185" s="38">
        <f t="shared" ref="AC185:AP185" si="87">(AC159+AC172)*(1+$D185)</f>
        <v>23.188805190763077</v>
      </c>
      <c r="AD185" s="37">
        <f t="shared" si="87"/>
        <v>15.651485979094399</v>
      </c>
      <c r="AE185" s="37">
        <f t="shared" si="87"/>
        <v>14.740327527001456</v>
      </c>
      <c r="AF185" s="37">
        <f t="shared" si="87"/>
        <v>13.914970904676736</v>
      </c>
      <c r="AG185" s="37">
        <f t="shared" si="87"/>
        <v>14.369738139657459</v>
      </c>
      <c r="AH185" s="37">
        <f t="shared" si="87"/>
        <v>14.472322160282495</v>
      </c>
      <c r="AI185" s="37">
        <f t="shared" si="87"/>
        <v>14.42368067287903</v>
      </c>
      <c r="AJ185" s="37">
        <f t="shared" si="87"/>
        <v>14.371518502019129</v>
      </c>
      <c r="AK185" s="37">
        <f t="shared" si="87"/>
        <v>14.315691422057515</v>
      </c>
      <c r="AL185" s="37">
        <f t="shared" si="87"/>
        <v>14.261816017630764</v>
      </c>
      <c r="AM185" s="37">
        <f t="shared" si="87"/>
        <v>14.261816017630764</v>
      </c>
      <c r="AN185" s="37">
        <f t="shared" si="87"/>
        <v>14.261816017630764</v>
      </c>
      <c r="AO185" s="37">
        <f t="shared" si="87"/>
        <v>14.261816017630764</v>
      </c>
      <c r="AP185" s="37">
        <f t="shared" si="87"/>
        <v>14.261816017630764</v>
      </c>
    </row>
    <row r="186" spans="1:42" x14ac:dyDescent="0.25">
      <c r="A186" s="5" t="s">
        <v>926</v>
      </c>
      <c r="B186" s="5" t="s">
        <v>869</v>
      </c>
      <c r="C186" s="5" t="s">
        <v>900</v>
      </c>
      <c r="D186" s="37">
        <f>INDEX(Inputs_prices!$Q$5:$Q$16,MATCH($B186&amp;"."&amp;$C186,Inputs_prices!$A$5:$A$16,0))</f>
        <v>0</v>
      </c>
      <c r="E186" s="36"/>
      <c r="F186" s="36"/>
      <c r="G186" s="36"/>
      <c r="H186" s="5" t="str">
        <f>INDEX(Variables!$B$5:$B$65,MATCH($A186,Variables!$A$5:$A$65,0))&amp;IF($C186="",""," | "&amp;INDEX(Mapping!$B$5:$B$26,MATCH($C186,Mapping!$A$5:$A$26,0))&amp;" | "&amp;INDEX(Mapping!$B$30:$B$41,MATCH($B186,Mapping!$A$30:$A$41,0)))</f>
        <v>Retail price before new policies | Industry | Coal</v>
      </c>
      <c r="I186" s="5" t="str">
        <f>INDEX(Variables!$C$5:$C$65,MATCH($A186,Variables!$A$5:$A$65,0))</f>
        <v>$/GJ real</v>
      </c>
      <c r="J186" s="5" t="str">
        <f>INDEX(Variables!$E$5:$E$65,MATCH($A186,Variables!$A$5:$A$65,0))</f>
        <v>(sp + txo) x (1 + VAT rate)</v>
      </c>
      <c r="K186" s="5"/>
      <c r="L186" s="23" t="str">
        <f>LOWER(Settings!$C$4)&amp;".mit."&amp;$A186&amp;IF($C186="","","."&amp;$C186&amp;"."&amp;$B186)&amp;IF(INDEX(Variables!$D$5:$D$65,MATCH($A186,Variables!$A$5:$A$65,0))="","","."&amp;INDEX(Variables!$D$5:$D$65,MATCH($A186,Variables!$A$5:$A$65,0)))&amp;"."&amp;L$5</f>
        <v>egy.mit.rpb.ind.coa.a.1</v>
      </c>
      <c r="M186" s="38">
        <f t="shared" ref="M186:Z186" si="88">(M160+M173)*(1+$D186)</f>
        <v>11.467079025356757</v>
      </c>
      <c r="N186" s="37">
        <f t="shared" si="88"/>
        <v>8.8301631277145294</v>
      </c>
      <c r="O186" s="37">
        <f t="shared" si="88"/>
        <v>7.7211744405825611</v>
      </c>
      <c r="P186" s="37">
        <f t="shared" si="88"/>
        <v>7.2747771385179094</v>
      </c>
      <c r="Q186" s="37">
        <f t="shared" si="88"/>
        <v>7.5207397457979015</v>
      </c>
      <c r="R186" s="37">
        <f t="shared" si="88"/>
        <v>7.5762227077119633</v>
      </c>
      <c r="S186" s="37">
        <f t="shared" si="88"/>
        <v>7.5499147722595765</v>
      </c>
      <c r="T186" s="37">
        <f t="shared" si="88"/>
        <v>7.5217026616253753</v>
      </c>
      <c r="U186" s="37">
        <f t="shared" si="88"/>
        <v>7.4915083708146737</v>
      </c>
      <c r="V186" s="37">
        <f t="shared" si="88"/>
        <v>7.4623696512197375</v>
      </c>
      <c r="W186" s="37">
        <f t="shared" si="88"/>
        <v>7.4623696512197375</v>
      </c>
      <c r="X186" s="37">
        <f t="shared" si="88"/>
        <v>7.4623696512197375</v>
      </c>
      <c r="Y186" s="37">
        <f t="shared" si="88"/>
        <v>7.4623696512197375</v>
      </c>
      <c r="Z186" s="37">
        <f t="shared" si="88"/>
        <v>7.4623696512197375</v>
      </c>
      <c r="AA186" s="37"/>
      <c r="AB186" s="23" t="str">
        <f>LOWER(Settings!$C$4)&amp;".mit."&amp;$A186&amp;IF($C186="","","."&amp;$C186&amp;"."&amp;$B186)&amp;IF(INDEX(Variables!$D$5:$D$65,MATCH($A186,Variables!$A$5:$A$65,0))="","","."&amp;INDEX(Variables!$D$5:$D$65,MATCH($A186,Variables!$A$5:$A$65,0)))&amp;"."&amp;AB$5</f>
        <v>egy.mit.rpb.ind.coa.a.2</v>
      </c>
      <c r="AC186" s="38">
        <f t="shared" ref="AC186:AP186" si="89">(AC160+AC173)*(1+$D186)</f>
        <v>11.467079025356757</v>
      </c>
      <c r="AD186" s="37">
        <f t="shared" si="89"/>
        <v>8.8301631277145294</v>
      </c>
      <c r="AE186" s="37">
        <f t="shared" si="89"/>
        <v>7.7211744405825611</v>
      </c>
      <c r="AF186" s="37">
        <f t="shared" si="89"/>
        <v>7.2747771385179094</v>
      </c>
      <c r="AG186" s="37">
        <f t="shared" si="89"/>
        <v>7.5207397457979015</v>
      </c>
      <c r="AH186" s="37">
        <f t="shared" si="89"/>
        <v>7.5762227077119633</v>
      </c>
      <c r="AI186" s="37">
        <f t="shared" si="89"/>
        <v>7.5499147722595765</v>
      </c>
      <c r="AJ186" s="37">
        <f t="shared" si="89"/>
        <v>7.5217026616253753</v>
      </c>
      <c r="AK186" s="37">
        <f t="shared" si="89"/>
        <v>7.4915083708146737</v>
      </c>
      <c r="AL186" s="37">
        <f t="shared" si="89"/>
        <v>7.4623696512197375</v>
      </c>
      <c r="AM186" s="37">
        <f t="shared" si="89"/>
        <v>7.4623696512197375</v>
      </c>
      <c r="AN186" s="37">
        <f t="shared" si="89"/>
        <v>7.4623696512197375</v>
      </c>
      <c r="AO186" s="37">
        <f t="shared" si="89"/>
        <v>7.4623696512197375</v>
      </c>
      <c r="AP186" s="37">
        <f t="shared" si="89"/>
        <v>7.4623696512197375</v>
      </c>
    </row>
    <row r="187" spans="1:42" x14ac:dyDescent="0.25">
      <c r="A187" s="5" t="s">
        <v>926</v>
      </c>
      <c r="B187" s="5" t="s">
        <v>871</v>
      </c>
      <c r="C187" s="5" t="s">
        <v>879</v>
      </c>
      <c r="D187" s="37">
        <f>INDEX(Inputs_prices!$Q$5:$Q$16,MATCH($B187&amp;"."&amp;$C187,Inputs_prices!$A$5:$A$16,0))</f>
        <v>0</v>
      </c>
      <c r="E187" s="36"/>
      <c r="F187" s="36"/>
      <c r="G187" s="36"/>
      <c r="H187" s="5" t="str">
        <f>INDEX(Variables!$B$5:$B$65,MATCH($A187,Variables!$A$5:$A$65,0))&amp;IF($C187="",""," | "&amp;INDEX(Mapping!$B$5:$B$26,MATCH($C187,Mapping!$A$5:$A$26,0))&amp;" | "&amp;INDEX(Mapping!$B$30:$B$41,MATCH($B187,Mapping!$A$30:$A$41,0)))</f>
        <v>Retail price before new policies | Power | Natural gas</v>
      </c>
      <c r="I187" s="5" t="str">
        <f>INDEX(Variables!$C$5:$C$65,MATCH($A187,Variables!$A$5:$A$65,0))</f>
        <v>$/GJ real</v>
      </c>
      <c r="J187" s="5" t="str">
        <f>INDEX(Variables!$E$5:$E$65,MATCH($A187,Variables!$A$5:$A$65,0))</f>
        <v>(sp + txo) x (1 + VAT rate)</v>
      </c>
      <c r="K187" s="5"/>
      <c r="L187" s="23" t="str">
        <f>LOWER(Settings!$C$4)&amp;".mit."&amp;$A187&amp;IF($C187="","","."&amp;$C187&amp;"."&amp;$B187)&amp;IF(INDEX(Variables!$D$5:$D$65,MATCH($A187,Variables!$A$5:$A$65,0))="","","."&amp;INDEX(Variables!$D$5:$D$65,MATCH($A187,Variables!$A$5:$A$65,0)))&amp;"."&amp;L$5</f>
        <v>egy.mit.rpb.pow.nga.a.1</v>
      </c>
      <c r="M187" s="38">
        <f t="shared" ref="M187:Z187" si="90">(M161+M174)*(1+$D187)</f>
        <v>2.7840662767025588</v>
      </c>
      <c r="N187" s="37">
        <f t="shared" si="90"/>
        <v>2.6136758812745535</v>
      </c>
      <c r="O187" s="37">
        <f t="shared" si="90"/>
        <v>2.6543194100780321</v>
      </c>
      <c r="P187" s="37">
        <f t="shared" si="90"/>
        <v>2.6543194100780321</v>
      </c>
      <c r="Q187" s="37">
        <f t="shared" si="90"/>
        <v>2.654319410078033</v>
      </c>
      <c r="R187" s="37">
        <f t="shared" si="90"/>
        <v>2.6543194100780321</v>
      </c>
      <c r="S187" s="37">
        <f t="shared" si="90"/>
        <v>2.6543194100780321</v>
      </c>
      <c r="T187" s="37">
        <f t="shared" si="90"/>
        <v>2.6543194100780321</v>
      </c>
      <c r="U187" s="37">
        <f t="shared" si="90"/>
        <v>2.6543194100780321</v>
      </c>
      <c r="V187" s="37">
        <f t="shared" si="90"/>
        <v>2.6543194100780321</v>
      </c>
      <c r="W187" s="37">
        <f t="shared" si="90"/>
        <v>2.6543194100780321</v>
      </c>
      <c r="X187" s="37">
        <f t="shared" si="90"/>
        <v>2.6543194100780321</v>
      </c>
      <c r="Y187" s="37">
        <f t="shared" si="90"/>
        <v>2.6543194100780321</v>
      </c>
      <c r="Z187" s="37">
        <f t="shared" si="90"/>
        <v>2.6543194100780321</v>
      </c>
      <c r="AA187" s="37"/>
      <c r="AB187" s="23" t="str">
        <f>LOWER(Settings!$C$4)&amp;".mit."&amp;$A187&amp;IF($C187="","","."&amp;$C187&amp;"."&amp;$B187)&amp;IF(INDEX(Variables!$D$5:$D$65,MATCH($A187,Variables!$A$5:$A$65,0))="","","."&amp;INDEX(Variables!$D$5:$D$65,MATCH($A187,Variables!$A$5:$A$65,0)))&amp;"."&amp;AB$5</f>
        <v>egy.mit.rpb.pow.nga.a.2</v>
      </c>
      <c r="AC187" s="38">
        <f t="shared" ref="AC187:AP187" si="91">(AC161+AC174)*(1+$D187)</f>
        <v>2.7840662767025588</v>
      </c>
      <c r="AD187" s="37">
        <f t="shared" si="91"/>
        <v>2.6136758812745535</v>
      </c>
      <c r="AE187" s="37">
        <f t="shared" si="91"/>
        <v>2.6543194100780321</v>
      </c>
      <c r="AF187" s="37">
        <f t="shared" si="91"/>
        <v>2.6543194100780321</v>
      </c>
      <c r="AG187" s="37">
        <f t="shared" si="91"/>
        <v>2.654319410078033</v>
      </c>
      <c r="AH187" s="37">
        <f t="shared" si="91"/>
        <v>2.6543194100780321</v>
      </c>
      <c r="AI187" s="37">
        <f t="shared" si="91"/>
        <v>2.6543194100780321</v>
      </c>
      <c r="AJ187" s="37">
        <f t="shared" si="91"/>
        <v>2.6543194100780321</v>
      </c>
      <c r="AK187" s="37">
        <f t="shared" si="91"/>
        <v>2.6543194100780321</v>
      </c>
      <c r="AL187" s="37">
        <f t="shared" si="91"/>
        <v>2.6543194100780321</v>
      </c>
      <c r="AM187" s="37">
        <f t="shared" si="91"/>
        <v>2.6543194100780321</v>
      </c>
      <c r="AN187" s="37">
        <f t="shared" si="91"/>
        <v>2.6543194100780321</v>
      </c>
      <c r="AO187" s="37">
        <f t="shared" si="91"/>
        <v>2.6543194100780321</v>
      </c>
      <c r="AP187" s="37">
        <f t="shared" si="91"/>
        <v>2.6543194100780321</v>
      </c>
    </row>
    <row r="188" spans="1:42" x14ac:dyDescent="0.25">
      <c r="A188" s="5" t="s">
        <v>926</v>
      </c>
      <c r="B188" s="5" t="s">
        <v>871</v>
      </c>
      <c r="C188" s="5" t="s">
        <v>884</v>
      </c>
      <c r="D188" s="37">
        <f>INDEX(Inputs_prices!$Q$5:$Q$16,MATCH($B188&amp;"."&amp;$C188,Inputs_prices!$A$5:$A$16,0))</f>
        <v>0.14000000000000001</v>
      </c>
      <c r="E188" s="36"/>
      <c r="F188" s="36"/>
      <c r="G188" s="36"/>
      <c r="H188" s="5" t="str">
        <f>INDEX(Variables!$B$5:$B$65,MATCH($A188,Variables!$A$5:$A$65,0))&amp;IF($C188="",""," | "&amp;INDEX(Mapping!$B$5:$B$26,MATCH($C188,Mapping!$A$5:$A$26,0))&amp;" | "&amp;INDEX(Mapping!$B$30:$B$41,MATCH($B188,Mapping!$A$30:$A$41,0)))</f>
        <v>Retail price before new policies | Residential | Natural gas</v>
      </c>
      <c r="I188" s="5" t="str">
        <f>INDEX(Variables!$C$5:$C$65,MATCH($A188,Variables!$A$5:$A$65,0))</f>
        <v>$/GJ real</v>
      </c>
      <c r="J188" s="5" t="str">
        <f>INDEX(Variables!$E$5:$E$65,MATCH($A188,Variables!$A$5:$A$65,0))</f>
        <v>(sp + txo) x (1 + VAT rate)</v>
      </c>
      <c r="K188" s="5"/>
      <c r="L188" s="23" t="str">
        <f>LOWER(Settings!$C$4)&amp;".mit."&amp;$A188&amp;IF($C188="","","."&amp;$C188&amp;"."&amp;$B188)&amp;IF(INDEX(Variables!$D$5:$D$65,MATCH($A188,Variables!$A$5:$A$65,0))="","","."&amp;INDEX(Variables!$D$5:$D$65,MATCH($A188,Variables!$A$5:$A$65,0)))&amp;"."&amp;L$5</f>
        <v>egy.mit.rpb.res.nga.a.1</v>
      </c>
      <c r="M188" s="38">
        <f t="shared" ref="M188:Z188" si="92">(M162+M175)*(1+$D188)</f>
        <v>4.6336684948303901</v>
      </c>
      <c r="N188" s="37">
        <f t="shared" si="92"/>
        <v>3.2086856370367207</v>
      </c>
      <c r="O188" s="37">
        <f t="shared" si="92"/>
        <v>2.3308805686582157</v>
      </c>
      <c r="P188" s="37">
        <f t="shared" si="92"/>
        <v>2.3308805686582157</v>
      </c>
      <c r="Q188" s="37">
        <f t="shared" si="92"/>
        <v>2.3308805686582157</v>
      </c>
      <c r="R188" s="37">
        <f t="shared" si="92"/>
        <v>2.3308805686582157</v>
      </c>
      <c r="S188" s="37">
        <f t="shared" si="92"/>
        <v>2.3308805686582157</v>
      </c>
      <c r="T188" s="37">
        <f t="shared" si="92"/>
        <v>2.3308805686582157</v>
      </c>
      <c r="U188" s="37">
        <f t="shared" si="92"/>
        <v>2.3308805686582157</v>
      </c>
      <c r="V188" s="37">
        <f t="shared" si="92"/>
        <v>2.3308805686582157</v>
      </c>
      <c r="W188" s="37">
        <f t="shared" si="92"/>
        <v>2.3308805686582157</v>
      </c>
      <c r="X188" s="37">
        <f t="shared" si="92"/>
        <v>2.3308805686582157</v>
      </c>
      <c r="Y188" s="37">
        <f t="shared" si="92"/>
        <v>2.3308805686582157</v>
      </c>
      <c r="Z188" s="37">
        <f t="shared" si="92"/>
        <v>2.3308805686582157</v>
      </c>
      <c r="AA188" s="37"/>
      <c r="AB188" s="23" t="str">
        <f>LOWER(Settings!$C$4)&amp;".mit."&amp;$A188&amp;IF($C188="","","."&amp;$C188&amp;"."&amp;$B188)&amp;IF(INDEX(Variables!$D$5:$D$65,MATCH($A188,Variables!$A$5:$A$65,0))="","","."&amp;INDEX(Variables!$D$5:$D$65,MATCH($A188,Variables!$A$5:$A$65,0)))&amp;"."&amp;AB$5</f>
        <v>egy.mit.rpb.res.nga.a.2</v>
      </c>
      <c r="AC188" s="38">
        <f t="shared" ref="AC188:AP188" si="93">(AC162+AC175)*(1+$D188)</f>
        <v>4.6336684948303901</v>
      </c>
      <c r="AD188" s="37">
        <f t="shared" si="93"/>
        <v>3.2086856370367207</v>
      </c>
      <c r="AE188" s="37">
        <f t="shared" si="93"/>
        <v>2.3308805686582157</v>
      </c>
      <c r="AF188" s="37">
        <f t="shared" si="93"/>
        <v>2.3308805686582157</v>
      </c>
      <c r="AG188" s="37">
        <f t="shared" si="93"/>
        <v>2.3308805686582157</v>
      </c>
      <c r="AH188" s="37">
        <f t="shared" si="93"/>
        <v>2.3308805686582157</v>
      </c>
      <c r="AI188" s="37">
        <f t="shared" si="93"/>
        <v>2.3308805686582157</v>
      </c>
      <c r="AJ188" s="37">
        <f t="shared" si="93"/>
        <v>2.3308805686582157</v>
      </c>
      <c r="AK188" s="37">
        <f t="shared" si="93"/>
        <v>2.3308805686582157</v>
      </c>
      <c r="AL188" s="37">
        <f t="shared" si="93"/>
        <v>2.3308805686582157</v>
      </c>
      <c r="AM188" s="37">
        <f t="shared" si="93"/>
        <v>2.3308805686582157</v>
      </c>
      <c r="AN188" s="37">
        <f t="shared" si="93"/>
        <v>2.3308805686582157</v>
      </c>
      <c r="AO188" s="37">
        <f t="shared" si="93"/>
        <v>2.3308805686582157</v>
      </c>
      <c r="AP188" s="37">
        <f t="shared" si="93"/>
        <v>2.3308805686582157</v>
      </c>
    </row>
    <row r="189" spans="1:42" x14ac:dyDescent="0.25">
      <c r="A189" s="5" t="s">
        <v>926</v>
      </c>
      <c r="B189" s="5" t="s">
        <v>871</v>
      </c>
      <c r="C189" s="5" t="s">
        <v>900</v>
      </c>
      <c r="D189" s="37">
        <f>INDEX(Inputs_prices!$Q$5:$Q$16,MATCH($B189&amp;"."&amp;$C189,Inputs_prices!$A$5:$A$16,0))</f>
        <v>0</v>
      </c>
      <c r="E189" s="36"/>
      <c r="F189" s="36"/>
      <c r="G189" s="36"/>
      <c r="H189" s="5" t="str">
        <f>INDEX(Variables!$B$5:$B$65,MATCH($A189,Variables!$A$5:$A$65,0))&amp;IF($C189="",""," | "&amp;INDEX(Mapping!$B$5:$B$26,MATCH($C189,Mapping!$A$5:$A$26,0))&amp;" | "&amp;INDEX(Mapping!$B$30:$B$41,MATCH($B189,Mapping!$A$30:$A$41,0)))</f>
        <v>Retail price before new policies | Industry | Natural gas</v>
      </c>
      <c r="I189" s="5" t="str">
        <f>INDEX(Variables!$C$5:$C$65,MATCH($A189,Variables!$A$5:$A$65,0))</f>
        <v>$/GJ real</v>
      </c>
      <c r="J189" s="5" t="str">
        <f>INDEX(Variables!$E$5:$E$65,MATCH($A189,Variables!$A$5:$A$65,0))</f>
        <v>(sp + txo) x (1 + VAT rate)</v>
      </c>
      <c r="K189" s="5"/>
      <c r="L189" s="23" t="str">
        <f>LOWER(Settings!$C$4)&amp;".mit."&amp;$A189&amp;IF($C189="","","."&amp;$C189&amp;"."&amp;$B189)&amp;IF(INDEX(Variables!$D$5:$D$65,MATCH($A189,Variables!$A$5:$A$65,0))="","","."&amp;INDEX(Variables!$D$5:$D$65,MATCH($A189,Variables!$A$5:$A$65,0)))&amp;"."&amp;L$5</f>
        <v>egy.mit.rpb.ind.nga.a.1</v>
      </c>
      <c r="M189" s="38">
        <f t="shared" ref="M189:Z189" si="94">(M163+M176)*(1+$D189)</f>
        <v>5.3362217651456945</v>
      </c>
      <c r="N189" s="37">
        <f t="shared" si="94"/>
        <v>5.010091319619435</v>
      </c>
      <c r="O189" s="37">
        <f t="shared" si="94"/>
        <v>5.0870036796421561</v>
      </c>
      <c r="P189" s="37">
        <f t="shared" si="94"/>
        <v>5.0870036796421561</v>
      </c>
      <c r="Q189" s="37">
        <f t="shared" si="94"/>
        <v>5.0870036796421561</v>
      </c>
      <c r="R189" s="37">
        <f t="shared" si="94"/>
        <v>5.0870036796421561</v>
      </c>
      <c r="S189" s="37">
        <f t="shared" si="94"/>
        <v>5.0870036796421561</v>
      </c>
      <c r="T189" s="37">
        <f t="shared" si="94"/>
        <v>5.0870036796421561</v>
      </c>
      <c r="U189" s="37">
        <f t="shared" si="94"/>
        <v>5.0870036796421561</v>
      </c>
      <c r="V189" s="37">
        <f t="shared" si="94"/>
        <v>5.0870036796421561</v>
      </c>
      <c r="W189" s="37">
        <f t="shared" si="94"/>
        <v>5.0870036796421561</v>
      </c>
      <c r="X189" s="37">
        <f t="shared" si="94"/>
        <v>5.0870036796421561</v>
      </c>
      <c r="Y189" s="37">
        <f t="shared" si="94"/>
        <v>5.0870036796421561</v>
      </c>
      <c r="Z189" s="37">
        <f t="shared" si="94"/>
        <v>5.0870036796421561</v>
      </c>
      <c r="AA189" s="37"/>
      <c r="AB189" s="23" t="str">
        <f>LOWER(Settings!$C$4)&amp;".mit."&amp;$A189&amp;IF($C189="","","."&amp;$C189&amp;"."&amp;$B189)&amp;IF(INDEX(Variables!$D$5:$D$65,MATCH($A189,Variables!$A$5:$A$65,0))="","","."&amp;INDEX(Variables!$D$5:$D$65,MATCH($A189,Variables!$A$5:$A$65,0)))&amp;"."&amp;AB$5</f>
        <v>egy.mit.rpb.ind.nga.a.2</v>
      </c>
      <c r="AC189" s="38">
        <f t="shared" ref="AC189:AP189" si="95">(AC163+AC176)*(1+$D189)</f>
        <v>5.3362217651456945</v>
      </c>
      <c r="AD189" s="37">
        <f t="shared" si="95"/>
        <v>5.010091319619435</v>
      </c>
      <c r="AE189" s="37">
        <f t="shared" si="95"/>
        <v>5.0870036796421561</v>
      </c>
      <c r="AF189" s="37">
        <f t="shared" si="95"/>
        <v>5.0870036796421561</v>
      </c>
      <c r="AG189" s="37">
        <f t="shared" si="95"/>
        <v>5.0870036796421561</v>
      </c>
      <c r="AH189" s="37">
        <f t="shared" si="95"/>
        <v>5.0870036796421561</v>
      </c>
      <c r="AI189" s="37">
        <f t="shared" si="95"/>
        <v>5.0870036796421561</v>
      </c>
      <c r="AJ189" s="37">
        <f t="shared" si="95"/>
        <v>5.0870036796421561</v>
      </c>
      <c r="AK189" s="37">
        <f t="shared" si="95"/>
        <v>5.0870036796421561</v>
      </c>
      <c r="AL189" s="37">
        <f t="shared" si="95"/>
        <v>5.0870036796421561</v>
      </c>
      <c r="AM189" s="37">
        <f t="shared" si="95"/>
        <v>5.0870036796421561</v>
      </c>
      <c r="AN189" s="37">
        <f t="shared" si="95"/>
        <v>5.0870036796421561</v>
      </c>
      <c r="AO189" s="37">
        <f t="shared" si="95"/>
        <v>5.0870036796421561</v>
      </c>
      <c r="AP189" s="37">
        <f t="shared" si="95"/>
        <v>5.0870036796421561</v>
      </c>
    </row>
    <row r="190" spans="1:42" x14ac:dyDescent="0.25">
      <c r="A190" s="5" t="s">
        <v>926</v>
      </c>
      <c r="B190" s="5" t="s">
        <v>872</v>
      </c>
      <c r="C190" s="5" t="s">
        <v>870</v>
      </c>
      <c r="D190" s="37">
        <f>INDEX(Inputs_prices!$Q$5:$Q$16,MATCH($B190&amp;"."&amp;$C190,Inputs_prices!$A$5:$A$16,0))</f>
        <v>0.14000000000000001</v>
      </c>
      <c r="E190" s="36"/>
      <c r="F190" s="36"/>
      <c r="G190" s="36"/>
      <c r="H190" s="5" t="str">
        <f>INDEX(Variables!$B$5:$B$65,MATCH($A190,Variables!$A$5:$A$65,0))&amp;IF($C190="",""," | "&amp;INDEX(Mapping!$B$5:$B$26,MATCH($C190,Mapping!$A$5:$A$26,0))&amp;" | "&amp;INDEX(Mapping!$B$30:$B$41,MATCH($B190,Mapping!$A$30:$A$41,0)))</f>
        <v>Retail price before new policies | All subsectors | Gasoline</v>
      </c>
      <c r="I190" s="5" t="str">
        <f>INDEX(Variables!$C$5:$C$65,MATCH($A190,Variables!$A$5:$A$65,0))</f>
        <v>$/GJ real</v>
      </c>
      <c r="J190" s="5" t="str">
        <f>INDEX(Variables!$E$5:$E$65,MATCH($A190,Variables!$A$5:$A$65,0))</f>
        <v>(sp + txo) x (1 + VAT rate)</v>
      </c>
      <c r="K190" s="5"/>
      <c r="L190" s="23" t="str">
        <f>LOWER(Settings!$C$4)&amp;".mit."&amp;$A190&amp;IF($C190="","","."&amp;$C190&amp;"."&amp;$B190)&amp;IF(INDEX(Variables!$D$5:$D$65,MATCH($A190,Variables!$A$5:$A$65,0))="","","."&amp;INDEX(Variables!$D$5:$D$65,MATCH($A190,Variables!$A$5:$A$65,0)))&amp;"."&amp;L$5</f>
        <v>egy.mit.rpb.all.gso.a.1</v>
      </c>
      <c r="M190" s="38">
        <f t="shared" ref="M190:Z190" si="96">(M164+M177)*(1+$D190)</f>
        <v>17.158693776206693</v>
      </c>
      <c r="N190" s="37">
        <f t="shared" si="96"/>
        <v>11.745025717344719</v>
      </c>
      <c r="O190" s="37">
        <f t="shared" si="96"/>
        <v>9.5760091057976258</v>
      </c>
      <c r="P190" s="37">
        <f t="shared" si="96"/>
        <v>9.5760091057976258</v>
      </c>
      <c r="Q190" s="37">
        <f t="shared" si="96"/>
        <v>9.5760091057976258</v>
      </c>
      <c r="R190" s="37">
        <f t="shared" si="96"/>
        <v>9.5760091057976258</v>
      </c>
      <c r="S190" s="37">
        <f t="shared" si="96"/>
        <v>9.5760091057976258</v>
      </c>
      <c r="T190" s="37">
        <f t="shared" si="96"/>
        <v>9.5760091057976258</v>
      </c>
      <c r="U190" s="37">
        <f t="shared" si="96"/>
        <v>9.5760091057976258</v>
      </c>
      <c r="V190" s="37">
        <f t="shared" si="96"/>
        <v>9.5760091057976258</v>
      </c>
      <c r="W190" s="37">
        <f t="shared" si="96"/>
        <v>9.5760091057976258</v>
      </c>
      <c r="X190" s="37">
        <f t="shared" si="96"/>
        <v>9.5760091057976258</v>
      </c>
      <c r="Y190" s="37">
        <f t="shared" si="96"/>
        <v>9.5760091057976258</v>
      </c>
      <c r="Z190" s="37">
        <f t="shared" si="96"/>
        <v>9.5760091057976258</v>
      </c>
      <c r="AA190" s="37"/>
      <c r="AB190" s="23" t="str">
        <f>LOWER(Settings!$C$4)&amp;".mit."&amp;$A190&amp;IF($C190="","","."&amp;$C190&amp;"."&amp;$B190)&amp;IF(INDEX(Variables!$D$5:$D$65,MATCH($A190,Variables!$A$5:$A$65,0))="","","."&amp;INDEX(Variables!$D$5:$D$65,MATCH($A190,Variables!$A$5:$A$65,0)))&amp;"."&amp;AB$5</f>
        <v>egy.mit.rpb.all.gso.a.2</v>
      </c>
      <c r="AC190" s="38">
        <f t="shared" ref="AC190:AP190" si="97">(AC164+AC177)*(1+$D190)</f>
        <v>17.158693776206693</v>
      </c>
      <c r="AD190" s="37">
        <f t="shared" si="97"/>
        <v>11.745025717344719</v>
      </c>
      <c r="AE190" s="37">
        <f t="shared" si="97"/>
        <v>9.5760091057976258</v>
      </c>
      <c r="AF190" s="37">
        <f t="shared" si="97"/>
        <v>9.5760091057976258</v>
      </c>
      <c r="AG190" s="37">
        <f t="shared" si="97"/>
        <v>9.5760091057976258</v>
      </c>
      <c r="AH190" s="37">
        <f t="shared" si="97"/>
        <v>9.5760091057976258</v>
      </c>
      <c r="AI190" s="37">
        <f t="shared" si="97"/>
        <v>9.5760091057976258</v>
      </c>
      <c r="AJ190" s="37">
        <f t="shared" si="97"/>
        <v>9.5760091057976258</v>
      </c>
      <c r="AK190" s="37">
        <f t="shared" si="97"/>
        <v>9.5760091057976258</v>
      </c>
      <c r="AL190" s="37">
        <f t="shared" si="97"/>
        <v>9.5760091057976258</v>
      </c>
      <c r="AM190" s="37">
        <f t="shared" si="97"/>
        <v>9.5760091057976258</v>
      </c>
      <c r="AN190" s="37">
        <f t="shared" si="97"/>
        <v>9.5760091057976258</v>
      </c>
      <c r="AO190" s="37">
        <f t="shared" si="97"/>
        <v>9.5760091057976258</v>
      </c>
      <c r="AP190" s="37">
        <f t="shared" si="97"/>
        <v>9.5760091057976258</v>
      </c>
    </row>
    <row r="191" spans="1:42" x14ac:dyDescent="0.25">
      <c r="A191" s="5" t="s">
        <v>926</v>
      </c>
      <c r="B191" s="5" t="s">
        <v>873</v>
      </c>
      <c r="C191" s="5" t="s">
        <v>870</v>
      </c>
      <c r="D191" s="37">
        <f>INDEX(Inputs_prices!$Q$5:$Q$16,MATCH($B191&amp;"."&amp;$C191,Inputs_prices!$A$5:$A$16,0))</f>
        <v>0.14000000000000001</v>
      </c>
      <c r="E191" s="36"/>
      <c r="F191" s="36"/>
      <c r="G191" s="36"/>
      <c r="H191" s="5" t="str">
        <f>INDEX(Variables!$B$5:$B$65,MATCH($A191,Variables!$A$5:$A$65,0))&amp;IF($C191="",""," | "&amp;INDEX(Mapping!$B$5:$B$26,MATCH($C191,Mapping!$A$5:$A$26,0))&amp;" | "&amp;INDEX(Mapping!$B$30:$B$41,MATCH($B191,Mapping!$A$30:$A$41,0)))</f>
        <v>Retail price before new policies | All subsectors | Diesel</v>
      </c>
      <c r="I191" s="5" t="str">
        <f>INDEX(Variables!$C$5:$C$65,MATCH($A191,Variables!$A$5:$A$65,0))</f>
        <v>$/GJ real</v>
      </c>
      <c r="J191" s="5" t="str">
        <f>INDEX(Variables!$E$5:$E$65,MATCH($A191,Variables!$A$5:$A$65,0))</f>
        <v>(sp + txo) x (1 + VAT rate)</v>
      </c>
      <c r="K191" s="5"/>
      <c r="L191" s="23" t="str">
        <f>LOWER(Settings!$C$4)&amp;".mit."&amp;$A191&amp;IF($C191="","","."&amp;$C191&amp;"."&amp;$B191)&amp;IF(INDEX(Variables!$D$5:$D$65,MATCH($A191,Variables!$A$5:$A$65,0))="","","."&amp;INDEX(Variables!$D$5:$D$65,MATCH($A191,Variables!$A$5:$A$65,0)))&amp;"."&amp;L$5</f>
        <v>egy.mit.rpb.all.die.a.1</v>
      </c>
      <c r="M191" s="38">
        <f t="shared" ref="M191:Z191" si="98">(M165+M178)*(1+$D191)</f>
        <v>11.119692825057085</v>
      </c>
      <c r="N191" s="37">
        <f t="shared" si="98"/>
        <v>7.5420264416843619</v>
      </c>
      <c r="O191" s="37">
        <f t="shared" si="98"/>
        <v>6.6774643953035433</v>
      </c>
      <c r="P191" s="37">
        <f t="shared" si="98"/>
        <v>6.6774643953035433</v>
      </c>
      <c r="Q191" s="37">
        <f t="shared" si="98"/>
        <v>6.6774643953035433</v>
      </c>
      <c r="R191" s="37">
        <f t="shared" si="98"/>
        <v>6.6774643953035433</v>
      </c>
      <c r="S191" s="37">
        <f t="shared" si="98"/>
        <v>6.6774643953035433</v>
      </c>
      <c r="T191" s="37">
        <f t="shared" si="98"/>
        <v>6.6774643953035433</v>
      </c>
      <c r="U191" s="37">
        <f t="shared" si="98"/>
        <v>6.6774643953035433</v>
      </c>
      <c r="V191" s="37">
        <f t="shared" si="98"/>
        <v>6.6774643953035433</v>
      </c>
      <c r="W191" s="37">
        <f t="shared" si="98"/>
        <v>6.6774643953035433</v>
      </c>
      <c r="X191" s="37">
        <f t="shared" si="98"/>
        <v>6.6774643953035433</v>
      </c>
      <c r="Y191" s="37">
        <f t="shared" si="98"/>
        <v>6.6774643953035433</v>
      </c>
      <c r="Z191" s="37">
        <f t="shared" si="98"/>
        <v>6.6774643953035433</v>
      </c>
      <c r="AA191" s="37"/>
      <c r="AB191" s="23" t="str">
        <f>LOWER(Settings!$C$4)&amp;".mit."&amp;$A191&amp;IF($C191="","","."&amp;$C191&amp;"."&amp;$B191)&amp;IF(INDEX(Variables!$D$5:$D$65,MATCH($A191,Variables!$A$5:$A$65,0))="","","."&amp;INDEX(Variables!$D$5:$D$65,MATCH($A191,Variables!$A$5:$A$65,0)))&amp;"."&amp;AB$5</f>
        <v>egy.mit.rpb.all.die.a.2</v>
      </c>
      <c r="AC191" s="38">
        <f t="shared" ref="AC191:AP191" si="99">(AC165+AC178)*(1+$D191)</f>
        <v>11.119692825057085</v>
      </c>
      <c r="AD191" s="37">
        <f t="shared" si="99"/>
        <v>7.5420264416843619</v>
      </c>
      <c r="AE191" s="37">
        <f t="shared" si="99"/>
        <v>6.6774643953035433</v>
      </c>
      <c r="AF191" s="37">
        <f t="shared" si="99"/>
        <v>6.6774643953035433</v>
      </c>
      <c r="AG191" s="37">
        <f t="shared" si="99"/>
        <v>6.6774643953035433</v>
      </c>
      <c r="AH191" s="37">
        <f t="shared" si="99"/>
        <v>6.6774643953035433</v>
      </c>
      <c r="AI191" s="37">
        <f t="shared" si="99"/>
        <v>6.6774643953035433</v>
      </c>
      <c r="AJ191" s="37">
        <f t="shared" si="99"/>
        <v>6.6774643953035433</v>
      </c>
      <c r="AK191" s="37">
        <f t="shared" si="99"/>
        <v>6.6774643953035433</v>
      </c>
      <c r="AL191" s="37">
        <f t="shared" si="99"/>
        <v>6.6774643953035433</v>
      </c>
      <c r="AM191" s="37">
        <f t="shared" si="99"/>
        <v>6.6774643953035433</v>
      </c>
      <c r="AN191" s="37">
        <f t="shared" si="99"/>
        <v>6.6774643953035433</v>
      </c>
      <c r="AO191" s="37">
        <f t="shared" si="99"/>
        <v>6.6774643953035433</v>
      </c>
      <c r="AP191" s="37">
        <f t="shared" si="99"/>
        <v>6.6774643953035433</v>
      </c>
    </row>
    <row r="192" spans="1:42" x14ac:dyDescent="0.25">
      <c r="A192" s="5" t="s">
        <v>926</v>
      </c>
      <c r="B192" s="5" t="s">
        <v>874</v>
      </c>
      <c r="C192" s="5" t="s">
        <v>870</v>
      </c>
      <c r="D192" s="37">
        <f>INDEX(Inputs_prices!$Q$5:$Q$16,MATCH($B192&amp;"."&amp;$C192,Inputs_prices!$A$5:$A$16,0))</f>
        <v>0.14000000000000001</v>
      </c>
      <c r="E192" s="36"/>
      <c r="F192" s="36"/>
      <c r="G192" s="36"/>
      <c r="H192" s="5" t="str">
        <f>INDEX(Variables!$B$5:$B$65,MATCH($A192,Variables!$A$5:$A$65,0))&amp;IF($C192="",""," | "&amp;INDEX(Mapping!$B$5:$B$26,MATCH($C192,Mapping!$A$5:$A$26,0))&amp;" | "&amp;INDEX(Mapping!$B$30:$B$41,MATCH($B192,Mapping!$A$30:$A$41,0)))</f>
        <v>Retail price before new policies | All subsectors | LPG</v>
      </c>
      <c r="I192" s="5" t="str">
        <f>INDEX(Variables!$C$5:$C$65,MATCH($A192,Variables!$A$5:$A$65,0))</f>
        <v>$/GJ real</v>
      </c>
      <c r="J192" s="5" t="str">
        <f>INDEX(Variables!$E$5:$E$65,MATCH($A192,Variables!$A$5:$A$65,0))</f>
        <v>(sp + txo) x (1 + VAT rate)</v>
      </c>
      <c r="K192" s="5"/>
      <c r="L192" s="23" t="str">
        <f>LOWER(Settings!$C$4)&amp;".mit."&amp;$A192&amp;IF($C192="","","."&amp;$C192&amp;"."&amp;$B192)&amp;IF(INDEX(Variables!$D$5:$D$65,MATCH($A192,Variables!$A$5:$A$65,0))="","","."&amp;INDEX(Variables!$D$5:$D$65,MATCH($A192,Variables!$A$5:$A$65,0)))&amp;"."&amp;L$5</f>
        <v>egy.mit.rpb.all.lpg.a.1</v>
      </c>
      <c r="M192" s="38">
        <f t="shared" ref="M192:Z192" si="100">(M166+M179)*(1+$D192)</f>
        <v>6.8368630121281031</v>
      </c>
      <c r="N192" s="37">
        <f t="shared" si="100"/>
        <v>3.9105675147185019</v>
      </c>
      <c r="O192" s="37">
        <f t="shared" si="100"/>
        <v>3.188808442669151</v>
      </c>
      <c r="P192" s="37">
        <f t="shared" si="100"/>
        <v>3.188808442669151</v>
      </c>
      <c r="Q192" s="37">
        <f t="shared" si="100"/>
        <v>3.188808442669151</v>
      </c>
      <c r="R192" s="37">
        <f t="shared" si="100"/>
        <v>3.188808442669151</v>
      </c>
      <c r="S192" s="37">
        <f t="shared" si="100"/>
        <v>3.188808442669151</v>
      </c>
      <c r="T192" s="37">
        <f t="shared" si="100"/>
        <v>3.188808442669151</v>
      </c>
      <c r="U192" s="37">
        <f t="shared" si="100"/>
        <v>3.188808442669151</v>
      </c>
      <c r="V192" s="37">
        <f t="shared" si="100"/>
        <v>3.188808442669151</v>
      </c>
      <c r="W192" s="37">
        <f t="shared" si="100"/>
        <v>3.188808442669151</v>
      </c>
      <c r="X192" s="37">
        <f t="shared" si="100"/>
        <v>3.188808442669151</v>
      </c>
      <c r="Y192" s="37">
        <f t="shared" si="100"/>
        <v>3.188808442669151</v>
      </c>
      <c r="Z192" s="37">
        <f t="shared" si="100"/>
        <v>3.188808442669151</v>
      </c>
      <c r="AA192" s="37"/>
      <c r="AB192" s="23" t="str">
        <f>LOWER(Settings!$C$4)&amp;".mit."&amp;$A192&amp;IF($C192="","","."&amp;$C192&amp;"."&amp;$B192)&amp;IF(INDEX(Variables!$D$5:$D$65,MATCH($A192,Variables!$A$5:$A$65,0))="","","."&amp;INDEX(Variables!$D$5:$D$65,MATCH($A192,Variables!$A$5:$A$65,0)))&amp;"."&amp;AB$5</f>
        <v>egy.mit.rpb.all.lpg.a.2</v>
      </c>
      <c r="AC192" s="38">
        <f t="shared" ref="AC192:AP192" si="101">(AC166+AC179)*(1+$D192)</f>
        <v>6.8368630121281031</v>
      </c>
      <c r="AD192" s="37">
        <f t="shared" si="101"/>
        <v>3.9105675147185019</v>
      </c>
      <c r="AE192" s="37">
        <f t="shared" si="101"/>
        <v>3.188808442669151</v>
      </c>
      <c r="AF192" s="37">
        <f t="shared" si="101"/>
        <v>3.188808442669151</v>
      </c>
      <c r="AG192" s="37">
        <f t="shared" si="101"/>
        <v>3.188808442669151</v>
      </c>
      <c r="AH192" s="37">
        <f t="shared" si="101"/>
        <v>3.188808442669151</v>
      </c>
      <c r="AI192" s="37">
        <f t="shared" si="101"/>
        <v>3.188808442669151</v>
      </c>
      <c r="AJ192" s="37">
        <f t="shared" si="101"/>
        <v>3.188808442669151</v>
      </c>
      <c r="AK192" s="37">
        <f t="shared" si="101"/>
        <v>3.188808442669151</v>
      </c>
      <c r="AL192" s="37">
        <f t="shared" si="101"/>
        <v>3.188808442669151</v>
      </c>
      <c r="AM192" s="37">
        <f t="shared" si="101"/>
        <v>3.188808442669151</v>
      </c>
      <c r="AN192" s="37">
        <f t="shared" si="101"/>
        <v>3.188808442669151</v>
      </c>
      <c r="AO192" s="37">
        <f t="shared" si="101"/>
        <v>3.188808442669151</v>
      </c>
      <c r="AP192" s="37">
        <f t="shared" si="101"/>
        <v>3.188808442669151</v>
      </c>
    </row>
    <row r="193" spans="1:42" x14ac:dyDescent="0.25">
      <c r="A193" s="5" t="s">
        <v>926</v>
      </c>
      <c r="B193" s="5" t="s">
        <v>875</v>
      </c>
      <c r="C193" s="5" t="s">
        <v>870</v>
      </c>
      <c r="D193" s="37">
        <f>INDEX(Inputs_prices!$Q$5:$Q$16,MATCH($B193&amp;"."&amp;$C193,Inputs_prices!$A$5:$A$16,0))</f>
        <v>0.14000000000000001</v>
      </c>
      <c r="E193" s="36"/>
      <c r="F193" s="36"/>
      <c r="G193" s="36"/>
      <c r="H193" s="5" t="str">
        <f>INDEX(Variables!$B$5:$B$65,MATCH($A193,Variables!$A$5:$A$65,0))&amp;IF($C193="",""," | "&amp;INDEX(Mapping!$B$5:$B$26,MATCH($C193,Mapping!$A$5:$A$26,0))&amp;" | "&amp;INDEX(Mapping!$B$30:$B$41,MATCH($B193,Mapping!$A$30:$A$41,0)))</f>
        <v>Retail price before new policies | All subsectors | Kerosene</v>
      </c>
      <c r="I193" s="5" t="str">
        <f>INDEX(Variables!$C$5:$C$65,MATCH($A193,Variables!$A$5:$A$65,0))</f>
        <v>$/GJ real</v>
      </c>
      <c r="J193" s="5" t="str">
        <f>INDEX(Variables!$E$5:$E$65,MATCH($A193,Variables!$A$5:$A$65,0))</f>
        <v>(sp + txo) x (1 + VAT rate)</v>
      </c>
      <c r="K193" s="5"/>
      <c r="L193" s="23" t="str">
        <f>LOWER(Settings!$C$4)&amp;".mit."&amp;$A193&amp;IF($C193="","","."&amp;$C193&amp;"."&amp;$B193)&amp;IF(INDEX(Variables!$D$5:$D$65,MATCH($A193,Variables!$A$5:$A$65,0))="","","."&amp;INDEX(Variables!$D$5:$D$65,MATCH($A193,Variables!$A$5:$A$65,0)))&amp;"."&amp;L$5</f>
        <v>egy.mit.rpb.all.ker.a.1</v>
      </c>
      <c r="M193" s="38">
        <f t="shared" ref="M193:Z193" si="102">(M167+M180)*(1+$D193)</f>
        <v>10.986063950621936</v>
      </c>
      <c r="N193" s="37">
        <f t="shared" si="102"/>
        <v>6.857917857789996</v>
      </c>
      <c r="O193" s="37">
        <f t="shared" si="102"/>
        <v>6.4691178449557931</v>
      </c>
      <c r="P193" s="37">
        <f t="shared" si="102"/>
        <v>6.4691178449557931</v>
      </c>
      <c r="Q193" s="37">
        <f t="shared" si="102"/>
        <v>6.4691178449557931</v>
      </c>
      <c r="R193" s="37">
        <f t="shared" si="102"/>
        <v>6.4691178449557931</v>
      </c>
      <c r="S193" s="37">
        <f t="shared" si="102"/>
        <v>6.4691178449557931</v>
      </c>
      <c r="T193" s="37">
        <f t="shared" si="102"/>
        <v>6.4691178449557931</v>
      </c>
      <c r="U193" s="37">
        <f t="shared" si="102"/>
        <v>6.4691178449557931</v>
      </c>
      <c r="V193" s="37">
        <f t="shared" si="102"/>
        <v>6.4691178449557931</v>
      </c>
      <c r="W193" s="37">
        <f t="shared" si="102"/>
        <v>6.4691178449557931</v>
      </c>
      <c r="X193" s="37">
        <f t="shared" si="102"/>
        <v>6.4691178449557931</v>
      </c>
      <c r="Y193" s="37">
        <f t="shared" si="102"/>
        <v>6.4691178449557931</v>
      </c>
      <c r="Z193" s="37">
        <f t="shared" si="102"/>
        <v>6.4691178449557931</v>
      </c>
      <c r="AA193" s="37"/>
      <c r="AB193" s="23" t="str">
        <f>LOWER(Settings!$C$4)&amp;".mit."&amp;$A193&amp;IF($C193="","","."&amp;$C193&amp;"."&amp;$B193)&amp;IF(INDEX(Variables!$D$5:$D$65,MATCH($A193,Variables!$A$5:$A$65,0))="","","."&amp;INDEX(Variables!$D$5:$D$65,MATCH($A193,Variables!$A$5:$A$65,0)))&amp;"."&amp;AB$5</f>
        <v>egy.mit.rpb.all.ker.a.2</v>
      </c>
      <c r="AC193" s="38">
        <f t="shared" ref="AC193:AP193" si="103">(AC167+AC180)*(1+$D193)</f>
        <v>10.986063950621936</v>
      </c>
      <c r="AD193" s="37">
        <f t="shared" si="103"/>
        <v>6.857917857789996</v>
      </c>
      <c r="AE193" s="37">
        <f t="shared" si="103"/>
        <v>6.4691178449557931</v>
      </c>
      <c r="AF193" s="37">
        <f t="shared" si="103"/>
        <v>6.4691178449557931</v>
      </c>
      <c r="AG193" s="37">
        <f t="shared" si="103"/>
        <v>6.4691178449557931</v>
      </c>
      <c r="AH193" s="37">
        <f t="shared" si="103"/>
        <v>6.4691178449557931</v>
      </c>
      <c r="AI193" s="37">
        <f t="shared" si="103"/>
        <v>6.4691178449557931</v>
      </c>
      <c r="AJ193" s="37">
        <f t="shared" si="103"/>
        <v>6.4691178449557931</v>
      </c>
      <c r="AK193" s="37">
        <f t="shared" si="103"/>
        <v>6.4691178449557931</v>
      </c>
      <c r="AL193" s="37">
        <f t="shared" si="103"/>
        <v>6.4691178449557931</v>
      </c>
      <c r="AM193" s="37">
        <f t="shared" si="103"/>
        <v>6.4691178449557931</v>
      </c>
      <c r="AN193" s="37">
        <f t="shared" si="103"/>
        <v>6.4691178449557931</v>
      </c>
      <c r="AO193" s="37">
        <f t="shared" si="103"/>
        <v>6.4691178449557931</v>
      </c>
      <c r="AP193" s="37">
        <f t="shared" si="103"/>
        <v>6.4691178449557931</v>
      </c>
    </row>
    <row r="194" spans="1:42" x14ac:dyDescent="0.25">
      <c r="A194" s="5" t="s">
        <v>926</v>
      </c>
      <c r="B194" s="5" t="s">
        <v>876</v>
      </c>
      <c r="C194" s="5" t="s">
        <v>870</v>
      </c>
      <c r="D194" s="37">
        <f>INDEX(Inputs_prices!$Q$5:$Q$16,MATCH($B194&amp;"."&amp;$C194,Inputs_prices!$A$5:$A$16,0))</f>
        <v>0.14000000000000001</v>
      </c>
      <c r="E194" s="36"/>
      <c r="F194" s="36"/>
      <c r="G194" s="36"/>
      <c r="H194" s="5" t="str">
        <f>INDEX(Variables!$B$5:$B$65,MATCH($A194,Variables!$A$5:$A$65,0))&amp;IF($C194="",""," | "&amp;INDEX(Mapping!$B$5:$B$26,MATCH($C194,Mapping!$A$5:$A$26,0))&amp;" | "&amp;INDEX(Mapping!$B$30:$B$41,MATCH($B194,Mapping!$A$30:$A$41,0)))</f>
        <v>Retail price before new policies | All subsectors | Other oil products</v>
      </c>
      <c r="I194" s="5" t="str">
        <f>INDEX(Variables!$C$5:$C$65,MATCH($A194,Variables!$A$5:$A$65,0))</f>
        <v>$/GJ real</v>
      </c>
      <c r="J194" s="5" t="str">
        <f>INDEX(Variables!$E$5:$E$65,MATCH($A194,Variables!$A$5:$A$65,0))</f>
        <v>(sp + txo) x (1 + VAT rate)</v>
      </c>
      <c r="K194" s="5"/>
      <c r="L194" s="23" t="str">
        <f>LOWER(Settings!$C$4)&amp;".mit."&amp;$A194&amp;IF($C194="","","."&amp;$C194&amp;"."&amp;$B194)&amp;IF(INDEX(Variables!$D$5:$D$65,MATCH($A194,Variables!$A$5:$A$65,0))="","","."&amp;INDEX(Variables!$D$5:$D$65,MATCH($A194,Variables!$A$5:$A$65,0)))&amp;"."&amp;L$5</f>
        <v>egy.mit.rpb.all.oop.a.1</v>
      </c>
      <c r="M194" s="38">
        <f t="shared" ref="M194:Z194" si="104">(M168+M181)*(1+$D194)</f>
        <v>6.1565025275978833</v>
      </c>
      <c r="N194" s="37">
        <f t="shared" si="104"/>
        <v>4.8991170230239627</v>
      </c>
      <c r="O194" s="37">
        <f t="shared" si="104"/>
        <v>4.3171443814005652</v>
      </c>
      <c r="P194" s="37">
        <f t="shared" si="104"/>
        <v>4.3171443814005652</v>
      </c>
      <c r="Q194" s="37">
        <f t="shared" si="104"/>
        <v>4.3171443814005652</v>
      </c>
      <c r="R194" s="37">
        <f t="shared" si="104"/>
        <v>4.3171443814005652</v>
      </c>
      <c r="S194" s="37">
        <f t="shared" si="104"/>
        <v>4.3171443814005652</v>
      </c>
      <c r="T194" s="37">
        <f t="shared" si="104"/>
        <v>4.3171443814005652</v>
      </c>
      <c r="U194" s="37">
        <f t="shared" si="104"/>
        <v>4.3171443814005652</v>
      </c>
      <c r="V194" s="37">
        <f t="shared" si="104"/>
        <v>4.3171443814005652</v>
      </c>
      <c r="W194" s="37">
        <f t="shared" si="104"/>
        <v>4.3171443814005652</v>
      </c>
      <c r="X194" s="37">
        <f t="shared" si="104"/>
        <v>4.3171443814005652</v>
      </c>
      <c r="Y194" s="37">
        <f t="shared" si="104"/>
        <v>4.3171443814005652</v>
      </c>
      <c r="Z194" s="37">
        <f t="shared" si="104"/>
        <v>4.3171443814005652</v>
      </c>
      <c r="AA194" s="37"/>
      <c r="AB194" s="23" t="str">
        <f>LOWER(Settings!$C$4)&amp;".mit."&amp;$A194&amp;IF($C194="","","."&amp;$C194&amp;"."&amp;$B194)&amp;IF(INDEX(Variables!$D$5:$D$65,MATCH($A194,Variables!$A$5:$A$65,0))="","","."&amp;INDEX(Variables!$D$5:$D$65,MATCH($A194,Variables!$A$5:$A$65,0)))&amp;"."&amp;AB$5</f>
        <v>egy.mit.rpb.all.oop.a.2</v>
      </c>
      <c r="AC194" s="38">
        <f t="shared" ref="AC194:AP194" si="105">(AC168+AC181)*(1+$D194)</f>
        <v>6.1565025275978833</v>
      </c>
      <c r="AD194" s="37">
        <f t="shared" si="105"/>
        <v>4.8991170230239627</v>
      </c>
      <c r="AE194" s="37">
        <f t="shared" si="105"/>
        <v>4.3171443814005652</v>
      </c>
      <c r="AF194" s="37">
        <f t="shared" si="105"/>
        <v>4.3171443814005652</v>
      </c>
      <c r="AG194" s="37">
        <f t="shared" si="105"/>
        <v>4.3171443814005652</v>
      </c>
      <c r="AH194" s="37">
        <f t="shared" si="105"/>
        <v>4.3171443814005652</v>
      </c>
      <c r="AI194" s="37">
        <f t="shared" si="105"/>
        <v>4.3171443814005652</v>
      </c>
      <c r="AJ194" s="37">
        <f t="shared" si="105"/>
        <v>4.3171443814005652</v>
      </c>
      <c r="AK194" s="37">
        <f t="shared" si="105"/>
        <v>4.3171443814005652</v>
      </c>
      <c r="AL194" s="37">
        <f t="shared" si="105"/>
        <v>4.3171443814005652</v>
      </c>
      <c r="AM194" s="37">
        <f t="shared" si="105"/>
        <v>4.3171443814005652</v>
      </c>
      <c r="AN194" s="37">
        <f t="shared" si="105"/>
        <v>4.3171443814005652</v>
      </c>
      <c r="AO194" s="37">
        <f t="shared" si="105"/>
        <v>4.3171443814005652</v>
      </c>
      <c r="AP194" s="37">
        <f t="shared" si="105"/>
        <v>4.3171443814005652</v>
      </c>
    </row>
    <row r="195" spans="1:42" collapsed="1" x14ac:dyDescent="0.25">
      <c r="A195" s="5" t="s">
        <v>926</v>
      </c>
      <c r="B195" s="5" t="s">
        <v>877</v>
      </c>
      <c r="C195" s="5" t="s">
        <v>870</v>
      </c>
      <c r="D195" s="37">
        <f>INDEX(Inputs_prices!$Q$5:$Q$16,MATCH($B195&amp;"."&amp;$C195,Inputs_prices!$A$5:$A$16,0))</f>
        <v>0</v>
      </c>
      <c r="E195" s="36"/>
      <c r="F195" s="36"/>
      <c r="G195" s="36"/>
      <c r="H195" s="5" t="str">
        <f>INDEX(Variables!$B$5:$B$65,MATCH($A195,Variables!$A$5:$A$65,0))&amp;IF($C195="",""," | "&amp;INDEX(Mapping!$B$5:$B$26,MATCH($C195,Mapping!$A$5:$A$26,0))&amp;" | "&amp;INDEX(Mapping!$B$30:$B$41,MATCH($B195,Mapping!$A$30:$A$41,0)))</f>
        <v>Retail price before new policies | All subsectors | Biomass</v>
      </c>
      <c r="I195" s="5" t="str">
        <f>INDEX(Variables!$C$5:$C$65,MATCH($A195,Variables!$A$5:$A$65,0))</f>
        <v>$/GJ real</v>
      </c>
      <c r="J195" s="5" t="str">
        <f>INDEX(Variables!$E$5:$E$65,MATCH($A195,Variables!$A$5:$A$65,0))</f>
        <v>(sp + txo) x (1 + VAT rate)</v>
      </c>
      <c r="K195" s="5"/>
      <c r="L195" s="23" t="str">
        <f>LOWER(Settings!$C$4)&amp;".mit."&amp;$A195&amp;IF($C195="","","."&amp;$C195&amp;"."&amp;$B195)&amp;IF(INDEX(Variables!$D$5:$D$65,MATCH($A195,Variables!$A$5:$A$65,0))="","","."&amp;INDEX(Variables!$D$5:$D$65,MATCH($A195,Variables!$A$5:$A$65,0)))&amp;"."&amp;L$5</f>
        <v>egy.mit.rpb.all.bio.a.1</v>
      </c>
      <c r="M195" s="38">
        <f t="shared" ref="M195:Z195" si="106">(M169+M182)*(1+$D195)</f>
        <v>14.470551096834159</v>
      </c>
      <c r="N195" s="37">
        <f t="shared" si="106"/>
        <v>14.470200555728038</v>
      </c>
      <c r="O195" s="37">
        <f t="shared" si="106"/>
        <v>14.470971901687905</v>
      </c>
      <c r="P195" s="37">
        <f t="shared" si="106"/>
        <v>14.470971901687905</v>
      </c>
      <c r="Q195" s="37">
        <f t="shared" si="106"/>
        <v>14.470971901687905</v>
      </c>
      <c r="R195" s="37">
        <f t="shared" si="106"/>
        <v>14.470971901687905</v>
      </c>
      <c r="S195" s="37">
        <f t="shared" si="106"/>
        <v>14.470971901687905</v>
      </c>
      <c r="T195" s="37">
        <f t="shared" si="106"/>
        <v>14.470971901687905</v>
      </c>
      <c r="U195" s="37">
        <f t="shared" si="106"/>
        <v>14.470971901687905</v>
      </c>
      <c r="V195" s="37">
        <f t="shared" si="106"/>
        <v>14.470971901687905</v>
      </c>
      <c r="W195" s="37">
        <f t="shared" si="106"/>
        <v>14.470971901687905</v>
      </c>
      <c r="X195" s="37">
        <f t="shared" si="106"/>
        <v>14.470971901687905</v>
      </c>
      <c r="Y195" s="37">
        <f t="shared" si="106"/>
        <v>14.470971901687905</v>
      </c>
      <c r="Z195" s="37">
        <f t="shared" si="106"/>
        <v>14.470971901687905</v>
      </c>
      <c r="AA195" s="37"/>
      <c r="AB195" s="23" t="str">
        <f>LOWER(Settings!$C$4)&amp;".mit."&amp;$A195&amp;IF($C195="","","."&amp;$C195&amp;"."&amp;$B195)&amp;IF(INDEX(Variables!$D$5:$D$65,MATCH($A195,Variables!$A$5:$A$65,0))="","","."&amp;INDEX(Variables!$D$5:$D$65,MATCH($A195,Variables!$A$5:$A$65,0)))&amp;"."&amp;AB$5</f>
        <v>egy.mit.rpb.all.bio.a.2</v>
      </c>
      <c r="AC195" s="38">
        <f t="shared" ref="AC195:AP195" si="107">(AC169+AC182)*(1+$D195)</f>
        <v>14.470551096834159</v>
      </c>
      <c r="AD195" s="37">
        <f t="shared" si="107"/>
        <v>14.470200555728038</v>
      </c>
      <c r="AE195" s="37">
        <f t="shared" si="107"/>
        <v>14.470971901687905</v>
      </c>
      <c r="AF195" s="37">
        <f t="shared" si="107"/>
        <v>14.470971901687905</v>
      </c>
      <c r="AG195" s="37">
        <f t="shared" si="107"/>
        <v>14.470971901687905</v>
      </c>
      <c r="AH195" s="37">
        <f t="shared" si="107"/>
        <v>14.470971901687905</v>
      </c>
      <c r="AI195" s="37">
        <f t="shared" si="107"/>
        <v>14.470971901687905</v>
      </c>
      <c r="AJ195" s="37">
        <f t="shared" si="107"/>
        <v>14.470971901687905</v>
      </c>
      <c r="AK195" s="37">
        <f t="shared" si="107"/>
        <v>14.470971901687905</v>
      </c>
      <c r="AL195" s="37">
        <f t="shared" si="107"/>
        <v>14.470971901687905</v>
      </c>
      <c r="AM195" s="37">
        <f t="shared" si="107"/>
        <v>14.470971901687905</v>
      </c>
      <c r="AN195" s="37">
        <f t="shared" si="107"/>
        <v>14.470971901687905</v>
      </c>
      <c r="AO195" s="37">
        <f t="shared" si="107"/>
        <v>14.470971901687905</v>
      </c>
      <c r="AP195" s="37">
        <f t="shared" si="107"/>
        <v>14.470971901687905</v>
      </c>
    </row>
    <row r="196" spans="1:42" hidden="1" outlineLevel="1" x14ac:dyDescent="0.25"/>
    <row r="198" spans="1:42" x14ac:dyDescent="0.25">
      <c r="A198" s="18" t="s">
        <v>927</v>
      </c>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c r="AN198" s="19"/>
      <c r="AO198" s="19"/>
      <c r="AP198" s="19"/>
    </row>
    <row r="199" spans="1:42" x14ac:dyDescent="0.25">
      <c r="H199" s="40" t="s">
        <v>928</v>
      </c>
    </row>
    <row r="201" spans="1:42" x14ac:dyDescent="0.25">
      <c r="A201" s="18" t="s">
        <v>929</v>
      </c>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c r="AN201" s="19"/>
      <c r="AO201" s="19"/>
      <c r="AP201" s="19"/>
    </row>
    <row r="202" spans="1:42" x14ac:dyDescent="0.25">
      <c r="A202" s="7" t="s">
        <v>930</v>
      </c>
      <c r="B202" s="7" t="s">
        <v>870</v>
      </c>
      <c r="C202" s="7" t="s">
        <v>908</v>
      </c>
      <c r="H202" s="7" t="str">
        <f>INDEX(Variables!$B$5:$B$65,MATCH($A202,Variables!$A$5:$A$65,0))&amp;IF($C202="",""," | "&amp;INDEX(Mapping!$B$5:$B$26,MATCH($C202,Mapping!$A$5:$A$26,0))&amp;" | "&amp;INDEX(Mapping!$B$30:$B$41,MATCH($B202,Mapping!$A$30:$A$41,0)))</f>
        <v>Fuel use | Transport | All fuels</v>
      </c>
      <c r="I202" s="7" t="str">
        <f>INDEX(Variables!$C$5:$C$65,MATCH($A202,Variables!$A$5:$A$65,0))</f>
        <v>ktoe</v>
      </c>
      <c r="J202" s="7" t="str">
        <f>INDEX(Variables!$E$5:$E$65,MATCH($A202,Variables!$A$5:$A$65,0))</f>
        <v>Inputs (base year), CPAT eq. 3.3.3</v>
      </c>
      <c r="K202" s="7"/>
      <c r="L202" s="28" t="str">
        <f>LOWER(Settings!$C$4)&amp;".mit."&amp;$A202&amp;IF($C202="","","."&amp;$C202&amp;"."&amp;$B202)&amp;IF(INDEX(Variables!$D$5:$D$65,MATCH($A202,Variables!$A$5:$A$65,0))="","","."&amp;INDEX(Variables!$D$5:$D$65,MATCH($A202,Variables!$A$5:$A$65,0)))&amp;"."&amp;L$5</f>
        <v>egy.mit.ener.tra.all.e.1</v>
      </c>
      <c r="M202" s="41">
        <f t="shared" ref="M202:Z202" si="108">SUMIFS(M203:M422,$A203:$A422,"ener",$B203:$B422,"&lt;&gt;all")</f>
        <v>18617.341993174963</v>
      </c>
      <c r="N202" s="42">
        <f t="shared" si="108"/>
        <v>23534.21376730765</v>
      </c>
      <c r="O202" s="42">
        <f t="shared" si="108"/>
        <v>26150.932754879279</v>
      </c>
      <c r="P202" s="42">
        <f t="shared" si="108"/>
        <v>26710.453643088833</v>
      </c>
      <c r="Q202" s="42">
        <f t="shared" si="108"/>
        <v>27256.493533879449</v>
      </c>
      <c r="R202" s="42">
        <f t="shared" si="108"/>
        <v>27914.988225464687</v>
      </c>
      <c r="S202" s="42">
        <f t="shared" si="108"/>
        <v>28713.426000311298</v>
      </c>
      <c r="T202" s="42">
        <f t="shared" si="108"/>
        <v>29479.411063822397</v>
      </c>
      <c r="U202" s="42">
        <f t="shared" si="108"/>
        <v>30194.859361935116</v>
      </c>
      <c r="V202" s="42">
        <f t="shared" si="108"/>
        <v>30917.864787078859</v>
      </c>
      <c r="W202" s="42">
        <f t="shared" si="108"/>
        <v>31648.130778024319</v>
      </c>
      <c r="X202" s="42">
        <f t="shared" si="108"/>
        <v>32385.345844412688</v>
      </c>
      <c r="Y202" s="42">
        <f t="shared" si="108"/>
        <v>33129.183602669458</v>
      </c>
      <c r="Z202" s="42">
        <f t="shared" si="108"/>
        <v>33879.302838269483</v>
      </c>
      <c r="AA202" s="42"/>
      <c r="AB202" s="28" t="str">
        <f>LOWER(Settings!$C$4)&amp;".mit."&amp;$A202&amp;IF($C202="","","."&amp;$C202&amp;"."&amp;$B202)&amp;IF(INDEX(Variables!$D$5:$D$65,MATCH($A202,Variables!$A$5:$A$65,0))="","","."&amp;INDEX(Variables!$D$5:$D$65,MATCH($A202,Variables!$A$5:$A$65,0)))&amp;"."&amp;AB$5</f>
        <v>egy.mit.ener.tra.all.e.2</v>
      </c>
      <c r="AC202" s="41">
        <f t="shared" ref="AC202:AP202" si="109">SUMIFS(AC203:AC422,$A203:$A422,"ener",$B203:$B422,"&lt;&gt;all")</f>
        <v>18617.341993174963</v>
      </c>
      <c r="AD202" s="42">
        <f t="shared" si="109"/>
        <v>23534.21376730765</v>
      </c>
      <c r="AE202" s="42">
        <f t="shared" si="109"/>
        <v>26150.932754879279</v>
      </c>
      <c r="AF202" s="42">
        <f t="shared" si="109"/>
        <v>26710.453643088833</v>
      </c>
      <c r="AG202" s="42">
        <f t="shared" si="109"/>
        <v>27256.493533879449</v>
      </c>
      <c r="AH202" s="42">
        <f t="shared" si="109"/>
        <v>25007.058448832769</v>
      </c>
      <c r="AI202" s="42">
        <f t="shared" si="109"/>
        <v>25723.740965361547</v>
      </c>
      <c r="AJ202" s="42">
        <f t="shared" si="109"/>
        <v>26411.336288303919</v>
      </c>
      <c r="AK202" s="42">
        <f t="shared" si="109"/>
        <v>27053.609434990016</v>
      </c>
      <c r="AL202" s="42">
        <f t="shared" si="109"/>
        <v>27702.695326277419</v>
      </c>
      <c r="AM202" s="42">
        <f t="shared" si="109"/>
        <v>28358.327979197154</v>
      </c>
      <c r="AN202" s="42">
        <f t="shared" si="109"/>
        <v>29020.227969294669</v>
      </c>
      <c r="AO202" s="42">
        <f t="shared" si="109"/>
        <v>29688.102461785227</v>
      </c>
      <c r="AP202" s="42">
        <f t="shared" si="109"/>
        <v>30361.645266431442</v>
      </c>
    </row>
    <row r="203" spans="1:42" outlineLevel="1" collapsed="1" x14ac:dyDescent="0.25">
      <c r="A203" s="7" t="s">
        <v>930</v>
      </c>
      <c r="B203" s="7" t="s">
        <v>870</v>
      </c>
      <c r="C203" s="7" t="s">
        <v>880</v>
      </c>
      <c r="H203" s="7" t="str">
        <f>INDEX(Variables!$B$5:$B$65,MATCH($A203,Variables!$A$5:$A$65,0))&amp;IF($C203="",""," | "&amp;INDEX(Mapping!$B$5:$B$26,MATCH($C203,Mapping!$A$5:$A$26,0))&amp;" | "&amp;INDEX(Mapping!$B$30:$B$41,MATCH($B203,Mapping!$A$30:$A$41,0)))</f>
        <v>Fuel use | Road | All fuels</v>
      </c>
      <c r="I203" s="7" t="str">
        <f>INDEX(Variables!$C$5:$C$65,MATCH($A203,Variables!$A$5:$A$65,0))</f>
        <v>ktoe</v>
      </c>
      <c r="J203" s="7" t="str">
        <f>INDEX(Variables!$E$5:$E$65,MATCH($A203,Variables!$A$5:$A$65,0))</f>
        <v>Inputs (base year), CPAT eq. 3.3.3</v>
      </c>
      <c r="K203" s="7"/>
      <c r="L203" s="28" t="str">
        <f>LOWER(Settings!$C$4)&amp;".mit."&amp;$A203&amp;IF($C203="","","."&amp;$C203&amp;"."&amp;$B203)&amp;IF(INDEX(Variables!$D$5:$D$65,MATCH($A203,Variables!$A$5:$A$65,0))="","","."&amp;INDEX(Variables!$D$5:$D$65,MATCH($A203,Variables!$A$5:$A$65,0)))&amp;"."&amp;L$5</f>
        <v>egy.mit.ener.rod.all.e.1</v>
      </c>
      <c r="M203" s="41">
        <f t="shared" ref="M203:Z203" si="110">SUM(M249:M256)</f>
        <v>18326.632496005255</v>
      </c>
      <c r="N203" s="42">
        <f t="shared" si="110"/>
        <v>23194.741271033792</v>
      </c>
      <c r="O203" s="42">
        <f t="shared" si="110"/>
        <v>25781.215390257948</v>
      </c>
      <c r="P203" s="42">
        <f t="shared" si="110"/>
        <v>26330.456834204942</v>
      </c>
      <c r="Q203" s="42">
        <f t="shared" si="110"/>
        <v>26866.388521830966</v>
      </c>
      <c r="R203" s="42">
        <f t="shared" si="110"/>
        <v>27512.695253668528</v>
      </c>
      <c r="S203" s="42">
        <f t="shared" si="110"/>
        <v>28296.330278180369</v>
      </c>
      <c r="T203" s="42">
        <f t="shared" si="110"/>
        <v>29047.980186450281</v>
      </c>
      <c r="U203" s="42">
        <f t="shared" si="110"/>
        <v>29749.906409715652</v>
      </c>
      <c r="V203" s="42">
        <f t="shared" si="110"/>
        <v>30459.152036237872</v>
      </c>
      <c r="W203" s="42">
        <f t="shared" si="110"/>
        <v>31175.424582793974</v>
      </c>
      <c r="X203" s="42">
        <f t="shared" si="110"/>
        <v>31898.417059788379</v>
      </c>
      <c r="Y203" s="42">
        <f t="shared" si="110"/>
        <v>32627.808012947382</v>
      </c>
      <c r="Z203" s="42">
        <f t="shared" si="110"/>
        <v>33363.261590647948</v>
      </c>
      <c r="AA203" s="42"/>
      <c r="AB203" s="28" t="str">
        <f>LOWER(Settings!$C$4)&amp;".mit."&amp;$A203&amp;IF($C203="","","."&amp;$C203&amp;"."&amp;$B203)&amp;IF(INDEX(Variables!$D$5:$D$65,MATCH($A203,Variables!$A$5:$A$65,0))="","","."&amp;INDEX(Variables!$D$5:$D$65,MATCH($A203,Variables!$A$5:$A$65,0)))&amp;"."&amp;AB$5</f>
        <v>egy.mit.ener.rod.all.e.2</v>
      </c>
      <c r="AC203" s="41">
        <f t="shared" ref="AC203:AP203" si="111">SUM(AC249:AC256)</f>
        <v>18326.632496005255</v>
      </c>
      <c r="AD203" s="42">
        <f t="shared" si="111"/>
        <v>23194.741271033792</v>
      </c>
      <c r="AE203" s="42">
        <f t="shared" si="111"/>
        <v>25781.215390257948</v>
      </c>
      <c r="AF203" s="42">
        <f t="shared" si="111"/>
        <v>26330.456834204942</v>
      </c>
      <c r="AG203" s="42">
        <f t="shared" si="111"/>
        <v>26866.388521830966</v>
      </c>
      <c r="AH203" s="42">
        <f t="shared" si="111"/>
        <v>24672.465161714899</v>
      </c>
      <c r="AI203" s="42">
        <f t="shared" si="111"/>
        <v>25376.8360018284</v>
      </c>
      <c r="AJ203" s="42">
        <f t="shared" si="111"/>
        <v>26052.508554427361</v>
      </c>
      <c r="AK203" s="42">
        <f t="shared" si="111"/>
        <v>26683.535182309941</v>
      </c>
      <c r="AL203" s="42">
        <f t="shared" si="111"/>
        <v>27321.17683625385</v>
      </c>
      <c r="AM203" s="42">
        <f t="shared" si="111"/>
        <v>27965.17092503106</v>
      </c>
      <c r="AN203" s="42">
        <f t="shared" si="111"/>
        <v>28615.241767541411</v>
      </c>
      <c r="AO203" s="42">
        <f t="shared" si="111"/>
        <v>29271.100628775894</v>
      </c>
      <c r="AP203" s="42">
        <f t="shared" si="111"/>
        <v>29932.445778905756</v>
      </c>
    </row>
    <row r="204" spans="1:42" hidden="1" outlineLevel="2" x14ac:dyDescent="0.25">
      <c r="A204" s="5" t="s">
        <v>931</v>
      </c>
      <c r="B204" s="5" t="s">
        <v>869</v>
      </c>
      <c r="C204" s="5" t="s">
        <v>880</v>
      </c>
      <c r="D204" s="37">
        <f>INDEX(Inputs!$T$5:$T$132,MATCH($B204&amp;"|"&amp;$C204,Inputs!$A$5:$A$132,0))</f>
        <v>9.4308000000000003E-2</v>
      </c>
      <c r="E204" s="37">
        <f>INDEX(Inputs!$J$5:$J$132,MATCH($B204&amp;"|"&amp;$C204,Inputs!$A$5:$A$132,0))</f>
        <v>1</v>
      </c>
      <c r="F204" s="37">
        <f>INDEX(Inputs!$K$5:$K$132,MATCH($B204&amp;"|"&amp;$C204,Inputs!$A$5:$A$132,0))</f>
        <v>2</v>
      </c>
      <c r="G204" s="36"/>
      <c r="H204" s="5" t="str">
        <f>INDEX(Variables!$B$5:$B$65,MATCH($A204,Variables!$A$5:$A$65,0))&amp;IF($C204="",""," | "&amp;INDEX(Mapping!$B$5:$B$26,MATCH($C204,Mapping!$A$5:$A$26,0))&amp;" | "&amp;INDEX(Mapping!$B$30:$B$41,MATCH($B204,Mapping!$A$30:$A$41,0)))</f>
        <v>New carbon tax | Road | Coal</v>
      </c>
      <c r="I204" s="5" t="str">
        <f>INDEX(Variables!$C$5:$C$65,MATCH($A204,Variables!$A$5:$A$65,0))</f>
        <v>$/GJ</v>
      </c>
      <c r="J204" s="5" t="str">
        <f>INDEX(Variables!$E$5:$E$65,MATCH($A204,Variables!$A$5:$A$65,0))</f>
        <v>Carbon price x EF x fuel and sector coverage</v>
      </c>
      <c r="K204" s="5"/>
      <c r="L204" s="23" t="str">
        <f>LOWER(Settings!$C$4)&amp;".mit."&amp;$A204&amp;IF($C204="","","."&amp;$C204&amp;"."&amp;$B204)&amp;IF(INDEX(Variables!$D$5:$D$65,MATCH($A204,Variables!$A$5:$A$65,0))="","","."&amp;INDEX(Variables!$D$5:$D$65,MATCH($A204,Variables!$A$5:$A$65,0)))&amp;"."&amp;L$5</f>
        <v>egy.mit.ctxnew.rod.coa.a.1</v>
      </c>
      <c r="M204" s="38">
        <f t="shared" ref="M204:Z211" si="112">M$12*$D204*INDEX(M$21:M$28,$E204)*INDEX(M$30:M$46,$F204)</f>
        <v>0</v>
      </c>
      <c r="N204" s="37">
        <f t="shared" si="112"/>
        <v>0</v>
      </c>
      <c r="O204" s="37">
        <f t="shared" si="112"/>
        <v>0</v>
      </c>
      <c r="P204" s="37">
        <f t="shared" si="112"/>
        <v>0</v>
      </c>
      <c r="Q204" s="37">
        <f t="shared" si="112"/>
        <v>0</v>
      </c>
      <c r="R204" s="37">
        <f t="shared" si="112"/>
        <v>0</v>
      </c>
      <c r="S204" s="37">
        <f t="shared" si="112"/>
        <v>0</v>
      </c>
      <c r="T204" s="37">
        <f t="shared" si="112"/>
        <v>0</v>
      </c>
      <c r="U204" s="37">
        <f t="shared" si="112"/>
        <v>0</v>
      </c>
      <c r="V204" s="37">
        <f t="shared" si="112"/>
        <v>0</v>
      </c>
      <c r="W204" s="37">
        <f t="shared" si="112"/>
        <v>0</v>
      </c>
      <c r="X204" s="37">
        <f t="shared" si="112"/>
        <v>0</v>
      </c>
      <c r="Y204" s="37">
        <f t="shared" si="112"/>
        <v>0</v>
      </c>
      <c r="Z204" s="37">
        <f t="shared" si="112"/>
        <v>0</v>
      </c>
      <c r="AA204" s="37"/>
      <c r="AB204" s="23" t="str">
        <f>LOWER(Settings!$C$4)&amp;".mit."&amp;$A204&amp;IF($C204="","","."&amp;$C204&amp;"."&amp;$B204)&amp;IF(INDEX(Variables!$D$5:$D$65,MATCH($A204,Variables!$A$5:$A$65,0))="","","."&amp;INDEX(Variables!$D$5:$D$65,MATCH($A204,Variables!$A$5:$A$65,0)))&amp;"."&amp;AB$5</f>
        <v>egy.mit.ctxnew.rod.coa.a.2</v>
      </c>
      <c r="AC204" s="38">
        <f t="shared" ref="AC204:AP211" si="113">AC$12*$D204*INDEX(AC$21:AC$28,$E204)*INDEX(AC$30:AC$46,$F204)</f>
        <v>0</v>
      </c>
      <c r="AD204" s="37">
        <f t="shared" si="113"/>
        <v>0</v>
      </c>
      <c r="AE204" s="37">
        <f t="shared" si="113"/>
        <v>0</v>
      </c>
      <c r="AF204" s="37">
        <f t="shared" si="113"/>
        <v>0</v>
      </c>
      <c r="AG204" s="37">
        <f t="shared" si="113"/>
        <v>0</v>
      </c>
      <c r="AH204" s="37">
        <f t="shared" si="113"/>
        <v>1.8861600000000001</v>
      </c>
      <c r="AI204" s="37">
        <f t="shared" si="113"/>
        <v>1.8861600000000001</v>
      </c>
      <c r="AJ204" s="37">
        <f t="shared" si="113"/>
        <v>1.8861600000000001</v>
      </c>
      <c r="AK204" s="37">
        <f t="shared" si="113"/>
        <v>1.8861600000000001</v>
      </c>
      <c r="AL204" s="37">
        <f t="shared" si="113"/>
        <v>1.8861600000000001</v>
      </c>
      <c r="AM204" s="37">
        <f t="shared" si="113"/>
        <v>1.8861600000000001</v>
      </c>
      <c r="AN204" s="37">
        <f t="shared" si="113"/>
        <v>1.8861600000000001</v>
      </c>
      <c r="AO204" s="37">
        <f t="shared" si="113"/>
        <v>1.8861600000000001</v>
      </c>
      <c r="AP204" s="37">
        <f t="shared" si="113"/>
        <v>1.8861600000000001</v>
      </c>
    </row>
    <row r="205" spans="1:42" hidden="1" outlineLevel="2" x14ac:dyDescent="0.25">
      <c r="A205" s="5" t="s">
        <v>931</v>
      </c>
      <c r="B205" s="5" t="s">
        <v>871</v>
      </c>
      <c r="C205" s="5" t="s">
        <v>880</v>
      </c>
      <c r="D205" s="37">
        <f>INDEX(Inputs!$T$5:$T$132,MATCH($B205&amp;"|"&amp;$C205,Inputs!$A$5:$A$132,0))</f>
        <v>5.5800000000000002E-2</v>
      </c>
      <c r="E205" s="37">
        <f>INDEX(Inputs!$J$5:$J$132,MATCH($B205&amp;"|"&amp;$C205,Inputs!$A$5:$A$132,0))</f>
        <v>2</v>
      </c>
      <c r="F205" s="37">
        <f>INDEX(Inputs!$K$5:$K$132,MATCH($B205&amp;"|"&amp;$C205,Inputs!$A$5:$A$132,0))</f>
        <v>2</v>
      </c>
      <c r="G205" s="36"/>
      <c r="H205" s="5" t="str">
        <f>INDEX(Variables!$B$5:$B$65,MATCH($A205,Variables!$A$5:$A$65,0))&amp;IF($C205="",""," | "&amp;INDEX(Mapping!$B$5:$B$26,MATCH($C205,Mapping!$A$5:$A$26,0))&amp;" | "&amp;INDEX(Mapping!$B$30:$B$41,MATCH($B205,Mapping!$A$30:$A$41,0)))</f>
        <v>New carbon tax | Road | Natural gas</v>
      </c>
      <c r="I205" s="5" t="str">
        <f>INDEX(Variables!$C$5:$C$65,MATCH($A205,Variables!$A$5:$A$65,0))</f>
        <v>$/GJ</v>
      </c>
      <c r="J205" s="5" t="str">
        <f>INDEX(Variables!$E$5:$E$65,MATCH($A205,Variables!$A$5:$A$65,0))</f>
        <v>Carbon price x EF x fuel and sector coverage</v>
      </c>
      <c r="K205" s="5"/>
      <c r="L205" s="23" t="str">
        <f>LOWER(Settings!$C$4)&amp;".mit."&amp;$A205&amp;IF($C205="","","."&amp;$C205&amp;"."&amp;$B205)&amp;IF(INDEX(Variables!$D$5:$D$65,MATCH($A205,Variables!$A$5:$A$65,0))="","","."&amp;INDEX(Variables!$D$5:$D$65,MATCH($A205,Variables!$A$5:$A$65,0)))&amp;"."&amp;L$5</f>
        <v>egy.mit.ctxnew.rod.nga.a.1</v>
      </c>
      <c r="M205" s="38">
        <f t="shared" si="112"/>
        <v>0</v>
      </c>
      <c r="N205" s="37">
        <f t="shared" si="112"/>
        <v>0</v>
      </c>
      <c r="O205" s="37">
        <f t="shared" si="112"/>
        <v>0</v>
      </c>
      <c r="P205" s="37">
        <f t="shared" si="112"/>
        <v>0</v>
      </c>
      <c r="Q205" s="37">
        <f t="shared" si="112"/>
        <v>0</v>
      </c>
      <c r="R205" s="37">
        <f t="shared" si="112"/>
        <v>0</v>
      </c>
      <c r="S205" s="37">
        <f t="shared" si="112"/>
        <v>0</v>
      </c>
      <c r="T205" s="37">
        <f t="shared" si="112"/>
        <v>0</v>
      </c>
      <c r="U205" s="37">
        <f t="shared" si="112"/>
        <v>0</v>
      </c>
      <c r="V205" s="37">
        <f t="shared" si="112"/>
        <v>0</v>
      </c>
      <c r="W205" s="37">
        <f t="shared" si="112"/>
        <v>0</v>
      </c>
      <c r="X205" s="37">
        <f t="shared" si="112"/>
        <v>0</v>
      </c>
      <c r="Y205" s="37">
        <f t="shared" si="112"/>
        <v>0</v>
      </c>
      <c r="Z205" s="37">
        <f t="shared" si="112"/>
        <v>0</v>
      </c>
      <c r="AA205" s="37"/>
      <c r="AB205" s="23" t="str">
        <f>LOWER(Settings!$C$4)&amp;".mit."&amp;$A205&amp;IF($C205="","","."&amp;$C205&amp;"."&amp;$B205)&amp;IF(INDEX(Variables!$D$5:$D$65,MATCH($A205,Variables!$A$5:$A$65,0))="","","."&amp;INDEX(Variables!$D$5:$D$65,MATCH($A205,Variables!$A$5:$A$65,0)))&amp;"."&amp;AB$5</f>
        <v>egy.mit.ctxnew.rod.nga.a.2</v>
      </c>
      <c r="AC205" s="38">
        <f t="shared" si="113"/>
        <v>0</v>
      </c>
      <c r="AD205" s="37">
        <f t="shared" si="113"/>
        <v>0</v>
      </c>
      <c r="AE205" s="37">
        <f t="shared" si="113"/>
        <v>0</v>
      </c>
      <c r="AF205" s="37">
        <f t="shared" si="113"/>
        <v>0</v>
      </c>
      <c r="AG205" s="37">
        <f t="shared" si="113"/>
        <v>0</v>
      </c>
      <c r="AH205" s="37">
        <f t="shared" si="113"/>
        <v>1.1160000000000001</v>
      </c>
      <c r="AI205" s="37">
        <f t="shared" si="113"/>
        <v>1.1160000000000001</v>
      </c>
      <c r="AJ205" s="37">
        <f t="shared" si="113"/>
        <v>1.1160000000000001</v>
      </c>
      <c r="AK205" s="37">
        <f t="shared" si="113"/>
        <v>1.1160000000000001</v>
      </c>
      <c r="AL205" s="37">
        <f t="shared" si="113"/>
        <v>1.1160000000000001</v>
      </c>
      <c r="AM205" s="37">
        <f t="shared" si="113"/>
        <v>1.1160000000000001</v>
      </c>
      <c r="AN205" s="37">
        <f t="shared" si="113"/>
        <v>1.1160000000000001</v>
      </c>
      <c r="AO205" s="37">
        <f t="shared" si="113"/>
        <v>1.1160000000000001</v>
      </c>
      <c r="AP205" s="37">
        <f t="shared" si="113"/>
        <v>1.1160000000000001</v>
      </c>
    </row>
    <row r="206" spans="1:42" hidden="1" outlineLevel="2" x14ac:dyDescent="0.25">
      <c r="A206" s="5" t="s">
        <v>931</v>
      </c>
      <c r="B206" s="5" t="s">
        <v>872</v>
      </c>
      <c r="C206" s="5" t="s">
        <v>880</v>
      </c>
      <c r="D206" s="37">
        <f>INDEX(Inputs!$T$5:$T$132,MATCH($B206&amp;"|"&amp;$C206,Inputs!$A$5:$A$132,0))</f>
        <v>6.6178000000000001E-2</v>
      </c>
      <c r="E206" s="37">
        <f>INDEX(Inputs!$J$5:$J$132,MATCH($B206&amp;"|"&amp;$C206,Inputs!$A$5:$A$132,0))</f>
        <v>3</v>
      </c>
      <c r="F206" s="37">
        <f>INDEX(Inputs!$K$5:$K$132,MATCH($B206&amp;"|"&amp;$C206,Inputs!$A$5:$A$132,0))</f>
        <v>2</v>
      </c>
      <c r="G206" s="36"/>
      <c r="H206" s="5" t="str">
        <f>INDEX(Variables!$B$5:$B$65,MATCH($A206,Variables!$A$5:$A$65,0))&amp;IF($C206="",""," | "&amp;INDEX(Mapping!$B$5:$B$26,MATCH($C206,Mapping!$A$5:$A$26,0))&amp;" | "&amp;INDEX(Mapping!$B$30:$B$41,MATCH($B206,Mapping!$A$30:$A$41,0)))</f>
        <v>New carbon tax | Road | Gasoline</v>
      </c>
      <c r="I206" s="5" t="str">
        <f>INDEX(Variables!$C$5:$C$65,MATCH($A206,Variables!$A$5:$A$65,0))</f>
        <v>$/GJ</v>
      </c>
      <c r="J206" s="5" t="str">
        <f>INDEX(Variables!$E$5:$E$65,MATCH($A206,Variables!$A$5:$A$65,0))</f>
        <v>Carbon price x EF x fuel and sector coverage</v>
      </c>
      <c r="K206" s="5"/>
      <c r="L206" s="23" t="str">
        <f>LOWER(Settings!$C$4)&amp;".mit."&amp;$A206&amp;IF($C206="","","."&amp;$C206&amp;"."&amp;$B206)&amp;IF(INDEX(Variables!$D$5:$D$65,MATCH($A206,Variables!$A$5:$A$65,0))="","","."&amp;INDEX(Variables!$D$5:$D$65,MATCH($A206,Variables!$A$5:$A$65,0)))&amp;"."&amp;L$5</f>
        <v>egy.mit.ctxnew.rod.gso.a.1</v>
      </c>
      <c r="M206" s="38">
        <f t="shared" si="112"/>
        <v>0</v>
      </c>
      <c r="N206" s="37">
        <f t="shared" si="112"/>
        <v>0</v>
      </c>
      <c r="O206" s="37">
        <f t="shared" si="112"/>
        <v>0</v>
      </c>
      <c r="P206" s="37">
        <f t="shared" si="112"/>
        <v>0</v>
      </c>
      <c r="Q206" s="37">
        <f t="shared" si="112"/>
        <v>0</v>
      </c>
      <c r="R206" s="37">
        <f t="shared" si="112"/>
        <v>0</v>
      </c>
      <c r="S206" s="37">
        <f t="shared" si="112"/>
        <v>0</v>
      </c>
      <c r="T206" s="37">
        <f t="shared" si="112"/>
        <v>0</v>
      </c>
      <c r="U206" s="37">
        <f t="shared" si="112"/>
        <v>0</v>
      </c>
      <c r="V206" s="37">
        <f t="shared" si="112"/>
        <v>0</v>
      </c>
      <c r="W206" s="37">
        <f t="shared" si="112"/>
        <v>0</v>
      </c>
      <c r="X206" s="37">
        <f t="shared" si="112"/>
        <v>0</v>
      </c>
      <c r="Y206" s="37">
        <f t="shared" si="112"/>
        <v>0</v>
      </c>
      <c r="Z206" s="37">
        <f t="shared" si="112"/>
        <v>0</v>
      </c>
      <c r="AA206" s="37"/>
      <c r="AB206" s="23" t="str">
        <f>LOWER(Settings!$C$4)&amp;".mit."&amp;$A206&amp;IF($C206="","","."&amp;$C206&amp;"."&amp;$B206)&amp;IF(INDEX(Variables!$D$5:$D$65,MATCH($A206,Variables!$A$5:$A$65,0))="","","."&amp;INDEX(Variables!$D$5:$D$65,MATCH($A206,Variables!$A$5:$A$65,0)))&amp;"."&amp;AB$5</f>
        <v>egy.mit.ctxnew.rod.gso.a.2</v>
      </c>
      <c r="AC206" s="38">
        <f t="shared" si="113"/>
        <v>0</v>
      </c>
      <c r="AD206" s="37">
        <f t="shared" si="113"/>
        <v>0</v>
      </c>
      <c r="AE206" s="37">
        <f t="shared" si="113"/>
        <v>0</v>
      </c>
      <c r="AF206" s="37">
        <f t="shared" si="113"/>
        <v>0</v>
      </c>
      <c r="AG206" s="37">
        <f t="shared" si="113"/>
        <v>0</v>
      </c>
      <c r="AH206" s="37">
        <f t="shared" si="113"/>
        <v>1.3235600000000001</v>
      </c>
      <c r="AI206" s="37">
        <f t="shared" si="113"/>
        <v>1.3235600000000001</v>
      </c>
      <c r="AJ206" s="37">
        <f t="shared" si="113"/>
        <v>1.3235600000000001</v>
      </c>
      <c r="AK206" s="37">
        <f t="shared" si="113"/>
        <v>1.3235600000000001</v>
      </c>
      <c r="AL206" s="37">
        <f t="shared" si="113"/>
        <v>1.3235600000000001</v>
      </c>
      <c r="AM206" s="37">
        <f t="shared" si="113"/>
        <v>1.3235600000000001</v>
      </c>
      <c r="AN206" s="37">
        <f t="shared" si="113"/>
        <v>1.3235600000000001</v>
      </c>
      <c r="AO206" s="37">
        <f t="shared" si="113"/>
        <v>1.3235600000000001</v>
      </c>
      <c r="AP206" s="37">
        <f t="shared" si="113"/>
        <v>1.3235600000000001</v>
      </c>
    </row>
    <row r="207" spans="1:42" hidden="1" outlineLevel="2" x14ac:dyDescent="0.25">
      <c r="A207" s="5" t="s">
        <v>931</v>
      </c>
      <c r="B207" s="5" t="s">
        <v>873</v>
      </c>
      <c r="C207" s="5" t="s">
        <v>880</v>
      </c>
      <c r="D207" s="37">
        <f>INDEX(Inputs!$T$5:$T$132,MATCH($B207&amp;"|"&amp;$C207,Inputs!$A$5:$A$132,0))</f>
        <v>7.0808999999999997E-2</v>
      </c>
      <c r="E207" s="37">
        <f>INDEX(Inputs!$J$5:$J$132,MATCH($B207&amp;"|"&amp;$C207,Inputs!$A$5:$A$132,0))</f>
        <v>4</v>
      </c>
      <c r="F207" s="37">
        <f>INDEX(Inputs!$K$5:$K$132,MATCH($B207&amp;"|"&amp;$C207,Inputs!$A$5:$A$132,0))</f>
        <v>2</v>
      </c>
      <c r="G207" s="36"/>
      <c r="H207" s="5" t="str">
        <f>INDEX(Variables!$B$5:$B$65,MATCH($A207,Variables!$A$5:$A$65,0))&amp;IF($C207="",""," | "&amp;INDEX(Mapping!$B$5:$B$26,MATCH($C207,Mapping!$A$5:$A$26,0))&amp;" | "&amp;INDEX(Mapping!$B$30:$B$41,MATCH($B207,Mapping!$A$30:$A$41,0)))</f>
        <v>New carbon tax | Road | Diesel</v>
      </c>
      <c r="I207" s="5" t="str">
        <f>INDEX(Variables!$C$5:$C$65,MATCH($A207,Variables!$A$5:$A$65,0))</f>
        <v>$/GJ</v>
      </c>
      <c r="J207" s="5" t="str">
        <f>INDEX(Variables!$E$5:$E$65,MATCH($A207,Variables!$A$5:$A$65,0))</f>
        <v>Carbon price x EF x fuel and sector coverage</v>
      </c>
      <c r="K207" s="5"/>
      <c r="L207" s="23" t="str">
        <f>LOWER(Settings!$C$4)&amp;".mit."&amp;$A207&amp;IF($C207="","","."&amp;$C207&amp;"."&amp;$B207)&amp;IF(INDEX(Variables!$D$5:$D$65,MATCH($A207,Variables!$A$5:$A$65,0))="","","."&amp;INDEX(Variables!$D$5:$D$65,MATCH($A207,Variables!$A$5:$A$65,0)))&amp;"."&amp;L$5</f>
        <v>egy.mit.ctxnew.rod.die.a.1</v>
      </c>
      <c r="M207" s="38">
        <f t="shared" si="112"/>
        <v>0</v>
      </c>
      <c r="N207" s="37">
        <f t="shared" si="112"/>
        <v>0</v>
      </c>
      <c r="O207" s="37">
        <f t="shared" si="112"/>
        <v>0</v>
      </c>
      <c r="P207" s="37">
        <f t="shared" si="112"/>
        <v>0</v>
      </c>
      <c r="Q207" s="37">
        <f t="shared" si="112"/>
        <v>0</v>
      </c>
      <c r="R207" s="37">
        <f t="shared" si="112"/>
        <v>0</v>
      </c>
      <c r="S207" s="37">
        <f t="shared" si="112"/>
        <v>0</v>
      </c>
      <c r="T207" s="37">
        <f t="shared" si="112"/>
        <v>0</v>
      </c>
      <c r="U207" s="37">
        <f t="shared" si="112"/>
        <v>0</v>
      </c>
      <c r="V207" s="37">
        <f t="shared" si="112"/>
        <v>0</v>
      </c>
      <c r="W207" s="37">
        <f t="shared" si="112"/>
        <v>0</v>
      </c>
      <c r="X207" s="37">
        <f t="shared" si="112"/>
        <v>0</v>
      </c>
      <c r="Y207" s="37">
        <f t="shared" si="112"/>
        <v>0</v>
      </c>
      <c r="Z207" s="37">
        <f t="shared" si="112"/>
        <v>0</v>
      </c>
      <c r="AA207" s="37"/>
      <c r="AB207" s="23" t="str">
        <f>LOWER(Settings!$C$4)&amp;".mit."&amp;$A207&amp;IF($C207="","","."&amp;$C207&amp;"."&amp;$B207)&amp;IF(INDEX(Variables!$D$5:$D$65,MATCH($A207,Variables!$A$5:$A$65,0))="","","."&amp;INDEX(Variables!$D$5:$D$65,MATCH($A207,Variables!$A$5:$A$65,0)))&amp;"."&amp;AB$5</f>
        <v>egy.mit.ctxnew.rod.die.a.2</v>
      </c>
      <c r="AC207" s="38">
        <f t="shared" si="113"/>
        <v>0</v>
      </c>
      <c r="AD207" s="37">
        <f t="shared" si="113"/>
        <v>0</v>
      </c>
      <c r="AE207" s="37">
        <f t="shared" si="113"/>
        <v>0</v>
      </c>
      <c r="AF207" s="37">
        <f t="shared" si="113"/>
        <v>0</v>
      </c>
      <c r="AG207" s="37">
        <f t="shared" si="113"/>
        <v>0</v>
      </c>
      <c r="AH207" s="37">
        <f t="shared" si="113"/>
        <v>1.41618</v>
      </c>
      <c r="AI207" s="37">
        <f t="shared" si="113"/>
        <v>1.41618</v>
      </c>
      <c r="AJ207" s="37">
        <f t="shared" si="113"/>
        <v>1.41618</v>
      </c>
      <c r="AK207" s="37">
        <f t="shared" si="113"/>
        <v>1.41618</v>
      </c>
      <c r="AL207" s="37">
        <f t="shared" si="113"/>
        <v>1.41618</v>
      </c>
      <c r="AM207" s="37">
        <f t="shared" si="113"/>
        <v>1.41618</v>
      </c>
      <c r="AN207" s="37">
        <f t="shared" si="113"/>
        <v>1.41618</v>
      </c>
      <c r="AO207" s="37">
        <f t="shared" si="113"/>
        <v>1.41618</v>
      </c>
      <c r="AP207" s="37">
        <f t="shared" si="113"/>
        <v>1.41618</v>
      </c>
    </row>
    <row r="208" spans="1:42" hidden="1" outlineLevel="2" x14ac:dyDescent="0.25">
      <c r="A208" s="5" t="s">
        <v>931</v>
      </c>
      <c r="B208" s="5" t="s">
        <v>874</v>
      </c>
      <c r="C208" s="5" t="s">
        <v>880</v>
      </c>
      <c r="D208" s="37">
        <f>INDEX(Inputs!$T$5:$T$132,MATCH($B208&amp;"|"&amp;$C208,Inputs!$A$5:$A$132,0))</f>
        <v>6.8599999999999994E-2</v>
      </c>
      <c r="E208" s="37">
        <f>INDEX(Inputs!$J$5:$J$132,MATCH($B208&amp;"|"&amp;$C208,Inputs!$A$5:$A$132,0))</f>
        <v>5</v>
      </c>
      <c r="F208" s="37">
        <f>INDEX(Inputs!$K$5:$K$132,MATCH($B208&amp;"|"&amp;$C208,Inputs!$A$5:$A$132,0))</f>
        <v>2</v>
      </c>
      <c r="G208" s="36"/>
      <c r="H208" s="5" t="str">
        <f>INDEX(Variables!$B$5:$B$65,MATCH($A208,Variables!$A$5:$A$65,0))&amp;IF($C208="",""," | "&amp;INDEX(Mapping!$B$5:$B$26,MATCH($C208,Mapping!$A$5:$A$26,0))&amp;" | "&amp;INDEX(Mapping!$B$30:$B$41,MATCH($B208,Mapping!$A$30:$A$41,0)))</f>
        <v>New carbon tax | Road | LPG</v>
      </c>
      <c r="I208" s="5" t="str">
        <f>INDEX(Variables!$C$5:$C$65,MATCH($A208,Variables!$A$5:$A$65,0))</f>
        <v>$/GJ</v>
      </c>
      <c r="J208" s="5" t="str">
        <f>INDEX(Variables!$E$5:$E$65,MATCH($A208,Variables!$A$5:$A$65,0))</f>
        <v>Carbon price x EF x fuel and sector coverage</v>
      </c>
      <c r="K208" s="5"/>
      <c r="L208" s="23" t="str">
        <f>LOWER(Settings!$C$4)&amp;".mit."&amp;$A208&amp;IF($C208="","","."&amp;$C208&amp;"."&amp;$B208)&amp;IF(INDEX(Variables!$D$5:$D$65,MATCH($A208,Variables!$A$5:$A$65,0))="","","."&amp;INDEX(Variables!$D$5:$D$65,MATCH($A208,Variables!$A$5:$A$65,0)))&amp;"."&amp;L$5</f>
        <v>egy.mit.ctxnew.rod.lpg.a.1</v>
      </c>
      <c r="M208" s="38">
        <f t="shared" si="112"/>
        <v>0</v>
      </c>
      <c r="N208" s="37">
        <f t="shared" si="112"/>
        <v>0</v>
      </c>
      <c r="O208" s="37">
        <f t="shared" si="112"/>
        <v>0</v>
      </c>
      <c r="P208" s="37">
        <f t="shared" si="112"/>
        <v>0</v>
      </c>
      <c r="Q208" s="37">
        <f t="shared" si="112"/>
        <v>0</v>
      </c>
      <c r="R208" s="37">
        <f t="shared" si="112"/>
        <v>0</v>
      </c>
      <c r="S208" s="37">
        <f t="shared" si="112"/>
        <v>0</v>
      </c>
      <c r="T208" s="37">
        <f t="shared" si="112"/>
        <v>0</v>
      </c>
      <c r="U208" s="37">
        <f t="shared" si="112"/>
        <v>0</v>
      </c>
      <c r="V208" s="37">
        <f t="shared" si="112"/>
        <v>0</v>
      </c>
      <c r="W208" s="37">
        <f t="shared" si="112"/>
        <v>0</v>
      </c>
      <c r="X208" s="37">
        <f t="shared" si="112"/>
        <v>0</v>
      </c>
      <c r="Y208" s="37">
        <f t="shared" si="112"/>
        <v>0</v>
      </c>
      <c r="Z208" s="37">
        <f t="shared" si="112"/>
        <v>0</v>
      </c>
      <c r="AA208" s="37"/>
      <c r="AB208" s="23" t="str">
        <f>LOWER(Settings!$C$4)&amp;".mit."&amp;$A208&amp;IF($C208="","","."&amp;$C208&amp;"."&amp;$B208)&amp;IF(INDEX(Variables!$D$5:$D$65,MATCH($A208,Variables!$A$5:$A$65,0))="","","."&amp;INDEX(Variables!$D$5:$D$65,MATCH($A208,Variables!$A$5:$A$65,0)))&amp;"."&amp;AB$5</f>
        <v>egy.mit.ctxnew.rod.lpg.a.2</v>
      </c>
      <c r="AC208" s="38">
        <f t="shared" si="113"/>
        <v>0</v>
      </c>
      <c r="AD208" s="37">
        <f t="shared" si="113"/>
        <v>0</v>
      </c>
      <c r="AE208" s="37">
        <f t="shared" si="113"/>
        <v>0</v>
      </c>
      <c r="AF208" s="37">
        <f t="shared" si="113"/>
        <v>0</v>
      </c>
      <c r="AG208" s="37">
        <f t="shared" si="113"/>
        <v>0</v>
      </c>
      <c r="AH208" s="37">
        <f t="shared" si="113"/>
        <v>1.3719999999999999</v>
      </c>
      <c r="AI208" s="37">
        <f t="shared" si="113"/>
        <v>1.3719999999999999</v>
      </c>
      <c r="AJ208" s="37">
        <f t="shared" si="113"/>
        <v>1.3719999999999999</v>
      </c>
      <c r="AK208" s="37">
        <f t="shared" si="113"/>
        <v>1.3719999999999999</v>
      </c>
      <c r="AL208" s="37">
        <f t="shared" si="113"/>
        <v>1.3719999999999999</v>
      </c>
      <c r="AM208" s="37">
        <f t="shared" si="113"/>
        <v>1.3719999999999999</v>
      </c>
      <c r="AN208" s="37">
        <f t="shared" si="113"/>
        <v>1.3719999999999999</v>
      </c>
      <c r="AO208" s="37">
        <f t="shared" si="113"/>
        <v>1.3719999999999999</v>
      </c>
      <c r="AP208" s="37">
        <f t="shared" si="113"/>
        <v>1.3719999999999999</v>
      </c>
    </row>
    <row r="209" spans="1:42" hidden="1" outlineLevel="2" x14ac:dyDescent="0.25">
      <c r="A209" s="5" t="s">
        <v>931</v>
      </c>
      <c r="B209" s="5" t="s">
        <v>875</v>
      </c>
      <c r="C209" s="5" t="s">
        <v>880</v>
      </c>
      <c r="D209" s="37">
        <f>INDEX(Inputs!$T$5:$T$132,MATCH($B209&amp;"|"&amp;$C209,Inputs!$A$5:$A$132,0))</f>
        <v>6.8555000000000005E-2</v>
      </c>
      <c r="E209" s="37">
        <f>INDEX(Inputs!$J$5:$J$132,MATCH($B209&amp;"|"&amp;$C209,Inputs!$A$5:$A$132,0))</f>
        <v>6</v>
      </c>
      <c r="F209" s="37">
        <f>INDEX(Inputs!$K$5:$K$132,MATCH($B209&amp;"|"&amp;$C209,Inputs!$A$5:$A$132,0))</f>
        <v>2</v>
      </c>
      <c r="G209" s="36"/>
      <c r="H209" s="5" t="str">
        <f>INDEX(Variables!$B$5:$B$65,MATCH($A209,Variables!$A$5:$A$65,0))&amp;IF($C209="",""," | "&amp;INDEX(Mapping!$B$5:$B$26,MATCH($C209,Mapping!$A$5:$A$26,0))&amp;" | "&amp;INDEX(Mapping!$B$30:$B$41,MATCH($B209,Mapping!$A$30:$A$41,0)))</f>
        <v>New carbon tax | Road | Kerosene</v>
      </c>
      <c r="I209" s="5" t="str">
        <f>INDEX(Variables!$C$5:$C$65,MATCH($A209,Variables!$A$5:$A$65,0))</f>
        <v>$/GJ</v>
      </c>
      <c r="J209" s="5" t="str">
        <f>INDEX(Variables!$E$5:$E$65,MATCH($A209,Variables!$A$5:$A$65,0))</f>
        <v>Carbon price x EF x fuel and sector coverage</v>
      </c>
      <c r="K209" s="5"/>
      <c r="L209" s="23" t="str">
        <f>LOWER(Settings!$C$4)&amp;".mit."&amp;$A209&amp;IF($C209="","","."&amp;$C209&amp;"."&amp;$B209)&amp;IF(INDEX(Variables!$D$5:$D$65,MATCH($A209,Variables!$A$5:$A$65,0))="","","."&amp;INDEX(Variables!$D$5:$D$65,MATCH($A209,Variables!$A$5:$A$65,0)))&amp;"."&amp;L$5</f>
        <v>egy.mit.ctxnew.rod.ker.a.1</v>
      </c>
      <c r="M209" s="38">
        <f t="shared" si="112"/>
        <v>0</v>
      </c>
      <c r="N209" s="37">
        <f t="shared" si="112"/>
        <v>0</v>
      </c>
      <c r="O209" s="37">
        <f t="shared" si="112"/>
        <v>0</v>
      </c>
      <c r="P209" s="37">
        <f t="shared" si="112"/>
        <v>0</v>
      </c>
      <c r="Q209" s="37">
        <f t="shared" si="112"/>
        <v>0</v>
      </c>
      <c r="R209" s="37">
        <f t="shared" si="112"/>
        <v>0</v>
      </c>
      <c r="S209" s="37">
        <f t="shared" si="112"/>
        <v>0</v>
      </c>
      <c r="T209" s="37">
        <f t="shared" si="112"/>
        <v>0</v>
      </c>
      <c r="U209" s="37">
        <f t="shared" si="112"/>
        <v>0</v>
      </c>
      <c r="V209" s="37">
        <f t="shared" si="112"/>
        <v>0</v>
      </c>
      <c r="W209" s="37">
        <f t="shared" si="112"/>
        <v>0</v>
      </c>
      <c r="X209" s="37">
        <f t="shared" si="112"/>
        <v>0</v>
      </c>
      <c r="Y209" s="37">
        <f t="shared" si="112"/>
        <v>0</v>
      </c>
      <c r="Z209" s="37">
        <f t="shared" si="112"/>
        <v>0</v>
      </c>
      <c r="AA209" s="37"/>
      <c r="AB209" s="23" t="str">
        <f>LOWER(Settings!$C$4)&amp;".mit."&amp;$A209&amp;IF($C209="","","."&amp;$C209&amp;"."&amp;$B209)&amp;IF(INDEX(Variables!$D$5:$D$65,MATCH($A209,Variables!$A$5:$A$65,0))="","","."&amp;INDEX(Variables!$D$5:$D$65,MATCH($A209,Variables!$A$5:$A$65,0)))&amp;"."&amp;AB$5</f>
        <v>egy.mit.ctxnew.rod.ker.a.2</v>
      </c>
      <c r="AC209" s="38">
        <f t="shared" si="113"/>
        <v>0</v>
      </c>
      <c r="AD209" s="37">
        <f t="shared" si="113"/>
        <v>0</v>
      </c>
      <c r="AE209" s="37">
        <f t="shared" si="113"/>
        <v>0</v>
      </c>
      <c r="AF209" s="37">
        <f t="shared" si="113"/>
        <v>0</v>
      </c>
      <c r="AG209" s="37">
        <f t="shared" si="113"/>
        <v>0</v>
      </c>
      <c r="AH209" s="37">
        <f t="shared" si="113"/>
        <v>1.3711000000000002</v>
      </c>
      <c r="AI209" s="37">
        <f t="shared" si="113"/>
        <v>1.3711000000000002</v>
      </c>
      <c r="AJ209" s="37">
        <f t="shared" si="113"/>
        <v>1.3711000000000002</v>
      </c>
      <c r="AK209" s="37">
        <f t="shared" si="113"/>
        <v>1.3711000000000002</v>
      </c>
      <c r="AL209" s="37">
        <f t="shared" si="113"/>
        <v>1.3711000000000002</v>
      </c>
      <c r="AM209" s="37">
        <f t="shared" si="113"/>
        <v>1.3711000000000002</v>
      </c>
      <c r="AN209" s="37">
        <f t="shared" si="113"/>
        <v>1.3711000000000002</v>
      </c>
      <c r="AO209" s="37">
        <f t="shared" si="113"/>
        <v>1.3711000000000002</v>
      </c>
      <c r="AP209" s="37">
        <f t="shared" si="113"/>
        <v>1.3711000000000002</v>
      </c>
    </row>
    <row r="210" spans="1:42" hidden="1" outlineLevel="2" x14ac:dyDescent="0.25">
      <c r="A210" s="5" t="s">
        <v>931</v>
      </c>
      <c r="B210" s="5" t="s">
        <v>876</v>
      </c>
      <c r="C210" s="5" t="s">
        <v>880</v>
      </c>
      <c r="D210" s="37">
        <f>INDEX(Inputs!$T$5:$T$132,MATCH($B210&amp;"|"&amp;$C210,Inputs!$A$5:$A$132,0))</f>
        <v>7.0808999999999997E-2</v>
      </c>
      <c r="E210" s="37">
        <f>INDEX(Inputs!$J$5:$J$132,MATCH($B210&amp;"|"&amp;$C210,Inputs!$A$5:$A$132,0))</f>
        <v>7</v>
      </c>
      <c r="F210" s="37">
        <f>INDEX(Inputs!$K$5:$K$132,MATCH($B210&amp;"|"&amp;$C210,Inputs!$A$5:$A$132,0))</f>
        <v>2</v>
      </c>
      <c r="G210" s="36"/>
      <c r="H210" s="5" t="str">
        <f>INDEX(Variables!$B$5:$B$65,MATCH($A210,Variables!$A$5:$A$65,0))&amp;IF($C210="",""," | "&amp;INDEX(Mapping!$B$5:$B$26,MATCH($C210,Mapping!$A$5:$A$26,0))&amp;" | "&amp;INDEX(Mapping!$B$30:$B$41,MATCH($B210,Mapping!$A$30:$A$41,0)))</f>
        <v>New carbon tax | Road | Other oil products</v>
      </c>
      <c r="I210" s="5" t="str">
        <f>INDEX(Variables!$C$5:$C$65,MATCH($A210,Variables!$A$5:$A$65,0))</f>
        <v>$/GJ</v>
      </c>
      <c r="J210" s="5" t="str">
        <f>INDEX(Variables!$E$5:$E$65,MATCH($A210,Variables!$A$5:$A$65,0))</f>
        <v>Carbon price x EF x fuel and sector coverage</v>
      </c>
      <c r="K210" s="5"/>
      <c r="L210" s="23" t="str">
        <f>LOWER(Settings!$C$4)&amp;".mit."&amp;$A210&amp;IF($C210="","","."&amp;$C210&amp;"."&amp;$B210)&amp;IF(INDEX(Variables!$D$5:$D$65,MATCH($A210,Variables!$A$5:$A$65,0))="","","."&amp;INDEX(Variables!$D$5:$D$65,MATCH($A210,Variables!$A$5:$A$65,0)))&amp;"."&amp;L$5</f>
        <v>egy.mit.ctxnew.rod.oop.a.1</v>
      </c>
      <c r="M210" s="38">
        <f t="shared" si="112"/>
        <v>0</v>
      </c>
      <c r="N210" s="37">
        <f t="shared" si="112"/>
        <v>0</v>
      </c>
      <c r="O210" s="37">
        <f t="shared" si="112"/>
        <v>0</v>
      </c>
      <c r="P210" s="37">
        <f t="shared" si="112"/>
        <v>0</v>
      </c>
      <c r="Q210" s="37">
        <f t="shared" si="112"/>
        <v>0</v>
      </c>
      <c r="R210" s="37">
        <f t="shared" si="112"/>
        <v>0</v>
      </c>
      <c r="S210" s="37">
        <f t="shared" si="112"/>
        <v>0</v>
      </c>
      <c r="T210" s="37">
        <f t="shared" si="112"/>
        <v>0</v>
      </c>
      <c r="U210" s="37">
        <f t="shared" si="112"/>
        <v>0</v>
      </c>
      <c r="V210" s="37">
        <f t="shared" si="112"/>
        <v>0</v>
      </c>
      <c r="W210" s="37">
        <f t="shared" si="112"/>
        <v>0</v>
      </c>
      <c r="X210" s="37">
        <f t="shared" si="112"/>
        <v>0</v>
      </c>
      <c r="Y210" s="37">
        <f t="shared" si="112"/>
        <v>0</v>
      </c>
      <c r="Z210" s="37">
        <f t="shared" si="112"/>
        <v>0</v>
      </c>
      <c r="AA210" s="37"/>
      <c r="AB210" s="23" t="str">
        <f>LOWER(Settings!$C$4)&amp;".mit."&amp;$A210&amp;IF($C210="","","."&amp;$C210&amp;"."&amp;$B210)&amp;IF(INDEX(Variables!$D$5:$D$65,MATCH($A210,Variables!$A$5:$A$65,0))="","","."&amp;INDEX(Variables!$D$5:$D$65,MATCH($A210,Variables!$A$5:$A$65,0)))&amp;"."&amp;AB$5</f>
        <v>egy.mit.ctxnew.rod.oop.a.2</v>
      </c>
      <c r="AC210" s="38">
        <f t="shared" si="113"/>
        <v>0</v>
      </c>
      <c r="AD210" s="37">
        <f t="shared" si="113"/>
        <v>0</v>
      </c>
      <c r="AE210" s="37">
        <f t="shared" si="113"/>
        <v>0</v>
      </c>
      <c r="AF210" s="37">
        <f t="shared" si="113"/>
        <v>0</v>
      </c>
      <c r="AG210" s="37">
        <f t="shared" si="113"/>
        <v>0</v>
      </c>
      <c r="AH210" s="37">
        <f t="shared" si="113"/>
        <v>1.41618</v>
      </c>
      <c r="AI210" s="37">
        <f t="shared" si="113"/>
        <v>1.41618</v>
      </c>
      <c r="AJ210" s="37">
        <f t="shared" si="113"/>
        <v>1.41618</v>
      </c>
      <c r="AK210" s="37">
        <f t="shared" si="113"/>
        <v>1.41618</v>
      </c>
      <c r="AL210" s="37">
        <f t="shared" si="113"/>
        <v>1.41618</v>
      </c>
      <c r="AM210" s="37">
        <f t="shared" si="113"/>
        <v>1.41618</v>
      </c>
      <c r="AN210" s="37">
        <f t="shared" si="113"/>
        <v>1.41618</v>
      </c>
      <c r="AO210" s="37">
        <f t="shared" si="113"/>
        <v>1.41618</v>
      </c>
      <c r="AP210" s="37">
        <f t="shared" si="113"/>
        <v>1.41618</v>
      </c>
    </row>
    <row r="211" spans="1:42" hidden="1" outlineLevel="2" x14ac:dyDescent="0.25">
      <c r="A211" s="5" t="s">
        <v>931</v>
      </c>
      <c r="B211" s="5" t="s">
        <v>877</v>
      </c>
      <c r="C211" s="5" t="s">
        <v>880</v>
      </c>
      <c r="D211" s="37">
        <f>INDEX(Inputs!$T$5:$T$132,MATCH($B211&amp;"|"&amp;$C211,Inputs!$A$5:$A$132,0))</f>
        <v>0</v>
      </c>
      <c r="E211" s="37">
        <f>INDEX(Inputs!$J$5:$J$132,MATCH($B211&amp;"|"&amp;$C211,Inputs!$A$5:$A$132,0))</f>
        <v>8</v>
      </c>
      <c r="F211" s="37">
        <f>INDEX(Inputs!$K$5:$K$132,MATCH($B211&amp;"|"&amp;$C211,Inputs!$A$5:$A$132,0))</f>
        <v>2</v>
      </c>
      <c r="G211" s="36"/>
      <c r="H211" s="5" t="str">
        <f>INDEX(Variables!$B$5:$B$65,MATCH($A211,Variables!$A$5:$A$65,0))&amp;IF($C211="",""," | "&amp;INDEX(Mapping!$B$5:$B$26,MATCH($C211,Mapping!$A$5:$A$26,0))&amp;" | "&amp;INDEX(Mapping!$B$30:$B$41,MATCH($B211,Mapping!$A$30:$A$41,0)))</f>
        <v>New carbon tax | Road | Biomass</v>
      </c>
      <c r="I211" s="5" t="str">
        <f>INDEX(Variables!$C$5:$C$65,MATCH($A211,Variables!$A$5:$A$65,0))</f>
        <v>$/GJ</v>
      </c>
      <c r="J211" s="5" t="str">
        <f>INDEX(Variables!$E$5:$E$65,MATCH($A211,Variables!$A$5:$A$65,0))</f>
        <v>Carbon price x EF x fuel and sector coverage</v>
      </c>
      <c r="K211" s="5"/>
      <c r="L211" s="23" t="str">
        <f>LOWER(Settings!$C$4)&amp;".mit."&amp;$A211&amp;IF($C211="","","."&amp;$C211&amp;"."&amp;$B211)&amp;IF(INDEX(Variables!$D$5:$D$65,MATCH($A211,Variables!$A$5:$A$65,0))="","","."&amp;INDEX(Variables!$D$5:$D$65,MATCH($A211,Variables!$A$5:$A$65,0)))&amp;"."&amp;L$5</f>
        <v>egy.mit.ctxnew.rod.bio.a.1</v>
      </c>
      <c r="M211" s="38">
        <f t="shared" si="112"/>
        <v>0</v>
      </c>
      <c r="N211" s="37">
        <f t="shared" si="112"/>
        <v>0</v>
      </c>
      <c r="O211" s="37">
        <f t="shared" si="112"/>
        <v>0</v>
      </c>
      <c r="P211" s="37">
        <f t="shared" si="112"/>
        <v>0</v>
      </c>
      <c r="Q211" s="37">
        <f t="shared" si="112"/>
        <v>0</v>
      </c>
      <c r="R211" s="37">
        <f t="shared" si="112"/>
        <v>0</v>
      </c>
      <c r="S211" s="37">
        <f t="shared" si="112"/>
        <v>0</v>
      </c>
      <c r="T211" s="37">
        <f t="shared" si="112"/>
        <v>0</v>
      </c>
      <c r="U211" s="37">
        <f t="shared" si="112"/>
        <v>0</v>
      </c>
      <c r="V211" s="37">
        <f t="shared" si="112"/>
        <v>0</v>
      </c>
      <c r="W211" s="37">
        <f t="shared" si="112"/>
        <v>0</v>
      </c>
      <c r="X211" s="37">
        <f t="shared" si="112"/>
        <v>0</v>
      </c>
      <c r="Y211" s="37">
        <f t="shared" si="112"/>
        <v>0</v>
      </c>
      <c r="Z211" s="37">
        <f t="shared" si="112"/>
        <v>0</v>
      </c>
      <c r="AA211" s="37"/>
      <c r="AB211" s="23" t="str">
        <f>LOWER(Settings!$C$4)&amp;".mit."&amp;$A211&amp;IF($C211="","","."&amp;$C211&amp;"."&amp;$B211)&amp;IF(INDEX(Variables!$D$5:$D$65,MATCH($A211,Variables!$A$5:$A$65,0))="","","."&amp;INDEX(Variables!$D$5:$D$65,MATCH($A211,Variables!$A$5:$A$65,0)))&amp;"."&amp;AB$5</f>
        <v>egy.mit.ctxnew.rod.bio.a.2</v>
      </c>
      <c r="AC211" s="38">
        <f t="shared" si="113"/>
        <v>0</v>
      </c>
      <c r="AD211" s="37">
        <f t="shared" si="113"/>
        <v>0</v>
      </c>
      <c r="AE211" s="37">
        <f t="shared" si="113"/>
        <v>0</v>
      </c>
      <c r="AF211" s="37">
        <f t="shared" si="113"/>
        <v>0</v>
      </c>
      <c r="AG211" s="37">
        <f t="shared" si="113"/>
        <v>0</v>
      </c>
      <c r="AH211" s="37">
        <f t="shared" si="113"/>
        <v>0</v>
      </c>
      <c r="AI211" s="37">
        <f t="shared" si="113"/>
        <v>0</v>
      </c>
      <c r="AJ211" s="37">
        <f t="shared" si="113"/>
        <v>0</v>
      </c>
      <c r="AK211" s="37">
        <f t="shared" si="113"/>
        <v>0</v>
      </c>
      <c r="AL211" s="37">
        <f t="shared" si="113"/>
        <v>0</v>
      </c>
      <c r="AM211" s="37">
        <f t="shared" si="113"/>
        <v>0</v>
      </c>
      <c r="AN211" s="37">
        <f t="shared" si="113"/>
        <v>0</v>
      </c>
      <c r="AO211" s="37">
        <f t="shared" si="113"/>
        <v>0</v>
      </c>
      <c r="AP211" s="37">
        <f t="shared" si="113"/>
        <v>0</v>
      </c>
    </row>
    <row r="212" spans="1:42" hidden="1" outlineLevel="2" x14ac:dyDescent="0.25"/>
    <row r="213" spans="1:42" hidden="1" outlineLevel="2" x14ac:dyDescent="0.25">
      <c r="A213" s="5" t="s">
        <v>932</v>
      </c>
      <c r="B213" s="5" t="s">
        <v>869</v>
      </c>
      <c r="C213" s="5" t="s">
        <v>880</v>
      </c>
      <c r="D213" s="37">
        <f>INDEX(Inputs!$L$5:$L$132,MATCH($B213&amp;"|"&amp;$C213,Inputs!$A$5:$A$132,0))</f>
        <v>2</v>
      </c>
      <c r="E213" s="37">
        <f>INDEX(Inputs!$I$5:$I$132,MATCH($B213&amp;"|"&amp;$C213,Inputs!$A$5:$A$132,0))</f>
        <v>1</v>
      </c>
      <c r="F213" s="36"/>
      <c r="G213" s="36"/>
      <c r="H213" s="5" t="str">
        <f>INDEX(Variables!$B$5:$B$65,MATCH($A213,Variables!$A$5:$A$65,0))&amp;IF($C213="",""," | "&amp;INDEX(Mapping!$B$5:$B$26,MATCH($C213,Mapping!$A$5:$A$26,0))&amp;" | "&amp;INDEX(Mapping!$B$30:$B$41,MATCH($B213,Mapping!$A$30:$A$41,0)))</f>
        <v>New excise tax (fuel price reform) | Road | Coal</v>
      </c>
      <c r="I213" s="5" t="str">
        <f>INDEX(Variables!$C$5:$C$65,MATCH($A213,Variables!$A$5:$A$65,0))</f>
        <v>$/GJ</v>
      </c>
      <c r="J213" s="5" t="str">
        <f>INDEX(Variables!$E$5:$E$65,MATCH($A213,Variables!$A$5:$A$65,0))</f>
        <v>Fuel price reform path / GJ per unit</v>
      </c>
      <c r="K213" s="5"/>
      <c r="L213" s="23" t="str">
        <f>LOWER(Settings!$C$4)&amp;".mit."&amp;$A213&amp;IF($C213="","","."&amp;$C213&amp;"."&amp;$B213)&amp;IF(INDEX(Variables!$D$5:$D$65,MATCH($A213,Variables!$A$5:$A$65,0))="","","."&amp;INDEX(Variables!$D$5:$D$65,MATCH($A213,Variables!$A$5:$A$65,0)))&amp;"."&amp;L$5</f>
        <v>egy.mit.ntx.rod.coa.a.1</v>
      </c>
      <c r="M213" s="38">
        <f t="shared" ref="M213:Z220" si="114">INDEX(M$78:M$91,$D213)/$E213</f>
        <v>0</v>
      </c>
      <c r="N213" s="37">
        <f t="shared" si="114"/>
        <v>0</v>
      </c>
      <c r="O213" s="37">
        <f t="shared" si="114"/>
        <v>0</v>
      </c>
      <c r="P213" s="37">
        <f t="shared" si="114"/>
        <v>0</v>
      </c>
      <c r="Q213" s="37">
        <f t="shared" si="114"/>
        <v>0</v>
      </c>
      <c r="R213" s="37">
        <f t="shared" si="114"/>
        <v>0</v>
      </c>
      <c r="S213" s="37">
        <f t="shared" si="114"/>
        <v>0</v>
      </c>
      <c r="T213" s="37">
        <f t="shared" si="114"/>
        <v>0</v>
      </c>
      <c r="U213" s="37">
        <f t="shared" si="114"/>
        <v>0</v>
      </c>
      <c r="V213" s="37">
        <f t="shared" si="114"/>
        <v>0</v>
      </c>
      <c r="W213" s="37">
        <f t="shared" si="114"/>
        <v>0</v>
      </c>
      <c r="X213" s="37">
        <f t="shared" si="114"/>
        <v>0</v>
      </c>
      <c r="Y213" s="37">
        <f t="shared" si="114"/>
        <v>0</v>
      </c>
      <c r="Z213" s="37">
        <f t="shared" si="114"/>
        <v>0</v>
      </c>
      <c r="AA213" s="37"/>
      <c r="AB213" s="23" t="str">
        <f>LOWER(Settings!$C$4)&amp;".mit."&amp;$A213&amp;IF($C213="","","."&amp;$C213&amp;"."&amp;$B213)&amp;IF(INDEX(Variables!$D$5:$D$65,MATCH($A213,Variables!$A$5:$A$65,0))="","","."&amp;INDEX(Variables!$D$5:$D$65,MATCH($A213,Variables!$A$5:$A$65,0)))&amp;"."&amp;AB$5</f>
        <v>egy.mit.ntx.rod.coa.a.2</v>
      </c>
      <c r="AC213" s="38">
        <f t="shared" ref="AC213:AP220" si="115">INDEX(AC$78:AC$91,$D213)/$E213</f>
        <v>0</v>
      </c>
      <c r="AD213" s="37">
        <f t="shared" si="115"/>
        <v>0</v>
      </c>
      <c r="AE213" s="37">
        <f t="shared" si="115"/>
        <v>0</v>
      </c>
      <c r="AF213" s="37">
        <f t="shared" si="115"/>
        <v>0</v>
      </c>
      <c r="AG213" s="37">
        <f t="shared" si="115"/>
        <v>0</v>
      </c>
      <c r="AH213" s="37">
        <f t="shared" si="115"/>
        <v>0</v>
      </c>
      <c r="AI213" s="37">
        <f t="shared" si="115"/>
        <v>0</v>
      </c>
      <c r="AJ213" s="37">
        <f t="shared" si="115"/>
        <v>0</v>
      </c>
      <c r="AK213" s="37">
        <f t="shared" si="115"/>
        <v>0</v>
      </c>
      <c r="AL213" s="37">
        <f t="shared" si="115"/>
        <v>0</v>
      </c>
      <c r="AM213" s="37">
        <f t="shared" si="115"/>
        <v>0</v>
      </c>
      <c r="AN213" s="37">
        <f t="shared" si="115"/>
        <v>0</v>
      </c>
      <c r="AO213" s="37">
        <f t="shared" si="115"/>
        <v>0</v>
      </c>
      <c r="AP213" s="37">
        <f t="shared" si="115"/>
        <v>0</v>
      </c>
    </row>
    <row r="214" spans="1:42" hidden="1" outlineLevel="2" x14ac:dyDescent="0.25">
      <c r="A214" s="5" t="s">
        <v>932</v>
      </c>
      <c r="B214" s="5" t="s">
        <v>871</v>
      </c>
      <c r="C214" s="5" t="s">
        <v>880</v>
      </c>
      <c r="D214" s="37">
        <f>INDEX(Inputs!$L$5:$L$132,MATCH($B214&amp;"|"&amp;$C214,Inputs!$A$5:$A$132,0))</f>
        <v>5</v>
      </c>
      <c r="E214" s="37">
        <f>INDEX(Inputs!$I$5:$I$132,MATCH($B214&amp;"|"&amp;$C214,Inputs!$A$5:$A$132,0))</f>
        <v>1</v>
      </c>
      <c r="F214" s="36"/>
      <c r="G214" s="36"/>
      <c r="H214" s="5" t="str">
        <f>INDEX(Variables!$B$5:$B$65,MATCH($A214,Variables!$A$5:$A$65,0))&amp;IF($C214="",""," | "&amp;INDEX(Mapping!$B$5:$B$26,MATCH($C214,Mapping!$A$5:$A$26,0))&amp;" | "&amp;INDEX(Mapping!$B$30:$B$41,MATCH($B214,Mapping!$A$30:$A$41,0)))</f>
        <v>New excise tax (fuel price reform) | Road | Natural gas</v>
      </c>
      <c r="I214" s="5" t="str">
        <f>INDEX(Variables!$C$5:$C$65,MATCH($A214,Variables!$A$5:$A$65,0))</f>
        <v>$/GJ</v>
      </c>
      <c r="J214" s="5" t="str">
        <f>INDEX(Variables!$E$5:$E$65,MATCH($A214,Variables!$A$5:$A$65,0))</f>
        <v>Fuel price reform path / GJ per unit</v>
      </c>
      <c r="K214" s="5"/>
      <c r="L214" s="23" t="str">
        <f>LOWER(Settings!$C$4)&amp;".mit."&amp;$A214&amp;IF($C214="","","."&amp;$C214&amp;"."&amp;$B214)&amp;IF(INDEX(Variables!$D$5:$D$65,MATCH($A214,Variables!$A$5:$A$65,0))="","","."&amp;INDEX(Variables!$D$5:$D$65,MATCH($A214,Variables!$A$5:$A$65,0)))&amp;"."&amp;L$5</f>
        <v>egy.mit.ntx.rod.nga.a.1</v>
      </c>
      <c r="M214" s="38">
        <f t="shared" si="114"/>
        <v>0</v>
      </c>
      <c r="N214" s="37">
        <f t="shared" si="114"/>
        <v>0</v>
      </c>
      <c r="O214" s="37">
        <f t="shared" si="114"/>
        <v>0</v>
      </c>
      <c r="P214" s="37">
        <f t="shared" si="114"/>
        <v>0</v>
      </c>
      <c r="Q214" s="37">
        <f t="shared" si="114"/>
        <v>0</v>
      </c>
      <c r="R214" s="37">
        <f t="shared" si="114"/>
        <v>0</v>
      </c>
      <c r="S214" s="37">
        <f t="shared" si="114"/>
        <v>0</v>
      </c>
      <c r="T214" s="37">
        <f t="shared" si="114"/>
        <v>0</v>
      </c>
      <c r="U214" s="37">
        <f t="shared" si="114"/>
        <v>0</v>
      </c>
      <c r="V214" s="37">
        <f t="shared" si="114"/>
        <v>0</v>
      </c>
      <c r="W214" s="37">
        <f t="shared" si="114"/>
        <v>0</v>
      </c>
      <c r="X214" s="37">
        <f t="shared" si="114"/>
        <v>0</v>
      </c>
      <c r="Y214" s="37">
        <f t="shared" si="114"/>
        <v>0</v>
      </c>
      <c r="Z214" s="37">
        <f t="shared" si="114"/>
        <v>0</v>
      </c>
      <c r="AA214" s="37"/>
      <c r="AB214" s="23" t="str">
        <f>LOWER(Settings!$C$4)&amp;".mit."&amp;$A214&amp;IF($C214="","","."&amp;$C214&amp;"."&amp;$B214)&amp;IF(INDEX(Variables!$D$5:$D$65,MATCH($A214,Variables!$A$5:$A$65,0))="","","."&amp;INDEX(Variables!$D$5:$D$65,MATCH($A214,Variables!$A$5:$A$65,0)))&amp;"."&amp;AB$5</f>
        <v>egy.mit.ntx.rod.nga.a.2</v>
      </c>
      <c r="AC214" s="38">
        <f t="shared" si="115"/>
        <v>0</v>
      </c>
      <c r="AD214" s="37">
        <f t="shared" si="115"/>
        <v>0</v>
      </c>
      <c r="AE214" s="37">
        <f t="shared" si="115"/>
        <v>0</v>
      </c>
      <c r="AF214" s="37">
        <f t="shared" si="115"/>
        <v>0</v>
      </c>
      <c r="AG214" s="37">
        <f t="shared" si="115"/>
        <v>0</v>
      </c>
      <c r="AH214" s="37">
        <f t="shared" si="115"/>
        <v>0</v>
      </c>
      <c r="AI214" s="37">
        <f t="shared" si="115"/>
        <v>0</v>
      </c>
      <c r="AJ214" s="37">
        <f t="shared" si="115"/>
        <v>0</v>
      </c>
      <c r="AK214" s="37">
        <f t="shared" si="115"/>
        <v>0</v>
      </c>
      <c r="AL214" s="37">
        <f t="shared" si="115"/>
        <v>0</v>
      </c>
      <c r="AM214" s="37">
        <f t="shared" si="115"/>
        <v>0</v>
      </c>
      <c r="AN214" s="37">
        <f t="shared" si="115"/>
        <v>0</v>
      </c>
      <c r="AO214" s="37">
        <f t="shared" si="115"/>
        <v>0</v>
      </c>
      <c r="AP214" s="37">
        <f t="shared" si="115"/>
        <v>0</v>
      </c>
    </row>
    <row r="215" spans="1:42" hidden="1" outlineLevel="2" x14ac:dyDescent="0.25">
      <c r="A215" s="5" t="s">
        <v>932</v>
      </c>
      <c r="B215" s="5" t="s">
        <v>872</v>
      </c>
      <c r="C215" s="5" t="s">
        <v>880</v>
      </c>
      <c r="D215" s="37">
        <f>INDEX(Inputs!$L$5:$L$132,MATCH($B215&amp;"|"&amp;$C215,Inputs!$A$5:$A$132,0))</f>
        <v>9</v>
      </c>
      <c r="E215" s="37">
        <f>INDEX(Inputs!$I$5:$I$132,MATCH($B215&amp;"|"&amp;$C215,Inputs!$A$5:$A$132,0))</f>
        <v>3.4969740000000013E-2</v>
      </c>
      <c r="F215" s="36"/>
      <c r="G215" s="36"/>
      <c r="H215" s="5" t="str">
        <f>INDEX(Variables!$B$5:$B$65,MATCH($A215,Variables!$A$5:$A$65,0))&amp;IF($C215="",""," | "&amp;INDEX(Mapping!$B$5:$B$26,MATCH($C215,Mapping!$A$5:$A$26,0))&amp;" | "&amp;INDEX(Mapping!$B$30:$B$41,MATCH($B215,Mapping!$A$30:$A$41,0)))</f>
        <v>New excise tax (fuel price reform) | Road | Gasoline</v>
      </c>
      <c r="I215" s="5" t="str">
        <f>INDEX(Variables!$C$5:$C$65,MATCH($A215,Variables!$A$5:$A$65,0))</f>
        <v>$/GJ</v>
      </c>
      <c r="J215" s="5" t="str">
        <f>INDEX(Variables!$E$5:$E$65,MATCH($A215,Variables!$A$5:$A$65,0))</f>
        <v>Fuel price reform path / GJ per unit</v>
      </c>
      <c r="K215" s="5"/>
      <c r="L215" s="23" t="str">
        <f>LOWER(Settings!$C$4)&amp;".mit."&amp;$A215&amp;IF($C215="","","."&amp;$C215&amp;"."&amp;$B215)&amp;IF(INDEX(Variables!$D$5:$D$65,MATCH($A215,Variables!$A$5:$A$65,0))="","","."&amp;INDEX(Variables!$D$5:$D$65,MATCH($A215,Variables!$A$5:$A$65,0)))&amp;"."&amp;L$5</f>
        <v>egy.mit.ntx.rod.gso.a.1</v>
      </c>
      <c r="M215" s="38">
        <f t="shared" si="114"/>
        <v>0</v>
      </c>
      <c r="N215" s="37">
        <f t="shared" si="114"/>
        <v>0</v>
      </c>
      <c r="O215" s="37">
        <f t="shared" si="114"/>
        <v>0</v>
      </c>
      <c r="P215" s="37">
        <f t="shared" si="114"/>
        <v>0</v>
      </c>
      <c r="Q215" s="37">
        <f t="shared" si="114"/>
        <v>0</v>
      </c>
      <c r="R215" s="37">
        <f t="shared" si="114"/>
        <v>0</v>
      </c>
      <c r="S215" s="37">
        <f t="shared" si="114"/>
        <v>0</v>
      </c>
      <c r="T215" s="37">
        <f t="shared" si="114"/>
        <v>0</v>
      </c>
      <c r="U215" s="37">
        <f t="shared" si="114"/>
        <v>0</v>
      </c>
      <c r="V215" s="37">
        <f t="shared" si="114"/>
        <v>0</v>
      </c>
      <c r="W215" s="37">
        <f t="shared" si="114"/>
        <v>0</v>
      </c>
      <c r="X215" s="37">
        <f t="shared" si="114"/>
        <v>0</v>
      </c>
      <c r="Y215" s="37">
        <f t="shared" si="114"/>
        <v>0</v>
      </c>
      <c r="Z215" s="37">
        <f t="shared" si="114"/>
        <v>0</v>
      </c>
      <c r="AA215" s="37"/>
      <c r="AB215" s="23" t="str">
        <f>LOWER(Settings!$C$4)&amp;".mit."&amp;$A215&amp;IF($C215="","","."&amp;$C215&amp;"."&amp;$B215)&amp;IF(INDEX(Variables!$D$5:$D$65,MATCH($A215,Variables!$A$5:$A$65,0))="","","."&amp;INDEX(Variables!$D$5:$D$65,MATCH($A215,Variables!$A$5:$A$65,0)))&amp;"."&amp;AB$5</f>
        <v>egy.mit.ntx.rod.gso.a.2</v>
      </c>
      <c r="AC215" s="38">
        <f t="shared" si="115"/>
        <v>0</v>
      </c>
      <c r="AD215" s="37">
        <f t="shared" si="115"/>
        <v>0</v>
      </c>
      <c r="AE215" s="37">
        <f t="shared" si="115"/>
        <v>0</v>
      </c>
      <c r="AF215" s="37">
        <f t="shared" si="115"/>
        <v>0</v>
      </c>
      <c r="AG215" s="37">
        <f t="shared" si="115"/>
        <v>0</v>
      </c>
      <c r="AH215" s="37">
        <f t="shared" si="115"/>
        <v>0</v>
      </c>
      <c r="AI215" s="37">
        <f t="shared" si="115"/>
        <v>0</v>
      </c>
      <c r="AJ215" s="37">
        <f t="shared" si="115"/>
        <v>0</v>
      </c>
      <c r="AK215" s="37">
        <f t="shared" si="115"/>
        <v>0</v>
      </c>
      <c r="AL215" s="37">
        <f t="shared" si="115"/>
        <v>0</v>
      </c>
      <c r="AM215" s="37">
        <f t="shared" si="115"/>
        <v>0</v>
      </c>
      <c r="AN215" s="37">
        <f t="shared" si="115"/>
        <v>0</v>
      </c>
      <c r="AO215" s="37">
        <f t="shared" si="115"/>
        <v>0</v>
      </c>
      <c r="AP215" s="37">
        <f t="shared" si="115"/>
        <v>0</v>
      </c>
    </row>
    <row r="216" spans="1:42" hidden="1" outlineLevel="2" x14ac:dyDescent="0.25">
      <c r="A216" s="5" t="s">
        <v>932</v>
      </c>
      <c r="B216" s="5" t="s">
        <v>873</v>
      </c>
      <c r="C216" s="5" t="s">
        <v>880</v>
      </c>
      <c r="D216" s="37">
        <f>INDEX(Inputs!$L$5:$L$132,MATCH($B216&amp;"|"&amp;$C216,Inputs!$A$5:$A$132,0))</f>
        <v>10</v>
      </c>
      <c r="E216" s="37">
        <f>INDEX(Inputs!$I$5:$I$132,MATCH($B216&amp;"|"&amp;$C216,Inputs!$A$5:$A$132,0))</f>
        <v>3.7295190000000013E-2</v>
      </c>
      <c r="F216" s="36"/>
      <c r="G216" s="36"/>
      <c r="H216" s="5" t="str">
        <f>INDEX(Variables!$B$5:$B$65,MATCH($A216,Variables!$A$5:$A$65,0))&amp;IF($C216="",""," | "&amp;INDEX(Mapping!$B$5:$B$26,MATCH($C216,Mapping!$A$5:$A$26,0))&amp;" | "&amp;INDEX(Mapping!$B$30:$B$41,MATCH($B216,Mapping!$A$30:$A$41,0)))</f>
        <v>New excise tax (fuel price reform) | Road | Diesel</v>
      </c>
      <c r="I216" s="5" t="str">
        <f>INDEX(Variables!$C$5:$C$65,MATCH($A216,Variables!$A$5:$A$65,0))</f>
        <v>$/GJ</v>
      </c>
      <c r="J216" s="5" t="str">
        <f>INDEX(Variables!$E$5:$E$65,MATCH($A216,Variables!$A$5:$A$65,0))</f>
        <v>Fuel price reform path / GJ per unit</v>
      </c>
      <c r="K216" s="5"/>
      <c r="L216" s="23" t="str">
        <f>LOWER(Settings!$C$4)&amp;".mit."&amp;$A216&amp;IF($C216="","","."&amp;$C216&amp;"."&amp;$B216)&amp;IF(INDEX(Variables!$D$5:$D$65,MATCH($A216,Variables!$A$5:$A$65,0))="","","."&amp;INDEX(Variables!$D$5:$D$65,MATCH($A216,Variables!$A$5:$A$65,0)))&amp;"."&amp;L$5</f>
        <v>egy.mit.ntx.rod.die.a.1</v>
      </c>
      <c r="M216" s="38">
        <f t="shared" si="114"/>
        <v>0</v>
      </c>
      <c r="N216" s="37">
        <f t="shared" si="114"/>
        <v>0</v>
      </c>
      <c r="O216" s="37">
        <f t="shared" si="114"/>
        <v>0</v>
      </c>
      <c r="P216" s="37">
        <f t="shared" si="114"/>
        <v>0</v>
      </c>
      <c r="Q216" s="37">
        <f t="shared" si="114"/>
        <v>0</v>
      </c>
      <c r="R216" s="37">
        <f t="shared" si="114"/>
        <v>0</v>
      </c>
      <c r="S216" s="37">
        <f t="shared" si="114"/>
        <v>0</v>
      </c>
      <c r="T216" s="37">
        <f t="shared" si="114"/>
        <v>0</v>
      </c>
      <c r="U216" s="37">
        <f t="shared" si="114"/>
        <v>0</v>
      </c>
      <c r="V216" s="37">
        <f t="shared" si="114"/>
        <v>0</v>
      </c>
      <c r="W216" s="37">
        <f t="shared" si="114"/>
        <v>0</v>
      </c>
      <c r="X216" s="37">
        <f t="shared" si="114"/>
        <v>0</v>
      </c>
      <c r="Y216" s="37">
        <f t="shared" si="114"/>
        <v>0</v>
      </c>
      <c r="Z216" s="37">
        <f t="shared" si="114"/>
        <v>0</v>
      </c>
      <c r="AA216" s="37"/>
      <c r="AB216" s="23" t="str">
        <f>LOWER(Settings!$C$4)&amp;".mit."&amp;$A216&amp;IF($C216="","","."&amp;$C216&amp;"."&amp;$B216)&amp;IF(INDEX(Variables!$D$5:$D$65,MATCH($A216,Variables!$A$5:$A$65,0))="","","."&amp;INDEX(Variables!$D$5:$D$65,MATCH($A216,Variables!$A$5:$A$65,0)))&amp;"."&amp;AB$5</f>
        <v>egy.mit.ntx.rod.die.a.2</v>
      </c>
      <c r="AC216" s="38">
        <f t="shared" si="115"/>
        <v>0</v>
      </c>
      <c r="AD216" s="37">
        <f t="shared" si="115"/>
        <v>0</v>
      </c>
      <c r="AE216" s="37">
        <f t="shared" si="115"/>
        <v>0</v>
      </c>
      <c r="AF216" s="37">
        <f t="shared" si="115"/>
        <v>0</v>
      </c>
      <c r="AG216" s="37">
        <f t="shared" si="115"/>
        <v>0</v>
      </c>
      <c r="AH216" s="37">
        <f t="shared" si="115"/>
        <v>0</v>
      </c>
      <c r="AI216" s="37">
        <f t="shared" si="115"/>
        <v>0</v>
      </c>
      <c r="AJ216" s="37">
        <f t="shared" si="115"/>
        <v>0</v>
      </c>
      <c r="AK216" s="37">
        <f t="shared" si="115"/>
        <v>0</v>
      </c>
      <c r="AL216" s="37">
        <f t="shared" si="115"/>
        <v>0</v>
      </c>
      <c r="AM216" s="37">
        <f t="shared" si="115"/>
        <v>0</v>
      </c>
      <c r="AN216" s="37">
        <f t="shared" si="115"/>
        <v>0</v>
      </c>
      <c r="AO216" s="37">
        <f t="shared" si="115"/>
        <v>0</v>
      </c>
      <c r="AP216" s="37">
        <f t="shared" si="115"/>
        <v>0</v>
      </c>
    </row>
    <row r="217" spans="1:42" hidden="1" outlineLevel="2" x14ac:dyDescent="0.25">
      <c r="A217" s="5" t="s">
        <v>932</v>
      </c>
      <c r="B217" s="5" t="s">
        <v>874</v>
      </c>
      <c r="C217" s="5" t="s">
        <v>880</v>
      </c>
      <c r="D217" s="37">
        <f>INDEX(Inputs!$L$5:$L$132,MATCH($B217&amp;"|"&amp;$C217,Inputs!$A$5:$A$132,0))</f>
        <v>11</v>
      </c>
      <c r="E217" s="37">
        <f>INDEX(Inputs!$I$5:$I$132,MATCH($B217&amp;"|"&amp;$C217,Inputs!$A$5:$A$132,0))</f>
        <v>2.5779688544951249E-2</v>
      </c>
      <c r="F217" s="36"/>
      <c r="G217" s="36"/>
      <c r="H217" s="5" t="str">
        <f>INDEX(Variables!$B$5:$B$65,MATCH($A217,Variables!$A$5:$A$65,0))&amp;IF($C217="",""," | "&amp;INDEX(Mapping!$B$5:$B$26,MATCH($C217,Mapping!$A$5:$A$26,0))&amp;" | "&amp;INDEX(Mapping!$B$30:$B$41,MATCH($B217,Mapping!$A$30:$A$41,0)))</f>
        <v>New excise tax (fuel price reform) | Road | LPG</v>
      </c>
      <c r="I217" s="5" t="str">
        <f>INDEX(Variables!$C$5:$C$65,MATCH($A217,Variables!$A$5:$A$65,0))</f>
        <v>$/GJ</v>
      </c>
      <c r="J217" s="5" t="str">
        <f>INDEX(Variables!$E$5:$E$65,MATCH($A217,Variables!$A$5:$A$65,0))</f>
        <v>Fuel price reform path / GJ per unit</v>
      </c>
      <c r="K217" s="5"/>
      <c r="L217" s="23" t="str">
        <f>LOWER(Settings!$C$4)&amp;".mit."&amp;$A217&amp;IF($C217="","","."&amp;$C217&amp;"."&amp;$B217)&amp;IF(INDEX(Variables!$D$5:$D$65,MATCH($A217,Variables!$A$5:$A$65,0))="","","."&amp;INDEX(Variables!$D$5:$D$65,MATCH($A217,Variables!$A$5:$A$65,0)))&amp;"."&amp;L$5</f>
        <v>egy.mit.ntx.rod.lpg.a.1</v>
      </c>
      <c r="M217" s="38">
        <f t="shared" si="114"/>
        <v>0</v>
      </c>
      <c r="N217" s="37">
        <f t="shared" si="114"/>
        <v>0</v>
      </c>
      <c r="O217" s="37">
        <f t="shared" si="114"/>
        <v>0</v>
      </c>
      <c r="P217" s="37">
        <f t="shared" si="114"/>
        <v>0</v>
      </c>
      <c r="Q217" s="37">
        <f t="shared" si="114"/>
        <v>0</v>
      </c>
      <c r="R217" s="37">
        <f t="shared" si="114"/>
        <v>0</v>
      </c>
      <c r="S217" s="37">
        <f t="shared" si="114"/>
        <v>0</v>
      </c>
      <c r="T217" s="37">
        <f t="shared" si="114"/>
        <v>0</v>
      </c>
      <c r="U217" s="37">
        <f t="shared" si="114"/>
        <v>0</v>
      </c>
      <c r="V217" s="37">
        <f t="shared" si="114"/>
        <v>0</v>
      </c>
      <c r="W217" s="37">
        <f t="shared" si="114"/>
        <v>0</v>
      </c>
      <c r="X217" s="37">
        <f t="shared" si="114"/>
        <v>0</v>
      </c>
      <c r="Y217" s="37">
        <f t="shared" si="114"/>
        <v>0</v>
      </c>
      <c r="Z217" s="37">
        <f t="shared" si="114"/>
        <v>0</v>
      </c>
      <c r="AA217" s="37"/>
      <c r="AB217" s="23" t="str">
        <f>LOWER(Settings!$C$4)&amp;".mit."&amp;$A217&amp;IF($C217="","","."&amp;$C217&amp;"."&amp;$B217)&amp;IF(INDEX(Variables!$D$5:$D$65,MATCH($A217,Variables!$A$5:$A$65,0))="","","."&amp;INDEX(Variables!$D$5:$D$65,MATCH($A217,Variables!$A$5:$A$65,0)))&amp;"."&amp;AB$5</f>
        <v>egy.mit.ntx.rod.lpg.a.2</v>
      </c>
      <c r="AC217" s="38">
        <f t="shared" si="115"/>
        <v>0</v>
      </c>
      <c r="AD217" s="37">
        <f t="shared" si="115"/>
        <v>0</v>
      </c>
      <c r="AE217" s="37">
        <f t="shared" si="115"/>
        <v>0</v>
      </c>
      <c r="AF217" s="37">
        <f t="shared" si="115"/>
        <v>0</v>
      </c>
      <c r="AG217" s="37">
        <f t="shared" si="115"/>
        <v>0</v>
      </c>
      <c r="AH217" s="37">
        <f t="shared" si="115"/>
        <v>0</v>
      </c>
      <c r="AI217" s="37">
        <f t="shared" si="115"/>
        <v>0</v>
      </c>
      <c r="AJ217" s="37">
        <f t="shared" si="115"/>
        <v>0</v>
      </c>
      <c r="AK217" s="37">
        <f t="shared" si="115"/>
        <v>0</v>
      </c>
      <c r="AL217" s="37">
        <f t="shared" si="115"/>
        <v>0</v>
      </c>
      <c r="AM217" s="37">
        <f t="shared" si="115"/>
        <v>0</v>
      </c>
      <c r="AN217" s="37">
        <f t="shared" si="115"/>
        <v>0</v>
      </c>
      <c r="AO217" s="37">
        <f t="shared" si="115"/>
        <v>0</v>
      </c>
      <c r="AP217" s="37">
        <f t="shared" si="115"/>
        <v>0</v>
      </c>
    </row>
    <row r="218" spans="1:42" hidden="1" outlineLevel="2" x14ac:dyDescent="0.25">
      <c r="A218" s="5" t="s">
        <v>932</v>
      </c>
      <c r="B218" s="5" t="s">
        <v>875</v>
      </c>
      <c r="C218" s="5" t="s">
        <v>880</v>
      </c>
      <c r="D218" s="37">
        <f>INDEX(Inputs!$L$5:$L$132,MATCH($B218&amp;"|"&amp;$C218,Inputs!$A$5:$A$132,0))</f>
        <v>12</v>
      </c>
      <c r="E218" s="37">
        <f>INDEX(Inputs!$I$5:$I$132,MATCH($B218&amp;"|"&amp;$C218,Inputs!$A$5:$A$132,0))</f>
        <v>3.7748829655107147E-2</v>
      </c>
      <c r="F218" s="36"/>
      <c r="G218" s="36"/>
      <c r="H218" s="5" t="str">
        <f>INDEX(Variables!$B$5:$B$65,MATCH($A218,Variables!$A$5:$A$65,0))&amp;IF($C218="",""," | "&amp;INDEX(Mapping!$B$5:$B$26,MATCH($C218,Mapping!$A$5:$A$26,0))&amp;" | "&amp;INDEX(Mapping!$B$30:$B$41,MATCH($B218,Mapping!$A$30:$A$41,0)))</f>
        <v>New excise tax (fuel price reform) | Road | Kerosene</v>
      </c>
      <c r="I218" s="5" t="str">
        <f>INDEX(Variables!$C$5:$C$65,MATCH($A218,Variables!$A$5:$A$65,0))</f>
        <v>$/GJ</v>
      </c>
      <c r="J218" s="5" t="str">
        <f>INDEX(Variables!$E$5:$E$65,MATCH($A218,Variables!$A$5:$A$65,0))</f>
        <v>Fuel price reform path / GJ per unit</v>
      </c>
      <c r="K218" s="5"/>
      <c r="L218" s="23" t="str">
        <f>LOWER(Settings!$C$4)&amp;".mit."&amp;$A218&amp;IF($C218="","","."&amp;$C218&amp;"."&amp;$B218)&amp;IF(INDEX(Variables!$D$5:$D$65,MATCH($A218,Variables!$A$5:$A$65,0))="","","."&amp;INDEX(Variables!$D$5:$D$65,MATCH($A218,Variables!$A$5:$A$65,0)))&amp;"."&amp;L$5</f>
        <v>egy.mit.ntx.rod.ker.a.1</v>
      </c>
      <c r="M218" s="38">
        <f t="shared" si="114"/>
        <v>0</v>
      </c>
      <c r="N218" s="37">
        <f t="shared" si="114"/>
        <v>0</v>
      </c>
      <c r="O218" s="37">
        <f t="shared" si="114"/>
        <v>0</v>
      </c>
      <c r="P218" s="37">
        <f t="shared" si="114"/>
        <v>0</v>
      </c>
      <c r="Q218" s="37">
        <f t="shared" si="114"/>
        <v>0</v>
      </c>
      <c r="R218" s="37">
        <f t="shared" si="114"/>
        <v>0</v>
      </c>
      <c r="S218" s="37">
        <f t="shared" si="114"/>
        <v>0</v>
      </c>
      <c r="T218" s="37">
        <f t="shared" si="114"/>
        <v>0</v>
      </c>
      <c r="U218" s="37">
        <f t="shared" si="114"/>
        <v>0</v>
      </c>
      <c r="V218" s="37">
        <f t="shared" si="114"/>
        <v>0</v>
      </c>
      <c r="W218" s="37">
        <f t="shared" si="114"/>
        <v>0</v>
      </c>
      <c r="X218" s="37">
        <f t="shared" si="114"/>
        <v>0</v>
      </c>
      <c r="Y218" s="37">
        <f t="shared" si="114"/>
        <v>0</v>
      </c>
      <c r="Z218" s="37">
        <f t="shared" si="114"/>
        <v>0</v>
      </c>
      <c r="AA218" s="37"/>
      <c r="AB218" s="23" t="str">
        <f>LOWER(Settings!$C$4)&amp;".mit."&amp;$A218&amp;IF($C218="","","."&amp;$C218&amp;"."&amp;$B218)&amp;IF(INDEX(Variables!$D$5:$D$65,MATCH($A218,Variables!$A$5:$A$65,0))="","","."&amp;INDEX(Variables!$D$5:$D$65,MATCH($A218,Variables!$A$5:$A$65,0)))&amp;"."&amp;AB$5</f>
        <v>egy.mit.ntx.rod.ker.a.2</v>
      </c>
      <c r="AC218" s="38">
        <f t="shared" si="115"/>
        <v>0</v>
      </c>
      <c r="AD218" s="37">
        <f t="shared" si="115"/>
        <v>0</v>
      </c>
      <c r="AE218" s="37">
        <f t="shared" si="115"/>
        <v>0</v>
      </c>
      <c r="AF218" s="37">
        <f t="shared" si="115"/>
        <v>0</v>
      </c>
      <c r="AG218" s="37">
        <f t="shared" si="115"/>
        <v>0</v>
      </c>
      <c r="AH218" s="37">
        <f t="shared" si="115"/>
        <v>0</v>
      </c>
      <c r="AI218" s="37">
        <f t="shared" si="115"/>
        <v>0</v>
      </c>
      <c r="AJ218" s="37">
        <f t="shared" si="115"/>
        <v>0</v>
      </c>
      <c r="AK218" s="37">
        <f t="shared" si="115"/>
        <v>0</v>
      </c>
      <c r="AL218" s="37">
        <f t="shared" si="115"/>
        <v>0</v>
      </c>
      <c r="AM218" s="37">
        <f t="shared" si="115"/>
        <v>0</v>
      </c>
      <c r="AN218" s="37">
        <f t="shared" si="115"/>
        <v>0</v>
      </c>
      <c r="AO218" s="37">
        <f t="shared" si="115"/>
        <v>0</v>
      </c>
      <c r="AP218" s="37">
        <f t="shared" si="115"/>
        <v>0</v>
      </c>
    </row>
    <row r="219" spans="1:42" hidden="1" outlineLevel="2" x14ac:dyDescent="0.25">
      <c r="A219" s="5" t="s">
        <v>932</v>
      </c>
      <c r="B219" s="5" t="s">
        <v>876</v>
      </c>
      <c r="C219" s="5" t="s">
        <v>880</v>
      </c>
      <c r="D219" s="37">
        <f>INDEX(Inputs!$L$5:$L$132,MATCH($B219&amp;"|"&amp;$C219,Inputs!$A$5:$A$132,0))</f>
        <v>13</v>
      </c>
      <c r="E219" s="37">
        <f>INDEX(Inputs!$I$5:$I$132,MATCH($B219&amp;"|"&amp;$C219,Inputs!$A$5:$A$132,0))</f>
        <v>6.12</v>
      </c>
      <c r="F219" s="36"/>
      <c r="G219" s="36"/>
      <c r="H219" s="5" t="str">
        <f>INDEX(Variables!$B$5:$B$65,MATCH($A219,Variables!$A$5:$A$65,0))&amp;IF($C219="",""," | "&amp;INDEX(Mapping!$B$5:$B$26,MATCH($C219,Mapping!$A$5:$A$26,0))&amp;" | "&amp;INDEX(Mapping!$B$30:$B$41,MATCH($B219,Mapping!$A$30:$A$41,0)))</f>
        <v>New excise tax (fuel price reform) | Road | Other oil products</v>
      </c>
      <c r="I219" s="5" t="str">
        <f>INDEX(Variables!$C$5:$C$65,MATCH($A219,Variables!$A$5:$A$65,0))</f>
        <v>$/GJ</v>
      </c>
      <c r="J219" s="5" t="str">
        <f>INDEX(Variables!$E$5:$E$65,MATCH($A219,Variables!$A$5:$A$65,0))</f>
        <v>Fuel price reform path / GJ per unit</v>
      </c>
      <c r="K219" s="5"/>
      <c r="L219" s="23" t="str">
        <f>LOWER(Settings!$C$4)&amp;".mit."&amp;$A219&amp;IF($C219="","","."&amp;$C219&amp;"."&amp;$B219)&amp;IF(INDEX(Variables!$D$5:$D$65,MATCH($A219,Variables!$A$5:$A$65,0))="","","."&amp;INDEX(Variables!$D$5:$D$65,MATCH($A219,Variables!$A$5:$A$65,0)))&amp;"."&amp;L$5</f>
        <v>egy.mit.ntx.rod.oop.a.1</v>
      </c>
      <c r="M219" s="38">
        <f t="shared" si="114"/>
        <v>0</v>
      </c>
      <c r="N219" s="37">
        <f t="shared" si="114"/>
        <v>0</v>
      </c>
      <c r="O219" s="37">
        <f t="shared" si="114"/>
        <v>0</v>
      </c>
      <c r="P219" s="37">
        <f t="shared" si="114"/>
        <v>0</v>
      </c>
      <c r="Q219" s="37">
        <f t="shared" si="114"/>
        <v>0</v>
      </c>
      <c r="R219" s="37">
        <f t="shared" si="114"/>
        <v>0</v>
      </c>
      <c r="S219" s="37">
        <f t="shared" si="114"/>
        <v>0</v>
      </c>
      <c r="T219" s="37">
        <f t="shared" si="114"/>
        <v>0</v>
      </c>
      <c r="U219" s="37">
        <f t="shared" si="114"/>
        <v>0</v>
      </c>
      <c r="V219" s="37">
        <f t="shared" si="114"/>
        <v>0</v>
      </c>
      <c r="W219" s="37">
        <f t="shared" si="114"/>
        <v>0</v>
      </c>
      <c r="X219" s="37">
        <f t="shared" si="114"/>
        <v>0</v>
      </c>
      <c r="Y219" s="37">
        <f t="shared" si="114"/>
        <v>0</v>
      </c>
      <c r="Z219" s="37">
        <f t="shared" si="114"/>
        <v>0</v>
      </c>
      <c r="AA219" s="37"/>
      <c r="AB219" s="23" t="str">
        <f>LOWER(Settings!$C$4)&amp;".mit."&amp;$A219&amp;IF($C219="","","."&amp;$C219&amp;"."&amp;$B219)&amp;IF(INDEX(Variables!$D$5:$D$65,MATCH($A219,Variables!$A$5:$A$65,0))="","","."&amp;INDEX(Variables!$D$5:$D$65,MATCH($A219,Variables!$A$5:$A$65,0)))&amp;"."&amp;AB$5</f>
        <v>egy.mit.ntx.rod.oop.a.2</v>
      </c>
      <c r="AC219" s="38">
        <f t="shared" si="115"/>
        <v>0</v>
      </c>
      <c r="AD219" s="37">
        <f t="shared" si="115"/>
        <v>0</v>
      </c>
      <c r="AE219" s="37">
        <f t="shared" si="115"/>
        <v>0</v>
      </c>
      <c r="AF219" s="37">
        <f t="shared" si="115"/>
        <v>0</v>
      </c>
      <c r="AG219" s="37">
        <f t="shared" si="115"/>
        <v>0</v>
      </c>
      <c r="AH219" s="37">
        <f t="shared" si="115"/>
        <v>0</v>
      </c>
      <c r="AI219" s="37">
        <f t="shared" si="115"/>
        <v>0</v>
      </c>
      <c r="AJ219" s="37">
        <f t="shared" si="115"/>
        <v>0</v>
      </c>
      <c r="AK219" s="37">
        <f t="shared" si="115"/>
        <v>0</v>
      </c>
      <c r="AL219" s="37">
        <f t="shared" si="115"/>
        <v>0</v>
      </c>
      <c r="AM219" s="37">
        <f t="shared" si="115"/>
        <v>0</v>
      </c>
      <c r="AN219" s="37">
        <f t="shared" si="115"/>
        <v>0</v>
      </c>
      <c r="AO219" s="37">
        <f t="shared" si="115"/>
        <v>0</v>
      </c>
      <c r="AP219" s="37">
        <f t="shared" si="115"/>
        <v>0</v>
      </c>
    </row>
    <row r="220" spans="1:42" hidden="1" outlineLevel="2" x14ac:dyDescent="0.25">
      <c r="A220" s="5" t="s">
        <v>932</v>
      </c>
      <c r="B220" s="5" t="s">
        <v>877</v>
      </c>
      <c r="C220" s="5" t="s">
        <v>880</v>
      </c>
      <c r="D220" s="37">
        <f>INDEX(Inputs!$L$5:$L$132,MATCH($B220&amp;"|"&amp;$C220,Inputs!$A$5:$A$132,0))</f>
        <v>14</v>
      </c>
      <c r="E220" s="37">
        <f>INDEX(Inputs!$I$5:$I$132,MATCH($B220&amp;"|"&amp;$C220,Inputs!$A$5:$A$132,0))</f>
        <v>1</v>
      </c>
      <c r="F220" s="36"/>
      <c r="G220" s="36"/>
      <c r="H220" s="5" t="str">
        <f>INDEX(Variables!$B$5:$B$65,MATCH($A220,Variables!$A$5:$A$65,0))&amp;IF($C220="",""," | "&amp;INDEX(Mapping!$B$5:$B$26,MATCH($C220,Mapping!$A$5:$A$26,0))&amp;" | "&amp;INDEX(Mapping!$B$30:$B$41,MATCH($B220,Mapping!$A$30:$A$41,0)))</f>
        <v>New excise tax (fuel price reform) | Road | Biomass</v>
      </c>
      <c r="I220" s="5" t="str">
        <f>INDEX(Variables!$C$5:$C$65,MATCH($A220,Variables!$A$5:$A$65,0))</f>
        <v>$/GJ</v>
      </c>
      <c r="J220" s="5" t="str">
        <f>INDEX(Variables!$E$5:$E$65,MATCH($A220,Variables!$A$5:$A$65,0))</f>
        <v>Fuel price reform path / GJ per unit</v>
      </c>
      <c r="K220" s="5"/>
      <c r="L220" s="23" t="str">
        <f>LOWER(Settings!$C$4)&amp;".mit."&amp;$A220&amp;IF($C220="","","."&amp;$C220&amp;"."&amp;$B220)&amp;IF(INDEX(Variables!$D$5:$D$65,MATCH($A220,Variables!$A$5:$A$65,0))="","","."&amp;INDEX(Variables!$D$5:$D$65,MATCH($A220,Variables!$A$5:$A$65,0)))&amp;"."&amp;L$5</f>
        <v>egy.mit.ntx.rod.bio.a.1</v>
      </c>
      <c r="M220" s="38">
        <f t="shared" si="114"/>
        <v>0</v>
      </c>
      <c r="N220" s="37">
        <f t="shared" si="114"/>
        <v>0</v>
      </c>
      <c r="O220" s="37">
        <f t="shared" si="114"/>
        <v>0</v>
      </c>
      <c r="P220" s="37">
        <f t="shared" si="114"/>
        <v>0</v>
      </c>
      <c r="Q220" s="37">
        <f t="shared" si="114"/>
        <v>0</v>
      </c>
      <c r="R220" s="37">
        <f t="shared" si="114"/>
        <v>0</v>
      </c>
      <c r="S220" s="37">
        <f t="shared" si="114"/>
        <v>0</v>
      </c>
      <c r="T220" s="37">
        <f t="shared" si="114"/>
        <v>0</v>
      </c>
      <c r="U220" s="37">
        <f t="shared" si="114"/>
        <v>0</v>
      </c>
      <c r="V220" s="37">
        <f t="shared" si="114"/>
        <v>0</v>
      </c>
      <c r="W220" s="37">
        <f t="shared" si="114"/>
        <v>0</v>
      </c>
      <c r="X220" s="37">
        <f t="shared" si="114"/>
        <v>0</v>
      </c>
      <c r="Y220" s="37">
        <f t="shared" si="114"/>
        <v>0</v>
      </c>
      <c r="Z220" s="37">
        <f t="shared" si="114"/>
        <v>0</v>
      </c>
      <c r="AA220" s="37"/>
      <c r="AB220" s="23" t="str">
        <f>LOWER(Settings!$C$4)&amp;".mit."&amp;$A220&amp;IF($C220="","","."&amp;$C220&amp;"."&amp;$B220)&amp;IF(INDEX(Variables!$D$5:$D$65,MATCH($A220,Variables!$A$5:$A$65,0))="","","."&amp;INDEX(Variables!$D$5:$D$65,MATCH($A220,Variables!$A$5:$A$65,0)))&amp;"."&amp;AB$5</f>
        <v>egy.mit.ntx.rod.bio.a.2</v>
      </c>
      <c r="AC220" s="38">
        <f t="shared" si="115"/>
        <v>0</v>
      </c>
      <c r="AD220" s="37">
        <f t="shared" si="115"/>
        <v>0</v>
      </c>
      <c r="AE220" s="37">
        <f t="shared" si="115"/>
        <v>0</v>
      </c>
      <c r="AF220" s="37">
        <f t="shared" si="115"/>
        <v>0</v>
      </c>
      <c r="AG220" s="37">
        <f t="shared" si="115"/>
        <v>0</v>
      </c>
      <c r="AH220" s="37">
        <f t="shared" si="115"/>
        <v>0</v>
      </c>
      <c r="AI220" s="37">
        <f t="shared" si="115"/>
        <v>0</v>
      </c>
      <c r="AJ220" s="37">
        <f t="shared" si="115"/>
        <v>0</v>
      </c>
      <c r="AK220" s="37">
        <f t="shared" si="115"/>
        <v>0</v>
      </c>
      <c r="AL220" s="37">
        <f t="shared" si="115"/>
        <v>0</v>
      </c>
      <c r="AM220" s="37">
        <f t="shared" si="115"/>
        <v>0</v>
      </c>
      <c r="AN220" s="37">
        <f t="shared" si="115"/>
        <v>0</v>
      </c>
      <c r="AO220" s="37">
        <f t="shared" si="115"/>
        <v>0</v>
      </c>
      <c r="AP220" s="37">
        <f t="shared" si="115"/>
        <v>0</v>
      </c>
    </row>
    <row r="221" spans="1:42" hidden="1" outlineLevel="2" x14ac:dyDescent="0.25"/>
    <row r="222" spans="1:42" hidden="1" outlineLevel="2" x14ac:dyDescent="0.25">
      <c r="A222" s="5" t="s">
        <v>933</v>
      </c>
      <c r="B222" s="5" t="s">
        <v>869</v>
      </c>
      <c r="C222" s="5" t="s">
        <v>880</v>
      </c>
      <c r="D222" s="36"/>
      <c r="E222" s="36"/>
      <c r="F222" s="36"/>
      <c r="G222" s="36"/>
      <c r="H222" s="5" t="str">
        <f>INDEX(Variables!$B$5:$B$65,MATCH($A222,Variables!$A$5:$A$65,0))&amp;IF($C222="",""," | "&amp;INDEX(Mapping!$B$5:$B$26,MATCH($C222,Mapping!$A$5:$A$26,0))&amp;" | "&amp;INDEX(Mapping!$B$30:$B$41,MATCH($B222,Mapping!$A$30:$A$41,0)))</f>
        <v>Total new policy | Road | Coal</v>
      </c>
      <c r="I222" s="5" t="str">
        <f>INDEX(Variables!$C$5:$C$65,MATCH($A222,Variables!$A$5:$A$65,0))</f>
        <v>$/GJ</v>
      </c>
      <c r="J222" s="5" t="str">
        <f>INDEX(Variables!$E$5:$E$65,MATCH($A222,Variables!$A$5:$A$65,0))</f>
        <v>New carbon tax + new excise tax</v>
      </c>
      <c r="K222" s="5"/>
      <c r="L222" s="23" t="str">
        <f>LOWER(Settings!$C$4)&amp;".mit."&amp;$A222&amp;IF($C222="","","."&amp;$C222&amp;"."&amp;$B222)&amp;IF(INDEX(Variables!$D$5:$D$65,MATCH($A222,Variables!$A$5:$A$65,0))="","","."&amp;INDEX(Variables!$D$5:$D$65,MATCH($A222,Variables!$A$5:$A$65,0)))&amp;"."&amp;L$5</f>
        <v>egy.mit.nce.rod.coa.a.1</v>
      </c>
      <c r="M222" s="38">
        <f t="shared" ref="M222:Z222" si="116">M204+M213</f>
        <v>0</v>
      </c>
      <c r="N222" s="37">
        <f t="shared" si="116"/>
        <v>0</v>
      </c>
      <c r="O222" s="37">
        <f t="shared" si="116"/>
        <v>0</v>
      </c>
      <c r="P222" s="37">
        <f t="shared" si="116"/>
        <v>0</v>
      </c>
      <c r="Q222" s="37">
        <f t="shared" si="116"/>
        <v>0</v>
      </c>
      <c r="R222" s="37">
        <f t="shared" si="116"/>
        <v>0</v>
      </c>
      <c r="S222" s="37">
        <f t="shared" si="116"/>
        <v>0</v>
      </c>
      <c r="T222" s="37">
        <f t="shared" si="116"/>
        <v>0</v>
      </c>
      <c r="U222" s="37">
        <f t="shared" si="116"/>
        <v>0</v>
      </c>
      <c r="V222" s="37">
        <f t="shared" si="116"/>
        <v>0</v>
      </c>
      <c r="W222" s="37">
        <f t="shared" si="116"/>
        <v>0</v>
      </c>
      <c r="X222" s="37">
        <f t="shared" si="116"/>
        <v>0</v>
      </c>
      <c r="Y222" s="37">
        <f t="shared" si="116"/>
        <v>0</v>
      </c>
      <c r="Z222" s="37">
        <f t="shared" si="116"/>
        <v>0</v>
      </c>
      <c r="AA222" s="37"/>
      <c r="AB222" s="23" t="str">
        <f>LOWER(Settings!$C$4)&amp;".mit."&amp;$A222&amp;IF($C222="","","."&amp;$C222&amp;"."&amp;$B222)&amp;IF(INDEX(Variables!$D$5:$D$65,MATCH($A222,Variables!$A$5:$A$65,0))="","","."&amp;INDEX(Variables!$D$5:$D$65,MATCH($A222,Variables!$A$5:$A$65,0)))&amp;"."&amp;AB$5</f>
        <v>egy.mit.nce.rod.coa.a.2</v>
      </c>
      <c r="AC222" s="38">
        <f t="shared" ref="AC222:AP222" si="117">AC204+AC213</f>
        <v>0</v>
      </c>
      <c r="AD222" s="37">
        <f t="shared" si="117"/>
        <v>0</v>
      </c>
      <c r="AE222" s="37">
        <f t="shared" si="117"/>
        <v>0</v>
      </c>
      <c r="AF222" s="37">
        <f t="shared" si="117"/>
        <v>0</v>
      </c>
      <c r="AG222" s="37">
        <f t="shared" si="117"/>
        <v>0</v>
      </c>
      <c r="AH222" s="37">
        <f t="shared" si="117"/>
        <v>1.8861600000000001</v>
      </c>
      <c r="AI222" s="37">
        <f t="shared" si="117"/>
        <v>1.8861600000000001</v>
      </c>
      <c r="AJ222" s="37">
        <f t="shared" si="117"/>
        <v>1.8861600000000001</v>
      </c>
      <c r="AK222" s="37">
        <f t="shared" si="117"/>
        <v>1.8861600000000001</v>
      </c>
      <c r="AL222" s="37">
        <f t="shared" si="117"/>
        <v>1.8861600000000001</v>
      </c>
      <c r="AM222" s="37">
        <f t="shared" si="117"/>
        <v>1.8861600000000001</v>
      </c>
      <c r="AN222" s="37">
        <f t="shared" si="117"/>
        <v>1.8861600000000001</v>
      </c>
      <c r="AO222" s="37">
        <f t="shared" si="117"/>
        <v>1.8861600000000001</v>
      </c>
      <c r="AP222" s="37">
        <f t="shared" si="117"/>
        <v>1.8861600000000001</v>
      </c>
    </row>
    <row r="223" spans="1:42" hidden="1" outlineLevel="2" x14ac:dyDescent="0.25">
      <c r="A223" s="5" t="s">
        <v>933</v>
      </c>
      <c r="B223" s="5" t="s">
        <v>871</v>
      </c>
      <c r="C223" s="5" t="s">
        <v>880</v>
      </c>
      <c r="D223" s="36"/>
      <c r="E223" s="36"/>
      <c r="F223" s="36"/>
      <c r="G223" s="36"/>
      <c r="H223" s="5" t="str">
        <f>INDEX(Variables!$B$5:$B$65,MATCH($A223,Variables!$A$5:$A$65,0))&amp;IF($C223="",""," | "&amp;INDEX(Mapping!$B$5:$B$26,MATCH($C223,Mapping!$A$5:$A$26,0))&amp;" | "&amp;INDEX(Mapping!$B$30:$B$41,MATCH($B223,Mapping!$A$30:$A$41,0)))</f>
        <v>Total new policy | Road | Natural gas</v>
      </c>
      <c r="I223" s="5" t="str">
        <f>INDEX(Variables!$C$5:$C$65,MATCH($A223,Variables!$A$5:$A$65,0))</f>
        <v>$/GJ</v>
      </c>
      <c r="J223" s="5" t="str">
        <f>INDEX(Variables!$E$5:$E$65,MATCH($A223,Variables!$A$5:$A$65,0))</f>
        <v>New carbon tax + new excise tax</v>
      </c>
      <c r="K223" s="5"/>
      <c r="L223" s="23" t="str">
        <f>LOWER(Settings!$C$4)&amp;".mit."&amp;$A223&amp;IF($C223="","","."&amp;$C223&amp;"."&amp;$B223)&amp;IF(INDEX(Variables!$D$5:$D$65,MATCH($A223,Variables!$A$5:$A$65,0))="","","."&amp;INDEX(Variables!$D$5:$D$65,MATCH($A223,Variables!$A$5:$A$65,0)))&amp;"."&amp;L$5</f>
        <v>egy.mit.nce.rod.nga.a.1</v>
      </c>
      <c r="M223" s="38">
        <f t="shared" ref="M223:Z223" si="118">M205+M214</f>
        <v>0</v>
      </c>
      <c r="N223" s="37">
        <f t="shared" si="118"/>
        <v>0</v>
      </c>
      <c r="O223" s="37">
        <f t="shared" si="118"/>
        <v>0</v>
      </c>
      <c r="P223" s="37">
        <f t="shared" si="118"/>
        <v>0</v>
      </c>
      <c r="Q223" s="37">
        <f t="shared" si="118"/>
        <v>0</v>
      </c>
      <c r="R223" s="37">
        <f t="shared" si="118"/>
        <v>0</v>
      </c>
      <c r="S223" s="37">
        <f t="shared" si="118"/>
        <v>0</v>
      </c>
      <c r="T223" s="37">
        <f t="shared" si="118"/>
        <v>0</v>
      </c>
      <c r="U223" s="37">
        <f t="shared" si="118"/>
        <v>0</v>
      </c>
      <c r="V223" s="37">
        <f t="shared" si="118"/>
        <v>0</v>
      </c>
      <c r="W223" s="37">
        <f t="shared" si="118"/>
        <v>0</v>
      </c>
      <c r="X223" s="37">
        <f t="shared" si="118"/>
        <v>0</v>
      </c>
      <c r="Y223" s="37">
        <f t="shared" si="118"/>
        <v>0</v>
      </c>
      <c r="Z223" s="37">
        <f t="shared" si="118"/>
        <v>0</v>
      </c>
      <c r="AA223" s="37"/>
      <c r="AB223" s="23" t="str">
        <f>LOWER(Settings!$C$4)&amp;".mit."&amp;$A223&amp;IF($C223="","","."&amp;$C223&amp;"."&amp;$B223)&amp;IF(INDEX(Variables!$D$5:$D$65,MATCH($A223,Variables!$A$5:$A$65,0))="","","."&amp;INDEX(Variables!$D$5:$D$65,MATCH($A223,Variables!$A$5:$A$65,0)))&amp;"."&amp;AB$5</f>
        <v>egy.mit.nce.rod.nga.a.2</v>
      </c>
      <c r="AC223" s="38">
        <f t="shared" ref="AC223:AP223" si="119">AC205+AC214</f>
        <v>0</v>
      </c>
      <c r="AD223" s="37">
        <f t="shared" si="119"/>
        <v>0</v>
      </c>
      <c r="AE223" s="37">
        <f t="shared" si="119"/>
        <v>0</v>
      </c>
      <c r="AF223" s="37">
        <f t="shared" si="119"/>
        <v>0</v>
      </c>
      <c r="AG223" s="37">
        <f t="shared" si="119"/>
        <v>0</v>
      </c>
      <c r="AH223" s="37">
        <f t="shared" si="119"/>
        <v>1.1160000000000001</v>
      </c>
      <c r="AI223" s="37">
        <f t="shared" si="119"/>
        <v>1.1160000000000001</v>
      </c>
      <c r="AJ223" s="37">
        <f t="shared" si="119"/>
        <v>1.1160000000000001</v>
      </c>
      <c r="AK223" s="37">
        <f t="shared" si="119"/>
        <v>1.1160000000000001</v>
      </c>
      <c r="AL223" s="37">
        <f t="shared" si="119"/>
        <v>1.1160000000000001</v>
      </c>
      <c r="AM223" s="37">
        <f t="shared" si="119"/>
        <v>1.1160000000000001</v>
      </c>
      <c r="AN223" s="37">
        <f t="shared" si="119"/>
        <v>1.1160000000000001</v>
      </c>
      <c r="AO223" s="37">
        <f t="shared" si="119"/>
        <v>1.1160000000000001</v>
      </c>
      <c r="AP223" s="37">
        <f t="shared" si="119"/>
        <v>1.1160000000000001</v>
      </c>
    </row>
    <row r="224" spans="1:42" hidden="1" outlineLevel="2" x14ac:dyDescent="0.25">
      <c r="A224" s="5" t="s">
        <v>933</v>
      </c>
      <c r="B224" s="5" t="s">
        <v>872</v>
      </c>
      <c r="C224" s="5" t="s">
        <v>880</v>
      </c>
      <c r="D224" s="36"/>
      <c r="E224" s="36"/>
      <c r="F224" s="36"/>
      <c r="G224" s="36"/>
      <c r="H224" s="5" t="str">
        <f>INDEX(Variables!$B$5:$B$65,MATCH($A224,Variables!$A$5:$A$65,0))&amp;IF($C224="",""," | "&amp;INDEX(Mapping!$B$5:$B$26,MATCH($C224,Mapping!$A$5:$A$26,0))&amp;" | "&amp;INDEX(Mapping!$B$30:$B$41,MATCH($B224,Mapping!$A$30:$A$41,0)))</f>
        <v>Total new policy | Road | Gasoline</v>
      </c>
      <c r="I224" s="5" t="str">
        <f>INDEX(Variables!$C$5:$C$65,MATCH($A224,Variables!$A$5:$A$65,0))</f>
        <v>$/GJ</v>
      </c>
      <c r="J224" s="5" t="str">
        <f>INDEX(Variables!$E$5:$E$65,MATCH($A224,Variables!$A$5:$A$65,0))</f>
        <v>New carbon tax + new excise tax</v>
      </c>
      <c r="K224" s="5"/>
      <c r="L224" s="23" t="str">
        <f>LOWER(Settings!$C$4)&amp;".mit."&amp;$A224&amp;IF($C224="","","."&amp;$C224&amp;"."&amp;$B224)&amp;IF(INDEX(Variables!$D$5:$D$65,MATCH($A224,Variables!$A$5:$A$65,0))="","","."&amp;INDEX(Variables!$D$5:$D$65,MATCH($A224,Variables!$A$5:$A$65,0)))&amp;"."&amp;L$5</f>
        <v>egy.mit.nce.rod.gso.a.1</v>
      </c>
      <c r="M224" s="38">
        <f t="shared" ref="M224:Z224" si="120">M206+M215</f>
        <v>0</v>
      </c>
      <c r="N224" s="37">
        <f t="shared" si="120"/>
        <v>0</v>
      </c>
      <c r="O224" s="37">
        <f t="shared" si="120"/>
        <v>0</v>
      </c>
      <c r="P224" s="37">
        <f t="shared" si="120"/>
        <v>0</v>
      </c>
      <c r="Q224" s="37">
        <f t="shared" si="120"/>
        <v>0</v>
      </c>
      <c r="R224" s="37">
        <f t="shared" si="120"/>
        <v>0</v>
      </c>
      <c r="S224" s="37">
        <f t="shared" si="120"/>
        <v>0</v>
      </c>
      <c r="T224" s="37">
        <f t="shared" si="120"/>
        <v>0</v>
      </c>
      <c r="U224" s="37">
        <f t="shared" si="120"/>
        <v>0</v>
      </c>
      <c r="V224" s="37">
        <f t="shared" si="120"/>
        <v>0</v>
      </c>
      <c r="W224" s="37">
        <f t="shared" si="120"/>
        <v>0</v>
      </c>
      <c r="X224" s="37">
        <f t="shared" si="120"/>
        <v>0</v>
      </c>
      <c r="Y224" s="37">
        <f t="shared" si="120"/>
        <v>0</v>
      </c>
      <c r="Z224" s="37">
        <f t="shared" si="120"/>
        <v>0</v>
      </c>
      <c r="AA224" s="37"/>
      <c r="AB224" s="23" t="str">
        <f>LOWER(Settings!$C$4)&amp;".mit."&amp;$A224&amp;IF($C224="","","."&amp;$C224&amp;"."&amp;$B224)&amp;IF(INDEX(Variables!$D$5:$D$65,MATCH($A224,Variables!$A$5:$A$65,0))="","","."&amp;INDEX(Variables!$D$5:$D$65,MATCH($A224,Variables!$A$5:$A$65,0)))&amp;"."&amp;AB$5</f>
        <v>egy.mit.nce.rod.gso.a.2</v>
      </c>
      <c r="AC224" s="38">
        <f t="shared" ref="AC224:AP224" si="121">AC206+AC215</f>
        <v>0</v>
      </c>
      <c r="AD224" s="37">
        <f t="shared" si="121"/>
        <v>0</v>
      </c>
      <c r="AE224" s="37">
        <f t="shared" si="121"/>
        <v>0</v>
      </c>
      <c r="AF224" s="37">
        <f t="shared" si="121"/>
        <v>0</v>
      </c>
      <c r="AG224" s="37">
        <f t="shared" si="121"/>
        <v>0</v>
      </c>
      <c r="AH224" s="37">
        <f t="shared" si="121"/>
        <v>1.3235600000000001</v>
      </c>
      <c r="AI224" s="37">
        <f t="shared" si="121"/>
        <v>1.3235600000000001</v>
      </c>
      <c r="AJ224" s="37">
        <f t="shared" si="121"/>
        <v>1.3235600000000001</v>
      </c>
      <c r="AK224" s="37">
        <f t="shared" si="121"/>
        <v>1.3235600000000001</v>
      </c>
      <c r="AL224" s="37">
        <f t="shared" si="121"/>
        <v>1.3235600000000001</v>
      </c>
      <c r="AM224" s="37">
        <f t="shared" si="121"/>
        <v>1.3235600000000001</v>
      </c>
      <c r="AN224" s="37">
        <f t="shared" si="121"/>
        <v>1.3235600000000001</v>
      </c>
      <c r="AO224" s="37">
        <f t="shared" si="121"/>
        <v>1.3235600000000001</v>
      </c>
      <c r="AP224" s="37">
        <f t="shared" si="121"/>
        <v>1.3235600000000001</v>
      </c>
    </row>
    <row r="225" spans="1:42" hidden="1" outlineLevel="2" x14ac:dyDescent="0.25">
      <c r="A225" s="5" t="s">
        <v>933</v>
      </c>
      <c r="B225" s="5" t="s">
        <v>873</v>
      </c>
      <c r="C225" s="5" t="s">
        <v>880</v>
      </c>
      <c r="D225" s="36"/>
      <c r="E225" s="36"/>
      <c r="F225" s="36"/>
      <c r="G225" s="36"/>
      <c r="H225" s="5" t="str">
        <f>INDEX(Variables!$B$5:$B$65,MATCH($A225,Variables!$A$5:$A$65,0))&amp;IF($C225="",""," | "&amp;INDEX(Mapping!$B$5:$B$26,MATCH($C225,Mapping!$A$5:$A$26,0))&amp;" | "&amp;INDEX(Mapping!$B$30:$B$41,MATCH($B225,Mapping!$A$30:$A$41,0)))</f>
        <v>Total new policy | Road | Diesel</v>
      </c>
      <c r="I225" s="5" t="str">
        <f>INDEX(Variables!$C$5:$C$65,MATCH($A225,Variables!$A$5:$A$65,0))</f>
        <v>$/GJ</v>
      </c>
      <c r="J225" s="5" t="str">
        <f>INDEX(Variables!$E$5:$E$65,MATCH($A225,Variables!$A$5:$A$65,0))</f>
        <v>New carbon tax + new excise tax</v>
      </c>
      <c r="K225" s="5"/>
      <c r="L225" s="23" t="str">
        <f>LOWER(Settings!$C$4)&amp;".mit."&amp;$A225&amp;IF($C225="","","."&amp;$C225&amp;"."&amp;$B225)&amp;IF(INDEX(Variables!$D$5:$D$65,MATCH($A225,Variables!$A$5:$A$65,0))="","","."&amp;INDEX(Variables!$D$5:$D$65,MATCH($A225,Variables!$A$5:$A$65,0)))&amp;"."&amp;L$5</f>
        <v>egy.mit.nce.rod.die.a.1</v>
      </c>
      <c r="M225" s="38">
        <f t="shared" ref="M225:Z225" si="122">M207+M216</f>
        <v>0</v>
      </c>
      <c r="N225" s="37">
        <f t="shared" si="122"/>
        <v>0</v>
      </c>
      <c r="O225" s="37">
        <f t="shared" si="122"/>
        <v>0</v>
      </c>
      <c r="P225" s="37">
        <f t="shared" si="122"/>
        <v>0</v>
      </c>
      <c r="Q225" s="37">
        <f t="shared" si="122"/>
        <v>0</v>
      </c>
      <c r="R225" s="37">
        <f t="shared" si="122"/>
        <v>0</v>
      </c>
      <c r="S225" s="37">
        <f t="shared" si="122"/>
        <v>0</v>
      </c>
      <c r="T225" s="37">
        <f t="shared" si="122"/>
        <v>0</v>
      </c>
      <c r="U225" s="37">
        <f t="shared" si="122"/>
        <v>0</v>
      </c>
      <c r="V225" s="37">
        <f t="shared" si="122"/>
        <v>0</v>
      </c>
      <c r="W225" s="37">
        <f t="shared" si="122"/>
        <v>0</v>
      </c>
      <c r="X225" s="37">
        <f t="shared" si="122"/>
        <v>0</v>
      </c>
      <c r="Y225" s="37">
        <f t="shared" si="122"/>
        <v>0</v>
      </c>
      <c r="Z225" s="37">
        <f t="shared" si="122"/>
        <v>0</v>
      </c>
      <c r="AA225" s="37"/>
      <c r="AB225" s="23" t="str">
        <f>LOWER(Settings!$C$4)&amp;".mit."&amp;$A225&amp;IF($C225="","","."&amp;$C225&amp;"."&amp;$B225)&amp;IF(INDEX(Variables!$D$5:$D$65,MATCH($A225,Variables!$A$5:$A$65,0))="","","."&amp;INDEX(Variables!$D$5:$D$65,MATCH($A225,Variables!$A$5:$A$65,0)))&amp;"."&amp;AB$5</f>
        <v>egy.mit.nce.rod.die.a.2</v>
      </c>
      <c r="AC225" s="38">
        <f t="shared" ref="AC225:AP225" si="123">AC207+AC216</f>
        <v>0</v>
      </c>
      <c r="AD225" s="37">
        <f t="shared" si="123"/>
        <v>0</v>
      </c>
      <c r="AE225" s="37">
        <f t="shared" si="123"/>
        <v>0</v>
      </c>
      <c r="AF225" s="37">
        <f t="shared" si="123"/>
        <v>0</v>
      </c>
      <c r="AG225" s="37">
        <f t="shared" si="123"/>
        <v>0</v>
      </c>
      <c r="AH225" s="37">
        <f t="shared" si="123"/>
        <v>1.41618</v>
      </c>
      <c r="AI225" s="37">
        <f t="shared" si="123"/>
        <v>1.41618</v>
      </c>
      <c r="AJ225" s="37">
        <f t="shared" si="123"/>
        <v>1.41618</v>
      </c>
      <c r="AK225" s="37">
        <f t="shared" si="123"/>
        <v>1.41618</v>
      </c>
      <c r="AL225" s="37">
        <f t="shared" si="123"/>
        <v>1.41618</v>
      </c>
      <c r="AM225" s="37">
        <f t="shared" si="123"/>
        <v>1.41618</v>
      </c>
      <c r="AN225" s="37">
        <f t="shared" si="123"/>
        <v>1.41618</v>
      </c>
      <c r="AO225" s="37">
        <f t="shared" si="123"/>
        <v>1.41618</v>
      </c>
      <c r="AP225" s="37">
        <f t="shared" si="123"/>
        <v>1.41618</v>
      </c>
    </row>
    <row r="226" spans="1:42" hidden="1" outlineLevel="2" x14ac:dyDescent="0.25">
      <c r="A226" s="5" t="s">
        <v>933</v>
      </c>
      <c r="B226" s="5" t="s">
        <v>874</v>
      </c>
      <c r="C226" s="5" t="s">
        <v>880</v>
      </c>
      <c r="D226" s="36"/>
      <c r="E226" s="36"/>
      <c r="F226" s="36"/>
      <c r="G226" s="36"/>
      <c r="H226" s="5" t="str">
        <f>INDEX(Variables!$B$5:$B$65,MATCH($A226,Variables!$A$5:$A$65,0))&amp;IF($C226="",""," | "&amp;INDEX(Mapping!$B$5:$B$26,MATCH($C226,Mapping!$A$5:$A$26,0))&amp;" | "&amp;INDEX(Mapping!$B$30:$B$41,MATCH($B226,Mapping!$A$30:$A$41,0)))</f>
        <v>Total new policy | Road | LPG</v>
      </c>
      <c r="I226" s="5" t="str">
        <f>INDEX(Variables!$C$5:$C$65,MATCH($A226,Variables!$A$5:$A$65,0))</f>
        <v>$/GJ</v>
      </c>
      <c r="J226" s="5" t="str">
        <f>INDEX(Variables!$E$5:$E$65,MATCH($A226,Variables!$A$5:$A$65,0))</f>
        <v>New carbon tax + new excise tax</v>
      </c>
      <c r="K226" s="5"/>
      <c r="L226" s="23" t="str">
        <f>LOWER(Settings!$C$4)&amp;".mit."&amp;$A226&amp;IF($C226="","","."&amp;$C226&amp;"."&amp;$B226)&amp;IF(INDEX(Variables!$D$5:$D$65,MATCH($A226,Variables!$A$5:$A$65,0))="","","."&amp;INDEX(Variables!$D$5:$D$65,MATCH($A226,Variables!$A$5:$A$65,0)))&amp;"."&amp;L$5</f>
        <v>egy.mit.nce.rod.lpg.a.1</v>
      </c>
      <c r="M226" s="38">
        <f t="shared" ref="M226:Z226" si="124">M208+M217</f>
        <v>0</v>
      </c>
      <c r="N226" s="37">
        <f t="shared" si="124"/>
        <v>0</v>
      </c>
      <c r="O226" s="37">
        <f t="shared" si="124"/>
        <v>0</v>
      </c>
      <c r="P226" s="37">
        <f t="shared" si="124"/>
        <v>0</v>
      </c>
      <c r="Q226" s="37">
        <f t="shared" si="124"/>
        <v>0</v>
      </c>
      <c r="R226" s="37">
        <f t="shared" si="124"/>
        <v>0</v>
      </c>
      <c r="S226" s="37">
        <f t="shared" si="124"/>
        <v>0</v>
      </c>
      <c r="T226" s="37">
        <f t="shared" si="124"/>
        <v>0</v>
      </c>
      <c r="U226" s="37">
        <f t="shared" si="124"/>
        <v>0</v>
      </c>
      <c r="V226" s="37">
        <f t="shared" si="124"/>
        <v>0</v>
      </c>
      <c r="W226" s="37">
        <f t="shared" si="124"/>
        <v>0</v>
      </c>
      <c r="X226" s="37">
        <f t="shared" si="124"/>
        <v>0</v>
      </c>
      <c r="Y226" s="37">
        <f t="shared" si="124"/>
        <v>0</v>
      </c>
      <c r="Z226" s="37">
        <f t="shared" si="124"/>
        <v>0</v>
      </c>
      <c r="AA226" s="37"/>
      <c r="AB226" s="23" t="str">
        <f>LOWER(Settings!$C$4)&amp;".mit."&amp;$A226&amp;IF($C226="","","."&amp;$C226&amp;"."&amp;$B226)&amp;IF(INDEX(Variables!$D$5:$D$65,MATCH($A226,Variables!$A$5:$A$65,0))="","","."&amp;INDEX(Variables!$D$5:$D$65,MATCH($A226,Variables!$A$5:$A$65,0)))&amp;"."&amp;AB$5</f>
        <v>egy.mit.nce.rod.lpg.a.2</v>
      </c>
      <c r="AC226" s="38">
        <f t="shared" ref="AC226:AP226" si="125">AC208+AC217</f>
        <v>0</v>
      </c>
      <c r="AD226" s="37">
        <f t="shared" si="125"/>
        <v>0</v>
      </c>
      <c r="AE226" s="37">
        <f t="shared" si="125"/>
        <v>0</v>
      </c>
      <c r="AF226" s="37">
        <f t="shared" si="125"/>
        <v>0</v>
      </c>
      <c r="AG226" s="37">
        <f t="shared" si="125"/>
        <v>0</v>
      </c>
      <c r="AH226" s="37">
        <f t="shared" si="125"/>
        <v>1.3719999999999999</v>
      </c>
      <c r="AI226" s="37">
        <f t="shared" si="125"/>
        <v>1.3719999999999999</v>
      </c>
      <c r="AJ226" s="37">
        <f t="shared" si="125"/>
        <v>1.3719999999999999</v>
      </c>
      <c r="AK226" s="37">
        <f t="shared" si="125"/>
        <v>1.3719999999999999</v>
      </c>
      <c r="AL226" s="37">
        <f t="shared" si="125"/>
        <v>1.3719999999999999</v>
      </c>
      <c r="AM226" s="37">
        <f t="shared" si="125"/>
        <v>1.3719999999999999</v>
      </c>
      <c r="AN226" s="37">
        <f t="shared" si="125"/>
        <v>1.3719999999999999</v>
      </c>
      <c r="AO226" s="37">
        <f t="shared" si="125"/>
        <v>1.3719999999999999</v>
      </c>
      <c r="AP226" s="37">
        <f t="shared" si="125"/>
        <v>1.3719999999999999</v>
      </c>
    </row>
    <row r="227" spans="1:42" hidden="1" outlineLevel="2" x14ac:dyDescent="0.25">
      <c r="A227" s="5" t="s">
        <v>933</v>
      </c>
      <c r="B227" s="5" t="s">
        <v>875</v>
      </c>
      <c r="C227" s="5" t="s">
        <v>880</v>
      </c>
      <c r="D227" s="36"/>
      <c r="E227" s="36"/>
      <c r="F227" s="36"/>
      <c r="G227" s="36"/>
      <c r="H227" s="5" t="str">
        <f>INDEX(Variables!$B$5:$B$65,MATCH($A227,Variables!$A$5:$A$65,0))&amp;IF($C227="",""," | "&amp;INDEX(Mapping!$B$5:$B$26,MATCH($C227,Mapping!$A$5:$A$26,0))&amp;" | "&amp;INDEX(Mapping!$B$30:$B$41,MATCH($B227,Mapping!$A$30:$A$41,0)))</f>
        <v>Total new policy | Road | Kerosene</v>
      </c>
      <c r="I227" s="5" t="str">
        <f>INDEX(Variables!$C$5:$C$65,MATCH($A227,Variables!$A$5:$A$65,0))</f>
        <v>$/GJ</v>
      </c>
      <c r="J227" s="5" t="str">
        <f>INDEX(Variables!$E$5:$E$65,MATCH($A227,Variables!$A$5:$A$65,0))</f>
        <v>New carbon tax + new excise tax</v>
      </c>
      <c r="K227" s="5"/>
      <c r="L227" s="23" t="str">
        <f>LOWER(Settings!$C$4)&amp;".mit."&amp;$A227&amp;IF($C227="","","."&amp;$C227&amp;"."&amp;$B227)&amp;IF(INDEX(Variables!$D$5:$D$65,MATCH($A227,Variables!$A$5:$A$65,0))="","","."&amp;INDEX(Variables!$D$5:$D$65,MATCH($A227,Variables!$A$5:$A$65,0)))&amp;"."&amp;L$5</f>
        <v>egy.mit.nce.rod.ker.a.1</v>
      </c>
      <c r="M227" s="38">
        <f t="shared" ref="M227:Z227" si="126">M209+M218</f>
        <v>0</v>
      </c>
      <c r="N227" s="37">
        <f t="shared" si="126"/>
        <v>0</v>
      </c>
      <c r="O227" s="37">
        <f t="shared" si="126"/>
        <v>0</v>
      </c>
      <c r="P227" s="37">
        <f t="shared" si="126"/>
        <v>0</v>
      </c>
      <c r="Q227" s="37">
        <f t="shared" si="126"/>
        <v>0</v>
      </c>
      <c r="R227" s="37">
        <f t="shared" si="126"/>
        <v>0</v>
      </c>
      <c r="S227" s="37">
        <f t="shared" si="126"/>
        <v>0</v>
      </c>
      <c r="T227" s="37">
        <f t="shared" si="126"/>
        <v>0</v>
      </c>
      <c r="U227" s="37">
        <f t="shared" si="126"/>
        <v>0</v>
      </c>
      <c r="V227" s="37">
        <f t="shared" si="126"/>
        <v>0</v>
      </c>
      <c r="W227" s="37">
        <f t="shared" si="126"/>
        <v>0</v>
      </c>
      <c r="X227" s="37">
        <f t="shared" si="126"/>
        <v>0</v>
      </c>
      <c r="Y227" s="37">
        <f t="shared" si="126"/>
        <v>0</v>
      </c>
      <c r="Z227" s="37">
        <f t="shared" si="126"/>
        <v>0</v>
      </c>
      <c r="AA227" s="37"/>
      <c r="AB227" s="23" t="str">
        <f>LOWER(Settings!$C$4)&amp;".mit."&amp;$A227&amp;IF($C227="","","."&amp;$C227&amp;"."&amp;$B227)&amp;IF(INDEX(Variables!$D$5:$D$65,MATCH($A227,Variables!$A$5:$A$65,0))="","","."&amp;INDEX(Variables!$D$5:$D$65,MATCH($A227,Variables!$A$5:$A$65,0)))&amp;"."&amp;AB$5</f>
        <v>egy.mit.nce.rod.ker.a.2</v>
      </c>
      <c r="AC227" s="38">
        <f t="shared" ref="AC227:AP227" si="127">AC209+AC218</f>
        <v>0</v>
      </c>
      <c r="AD227" s="37">
        <f t="shared" si="127"/>
        <v>0</v>
      </c>
      <c r="AE227" s="37">
        <f t="shared" si="127"/>
        <v>0</v>
      </c>
      <c r="AF227" s="37">
        <f t="shared" si="127"/>
        <v>0</v>
      </c>
      <c r="AG227" s="37">
        <f t="shared" si="127"/>
        <v>0</v>
      </c>
      <c r="AH227" s="37">
        <f t="shared" si="127"/>
        <v>1.3711000000000002</v>
      </c>
      <c r="AI227" s="37">
        <f t="shared" si="127"/>
        <v>1.3711000000000002</v>
      </c>
      <c r="AJ227" s="37">
        <f t="shared" si="127"/>
        <v>1.3711000000000002</v>
      </c>
      <c r="AK227" s="37">
        <f t="shared" si="127"/>
        <v>1.3711000000000002</v>
      </c>
      <c r="AL227" s="37">
        <f t="shared" si="127"/>
        <v>1.3711000000000002</v>
      </c>
      <c r="AM227" s="37">
        <f t="shared" si="127"/>
        <v>1.3711000000000002</v>
      </c>
      <c r="AN227" s="37">
        <f t="shared" si="127"/>
        <v>1.3711000000000002</v>
      </c>
      <c r="AO227" s="37">
        <f t="shared" si="127"/>
        <v>1.3711000000000002</v>
      </c>
      <c r="AP227" s="37">
        <f t="shared" si="127"/>
        <v>1.3711000000000002</v>
      </c>
    </row>
    <row r="228" spans="1:42" hidden="1" outlineLevel="2" x14ac:dyDescent="0.25">
      <c r="A228" s="5" t="s">
        <v>933</v>
      </c>
      <c r="B228" s="5" t="s">
        <v>876</v>
      </c>
      <c r="C228" s="5" t="s">
        <v>880</v>
      </c>
      <c r="D228" s="36"/>
      <c r="E228" s="36"/>
      <c r="F228" s="36"/>
      <c r="G228" s="36"/>
      <c r="H228" s="5" t="str">
        <f>INDEX(Variables!$B$5:$B$65,MATCH($A228,Variables!$A$5:$A$65,0))&amp;IF($C228="",""," | "&amp;INDEX(Mapping!$B$5:$B$26,MATCH($C228,Mapping!$A$5:$A$26,0))&amp;" | "&amp;INDEX(Mapping!$B$30:$B$41,MATCH($B228,Mapping!$A$30:$A$41,0)))</f>
        <v>Total new policy | Road | Other oil products</v>
      </c>
      <c r="I228" s="5" t="str">
        <f>INDEX(Variables!$C$5:$C$65,MATCH($A228,Variables!$A$5:$A$65,0))</f>
        <v>$/GJ</v>
      </c>
      <c r="J228" s="5" t="str">
        <f>INDEX(Variables!$E$5:$E$65,MATCH($A228,Variables!$A$5:$A$65,0))</f>
        <v>New carbon tax + new excise tax</v>
      </c>
      <c r="K228" s="5"/>
      <c r="L228" s="23" t="str">
        <f>LOWER(Settings!$C$4)&amp;".mit."&amp;$A228&amp;IF($C228="","","."&amp;$C228&amp;"."&amp;$B228)&amp;IF(INDEX(Variables!$D$5:$D$65,MATCH($A228,Variables!$A$5:$A$65,0))="","","."&amp;INDEX(Variables!$D$5:$D$65,MATCH($A228,Variables!$A$5:$A$65,0)))&amp;"."&amp;L$5</f>
        <v>egy.mit.nce.rod.oop.a.1</v>
      </c>
      <c r="M228" s="38">
        <f t="shared" ref="M228:Z228" si="128">M210+M219</f>
        <v>0</v>
      </c>
      <c r="N228" s="37">
        <f t="shared" si="128"/>
        <v>0</v>
      </c>
      <c r="O228" s="37">
        <f t="shared" si="128"/>
        <v>0</v>
      </c>
      <c r="P228" s="37">
        <f t="shared" si="128"/>
        <v>0</v>
      </c>
      <c r="Q228" s="37">
        <f t="shared" si="128"/>
        <v>0</v>
      </c>
      <c r="R228" s="37">
        <f t="shared" si="128"/>
        <v>0</v>
      </c>
      <c r="S228" s="37">
        <f t="shared" si="128"/>
        <v>0</v>
      </c>
      <c r="T228" s="37">
        <f t="shared" si="128"/>
        <v>0</v>
      </c>
      <c r="U228" s="37">
        <f t="shared" si="128"/>
        <v>0</v>
      </c>
      <c r="V228" s="37">
        <f t="shared" si="128"/>
        <v>0</v>
      </c>
      <c r="W228" s="37">
        <f t="shared" si="128"/>
        <v>0</v>
      </c>
      <c r="X228" s="37">
        <f t="shared" si="128"/>
        <v>0</v>
      </c>
      <c r="Y228" s="37">
        <f t="shared" si="128"/>
        <v>0</v>
      </c>
      <c r="Z228" s="37">
        <f t="shared" si="128"/>
        <v>0</v>
      </c>
      <c r="AA228" s="37"/>
      <c r="AB228" s="23" t="str">
        <f>LOWER(Settings!$C$4)&amp;".mit."&amp;$A228&amp;IF($C228="","","."&amp;$C228&amp;"."&amp;$B228)&amp;IF(INDEX(Variables!$D$5:$D$65,MATCH($A228,Variables!$A$5:$A$65,0))="","","."&amp;INDEX(Variables!$D$5:$D$65,MATCH($A228,Variables!$A$5:$A$65,0)))&amp;"."&amp;AB$5</f>
        <v>egy.mit.nce.rod.oop.a.2</v>
      </c>
      <c r="AC228" s="38">
        <f t="shared" ref="AC228:AP228" si="129">AC210+AC219</f>
        <v>0</v>
      </c>
      <c r="AD228" s="37">
        <f t="shared" si="129"/>
        <v>0</v>
      </c>
      <c r="AE228" s="37">
        <f t="shared" si="129"/>
        <v>0</v>
      </c>
      <c r="AF228" s="37">
        <f t="shared" si="129"/>
        <v>0</v>
      </c>
      <c r="AG228" s="37">
        <f t="shared" si="129"/>
        <v>0</v>
      </c>
      <c r="AH228" s="37">
        <f t="shared" si="129"/>
        <v>1.41618</v>
      </c>
      <c r="AI228" s="37">
        <f t="shared" si="129"/>
        <v>1.41618</v>
      </c>
      <c r="AJ228" s="37">
        <f t="shared" si="129"/>
        <v>1.41618</v>
      </c>
      <c r="AK228" s="37">
        <f t="shared" si="129"/>
        <v>1.41618</v>
      </c>
      <c r="AL228" s="37">
        <f t="shared" si="129"/>
        <v>1.41618</v>
      </c>
      <c r="AM228" s="37">
        <f t="shared" si="129"/>
        <v>1.41618</v>
      </c>
      <c r="AN228" s="37">
        <f t="shared" si="129"/>
        <v>1.41618</v>
      </c>
      <c r="AO228" s="37">
        <f t="shared" si="129"/>
        <v>1.41618</v>
      </c>
      <c r="AP228" s="37">
        <f t="shared" si="129"/>
        <v>1.41618</v>
      </c>
    </row>
    <row r="229" spans="1:42" hidden="1" outlineLevel="2" x14ac:dyDescent="0.25">
      <c r="A229" s="5" t="s">
        <v>933</v>
      </c>
      <c r="B229" s="5" t="s">
        <v>877</v>
      </c>
      <c r="C229" s="5" t="s">
        <v>880</v>
      </c>
      <c r="D229" s="36"/>
      <c r="E229" s="36"/>
      <c r="F229" s="36"/>
      <c r="G229" s="36"/>
      <c r="H229" s="5" t="str">
        <f>INDEX(Variables!$B$5:$B$65,MATCH($A229,Variables!$A$5:$A$65,0))&amp;IF($C229="",""," | "&amp;INDEX(Mapping!$B$5:$B$26,MATCH($C229,Mapping!$A$5:$A$26,0))&amp;" | "&amp;INDEX(Mapping!$B$30:$B$41,MATCH($B229,Mapping!$A$30:$A$41,0)))</f>
        <v>Total new policy | Road | Biomass</v>
      </c>
      <c r="I229" s="5" t="str">
        <f>INDEX(Variables!$C$5:$C$65,MATCH($A229,Variables!$A$5:$A$65,0))</f>
        <v>$/GJ</v>
      </c>
      <c r="J229" s="5" t="str">
        <f>INDEX(Variables!$E$5:$E$65,MATCH($A229,Variables!$A$5:$A$65,0))</f>
        <v>New carbon tax + new excise tax</v>
      </c>
      <c r="K229" s="5"/>
      <c r="L229" s="23" t="str">
        <f>LOWER(Settings!$C$4)&amp;".mit."&amp;$A229&amp;IF($C229="","","."&amp;$C229&amp;"."&amp;$B229)&amp;IF(INDEX(Variables!$D$5:$D$65,MATCH($A229,Variables!$A$5:$A$65,0))="","","."&amp;INDEX(Variables!$D$5:$D$65,MATCH($A229,Variables!$A$5:$A$65,0)))&amp;"."&amp;L$5</f>
        <v>egy.mit.nce.rod.bio.a.1</v>
      </c>
      <c r="M229" s="38">
        <f t="shared" ref="M229:Z229" si="130">M211+M220</f>
        <v>0</v>
      </c>
      <c r="N229" s="37">
        <f t="shared" si="130"/>
        <v>0</v>
      </c>
      <c r="O229" s="37">
        <f t="shared" si="130"/>
        <v>0</v>
      </c>
      <c r="P229" s="37">
        <f t="shared" si="130"/>
        <v>0</v>
      </c>
      <c r="Q229" s="37">
        <f t="shared" si="130"/>
        <v>0</v>
      </c>
      <c r="R229" s="37">
        <f t="shared" si="130"/>
        <v>0</v>
      </c>
      <c r="S229" s="37">
        <f t="shared" si="130"/>
        <v>0</v>
      </c>
      <c r="T229" s="37">
        <f t="shared" si="130"/>
        <v>0</v>
      </c>
      <c r="U229" s="37">
        <f t="shared" si="130"/>
        <v>0</v>
      </c>
      <c r="V229" s="37">
        <f t="shared" si="130"/>
        <v>0</v>
      </c>
      <c r="W229" s="37">
        <f t="shared" si="130"/>
        <v>0</v>
      </c>
      <c r="X229" s="37">
        <f t="shared" si="130"/>
        <v>0</v>
      </c>
      <c r="Y229" s="37">
        <f t="shared" si="130"/>
        <v>0</v>
      </c>
      <c r="Z229" s="37">
        <f t="shared" si="130"/>
        <v>0</v>
      </c>
      <c r="AA229" s="37"/>
      <c r="AB229" s="23" t="str">
        <f>LOWER(Settings!$C$4)&amp;".mit."&amp;$A229&amp;IF($C229="","","."&amp;$C229&amp;"."&amp;$B229)&amp;IF(INDEX(Variables!$D$5:$D$65,MATCH($A229,Variables!$A$5:$A$65,0))="","","."&amp;INDEX(Variables!$D$5:$D$65,MATCH($A229,Variables!$A$5:$A$65,0)))&amp;"."&amp;AB$5</f>
        <v>egy.mit.nce.rod.bio.a.2</v>
      </c>
      <c r="AC229" s="38">
        <f t="shared" ref="AC229:AP229" si="131">AC211+AC220</f>
        <v>0</v>
      </c>
      <c r="AD229" s="37">
        <f t="shared" si="131"/>
        <v>0</v>
      </c>
      <c r="AE229" s="37">
        <f t="shared" si="131"/>
        <v>0</v>
      </c>
      <c r="AF229" s="37">
        <f t="shared" si="131"/>
        <v>0</v>
      </c>
      <c r="AG229" s="37">
        <f t="shared" si="131"/>
        <v>0</v>
      </c>
      <c r="AH229" s="37">
        <f t="shared" si="131"/>
        <v>0</v>
      </c>
      <c r="AI229" s="37">
        <f t="shared" si="131"/>
        <v>0</v>
      </c>
      <c r="AJ229" s="37">
        <f t="shared" si="131"/>
        <v>0</v>
      </c>
      <c r="AK229" s="37">
        <f t="shared" si="131"/>
        <v>0</v>
      </c>
      <c r="AL229" s="37">
        <f t="shared" si="131"/>
        <v>0</v>
      </c>
      <c r="AM229" s="37">
        <f t="shared" si="131"/>
        <v>0</v>
      </c>
      <c r="AN229" s="37">
        <f t="shared" si="131"/>
        <v>0</v>
      </c>
      <c r="AO229" s="37">
        <f t="shared" si="131"/>
        <v>0</v>
      </c>
      <c r="AP229" s="37">
        <f t="shared" si="131"/>
        <v>0</v>
      </c>
    </row>
    <row r="230" spans="1:42" hidden="1" outlineLevel="2" x14ac:dyDescent="0.25"/>
    <row r="231" spans="1:42" hidden="1" outlineLevel="2" x14ac:dyDescent="0.25">
      <c r="A231" s="5" t="s">
        <v>934</v>
      </c>
      <c r="B231" s="5" t="s">
        <v>869</v>
      </c>
      <c r="C231" s="5" t="s">
        <v>880</v>
      </c>
      <c r="D231" s="37">
        <f>INDEX(Inputs!$R$5:$R$132,MATCH($B231&amp;"|"&amp;$C231,Inputs!$A$5:$A$132,0))</f>
        <v>2</v>
      </c>
      <c r="E231" s="37">
        <f>INDEX(Inputs!$S$5:$S$132,MATCH($B231&amp;"|"&amp;$C231,Inputs!$A$5:$A$132,0))</f>
        <v>0.14000000000000001</v>
      </c>
      <c r="F231" s="36"/>
      <c r="G231" s="36"/>
      <c r="H231" s="5" t="str">
        <f>INDEX(Variables!$B$5:$B$65,MATCH($A231,Variables!$A$5:$A$65,0))&amp;IF($C231="",""," | "&amp;INDEX(Mapping!$B$5:$B$26,MATCH($C231,Mapping!$A$5:$A$26,0))&amp;" | "&amp;INDEX(Mapping!$B$30:$B$41,MATCH($B231,Mapping!$A$30:$A$41,0)))</f>
        <v>After-tax price | Road | Coal</v>
      </c>
      <c r="I231" s="5" t="str">
        <f>INDEX(Variables!$C$5:$C$65,MATCH($A231,Variables!$A$5:$A$65,0))</f>
        <v>$/GJ real</v>
      </c>
      <c r="J231" s="5" t="str">
        <f>INDEX(Variables!$E$5:$E$65,MATCH($A231,Variables!$A$5:$A$65,0))</f>
        <v>max(rpb of the price fuel + nce x (1 + VAT rate), 0.01)</v>
      </c>
      <c r="K231" s="5"/>
      <c r="L231" s="23" t="str">
        <f>LOWER(Settings!$C$4)&amp;".mit."&amp;$A231&amp;IF($C231="","","."&amp;$C231&amp;"."&amp;$B231)&amp;IF(INDEX(Variables!$D$5:$D$65,MATCH($A231,Variables!$A$5:$A$65,0))="","","."&amp;INDEX(Variables!$D$5:$D$65,MATCH($A231,Variables!$A$5:$A$65,0)))&amp;"."&amp;L$5</f>
        <v>egy.mit.atp.rod.coa.e.1</v>
      </c>
      <c r="M231" s="38">
        <f t="shared" ref="M231:Y231" si="132">MAX(INDEX(M$184:M$195,$D231)+M222*(1+$E231),0.01)</f>
        <v>23.188805190763077</v>
      </c>
      <c r="N231" s="37">
        <f t="shared" si="132"/>
        <v>15.651485979094399</v>
      </c>
      <c r="O231" s="37">
        <f t="shared" si="132"/>
        <v>14.740327527001456</v>
      </c>
      <c r="P231" s="37">
        <f t="shared" si="132"/>
        <v>13.914970904676736</v>
      </c>
      <c r="Q231" s="37">
        <f t="shared" si="132"/>
        <v>14.369738139657459</v>
      </c>
      <c r="R231" s="37">
        <f t="shared" si="132"/>
        <v>14.472322160282495</v>
      </c>
      <c r="S231" s="37">
        <f t="shared" si="132"/>
        <v>14.42368067287903</v>
      </c>
      <c r="T231" s="37">
        <f t="shared" si="132"/>
        <v>14.371518502019129</v>
      </c>
      <c r="U231" s="37">
        <f t="shared" si="132"/>
        <v>14.315691422057515</v>
      </c>
      <c r="V231" s="37">
        <f t="shared" si="132"/>
        <v>14.261816017630764</v>
      </c>
      <c r="W231" s="37">
        <f t="shared" si="132"/>
        <v>14.261816017630764</v>
      </c>
      <c r="X231" s="37">
        <f t="shared" si="132"/>
        <v>14.261816017630764</v>
      </c>
      <c r="Y231" s="37">
        <f t="shared" si="132"/>
        <v>14.261816017630764</v>
      </c>
      <c r="Z231" s="39">
        <f>POSTTAX(INDEX(Z$184:Z$195,$D231),Z222,$E231)</f>
        <v>14.261816017630764</v>
      </c>
      <c r="AA231" s="39"/>
      <c r="AB231" s="23" t="str">
        <f>LOWER(Settings!$C$4)&amp;".mit."&amp;$A231&amp;IF($C231="","","."&amp;$C231&amp;"."&amp;$B231)&amp;IF(INDEX(Variables!$D$5:$D$65,MATCH($A231,Variables!$A$5:$A$65,0))="","","."&amp;INDEX(Variables!$D$5:$D$65,MATCH($A231,Variables!$A$5:$A$65,0)))&amp;"."&amp;AB$5</f>
        <v>egy.mit.atp.rod.coa.e.2</v>
      </c>
      <c r="AC231" s="38">
        <f t="shared" ref="AC231:AO231" si="133">MAX(INDEX(AC$184:AC$195,$D231)+AC222*(1+$E231),0.01)</f>
        <v>23.188805190763077</v>
      </c>
      <c r="AD231" s="37">
        <f t="shared" si="133"/>
        <v>15.651485979094399</v>
      </c>
      <c r="AE231" s="37">
        <f t="shared" si="133"/>
        <v>14.740327527001456</v>
      </c>
      <c r="AF231" s="37">
        <f t="shared" si="133"/>
        <v>13.914970904676736</v>
      </c>
      <c r="AG231" s="37">
        <f t="shared" si="133"/>
        <v>14.369738139657459</v>
      </c>
      <c r="AH231" s="37">
        <f t="shared" si="133"/>
        <v>16.622544560282495</v>
      </c>
      <c r="AI231" s="37">
        <f t="shared" si="133"/>
        <v>16.57390307287903</v>
      </c>
      <c r="AJ231" s="37">
        <f t="shared" si="133"/>
        <v>16.521740902019129</v>
      </c>
      <c r="AK231" s="37">
        <f t="shared" si="133"/>
        <v>16.465913822057516</v>
      </c>
      <c r="AL231" s="37">
        <f t="shared" si="133"/>
        <v>16.412038417630765</v>
      </c>
      <c r="AM231" s="37">
        <f t="shared" si="133"/>
        <v>16.412038417630765</v>
      </c>
      <c r="AN231" s="37">
        <f t="shared" si="133"/>
        <v>16.412038417630765</v>
      </c>
      <c r="AO231" s="37">
        <f t="shared" si="133"/>
        <v>16.412038417630765</v>
      </c>
      <c r="AP231" s="39">
        <f>POSTTAX(INDEX(AP$184:AP$195,$D231),AP222,$E231)</f>
        <v>16.412038417630765</v>
      </c>
    </row>
    <row r="232" spans="1:42" hidden="1" outlineLevel="2" x14ac:dyDescent="0.25">
      <c r="A232" s="5" t="s">
        <v>934</v>
      </c>
      <c r="B232" s="5" t="s">
        <v>871</v>
      </c>
      <c r="C232" s="5" t="s">
        <v>880</v>
      </c>
      <c r="D232" s="37">
        <f>INDEX(Inputs!$R$5:$R$132,MATCH($B232&amp;"|"&amp;$C232,Inputs!$A$5:$A$132,0))</f>
        <v>5</v>
      </c>
      <c r="E232" s="37">
        <f>INDEX(Inputs!$S$5:$S$132,MATCH($B232&amp;"|"&amp;$C232,Inputs!$A$5:$A$132,0))</f>
        <v>0.14000000000000001</v>
      </c>
      <c r="F232" s="36"/>
      <c r="G232" s="36"/>
      <c r="H232" s="5" t="str">
        <f>INDEX(Variables!$B$5:$B$65,MATCH($A232,Variables!$A$5:$A$65,0))&amp;IF($C232="",""," | "&amp;INDEX(Mapping!$B$5:$B$26,MATCH($C232,Mapping!$A$5:$A$26,0))&amp;" | "&amp;INDEX(Mapping!$B$30:$B$41,MATCH($B232,Mapping!$A$30:$A$41,0)))</f>
        <v>After-tax price | Road | Natural gas</v>
      </c>
      <c r="I232" s="5" t="str">
        <f>INDEX(Variables!$C$5:$C$65,MATCH($A232,Variables!$A$5:$A$65,0))</f>
        <v>$/GJ real</v>
      </c>
      <c r="J232" s="5" t="str">
        <f>INDEX(Variables!$E$5:$E$65,MATCH($A232,Variables!$A$5:$A$65,0))</f>
        <v>max(rpb of the price fuel + nce x (1 + VAT rate), 0.01)</v>
      </c>
      <c r="K232" s="5"/>
      <c r="L232" s="23" t="str">
        <f>LOWER(Settings!$C$4)&amp;".mit."&amp;$A232&amp;IF($C232="","","."&amp;$C232&amp;"."&amp;$B232)&amp;IF(INDEX(Variables!$D$5:$D$65,MATCH($A232,Variables!$A$5:$A$65,0))="","","."&amp;INDEX(Variables!$D$5:$D$65,MATCH($A232,Variables!$A$5:$A$65,0)))&amp;"."&amp;L$5</f>
        <v>egy.mit.atp.rod.nga.e.1</v>
      </c>
      <c r="M232" s="38">
        <f t="shared" ref="M232:Y232" si="134">MAX(INDEX(M$184:M$195,$D232)+M223*(1+$E232),0.01)</f>
        <v>4.6336684948303901</v>
      </c>
      <c r="N232" s="37">
        <f t="shared" si="134"/>
        <v>3.2086856370367207</v>
      </c>
      <c r="O232" s="37">
        <f t="shared" si="134"/>
        <v>2.3308805686582157</v>
      </c>
      <c r="P232" s="37">
        <f t="shared" si="134"/>
        <v>2.3308805686582157</v>
      </c>
      <c r="Q232" s="37">
        <f t="shared" si="134"/>
        <v>2.3308805686582157</v>
      </c>
      <c r="R232" s="37">
        <f t="shared" si="134"/>
        <v>2.3308805686582157</v>
      </c>
      <c r="S232" s="37">
        <f t="shared" si="134"/>
        <v>2.3308805686582157</v>
      </c>
      <c r="T232" s="37">
        <f t="shared" si="134"/>
        <v>2.3308805686582157</v>
      </c>
      <c r="U232" s="37">
        <f t="shared" si="134"/>
        <v>2.3308805686582157</v>
      </c>
      <c r="V232" s="37">
        <f t="shared" si="134"/>
        <v>2.3308805686582157</v>
      </c>
      <c r="W232" s="37">
        <f t="shared" si="134"/>
        <v>2.3308805686582157</v>
      </c>
      <c r="X232" s="37">
        <f t="shared" si="134"/>
        <v>2.3308805686582157</v>
      </c>
      <c r="Y232" s="37">
        <f t="shared" si="134"/>
        <v>2.3308805686582157</v>
      </c>
      <c r="Z232" s="39">
        <f>POSTTAX(INDEX(Z$184:Z$195,$D232),Z223,$E232)</f>
        <v>2.3308805686582157</v>
      </c>
      <c r="AA232" s="39"/>
      <c r="AB232" s="23" t="str">
        <f>LOWER(Settings!$C$4)&amp;".mit."&amp;$A232&amp;IF($C232="","","."&amp;$C232&amp;"."&amp;$B232)&amp;IF(INDEX(Variables!$D$5:$D$65,MATCH($A232,Variables!$A$5:$A$65,0))="","","."&amp;INDEX(Variables!$D$5:$D$65,MATCH($A232,Variables!$A$5:$A$65,0)))&amp;"."&amp;AB$5</f>
        <v>egy.mit.atp.rod.nga.e.2</v>
      </c>
      <c r="AC232" s="38">
        <f t="shared" ref="AC232:AO232" si="135">MAX(INDEX(AC$184:AC$195,$D232)+AC223*(1+$E232),0.01)</f>
        <v>4.6336684948303901</v>
      </c>
      <c r="AD232" s="37">
        <f t="shared" si="135"/>
        <v>3.2086856370367207</v>
      </c>
      <c r="AE232" s="37">
        <f t="shared" si="135"/>
        <v>2.3308805686582157</v>
      </c>
      <c r="AF232" s="37">
        <f t="shared" si="135"/>
        <v>2.3308805686582157</v>
      </c>
      <c r="AG232" s="37">
        <f t="shared" si="135"/>
        <v>2.3308805686582157</v>
      </c>
      <c r="AH232" s="37">
        <f t="shared" si="135"/>
        <v>3.6031205686582162</v>
      </c>
      <c r="AI232" s="37">
        <f t="shared" si="135"/>
        <v>3.6031205686582162</v>
      </c>
      <c r="AJ232" s="37">
        <f t="shared" si="135"/>
        <v>3.6031205686582162</v>
      </c>
      <c r="AK232" s="37">
        <f t="shared" si="135"/>
        <v>3.6031205686582162</v>
      </c>
      <c r="AL232" s="37">
        <f t="shared" si="135"/>
        <v>3.6031205686582162</v>
      </c>
      <c r="AM232" s="37">
        <f t="shared" si="135"/>
        <v>3.6031205686582162</v>
      </c>
      <c r="AN232" s="37">
        <f t="shared" si="135"/>
        <v>3.6031205686582162</v>
      </c>
      <c r="AO232" s="37">
        <f t="shared" si="135"/>
        <v>3.6031205686582162</v>
      </c>
      <c r="AP232" s="39">
        <f>POSTTAX(INDEX(AP$184:AP$195,$D232),AP223,$E232)</f>
        <v>3.6031205686582162</v>
      </c>
    </row>
    <row r="233" spans="1:42" hidden="1" outlineLevel="2" x14ac:dyDescent="0.25">
      <c r="A233" s="5" t="s">
        <v>934</v>
      </c>
      <c r="B233" s="5" t="s">
        <v>872</v>
      </c>
      <c r="C233" s="5" t="s">
        <v>880</v>
      </c>
      <c r="D233" s="37">
        <f>INDEX(Inputs!$R$5:$R$132,MATCH($B233&amp;"|"&amp;$C233,Inputs!$A$5:$A$132,0))</f>
        <v>7</v>
      </c>
      <c r="E233" s="37">
        <f>INDEX(Inputs!$S$5:$S$132,MATCH($B233&amp;"|"&amp;$C233,Inputs!$A$5:$A$132,0))</f>
        <v>0.14000000000000001</v>
      </c>
      <c r="F233" s="36"/>
      <c r="G233" s="36"/>
      <c r="H233" s="5" t="str">
        <f>INDEX(Variables!$B$5:$B$65,MATCH($A233,Variables!$A$5:$A$65,0))&amp;IF($C233="",""," | "&amp;INDEX(Mapping!$B$5:$B$26,MATCH($C233,Mapping!$A$5:$A$26,0))&amp;" | "&amp;INDEX(Mapping!$B$30:$B$41,MATCH($B233,Mapping!$A$30:$A$41,0)))</f>
        <v>After-tax price | Road | Gasoline</v>
      </c>
      <c r="I233" s="5" t="str">
        <f>INDEX(Variables!$C$5:$C$65,MATCH($A233,Variables!$A$5:$A$65,0))</f>
        <v>$/GJ real</v>
      </c>
      <c r="J233" s="5" t="str">
        <f>INDEX(Variables!$E$5:$E$65,MATCH($A233,Variables!$A$5:$A$65,0))</f>
        <v>max(rpb of the price fuel + nce x (1 + VAT rate), 0.01)</v>
      </c>
      <c r="K233" s="5"/>
      <c r="L233" s="23" t="str">
        <f>LOWER(Settings!$C$4)&amp;".mit."&amp;$A233&amp;IF($C233="","","."&amp;$C233&amp;"."&amp;$B233)&amp;IF(INDEX(Variables!$D$5:$D$65,MATCH($A233,Variables!$A$5:$A$65,0))="","","."&amp;INDEX(Variables!$D$5:$D$65,MATCH($A233,Variables!$A$5:$A$65,0)))&amp;"."&amp;L$5</f>
        <v>egy.mit.atp.rod.gso.e.1</v>
      </c>
      <c r="M233" s="38">
        <f t="shared" ref="M233:Y233" si="136">MAX(INDEX(M$184:M$195,$D233)+M224*(1+$E233),0.01)</f>
        <v>17.158693776206693</v>
      </c>
      <c r="N233" s="37">
        <f t="shared" si="136"/>
        <v>11.745025717344719</v>
      </c>
      <c r="O233" s="37">
        <f t="shared" si="136"/>
        <v>9.5760091057976258</v>
      </c>
      <c r="P233" s="37">
        <f t="shared" si="136"/>
        <v>9.5760091057976258</v>
      </c>
      <c r="Q233" s="37">
        <f t="shared" si="136"/>
        <v>9.5760091057976258</v>
      </c>
      <c r="R233" s="37">
        <f t="shared" si="136"/>
        <v>9.5760091057976258</v>
      </c>
      <c r="S233" s="37">
        <f t="shared" si="136"/>
        <v>9.5760091057976258</v>
      </c>
      <c r="T233" s="37">
        <f t="shared" si="136"/>
        <v>9.5760091057976258</v>
      </c>
      <c r="U233" s="37">
        <f t="shared" si="136"/>
        <v>9.5760091057976258</v>
      </c>
      <c r="V233" s="37">
        <f t="shared" si="136"/>
        <v>9.5760091057976258</v>
      </c>
      <c r="W233" s="37">
        <f t="shared" si="136"/>
        <v>9.5760091057976258</v>
      </c>
      <c r="X233" s="37">
        <f t="shared" si="136"/>
        <v>9.5760091057976258</v>
      </c>
      <c r="Y233" s="37">
        <f t="shared" si="136"/>
        <v>9.5760091057976258</v>
      </c>
      <c r="Z233" s="39">
        <f>POSTTAX(INDEX(Z$184:Z$195,$D233),Z224,$E233)</f>
        <v>9.5760091057976258</v>
      </c>
      <c r="AA233" s="39"/>
      <c r="AB233" s="23" t="str">
        <f>LOWER(Settings!$C$4)&amp;".mit."&amp;$A233&amp;IF($C233="","","."&amp;$C233&amp;"."&amp;$B233)&amp;IF(INDEX(Variables!$D$5:$D$65,MATCH($A233,Variables!$A$5:$A$65,0))="","","."&amp;INDEX(Variables!$D$5:$D$65,MATCH($A233,Variables!$A$5:$A$65,0)))&amp;"."&amp;AB$5</f>
        <v>egy.mit.atp.rod.gso.e.2</v>
      </c>
      <c r="AC233" s="38">
        <f t="shared" ref="AC233:AO233" si="137">MAX(INDEX(AC$184:AC$195,$D233)+AC224*(1+$E233),0.01)</f>
        <v>17.158693776206693</v>
      </c>
      <c r="AD233" s="37">
        <f t="shared" si="137"/>
        <v>11.745025717344719</v>
      </c>
      <c r="AE233" s="37">
        <f t="shared" si="137"/>
        <v>9.5760091057976258</v>
      </c>
      <c r="AF233" s="37">
        <f t="shared" si="137"/>
        <v>9.5760091057976258</v>
      </c>
      <c r="AG233" s="37">
        <f t="shared" si="137"/>
        <v>9.5760091057976258</v>
      </c>
      <c r="AH233" s="37">
        <f t="shared" si="137"/>
        <v>11.084867505797625</v>
      </c>
      <c r="AI233" s="37">
        <f t="shared" si="137"/>
        <v>11.084867505797625</v>
      </c>
      <c r="AJ233" s="37">
        <f t="shared" si="137"/>
        <v>11.084867505797625</v>
      </c>
      <c r="AK233" s="37">
        <f t="shared" si="137"/>
        <v>11.084867505797625</v>
      </c>
      <c r="AL233" s="37">
        <f t="shared" si="137"/>
        <v>11.084867505797625</v>
      </c>
      <c r="AM233" s="37">
        <f t="shared" si="137"/>
        <v>11.084867505797625</v>
      </c>
      <c r="AN233" s="37">
        <f t="shared" si="137"/>
        <v>11.084867505797625</v>
      </c>
      <c r="AO233" s="37">
        <f t="shared" si="137"/>
        <v>11.084867505797625</v>
      </c>
      <c r="AP233" s="39">
        <f>POSTTAX(INDEX(AP$184:AP$195,$D233),AP224,$E233)</f>
        <v>11.084867505797625</v>
      </c>
    </row>
    <row r="234" spans="1:42" hidden="1" outlineLevel="2" x14ac:dyDescent="0.25">
      <c r="A234" s="5" t="s">
        <v>934</v>
      </c>
      <c r="B234" s="5" t="s">
        <v>873</v>
      </c>
      <c r="C234" s="5" t="s">
        <v>880</v>
      </c>
      <c r="D234" s="37">
        <f>INDEX(Inputs!$R$5:$R$132,MATCH($B234&amp;"|"&amp;$C234,Inputs!$A$5:$A$132,0))</f>
        <v>8</v>
      </c>
      <c r="E234" s="37">
        <f>INDEX(Inputs!$S$5:$S$132,MATCH($B234&amp;"|"&amp;$C234,Inputs!$A$5:$A$132,0))</f>
        <v>0.14000000000000001</v>
      </c>
      <c r="F234" s="36"/>
      <c r="G234" s="36"/>
      <c r="H234" s="5" t="str">
        <f>INDEX(Variables!$B$5:$B$65,MATCH($A234,Variables!$A$5:$A$65,0))&amp;IF($C234="",""," | "&amp;INDEX(Mapping!$B$5:$B$26,MATCH($C234,Mapping!$A$5:$A$26,0))&amp;" | "&amp;INDEX(Mapping!$B$30:$B$41,MATCH($B234,Mapping!$A$30:$A$41,0)))</f>
        <v>After-tax price | Road | Diesel</v>
      </c>
      <c r="I234" s="5" t="str">
        <f>INDEX(Variables!$C$5:$C$65,MATCH($A234,Variables!$A$5:$A$65,0))</f>
        <v>$/GJ real</v>
      </c>
      <c r="J234" s="5" t="str">
        <f>INDEX(Variables!$E$5:$E$65,MATCH($A234,Variables!$A$5:$A$65,0))</f>
        <v>max(rpb of the price fuel + nce x (1 + VAT rate), 0.01)</v>
      </c>
      <c r="K234" s="5"/>
      <c r="L234" s="23" t="str">
        <f>LOWER(Settings!$C$4)&amp;".mit."&amp;$A234&amp;IF($C234="","","."&amp;$C234&amp;"."&amp;$B234)&amp;IF(INDEX(Variables!$D$5:$D$65,MATCH($A234,Variables!$A$5:$A$65,0))="","","."&amp;INDEX(Variables!$D$5:$D$65,MATCH($A234,Variables!$A$5:$A$65,0)))&amp;"."&amp;L$5</f>
        <v>egy.mit.atp.rod.die.e.1</v>
      </c>
      <c r="M234" s="38">
        <f t="shared" ref="M234:Y234" si="138">MAX(INDEX(M$184:M$195,$D234)+M225*(1+$E234),0.01)</f>
        <v>11.119692825057085</v>
      </c>
      <c r="N234" s="37">
        <f t="shared" si="138"/>
        <v>7.5420264416843619</v>
      </c>
      <c r="O234" s="37">
        <f t="shared" si="138"/>
        <v>6.6774643953035433</v>
      </c>
      <c r="P234" s="37">
        <f t="shared" si="138"/>
        <v>6.6774643953035433</v>
      </c>
      <c r="Q234" s="37">
        <f t="shared" si="138"/>
        <v>6.6774643953035433</v>
      </c>
      <c r="R234" s="37">
        <f t="shared" si="138"/>
        <v>6.6774643953035433</v>
      </c>
      <c r="S234" s="37">
        <f t="shared" si="138"/>
        <v>6.6774643953035433</v>
      </c>
      <c r="T234" s="37">
        <f t="shared" si="138"/>
        <v>6.6774643953035433</v>
      </c>
      <c r="U234" s="37">
        <f t="shared" si="138"/>
        <v>6.6774643953035433</v>
      </c>
      <c r="V234" s="37">
        <f t="shared" si="138"/>
        <v>6.6774643953035433</v>
      </c>
      <c r="W234" s="37">
        <f t="shared" si="138"/>
        <v>6.6774643953035433</v>
      </c>
      <c r="X234" s="37">
        <f t="shared" si="138"/>
        <v>6.6774643953035433</v>
      </c>
      <c r="Y234" s="37">
        <f t="shared" si="138"/>
        <v>6.6774643953035433</v>
      </c>
      <c r="Z234" s="39">
        <f>POSTTAX(INDEX(Z$184:Z$195,$D234),Z225,$E234)</f>
        <v>6.6774643953035433</v>
      </c>
      <c r="AA234" s="39"/>
      <c r="AB234" s="23" t="str">
        <f>LOWER(Settings!$C$4)&amp;".mit."&amp;$A234&amp;IF($C234="","","."&amp;$C234&amp;"."&amp;$B234)&amp;IF(INDEX(Variables!$D$5:$D$65,MATCH($A234,Variables!$A$5:$A$65,0))="","","."&amp;INDEX(Variables!$D$5:$D$65,MATCH($A234,Variables!$A$5:$A$65,0)))&amp;"."&amp;AB$5</f>
        <v>egy.mit.atp.rod.die.e.2</v>
      </c>
      <c r="AC234" s="38">
        <f t="shared" ref="AC234:AO234" si="139">MAX(INDEX(AC$184:AC$195,$D234)+AC225*(1+$E234),0.01)</f>
        <v>11.119692825057085</v>
      </c>
      <c r="AD234" s="37">
        <f t="shared" si="139"/>
        <v>7.5420264416843619</v>
      </c>
      <c r="AE234" s="37">
        <f t="shared" si="139"/>
        <v>6.6774643953035433</v>
      </c>
      <c r="AF234" s="37">
        <f t="shared" si="139"/>
        <v>6.6774643953035433</v>
      </c>
      <c r="AG234" s="37">
        <f t="shared" si="139"/>
        <v>6.6774643953035433</v>
      </c>
      <c r="AH234" s="37">
        <f t="shared" si="139"/>
        <v>8.2919095953035438</v>
      </c>
      <c r="AI234" s="37">
        <f t="shared" si="139"/>
        <v>8.2919095953035438</v>
      </c>
      <c r="AJ234" s="37">
        <f t="shared" si="139"/>
        <v>8.2919095953035438</v>
      </c>
      <c r="AK234" s="37">
        <f t="shared" si="139"/>
        <v>8.2919095953035438</v>
      </c>
      <c r="AL234" s="37">
        <f t="shared" si="139"/>
        <v>8.2919095953035438</v>
      </c>
      <c r="AM234" s="37">
        <f t="shared" si="139"/>
        <v>8.2919095953035438</v>
      </c>
      <c r="AN234" s="37">
        <f t="shared" si="139"/>
        <v>8.2919095953035438</v>
      </c>
      <c r="AO234" s="37">
        <f t="shared" si="139"/>
        <v>8.2919095953035438</v>
      </c>
      <c r="AP234" s="39">
        <f>POSTTAX(INDEX(AP$184:AP$195,$D234),AP225,$E234)</f>
        <v>8.2919095953035438</v>
      </c>
    </row>
    <row r="235" spans="1:42" hidden="1" outlineLevel="2" x14ac:dyDescent="0.25">
      <c r="A235" s="5" t="s">
        <v>934</v>
      </c>
      <c r="B235" s="5" t="s">
        <v>874</v>
      </c>
      <c r="C235" s="5" t="s">
        <v>880</v>
      </c>
      <c r="D235" s="37">
        <f>INDEX(Inputs!$R$5:$R$132,MATCH($B235&amp;"|"&amp;$C235,Inputs!$A$5:$A$132,0))</f>
        <v>9</v>
      </c>
      <c r="E235" s="37">
        <f>INDEX(Inputs!$S$5:$S$132,MATCH($B235&amp;"|"&amp;$C235,Inputs!$A$5:$A$132,0))</f>
        <v>0.14000000000000001</v>
      </c>
      <c r="F235" s="36"/>
      <c r="G235" s="36"/>
      <c r="H235" s="5" t="str">
        <f>INDEX(Variables!$B$5:$B$65,MATCH($A235,Variables!$A$5:$A$65,0))&amp;IF($C235="",""," | "&amp;INDEX(Mapping!$B$5:$B$26,MATCH($C235,Mapping!$A$5:$A$26,0))&amp;" | "&amp;INDEX(Mapping!$B$30:$B$41,MATCH($B235,Mapping!$A$30:$A$41,0)))</f>
        <v>After-tax price | Road | LPG</v>
      </c>
      <c r="I235" s="5" t="str">
        <f>INDEX(Variables!$C$5:$C$65,MATCH($A235,Variables!$A$5:$A$65,0))</f>
        <v>$/GJ real</v>
      </c>
      <c r="J235" s="5" t="str">
        <f>INDEX(Variables!$E$5:$E$65,MATCH($A235,Variables!$A$5:$A$65,0))</f>
        <v>max(rpb of the price fuel + nce x (1 + VAT rate), 0.01)</v>
      </c>
      <c r="K235" s="5"/>
      <c r="L235" s="23" t="str">
        <f>LOWER(Settings!$C$4)&amp;".mit."&amp;$A235&amp;IF($C235="","","."&amp;$C235&amp;"."&amp;$B235)&amp;IF(INDEX(Variables!$D$5:$D$65,MATCH($A235,Variables!$A$5:$A$65,0))="","","."&amp;INDEX(Variables!$D$5:$D$65,MATCH($A235,Variables!$A$5:$A$65,0)))&amp;"."&amp;L$5</f>
        <v>egy.mit.atp.rod.lpg.e.1</v>
      </c>
      <c r="M235" s="38">
        <f t="shared" ref="M235:Y235" si="140">MAX(INDEX(M$184:M$195,$D235)+M226*(1+$E235),0.01)</f>
        <v>6.8368630121281031</v>
      </c>
      <c r="N235" s="37">
        <f t="shared" si="140"/>
        <v>3.9105675147185019</v>
      </c>
      <c r="O235" s="37">
        <f t="shared" si="140"/>
        <v>3.188808442669151</v>
      </c>
      <c r="P235" s="37">
        <f t="shared" si="140"/>
        <v>3.188808442669151</v>
      </c>
      <c r="Q235" s="37">
        <f t="shared" si="140"/>
        <v>3.188808442669151</v>
      </c>
      <c r="R235" s="37">
        <f t="shared" si="140"/>
        <v>3.188808442669151</v>
      </c>
      <c r="S235" s="37">
        <f t="shared" si="140"/>
        <v>3.188808442669151</v>
      </c>
      <c r="T235" s="37">
        <f t="shared" si="140"/>
        <v>3.188808442669151</v>
      </c>
      <c r="U235" s="37">
        <f t="shared" si="140"/>
        <v>3.188808442669151</v>
      </c>
      <c r="V235" s="37">
        <f t="shared" si="140"/>
        <v>3.188808442669151</v>
      </c>
      <c r="W235" s="37">
        <f t="shared" si="140"/>
        <v>3.188808442669151</v>
      </c>
      <c r="X235" s="37">
        <f t="shared" si="140"/>
        <v>3.188808442669151</v>
      </c>
      <c r="Y235" s="37">
        <f t="shared" si="140"/>
        <v>3.188808442669151</v>
      </c>
      <c r="Z235" s="39">
        <f>POSTTAX(INDEX(Z$184:Z$195,$D235),Z226,$E235)</f>
        <v>3.188808442669151</v>
      </c>
      <c r="AA235" s="39"/>
      <c r="AB235" s="23" t="str">
        <f>LOWER(Settings!$C$4)&amp;".mit."&amp;$A235&amp;IF($C235="","","."&amp;$C235&amp;"."&amp;$B235)&amp;IF(INDEX(Variables!$D$5:$D$65,MATCH($A235,Variables!$A$5:$A$65,0))="","","."&amp;INDEX(Variables!$D$5:$D$65,MATCH($A235,Variables!$A$5:$A$65,0)))&amp;"."&amp;AB$5</f>
        <v>egy.mit.atp.rod.lpg.e.2</v>
      </c>
      <c r="AC235" s="38">
        <f t="shared" ref="AC235:AO235" si="141">MAX(INDEX(AC$184:AC$195,$D235)+AC226*(1+$E235),0.01)</f>
        <v>6.8368630121281031</v>
      </c>
      <c r="AD235" s="37">
        <f t="shared" si="141"/>
        <v>3.9105675147185019</v>
      </c>
      <c r="AE235" s="37">
        <f t="shared" si="141"/>
        <v>3.188808442669151</v>
      </c>
      <c r="AF235" s="37">
        <f t="shared" si="141"/>
        <v>3.188808442669151</v>
      </c>
      <c r="AG235" s="37">
        <f t="shared" si="141"/>
        <v>3.188808442669151</v>
      </c>
      <c r="AH235" s="37">
        <f t="shared" si="141"/>
        <v>4.7528884426691516</v>
      </c>
      <c r="AI235" s="37">
        <f t="shared" si="141"/>
        <v>4.7528884426691516</v>
      </c>
      <c r="AJ235" s="37">
        <f t="shared" si="141"/>
        <v>4.7528884426691516</v>
      </c>
      <c r="AK235" s="37">
        <f t="shared" si="141"/>
        <v>4.7528884426691516</v>
      </c>
      <c r="AL235" s="37">
        <f t="shared" si="141"/>
        <v>4.7528884426691516</v>
      </c>
      <c r="AM235" s="37">
        <f t="shared" si="141"/>
        <v>4.7528884426691516</v>
      </c>
      <c r="AN235" s="37">
        <f t="shared" si="141"/>
        <v>4.7528884426691516</v>
      </c>
      <c r="AO235" s="37">
        <f t="shared" si="141"/>
        <v>4.7528884426691516</v>
      </c>
      <c r="AP235" s="39">
        <f>POSTTAX(INDEX(AP$184:AP$195,$D235),AP226,$E235)</f>
        <v>4.7528884426691516</v>
      </c>
    </row>
    <row r="236" spans="1:42" hidden="1" outlineLevel="2" x14ac:dyDescent="0.25">
      <c r="A236" s="5" t="s">
        <v>934</v>
      </c>
      <c r="B236" s="5" t="s">
        <v>875</v>
      </c>
      <c r="C236" s="5" t="s">
        <v>880</v>
      </c>
      <c r="D236" s="37">
        <f>INDEX(Inputs!$R$5:$R$132,MATCH($B236&amp;"|"&amp;$C236,Inputs!$A$5:$A$132,0))</f>
        <v>10</v>
      </c>
      <c r="E236" s="37">
        <f>INDEX(Inputs!$S$5:$S$132,MATCH($B236&amp;"|"&amp;$C236,Inputs!$A$5:$A$132,0))</f>
        <v>0.14000000000000001</v>
      </c>
      <c r="F236" s="36"/>
      <c r="G236" s="36"/>
      <c r="H236" s="5" t="str">
        <f>INDEX(Variables!$B$5:$B$65,MATCH($A236,Variables!$A$5:$A$65,0))&amp;IF($C236="",""," | "&amp;INDEX(Mapping!$B$5:$B$26,MATCH($C236,Mapping!$A$5:$A$26,0))&amp;" | "&amp;INDEX(Mapping!$B$30:$B$41,MATCH($B236,Mapping!$A$30:$A$41,0)))</f>
        <v>After-tax price | Road | Kerosene</v>
      </c>
      <c r="I236" s="5" t="str">
        <f>INDEX(Variables!$C$5:$C$65,MATCH($A236,Variables!$A$5:$A$65,0))</f>
        <v>$/GJ real</v>
      </c>
      <c r="J236" s="5" t="str">
        <f>INDEX(Variables!$E$5:$E$65,MATCH($A236,Variables!$A$5:$A$65,0))</f>
        <v>max(rpb of the price fuel + nce x (1 + VAT rate), 0.01)</v>
      </c>
      <c r="K236" s="5"/>
      <c r="L236" s="23" t="str">
        <f>LOWER(Settings!$C$4)&amp;".mit."&amp;$A236&amp;IF($C236="","","."&amp;$C236&amp;"."&amp;$B236)&amp;IF(INDEX(Variables!$D$5:$D$65,MATCH($A236,Variables!$A$5:$A$65,0))="","","."&amp;INDEX(Variables!$D$5:$D$65,MATCH($A236,Variables!$A$5:$A$65,0)))&amp;"."&amp;L$5</f>
        <v>egy.mit.atp.rod.ker.e.1</v>
      </c>
      <c r="M236" s="38">
        <f t="shared" ref="M236:Y236" si="142">MAX(INDEX(M$184:M$195,$D236)+M227*(1+$E236),0.01)</f>
        <v>10.986063950621936</v>
      </c>
      <c r="N236" s="37">
        <f t="shared" si="142"/>
        <v>6.857917857789996</v>
      </c>
      <c r="O236" s="37">
        <f t="shared" si="142"/>
        <v>6.4691178449557931</v>
      </c>
      <c r="P236" s="37">
        <f t="shared" si="142"/>
        <v>6.4691178449557931</v>
      </c>
      <c r="Q236" s="37">
        <f t="shared" si="142"/>
        <v>6.4691178449557931</v>
      </c>
      <c r="R236" s="37">
        <f t="shared" si="142"/>
        <v>6.4691178449557931</v>
      </c>
      <c r="S236" s="37">
        <f t="shared" si="142"/>
        <v>6.4691178449557931</v>
      </c>
      <c r="T236" s="37">
        <f t="shared" si="142"/>
        <v>6.4691178449557931</v>
      </c>
      <c r="U236" s="37">
        <f t="shared" si="142"/>
        <v>6.4691178449557931</v>
      </c>
      <c r="V236" s="37">
        <f t="shared" si="142"/>
        <v>6.4691178449557931</v>
      </c>
      <c r="W236" s="37">
        <f t="shared" si="142"/>
        <v>6.4691178449557931</v>
      </c>
      <c r="X236" s="37">
        <f t="shared" si="142"/>
        <v>6.4691178449557931</v>
      </c>
      <c r="Y236" s="37">
        <f t="shared" si="142"/>
        <v>6.4691178449557931</v>
      </c>
      <c r="Z236" s="39">
        <f>POSTTAX(INDEX(Z$184:Z$195,$D236),Z227,$E236)</f>
        <v>6.4691178449557931</v>
      </c>
      <c r="AA236" s="39"/>
      <c r="AB236" s="23" t="str">
        <f>LOWER(Settings!$C$4)&amp;".mit."&amp;$A236&amp;IF($C236="","","."&amp;$C236&amp;"."&amp;$B236)&amp;IF(INDEX(Variables!$D$5:$D$65,MATCH($A236,Variables!$A$5:$A$65,0))="","","."&amp;INDEX(Variables!$D$5:$D$65,MATCH($A236,Variables!$A$5:$A$65,0)))&amp;"."&amp;AB$5</f>
        <v>egy.mit.atp.rod.ker.e.2</v>
      </c>
      <c r="AC236" s="38">
        <f t="shared" ref="AC236:AO236" si="143">MAX(INDEX(AC$184:AC$195,$D236)+AC227*(1+$E236),0.01)</f>
        <v>10.986063950621936</v>
      </c>
      <c r="AD236" s="37">
        <f t="shared" si="143"/>
        <v>6.857917857789996</v>
      </c>
      <c r="AE236" s="37">
        <f t="shared" si="143"/>
        <v>6.4691178449557931</v>
      </c>
      <c r="AF236" s="37">
        <f t="shared" si="143"/>
        <v>6.4691178449557931</v>
      </c>
      <c r="AG236" s="37">
        <f t="shared" si="143"/>
        <v>6.4691178449557931</v>
      </c>
      <c r="AH236" s="37">
        <f t="shared" si="143"/>
        <v>8.0321718449557942</v>
      </c>
      <c r="AI236" s="37">
        <f t="shared" si="143"/>
        <v>8.0321718449557942</v>
      </c>
      <c r="AJ236" s="37">
        <f t="shared" si="143"/>
        <v>8.0321718449557942</v>
      </c>
      <c r="AK236" s="37">
        <f t="shared" si="143"/>
        <v>8.0321718449557942</v>
      </c>
      <c r="AL236" s="37">
        <f t="shared" si="143"/>
        <v>8.0321718449557942</v>
      </c>
      <c r="AM236" s="37">
        <f t="shared" si="143"/>
        <v>8.0321718449557942</v>
      </c>
      <c r="AN236" s="37">
        <f t="shared" si="143"/>
        <v>8.0321718449557942</v>
      </c>
      <c r="AO236" s="37">
        <f t="shared" si="143"/>
        <v>8.0321718449557942</v>
      </c>
      <c r="AP236" s="39">
        <f>POSTTAX(INDEX(AP$184:AP$195,$D236),AP227,$E236)</f>
        <v>8.0321718449557942</v>
      </c>
    </row>
    <row r="237" spans="1:42" hidden="1" outlineLevel="2" x14ac:dyDescent="0.25">
      <c r="A237" s="5" t="s">
        <v>934</v>
      </c>
      <c r="B237" s="5" t="s">
        <v>876</v>
      </c>
      <c r="C237" s="5" t="s">
        <v>880</v>
      </c>
      <c r="D237" s="37">
        <f>INDEX(Inputs!$R$5:$R$132,MATCH($B237&amp;"|"&amp;$C237,Inputs!$A$5:$A$132,0))</f>
        <v>11</v>
      </c>
      <c r="E237" s="37">
        <f>INDEX(Inputs!$S$5:$S$132,MATCH($B237&amp;"|"&amp;$C237,Inputs!$A$5:$A$132,0))</f>
        <v>0.14000000000000001</v>
      </c>
      <c r="F237" s="36"/>
      <c r="G237" s="36"/>
      <c r="H237" s="5" t="str">
        <f>INDEX(Variables!$B$5:$B$65,MATCH($A237,Variables!$A$5:$A$65,0))&amp;IF($C237="",""," | "&amp;INDEX(Mapping!$B$5:$B$26,MATCH($C237,Mapping!$A$5:$A$26,0))&amp;" | "&amp;INDEX(Mapping!$B$30:$B$41,MATCH($B237,Mapping!$A$30:$A$41,0)))</f>
        <v>After-tax price | Road | Other oil products</v>
      </c>
      <c r="I237" s="5" t="str">
        <f>INDEX(Variables!$C$5:$C$65,MATCH($A237,Variables!$A$5:$A$65,0))</f>
        <v>$/GJ real</v>
      </c>
      <c r="J237" s="5" t="str">
        <f>INDEX(Variables!$E$5:$E$65,MATCH($A237,Variables!$A$5:$A$65,0))</f>
        <v>max(rpb of the price fuel + nce x (1 + VAT rate), 0.01)</v>
      </c>
      <c r="K237" s="5"/>
      <c r="L237" s="23" t="str">
        <f>LOWER(Settings!$C$4)&amp;".mit."&amp;$A237&amp;IF($C237="","","."&amp;$C237&amp;"."&amp;$B237)&amp;IF(INDEX(Variables!$D$5:$D$65,MATCH($A237,Variables!$A$5:$A$65,0))="","","."&amp;INDEX(Variables!$D$5:$D$65,MATCH($A237,Variables!$A$5:$A$65,0)))&amp;"."&amp;L$5</f>
        <v>egy.mit.atp.rod.oop.e.1</v>
      </c>
      <c r="M237" s="38">
        <f t="shared" ref="M237:Y237" si="144">MAX(INDEX(M$184:M$195,$D237)+M228*(1+$E237),0.01)</f>
        <v>6.1565025275978833</v>
      </c>
      <c r="N237" s="37">
        <f t="shared" si="144"/>
        <v>4.8991170230239627</v>
      </c>
      <c r="O237" s="37">
        <f t="shared" si="144"/>
        <v>4.3171443814005652</v>
      </c>
      <c r="P237" s="37">
        <f t="shared" si="144"/>
        <v>4.3171443814005652</v>
      </c>
      <c r="Q237" s="37">
        <f t="shared" si="144"/>
        <v>4.3171443814005652</v>
      </c>
      <c r="R237" s="37">
        <f t="shared" si="144"/>
        <v>4.3171443814005652</v>
      </c>
      <c r="S237" s="37">
        <f t="shared" si="144"/>
        <v>4.3171443814005652</v>
      </c>
      <c r="T237" s="37">
        <f t="shared" si="144"/>
        <v>4.3171443814005652</v>
      </c>
      <c r="U237" s="37">
        <f t="shared" si="144"/>
        <v>4.3171443814005652</v>
      </c>
      <c r="V237" s="37">
        <f t="shared" si="144"/>
        <v>4.3171443814005652</v>
      </c>
      <c r="W237" s="37">
        <f t="shared" si="144"/>
        <v>4.3171443814005652</v>
      </c>
      <c r="X237" s="37">
        <f t="shared" si="144"/>
        <v>4.3171443814005652</v>
      </c>
      <c r="Y237" s="37">
        <f t="shared" si="144"/>
        <v>4.3171443814005652</v>
      </c>
      <c r="Z237" s="39">
        <f>POSTTAX(INDEX(Z$184:Z$195,$D237),Z228,$E237)</f>
        <v>4.3171443814005652</v>
      </c>
      <c r="AA237" s="39"/>
      <c r="AB237" s="23" t="str">
        <f>LOWER(Settings!$C$4)&amp;".mit."&amp;$A237&amp;IF($C237="","","."&amp;$C237&amp;"."&amp;$B237)&amp;IF(INDEX(Variables!$D$5:$D$65,MATCH($A237,Variables!$A$5:$A$65,0))="","","."&amp;INDEX(Variables!$D$5:$D$65,MATCH($A237,Variables!$A$5:$A$65,0)))&amp;"."&amp;AB$5</f>
        <v>egy.mit.atp.rod.oop.e.2</v>
      </c>
      <c r="AC237" s="38">
        <f t="shared" ref="AC237:AO237" si="145">MAX(INDEX(AC$184:AC$195,$D237)+AC228*(1+$E237),0.01)</f>
        <v>6.1565025275978833</v>
      </c>
      <c r="AD237" s="37">
        <f t="shared" si="145"/>
        <v>4.8991170230239627</v>
      </c>
      <c r="AE237" s="37">
        <f t="shared" si="145"/>
        <v>4.3171443814005652</v>
      </c>
      <c r="AF237" s="37">
        <f t="shared" si="145"/>
        <v>4.3171443814005652</v>
      </c>
      <c r="AG237" s="37">
        <f t="shared" si="145"/>
        <v>4.3171443814005652</v>
      </c>
      <c r="AH237" s="37">
        <f t="shared" si="145"/>
        <v>5.9315895814005657</v>
      </c>
      <c r="AI237" s="37">
        <f t="shared" si="145"/>
        <v>5.9315895814005657</v>
      </c>
      <c r="AJ237" s="37">
        <f t="shared" si="145"/>
        <v>5.9315895814005657</v>
      </c>
      <c r="AK237" s="37">
        <f t="shared" si="145"/>
        <v>5.9315895814005657</v>
      </c>
      <c r="AL237" s="37">
        <f t="shared" si="145"/>
        <v>5.9315895814005657</v>
      </c>
      <c r="AM237" s="37">
        <f t="shared" si="145"/>
        <v>5.9315895814005657</v>
      </c>
      <c r="AN237" s="37">
        <f t="shared" si="145"/>
        <v>5.9315895814005657</v>
      </c>
      <c r="AO237" s="37">
        <f t="shared" si="145"/>
        <v>5.9315895814005657</v>
      </c>
      <c r="AP237" s="39">
        <f>POSTTAX(INDEX(AP$184:AP$195,$D237),AP228,$E237)</f>
        <v>5.9315895814005657</v>
      </c>
    </row>
    <row r="238" spans="1:42" hidden="1" outlineLevel="2" x14ac:dyDescent="0.25">
      <c r="A238" s="5" t="s">
        <v>934</v>
      </c>
      <c r="B238" s="5" t="s">
        <v>877</v>
      </c>
      <c r="C238" s="5" t="s">
        <v>880</v>
      </c>
      <c r="D238" s="37">
        <f>INDEX(Inputs!$R$5:$R$132,MATCH($B238&amp;"|"&amp;$C238,Inputs!$A$5:$A$132,0))</f>
        <v>12</v>
      </c>
      <c r="E238" s="37">
        <f>INDEX(Inputs!$S$5:$S$132,MATCH($B238&amp;"|"&amp;$C238,Inputs!$A$5:$A$132,0))</f>
        <v>0</v>
      </c>
      <c r="F238" s="36"/>
      <c r="G238" s="36"/>
      <c r="H238" s="5" t="str">
        <f>INDEX(Variables!$B$5:$B$65,MATCH($A238,Variables!$A$5:$A$65,0))&amp;IF($C238="",""," | "&amp;INDEX(Mapping!$B$5:$B$26,MATCH($C238,Mapping!$A$5:$A$26,0))&amp;" | "&amp;INDEX(Mapping!$B$30:$B$41,MATCH($B238,Mapping!$A$30:$A$41,0)))</f>
        <v>After-tax price | Road | Biomass</v>
      </c>
      <c r="I238" s="5" t="str">
        <f>INDEX(Variables!$C$5:$C$65,MATCH($A238,Variables!$A$5:$A$65,0))</f>
        <v>$/GJ real</v>
      </c>
      <c r="J238" s="5" t="str">
        <f>INDEX(Variables!$E$5:$E$65,MATCH($A238,Variables!$A$5:$A$65,0))</f>
        <v>max(rpb of the price fuel + nce x (1 + VAT rate), 0.01)</v>
      </c>
      <c r="K238" s="5"/>
      <c r="L238" s="23" t="str">
        <f>LOWER(Settings!$C$4)&amp;".mit."&amp;$A238&amp;IF($C238="","","."&amp;$C238&amp;"."&amp;$B238)&amp;IF(INDEX(Variables!$D$5:$D$65,MATCH($A238,Variables!$A$5:$A$65,0))="","","."&amp;INDEX(Variables!$D$5:$D$65,MATCH($A238,Variables!$A$5:$A$65,0)))&amp;"."&amp;L$5</f>
        <v>egy.mit.atp.rod.bio.e.1</v>
      </c>
      <c r="M238" s="38">
        <f t="shared" ref="M238:Y238" si="146">MAX(INDEX(M$184:M$195,$D238)+M229*(1+$E238),0.01)</f>
        <v>14.470551096834159</v>
      </c>
      <c r="N238" s="37">
        <f t="shared" si="146"/>
        <v>14.470200555728038</v>
      </c>
      <c r="O238" s="37">
        <f t="shared" si="146"/>
        <v>14.470971901687905</v>
      </c>
      <c r="P238" s="37">
        <f t="shared" si="146"/>
        <v>14.470971901687905</v>
      </c>
      <c r="Q238" s="37">
        <f t="shared" si="146"/>
        <v>14.470971901687905</v>
      </c>
      <c r="R238" s="37">
        <f t="shared" si="146"/>
        <v>14.470971901687905</v>
      </c>
      <c r="S238" s="37">
        <f t="shared" si="146"/>
        <v>14.470971901687905</v>
      </c>
      <c r="T238" s="37">
        <f t="shared" si="146"/>
        <v>14.470971901687905</v>
      </c>
      <c r="U238" s="37">
        <f t="shared" si="146"/>
        <v>14.470971901687905</v>
      </c>
      <c r="V238" s="37">
        <f t="shared" si="146"/>
        <v>14.470971901687905</v>
      </c>
      <c r="W238" s="37">
        <f t="shared" si="146"/>
        <v>14.470971901687905</v>
      </c>
      <c r="X238" s="37">
        <f t="shared" si="146"/>
        <v>14.470971901687905</v>
      </c>
      <c r="Y238" s="37">
        <f t="shared" si="146"/>
        <v>14.470971901687905</v>
      </c>
      <c r="Z238" s="39">
        <f>POSTTAX(INDEX(Z$184:Z$195,$D238),Z229,$E238)</f>
        <v>14.470971901687905</v>
      </c>
      <c r="AA238" s="39"/>
      <c r="AB238" s="23" t="str">
        <f>LOWER(Settings!$C$4)&amp;".mit."&amp;$A238&amp;IF($C238="","","."&amp;$C238&amp;"."&amp;$B238)&amp;IF(INDEX(Variables!$D$5:$D$65,MATCH($A238,Variables!$A$5:$A$65,0))="","","."&amp;INDEX(Variables!$D$5:$D$65,MATCH($A238,Variables!$A$5:$A$65,0)))&amp;"."&amp;AB$5</f>
        <v>egy.mit.atp.rod.bio.e.2</v>
      </c>
      <c r="AC238" s="38">
        <f t="shared" ref="AC238:AO238" si="147">MAX(INDEX(AC$184:AC$195,$D238)+AC229*(1+$E238),0.01)</f>
        <v>14.470551096834159</v>
      </c>
      <c r="AD238" s="37">
        <f t="shared" si="147"/>
        <v>14.470200555728038</v>
      </c>
      <c r="AE238" s="37">
        <f t="shared" si="147"/>
        <v>14.470971901687905</v>
      </c>
      <c r="AF238" s="37">
        <f t="shared" si="147"/>
        <v>14.470971901687905</v>
      </c>
      <c r="AG238" s="37">
        <f t="shared" si="147"/>
        <v>14.470971901687905</v>
      </c>
      <c r="AH238" s="37">
        <f t="shared" si="147"/>
        <v>14.470971901687905</v>
      </c>
      <c r="AI238" s="37">
        <f t="shared" si="147"/>
        <v>14.470971901687905</v>
      </c>
      <c r="AJ238" s="37">
        <f t="shared" si="147"/>
        <v>14.470971901687905</v>
      </c>
      <c r="AK238" s="37">
        <f t="shared" si="147"/>
        <v>14.470971901687905</v>
      </c>
      <c r="AL238" s="37">
        <f t="shared" si="147"/>
        <v>14.470971901687905</v>
      </c>
      <c r="AM238" s="37">
        <f t="shared" si="147"/>
        <v>14.470971901687905</v>
      </c>
      <c r="AN238" s="37">
        <f t="shared" si="147"/>
        <v>14.470971901687905</v>
      </c>
      <c r="AO238" s="37">
        <f t="shared" si="147"/>
        <v>14.470971901687905</v>
      </c>
      <c r="AP238" s="39">
        <f>POSTTAX(INDEX(AP$184:AP$195,$D238),AP229,$E238)</f>
        <v>14.470971901687905</v>
      </c>
    </row>
    <row r="239" spans="1:42" hidden="1" outlineLevel="2" x14ac:dyDescent="0.25"/>
    <row r="240" spans="1:42" hidden="1" outlineLevel="2" x14ac:dyDescent="0.25">
      <c r="A240" s="5" t="s">
        <v>935</v>
      </c>
      <c r="B240" s="5" t="s">
        <v>869</v>
      </c>
      <c r="C240" s="5" t="s">
        <v>880</v>
      </c>
      <c r="D240" s="37">
        <f>INDEX(Inputs!$M$5:$M$132,MATCH($B240&amp;"|"&amp;$C240,Inputs!$A$5:$A$132,0))</f>
        <v>2</v>
      </c>
      <c r="E240" s="37">
        <f>INDEX(Inputs!$T$5:$T$132,MATCH($B240&amp;"|"&amp;$C240,Inputs!$A$5:$A$132,0))</f>
        <v>9.4308000000000003E-2</v>
      </c>
      <c r="F240" s="37">
        <f>INDEX(Inputs!$K$5:$K$132,MATCH($B240&amp;"|"&amp;$C240,Inputs!$A$5:$A$132,0))</f>
        <v>2</v>
      </c>
      <c r="G240" s="36"/>
      <c r="H240" s="5" t="str">
        <f>INDEX(Variables!$B$5:$B$65,MATCH($A240,Variables!$A$5:$A$65,0))&amp;IF($C240="",""," | "&amp;INDEX(Mapping!$B$5:$B$26,MATCH($C240,Mapping!$A$5:$A$26,0))&amp;" | "&amp;INDEX(Mapping!$B$30:$B$41,MATCH($B240,Mapping!$A$30:$A$41,0)))</f>
        <v>Shadow price on the efficiency margin | Road | Coal</v>
      </c>
      <c r="I240" s="5" t="str">
        <f>INDEX(Variables!$C$5:$C$65,MATCH($A240,Variables!$A$5:$A$65,0))</f>
        <v>$/GJ</v>
      </c>
      <c r="J240" s="5" t="str">
        <f>INDEX(Variables!$E$5:$E$65,MATCH($A240,Variables!$A$5:$A$65,0))</f>
        <v>Sector shadow price x EF x share</v>
      </c>
      <c r="K240" s="5"/>
      <c r="L240" s="23" t="str">
        <f>LOWER(Settings!$C$4)&amp;".mit."&amp;$A240&amp;IF($C240="","","."&amp;$C240&amp;"."&amp;$B240)&amp;IF(INDEX(Variables!$D$5:$D$65,MATCH($A240,Variables!$A$5:$A$65,0))="","","."&amp;INDEX(Variables!$D$5:$D$65,MATCH($A240,Variables!$A$5:$A$65,0)))&amp;"."&amp;L$5</f>
        <v>egy.mit.shp.rod.coa.1</v>
      </c>
      <c r="M240" s="38">
        <f t="shared" ref="M240:Z247" si="148">INDEX(M$127:M$130,$D240)*$E240*INDEX(M$131:M$147,$F240)</f>
        <v>0</v>
      </c>
      <c r="N240" s="37">
        <f t="shared" si="148"/>
        <v>0</v>
      </c>
      <c r="O240" s="37">
        <f t="shared" si="148"/>
        <v>0</v>
      </c>
      <c r="P240" s="37">
        <f t="shared" si="148"/>
        <v>0</v>
      </c>
      <c r="Q240" s="37">
        <f t="shared" si="148"/>
        <v>0</v>
      </c>
      <c r="R240" s="37">
        <f t="shared" si="148"/>
        <v>0</v>
      </c>
      <c r="S240" s="37">
        <f t="shared" si="148"/>
        <v>0</v>
      </c>
      <c r="T240" s="37">
        <f t="shared" si="148"/>
        <v>0</v>
      </c>
      <c r="U240" s="37">
        <f t="shared" si="148"/>
        <v>0</v>
      </c>
      <c r="V240" s="37">
        <f t="shared" si="148"/>
        <v>0</v>
      </c>
      <c r="W240" s="37">
        <f t="shared" si="148"/>
        <v>0</v>
      </c>
      <c r="X240" s="37">
        <f t="shared" si="148"/>
        <v>0</v>
      </c>
      <c r="Y240" s="37">
        <f t="shared" si="148"/>
        <v>0</v>
      </c>
      <c r="Z240" s="37">
        <f t="shared" si="148"/>
        <v>0</v>
      </c>
      <c r="AA240" s="37"/>
      <c r="AB240" s="23" t="str">
        <f>LOWER(Settings!$C$4)&amp;".mit."&amp;$A240&amp;IF($C240="","","."&amp;$C240&amp;"."&amp;$B240)&amp;IF(INDEX(Variables!$D$5:$D$65,MATCH($A240,Variables!$A$5:$A$65,0))="","","."&amp;INDEX(Variables!$D$5:$D$65,MATCH($A240,Variables!$A$5:$A$65,0)))&amp;"."&amp;AB$5</f>
        <v>egy.mit.shp.rod.coa.2</v>
      </c>
      <c r="AC240" s="38">
        <f t="shared" ref="AC240:AP247" si="149">INDEX(AC$127:AC$130,$D240)*$E240*INDEX(AC$131:AC$147,$F240)</f>
        <v>0</v>
      </c>
      <c r="AD240" s="37">
        <f t="shared" si="149"/>
        <v>0</v>
      </c>
      <c r="AE240" s="37">
        <f t="shared" si="149"/>
        <v>0</v>
      </c>
      <c r="AF240" s="37">
        <f t="shared" si="149"/>
        <v>0</v>
      </c>
      <c r="AG240" s="37">
        <f t="shared" si="149"/>
        <v>0</v>
      </c>
      <c r="AH240" s="37">
        <f t="shared" si="149"/>
        <v>0</v>
      </c>
      <c r="AI240" s="37">
        <f t="shared" si="149"/>
        <v>0</v>
      </c>
      <c r="AJ240" s="37">
        <f t="shared" si="149"/>
        <v>0</v>
      </c>
      <c r="AK240" s="37">
        <f t="shared" si="149"/>
        <v>0</v>
      </c>
      <c r="AL240" s="37">
        <f t="shared" si="149"/>
        <v>0</v>
      </c>
      <c r="AM240" s="37">
        <f t="shared" si="149"/>
        <v>0</v>
      </c>
      <c r="AN240" s="37">
        <f t="shared" si="149"/>
        <v>0</v>
      </c>
      <c r="AO240" s="37">
        <f t="shared" si="149"/>
        <v>0</v>
      </c>
      <c r="AP240" s="37">
        <f t="shared" si="149"/>
        <v>0</v>
      </c>
    </row>
    <row r="241" spans="1:42" hidden="1" outlineLevel="2" x14ac:dyDescent="0.25">
      <c r="A241" s="5" t="s">
        <v>935</v>
      </c>
      <c r="B241" s="5" t="s">
        <v>871</v>
      </c>
      <c r="C241" s="5" t="s">
        <v>880</v>
      </c>
      <c r="D241" s="37">
        <f>INDEX(Inputs!$M$5:$M$132,MATCH($B241&amp;"|"&amp;$C241,Inputs!$A$5:$A$132,0))</f>
        <v>2</v>
      </c>
      <c r="E241" s="37">
        <f>INDEX(Inputs!$T$5:$T$132,MATCH($B241&amp;"|"&amp;$C241,Inputs!$A$5:$A$132,0))</f>
        <v>5.5800000000000002E-2</v>
      </c>
      <c r="F241" s="37">
        <f>INDEX(Inputs!$K$5:$K$132,MATCH($B241&amp;"|"&amp;$C241,Inputs!$A$5:$A$132,0))</f>
        <v>2</v>
      </c>
      <c r="G241" s="36"/>
      <c r="H241" s="5" t="str">
        <f>INDEX(Variables!$B$5:$B$65,MATCH($A241,Variables!$A$5:$A$65,0))&amp;IF($C241="",""," | "&amp;INDEX(Mapping!$B$5:$B$26,MATCH($C241,Mapping!$A$5:$A$26,0))&amp;" | "&amp;INDEX(Mapping!$B$30:$B$41,MATCH($B241,Mapping!$A$30:$A$41,0)))</f>
        <v>Shadow price on the efficiency margin | Road | Natural gas</v>
      </c>
      <c r="I241" s="5" t="str">
        <f>INDEX(Variables!$C$5:$C$65,MATCH($A241,Variables!$A$5:$A$65,0))</f>
        <v>$/GJ</v>
      </c>
      <c r="J241" s="5" t="str">
        <f>INDEX(Variables!$E$5:$E$65,MATCH($A241,Variables!$A$5:$A$65,0))</f>
        <v>Sector shadow price x EF x share</v>
      </c>
      <c r="K241" s="5"/>
      <c r="L241" s="23" t="str">
        <f>LOWER(Settings!$C$4)&amp;".mit."&amp;$A241&amp;IF($C241="","","."&amp;$C241&amp;"."&amp;$B241)&amp;IF(INDEX(Variables!$D$5:$D$65,MATCH($A241,Variables!$A$5:$A$65,0))="","","."&amp;INDEX(Variables!$D$5:$D$65,MATCH($A241,Variables!$A$5:$A$65,0)))&amp;"."&amp;L$5</f>
        <v>egy.mit.shp.rod.nga.1</v>
      </c>
      <c r="M241" s="38">
        <f t="shared" si="148"/>
        <v>0</v>
      </c>
      <c r="N241" s="37">
        <f t="shared" si="148"/>
        <v>0</v>
      </c>
      <c r="O241" s="37">
        <f t="shared" si="148"/>
        <v>0</v>
      </c>
      <c r="P241" s="37">
        <f t="shared" si="148"/>
        <v>0</v>
      </c>
      <c r="Q241" s="37">
        <f t="shared" si="148"/>
        <v>0</v>
      </c>
      <c r="R241" s="37">
        <f t="shared" si="148"/>
        <v>0</v>
      </c>
      <c r="S241" s="37">
        <f t="shared" si="148"/>
        <v>0</v>
      </c>
      <c r="T241" s="37">
        <f t="shared" si="148"/>
        <v>0</v>
      </c>
      <c r="U241" s="37">
        <f t="shared" si="148"/>
        <v>0</v>
      </c>
      <c r="V241" s="37">
        <f t="shared" si="148"/>
        <v>0</v>
      </c>
      <c r="W241" s="37">
        <f t="shared" si="148"/>
        <v>0</v>
      </c>
      <c r="X241" s="37">
        <f t="shared" si="148"/>
        <v>0</v>
      </c>
      <c r="Y241" s="37">
        <f t="shared" si="148"/>
        <v>0</v>
      </c>
      <c r="Z241" s="37">
        <f t="shared" si="148"/>
        <v>0</v>
      </c>
      <c r="AA241" s="37"/>
      <c r="AB241" s="23" t="str">
        <f>LOWER(Settings!$C$4)&amp;".mit."&amp;$A241&amp;IF($C241="","","."&amp;$C241&amp;"."&amp;$B241)&amp;IF(INDEX(Variables!$D$5:$D$65,MATCH($A241,Variables!$A$5:$A$65,0))="","","."&amp;INDEX(Variables!$D$5:$D$65,MATCH($A241,Variables!$A$5:$A$65,0)))&amp;"."&amp;AB$5</f>
        <v>egy.mit.shp.rod.nga.2</v>
      </c>
      <c r="AC241" s="38">
        <f t="shared" si="149"/>
        <v>0</v>
      </c>
      <c r="AD241" s="37">
        <f t="shared" si="149"/>
        <v>0</v>
      </c>
      <c r="AE241" s="37">
        <f t="shared" si="149"/>
        <v>0</v>
      </c>
      <c r="AF241" s="37">
        <f t="shared" si="149"/>
        <v>0</v>
      </c>
      <c r="AG241" s="37">
        <f t="shared" si="149"/>
        <v>0</v>
      </c>
      <c r="AH241" s="37">
        <f t="shared" si="149"/>
        <v>0</v>
      </c>
      <c r="AI241" s="37">
        <f t="shared" si="149"/>
        <v>0</v>
      </c>
      <c r="AJ241" s="37">
        <f t="shared" si="149"/>
        <v>0</v>
      </c>
      <c r="AK241" s="37">
        <f t="shared" si="149"/>
        <v>0</v>
      </c>
      <c r="AL241" s="37">
        <f t="shared" si="149"/>
        <v>0</v>
      </c>
      <c r="AM241" s="37">
        <f t="shared" si="149"/>
        <v>0</v>
      </c>
      <c r="AN241" s="37">
        <f t="shared" si="149"/>
        <v>0</v>
      </c>
      <c r="AO241" s="37">
        <f t="shared" si="149"/>
        <v>0</v>
      </c>
      <c r="AP241" s="37">
        <f t="shared" si="149"/>
        <v>0</v>
      </c>
    </row>
    <row r="242" spans="1:42" hidden="1" outlineLevel="2" x14ac:dyDescent="0.25">
      <c r="A242" s="5" t="s">
        <v>935</v>
      </c>
      <c r="B242" s="5" t="s">
        <v>872</v>
      </c>
      <c r="C242" s="5" t="s">
        <v>880</v>
      </c>
      <c r="D242" s="37">
        <f>INDEX(Inputs!$M$5:$M$132,MATCH($B242&amp;"|"&amp;$C242,Inputs!$A$5:$A$132,0))</f>
        <v>2</v>
      </c>
      <c r="E242" s="37">
        <f>INDEX(Inputs!$T$5:$T$132,MATCH($B242&amp;"|"&amp;$C242,Inputs!$A$5:$A$132,0))</f>
        <v>6.6178000000000001E-2</v>
      </c>
      <c r="F242" s="37">
        <f>INDEX(Inputs!$K$5:$K$132,MATCH($B242&amp;"|"&amp;$C242,Inputs!$A$5:$A$132,0))</f>
        <v>2</v>
      </c>
      <c r="G242" s="36"/>
      <c r="H242" s="5" t="str">
        <f>INDEX(Variables!$B$5:$B$65,MATCH($A242,Variables!$A$5:$A$65,0))&amp;IF($C242="",""," | "&amp;INDEX(Mapping!$B$5:$B$26,MATCH($C242,Mapping!$A$5:$A$26,0))&amp;" | "&amp;INDEX(Mapping!$B$30:$B$41,MATCH($B242,Mapping!$A$30:$A$41,0)))</f>
        <v>Shadow price on the efficiency margin | Road | Gasoline</v>
      </c>
      <c r="I242" s="5" t="str">
        <f>INDEX(Variables!$C$5:$C$65,MATCH($A242,Variables!$A$5:$A$65,0))</f>
        <v>$/GJ</v>
      </c>
      <c r="J242" s="5" t="str">
        <f>INDEX(Variables!$E$5:$E$65,MATCH($A242,Variables!$A$5:$A$65,0))</f>
        <v>Sector shadow price x EF x share</v>
      </c>
      <c r="K242" s="5"/>
      <c r="L242" s="23" t="str">
        <f>LOWER(Settings!$C$4)&amp;".mit."&amp;$A242&amp;IF($C242="","","."&amp;$C242&amp;"."&amp;$B242)&amp;IF(INDEX(Variables!$D$5:$D$65,MATCH($A242,Variables!$A$5:$A$65,0))="","","."&amp;INDEX(Variables!$D$5:$D$65,MATCH($A242,Variables!$A$5:$A$65,0)))&amp;"."&amp;L$5</f>
        <v>egy.mit.shp.rod.gso.1</v>
      </c>
      <c r="M242" s="38">
        <f t="shared" si="148"/>
        <v>0</v>
      </c>
      <c r="N242" s="37">
        <f t="shared" si="148"/>
        <v>0</v>
      </c>
      <c r="O242" s="37">
        <f t="shared" si="148"/>
        <v>0</v>
      </c>
      <c r="P242" s="37">
        <f t="shared" si="148"/>
        <v>0</v>
      </c>
      <c r="Q242" s="37">
        <f t="shared" si="148"/>
        <v>0</v>
      </c>
      <c r="R242" s="37">
        <f t="shared" si="148"/>
        <v>0</v>
      </c>
      <c r="S242" s="37">
        <f t="shared" si="148"/>
        <v>0</v>
      </c>
      <c r="T242" s="37">
        <f t="shared" si="148"/>
        <v>0</v>
      </c>
      <c r="U242" s="37">
        <f t="shared" si="148"/>
        <v>0</v>
      </c>
      <c r="V242" s="37">
        <f t="shared" si="148"/>
        <v>0</v>
      </c>
      <c r="W242" s="37">
        <f t="shared" si="148"/>
        <v>0</v>
      </c>
      <c r="X242" s="37">
        <f t="shared" si="148"/>
        <v>0</v>
      </c>
      <c r="Y242" s="37">
        <f t="shared" si="148"/>
        <v>0</v>
      </c>
      <c r="Z242" s="37">
        <f t="shared" si="148"/>
        <v>0</v>
      </c>
      <c r="AA242" s="37"/>
      <c r="AB242" s="23" t="str">
        <f>LOWER(Settings!$C$4)&amp;".mit."&amp;$A242&amp;IF($C242="","","."&amp;$C242&amp;"."&amp;$B242)&amp;IF(INDEX(Variables!$D$5:$D$65,MATCH($A242,Variables!$A$5:$A$65,0))="","","."&amp;INDEX(Variables!$D$5:$D$65,MATCH($A242,Variables!$A$5:$A$65,0)))&amp;"."&amp;AB$5</f>
        <v>egy.mit.shp.rod.gso.2</v>
      </c>
      <c r="AC242" s="38">
        <f t="shared" si="149"/>
        <v>0</v>
      </c>
      <c r="AD242" s="37">
        <f t="shared" si="149"/>
        <v>0</v>
      </c>
      <c r="AE242" s="37">
        <f t="shared" si="149"/>
        <v>0</v>
      </c>
      <c r="AF242" s="37">
        <f t="shared" si="149"/>
        <v>0</v>
      </c>
      <c r="AG242" s="37">
        <f t="shared" si="149"/>
        <v>0</v>
      </c>
      <c r="AH242" s="37">
        <f t="shared" si="149"/>
        <v>0</v>
      </c>
      <c r="AI242" s="37">
        <f t="shared" si="149"/>
        <v>0</v>
      </c>
      <c r="AJ242" s="37">
        <f t="shared" si="149"/>
        <v>0</v>
      </c>
      <c r="AK242" s="37">
        <f t="shared" si="149"/>
        <v>0</v>
      </c>
      <c r="AL242" s="37">
        <f t="shared" si="149"/>
        <v>0</v>
      </c>
      <c r="AM242" s="37">
        <f t="shared" si="149"/>
        <v>0</v>
      </c>
      <c r="AN242" s="37">
        <f t="shared" si="149"/>
        <v>0</v>
      </c>
      <c r="AO242" s="37">
        <f t="shared" si="149"/>
        <v>0</v>
      </c>
      <c r="AP242" s="37">
        <f t="shared" si="149"/>
        <v>0</v>
      </c>
    </row>
    <row r="243" spans="1:42" hidden="1" outlineLevel="2" x14ac:dyDescent="0.25">
      <c r="A243" s="5" t="s">
        <v>935</v>
      </c>
      <c r="B243" s="5" t="s">
        <v>873</v>
      </c>
      <c r="C243" s="5" t="s">
        <v>880</v>
      </c>
      <c r="D243" s="37">
        <f>INDEX(Inputs!$M$5:$M$132,MATCH($B243&amp;"|"&amp;$C243,Inputs!$A$5:$A$132,0))</f>
        <v>2</v>
      </c>
      <c r="E243" s="37">
        <f>INDEX(Inputs!$T$5:$T$132,MATCH($B243&amp;"|"&amp;$C243,Inputs!$A$5:$A$132,0))</f>
        <v>7.0808999999999997E-2</v>
      </c>
      <c r="F243" s="37">
        <f>INDEX(Inputs!$K$5:$K$132,MATCH($B243&amp;"|"&amp;$C243,Inputs!$A$5:$A$132,0))</f>
        <v>2</v>
      </c>
      <c r="G243" s="36"/>
      <c r="H243" s="5" t="str">
        <f>INDEX(Variables!$B$5:$B$65,MATCH($A243,Variables!$A$5:$A$65,0))&amp;IF($C243="",""," | "&amp;INDEX(Mapping!$B$5:$B$26,MATCH($C243,Mapping!$A$5:$A$26,0))&amp;" | "&amp;INDEX(Mapping!$B$30:$B$41,MATCH($B243,Mapping!$A$30:$A$41,0)))</f>
        <v>Shadow price on the efficiency margin | Road | Diesel</v>
      </c>
      <c r="I243" s="5" t="str">
        <f>INDEX(Variables!$C$5:$C$65,MATCH($A243,Variables!$A$5:$A$65,0))</f>
        <v>$/GJ</v>
      </c>
      <c r="J243" s="5" t="str">
        <f>INDEX(Variables!$E$5:$E$65,MATCH($A243,Variables!$A$5:$A$65,0))</f>
        <v>Sector shadow price x EF x share</v>
      </c>
      <c r="K243" s="5"/>
      <c r="L243" s="23" t="str">
        <f>LOWER(Settings!$C$4)&amp;".mit."&amp;$A243&amp;IF($C243="","","."&amp;$C243&amp;"."&amp;$B243)&amp;IF(INDEX(Variables!$D$5:$D$65,MATCH($A243,Variables!$A$5:$A$65,0))="","","."&amp;INDEX(Variables!$D$5:$D$65,MATCH($A243,Variables!$A$5:$A$65,0)))&amp;"."&amp;L$5</f>
        <v>egy.mit.shp.rod.die.1</v>
      </c>
      <c r="M243" s="38">
        <f t="shared" si="148"/>
        <v>0</v>
      </c>
      <c r="N243" s="37">
        <f t="shared" si="148"/>
        <v>0</v>
      </c>
      <c r="O243" s="37">
        <f t="shared" si="148"/>
        <v>0</v>
      </c>
      <c r="P243" s="37">
        <f t="shared" si="148"/>
        <v>0</v>
      </c>
      <c r="Q243" s="37">
        <f t="shared" si="148"/>
        <v>0</v>
      </c>
      <c r="R243" s="37">
        <f t="shared" si="148"/>
        <v>0</v>
      </c>
      <c r="S243" s="37">
        <f t="shared" si="148"/>
        <v>0</v>
      </c>
      <c r="T243" s="37">
        <f t="shared" si="148"/>
        <v>0</v>
      </c>
      <c r="U243" s="37">
        <f t="shared" si="148"/>
        <v>0</v>
      </c>
      <c r="V243" s="37">
        <f t="shared" si="148"/>
        <v>0</v>
      </c>
      <c r="W243" s="37">
        <f t="shared" si="148"/>
        <v>0</v>
      </c>
      <c r="X243" s="37">
        <f t="shared" si="148"/>
        <v>0</v>
      </c>
      <c r="Y243" s="37">
        <f t="shared" si="148"/>
        <v>0</v>
      </c>
      <c r="Z243" s="37">
        <f t="shared" si="148"/>
        <v>0</v>
      </c>
      <c r="AA243" s="37"/>
      <c r="AB243" s="23" t="str">
        <f>LOWER(Settings!$C$4)&amp;".mit."&amp;$A243&amp;IF($C243="","","."&amp;$C243&amp;"."&amp;$B243)&amp;IF(INDEX(Variables!$D$5:$D$65,MATCH($A243,Variables!$A$5:$A$65,0))="","","."&amp;INDEX(Variables!$D$5:$D$65,MATCH($A243,Variables!$A$5:$A$65,0)))&amp;"."&amp;AB$5</f>
        <v>egy.mit.shp.rod.die.2</v>
      </c>
      <c r="AC243" s="38">
        <f t="shared" si="149"/>
        <v>0</v>
      </c>
      <c r="AD243" s="37">
        <f t="shared" si="149"/>
        <v>0</v>
      </c>
      <c r="AE243" s="37">
        <f t="shared" si="149"/>
        <v>0</v>
      </c>
      <c r="AF243" s="37">
        <f t="shared" si="149"/>
        <v>0</v>
      </c>
      <c r="AG243" s="37">
        <f t="shared" si="149"/>
        <v>0</v>
      </c>
      <c r="AH243" s="37">
        <f t="shared" si="149"/>
        <v>0</v>
      </c>
      <c r="AI243" s="37">
        <f t="shared" si="149"/>
        <v>0</v>
      </c>
      <c r="AJ243" s="37">
        <f t="shared" si="149"/>
        <v>0</v>
      </c>
      <c r="AK243" s="37">
        <f t="shared" si="149"/>
        <v>0</v>
      </c>
      <c r="AL243" s="37">
        <f t="shared" si="149"/>
        <v>0</v>
      </c>
      <c r="AM243" s="37">
        <f t="shared" si="149"/>
        <v>0</v>
      </c>
      <c r="AN243" s="37">
        <f t="shared" si="149"/>
        <v>0</v>
      </c>
      <c r="AO243" s="37">
        <f t="shared" si="149"/>
        <v>0</v>
      </c>
      <c r="AP243" s="37">
        <f t="shared" si="149"/>
        <v>0</v>
      </c>
    </row>
    <row r="244" spans="1:42" hidden="1" outlineLevel="2" x14ac:dyDescent="0.25">
      <c r="A244" s="5" t="s">
        <v>935</v>
      </c>
      <c r="B244" s="5" t="s">
        <v>874</v>
      </c>
      <c r="C244" s="5" t="s">
        <v>880</v>
      </c>
      <c r="D244" s="37">
        <f>INDEX(Inputs!$M$5:$M$132,MATCH($B244&amp;"|"&amp;$C244,Inputs!$A$5:$A$132,0))</f>
        <v>2</v>
      </c>
      <c r="E244" s="37">
        <f>INDEX(Inputs!$T$5:$T$132,MATCH($B244&amp;"|"&amp;$C244,Inputs!$A$5:$A$132,0))</f>
        <v>6.8599999999999994E-2</v>
      </c>
      <c r="F244" s="37">
        <f>INDEX(Inputs!$K$5:$K$132,MATCH($B244&amp;"|"&amp;$C244,Inputs!$A$5:$A$132,0))</f>
        <v>2</v>
      </c>
      <c r="G244" s="36"/>
      <c r="H244" s="5" t="str">
        <f>INDEX(Variables!$B$5:$B$65,MATCH($A244,Variables!$A$5:$A$65,0))&amp;IF($C244="",""," | "&amp;INDEX(Mapping!$B$5:$B$26,MATCH($C244,Mapping!$A$5:$A$26,0))&amp;" | "&amp;INDEX(Mapping!$B$30:$B$41,MATCH($B244,Mapping!$A$30:$A$41,0)))</f>
        <v>Shadow price on the efficiency margin | Road | LPG</v>
      </c>
      <c r="I244" s="5" t="str">
        <f>INDEX(Variables!$C$5:$C$65,MATCH($A244,Variables!$A$5:$A$65,0))</f>
        <v>$/GJ</v>
      </c>
      <c r="J244" s="5" t="str">
        <f>INDEX(Variables!$E$5:$E$65,MATCH($A244,Variables!$A$5:$A$65,0))</f>
        <v>Sector shadow price x EF x share</v>
      </c>
      <c r="K244" s="5"/>
      <c r="L244" s="23" t="str">
        <f>LOWER(Settings!$C$4)&amp;".mit."&amp;$A244&amp;IF($C244="","","."&amp;$C244&amp;"."&amp;$B244)&amp;IF(INDEX(Variables!$D$5:$D$65,MATCH($A244,Variables!$A$5:$A$65,0))="","","."&amp;INDEX(Variables!$D$5:$D$65,MATCH($A244,Variables!$A$5:$A$65,0)))&amp;"."&amp;L$5</f>
        <v>egy.mit.shp.rod.lpg.1</v>
      </c>
      <c r="M244" s="38">
        <f t="shared" si="148"/>
        <v>0</v>
      </c>
      <c r="N244" s="37">
        <f t="shared" si="148"/>
        <v>0</v>
      </c>
      <c r="O244" s="37">
        <f t="shared" si="148"/>
        <v>0</v>
      </c>
      <c r="P244" s="37">
        <f t="shared" si="148"/>
        <v>0</v>
      </c>
      <c r="Q244" s="37">
        <f t="shared" si="148"/>
        <v>0</v>
      </c>
      <c r="R244" s="37">
        <f t="shared" si="148"/>
        <v>0</v>
      </c>
      <c r="S244" s="37">
        <f t="shared" si="148"/>
        <v>0</v>
      </c>
      <c r="T244" s="37">
        <f t="shared" si="148"/>
        <v>0</v>
      </c>
      <c r="U244" s="37">
        <f t="shared" si="148"/>
        <v>0</v>
      </c>
      <c r="V244" s="37">
        <f t="shared" si="148"/>
        <v>0</v>
      </c>
      <c r="W244" s="37">
        <f t="shared" si="148"/>
        <v>0</v>
      </c>
      <c r="X244" s="37">
        <f t="shared" si="148"/>
        <v>0</v>
      </c>
      <c r="Y244" s="37">
        <f t="shared" si="148"/>
        <v>0</v>
      </c>
      <c r="Z244" s="37">
        <f t="shared" si="148"/>
        <v>0</v>
      </c>
      <c r="AA244" s="37"/>
      <c r="AB244" s="23" t="str">
        <f>LOWER(Settings!$C$4)&amp;".mit."&amp;$A244&amp;IF($C244="","","."&amp;$C244&amp;"."&amp;$B244)&amp;IF(INDEX(Variables!$D$5:$D$65,MATCH($A244,Variables!$A$5:$A$65,0))="","","."&amp;INDEX(Variables!$D$5:$D$65,MATCH($A244,Variables!$A$5:$A$65,0)))&amp;"."&amp;AB$5</f>
        <v>egy.mit.shp.rod.lpg.2</v>
      </c>
      <c r="AC244" s="38">
        <f t="shared" si="149"/>
        <v>0</v>
      </c>
      <c r="AD244" s="37">
        <f t="shared" si="149"/>
        <v>0</v>
      </c>
      <c r="AE244" s="37">
        <f t="shared" si="149"/>
        <v>0</v>
      </c>
      <c r="AF244" s="37">
        <f t="shared" si="149"/>
        <v>0</v>
      </c>
      <c r="AG244" s="37">
        <f t="shared" si="149"/>
        <v>0</v>
      </c>
      <c r="AH244" s="37">
        <f t="shared" si="149"/>
        <v>0</v>
      </c>
      <c r="AI244" s="37">
        <f t="shared" si="149"/>
        <v>0</v>
      </c>
      <c r="AJ244" s="37">
        <f t="shared" si="149"/>
        <v>0</v>
      </c>
      <c r="AK244" s="37">
        <f t="shared" si="149"/>
        <v>0</v>
      </c>
      <c r="AL244" s="37">
        <f t="shared" si="149"/>
        <v>0</v>
      </c>
      <c r="AM244" s="37">
        <f t="shared" si="149"/>
        <v>0</v>
      </c>
      <c r="AN244" s="37">
        <f t="shared" si="149"/>
        <v>0</v>
      </c>
      <c r="AO244" s="37">
        <f t="shared" si="149"/>
        <v>0</v>
      </c>
      <c r="AP244" s="37">
        <f t="shared" si="149"/>
        <v>0</v>
      </c>
    </row>
    <row r="245" spans="1:42" hidden="1" outlineLevel="2" x14ac:dyDescent="0.25">
      <c r="A245" s="5" t="s">
        <v>935</v>
      </c>
      <c r="B245" s="5" t="s">
        <v>875</v>
      </c>
      <c r="C245" s="5" t="s">
        <v>880</v>
      </c>
      <c r="D245" s="37">
        <f>INDEX(Inputs!$M$5:$M$132,MATCH($B245&amp;"|"&amp;$C245,Inputs!$A$5:$A$132,0))</f>
        <v>2</v>
      </c>
      <c r="E245" s="37">
        <f>INDEX(Inputs!$T$5:$T$132,MATCH($B245&amp;"|"&amp;$C245,Inputs!$A$5:$A$132,0))</f>
        <v>6.8555000000000005E-2</v>
      </c>
      <c r="F245" s="37">
        <f>INDEX(Inputs!$K$5:$K$132,MATCH($B245&amp;"|"&amp;$C245,Inputs!$A$5:$A$132,0))</f>
        <v>2</v>
      </c>
      <c r="G245" s="36"/>
      <c r="H245" s="5" t="str">
        <f>INDEX(Variables!$B$5:$B$65,MATCH($A245,Variables!$A$5:$A$65,0))&amp;IF($C245="",""," | "&amp;INDEX(Mapping!$B$5:$B$26,MATCH($C245,Mapping!$A$5:$A$26,0))&amp;" | "&amp;INDEX(Mapping!$B$30:$B$41,MATCH($B245,Mapping!$A$30:$A$41,0)))</f>
        <v>Shadow price on the efficiency margin | Road | Kerosene</v>
      </c>
      <c r="I245" s="5" t="str">
        <f>INDEX(Variables!$C$5:$C$65,MATCH($A245,Variables!$A$5:$A$65,0))</f>
        <v>$/GJ</v>
      </c>
      <c r="J245" s="5" t="str">
        <f>INDEX(Variables!$E$5:$E$65,MATCH($A245,Variables!$A$5:$A$65,0))</f>
        <v>Sector shadow price x EF x share</v>
      </c>
      <c r="K245" s="5"/>
      <c r="L245" s="23" t="str">
        <f>LOWER(Settings!$C$4)&amp;".mit."&amp;$A245&amp;IF($C245="","","."&amp;$C245&amp;"."&amp;$B245)&amp;IF(INDEX(Variables!$D$5:$D$65,MATCH($A245,Variables!$A$5:$A$65,0))="","","."&amp;INDEX(Variables!$D$5:$D$65,MATCH($A245,Variables!$A$5:$A$65,0)))&amp;"."&amp;L$5</f>
        <v>egy.mit.shp.rod.ker.1</v>
      </c>
      <c r="M245" s="38">
        <f t="shared" si="148"/>
        <v>0</v>
      </c>
      <c r="N245" s="37">
        <f t="shared" si="148"/>
        <v>0</v>
      </c>
      <c r="O245" s="37">
        <f t="shared" si="148"/>
        <v>0</v>
      </c>
      <c r="P245" s="37">
        <f t="shared" si="148"/>
        <v>0</v>
      </c>
      <c r="Q245" s="37">
        <f t="shared" si="148"/>
        <v>0</v>
      </c>
      <c r="R245" s="37">
        <f t="shared" si="148"/>
        <v>0</v>
      </c>
      <c r="S245" s="37">
        <f t="shared" si="148"/>
        <v>0</v>
      </c>
      <c r="T245" s="37">
        <f t="shared" si="148"/>
        <v>0</v>
      </c>
      <c r="U245" s="37">
        <f t="shared" si="148"/>
        <v>0</v>
      </c>
      <c r="V245" s="37">
        <f t="shared" si="148"/>
        <v>0</v>
      </c>
      <c r="W245" s="37">
        <f t="shared" si="148"/>
        <v>0</v>
      </c>
      <c r="X245" s="37">
        <f t="shared" si="148"/>
        <v>0</v>
      </c>
      <c r="Y245" s="37">
        <f t="shared" si="148"/>
        <v>0</v>
      </c>
      <c r="Z245" s="37">
        <f t="shared" si="148"/>
        <v>0</v>
      </c>
      <c r="AA245" s="37"/>
      <c r="AB245" s="23" t="str">
        <f>LOWER(Settings!$C$4)&amp;".mit."&amp;$A245&amp;IF($C245="","","."&amp;$C245&amp;"."&amp;$B245)&amp;IF(INDEX(Variables!$D$5:$D$65,MATCH($A245,Variables!$A$5:$A$65,0))="","","."&amp;INDEX(Variables!$D$5:$D$65,MATCH($A245,Variables!$A$5:$A$65,0)))&amp;"."&amp;AB$5</f>
        <v>egy.mit.shp.rod.ker.2</v>
      </c>
      <c r="AC245" s="38">
        <f t="shared" si="149"/>
        <v>0</v>
      </c>
      <c r="AD245" s="37">
        <f t="shared" si="149"/>
        <v>0</v>
      </c>
      <c r="AE245" s="37">
        <f t="shared" si="149"/>
        <v>0</v>
      </c>
      <c r="AF245" s="37">
        <f t="shared" si="149"/>
        <v>0</v>
      </c>
      <c r="AG245" s="37">
        <f t="shared" si="149"/>
        <v>0</v>
      </c>
      <c r="AH245" s="37">
        <f t="shared" si="149"/>
        <v>0</v>
      </c>
      <c r="AI245" s="37">
        <f t="shared" si="149"/>
        <v>0</v>
      </c>
      <c r="AJ245" s="37">
        <f t="shared" si="149"/>
        <v>0</v>
      </c>
      <c r="AK245" s="37">
        <f t="shared" si="149"/>
        <v>0</v>
      </c>
      <c r="AL245" s="37">
        <f t="shared" si="149"/>
        <v>0</v>
      </c>
      <c r="AM245" s="37">
        <f t="shared" si="149"/>
        <v>0</v>
      </c>
      <c r="AN245" s="37">
        <f t="shared" si="149"/>
        <v>0</v>
      </c>
      <c r="AO245" s="37">
        <f t="shared" si="149"/>
        <v>0</v>
      </c>
      <c r="AP245" s="37">
        <f t="shared" si="149"/>
        <v>0</v>
      </c>
    </row>
    <row r="246" spans="1:42" hidden="1" outlineLevel="2" x14ac:dyDescent="0.25">
      <c r="A246" s="5" t="s">
        <v>935</v>
      </c>
      <c r="B246" s="5" t="s">
        <v>876</v>
      </c>
      <c r="C246" s="5" t="s">
        <v>880</v>
      </c>
      <c r="D246" s="37">
        <f>INDEX(Inputs!$M$5:$M$132,MATCH($B246&amp;"|"&amp;$C246,Inputs!$A$5:$A$132,0))</f>
        <v>2</v>
      </c>
      <c r="E246" s="37">
        <f>INDEX(Inputs!$T$5:$T$132,MATCH($B246&amp;"|"&amp;$C246,Inputs!$A$5:$A$132,0))</f>
        <v>7.0808999999999997E-2</v>
      </c>
      <c r="F246" s="37">
        <f>INDEX(Inputs!$K$5:$K$132,MATCH($B246&amp;"|"&amp;$C246,Inputs!$A$5:$A$132,0))</f>
        <v>2</v>
      </c>
      <c r="G246" s="36"/>
      <c r="H246" s="5" t="str">
        <f>INDEX(Variables!$B$5:$B$65,MATCH($A246,Variables!$A$5:$A$65,0))&amp;IF($C246="",""," | "&amp;INDEX(Mapping!$B$5:$B$26,MATCH($C246,Mapping!$A$5:$A$26,0))&amp;" | "&amp;INDEX(Mapping!$B$30:$B$41,MATCH($B246,Mapping!$A$30:$A$41,0)))</f>
        <v>Shadow price on the efficiency margin | Road | Other oil products</v>
      </c>
      <c r="I246" s="5" t="str">
        <f>INDEX(Variables!$C$5:$C$65,MATCH($A246,Variables!$A$5:$A$65,0))</f>
        <v>$/GJ</v>
      </c>
      <c r="J246" s="5" t="str">
        <f>INDEX(Variables!$E$5:$E$65,MATCH($A246,Variables!$A$5:$A$65,0))</f>
        <v>Sector shadow price x EF x share</v>
      </c>
      <c r="K246" s="5"/>
      <c r="L246" s="23" t="str">
        <f>LOWER(Settings!$C$4)&amp;".mit."&amp;$A246&amp;IF($C246="","","."&amp;$C246&amp;"."&amp;$B246)&amp;IF(INDEX(Variables!$D$5:$D$65,MATCH($A246,Variables!$A$5:$A$65,0))="","","."&amp;INDEX(Variables!$D$5:$D$65,MATCH($A246,Variables!$A$5:$A$65,0)))&amp;"."&amp;L$5</f>
        <v>egy.mit.shp.rod.oop.1</v>
      </c>
      <c r="M246" s="38">
        <f t="shared" si="148"/>
        <v>0</v>
      </c>
      <c r="N246" s="37">
        <f t="shared" si="148"/>
        <v>0</v>
      </c>
      <c r="O246" s="37">
        <f t="shared" si="148"/>
        <v>0</v>
      </c>
      <c r="P246" s="37">
        <f t="shared" si="148"/>
        <v>0</v>
      </c>
      <c r="Q246" s="37">
        <f t="shared" si="148"/>
        <v>0</v>
      </c>
      <c r="R246" s="37">
        <f t="shared" si="148"/>
        <v>0</v>
      </c>
      <c r="S246" s="37">
        <f t="shared" si="148"/>
        <v>0</v>
      </c>
      <c r="T246" s="37">
        <f t="shared" si="148"/>
        <v>0</v>
      </c>
      <c r="U246" s="37">
        <f t="shared" si="148"/>
        <v>0</v>
      </c>
      <c r="V246" s="37">
        <f t="shared" si="148"/>
        <v>0</v>
      </c>
      <c r="W246" s="37">
        <f t="shared" si="148"/>
        <v>0</v>
      </c>
      <c r="X246" s="37">
        <f t="shared" si="148"/>
        <v>0</v>
      </c>
      <c r="Y246" s="37">
        <f t="shared" si="148"/>
        <v>0</v>
      </c>
      <c r="Z246" s="37">
        <f t="shared" si="148"/>
        <v>0</v>
      </c>
      <c r="AA246" s="37"/>
      <c r="AB246" s="23" t="str">
        <f>LOWER(Settings!$C$4)&amp;".mit."&amp;$A246&amp;IF($C246="","","."&amp;$C246&amp;"."&amp;$B246)&amp;IF(INDEX(Variables!$D$5:$D$65,MATCH($A246,Variables!$A$5:$A$65,0))="","","."&amp;INDEX(Variables!$D$5:$D$65,MATCH($A246,Variables!$A$5:$A$65,0)))&amp;"."&amp;AB$5</f>
        <v>egy.mit.shp.rod.oop.2</v>
      </c>
      <c r="AC246" s="38">
        <f t="shared" si="149"/>
        <v>0</v>
      </c>
      <c r="AD246" s="37">
        <f t="shared" si="149"/>
        <v>0</v>
      </c>
      <c r="AE246" s="37">
        <f t="shared" si="149"/>
        <v>0</v>
      </c>
      <c r="AF246" s="37">
        <f t="shared" si="149"/>
        <v>0</v>
      </c>
      <c r="AG246" s="37">
        <f t="shared" si="149"/>
        <v>0</v>
      </c>
      <c r="AH246" s="37">
        <f t="shared" si="149"/>
        <v>0</v>
      </c>
      <c r="AI246" s="37">
        <f t="shared" si="149"/>
        <v>0</v>
      </c>
      <c r="AJ246" s="37">
        <f t="shared" si="149"/>
        <v>0</v>
      </c>
      <c r="AK246" s="37">
        <f t="shared" si="149"/>
        <v>0</v>
      </c>
      <c r="AL246" s="37">
        <f t="shared" si="149"/>
        <v>0</v>
      </c>
      <c r="AM246" s="37">
        <f t="shared" si="149"/>
        <v>0</v>
      </c>
      <c r="AN246" s="37">
        <f t="shared" si="149"/>
        <v>0</v>
      </c>
      <c r="AO246" s="37">
        <f t="shared" si="149"/>
        <v>0</v>
      </c>
      <c r="AP246" s="37">
        <f t="shared" si="149"/>
        <v>0</v>
      </c>
    </row>
    <row r="247" spans="1:42" hidden="1" outlineLevel="2" x14ac:dyDescent="0.25">
      <c r="A247" s="5" t="s">
        <v>935</v>
      </c>
      <c r="B247" s="5" t="s">
        <v>877</v>
      </c>
      <c r="C247" s="5" t="s">
        <v>880</v>
      </c>
      <c r="D247" s="37">
        <f>INDEX(Inputs!$M$5:$M$132,MATCH($B247&amp;"|"&amp;$C247,Inputs!$A$5:$A$132,0))</f>
        <v>2</v>
      </c>
      <c r="E247" s="37">
        <f>INDEX(Inputs!$T$5:$T$132,MATCH($B247&amp;"|"&amp;$C247,Inputs!$A$5:$A$132,0))</f>
        <v>0</v>
      </c>
      <c r="F247" s="37">
        <f>INDEX(Inputs!$K$5:$K$132,MATCH($B247&amp;"|"&amp;$C247,Inputs!$A$5:$A$132,0))</f>
        <v>2</v>
      </c>
      <c r="G247" s="36"/>
      <c r="H247" s="5" t="str">
        <f>INDEX(Variables!$B$5:$B$65,MATCH($A247,Variables!$A$5:$A$65,0))&amp;IF($C247="",""," | "&amp;INDEX(Mapping!$B$5:$B$26,MATCH($C247,Mapping!$A$5:$A$26,0))&amp;" | "&amp;INDEX(Mapping!$B$30:$B$41,MATCH($B247,Mapping!$A$30:$A$41,0)))</f>
        <v>Shadow price on the efficiency margin | Road | Biomass</v>
      </c>
      <c r="I247" s="5" t="str">
        <f>INDEX(Variables!$C$5:$C$65,MATCH($A247,Variables!$A$5:$A$65,0))</f>
        <v>$/GJ</v>
      </c>
      <c r="J247" s="5" t="str">
        <f>INDEX(Variables!$E$5:$E$65,MATCH($A247,Variables!$A$5:$A$65,0))</f>
        <v>Sector shadow price x EF x share</v>
      </c>
      <c r="K247" s="5"/>
      <c r="L247" s="23" t="str">
        <f>LOWER(Settings!$C$4)&amp;".mit."&amp;$A247&amp;IF($C247="","","."&amp;$C247&amp;"."&amp;$B247)&amp;IF(INDEX(Variables!$D$5:$D$65,MATCH($A247,Variables!$A$5:$A$65,0))="","","."&amp;INDEX(Variables!$D$5:$D$65,MATCH($A247,Variables!$A$5:$A$65,0)))&amp;"."&amp;L$5</f>
        <v>egy.mit.shp.rod.bio.1</v>
      </c>
      <c r="M247" s="38">
        <f t="shared" si="148"/>
        <v>0</v>
      </c>
      <c r="N247" s="37">
        <f t="shared" si="148"/>
        <v>0</v>
      </c>
      <c r="O247" s="37">
        <f t="shared" si="148"/>
        <v>0</v>
      </c>
      <c r="P247" s="37">
        <f t="shared" si="148"/>
        <v>0</v>
      </c>
      <c r="Q247" s="37">
        <f t="shared" si="148"/>
        <v>0</v>
      </c>
      <c r="R247" s="37">
        <f t="shared" si="148"/>
        <v>0</v>
      </c>
      <c r="S247" s="37">
        <f t="shared" si="148"/>
        <v>0</v>
      </c>
      <c r="T247" s="37">
        <f t="shared" si="148"/>
        <v>0</v>
      </c>
      <c r="U247" s="37">
        <f t="shared" si="148"/>
        <v>0</v>
      </c>
      <c r="V247" s="37">
        <f t="shared" si="148"/>
        <v>0</v>
      </c>
      <c r="W247" s="37">
        <f t="shared" si="148"/>
        <v>0</v>
      </c>
      <c r="X247" s="37">
        <f t="shared" si="148"/>
        <v>0</v>
      </c>
      <c r="Y247" s="37">
        <f t="shared" si="148"/>
        <v>0</v>
      </c>
      <c r="Z247" s="37">
        <f t="shared" si="148"/>
        <v>0</v>
      </c>
      <c r="AA247" s="37"/>
      <c r="AB247" s="23" t="str">
        <f>LOWER(Settings!$C$4)&amp;".mit."&amp;$A247&amp;IF($C247="","","."&amp;$C247&amp;"."&amp;$B247)&amp;IF(INDEX(Variables!$D$5:$D$65,MATCH($A247,Variables!$A$5:$A$65,0))="","","."&amp;INDEX(Variables!$D$5:$D$65,MATCH($A247,Variables!$A$5:$A$65,0)))&amp;"."&amp;AB$5</f>
        <v>egy.mit.shp.rod.bio.2</v>
      </c>
      <c r="AC247" s="38">
        <f t="shared" si="149"/>
        <v>0</v>
      </c>
      <c r="AD247" s="37">
        <f t="shared" si="149"/>
        <v>0</v>
      </c>
      <c r="AE247" s="37">
        <f t="shared" si="149"/>
        <v>0</v>
      </c>
      <c r="AF247" s="37">
        <f t="shared" si="149"/>
        <v>0</v>
      </c>
      <c r="AG247" s="37">
        <f t="shared" si="149"/>
        <v>0</v>
      </c>
      <c r="AH247" s="37">
        <f t="shared" si="149"/>
        <v>0</v>
      </c>
      <c r="AI247" s="37">
        <f t="shared" si="149"/>
        <v>0</v>
      </c>
      <c r="AJ247" s="37">
        <f t="shared" si="149"/>
        <v>0</v>
      </c>
      <c r="AK247" s="37">
        <f t="shared" si="149"/>
        <v>0</v>
      </c>
      <c r="AL247" s="37">
        <f t="shared" si="149"/>
        <v>0</v>
      </c>
      <c r="AM247" s="37">
        <f t="shared" si="149"/>
        <v>0</v>
      </c>
      <c r="AN247" s="37">
        <f t="shared" si="149"/>
        <v>0</v>
      </c>
      <c r="AO247" s="37">
        <f t="shared" si="149"/>
        <v>0</v>
      </c>
      <c r="AP247" s="37">
        <f t="shared" si="149"/>
        <v>0</v>
      </c>
    </row>
    <row r="248" spans="1:42" hidden="1" outlineLevel="2" x14ac:dyDescent="0.25"/>
    <row r="249" spans="1:42" hidden="1" outlineLevel="2" x14ac:dyDescent="0.25">
      <c r="A249" s="5" t="s">
        <v>930</v>
      </c>
      <c r="B249" s="5" t="s">
        <v>869</v>
      </c>
      <c r="C249" s="5" t="s">
        <v>880</v>
      </c>
      <c r="D249" s="37">
        <f>INDEX(Inputs!$N$5:$N$132,MATCH($B249&amp;"|"&amp;$C249,Inputs!$A$5:$A$132,0))</f>
        <v>0</v>
      </c>
      <c r="E249" s="37">
        <f>INDEX(Inputs!$O$5:$O$132,MATCH($B249&amp;"|"&amp;$C249,Inputs!$A$5:$A$132,0))</f>
        <v>-0.3</v>
      </c>
      <c r="F249" s="37">
        <f>INDEX(Inputs!$P$5:$P$132,MATCH($B249&amp;"|"&amp;$C249,Inputs!$A$5:$A$132,0))</f>
        <v>-0.4</v>
      </c>
      <c r="G249" s="37">
        <f>INDEX(Inputs!$Q$5:$Q$132,MATCH($B249&amp;"|"&amp;$C249,Inputs!$A$5:$A$132,0))</f>
        <v>0.01</v>
      </c>
      <c r="H249" s="5" t="str">
        <f>INDEX(Variables!$B$5:$B$65,MATCH($A249,Variables!$A$5:$A$65,0))&amp;IF($C249="",""," | "&amp;INDEX(Mapping!$B$5:$B$26,MATCH($C249,Mapping!$A$5:$A$26,0))&amp;" | "&amp;INDEX(Mapping!$B$30:$B$41,MATCH($B249,Mapping!$A$30:$A$41,0)))</f>
        <v>Fuel use | Road | Coal</v>
      </c>
      <c r="I249" s="5" t="str">
        <f>INDEX(Variables!$C$5:$C$65,MATCH($A249,Variables!$A$5:$A$65,0))</f>
        <v>ktoe</v>
      </c>
      <c r="J249" s="5" t="str">
        <f>INDEX(Variables!$E$5:$E$65,MATCH($A249,Variables!$A$5:$A$65,0))</f>
        <v>Inputs (base year), CPAT eq. 3.3.3</v>
      </c>
      <c r="K249" s="5"/>
      <c r="L249" s="23" t="str">
        <f>LOWER(Settings!$C$4)&amp;".mit."&amp;$A249&amp;IF($C249="","","."&amp;$C249&amp;"."&amp;$B249)&amp;IF(INDEX(Variables!$D$5:$D$65,MATCH($A249,Variables!$A$5:$A$65,0))="","","."&amp;INDEX(Variables!$D$5:$D$65,MATCH($A249,Variables!$A$5:$A$65,0)))&amp;"."&amp;L$5</f>
        <v>egy.mit.ener.rod.coa.e.1</v>
      </c>
      <c r="M249" s="43">
        <f>INDEX(Inputs!$U$5:$U$132,MATCH($B249&amp;"|"&amp;$C249,Inputs!$A$5:$A$132,0))</f>
        <v>0</v>
      </c>
      <c r="N249" s="44">
        <f t="shared" ref="N249:Y249" si="150">M249*(1/(1+$G249))^(1+$E249)*(1+N$7)^$D249*(N231/M231)^$E249*((N231+N240)/(M231+M240))^($F249*(1+$E249))</f>
        <v>0</v>
      </c>
      <c r="O249" s="44">
        <f t="shared" si="150"/>
        <v>0</v>
      </c>
      <c r="P249" s="44">
        <f t="shared" si="150"/>
        <v>0</v>
      </c>
      <c r="Q249" s="44">
        <f t="shared" si="150"/>
        <v>0</v>
      </c>
      <c r="R249" s="44">
        <f t="shared" si="150"/>
        <v>0</v>
      </c>
      <c r="S249" s="44">
        <f t="shared" si="150"/>
        <v>0</v>
      </c>
      <c r="T249" s="44">
        <f t="shared" si="150"/>
        <v>0</v>
      </c>
      <c r="U249" s="44">
        <f t="shared" si="150"/>
        <v>0</v>
      </c>
      <c r="V249" s="44">
        <f t="shared" si="150"/>
        <v>0</v>
      </c>
      <c r="W249" s="44">
        <f t="shared" si="150"/>
        <v>0</v>
      </c>
      <c r="X249" s="44">
        <f t="shared" si="150"/>
        <v>0</v>
      </c>
      <c r="Y249" s="44">
        <f t="shared" si="150"/>
        <v>0</v>
      </c>
      <c r="Z249" s="45">
        <f>FUELUSE(Y249,Z231,Y231,Z240,Y240,Z$7,$D249,$E249,$F249,$G249)</f>
        <v>0</v>
      </c>
      <c r="AA249" s="45"/>
      <c r="AB249" s="23" t="str">
        <f>LOWER(Settings!$C$4)&amp;".mit."&amp;$A249&amp;IF($C249="","","."&amp;$C249&amp;"."&amp;$B249)&amp;IF(INDEX(Variables!$D$5:$D$65,MATCH($A249,Variables!$A$5:$A$65,0))="","","."&amp;INDEX(Variables!$D$5:$D$65,MATCH($A249,Variables!$A$5:$A$65,0)))&amp;"."&amp;AB$5</f>
        <v>egy.mit.ener.rod.coa.e.2</v>
      </c>
      <c r="AC249" s="43">
        <f>INDEX(Inputs!$U$5:$U$132,MATCH($B249&amp;"|"&amp;$C249,Inputs!$A$5:$A$132,0))</f>
        <v>0</v>
      </c>
      <c r="AD249" s="44">
        <f t="shared" ref="AD249:AO249" si="151">AC249*(1/(1+$G249))^(1+$E249)*(1+AD$7)^$D249*(AD231/AC231)^$E249*((AD231+AD240)/(AC231+AC240))^($F249*(1+$E249))</f>
        <v>0</v>
      </c>
      <c r="AE249" s="44">
        <f t="shared" si="151"/>
        <v>0</v>
      </c>
      <c r="AF249" s="44">
        <f t="shared" si="151"/>
        <v>0</v>
      </c>
      <c r="AG249" s="44">
        <f t="shared" si="151"/>
        <v>0</v>
      </c>
      <c r="AH249" s="44">
        <f t="shared" si="151"/>
        <v>0</v>
      </c>
      <c r="AI249" s="44">
        <f t="shared" si="151"/>
        <v>0</v>
      </c>
      <c r="AJ249" s="44">
        <f t="shared" si="151"/>
        <v>0</v>
      </c>
      <c r="AK249" s="44">
        <f t="shared" si="151"/>
        <v>0</v>
      </c>
      <c r="AL249" s="44">
        <f t="shared" si="151"/>
        <v>0</v>
      </c>
      <c r="AM249" s="44">
        <f t="shared" si="151"/>
        <v>0</v>
      </c>
      <c r="AN249" s="44">
        <f t="shared" si="151"/>
        <v>0</v>
      </c>
      <c r="AO249" s="44">
        <f t="shared" si="151"/>
        <v>0</v>
      </c>
      <c r="AP249" s="45">
        <f>FUELUSE(AO249,AP231,AO231,AP240,AO240,AP$7,$D249,$E249,$F249,$G249)</f>
        <v>0</v>
      </c>
    </row>
    <row r="250" spans="1:42" hidden="1" outlineLevel="2" x14ac:dyDescent="0.25">
      <c r="A250" s="5" t="s">
        <v>930</v>
      </c>
      <c r="B250" s="5" t="s">
        <v>871</v>
      </c>
      <c r="C250" s="5" t="s">
        <v>880</v>
      </c>
      <c r="D250" s="37">
        <f>INDEX(Inputs!$N$5:$N$132,MATCH($B250&amp;"|"&amp;$C250,Inputs!$A$5:$A$132,0))</f>
        <v>0.5</v>
      </c>
      <c r="E250" s="37">
        <f>INDEX(Inputs!$O$5:$O$132,MATCH($B250&amp;"|"&amp;$C250,Inputs!$A$5:$A$132,0))</f>
        <v>-0.5</v>
      </c>
      <c r="F250" s="37">
        <f>INDEX(Inputs!$P$5:$P$132,MATCH($B250&amp;"|"&amp;$C250,Inputs!$A$5:$A$132,0))</f>
        <v>-0.4</v>
      </c>
      <c r="G250" s="37">
        <f>INDEX(Inputs!$Q$5:$Q$132,MATCH($B250&amp;"|"&amp;$C250,Inputs!$A$5:$A$132,0))</f>
        <v>0.01</v>
      </c>
      <c r="H250" s="5" t="str">
        <f>INDEX(Variables!$B$5:$B$65,MATCH($A250,Variables!$A$5:$A$65,0))&amp;IF($C250="",""," | "&amp;INDEX(Mapping!$B$5:$B$26,MATCH($C250,Mapping!$A$5:$A$26,0))&amp;" | "&amp;INDEX(Mapping!$B$30:$B$41,MATCH($B250,Mapping!$A$30:$A$41,0)))</f>
        <v>Fuel use | Road | Natural gas</v>
      </c>
      <c r="I250" s="5" t="str">
        <f>INDEX(Variables!$C$5:$C$65,MATCH($A250,Variables!$A$5:$A$65,0))</f>
        <v>ktoe</v>
      </c>
      <c r="J250" s="5" t="str">
        <f>INDEX(Variables!$E$5:$E$65,MATCH($A250,Variables!$A$5:$A$65,0))</f>
        <v>Inputs (base year), CPAT eq. 3.3.3</v>
      </c>
      <c r="K250" s="5"/>
      <c r="L250" s="23" t="str">
        <f>LOWER(Settings!$C$4)&amp;".mit."&amp;$A250&amp;IF($C250="","","."&amp;$C250&amp;"."&amp;$B250)&amp;IF(INDEX(Variables!$D$5:$D$65,MATCH($A250,Variables!$A$5:$A$65,0))="","","."&amp;INDEX(Variables!$D$5:$D$65,MATCH($A250,Variables!$A$5:$A$65,0)))&amp;"."&amp;L$5</f>
        <v>egy.mit.ener.rod.nga.e.1</v>
      </c>
      <c r="M250" s="43">
        <f>INDEX(Inputs!$U$5:$U$132,MATCH($B250&amp;"|"&amp;$C250,Inputs!$A$5:$A$132,0))</f>
        <v>541.70399251623599</v>
      </c>
      <c r="N250" s="44">
        <f t="shared" ref="N250:Y250" si="152">M250*(1/(1+$G250))^(1+$E250)*(1+N$7)^$D250*(N232/M232)^$E250*((N232+N241)/(M232+M241))^($F250*(1+$E250))</f>
        <v>710.12593153031162</v>
      </c>
      <c r="O250" s="44">
        <f t="shared" si="152"/>
        <v>894.30801914281687</v>
      </c>
      <c r="P250" s="44">
        <f t="shared" si="152"/>
        <v>909.20298357118031</v>
      </c>
      <c r="Q250" s="44">
        <f t="shared" si="152"/>
        <v>923.66982107787658</v>
      </c>
      <c r="R250" s="44">
        <f t="shared" si="152"/>
        <v>941.01650401435438</v>
      </c>
      <c r="S250" s="44">
        <f t="shared" si="152"/>
        <v>961.91226191173212</v>
      </c>
      <c r="T250" s="44">
        <f t="shared" si="152"/>
        <v>981.83284290238339</v>
      </c>
      <c r="U250" s="44">
        <f t="shared" si="152"/>
        <v>1000.3322314455396</v>
      </c>
      <c r="V250" s="44">
        <f t="shared" si="152"/>
        <v>1018.9218520195518</v>
      </c>
      <c r="W250" s="44">
        <f t="shared" si="152"/>
        <v>1037.5937367828326</v>
      </c>
      <c r="X250" s="44">
        <f t="shared" si="152"/>
        <v>1056.339700313908</v>
      </c>
      <c r="Y250" s="44">
        <f t="shared" si="152"/>
        <v>1075.1513439342073</v>
      </c>
      <c r="Z250" s="45">
        <f>FUELUSE(Y250,Z232,Y232,Z241,Y241,Z$7,$D250,$E250,$F250,$G250)</f>
        <v>1094.0200603931221</v>
      </c>
      <c r="AA250" s="45"/>
      <c r="AB250" s="23" t="str">
        <f>LOWER(Settings!$C$4)&amp;".mit."&amp;$A250&amp;IF($C250="","","."&amp;$C250&amp;"."&amp;$B250)&amp;IF(INDEX(Variables!$D$5:$D$65,MATCH($A250,Variables!$A$5:$A$65,0))="","","."&amp;INDEX(Variables!$D$5:$D$65,MATCH($A250,Variables!$A$5:$A$65,0)))&amp;"."&amp;AB$5</f>
        <v>egy.mit.ener.rod.nga.e.2</v>
      </c>
      <c r="AC250" s="43">
        <f>INDEX(Inputs!$U$5:$U$132,MATCH($B250&amp;"|"&amp;$C250,Inputs!$A$5:$A$132,0))</f>
        <v>541.70399251623599</v>
      </c>
      <c r="AD250" s="44">
        <f t="shared" ref="AD250:AO250" si="153">AC250*(1/(1+$G250))^(1+$E250)*(1+AD$7)^$D250*(AD232/AC232)^$E250*((AD232+AD241)/(AC232+AC241))^($F250*(1+$E250))</f>
        <v>710.12593153031162</v>
      </c>
      <c r="AE250" s="44">
        <f t="shared" si="153"/>
        <v>894.30801914281687</v>
      </c>
      <c r="AF250" s="44">
        <f t="shared" si="153"/>
        <v>909.20298357118031</v>
      </c>
      <c r="AG250" s="44">
        <f t="shared" si="153"/>
        <v>923.66982107787658</v>
      </c>
      <c r="AH250" s="44">
        <f t="shared" si="153"/>
        <v>693.72300865225179</v>
      </c>
      <c r="AI250" s="44">
        <f t="shared" si="153"/>
        <v>709.12748665534616</v>
      </c>
      <c r="AJ250" s="44">
        <f t="shared" si="153"/>
        <v>723.81305839609934</v>
      </c>
      <c r="AK250" s="44">
        <f t="shared" si="153"/>
        <v>737.45091854375676</v>
      </c>
      <c r="AL250" s="44">
        <f t="shared" si="153"/>
        <v>751.15529828555009</v>
      </c>
      <c r="AM250" s="44">
        <f t="shared" si="153"/>
        <v>764.92032368088974</v>
      </c>
      <c r="AN250" s="44">
        <f t="shared" si="153"/>
        <v>778.73996038798896</v>
      </c>
      <c r="AO250" s="44">
        <f t="shared" si="153"/>
        <v>792.60801685065098</v>
      </c>
      <c r="AP250" s="45">
        <f>FUELUSE(AO250,AP232,AO232,AP241,AO241,AP$7,$D250,$E250,$F250,$G250)</f>
        <v>806.51814775212245</v>
      </c>
    </row>
    <row r="251" spans="1:42" hidden="1" outlineLevel="2" x14ac:dyDescent="0.25">
      <c r="A251" s="5" t="s">
        <v>930</v>
      </c>
      <c r="B251" s="5" t="s">
        <v>872</v>
      </c>
      <c r="C251" s="5" t="s">
        <v>880</v>
      </c>
      <c r="D251" s="37">
        <f>INDEX(Inputs!$N$5:$N$132,MATCH($B251&amp;"|"&amp;$C251,Inputs!$A$5:$A$132,0))</f>
        <v>0.7</v>
      </c>
      <c r="E251" s="37">
        <f>INDEX(Inputs!$O$5:$O$132,MATCH($B251&amp;"|"&amp;$C251,Inputs!$A$5:$A$132,0))</f>
        <v>-0.4</v>
      </c>
      <c r="F251" s="37">
        <f>INDEX(Inputs!$P$5:$P$132,MATCH($B251&amp;"|"&amp;$C251,Inputs!$A$5:$A$132,0))</f>
        <v>-0.4</v>
      </c>
      <c r="G251" s="37">
        <f>INDEX(Inputs!$Q$5:$Q$132,MATCH($B251&amp;"|"&amp;$C251,Inputs!$A$5:$A$132,0))</f>
        <v>0.01</v>
      </c>
      <c r="H251" s="5" t="str">
        <f>INDEX(Variables!$B$5:$B$65,MATCH($A251,Variables!$A$5:$A$65,0))&amp;IF($C251="",""," | "&amp;INDEX(Mapping!$B$5:$B$26,MATCH($C251,Mapping!$A$5:$A$26,0))&amp;" | "&amp;INDEX(Mapping!$B$30:$B$41,MATCH($B251,Mapping!$A$30:$A$41,0)))</f>
        <v>Fuel use | Road | Gasoline</v>
      </c>
      <c r="I251" s="5" t="str">
        <f>INDEX(Variables!$C$5:$C$65,MATCH($A251,Variables!$A$5:$A$65,0))</f>
        <v>ktoe</v>
      </c>
      <c r="J251" s="5" t="str">
        <f>INDEX(Variables!$E$5:$E$65,MATCH($A251,Variables!$A$5:$A$65,0))</f>
        <v>Inputs (base year), CPAT eq. 3.3.3</v>
      </c>
      <c r="K251" s="5"/>
      <c r="L251" s="23" t="str">
        <f>LOWER(Settings!$C$4)&amp;".mit."&amp;$A251&amp;IF($C251="","","."&amp;$C251&amp;"."&amp;$B251)&amp;IF(INDEX(Variables!$D$5:$D$65,MATCH($A251,Variables!$A$5:$A$65,0))="","","."&amp;INDEX(Variables!$D$5:$D$65,MATCH($A251,Variables!$A$5:$A$65,0)))&amp;"."&amp;L$5</f>
        <v>egy.mit.ener.rod.gso.e.1</v>
      </c>
      <c r="M251" s="43">
        <f>INDEX(Inputs!$U$5:$U$132,MATCH($B251&amp;"|"&amp;$C251,Inputs!$A$5:$A$132,0))</f>
        <v>7577.29644334562</v>
      </c>
      <c r="N251" s="44">
        <f t="shared" ref="N251:Y251" si="154">M251*(1/(1+$G251))^(1+$E251)*(1+N$7)^$D251*(N233/M233)^$E251*((N233+N242)/(M233+M242))^($F251*(1+$E251))</f>
        <v>9851.5964256555926</v>
      </c>
      <c r="O251" s="44">
        <f t="shared" si="154"/>
        <v>11346.675326111575</v>
      </c>
      <c r="P251" s="44">
        <f t="shared" si="154"/>
        <v>11623.68905250693</v>
      </c>
      <c r="Q251" s="44">
        <f t="shared" si="154"/>
        <v>11895.272180434224</v>
      </c>
      <c r="R251" s="44">
        <f t="shared" si="154"/>
        <v>12221.350561618641</v>
      </c>
      <c r="S251" s="44">
        <f t="shared" si="154"/>
        <v>12615.511036828178</v>
      </c>
      <c r="T251" s="44">
        <f t="shared" si="154"/>
        <v>12995.707189967841</v>
      </c>
      <c r="U251" s="44">
        <f t="shared" si="154"/>
        <v>13353.079805822255</v>
      </c>
      <c r="V251" s="44">
        <f t="shared" si="154"/>
        <v>13715.411481519061</v>
      </c>
      <c r="W251" s="44">
        <f t="shared" si="154"/>
        <v>14082.573620116686</v>
      </c>
      <c r="X251" s="44">
        <f t="shared" si="154"/>
        <v>14454.428743283434</v>
      </c>
      <c r="Y251" s="44">
        <f t="shared" si="154"/>
        <v>14830.830445942775</v>
      </c>
      <c r="Z251" s="45">
        <f>FUELUSE(Y251,Z233,Y233,Z242,Y242,Z$7,$D251,$E251,$F251,$G251)</f>
        <v>15211.623366024018</v>
      </c>
      <c r="AA251" s="45"/>
      <c r="AB251" s="23" t="str">
        <f>LOWER(Settings!$C$4)&amp;".mit."&amp;$A251&amp;IF($C251="","","."&amp;$C251&amp;"."&amp;$B251)&amp;IF(INDEX(Variables!$D$5:$D$65,MATCH($A251,Variables!$A$5:$A$65,0))="","","."&amp;INDEX(Variables!$D$5:$D$65,MATCH($A251,Variables!$A$5:$A$65,0)))&amp;"."&amp;AB$5</f>
        <v>egy.mit.ener.rod.gso.e.2</v>
      </c>
      <c r="AC251" s="43">
        <f>INDEX(Inputs!$U$5:$U$132,MATCH($B251&amp;"|"&amp;$C251,Inputs!$A$5:$A$132,0))</f>
        <v>7577.29644334562</v>
      </c>
      <c r="AD251" s="44">
        <f t="shared" ref="AD251:AO251" si="155">AC251*(1/(1+$G251))^(1+$E251)*(1+AD$7)^$D251*(AD233/AC233)^$E251*((AD233+AD242)/(AC233+AC242))^($F251*(1+$E251))</f>
        <v>9851.5964256555926</v>
      </c>
      <c r="AE251" s="44">
        <f t="shared" si="155"/>
        <v>11346.675326111575</v>
      </c>
      <c r="AF251" s="44">
        <f t="shared" si="155"/>
        <v>11623.68905250693</v>
      </c>
      <c r="AG251" s="44">
        <f t="shared" si="155"/>
        <v>11895.272180434224</v>
      </c>
      <c r="AH251" s="44">
        <f t="shared" si="155"/>
        <v>11128.837213063249</v>
      </c>
      <c r="AI251" s="44">
        <f t="shared" si="155"/>
        <v>11487.762173305091</v>
      </c>
      <c r="AJ251" s="44">
        <f t="shared" si="155"/>
        <v>11833.971135726328</v>
      </c>
      <c r="AK251" s="44">
        <f t="shared" si="155"/>
        <v>12159.396844300683</v>
      </c>
      <c r="AL251" s="44">
        <f t="shared" si="155"/>
        <v>12489.338303359207</v>
      </c>
      <c r="AM251" s="44">
        <f t="shared" si="155"/>
        <v>12823.67841173361</v>
      </c>
      <c r="AN251" s="44">
        <f t="shared" si="155"/>
        <v>13162.291980806964</v>
      </c>
      <c r="AO251" s="44">
        <f t="shared" si="155"/>
        <v>13505.045693213431</v>
      </c>
      <c r="AP251" s="45">
        <f>FUELUSE(AO251,AP233,AO233,AP242,AO242,AP$7,$D251,$E251,$F251,$G251)</f>
        <v>13851.798075293034</v>
      </c>
    </row>
    <row r="252" spans="1:42" hidden="1" outlineLevel="2" x14ac:dyDescent="0.25">
      <c r="A252" s="5" t="s">
        <v>930</v>
      </c>
      <c r="B252" s="5" t="s">
        <v>873</v>
      </c>
      <c r="C252" s="5" t="s">
        <v>880</v>
      </c>
      <c r="D252" s="37">
        <f>INDEX(Inputs!$N$5:$N$132,MATCH($B252&amp;"|"&amp;$C252,Inputs!$A$5:$A$132,0))</f>
        <v>0.6</v>
      </c>
      <c r="E252" s="37">
        <f>INDEX(Inputs!$O$5:$O$132,MATCH($B252&amp;"|"&amp;$C252,Inputs!$A$5:$A$132,0))</f>
        <v>-0.3</v>
      </c>
      <c r="F252" s="37">
        <f>INDEX(Inputs!$P$5:$P$132,MATCH($B252&amp;"|"&amp;$C252,Inputs!$A$5:$A$132,0))</f>
        <v>-0.3</v>
      </c>
      <c r="G252" s="37">
        <f>INDEX(Inputs!$Q$5:$Q$132,MATCH($B252&amp;"|"&amp;$C252,Inputs!$A$5:$A$132,0))</f>
        <v>0.01</v>
      </c>
      <c r="H252" s="5" t="str">
        <f>INDEX(Variables!$B$5:$B$65,MATCH($A252,Variables!$A$5:$A$65,0))&amp;IF($C252="",""," | "&amp;INDEX(Mapping!$B$5:$B$26,MATCH($C252,Mapping!$A$5:$A$26,0))&amp;" | "&amp;INDEX(Mapping!$B$30:$B$41,MATCH($B252,Mapping!$A$30:$A$41,0)))</f>
        <v>Fuel use | Road | Diesel</v>
      </c>
      <c r="I252" s="5" t="str">
        <f>INDEX(Variables!$C$5:$C$65,MATCH($A252,Variables!$A$5:$A$65,0))</f>
        <v>ktoe</v>
      </c>
      <c r="J252" s="5" t="str">
        <f>INDEX(Variables!$E$5:$E$65,MATCH($A252,Variables!$A$5:$A$65,0))</f>
        <v>Inputs (base year), CPAT eq. 3.3.3</v>
      </c>
      <c r="K252" s="5"/>
      <c r="L252" s="23" t="str">
        <f>LOWER(Settings!$C$4)&amp;".mit."&amp;$A252&amp;IF($C252="","","."&amp;$C252&amp;"."&amp;$B252)&amp;IF(INDEX(Variables!$D$5:$D$65,MATCH($A252,Variables!$A$5:$A$65,0))="","","."&amp;INDEX(Variables!$D$5:$D$65,MATCH($A252,Variables!$A$5:$A$65,0)))&amp;"."&amp;L$5</f>
        <v>egy.mit.ener.rod.die.e.1</v>
      </c>
      <c r="M252" s="43">
        <f>INDEX(Inputs!$U$5:$U$132,MATCH($B252&amp;"|"&amp;$C252,Inputs!$A$5:$A$132,0))</f>
        <v>10207.6320601434</v>
      </c>
      <c r="N252" s="44">
        <f t="shared" ref="N252:Y252" si="156">M252*(1/(1+$G252))^(1+$E252)*(1+N$7)^$D252*(N234/M234)^$E252*((N234+N243)/(M234+M243))^($F252*(1+$E252))</f>
        <v>12633.018913847887</v>
      </c>
      <c r="O252" s="44">
        <f t="shared" si="156"/>
        <v>13540.232045003557</v>
      </c>
      <c r="P252" s="44">
        <f t="shared" si="156"/>
        <v>13797.564798126832</v>
      </c>
      <c r="Q252" s="44">
        <f t="shared" si="156"/>
        <v>14047.446520318867</v>
      </c>
      <c r="R252" s="44">
        <f t="shared" si="156"/>
        <v>14350.328188035532</v>
      </c>
      <c r="S252" s="44">
        <f t="shared" si="156"/>
        <v>14718.906979440459</v>
      </c>
      <c r="T252" s="44">
        <f t="shared" si="156"/>
        <v>15070.440153580053</v>
      </c>
      <c r="U252" s="44">
        <f t="shared" si="156"/>
        <v>15396.494372447854</v>
      </c>
      <c r="V252" s="44">
        <f t="shared" si="156"/>
        <v>15724.818702699262</v>
      </c>
      <c r="W252" s="44">
        <f t="shared" si="156"/>
        <v>16055.257225894456</v>
      </c>
      <c r="X252" s="44">
        <f t="shared" si="156"/>
        <v>16387.648616191036</v>
      </c>
      <c r="Y252" s="44">
        <f t="shared" si="156"/>
        <v>16721.826223070399</v>
      </c>
      <c r="Z252" s="45">
        <f>FUELUSE(Y252,Z234,Y234,Z243,Y243,Z$7,$D252,$E252,$F252,$G252)</f>
        <v>17057.618164230807</v>
      </c>
      <c r="AA252" s="45"/>
      <c r="AB252" s="23" t="str">
        <f>LOWER(Settings!$C$4)&amp;".mit."&amp;$A252&amp;IF($C252="","","."&amp;$C252&amp;"."&amp;$B252)&amp;IF(INDEX(Variables!$D$5:$D$65,MATCH($A252,Variables!$A$5:$A$65,0))="","","."&amp;INDEX(Variables!$D$5:$D$65,MATCH($A252,Variables!$A$5:$A$65,0)))&amp;"."&amp;AB$5</f>
        <v>egy.mit.ener.rod.die.e.2</v>
      </c>
      <c r="AC252" s="43">
        <f>INDEX(Inputs!$U$5:$U$132,MATCH($B252&amp;"|"&amp;$C252,Inputs!$A$5:$A$132,0))</f>
        <v>10207.6320601434</v>
      </c>
      <c r="AD252" s="44">
        <f t="shared" ref="AD252:AO252" si="157">AC252*(1/(1+$G252))^(1+$E252)*(1+AD$7)^$D252*(AD234/AC234)^$E252*((AD234+AD243)/(AC234+AC243))^($F252*(1+$E252))</f>
        <v>12633.018913847887</v>
      </c>
      <c r="AE252" s="44">
        <f t="shared" si="157"/>
        <v>13540.232045003557</v>
      </c>
      <c r="AF252" s="44">
        <f t="shared" si="157"/>
        <v>13797.564798126832</v>
      </c>
      <c r="AG252" s="44">
        <f t="shared" si="157"/>
        <v>14047.446520318867</v>
      </c>
      <c r="AH252" s="44">
        <f t="shared" si="157"/>
        <v>12849.9049399994</v>
      </c>
      <c r="AI252" s="44">
        <f t="shared" si="157"/>
        <v>13179.946341867961</v>
      </c>
      <c r="AJ252" s="44">
        <f t="shared" si="157"/>
        <v>13494.724360304934</v>
      </c>
      <c r="AK252" s="44">
        <f t="shared" si="157"/>
        <v>13786.687419465503</v>
      </c>
      <c r="AL252" s="44">
        <f t="shared" si="157"/>
        <v>14080.683234609094</v>
      </c>
      <c r="AM252" s="44">
        <f t="shared" si="157"/>
        <v>14376.572189616561</v>
      </c>
      <c r="AN252" s="44">
        <f t="shared" si="157"/>
        <v>14674.20982634646</v>
      </c>
      <c r="AO252" s="44">
        <f t="shared" si="157"/>
        <v>14973.44691871181</v>
      </c>
      <c r="AP252" s="45">
        <f>FUELUSE(AO252,AP234,AO234,AP243,AO243,AP$7,$D252,$E252,$F252,$G252)</f>
        <v>15274.129555860598</v>
      </c>
    </row>
    <row r="253" spans="1:42" hidden="1" outlineLevel="2" x14ac:dyDescent="0.25">
      <c r="A253" s="5" t="s">
        <v>930</v>
      </c>
      <c r="B253" s="5" t="s">
        <v>874</v>
      </c>
      <c r="C253" s="5" t="s">
        <v>880</v>
      </c>
      <c r="D253" s="37">
        <f>INDEX(Inputs!$N$5:$N$132,MATCH($B253&amp;"|"&amp;$C253,Inputs!$A$5:$A$132,0))</f>
        <v>0.8</v>
      </c>
      <c r="E253" s="37">
        <f>INDEX(Inputs!$O$5:$O$132,MATCH($B253&amp;"|"&amp;$C253,Inputs!$A$5:$A$132,0))</f>
        <v>-0.3</v>
      </c>
      <c r="F253" s="37">
        <f>INDEX(Inputs!$P$5:$P$132,MATCH($B253&amp;"|"&amp;$C253,Inputs!$A$5:$A$132,0))</f>
        <v>-0.4</v>
      </c>
      <c r="G253" s="37">
        <f>INDEX(Inputs!$Q$5:$Q$132,MATCH($B253&amp;"|"&amp;$C253,Inputs!$A$5:$A$132,0))</f>
        <v>0.01</v>
      </c>
      <c r="H253" s="5" t="str">
        <f>INDEX(Variables!$B$5:$B$65,MATCH($A253,Variables!$A$5:$A$65,0))&amp;IF($C253="",""," | "&amp;INDEX(Mapping!$B$5:$B$26,MATCH($C253,Mapping!$A$5:$A$26,0))&amp;" | "&amp;INDEX(Mapping!$B$30:$B$41,MATCH($B253,Mapping!$A$30:$A$41,0)))</f>
        <v>Fuel use | Road | LPG</v>
      </c>
      <c r="I253" s="5" t="str">
        <f>INDEX(Variables!$C$5:$C$65,MATCH($A253,Variables!$A$5:$A$65,0))</f>
        <v>ktoe</v>
      </c>
      <c r="J253" s="5" t="str">
        <f>INDEX(Variables!$E$5:$E$65,MATCH($A253,Variables!$A$5:$A$65,0))</f>
        <v>Inputs (base year), CPAT eq. 3.3.3</v>
      </c>
      <c r="K253" s="5"/>
      <c r="L253" s="23" t="str">
        <f>LOWER(Settings!$C$4)&amp;".mit."&amp;$A253&amp;IF($C253="","","."&amp;$C253&amp;"."&amp;$B253)&amp;IF(INDEX(Variables!$D$5:$D$65,MATCH($A253,Variables!$A$5:$A$65,0))="","","."&amp;INDEX(Variables!$D$5:$D$65,MATCH($A253,Variables!$A$5:$A$65,0)))&amp;"."&amp;L$5</f>
        <v>egy.mit.ener.rod.lpg.e.1</v>
      </c>
      <c r="M253" s="43">
        <f>INDEX(Inputs!$U$5:$U$132,MATCH($B253&amp;"|"&amp;$C253,Inputs!$A$5:$A$132,0))</f>
        <v>0</v>
      </c>
      <c r="N253" s="44">
        <f t="shared" ref="N253:Y253" si="158">M253*(1/(1+$G253))^(1+$E253)*(1+N$7)^$D253*(N235/M235)^$E253*((N235+N244)/(M235+M244))^($F253*(1+$E253))</f>
        <v>0</v>
      </c>
      <c r="O253" s="44">
        <f t="shared" si="158"/>
        <v>0</v>
      </c>
      <c r="P253" s="44">
        <f t="shared" si="158"/>
        <v>0</v>
      </c>
      <c r="Q253" s="44">
        <f t="shared" si="158"/>
        <v>0</v>
      </c>
      <c r="R253" s="44">
        <f t="shared" si="158"/>
        <v>0</v>
      </c>
      <c r="S253" s="44">
        <f t="shared" si="158"/>
        <v>0</v>
      </c>
      <c r="T253" s="44">
        <f t="shared" si="158"/>
        <v>0</v>
      </c>
      <c r="U253" s="44">
        <f t="shared" si="158"/>
        <v>0</v>
      </c>
      <c r="V253" s="44">
        <f t="shared" si="158"/>
        <v>0</v>
      </c>
      <c r="W253" s="44">
        <f t="shared" si="158"/>
        <v>0</v>
      </c>
      <c r="X253" s="44">
        <f t="shared" si="158"/>
        <v>0</v>
      </c>
      <c r="Y253" s="44">
        <f t="shared" si="158"/>
        <v>0</v>
      </c>
      <c r="Z253" s="45">
        <f>FUELUSE(Y253,Z235,Y235,Z244,Y244,Z$7,$D253,$E253,$F253,$G253)</f>
        <v>0</v>
      </c>
      <c r="AA253" s="45"/>
      <c r="AB253" s="23" t="str">
        <f>LOWER(Settings!$C$4)&amp;".mit."&amp;$A253&amp;IF($C253="","","."&amp;$C253&amp;"."&amp;$B253)&amp;IF(INDEX(Variables!$D$5:$D$65,MATCH($A253,Variables!$A$5:$A$65,0))="","","."&amp;INDEX(Variables!$D$5:$D$65,MATCH($A253,Variables!$A$5:$A$65,0)))&amp;"."&amp;AB$5</f>
        <v>egy.mit.ener.rod.lpg.e.2</v>
      </c>
      <c r="AC253" s="43">
        <f>INDEX(Inputs!$U$5:$U$132,MATCH($B253&amp;"|"&amp;$C253,Inputs!$A$5:$A$132,0))</f>
        <v>0</v>
      </c>
      <c r="AD253" s="44">
        <f t="shared" ref="AD253:AO253" si="159">AC253*(1/(1+$G253))^(1+$E253)*(1+AD$7)^$D253*(AD235/AC235)^$E253*((AD235+AD244)/(AC235+AC244))^($F253*(1+$E253))</f>
        <v>0</v>
      </c>
      <c r="AE253" s="44">
        <f t="shared" si="159"/>
        <v>0</v>
      </c>
      <c r="AF253" s="44">
        <f t="shared" si="159"/>
        <v>0</v>
      </c>
      <c r="AG253" s="44">
        <f t="shared" si="159"/>
        <v>0</v>
      </c>
      <c r="AH253" s="44">
        <f t="shared" si="159"/>
        <v>0</v>
      </c>
      <c r="AI253" s="44">
        <f t="shared" si="159"/>
        <v>0</v>
      </c>
      <c r="AJ253" s="44">
        <f t="shared" si="159"/>
        <v>0</v>
      </c>
      <c r="AK253" s="44">
        <f t="shared" si="159"/>
        <v>0</v>
      </c>
      <c r="AL253" s="44">
        <f t="shared" si="159"/>
        <v>0</v>
      </c>
      <c r="AM253" s="44">
        <f t="shared" si="159"/>
        <v>0</v>
      </c>
      <c r="AN253" s="44">
        <f t="shared" si="159"/>
        <v>0</v>
      </c>
      <c r="AO253" s="44">
        <f t="shared" si="159"/>
        <v>0</v>
      </c>
      <c r="AP253" s="45">
        <f>FUELUSE(AO253,AP235,AO235,AP244,AO244,AP$7,$D253,$E253,$F253,$G253)</f>
        <v>0</v>
      </c>
    </row>
    <row r="254" spans="1:42" hidden="1" outlineLevel="2" x14ac:dyDescent="0.25">
      <c r="A254" s="5" t="s">
        <v>930</v>
      </c>
      <c r="B254" s="5" t="s">
        <v>875</v>
      </c>
      <c r="C254" s="5" t="s">
        <v>880</v>
      </c>
      <c r="D254" s="37">
        <f>INDEX(Inputs!$N$5:$N$132,MATCH($B254&amp;"|"&amp;$C254,Inputs!$A$5:$A$132,0))</f>
        <v>0.8</v>
      </c>
      <c r="E254" s="37">
        <f>INDEX(Inputs!$O$5:$O$132,MATCH($B254&amp;"|"&amp;$C254,Inputs!$A$5:$A$132,0))</f>
        <v>-0.3</v>
      </c>
      <c r="F254" s="37">
        <f>INDEX(Inputs!$P$5:$P$132,MATCH($B254&amp;"|"&amp;$C254,Inputs!$A$5:$A$132,0))</f>
        <v>-0.4</v>
      </c>
      <c r="G254" s="37">
        <f>INDEX(Inputs!$Q$5:$Q$132,MATCH($B254&amp;"|"&amp;$C254,Inputs!$A$5:$A$132,0))</f>
        <v>0.01</v>
      </c>
      <c r="H254" s="5" t="str">
        <f>INDEX(Variables!$B$5:$B$65,MATCH($A254,Variables!$A$5:$A$65,0))&amp;IF($C254="",""," | "&amp;INDEX(Mapping!$B$5:$B$26,MATCH($C254,Mapping!$A$5:$A$26,0))&amp;" | "&amp;INDEX(Mapping!$B$30:$B$41,MATCH($B254,Mapping!$A$30:$A$41,0)))</f>
        <v>Fuel use | Road | Kerosene</v>
      </c>
      <c r="I254" s="5" t="str">
        <f>INDEX(Variables!$C$5:$C$65,MATCH($A254,Variables!$A$5:$A$65,0))</f>
        <v>ktoe</v>
      </c>
      <c r="J254" s="5" t="str">
        <f>INDEX(Variables!$E$5:$E$65,MATCH($A254,Variables!$A$5:$A$65,0))</f>
        <v>Inputs (base year), CPAT eq. 3.3.3</v>
      </c>
      <c r="K254" s="5"/>
      <c r="L254" s="23" t="str">
        <f>LOWER(Settings!$C$4)&amp;".mit."&amp;$A254&amp;IF($C254="","","."&amp;$C254&amp;"."&amp;$B254)&amp;IF(INDEX(Variables!$D$5:$D$65,MATCH($A254,Variables!$A$5:$A$65,0))="","","."&amp;INDEX(Variables!$D$5:$D$65,MATCH($A254,Variables!$A$5:$A$65,0)))&amp;"."&amp;L$5</f>
        <v>egy.mit.ener.rod.ker.e.1</v>
      </c>
      <c r="M254" s="43">
        <f>INDEX(Inputs!$U$5:$U$132,MATCH($B254&amp;"|"&amp;$C254,Inputs!$A$5:$A$132,0))</f>
        <v>0</v>
      </c>
      <c r="N254" s="44">
        <f t="shared" ref="N254:Y254" si="160">M254*(1/(1+$G254))^(1+$E254)*(1+N$7)^$D254*(N236/M236)^$E254*((N236+N245)/(M236+M245))^($F254*(1+$E254))</f>
        <v>0</v>
      </c>
      <c r="O254" s="44">
        <f t="shared" si="160"/>
        <v>0</v>
      </c>
      <c r="P254" s="44">
        <f t="shared" si="160"/>
        <v>0</v>
      </c>
      <c r="Q254" s="44">
        <f t="shared" si="160"/>
        <v>0</v>
      </c>
      <c r="R254" s="44">
        <f t="shared" si="160"/>
        <v>0</v>
      </c>
      <c r="S254" s="44">
        <f t="shared" si="160"/>
        <v>0</v>
      </c>
      <c r="T254" s="44">
        <f t="shared" si="160"/>
        <v>0</v>
      </c>
      <c r="U254" s="44">
        <f t="shared" si="160"/>
        <v>0</v>
      </c>
      <c r="V254" s="44">
        <f t="shared" si="160"/>
        <v>0</v>
      </c>
      <c r="W254" s="44">
        <f t="shared" si="160"/>
        <v>0</v>
      </c>
      <c r="X254" s="44">
        <f t="shared" si="160"/>
        <v>0</v>
      </c>
      <c r="Y254" s="44">
        <f t="shared" si="160"/>
        <v>0</v>
      </c>
      <c r="Z254" s="45">
        <f>FUELUSE(Y254,Z236,Y236,Z245,Y245,Z$7,$D254,$E254,$F254,$G254)</f>
        <v>0</v>
      </c>
      <c r="AA254" s="45"/>
      <c r="AB254" s="23" t="str">
        <f>LOWER(Settings!$C$4)&amp;".mit."&amp;$A254&amp;IF($C254="","","."&amp;$C254&amp;"."&amp;$B254)&amp;IF(INDEX(Variables!$D$5:$D$65,MATCH($A254,Variables!$A$5:$A$65,0))="","","."&amp;INDEX(Variables!$D$5:$D$65,MATCH($A254,Variables!$A$5:$A$65,0)))&amp;"."&amp;AB$5</f>
        <v>egy.mit.ener.rod.ker.e.2</v>
      </c>
      <c r="AC254" s="43">
        <f>INDEX(Inputs!$U$5:$U$132,MATCH($B254&amp;"|"&amp;$C254,Inputs!$A$5:$A$132,0))</f>
        <v>0</v>
      </c>
      <c r="AD254" s="44">
        <f t="shared" ref="AD254:AO254" si="161">AC254*(1/(1+$G254))^(1+$E254)*(1+AD$7)^$D254*(AD236/AC236)^$E254*((AD236+AD245)/(AC236+AC245))^($F254*(1+$E254))</f>
        <v>0</v>
      </c>
      <c r="AE254" s="44">
        <f t="shared" si="161"/>
        <v>0</v>
      </c>
      <c r="AF254" s="44">
        <f t="shared" si="161"/>
        <v>0</v>
      </c>
      <c r="AG254" s="44">
        <f t="shared" si="161"/>
        <v>0</v>
      </c>
      <c r="AH254" s="44">
        <f t="shared" si="161"/>
        <v>0</v>
      </c>
      <c r="AI254" s="44">
        <f t="shared" si="161"/>
        <v>0</v>
      </c>
      <c r="AJ254" s="44">
        <f t="shared" si="161"/>
        <v>0</v>
      </c>
      <c r="AK254" s="44">
        <f t="shared" si="161"/>
        <v>0</v>
      </c>
      <c r="AL254" s="44">
        <f t="shared" si="161"/>
        <v>0</v>
      </c>
      <c r="AM254" s="44">
        <f t="shared" si="161"/>
        <v>0</v>
      </c>
      <c r="AN254" s="44">
        <f t="shared" si="161"/>
        <v>0</v>
      </c>
      <c r="AO254" s="44">
        <f t="shared" si="161"/>
        <v>0</v>
      </c>
      <c r="AP254" s="45">
        <f>FUELUSE(AO254,AP236,AO236,AP245,AO245,AP$7,$D254,$E254,$F254,$G254)</f>
        <v>0</v>
      </c>
    </row>
    <row r="255" spans="1:42" hidden="1" outlineLevel="2" x14ac:dyDescent="0.25">
      <c r="A255" s="5" t="s">
        <v>930</v>
      </c>
      <c r="B255" s="5" t="s">
        <v>876</v>
      </c>
      <c r="C255" s="5" t="s">
        <v>880</v>
      </c>
      <c r="D255" s="37">
        <f>INDEX(Inputs!$N$5:$N$132,MATCH($B255&amp;"|"&amp;$C255,Inputs!$A$5:$A$132,0))</f>
        <v>0.8</v>
      </c>
      <c r="E255" s="37">
        <f>INDEX(Inputs!$O$5:$O$132,MATCH($B255&amp;"|"&amp;$C255,Inputs!$A$5:$A$132,0))</f>
        <v>-0.3</v>
      </c>
      <c r="F255" s="37">
        <f>INDEX(Inputs!$P$5:$P$132,MATCH($B255&amp;"|"&amp;$C255,Inputs!$A$5:$A$132,0))</f>
        <v>-0.4</v>
      </c>
      <c r="G255" s="37">
        <f>INDEX(Inputs!$Q$5:$Q$132,MATCH($B255&amp;"|"&amp;$C255,Inputs!$A$5:$A$132,0))</f>
        <v>0.01</v>
      </c>
      <c r="H255" s="5" t="str">
        <f>INDEX(Variables!$B$5:$B$65,MATCH($A255,Variables!$A$5:$A$65,0))&amp;IF($C255="",""," | "&amp;INDEX(Mapping!$B$5:$B$26,MATCH($C255,Mapping!$A$5:$A$26,0))&amp;" | "&amp;INDEX(Mapping!$B$30:$B$41,MATCH($B255,Mapping!$A$30:$A$41,0)))</f>
        <v>Fuel use | Road | Other oil products</v>
      </c>
      <c r="I255" s="5" t="str">
        <f>INDEX(Variables!$C$5:$C$65,MATCH($A255,Variables!$A$5:$A$65,0))</f>
        <v>ktoe</v>
      </c>
      <c r="J255" s="5" t="str">
        <f>INDEX(Variables!$E$5:$E$65,MATCH($A255,Variables!$A$5:$A$65,0))</f>
        <v>Inputs (base year), CPAT eq. 3.3.3</v>
      </c>
      <c r="K255" s="5"/>
      <c r="L255" s="23" t="str">
        <f>LOWER(Settings!$C$4)&amp;".mit."&amp;$A255&amp;IF($C255="","","."&amp;$C255&amp;"."&amp;$B255)&amp;IF(INDEX(Variables!$D$5:$D$65,MATCH($A255,Variables!$A$5:$A$65,0))="","","."&amp;INDEX(Variables!$D$5:$D$65,MATCH($A255,Variables!$A$5:$A$65,0)))&amp;"."&amp;L$5</f>
        <v>egy.mit.ener.rod.oop.e.1</v>
      </c>
      <c r="M255" s="43">
        <f>INDEX(Inputs!$U$5:$U$132,MATCH($B255&amp;"|"&amp;$C255,Inputs!$A$5:$A$132,0))</f>
        <v>0</v>
      </c>
      <c r="N255" s="44">
        <f t="shared" ref="N255:Y255" si="162">M255*(1/(1+$G255))^(1+$E255)*(1+N$7)^$D255*(N237/M237)^$E255*((N237+N246)/(M237+M246))^($F255*(1+$E255))</f>
        <v>0</v>
      </c>
      <c r="O255" s="44">
        <f t="shared" si="162"/>
        <v>0</v>
      </c>
      <c r="P255" s="44">
        <f t="shared" si="162"/>
        <v>0</v>
      </c>
      <c r="Q255" s="44">
        <f t="shared" si="162"/>
        <v>0</v>
      </c>
      <c r="R255" s="44">
        <f t="shared" si="162"/>
        <v>0</v>
      </c>
      <c r="S255" s="44">
        <f t="shared" si="162"/>
        <v>0</v>
      </c>
      <c r="T255" s="44">
        <f t="shared" si="162"/>
        <v>0</v>
      </c>
      <c r="U255" s="44">
        <f t="shared" si="162"/>
        <v>0</v>
      </c>
      <c r="V255" s="44">
        <f t="shared" si="162"/>
        <v>0</v>
      </c>
      <c r="W255" s="44">
        <f t="shared" si="162"/>
        <v>0</v>
      </c>
      <c r="X255" s="44">
        <f t="shared" si="162"/>
        <v>0</v>
      </c>
      <c r="Y255" s="44">
        <f t="shared" si="162"/>
        <v>0</v>
      </c>
      <c r="Z255" s="45">
        <f>FUELUSE(Y255,Z237,Y237,Z246,Y246,Z$7,$D255,$E255,$F255,$G255)</f>
        <v>0</v>
      </c>
      <c r="AA255" s="45"/>
      <c r="AB255" s="23" t="str">
        <f>LOWER(Settings!$C$4)&amp;".mit."&amp;$A255&amp;IF($C255="","","."&amp;$C255&amp;"."&amp;$B255)&amp;IF(INDEX(Variables!$D$5:$D$65,MATCH($A255,Variables!$A$5:$A$65,0))="","","."&amp;INDEX(Variables!$D$5:$D$65,MATCH($A255,Variables!$A$5:$A$65,0)))&amp;"."&amp;AB$5</f>
        <v>egy.mit.ener.rod.oop.e.2</v>
      </c>
      <c r="AC255" s="43">
        <f>INDEX(Inputs!$U$5:$U$132,MATCH($B255&amp;"|"&amp;$C255,Inputs!$A$5:$A$132,0))</f>
        <v>0</v>
      </c>
      <c r="AD255" s="44">
        <f t="shared" ref="AD255:AO255" si="163">AC255*(1/(1+$G255))^(1+$E255)*(1+AD$7)^$D255*(AD237/AC237)^$E255*((AD237+AD246)/(AC237+AC246))^($F255*(1+$E255))</f>
        <v>0</v>
      </c>
      <c r="AE255" s="44">
        <f t="shared" si="163"/>
        <v>0</v>
      </c>
      <c r="AF255" s="44">
        <f t="shared" si="163"/>
        <v>0</v>
      </c>
      <c r="AG255" s="44">
        <f t="shared" si="163"/>
        <v>0</v>
      </c>
      <c r="AH255" s="44">
        <f t="shared" si="163"/>
        <v>0</v>
      </c>
      <c r="AI255" s="44">
        <f t="shared" si="163"/>
        <v>0</v>
      </c>
      <c r="AJ255" s="44">
        <f t="shared" si="163"/>
        <v>0</v>
      </c>
      <c r="AK255" s="44">
        <f t="shared" si="163"/>
        <v>0</v>
      </c>
      <c r="AL255" s="44">
        <f t="shared" si="163"/>
        <v>0</v>
      </c>
      <c r="AM255" s="44">
        <f t="shared" si="163"/>
        <v>0</v>
      </c>
      <c r="AN255" s="44">
        <f t="shared" si="163"/>
        <v>0</v>
      </c>
      <c r="AO255" s="44">
        <f t="shared" si="163"/>
        <v>0</v>
      </c>
      <c r="AP255" s="45">
        <f>FUELUSE(AO255,AP237,AO237,AP246,AO246,AP$7,$D255,$E255,$F255,$G255)</f>
        <v>0</v>
      </c>
    </row>
    <row r="256" spans="1:42" hidden="1" outlineLevel="2" x14ac:dyDescent="0.25">
      <c r="A256" s="5" t="s">
        <v>930</v>
      </c>
      <c r="B256" s="5" t="s">
        <v>877</v>
      </c>
      <c r="C256" s="5" t="s">
        <v>880</v>
      </c>
      <c r="D256" s="37">
        <f>INDEX(Inputs!$N$5:$N$132,MATCH($B256&amp;"|"&amp;$C256,Inputs!$A$5:$A$132,0))</f>
        <v>0</v>
      </c>
      <c r="E256" s="37">
        <f>INDEX(Inputs!$O$5:$O$132,MATCH($B256&amp;"|"&amp;$C256,Inputs!$A$5:$A$132,0))</f>
        <v>-0.3</v>
      </c>
      <c r="F256" s="37">
        <f>INDEX(Inputs!$P$5:$P$132,MATCH($B256&amp;"|"&amp;$C256,Inputs!$A$5:$A$132,0))</f>
        <v>-0.2</v>
      </c>
      <c r="G256" s="37">
        <f>INDEX(Inputs!$Q$5:$Q$132,MATCH($B256&amp;"|"&amp;$C256,Inputs!$A$5:$A$132,0))</f>
        <v>0.01</v>
      </c>
      <c r="H256" s="5" t="str">
        <f>INDEX(Variables!$B$5:$B$65,MATCH($A256,Variables!$A$5:$A$65,0))&amp;IF($C256="",""," | "&amp;INDEX(Mapping!$B$5:$B$26,MATCH($C256,Mapping!$A$5:$A$26,0))&amp;" | "&amp;INDEX(Mapping!$B$30:$B$41,MATCH($B256,Mapping!$A$30:$A$41,0)))</f>
        <v>Fuel use | Road | Biomass</v>
      </c>
      <c r="I256" s="5" t="str">
        <f>INDEX(Variables!$C$5:$C$65,MATCH($A256,Variables!$A$5:$A$65,0))</f>
        <v>ktoe</v>
      </c>
      <c r="J256" s="5" t="str">
        <f>INDEX(Variables!$E$5:$E$65,MATCH($A256,Variables!$A$5:$A$65,0))</f>
        <v>Inputs (base year), CPAT eq. 3.3.3</v>
      </c>
      <c r="K256" s="5"/>
      <c r="L256" s="23" t="str">
        <f>LOWER(Settings!$C$4)&amp;".mit."&amp;$A256&amp;IF($C256="","","."&amp;$C256&amp;"."&amp;$B256)&amp;IF(INDEX(Variables!$D$5:$D$65,MATCH($A256,Variables!$A$5:$A$65,0))="","","."&amp;INDEX(Variables!$D$5:$D$65,MATCH($A256,Variables!$A$5:$A$65,0)))&amp;"."&amp;L$5</f>
        <v>egy.mit.ener.rod.bio.e.1</v>
      </c>
      <c r="M256" s="43">
        <f>INDEX(Inputs!$U$5:$U$132,MATCH($B256&amp;"|"&amp;$C256,Inputs!$A$5:$A$132,0))</f>
        <v>0</v>
      </c>
      <c r="N256" s="44">
        <f t="shared" ref="N256:Y256" si="164">M256*(1/(1+$G256))^(1+$E256)*(1+N$7)^$D256*(N238/M238)^$E256*((N238+N247)/(M238+M247))^($F256*(1+$E256))</f>
        <v>0</v>
      </c>
      <c r="O256" s="44">
        <f t="shared" si="164"/>
        <v>0</v>
      </c>
      <c r="P256" s="44">
        <f t="shared" si="164"/>
        <v>0</v>
      </c>
      <c r="Q256" s="44">
        <f t="shared" si="164"/>
        <v>0</v>
      </c>
      <c r="R256" s="44">
        <f t="shared" si="164"/>
        <v>0</v>
      </c>
      <c r="S256" s="44">
        <f t="shared" si="164"/>
        <v>0</v>
      </c>
      <c r="T256" s="44">
        <f t="shared" si="164"/>
        <v>0</v>
      </c>
      <c r="U256" s="44">
        <f t="shared" si="164"/>
        <v>0</v>
      </c>
      <c r="V256" s="44">
        <f t="shared" si="164"/>
        <v>0</v>
      </c>
      <c r="W256" s="44">
        <f t="shared" si="164"/>
        <v>0</v>
      </c>
      <c r="X256" s="44">
        <f t="shared" si="164"/>
        <v>0</v>
      </c>
      <c r="Y256" s="44">
        <f t="shared" si="164"/>
        <v>0</v>
      </c>
      <c r="Z256" s="45">
        <f>FUELUSE(Y256,Z238,Y238,Z247,Y247,Z$7,$D256,$E256,$F256,$G256)</f>
        <v>0</v>
      </c>
      <c r="AA256" s="45"/>
      <c r="AB256" s="23" t="str">
        <f>LOWER(Settings!$C$4)&amp;".mit."&amp;$A256&amp;IF($C256="","","."&amp;$C256&amp;"."&amp;$B256)&amp;IF(INDEX(Variables!$D$5:$D$65,MATCH($A256,Variables!$A$5:$A$65,0))="","","."&amp;INDEX(Variables!$D$5:$D$65,MATCH($A256,Variables!$A$5:$A$65,0)))&amp;"."&amp;AB$5</f>
        <v>egy.mit.ener.rod.bio.e.2</v>
      </c>
      <c r="AC256" s="43">
        <f>INDEX(Inputs!$U$5:$U$132,MATCH($B256&amp;"|"&amp;$C256,Inputs!$A$5:$A$132,0))</f>
        <v>0</v>
      </c>
      <c r="AD256" s="44">
        <f t="shared" ref="AD256:AO256" si="165">AC256*(1/(1+$G256))^(1+$E256)*(1+AD$7)^$D256*(AD238/AC238)^$E256*((AD238+AD247)/(AC238+AC247))^($F256*(1+$E256))</f>
        <v>0</v>
      </c>
      <c r="AE256" s="44">
        <f t="shared" si="165"/>
        <v>0</v>
      </c>
      <c r="AF256" s="44">
        <f t="shared" si="165"/>
        <v>0</v>
      </c>
      <c r="AG256" s="44">
        <f t="shared" si="165"/>
        <v>0</v>
      </c>
      <c r="AH256" s="44">
        <f t="shared" si="165"/>
        <v>0</v>
      </c>
      <c r="AI256" s="44">
        <f t="shared" si="165"/>
        <v>0</v>
      </c>
      <c r="AJ256" s="44">
        <f t="shared" si="165"/>
        <v>0</v>
      </c>
      <c r="AK256" s="44">
        <f t="shared" si="165"/>
        <v>0</v>
      </c>
      <c r="AL256" s="44">
        <f t="shared" si="165"/>
        <v>0</v>
      </c>
      <c r="AM256" s="44">
        <f t="shared" si="165"/>
        <v>0</v>
      </c>
      <c r="AN256" s="44">
        <f t="shared" si="165"/>
        <v>0</v>
      </c>
      <c r="AO256" s="44">
        <f t="shared" si="165"/>
        <v>0</v>
      </c>
      <c r="AP256" s="45">
        <f>FUELUSE(AO256,AP238,AO238,AP247,AO247,AP$7,$D256,$E256,$F256,$G256)</f>
        <v>0</v>
      </c>
    </row>
    <row r="257" spans="1:42" hidden="1" outlineLevel="2" x14ac:dyDescent="0.25"/>
    <row r="258" spans="1:42" outlineLevel="1" collapsed="1" x14ac:dyDescent="0.25">
      <c r="A258" s="7" t="s">
        <v>930</v>
      </c>
      <c r="B258" s="7" t="s">
        <v>870</v>
      </c>
      <c r="C258" s="7" t="s">
        <v>881</v>
      </c>
      <c r="H258" s="7" t="str">
        <f>INDEX(Variables!$B$5:$B$65,MATCH($A258,Variables!$A$5:$A$65,0))&amp;IF($C258="",""," | "&amp;INDEX(Mapping!$B$5:$B$26,MATCH($C258,Mapping!$A$5:$A$26,0))&amp;" | "&amp;INDEX(Mapping!$B$30:$B$41,MATCH($B258,Mapping!$A$30:$A$41,0)))</f>
        <v>Fuel use | Rail | All fuels</v>
      </c>
      <c r="I258" s="7" t="str">
        <f>INDEX(Variables!$C$5:$C$65,MATCH($A258,Variables!$A$5:$A$65,0))</f>
        <v>ktoe</v>
      </c>
      <c r="J258" s="7" t="str">
        <f>INDEX(Variables!$E$5:$E$65,MATCH($A258,Variables!$A$5:$A$65,0))</f>
        <v>Inputs (base year), CPAT eq. 3.3.3</v>
      </c>
      <c r="K258" s="7"/>
      <c r="L258" s="28" t="str">
        <f>LOWER(Settings!$C$4)&amp;".mit."&amp;$A258&amp;IF($C258="","","."&amp;$C258&amp;"."&amp;$B258)&amp;IF(INDEX(Variables!$D$5:$D$65,MATCH($A258,Variables!$A$5:$A$65,0))="","","."&amp;INDEX(Variables!$D$5:$D$65,MATCH($A258,Variables!$A$5:$A$65,0)))&amp;"."&amp;L$5</f>
        <v>egy.mit.ener.ral.all.e.1</v>
      </c>
      <c r="M258" s="41">
        <f t="shared" ref="M258:Z258" si="166">SUM(M304:M311)</f>
        <v>0</v>
      </c>
      <c r="N258" s="42">
        <f t="shared" si="166"/>
        <v>0</v>
      </c>
      <c r="O258" s="42">
        <f t="shared" si="166"/>
        <v>0</v>
      </c>
      <c r="P258" s="42">
        <f t="shared" si="166"/>
        <v>0</v>
      </c>
      <c r="Q258" s="42">
        <f t="shared" si="166"/>
        <v>0</v>
      </c>
      <c r="R258" s="42">
        <f t="shared" si="166"/>
        <v>0</v>
      </c>
      <c r="S258" s="42">
        <f t="shared" si="166"/>
        <v>0</v>
      </c>
      <c r="T258" s="42">
        <f t="shared" si="166"/>
        <v>0</v>
      </c>
      <c r="U258" s="42">
        <f t="shared" si="166"/>
        <v>0</v>
      </c>
      <c r="V258" s="42">
        <f t="shared" si="166"/>
        <v>0</v>
      </c>
      <c r="W258" s="42">
        <f t="shared" si="166"/>
        <v>0</v>
      </c>
      <c r="X258" s="42">
        <f t="shared" si="166"/>
        <v>0</v>
      </c>
      <c r="Y258" s="42">
        <f t="shared" si="166"/>
        <v>0</v>
      </c>
      <c r="Z258" s="42">
        <f t="shared" si="166"/>
        <v>0</v>
      </c>
      <c r="AA258" s="42"/>
      <c r="AB258" s="28" t="str">
        <f>LOWER(Settings!$C$4)&amp;".mit."&amp;$A258&amp;IF($C258="","","."&amp;$C258&amp;"."&amp;$B258)&amp;IF(INDEX(Variables!$D$5:$D$65,MATCH($A258,Variables!$A$5:$A$65,0))="","","."&amp;INDEX(Variables!$D$5:$D$65,MATCH($A258,Variables!$A$5:$A$65,0)))&amp;"."&amp;AB$5</f>
        <v>egy.mit.ener.ral.all.e.2</v>
      </c>
      <c r="AC258" s="41">
        <f t="shared" ref="AC258:AP258" si="167">SUM(AC304:AC311)</f>
        <v>0</v>
      </c>
      <c r="AD258" s="42">
        <f t="shared" si="167"/>
        <v>0</v>
      </c>
      <c r="AE258" s="42">
        <f t="shared" si="167"/>
        <v>0</v>
      </c>
      <c r="AF258" s="42">
        <f t="shared" si="167"/>
        <v>0</v>
      </c>
      <c r="AG258" s="42">
        <f t="shared" si="167"/>
        <v>0</v>
      </c>
      <c r="AH258" s="42">
        <f t="shared" si="167"/>
        <v>0</v>
      </c>
      <c r="AI258" s="42">
        <f t="shared" si="167"/>
        <v>0</v>
      </c>
      <c r="AJ258" s="42">
        <f t="shared" si="167"/>
        <v>0</v>
      </c>
      <c r="AK258" s="42">
        <f t="shared" si="167"/>
        <v>0</v>
      </c>
      <c r="AL258" s="42">
        <f t="shared" si="167"/>
        <v>0</v>
      </c>
      <c r="AM258" s="42">
        <f t="shared" si="167"/>
        <v>0</v>
      </c>
      <c r="AN258" s="42">
        <f t="shared" si="167"/>
        <v>0</v>
      </c>
      <c r="AO258" s="42">
        <f t="shared" si="167"/>
        <v>0</v>
      </c>
      <c r="AP258" s="42">
        <f t="shared" si="167"/>
        <v>0</v>
      </c>
    </row>
    <row r="259" spans="1:42" hidden="1" outlineLevel="2" x14ac:dyDescent="0.25">
      <c r="A259" s="5" t="s">
        <v>931</v>
      </c>
      <c r="B259" s="5" t="s">
        <v>869</v>
      </c>
      <c r="C259" s="5" t="s">
        <v>881</v>
      </c>
      <c r="D259" s="37">
        <f>INDEX(Inputs!$T$5:$T$132,MATCH($B259&amp;"|"&amp;$C259,Inputs!$A$5:$A$132,0))</f>
        <v>9.4308000000000003E-2</v>
      </c>
      <c r="E259" s="37">
        <f>INDEX(Inputs!$J$5:$J$132,MATCH($B259&amp;"|"&amp;$C259,Inputs!$A$5:$A$132,0))</f>
        <v>1</v>
      </c>
      <c r="F259" s="37">
        <f>INDEX(Inputs!$K$5:$K$132,MATCH($B259&amp;"|"&amp;$C259,Inputs!$A$5:$A$132,0))</f>
        <v>3</v>
      </c>
      <c r="G259" s="36"/>
      <c r="H259" s="5" t="str">
        <f>INDEX(Variables!$B$5:$B$65,MATCH($A259,Variables!$A$5:$A$65,0))&amp;IF($C259="",""," | "&amp;INDEX(Mapping!$B$5:$B$26,MATCH($C259,Mapping!$A$5:$A$26,0))&amp;" | "&amp;INDEX(Mapping!$B$30:$B$41,MATCH($B259,Mapping!$A$30:$A$41,0)))</f>
        <v>New carbon tax | Rail | Coal</v>
      </c>
      <c r="I259" s="5" t="str">
        <f>INDEX(Variables!$C$5:$C$65,MATCH($A259,Variables!$A$5:$A$65,0))</f>
        <v>$/GJ</v>
      </c>
      <c r="J259" s="5" t="str">
        <f>INDEX(Variables!$E$5:$E$65,MATCH($A259,Variables!$A$5:$A$65,0))</f>
        <v>Carbon price x EF x fuel and sector coverage</v>
      </c>
      <c r="K259" s="5"/>
      <c r="L259" s="23" t="str">
        <f>LOWER(Settings!$C$4)&amp;".mit."&amp;$A259&amp;IF($C259="","","."&amp;$C259&amp;"."&amp;$B259)&amp;IF(INDEX(Variables!$D$5:$D$65,MATCH($A259,Variables!$A$5:$A$65,0))="","","."&amp;INDEX(Variables!$D$5:$D$65,MATCH($A259,Variables!$A$5:$A$65,0)))&amp;"."&amp;L$5</f>
        <v>egy.mit.ctxnew.ral.coa.a.1</v>
      </c>
      <c r="M259" s="38">
        <f t="shared" ref="M259:Z266" si="168">M$12*$D259*INDEX(M$21:M$28,$E259)*INDEX(M$30:M$46,$F259)</f>
        <v>0</v>
      </c>
      <c r="N259" s="37">
        <f t="shared" si="168"/>
        <v>0</v>
      </c>
      <c r="O259" s="37">
        <f t="shared" si="168"/>
        <v>0</v>
      </c>
      <c r="P259" s="37">
        <f t="shared" si="168"/>
        <v>0</v>
      </c>
      <c r="Q259" s="37">
        <f t="shared" si="168"/>
        <v>0</v>
      </c>
      <c r="R259" s="37">
        <f t="shared" si="168"/>
        <v>0</v>
      </c>
      <c r="S259" s="37">
        <f t="shared" si="168"/>
        <v>0</v>
      </c>
      <c r="T259" s="37">
        <f t="shared" si="168"/>
        <v>0</v>
      </c>
      <c r="U259" s="37">
        <f t="shared" si="168"/>
        <v>0</v>
      </c>
      <c r="V259" s="37">
        <f t="shared" si="168"/>
        <v>0</v>
      </c>
      <c r="W259" s="37">
        <f t="shared" si="168"/>
        <v>0</v>
      </c>
      <c r="X259" s="37">
        <f t="shared" si="168"/>
        <v>0</v>
      </c>
      <c r="Y259" s="37">
        <f t="shared" si="168"/>
        <v>0</v>
      </c>
      <c r="Z259" s="37">
        <f t="shared" si="168"/>
        <v>0</v>
      </c>
      <c r="AA259" s="37"/>
      <c r="AB259" s="23" t="str">
        <f>LOWER(Settings!$C$4)&amp;".mit."&amp;$A259&amp;IF($C259="","","."&amp;$C259&amp;"."&amp;$B259)&amp;IF(INDEX(Variables!$D$5:$D$65,MATCH($A259,Variables!$A$5:$A$65,0))="","","."&amp;INDEX(Variables!$D$5:$D$65,MATCH($A259,Variables!$A$5:$A$65,0)))&amp;"."&amp;AB$5</f>
        <v>egy.mit.ctxnew.ral.coa.a.2</v>
      </c>
      <c r="AC259" s="38">
        <f t="shared" ref="AC259:AP266" si="169">AC$12*$D259*INDEX(AC$21:AC$28,$E259)*INDEX(AC$30:AC$46,$F259)</f>
        <v>0</v>
      </c>
      <c r="AD259" s="37">
        <f t="shared" si="169"/>
        <v>0</v>
      </c>
      <c r="AE259" s="37">
        <f t="shared" si="169"/>
        <v>0</v>
      </c>
      <c r="AF259" s="37">
        <f t="shared" si="169"/>
        <v>0</v>
      </c>
      <c r="AG259" s="37">
        <f t="shared" si="169"/>
        <v>0</v>
      </c>
      <c r="AH259" s="37">
        <f t="shared" si="169"/>
        <v>1.8861600000000001</v>
      </c>
      <c r="AI259" s="37">
        <f t="shared" si="169"/>
        <v>1.8861600000000001</v>
      </c>
      <c r="AJ259" s="37">
        <f t="shared" si="169"/>
        <v>1.8861600000000001</v>
      </c>
      <c r="AK259" s="37">
        <f t="shared" si="169"/>
        <v>1.8861600000000001</v>
      </c>
      <c r="AL259" s="37">
        <f t="shared" si="169"/>
        <v>1.8861600000000001</v>
      </c>
      <c r="AM259" s="37">
        <f t="shared" si="169"/>
        <v>1.8861600000000001</v>
      </c>
      <c r="AN259" s="37">
        <f t="shared" si="169"/>
        <v>1.8861600000000001</v>
      </c>
      <c r="AO259" s="37">
        <f t="shared" si="169"/>
        <v>1.8861600000000001</v>
      </c>
      <c r="AP259" s="37">
        <f t="shared" si="169"/>
        <v>1.8861600000000001</v>
      </c>
    </row>
    <row r="260" spans="1:42" hidden="1" outlineLevel="2" x14ac:dyDescent="0.25">
      <c r="A260" s="5" t="s">
        <v>931</v>
      </c>
      <c r="B260" s="5" t="s">
        <v>871</v>
      </c>
      <c r="C260" s="5" t="s">
        <v>881</v>
      </c>
      <c r="D260" s="37">
        <f>INDEX(Inputs!$T$5:$T$132,MATCH($B260&amp;"|"&amp;$C260,Inputs!$A$5:$A$132,0))</f>
        <v>5.5800000000000002E-2</v>
      </c>
      <c r="E260" s="37">
        <f>INDEX(Inputs!$J$5:$J$132,MATCH($B260&amp;"|"&amp;$C260,Inputs!$A$5:$A$132,0))</f>
        <v>2</v>
      </c>
      <c r="F260" s="37">
        <f>INDEX(Inputs!$K$5:$K$132,MATCH($B260&amp;"|"&amp;$C260,Inputs!$A$5:$A$132,0))</f>
        <v>3</v>
      </c>
      <c r="G260" s="36"/>
      <c r="H260" s="5" t="str">
        <f>INDEX(Variables!$B$5:$B$65,MATCH($A260,Variables!$A$5:$A$65,0))&amp;IF($C260="",""," | "&amp;INDEX(Mapping!$B$5:$B$26,MATCH($C260,Mapping!$A$5:$A$26,0))&amp;" | "&amp;INDEX(Mapping!$B$30:$B$41,MATCH($B260,Mapping!$A$30:$A$41,0)))</f>
        <v>New carbon tax | Rail | Natural gas</v>
      </c>
      <c r="I260" s="5" t="str">
        <f>INDEX(Variables!$C$5:$C$65,MATCH($A260,Variables!$A$5:$A$65,0))</f>
        <v>$/GJ</v>
      </c>
      <c r="J260" s="5" t="str">
        <f>INDEX(Variables!$E$5:$E$65,MATCH($A260,Variables!$A$5:$A$65,0))</f>
        <v>Carbon price x EF x fuel and sector coverage</v>
      </c>
      <c r="K260" s="5"/>
      <c r="L260" s="23" t="str">
        <f>LOWER(Settings!$C$4)&amp;".mit."&amp;$A260&amp;IF($C260="","","."&amp;$C260&amp;"."&amp;$B260)&amp;IF(INDEX(Variables!$D$5:$D$65,MATCH($A260,Variables!$A$5:$A$65,0))="","","."&amp;INDEX(Variables!$D$5:$D$65,MATCH($A260,Variables!$A$5:$A$65,0)))&amp;"."&amp;L$5</f>
        <v>egy.mit.ctxnew.ral.nga.a.1</v>
      </c>
      <c r="M260" s="38">
        <f t="shared" si="168"/>
        <v>0</v>
      </c>
      <c r="N260" s="37">
        <f t="shared" si="168"/>
        <v>0</v>
      </c>
      <c r="O260" s="37">
        <f t="shared" si="168"/>
        <v>0</v>
      </c>
      <c r="P260" s="37">
        <f t="shared" si="168"/>
        <v>0</v>
      </c>
      <c r="Q260" s="37">
        <f t="shared" si="168"/>
        <v>0</v>
      </c>
      <c r="R260" s="37">
        <f t="shared" si="168"/>
        <v>0</v>
      </c>
      <c r="S260" s="37">
        <f t="shared" si="168"/>
        <v>0</v>
      </c>
      <c r="T260" s="37">
        <f t="shared" si="168"/>
        <v>0</v>
      </c>
      <c r="U260" s="37">
        <f t="shared" si="168"/>
        <v>0</v>
      </c>
      <c r="V260" s="37">
        <f t="shared" si="168"/>
        <v>0</v>
      </c>
      <c r="W260" s="37">
        <f t="shared" si="168"/>
        <v>0</v>
      </c>
      <c r="X260" s="37">
        <f t="shared" si="168"/>
        <v>0</v>
      </c>
      <c r="Y260" s="37">
        <f t="shared" si="168"/>
        <v>0</v>
      </c>
      <c r="Z260" s="37">
        <f t="shared" si="168"/>
        <v>0</v>
      </c>
      <c r="AA260" s="37"/>
      <c r="AB260" s="23" t="str">
        <f>LOWER(Settings!$C$4)&amp;".mit."&amp;$A260&amp;IF($C260="","","."&amp;$C260&amp;"."&amp;$B260)&amp;IF(INDEX(Variables!$D$5:$D$65,MATCH($A260,Variables!$A$5:$A$65,0))="","","."&amp;INDEX(Variables!$D$5:$D$65,MATCH($A260,Variables!$A$5:$A$65,0)))&amp;"."&amp;AB$5</f>
        <v>egy.mit.ctxnew.ral.nga.a.2</v>
      </c>
      <c r="AC260" s="38">
        <f t="shared" si="169"/>
        <v>0</v>
      </c>
      <c r="AD260" s="37">
        <f t="shared" si="169"/>
        <v>0</v>
      </c>
      <c r="AE260" s="37">
        <f t="shared" si="169"/>
        <v>0</v>
      </c>
      <c r="AF260" s="37">
        <f t="shared" si="169"/>
        <v>0</v>
      </c>
      <c r="AG260" s="37">
        <f t="shared" si="169"/>
        <v>0</v>
      </c>
      <c r="AH260" s="37">
        <f t="shared" si="169"/>
        <v>1.1160000000000001</v>
      </c>
      <c r="AI260" s="37">
        <f t="shared" si="169"/>
        <v>1.1160000000000001</v>
      </c>
      <c r="AJ260" s="37">
        <f t="shared" si="169"/>
        <v>1.1160000000000001</v>
      </c>
      <c r="AK260" s="37">
        <f t="shared" si="169"/>
        <v>1.1160000000000001</v>
      </c>
      <c r="AL260" s="37">
        <f t="shared" si="169"/>
        <v>1.1160000000000001</v>
      </c>
      <c r="AM260" s="37">
        <f t="shared" si="169"/>
        <v>1.1160000000000001</v>
      </c>
      <c r="AN260" s="37">
        <f t="shared" si="169"/>
        <v>1.1160000000000001</v>
      </c>
      <c r="AO260" s="37">
        <f t="shared" si="169"/>
        <v>1.1160000000000001</v>
      </c>
      <c r="AP260" s="37">
        <f t="shared" si="169"/>
        <v>1.1160000000000001</v>
      </c>
    </row>
    <row r="261" spans="1:42" hidden="1" outlineLevel="2" x14ac:dyDescent="0.25">
      <c r="A261" s="5" t="s">
        <v>931</v>
      </c>
      <c r="B261" s="5" t="s">
        <v>872</v>
      </c>
      <c r="C261" s="5" t="s">
        <v>881</v>
      </c>
      <c r="D261" s="37">
        <f>INDEX(Inputs!$T$5:$T$132,MATCH($B261&amp;"|"&amp;$C261,Inputs!$A$5:$A$132,0))</f>
        <v>6.6178000000000001E-2</v>
      </c>
      <c r="E261" s="37">
        <f>INDEX(Inputs!$J$5:$J$132,MATCH($B261&amp;"|"&amp;$C261,Inputs!$A$5:$A$132,0))</f>
        <v>3</v>
      </c>
      <c r="F261" s="37">
        <f>INDEX(Inputs!$K$5:$K$132,MATCH($B261&amp;"|"&amp;$C261,Inputs!$A$5:$A$132,0))</f>
        <v>3</v>
      </c>
      <c r="G261" s="36"/>
      <c r="H261" s="5" t="str">
        <f>INDEX(Variables!$B$5:$B$65,MATCH($A261,Variables!$A$5:$A$65,0))&amp;IF($C261="",""," | "&amp;INDEX(Mapping!$B$5:$B$26,MATCH($C261,Mapping!$A$5:$A$26,0))&amp;" | "&amp;INDEX(Mapping!$B$30:$B$41,MATCH($B261,Mapping!$A$30:$A$41,0)))</f>
        <v>New carbon tax | Rail | Gasoline</v>
      </c>
      <c r="I261" s="5" t="str">
        <f>INDEX(Variables!$C$5:$C$65,MATCH($A261,Variables!$A$5:$A$65,0))</f>
        <v>$/GJ</v>
      </c>
      <c r="J261" s="5" t="str">
        <f>INDEX(Variables!$E$5:$E$65,MATCH($A261,Variables!$A$5:$A$65,0))</f>
        <v>Carbon price x EF x fuel and sector coverage</v>
      </c>
      <c r="K261" s="5"/>
      <c r="L261" s="23" t="str">
        <f>LOWER(Settings!$C$4)&amp;".mit."&amp;$A261&amp;IF($C261="","","."&amp;$C261&amp;"."&amp;$B261)&amp;IF(INDEX(Variables!$D$5:$D$65,MATCH($A261,Variables!$A$5:$A$65,0))="","","."&amp;INDEX(Variables!$D$5:$D$65,MATCH($A261,Variables!$A$5:$A$65,0)))&amp;"."&amp;L$5</f>
        <v>egy.mit.ctxnew.ral.gso.a.1</v>
      </c>
      <c r="M261" s="38">
        <f t="shared" si="168"/>
        <v>0</v>
      </c>
      <c r="N261" s="37">
        <f t="shared" si="168"/>
        <v>0</v>
      </c>
      <c r="O261" s="37">
        <f t="shared" si="168"/>
        <v>0</v>
      </c>
      <c r="P261" s="37">
        <f t="shared" si="168"/>
        <v>0</v>
      </c>
      <c r="Q261" s="37">
        <f t="shared" si="168"/>
        <v>0</v>
      </c>
      <c r="R261" s="37">
        <f t="shared" si="168"/>
        <v>0</v>
      </c>
      <c r="S261" s="37">
        <f t="shared" si="168"/>
        <v>0</v>
      </c>
      <c r="T261" s="37">
        <f t="shared" si="168"/>
        <v>0</v>
      </c>
      <c r="U261" s="37">
        <f t="shared" si="168"/>
        <v>0</v>
      </c>
      <c r="V261" s="37">
        <f t="shared" si="168"/>
        <v>0</v>
      </c>
      <c r="W261" s="37">
        <f t="shared" si="168"/>
        <v>0</v>
      </c>
      <c r="X261" s="37">
        <f t="shared" si="168"/>
        <v>0</v>
      </c>
      <c r="Y261" s="37">
        <f t="shared" si="168"/>
        <v>0</v>
      </c>
      <c r="Z261" s="37">
        <f t="shared" si="168"/>
        <v>0</v>
      </c>
      <c r="AA261" s="37"/>
      <c r="AB261" s="23" t="str">
        <f>LOWER(Settings!$C$4)&amp;".mit."&amp;$A261&amp;IF($C261="","","."&amp;$C261&amp;"."&amp;$B261)&amp;IF(INDEX(Variables!$D$5:$D$65,MATCH($A261,Variables!$A$5:$A$65,0))="","","."&amp;INDEX(Variables!$D$5:$D$65,MATCH($A261,Variables!$A$5:$A$65,0)))&amp;"."&amp;AB$5</f>
        <v>egy.mit.ctxnew.ral.gso.a.2</v>
      </c>
      <c r="AC261" s="38">
        <f t="shared" si="169"/>
        <v>0</v>
      </c>
      <c r="AD261" s="37">
        <f t="shared" si="169"/>
        <v>0</v>
      </c>
      <c r="AE261" s="37">
        <f t="shared" si="169"/>
        <v>0</v>
      </c>
      <c r="AF261" s="37">
        <f t="shared" si="169"/>
        <v>0</v>
      </c>
      <c r="AG261" s="37">
        <f t="shared" si="169"/>
        <v>0</v>
      </c>
      <c r="AH261" s="37">
        <f t="shared" si="169"/>
        <v>1.3235600000000001</v>
      </c>
      <c r="AI261" s="37">
        <f t="shared" si="169"/>
        <v>1.3235600000000001</v>
      </c>
      <c r="AJ261" s="37">
        <f t="shared" si="169"/>
        <v>1.3235600000000001</v>
      </c>
      <c r="AK261" s="37">
        <f t="shared" si="169"/>
        <v>1.3235600000000001</v>
      </c>
      <c r="AL261" s="37">
        <f t="shared" si="169"/>
        <v>1.3235600000000001</v>
      </c>
      <c r="AM261" s="37">
        <f t="shared" si="169"/>
        <v>1.3235600000000001</v>
      </c>
      <c r="AN261" s="37">
        <f t="shared" si="169"/>
        <v>1.3235600000000001</v>
      </c>
      <c r="AO261" s="37">
        <f t="shared" si="169"/>
        <v>1.3235600000000001</v>
      </c>
      <c r="AP261" s="37">
        <f t="shared" si="169"/>
        <v>1.3235600000000001</v>
      </c>
    </row>
    <row r="262" spans="1:42" hidden="1" outlineLevel="2" x14ac:dyDescent="0.25">
      <c r="A262" s="5" t="s">
        <v>931</v>
      </c>
      <c r="B262" s="5" t="s">
        <v>873</v>
      </c>
      <c r="C262" s="5" t="s">
        <v>881</v>
      </c>
      <c r="D262" s="37">
        <f>INDEX(Inputs!$T$5:$T$132,MATCH($B262&amp;"|"&amp;$C262,Inputs!$A$5:$A$132,0))</f>
        <v>7.0808999999999997E-2</v>
      </c>
      <c r="E262" s="37">
        <f>INDEX(Inputs!$J$5:$J$132,MATCH($B262&amp;"|"&amp;$C262,Inputs!$A$5:$A$132,0))</f>
        <v>4</v>
      </c>
      <c r="F262" s="37">
        <f>INDEX(Inputs!$K$5:$K$132,MATCH($B262&amp;"|"&amp;$C262,Inputs!$A$5:$A$132,0))</f>
        <v>3</v>
      </c>
      <c r="G262" s="36"/>
      <c r="H262" s="5" t="str">
        <f>INDEX(Variables!$B$5:$B$65,MATCH($A262,Variables!$A$5:$A$65,0))&amp;IF($C262="",""," | "&amp;INDEX(Mapping!$B$5:$B$26,MATCH($C262,Mapping!$A$5:$A$26,0))&amp;" | "&amp;INDEX(Mapping!$B$30:$B$41,MATCH($B262,Mapping!$A$30:$A$41,0)))</f>
        <v>New carbon tax | Rail | Diesel</v>
      </c>
      <c r="I262" s="5" t="str">
        <f>INDEX(Variables!$C$5:$C$65,MATCH($A262,Variables!$A$5:$A$65,0))</f>
        <v>$/GJ</v>
      </c>
      <c r="J262" s="5" t="str">
        <f>INDEX(Variables!$E$5:$E$65,MATCH($A262,Variables!$A$5:$A$65,0))</f>
        <v>Carbon price x EF x fuel and sector coverage</v>
      </c>
      <c r="K262" s="5"/>
      <c r="L262" s="23" t="str">
        <f>LOWER(Settings!$C$4)&amp;".mit."&amp;$A262&amp;IF($C262="","","."&amp;$C262&amp;"."&amp;$B262)&amp;IF(INDEX(Variables!$D$5:$D$65,MATCH($A262,Variables!$A$5:$A$65,0))="","","."&amp;INDEX(Variables!$D$5:$D$65,MATCH($A262,Variables!$A$5:$A$65,0)))&amp;"."&amp;L$5</f>
        <v>egy.mit.ctxnew.ral.die.a.1</v>
      </c>
      <c r="M262" s="38">
        <f t="shared" si="168"/>
        <v>0</v>
      </c>
      <c r="N262" s="37">
        <f t="shared" si="168"/>
        <v>0</v>
      </c>
      <c r="O262" s="37">
        <f t="shared" si="168"/>
        <v>0</v>
      </c>
      <c r="P262" s="37">
        <f t="shared" si="168"/>
        <v>0</v>
      </c>
      <c r="Q262" s="37">
        <f t="shared" si="168"/>
        <v>0</v>
      </c>
      <c r="R262" s="37">
        <f t="shared" si="168"/>
        <v>0</v>
      </c>
      <c r="S262" s="37">
        <f t="shared" si="168"/>
        <v>0</v>
      </c>
      <c r="T262" s="37">
        <f t="shared" si="168"/>
        <v>0</v>
      </c>
      <c r="U262" s="37">
        <f t="shared" si="168"/>
        <v>0</v>
      </c>
      <c r="V262" s="37">
        <f t="shared" si="168"/>
        <v>0</v>
      </c>
      <c r="W262" s="37">
        <f t="shared" si="168"/>
        <v>0</v>
      </c>
      <c r="X262" s="37">
        <f t="shared" si="168"/>
        <v>0</v>
      </c>
      <c r="Y262" s="37">
        <f t="shared" si="168"/>
        <v>0</v>
      </c>
      <c r="Z262" s="37">
        <f t="shared" si="168"/>
        <v>0</v>
      </c>
      <c r="AA262" s="37"/>
      <c r="AB262" s="23" t="str">
        <f>LOWER(Settings!$C$4)&amp;".mit."&amp;$A262&amp;IF($C262="","","."&amp;$C262&amp;"."&amp;$B262)&amp;IF(INDEX(Variables!$D$5:$D$65,MATCH($A262,Variables!$A$5:$A$65,0))="","","."&amp;INDEX(Variables!$D$5:$D$65,MATCH($A262,Variables!$A$5:$A$65,0)))&amp;"."&amp;AB$5</f>
        <v>egy.mit.ctxnew.ral.die.a.2</v>
      </c>
      <c r="AC262" s="38">
        <f t="shared" si="169"/>
        <v>0</v>
      </c>
      <c r="AD262" s="37">
        <f t="shared" si="169"/>
        <v>0</v>
      </c>
      <c r="AE262" s="37">
        <f t="shared" si="169"/>
        <v>0</v>
      </c>
      <c r="AF262" s="37">
        <f t="shared" si="169"/>
        <v>0</v>
      </c>
      <c r="AG262" s="37">
        <f t="shared" si="169"/>
        <v>0</v>
      </c>
      <c r="AH262" s="37">
        <f t="shared" si="169"/>
        <v>1.41618</v>
      </c>
      <c r="AI262" s="37">
        <f t="shared" si="169"/>
        <v>1.41618</v>
      </c>
      <c r="AJ262" s="37">
        <f t="shared" si="169"/>
        <v>1.41618</v>
      </c>
      <c r="AK262" s="37">
        <f t="shared" si="169"/>
        <v>1.41618</v>
      </c>
      <c r="AL262" s="37">
        <f t="shared" si="169"/>
        <v>1.41618</v>
      </c>
      <c r="AM262" s="37">
        <f t="shared" si="169"/>
        <v>1.41618</v>
      </c>
      <c r="AN262" s="37">
        <f t="shared" si="169"/>
        <v>1.41618</v>
      </c>
      <c r="AO262" s="37">
        <f t="shared" si="169"/>
        <v>1.41618</v>
      </c>
      <c r="AP262" s="37">
        <f t="shared" si="169"/>
        <v>1.41618</v>
      </c>
    </row>
    <row r="263" spans="1:42" hidden="1" outlineLevel="2" x14ac:dyDescent="0.25">
      <c r="A263" s="5" t="s">
        <v>931</v>
      </c>
      <c r="B263" s="5" t="s">
        <v>874</v>
      </c>
      <c r="C263" s="5" t="s">
        <v>881</v>
      </c>
      <c r="D263" s="37">
        <f>INDEX(Inputs!$T$5:$T$132,MATCH($B263&amp;"|"&amp;$C263,Inputs!$A$5:$A$132,0))</f>
        <v>6.8599999999999994E-2</v>
      </c>
      <c r="E263" s="37">
        <f>INDEX(Inputs!$J$5:$J$132,MATCH($B263&amp;"|"&amp;$C263,Inputs!$A$5:$A$132,0))</f>
        <v>5</v>
      </c>
      <c r="F263" s="37">
        <f>INDEX(Inputs!$K$5:$K$132,MATCH($B263&amp;"|"&amp;$C263,Inputs!$A$5:$A$132,0))</f>
        <v>3</v>
      </c>
      <c r="G263" s="36"/>
      <c r="H263" s="5" t="str">
        <f>INDEX(Variables!$B$5:$B$65,MATCH($A263,Variables!$A$5:$A$65,0))&amp;IF($C263="",""," | "&amp;INDEX(Mapping!$B$5:$B$26,MATCH($C263,Mapping!$A$5:$A$26,0))&amp;" | "&amp;INDEX(Mapping!$B$30:$B$41,MATCH($B263,Mapping!$A$30:$A$41,0)))</f>
        <v>New carbon tax | Rail | LPG</v>
      </c>
      <c r="I263" s="5" t="str">
        <f>INDEX(Variables!$C$5:$C$65,MATCH($A263,Variables!$A$5:$A$65,0))</f>
        <v>$/GJ</v>
      </c>
      <c r="J263" s="5" t="str">
        <f>INDEX(Variables!$E$5:$E$65,MATCH($A263,Variables!$A$5:$A$65,0))</f>
        <v>Carbon price x EF x fuel and sector coverage</v>
      </c>
      <c r="K263" s="5"/>
      <c r="L263" s="23" t="str">
        <f>LOWER(Settings!$C$4)&amp;".mit."&amp;$A263&amp;IF($C263="","","."&amp;$C263&amp;"."&amp;$B263)&amp;IF(INDEX(Variables!$D$5:$D$65,MATCH($A263,Variables!$A$5:$A$65,0))="","","."&amp;INDEX(Variables!$D$5:$D$65,MATCH($A263,Variables!$A$5:$A$65,0)))&amp;"."&amp;L$5</f>
        <v>egy.mit.ctxnew.ral.lpg.a.1</v>
      </c>
      <c r="M263" s="38">
        <f t="shared" si="168"/>
        <v>0</v>
      </c>
      <c r="N263" s="37">
        <f t="shared" si="168"/>
        <v>0</v>
      </c>
      <c r="O263" s="37">
        <f t="shared" si="168"/>
        <v>0</v>
      </c>
      <c r="P263" s="37">
        <f t="shared" si="168"/>
        <v>0</v>
      </c>
      <c r="Q263" s="37">
        <f t="shared" si="168"/>
        <v>0</v>
      </c>
      <c r="R263" s="37">
        <f t="shared" si="168"/>
        <v>0</v>
      </c>
      <c r="S263" s="37">
        <f t="shared" si="168"/>
        <v>0</v>
      </c>
      <c r="T263" s="37">
        <f t="shared" si="168"/>
        <v>0</v>
      </c>
      <c r="U263" s="37">
        <f t="shared" si="168"/>
        <v>0</v>
      </c>
      <c r="V263" s="37">
        <f t="shared" si="168"/>
        <v>0</v>
      </c>
      <c r="W263" s="37">
        <f t="shared" si="168"/>
        <v>0</v>
      </c>
      <c r="X263" s="37">
        <f t="shared" si="168"/>
        <v>0</v>
      </c>
      <c r="Y263" s="37">
        <f t="shared" si="168"/>
        <v>0</v>
      </c>
      <c r="Z263" s="37">
        <f t="shared" si="168"/>
        <v>0</v>
      </c>
      <c r="AA263" s="37"/>
      <c r="AB263" s="23" t="str">
        <f>LOWER(Settings!$C$4)&amp;".mit."&amp;$A263&amp;IF($C263="","","."&amp;$C263&amp;"."&amp;$B263)&amp;IF(INDEX(Variables!$D$5:$D$65,MATCH($A263,Variables!$A$5:$A$65,0))="","","."&amp;INDEX(Variables!$D$5:$D$65,MATCH($A263,Variables!$A$5:$A$65,0)))&amp;"."&amp;AB$5</f>
        <v>egy.mit.ctxnew.ral.lpg.a.2</v>
      </c>
      <c r="AC263" s="38">
        <f t="shared" si="169"/>
        <v>0</v>
      </c>
      <c r="AD263" s="37">
        <f t="shared" si="169"/>
        <v>0</v>
      </c>
      <c r="AE263" s="37">
        <f t="shared" si="169"/>
        <v>0</v>
      </c>
      <c r="AF263" s="37">
        <f t="shared" si="169"/>
        <v>0</v>
      </c>
      <c r="AG263" s="37">
        <f t="shared" si="169"/>
        <v>0</v>
      </c>
      <c r="AH263" s="37">
        <f t="shared" si="169"/>
        <v>1.3719999999999999</v>
      </c>
      <c r="AI263" s="37">
        <f t="shared" si="169"/>
        <v>1.3719999999999999</v>
      </c>
      <c r="AJ263" s="37">
        <f t="shared" si="169"/>
        <v>1.3719999999999999</v>
      </c>
      <c r="AK263" s="37">
        <f t="shared" si="169"/>
        <v>1.3719999999999999</v>
      </c>
      <c r="AL263" s="37">
        <f t="shared" si="169"/>
        <v>1.3719999999999999</v>
      </c>
      <c r="AM263" s="37">
        <f t="shared" si="169"/>
        <v>1.3719999999999999</v>
      </c>
      <c r="AN263" s="37">
        <f t="shared" si="169"/>
        <v>1.3719999999999999</v>
      </c>
      <c r="AO263" s="37">
        <f t="shared" si="169"/>
        <v>1.3719999999999999</v>
      </c>
      <c r="AP263" s="37">
        <f t="shared" si="169"/>
        <v>1.3719999999999999</v>
      </c>
    </row>
    <row r="264" spans="1:42" hidden="1" outlineLevel="2" x14ac:dyDescent="0.25">
      <c r="A264" s="5" t="s">
        <v>931</v>
      </c>
      <c r="B264" s="5" t="s">
        <v>875</v>
      </c>
      <c r="C264" s="5" t="s">
        <v>881</v>
      </c>
      <c r="D264" s="37">
        <f>INDEX(Inputs!$T$5:$T$132,MATCH($B264&amp;"|"&amp;$C264,Inputs!$A$5:$A$132,0))</f>
        <v>6.8555000000000005E-2</v>
      </c>
      <c r="E264" s="37">
        <f>INDEX(Inputs!$J$5:$J$132,MATCH($B264&amp;"|"&amp;$C264,Inputs!$A$5:$A$132,0))</f>
        <v>6</v>
      </c>
      <c r="F264" s="37">
        <f>INDEX(Inputs!$K$5:$K$132,MATCH($B264&amp;"|"&amp;$C264,Inputs!$A$5:$A$132,0))</f>
        <v>3</v>
      </c>
      <c r="G264" s="36"/>
      <c r="H264" s="5" t="str">
        <f>INDEX(Variables!$B$5:$B$65,MATCH($A264,Variables!$A$5:$A$65,0))&amp;IF($C264="",""," | "&amp;INDEX(Mapping!$B$5:$B$26,MATCH($C264,Mapping!$A$5:$A$26,0))&amp;" | "&amp;INDEX(Mapping!$B$30:$B$41,MATCH($B264,Mapping!$A$30:$A$41,0)))</f>
        <v>New carbon tax | Rail | Kerosene</v>
      </c>
      <c r="I264" s="5" t="str">
        <f>INDEX(Variables!$C$5:$C$65,MATCH($A264,Variables!$A$5:$A$65,0))</f>
        <v>$/GJ</v>
      </c>
      <c r="J264" s="5" t="str">
        <f>INDEX(Variables!$E$5:$E$65,MATCH($A264,Variables!$A$5:$A$65,0))</f>
        <v>Carbon price x EF x fuel and sector coverage</v>
      </c>
      <c r="K264" s="5"/>
      <c r="L264" s="23" t="str">
        <f>LOWER(Settings!$C$4)&amp;".mit."&amp;$A264&amp;IF($C264="","","."&amp;$C264&amp;"."&amp;$B264)&amp;IF(INDEX(Variables!$D$5:$D$65,MATCH($A264,Variables!$A$5:$A$65,0))="","","."&amp;INDEX(Variables!$D$5:$D$65,MATCH($A264,Variables!$A$5:$A$65,0)))&amp;"."&amp;L$5</f>
        <v>egy.mit.ctxnew.ral.ker.a.1</v>
      </c>
      <c r="M264" s="38">
        <f t="shared" si="168"/>
        <v>0</v>
      </c>
      <c r="N264" s="37">
        <f t="shared" si="168"/>
        <v>0</v>
      </c>
      <c r="O264" s="37">
        <f t="shared" si="168"/>
        <v>0</v>
      </c>
      <c r="P264" s="37">
        <f t="shared" si="168"/>
        <v>0</v>
      </c>
      <c r="Q264" s="37">
        <f t="shared" si="168"/>
        <v>0</v>
      </c>
      <c r="R264" s="37">
        <f t="shared" si="168"/>
        <v>0</v>
      </c>
      <c r="S264" s="37">
        <f t="shared" si="168"/>
        <v>0</v>
      </c>
      <c r="T264" s="37">
        <f t="shared" si="168"/>
        <v>0</v>
      </c>
      <c r="U264" s="37">
        <f t="shared" si="168"/>
        <v>0</v>
      </c>
      <c r="V264" s="37">
        <f t="shared" si="168"/>
        <v>0</v>
      </c>
      <c r="W264" s="37">
        <f t="shared" si="168"/>
        <v>0</v>
      </c>
      <c r="X264" s="37">
        <f t="shared" si="168"/>
        <v>0</v>
      </c>
      <c r="Y264" s="37">
        <f t="shared" si="168"/>
        <v>0</v>
      </c>
      <c r="Z264" s="37">
        <f t="shared" si="168"/>
        <v>0</v>
      </c>
      <c r="AA264" s="37"/>
      <c r="AB264" s="23" t="str">
        <f>LOWER(Settings!$C$4)&amp;".mit."&amp;$A264&amp;IF($C264="","","."&amp;$C264&amp;"."&amp;$B264)&amp;IF(INDEX(Variables!$D$5:$D$65,MATCH($A264,Variables!$A$5:$A$65,0))="","","."&amp;INDEX(Variables!$D$5:$D$65,MATCH($A264,Variables!$A$5:$A$65,0)))&amp;"."&amp;AB$5</f>
        <v>egy.mit.ctxnew.ral.ker.a.2</v>
      </c>
      <c r="AC264" s="38">
        <f t="shared" si="169"/>
        <v>0</v>
      </c>
      <c r="AD264" s="37">
        <f t="shared" si="169"/>
        <v>0</v>
      </c>
      <c r="AE264" s="37">
        <f t="shared" si="169"/>
        <v>0</v>
      </c>
      <c r="AF264" s="37">
        <f t="shared" si="169"/>
        <v>0</v>
      </c>
      <c r="AG264" s="37">
        <f t="shared" si="169"/>
        <v>0</v>
      </c>
      <c r="AH264" s="37">
        <f t="shared" si="169"/>
        <v>1.3711000000000002</v>
      </c>
      <c r="AI264" s="37">
        <f t="shared" si="169"/>
        <v>1.3711000000000002</v>
      </c>
      <c r="AJ264" s="37">
        <f t="shared" si="169"/>
        <v>1.3711000000000002</v>
      </c>
      <c r="AK264" s="37">
        <f t="shared" si="169"/>
        <v>1.3711000000000002</v>
      </c>
      <c r="AL264" s="37">
        <f t="shared" si="169"/>
        <v>1.3711000000000002</v>
      </c>
      <c r="AM264" s="37">
        <f t="shared" si="169"/>
        <v>1.3711000000000002</v>
      </c>
      <c r="AN264" s="37">
        <f t="shared" si="169"/>
        <v>1.3711000000000002</v>
      </c>
      <c r="AO264" s="37">
        <f t="shared" si="169"/>
        <v>1.3711000000000002</v>
      </c>
      <c r="AP264" s="37">
        <f t="shared" si="169"/>
        <v>1.3711000000000002</v>
      </c>
    </row>
    <row r="265" spans="1:42" hidden="1" outlineLevel="2" x14ac:dyDescent="0.25">
      <c r="A265" s="5" t="s">
        <v>931</v>
      </c>
      <c r="B265" s="5" t="s">
        <v>876</v>
      </c>
      <c r="C265" s="5" t="s">
        <v>881</v>
      </c>
      <c r="D265" s="37">
        <f>INDEX(Inputs!$T$5:$T$132,MATCH($B265&amp;"|"&amp;$C265,Inputs!$A$5:$A$132,0))</f>
        <v>7.0808999999999997E-2</v>
      </c>
      <c r="E265" s="37">
        <f>INDEX(Inputs!$J$5:$J$132,MATCH($B265&amp;"|"&amp;$C265,Inputs!$A$5:$A$132,0))</f>
        <v>7</v>
      </c>
      <c r="F265" s="37">
        <f>INDEX(Inputs!$K$5:$K$132,MATCH($B265&amp;"|"&amp;$C265,Inputs!$A$5:$A$132,0))</f>
        <v>3</v>
      </c>
      <c r="G265" s="36"/>
      <c r="H265" s="5" t="str">
        <f>INDEX(Variables!$B$5:$B$65,MATCH($A265,Variables!$A$5:$A$65,0))&amp;IF($C265="",""," | "&amp;INDEX(Mapping!$B$5:$B$26,MATCH($C265,Mapping!$A$5:$A$26,0))&amp;" | "&amp;INDEX(Mapping!$B$30:$B$41,MATCH($B265,Mapping!$A$30:$A$41,0)))</f>
        <v>New carbon tax | Rail | Other oil products</v>
      </c>
      <c r="I265" s="5" t="str">
        <f>INDEX(Variables!$C$5:$C$65,MATCH($A265,Variables!$A$5:$A$65,0))</f>
        <v>$/GJ</v>
      </c>
      <c r="J265" s="5" t="str">
        <f>INDEX(Variables!$E$5:$E$65,MATCH($A265,Variables!$A$5:$A$65,0))</f>
        <v>Carbon price x EF x fuel and sector coverage</v>
      </c>
      <c r="K265" s="5"/>
      <c r="L265" s="23" t="str">
        <f>LOWER(Settings!$C$4)&amp;".mit."&amp;$A265&amp;IF($C265="","","."&amp;$C265&amp;"."&amp;$B265)&amp;IF(INDEX(Variables!$D$5:$D$65,MATCH($A265,Variables!$A$5:$A$65,0))="","","."&amp;INDEX(Variables!$D$5:$D$65,MATCH($A265,Variables!$A$5:$A$65,0)))&amp;"."&amp;L$5</f>
        <v>egy.mit.ctxnew.ral.oop.a.1</v>
      </c>
      <c r="M265" s="38">
        <f t="shared" si="168"/>
        <v>0</v>
      </c>
      <c r="N265" s="37">
        <f t="shared" si="168"/>
        <v>0</v>
      </c>
      <c r="O265" s="37">
        <f t="shared" si="168"/>
        <v>0</v>
      </c>
      <c r="P265" s="37">
        <f t="shared" si="168"/>
        <v>0</v>
      </c>
      <c r="Q265" s="37">
        <f t="shared" si="168"/>
        <v>0</v>
      </c>
      <c r="R265" s="37">
        <f t="shared" si="168"/>
        <v>0</v>
      </c>
      <c r="S265" s="37">
        <f t="shared" si="168"/>
        <v>0</v>
      </c>
      <c r="T265" s="37">
        <f t="shared" si="168"/>
        <v>0</v>
      </c>
      <c r="U265" s="37">
        <f t="shared" si="168"/>
        <v>0</v>
      </c>
      <c r="V265" s="37">
        <f t="shared" si="168"/>
        <v>0</v>
      </c>
      <c r="W265" s="37">
        <f t="shared" si="168"/>
        <v>0</v>
      </c>
      <c r="X265" s="37">
        <f t="shared" si="168"/>
        <v>0</v>
      </c>
      <c r="Y265" s="37">
        <f t="shared" si="168"/>
        <v>0</v>
      </c>
      <c r="Z265" s="37">
        <f t="shared" si="168"/>
        <v>0</v>
      </c>
      <c r="AA265" s="37"/>
      <c r="AB265" s="23" t="str">
        <f>LOWER(Settings!$C$4)&amp;".mit."&amp;$A265&amp;IF($C265="","","."&amp;$C265&amp;"."&amp;$B265)&amp;IF(INDEX(Variables!$D$5:$D$65,MATCH($A265,Variables!$A$5:$A$65,0))="","","."&amp;INDEX(Variables!$D$5:$D$65,MATCH($A265,Variables!$A$5:$A$65,0)))&amp;"."&amp;AB$5</f>
        <v>egy.mit.ctxnew.ral.oop.a.2</v>
      </c>
      <c r="AC265" s="38">
        <f t="shared" si="169"/>
        <v>0</v>
      </c>
      <c r="AD265" s="37">
        <f t="shared" si="169"/>
        <v>0</v>
      </c>
      <c r="AE265" s="37">
        <f t="shared" si="169"/>
        <v>0</v>
      </c>
      <c r="AF265" s="37">
        <f t="shared" si="169"/>
        <v>0</v>
      </c>
      <c r="AG265" s="37">
        <f t="shared" si="169"/>
        <v>0</v>
      </c>
      <c r="AH265" s="37">
        <f t="shared" si="169"/>
        <v>1.41618</v>
      </c>
      <c r="AI265" s="37">
        <f t="shared" si="169"/>
        <v>1.41618</v>
      </c>
      <c r="AJ265" s="37">
        <f t="shared" si="169"/>
        <v>1.41618</v>
      </c>
      <c r="AK265" s="37">
        <f t="shared" si="169"/>
        <v>1.41618</v>
      </c>
      <c r="AL265" s="37">
        <f t="shared" si="169"/>
        <v>1.41618</v>
      </c>
      <c r="AM265" s="37">
        <f t="shared" si="169"/>
        <v>1.41618</v>
      </c>
      <c r="AN265" s="37">
        <f t="shared" si="169"/>
        <v>1.41618</v>
      </c>
      <c r="AO265" s="37">
        <f t="shared" si="169"/>
        <v>1.41618</v>
      </c>
      <c r="AP265" s="37">
        <f t="shared" si="169"/>
        <v>1.41618</v>
      </c>
    </row>
    <row r="266" spans="1:42" hidden="1" outlineLevel="2" x14ac:dyDescent="0.25">
      <c r="A266" s="5" t="s">
        <v>931</v>
      </c>
      <c r="B266" s="5" t="s">
        <v>877</v>
      </c>
      <c r="C266" s="5" t="s">
        <v>881</v>
      </c>
      <c r="D266" s="37">
        <f>INDEX(Inputs!$T$5:$T$132,MATCH($B266&amp;"|"&amp;$C266,Inputs!$A$5:$A$132,0))</f>
        <v>0</v>
      </c>
      <c r="E266" s="37">
        <f>INDEX(Inputs!$J$5:$J$132,MATCH($B266&amp;"|"&amp;$C266,Inputs!$A$5:$A$132,0))</f>
        <v>8</v>
      </c>
      <c r="F266" s="37">
        <f>INDEX(Inputs!$K$5:$K$132,MATCH($B266&amp;"|"&amp;$C266,Inputs!$A$5:$A$132,0))</f>
        <v>3</v>
      </c>
      <c r="G266" s="36"/>
      <c r="H266" s="5" t="str">
        <f>INDEX(Variables!$B$5:$B$65,MATCH($A266,Variables!$A$5:$A$65,0))&amp;IF($C266="",""," | "&amp;INDEX(Mapping!$B$5:$B$26,MATCH($C266,Mapping!$A$5:$A$26,0))&amp;" | "&amp;INDEX(Mapping!$B$30:$B$41,MATCH($B266,Mapping!$A$30:$A$41,0)))</f>
        <v>New carbon tax | Rail | Biomass</v>
      </c>
      <c r="I266" s="5" t="str">
        <f>INDEX(Variables!$C$5:$C$65,MATCH($A266,Variables!$A$5:$A$65,0))</f>
        <v>$/GJ</v>
      </c>
      <c r="J266" s="5" t="str">
        <f>INDEX(Variables!$E$5:$E$65,MATCH($A266,Variables!$A$5:$A$65,0))</f>
        <v>Carbon price x EF x fuel and sector coverage</v>
      </c>
      <c r="K266" s="5"/>
      <c r="L266" s="23" t="str">
        <f>LOWER(Settings!$C$4)&amp;".mit."&amp;$A266&amp;IF($C266="","","."&amp;$C266&amp;"."&amp;$B266)&amp;IF(INDEX(Variables!$D$5:$D$65,MATCH($A266,Variables!$A$5:$A$65,0))="","","."&amp;INDEX(Variables!$D$5:$D$65,MATCH($A266,Variables!$A$5:$A$65,0)))&amp;"."&amp;L$5</f>
        <v>egy.mit.ctxnew.ral.bio.a.1</v>
      </c>
      <c r="M266" s="38">
        <f t="shared" si="168"/>
        <v>0</v>
      </c>
      <c r="N266" s="37">
        <f t="shared" si="168"/>
        <v>0</v>
      </c>
      <c r="O266" s="37">
        <f t="shared" si="168"/>
        <v>0</v>
      </c>
      <c r="P266" s="37">
        <f t="shared" si="168"/>
        <v>0</v>
      </c>
      <c r="Q266" s="37">
        <f t="shared" si="168"/>
        <v>0</v>
      </c>
      <c r="R266" s="37">
        <f t="shared" si="168"/>
        <v>0</v>
      </c>
      <c r="S266" s="37">
        <f t="shared" si="168"/>
        <v>0</v>
      </c>
      <c r="T266" s="37">
        <f t="shared" si="168"/>
        <v>0</v>
      </c>
      <c r="U266" s="37">
        <f t="shared" si="168"/>
        <v>0</v>
      </c>
      <c r="V266" s="37">
        <f t="shared" si="168"/>
        <v>0</v>
      </c>
      <c r="W266" s="37">
        <f t="shared" si="168"/>
        <v>0</v>
      </c>
      <c r="X266" s="37">
        <f t="shared" si="168"/>
        <v>0</v>
      </c>
      <c r="Y266" s="37">
        <f t="shared" si="168"/>
        <v>0</v>
      </c>
      <c r="Z266" s="37">
        <f t="shared" si="168"/>
        <v>0</v>
      </c>
      <c r="AA266" s="37"/>
      <c r="AB266" s="23" t="str">
        <f>LOWER(Settings!$C$4)&amp;".mit."&amp;$A266&amp;IF($C266="","","."&amp;$C266&amp;"."&amp;$B266)&amp;IF(INDEX(Variables!$D$5:$D$65,MATCH($A266,Variables!$A$5:$A$65,0))="","","."&amp;INDEX(Variables!$D$5:$D$65,MATCH($A266,Variables!$A$5:$A$65,0)))&amp;"."&amp;AB$5</f>
        <v>egy.mit.ctxnew.ral.bio.a.2</v>
      </c>
      <c r="AC266" s="38">
        <f t="shared" si="169"/>
        <v>0</v>
      </c>
      <c r="AD266" s="37">
        <f t="shared" si="169"/>
        <v>0</v>
      </c>
      <c r="AE266" s="37">
        <f t="shared" si="169"/>
        <v>0</v>
      </c>
      <c r="AF266" s="37">
        <f t="shared" si="169"/>
        <v>0</v>
      </c>
      <c r="AG266" s="37">
        <f t="shared" si="169"/>
        <v>0</v>
      </c>
      <c r="AH266" s="37">
        <f t="shared" si="169"/>
        <v>0</v>
      </c>
      <c r="AI266" s="37">
        <f t="shared" si="169"/>
        <v>0</v>
      </c>
      <c r="AJ266" s="37">
        <f t="shared" si="169"/>
        <v>0</v>
      </c>
      <c r="AK266" s="37">
        <f t="shared" si="169"/>
        <v>0</v>
      </c>
      <c r="AL266" s="37">
        <f t="shared" si="169"/>
        <v>0</v>
      </c>
      <c r="AM266" s="37">
        <f t="shared" si="169"/>
        <v>0</v>
      </c>
      <c r="AN266" s="37">
        <f t="shared" si="169"/>
        <v>0</v>
      </c>
      <c r="AO266" s="37">
        <f t="shared" si="169"/>
        <v>0</v>
      </c>
      <c r="AP266" s="37">
        <f t="shared" si="169"/>
        <v>0</v>
      </c>
    </row>
    <row r="267" spans="1:42" hidden="1" outlineLevel="2" x14ac:dyDescent="0.25"/>
    <row r="268" spans="1:42" hidden="1" outlineLevel="2" x14ac:dyDescent="0.25">
      <c r="A268" s="5" t="s">
        <v>932</v>
      </c>
      <c r="B268" s="5" t="s">
        <v>869</v>
      </c>
      <c r="C268" s="5" t="s">
        <v>881</v>
      </c>
      <c r="D268" s="37">
        <f>INDEX(Inputs!$L$5:$L$132,MATCH($B268&amp;"|"&amp;$C268,Inputs!$A$5:$A$132,0))</f>
        <v>3</v>
      </c>
      <c r="E268" s="37">
        <f>INDEX(Inputs!$I$5:$I$132,MATCH($B268&amp;"|"&amp;$C268,Inputs!$A$5:$A$132,0))</f>
        <v>1</v>
      </c>
      <c r="F268" s="36"/>
      <c r="G268" s="36"/>
      <c r="H268" s="5" t="str">
        <f>INDEX(Variables!$B$5:$B$65,MATCH($A268,Variables!$A$5:$A$65,0))&amp;IF($C268="",""," | "&amp;INDEX(Mapping!$B$5:$B$26,MATCH($C268,Mapping!$A$5:$A$26,0))&amp;" | "&amp;INDEX(Mapping!$B$30:$B$41,MATCH($B268,Mapping!$A$30:$A$41,0)))</f>
        <v>New excise tax (fuel price reform) | Rail | Coal</v>
      </c>
      <c r="I268" s="5" t="str">
        <f>INDEX(Variables!$C$5:$C$65,MATCH($A268,Variables!$A$5:$A$65,0))</f>
        <v>$/GJ</v>
      </c>
      <c r="J268" s="5" t="str">
        <f>INDEX(Variables!$E$5:$E$65,MATCH($A268,Variables!$A$5:$A$65,0))</f>
        <v>Fuel price reform path / GJ per unit</v>
      </c>
      <c r="K268" s="5"/>
      <c r="L268" s="23" t="str">
        <f>LOWER(Settings!$C$4)&amp;".mit."&amp;$A268&amp;IF($C268="","","."&amp;$C268&amp;"."&amp;$B268)&amp;IF(INDEX(Variables!$D$5:$D$65,MATCH($A268,Variables!$A$5:$A$65,0))="","","."&amp;INDEX(Variables!$D$5:$D$65,MATCH($A268,Variables!$A$5:$A$65,0)))&amp;"."&amp;L$5</f>
        <v>egy.mit.ntx.ral.coa.a.1</v>
      </c>
      <c r="M268" s="38">
        <f t="shared" ref="M268:Z275" si="170">INDEX(M$78:M$91,$D268)/$E268</f>
        <v>0</v>
      </c>
      <c r="N268" s="37">
        <f t="shared" si="170"/>
        <v>0</v>
      </c>
      <c r="O268" s="37">
        <f t="shared" si="170"/>
        <v>0</v>
      </c>
      <c r="P268" s="37">
        <f t="shared" si="170"/>
        <v>0</v>
      </c>
      <c r="Q268" s="37">
        <f t="shared" si="170"/>
        <v>0</v>
      </c>
      <c r="R268" s="37">
        <f t="shared" si="170"/>
        <v>0</v>
      </c>
      <c r="S268" s="37">
        <f t="shared" si="170"/>
        <v>0</v>
      </c>
      <c r="T268" s="37">
        <f t="shared" si="170"/>
        <v>0</v>
      </c>
      <c r="U268" s="37">
        <f t="shared" si="170"/>
        <v>0</v>
      </c>
      <c r="V268" s="37">
        <f t="shared" si="170"/>
        <v>0</v>
      </c>
      <c r="W268" s="37">
        <f t="shared" si="170"/>
        <v>0</v>
      </c>
      <c r="X268" s="37">
        <f t="shared" si="170"/>
        <v>0</v>
      </c>
      <c r="Y268" s="37">
        <f t="shared" si="170"/>
        <v>0</v>
      </c>
      <c r="Z268" s="37">
        <f t="shared" si="170"/>
        <v>0</v>
      </c>
      <c r="AA268" s="37"/>
      <c r="AB268" s="23" t="str">
        <f>LOWER(Settings!$C$4)&amp;".mit."&amp;$A268&amp;IF($C268="","","."&amp;$C268&amp;"."&amp;$B268)&amp;IF(INDEX(Variables!$D$5:$D$65,MATCH($A268,Variables!$A$5:$A$65,0))="","","."&amp;INDEX(Variables!$D$5:$D$65,MATCH($A268,Variables!$A$5:$A$65,0)))&amp;"."&amp;AB$5</f>
        <v>egy.mit.ntx.ral.coa.a.2</v>
      </c>
      <c r="AC268" s="38">
        <f t="shared" ref="AC268:AP275" si="171">INDEX(AC$78:AC$91,$D268)/$E268</f>
        <v>0</v>
      </c>
      <c r="AD268" s="37">
        <f t="shared" si="171"/>
        <v>0</v>
      </c>
      <c r="AE268" s="37">
        <f t="shared" si="171"/>
        <v>0</v>
      </c>
      <c r="AF268" s="37">
        <f t="shared" si="171"/>
        <v>0</v>
      </c>
      <c r="AG268" s="37">
        <f t="shared" si="171"/>
        <v>0</v>
      </c>
      <c r="AH268" s="37">
        <f t="shared" si="171"/>
        <v>0</v>
      </c>
      <c r="AI268" s="37">
        <f t="shared" si="171"/>
        <v>0</v>
      </c>
      <c r="AJ268" s="37">
        <f t="shared" si="171"/>
        <v>0</v>
      </c>
      <c r="AK268" s="37">
        <f t="shared" si="171"/>
        <v>0</v>
      </c>
      <c r="AL268" s="37">
        <f t="shared" si="171"/>
        <v>0</v>
      </c>
      <c r="AM268" s="37">
        <f t="shared" si="171"/>
        <v>0</v>
      </c>
      <c r="AN268" s="37">
        <f t="shared" si="171"/>
        <v>0</v>
      </c>
      <c r="AO268" s="37">
        <f t="shared" si="171"/>
        <v>0</v>
      </c>
      <c r="AP268" s="37">
        <f t="shared" si="171"/>
        <v>0</v>
      </c>
    </row>
    <row r="269" spans="1:42" hidden="1" outlineLevel="2" x14ac:dyDescent="0.25">
      <c r="A269" s="5" t="s">
        <v>932</v>
      </c>
      <c r="B269" s="5" t="s">
        <v>871</v>
      </c>
      <c r="C269" s="5" t="s">
        <v>881</v>
      </c>
      <c r="D269" s="37">
        <f>INDEX(Inputs!$L$5:$L$132,MATCH($B269&amp;"|"&amp;$C269,Inputs!$A$5:$A$132,0))</f>
        <v>6</v>
      </c>
      <c r="E269" s="37">
        <f>INDEX(Inputs!$I$5:$I$132,MATCH($B269&amp;"|"&amp;$C269,Inputs!$A$5:$A$132,0))</f>
        <v>1</v>
      </c>
      <c r="F269" s="36"/>
      <c r="G269" s="36"/>
      <c r="H269" s="5" t="str">
        <f>INDEX(Variables!$B$5:$B$65,MATCH($A269,Variables!$A$5:$A$65,0))&amp;IF($C269="",""," | "&amp;INDEX(Mapping!$B$5:$B$26,MATCH($C269,Mapping!$A$5:$A$26,0))&amp;" | "&amp;INDEX(Mapping!$B$30:$B$41,MATCH($B269,Mapping!$A$30:$A$41,0)))</f>
        <v>New excise tax (fuel price reform) | Rail | Natural gas</v>
      </c>
      <c r="I269" s="5" t="str">
        <f>INDEX(Variables!$C$5:$C$65,MATCH($A269,Variables!$A$5:$A$65,0))</f>
        <v>$/GJ</v>
      </c>
      <c r="J269" s="5" t="str">
        <f>INDEX(Variables!$E$5:$E$65,MATCH($A269,Variables!$A$5:$A$65,0))</f>
        <v>Fuel price reform path / GJ per unit</v>
      </c>
      <c r="K269" s="5"/>
      <c r="L269" s="23" t="str">
        <f>LOWER(Settings!$C$4)&amp;".mit."&amp;$A269&amp;IF($C269="","","."&amp;$C269&amp;"."&amp;$B269)&amp;IF(INDEX(Variables!$D$5:$D$65,MATCH($A269,Variables!$A$5:$A$65,0))="","","."&amp;INDEX(Variables!$D$5:$D$65,MATCH($A269,Variables!$A$5:$A$65,0)))&amp;"."&amp;L$5</f>
        <v>egy.mit.ntx.ral.nga.a.1</v>
      </c>
      <c r="M269" s="38">
        <f t="shared" si="170"/>
        <v>0</v>
      </c>
      <c r="N269" s="37">
        <f t="shared" si="170"/>
        <v>0</v>
      </c>
      <c r="O269" s="37">
        <f t="shared" si="170"/>
        <v>0</v>
      </c>
      <c r="P269" s="37">
        <f t="shared" si="170"/>
        <v>0</v>
      </c>
      <c r="Q269" s="37">
        <f t="shared" si="170"/>
        <v>0</v>
      </c>
      <c r="R269" s="37">
        <f t="shared" si="170"/>
        <v>0</v>
      </c>
      <c r="S269" s="37">
        <f t="shared" si="170"/>
        <v>0</v>
      </c>
      <c r="T269" s="37">
        <f t="shared" si="170"/>
        <v>0</v>
      </c>
      <c r="U269" s="37">
        <f t="shared" si="170"/>
        <v>0</v>
      </c>
      <c r="V269" s="37">
        <f t="shared" si="170"/>
        <v>0</v>
      </c>
      <c r="W269" s="37">
        <f t="shared" si="170"/>
        <v>0</v>
      </c>
      <c r="X269" s="37">
        <f t="shared" si="170"/>
        <v>0</v>
      </c>
      <c r="Y269" s="37">
        <f t="shared" si="170"/>
        <v>0</v>
      </c>
      <c r="Z269" s="37">
        <f t="shared" si="170"/>
        <v>0</v>
      </c>
      <c r="AA269" s="37"/>
      <c r="AB269" s="23" t="str">
        <f>LOWER(Settings!$C$4)&amp;".mit."&amp;$A269&amp;IF($C269="","","."&amp;$C269&amp;"."&amp;$B269)&amp;IF(INDEX(Variables!$D$5:$D$65,MATCH($A269,Variables!$A$5:$A$65,0))="","","."&amp;INDEX(Variables!$D$5:$D$65,MATCH($A269,Variables!$A$5:$A$65,0)))&amp;"."&amp;AB$5</f>
        <v>egy.mit.ntx.ral.nga.a.2</v>
      </c>
      <c r="AC269" s="38">
        <f t="shared" si="171"/>
        <v>0</v>
      </c>
      <c r="AD269" s="37">
        <f t="shared" si="171"/>
        <v>0</v>
      </c>
      <c r="AE269" s="37">
        <f t="shared" si="171"/>
        <v>0</v>
      </c>
      <c r="AF269" s="37">
        <f t="shared" si="171"/>
        <v>0</v>
      </c>
      <c r="AG269" s="37">
        <f t="shared" si="171"/>
        <v>0</v>
      </c>
      <c r="AH269" s="37">
        <f t="shared" si="171"/>
        <v>0</v>
      </c>
      <c r="AI269" s="37">
        <f t="shared" si="171"/>
        <v>0</v>
      </c>
      <c r="AJ269" s="37">
        <f t="shared" si="171"/>
        <v>0</v>
      </c>
      <c r="AK269" s="37">
        <f t="shared" si="171"/>
        <v>0</v>
      </c>
      <c r="AL269" s="37">
        <f t="shared" si="171"/>
        <v>0</v>
      </c>
      <c r="AM269" s="37">
        <f t="shared" si="171"/>
        <v>0</v>
      </c>
      <c r="AN269" s="37">
        <f t="shared" si="171"/>
        <v>0</v>
      </c>
      <c r="AO269" s="37">
        <f t="shared" si="171"/>
        <v>0</v>
      </c>
      <c r="AP269" s="37">
        <f t="shared" si="171"/>
        <v>0</v>
      </c>
    </row>
    <row r="270" spans="1:42" hidden="1" outlineLevel="2" x14ac:dyDescent="0.25">
      <c r="A270" s="5" t="s">
        <v>932</v>
      </c>
      <c r="B270" s="5" t="s">
        <v>872</v>
      </c>
      <c r="C270" s="5" t="s">
        <v>881</v>
      </c>
      <c r="D270" s="37">
        <f>INDEX(Inputs!$L$5:$L$132,MATCH($B270&amp;"|"&amp;$C270,Inputs!$A$5:$A$132,0))</f>
        <v>9</v>
      </c>
      <c r="E270" s="37">
        <f>INDEX(Inputs!$I$5:$I$132,MATCH($B270&amp;"|"&amp;$C270,Inputs!$A$5:$A$132,0))</f>
        <v>3.4969740000000013E-2</v>
      </c>
      <c r="F270" s="36"/>
      <c r="G270" s="36"/>
      <c r="H270" s="5" t="str">
        <f>INDEX(Variables!$B$5:$B$65,MATCH($A270,Variables!$A$5:$A$65,0))&amp;IF($C270="",""," | "&amp;INDEX(Mapping!$B$5:$B$26,MATCH($C270,Mapping!$A$5:$A$26,0))&amp;" | "&amp;INDEX(Mapping!$B$30:$B$41,MATCH($B270,Mapping!$A$30:$A$41,0)))</f>
        <v>New excise tax (fuel price reform) | Rail | Gasoline</v>
      </c>
      <c r="I270" s="5" t="str">
        <f>INDEX(Variables!$C$5:$C$65,MATCH($A270,Variables!$A$5:$A$65,0))</f>
        <v>$/GJ</v>
      </c>
      <c r="J270" s="5" t="str">
        <f>INDEX(Variables!$E$5:$E$65,MATCH($A270,Variables!$A$5:$A$65,0))</f>
        <v>Fuel price reform path / GJ per unit</v>
      </c>
      <c r="K270" s="5"/>
      <c r="L270" s="23" t="str">
        <f>LOWER(Settings!$C$4)&amp;".mit."&amp;$A270&amp;IF($C270="","","."&amp;$C270&amp;"."&amp;$B270)&amp;IF(INDEX(Variables!$D$5:$D$65,MATCH($A270,Variables!$A$5:$A$65,0))="","","."&amp;INDEX(Variables!$D$5:$D$65,MATCH($A270,Variables!$A$5:$A$65,0)))&amp;"."&amp;L$5</f>
        <v>egy.mit.ntx.ral.gso.a.1</v>
      </c>
      <c r="M270" s="38">
        <f t="shared" si="170"/>
        <v>0</v>
      </c>
      <c r="N270" s="37">
        <f t="shared" si="170"/>
        <v>0</v>
      </c>
      <c r="O270" s="37">
        <f t="shared" si="170"/>
        <v>0</v>
      </c>
      <c r="P270" s="37">
        <f t="shared" si="170"/>
        <v>0</v>
      </c>
      <c r="Q270" s="37">
        <f t="shared" si="170"/>
        <v>0</v>
      </c>
      <c r="R270" s="37">
        <f t="shared" si="170"/>
        <v>0</v>
      </c>
      <c r="S270" s="37">
        <f t="shared" si="170"/>
        <v>0</v>
      </c>
      <c r="T270" s="37">
        <f t="shared" si="170"/>
        <v>0</v>
      </c>
      <c r="U270" s="37">
        <f t="shared" si="170"/>
        <v>0</v>
      </c>
      <c r="V270" s="37">
        <f t="shared" si="170"/>
        <v>0</v>
      </c>
      <c r="W270" s="37">
        <f t="shared" si="170"/>
        <v>0</v>
      </c>
      <c r="X270" s="37">
        <f t="shared" si="170"/>
        <v>0</v>
      </c>
      <c r="Y270" s="37">
        <f t="shared" si="170"/>
        <v>0</v>
      </c>
      <c r="Z270" s="37">
        <f t="shared" si="170"/>
        <v>0</v>
      </c>
      <c r="AA270" s="37"/>
      <c r="AB270" s="23" t="str">
        <f>LOWER(Settings!$C$4)&amp;".mit."&amp;$A270&amp;IF($C270="","","."&amp;$C270&amp;"."&amp;$B270)&amp;IF(INDEX(Variables!$D$5:$D$65,MATCH($A270,Variables!$A$5:$A$65,0))="","","."&amp;INDEX(Variables!$D$5:$D$65,MATCH($A270,Variables!$A$5:$A$65,0)))&amp;"."&amp;AB$5</f>
        <v>egy.mit.ntx.ral.gso.a.2</v>
      </c>
      <c r="AC270" s="38">
        <f t="shared" si="171"/>
        <v>0</v>
      </c>
      <c r="AD270" s="37">
        <f t="shared" si="171"/>
        <v>0</v>
      </c>
      <c r="AE270" s="37">
        <f t="shared" si="171"/>
        <v>0</v>
      </c>
      <c r="AF270" s="37">
        <f t="shared" si="171"/>
        <v>0</v>
      </c>
      <c r="AG270" s="37">
        <f t="shared" si="171"/>
        <v>0</v>
      </c>
      <c r="AH270" s="37">
        <f t="shared" si="171"/>
        <v>0</v>
      </c>
      <c r="AI270" s="37">
        <f t="shared" si="171"/>
        <v>0</v>
      </c>
      <c r="AJ270" s="37">
        <f t="shared" si="171"/>
        <v>0</v>
      </c>
      <c r="AK270" s="37">
        <f t="shared" si="171"/>
        <v>0</v>
      </c>
      <c r="AL270" s="37">
        <f t="shared" si="171"/>
        <v>0</v>
      </c>
      <c r="AM270" s="37">
        <f t="shared" si="171"/>
        <v>0</v>
      </c>
      <c r="AN270" s="37">
        <f t="shared" si="171"/>
        <v>0</v>
      </c>
      <c r="AO270" s="37">
        <f t="shared" si="171"/>
        <v>0</v>
      </c>
      <c r="AP270" s="37">
        <f t="shared" si="171"/>
        <v>0</v>
      </c>
    </row>
    <row r="271" spans="1:42" hidden="1" outlineLevel="2" x14ac:dyDescent="0.25">
      <c r="A271" s="5" t="s">
        <v>932</v>
      </c>
      <c r="B271" s="5" t="s">
        <v>873</v>
      </c>
      <c r="C271" s="5" t="s">
        <v>881</v>
      </c>
      <c r="D271" s="37">
        <f>INDEX(Inputs!$L$5:$L$132,MATCH($B271&amp;"|"&amp;$C271,Inputs!$A$5:$A$132,0))</f>
        <v>10</v>
      </c>
      <c r="E271" s="37">
        <f>INDEX(Inputs!$I$5:$I$132,MATCH($B271&amp;"|"&amp;$C271,Inputs!$A$5:$A$132,0))</f>
        <v>3.7295190000000013E-2</v>
      </c>
      <c r="F271" s="36"/>
      <c r="G271" s="36"/>
      <c r="H271" s="5" t="str">
        <f>INDEX(Variables!$B$5:$B$65,MATCH($A271,Variables!$A$5:$A$65,0))&amp;IF($C271="",""," | "&amp;INDEX(Mapping!$B$5:$B$26,MATCH($C271,Mapping!$A$5:$A$26,0))&amp;" | "&amp;INDEX(Mapping!$B$30:$B$41,MATCH($B271,Mapping!$A$30:$A$41,0)))</f>
        <v>New excise tax (fuel price reform) | Rail | Diesel</v>
      </c>
      <c r="I271" s="5" t="str">
        <f>INDEX(Variables!$C$5:$C$65,MATCH($A271,Variables!$A$5:$A$65,0))</f>
        <v>$/GJ</v>
      </c>
      <c r="J271" s="5" t="str">
        <f>INDEX(Variables!$E$5:$E$65,MATCH($A271,Variables!$A$5:$A$65,0))</f>
        <v>Fuel price reform path / GJ per unit</v>
      </c>
      <c r="K271" s="5"/>
      <c r="L271" s="23" t="str">
        <f>LOWER(Settings!$C$4)&amp;".mit."&amp;$A271&amp;IF($C271="","","."&amp;$C271&amp;"."&amp;$B271)&amp;IF(INDEX(Variables!$D$5:$D$65,MATCH($A271,Variables!$A$5:$A$65,0))="","","."&amp;INDEX(Variables!$D$5:$D$65,MATCH($A271,Variables!$A$5:$A$65,0)))&amp;"."&amp;L$5</f>
        <v>egy.mit.ntx.ral.die.a.1</v>
      </c>
      <c r="M271" s="38">
        <f t="shared" si="170"/>
        <v>0</v>
      </c>
      <c r="N271" s="37">
        <f t="shared" si="170"/>
        <v>0</v>
      </c>
      <c r="O271" s="37">
        <f t="shared" si="170"/>
        <v>0</v>
      </c>
      <c r="P271" s="37">
        <f t="shared" si="170"/>
        <v>0</v>
      </c>
      <c r="Q271" s="37">
        <f t="shared" si="170"/>
        <v>0</v>
      </c>
      <c r="R271" s="37">
        <f t="shared" si="170"/>
        <v>0</v>
      </c>
      <c r="S271" s="37">
        <f t="shared" si="170"/>
        <v>0</v>
      </c>
      <c r="T271" s="37">
        <f t="shared" si="170"/>
        <v>0</v>
      </c>
      <c r="U271" s="37">
        <f t="shared" si="170"/>
        <v>0</v>
      </c>
      <c r="V271" s="37">
        <f t="shared" si="170"/>
        <v>0</v>
      </c>
      <c r="W271" s="37">
        <f t="shared" si="170"/>
        <v>0</v>
      </c>
      <c r="X271" s="37">
        <f t="shared" si="170"/>
        <v>0</v>
      </c>
      <c r="Y271" s="37">
        <f t="shared" si="170"/>
        <v>0</v>
      </c>
      <c r="Z271" s="37">
        <f t="shared" si="170"/>
        <v>0</v>
      </c>
      <c r="AA271" s="37"/>
      <c r="AB271" s="23" t="str">
        <f>LOWER(Settings!$C$4)&amp;".mit."&amp;$A271&amp;IF($C271="","","."&amp;$C271&amp;"."&amp;$B271)&amp;IF(INDEX(Variables!$D$5:$D$65,MATCH($A271,Variables!$A$5:$A$65,0))="","","."&amp;INDEX(Variables!$D$5:$D$65,MATCH($A271,Variables!$A$5:$A$65,0)))&amp;"."&amp;AB$5</f>
        <v>egy.mit.ntx.ral.die.a.2</v>
      </c>
      <c r="AC271" s="38">
        <f t="shared" si="171"/>
        <v>0</v>
      </c>
      <c r="AD271" s="37">
        <f t="shared" si="171"/>
        <v>0</v>
      </c>
      <c r="AE271" s="37">
        <f t="shared" si="171"/>
        <v>0</v>
      </c>
      <c r="AF271" s="37">
        <f t="shared" si="171"/>
        <v>0</v>
      </c>
      <c r="AG271" s="37">
        <f t="shared" si="171"/>
        <v>0</v>
      </c>
      <c r="AH271" s="37">
        <f t="shared" si="171"/>
        <v>0</v>
      </c>
      <c r="AI271" s="37">
        <f t="shared" si="171"/>
        <v>0</v>
      </c>
      <c r="AJ271" s="37">
        <f t="shared" si="171"/>
        <v>0</v>
      </c>
      <c r="AK271" s="37">
        <f t="shared" si="171"/>
        <v>0</v>
      </c>
      <c r="AL271" s="37">
        <f t="shared" si="171"/>
        <v>0</v>
      </c>
      <c r="AM271" s="37">
        <f t="shared" si="171"/>
        <v>0</v>
      </c>
      <c r="AN271" s="37">
        <f t="shared" si="171"/>
        <v>0</v>
      </c>
      <c r="AO271" s="37">
        <f t="shared" si="171"/>
        <v>0</v>
      </c>
      <c r="AP271" s="37">
        <f t="shared" si="171"/>
        <v>0</v>
      </c>
    </row>
    <row r="272" spans="1:42" hidden="1" outlineLevel="2" x14ac:dyDescent="0.25">
      <c r="A272" s="5" t="s">
        <v>932</v>
      </c>
      <c r="B272" s="5" t="s">
        <v>874</v>
      </c>
      <c r="C272" s="5" t="s">
        <v>881</v>
      </c>
      <c r="D272" s="37">
        <f>INDEX(Inputs!$L$5:$L$132,MATCH($B272&amp;"|"&amp;$C272,Inputs!$A$5:$A$132,0))</f>
        <v>11</v>
      </c>
      <c r="E272" s="37">
        <f>INDEX(Inputs!$I$5:$I$132,MATCH($B272&amp;"|"&amp;$C272,Inputs!$A$5:$A$132,0))</f>
        <v>2.5779688544951249E-2</v>
      </c>
      <c r="F272" s="36"/>
      <c r="G272" s="36"/>
      <c r="H272" s="5" t="str">
        <f>INDEX(Variables!$B$5:$B$65,MATCH($A272,Variables!$A$5:$A$65,0))&amp;IF($C272="",""," | "&amp;INDEX(Mapping!$B$5:$B$26,MATCH($C272,Mapping!$A$5:$A$26,0))&amp;" | "&amp;INDEX(Mapping!$B$30:$B$41,MATCH($B272,Mapping!$A$30:$A$41,0)))</f>
        <v>New excise tax (fuel price reform) | Rail | LPG</v>
      </c>
      <c r="I272" s="5" t="str">
        <f>INDEX(Variables!$C$5:$C$65,MATCH($A272,Variables!$A$5:$A$65,0))</f>
        <v>$/GJ</v>
      </c>
      <c r="J272" s="5" t="str">
        <f>INDEX(Variables!$E$5:$E$65,MATCH($A272,Variables!$A$5:$A$65,0))</f>
        <v>Fuel price reform path / GJ per unit</v>
      </c>
      <c r="K272" s="5"/>
      <c r="L272" s="23" t="str">
        <f>LOWER(Settings!$C$4)&amp;".mit."&amp;$A272&amp;IF($C272="","","."&amp;$C272&amp;"."&amp;$B272)&amp;IF(INDEX(Variables!$D$5:$D$65,MATCH($A272,Variables!$A$5:$A$65,0))="","","."&amp;INDEX(Variables!$D$5:$D$65,MATCH($A272,Variables!$A$5:$A$65,0)))&amp;"."&amp;L$5</f>
        <v>egy.mit.ntx.ral.lpg.a.1</v>
      </c>
      <c r="M272" s="38">
        <f t="shared" si="170"/>
        <v>0</v>
      </c>
      <c r="N272" s="37">
        <f t="shared" si="170"/>
        <v>0</v>
      </c>
      <c r="O272" s="37">
        <f t="shared" si="170"/>
        <v>0</v>
      </c>
      <c r="P272" s="37">
        <f t="shared" si="170"/>
        <v>0</v>
      </c>
      <c r="Q272" s="37">
        <f t="shared" si="170"/>
        <v>0</v>
      </c>
      <c r="R272" s="37">
        <f t="shared" si="170"/>
        <v>0</v>
      </c>
      <c r="S272" s="37">
        <f t="shared" si="170"/>
        <v>0</v>
      </c>
      <c r="T272" s="37">
        <f t="shared" si="170"/>
        <v>0</v>
      </c>
      <c r="U272" s="37">
        <f t="shared" si="170"/>
        <v>0</v>
      </c>
      <c r="V272" s="37">
        <f t="shared" si="170"/>
        <v>0</v>
      </c>
      <c r="W272" s="37">
        <f t="shared" si="170"/>
        <v>0</v>
      </c>
      <c r="X272" s="37">
        <f t="shared" si="170"/>
        <v>0</v>
      </c>
      <c r="Y272" s="37">
        <f t="shared" si="170"/>
        <v>0</v>
      </c>
      <c r="Z272" s="37">
        <f t="shared" si="170"/>
        <v>0</v>
      </c>
      <c r="AA272" s="37"/>
      <c r="AB272" s="23" t="str">
        <f>LOWER(Settings!$C$4)&amp;".mit."&amp;$A272&amp;IF($C272="","","."&amp;$C272&amp;"."&amp;$B272)&amp;IF(INDEX(Variables!$D$5:$D$65,MATCH($A272,Variables!$A$5:$A$65,0))="","","."&amp;INDEX(Variables!$D$5:$D$65,MATCH($A272,Variables!$A$5:$A$65,0)))&amp;"."&amp;AB$5</f>
        <v>egy.mit.ntx.ral.lpg.a.2</v>
      </c>
      <c r="AC272" s="38">
        <f t="shared" si="171"/>
        <v>0</v>
      </c>
      <c r="AD272" s="37">
        <f t="shared" si="171"/>
        <v>0</v>
      </c>
      <c r="AE272" s="37">
        <f t="shared" si="171"/>
        <v>0</v>
      </c>
      <c r="AF272" s="37">
        <f t="shared" si="171"/>
        <v>0</v>
      </c>
      <c r="AG272" s="37">
        <f t="shared" si="171"/>
        <v>0</v>
      </c>
      <c r="AH272" s="37">
        <f t="shared" si="171"/>
        <v>0</v>
      </c>
      <c r="AI272" s="37">
        <f t="shared" si="171"/>
        <v>0</v>
      </c>
      <c r="AJ272" s="37">
        <f t="shared" si="171"/>
        <v>0</v>
      </c>
      <c r="AK272" s="37">
        <f t="shared" si="171"/>
        <v>0</v>
      </c>
      <c r="AL272" s="37">
        <f t="shared" si="171"/>
        <v>0</v>
      </c>
      <c r="AM272" s="37">
        <f t="shared" si="171"/>
        <v>0</v>
      </c>
      <c r="AN272" s="37">
        <f t="shared" si="171"/>
        <v>0</v>
      </c>
      <c r="AO272" s="37">
        <f t="shared" si="171"/>
        <v>0</v>
      </c>
      <c r="AP272" s="37">
        <f t="shared" si="171"/>
        <v>0</v>
      </c>
    </row>
    <row r="273" spans="1:42" hidden="1" outlineLevel="2" x14ac:dyDescent="0.25">
      <c r="A273" s="5" t="s">
        <v>932</v>
      </c>
      <c r="B273" s="5" t="s">
        <v>875</v>
      </c>
      <c r="C273" s="5" t="s">
        <v>881</v>
      </c>
      <c r="D273" s="37">
        <f>INDEX(Inputs!$L$5:$L$132,MATCH($B273&amp;"|"&amp;$C273,Inputs!$A$5:$A$132,0))</f>
        <v>12</v>
      </c>
      <c r="E273" s="37">
        <f>INDEX(Inputs!$I$5:$I$132,MATCH($B273&amp;"|"&amp;$C273,Inputs!$A$5:$A$132,0))</f>
        <v>3.7748829655107147E-2</v>
      </c>
      <c r="F273" s="36"/>
      <c r="G273" s="36"/>
      <c r="H273" s="5" t="str">
        <f>INDEX(Variables!$B$5:$B$65,MATCH($A273,Variables!$A$5:$A$65,0))&amp;IF($C273="",""," | "&amp;INDEX(Mapping!$B$5:$B$26,MATCH($C273,Mapping!$A$5:$A$26,0))&amp;" | "&amp;INDEX(Mapping!$B$30:$B$41,MATCH($B273,Mapping!$A$30:$A$41,0)))</f>
        <v>New excise tax (fuel price reform) | Rail | Kerosene</v>
      </c>
      <c r="I273" s="5" t="str">
        <f>INDEX(Variables!$C$5:$C$65,MATCH($A273,Variables!$A$5:$A$65,0))</f>
        <v>$/GJ</v>
      </c>
      <c r="J273" s="5" t="str">
        <f>INDEX(Variables!$E$5:$E$65,MATCH($A273,Variables!$A$5:$A$65,0))</f>
        <v>Fuel price reform path / GJ per unit</v>
      </c>
      <c r="K273" s="5"/>
      <c r="L273" s="23" t="str">
        <f>LOWER(Settings!$C$4)&amp;".mit."&amp;$A273&amp;IF($C273="","","."&amp;$C273&amp;"."&amp;$B273)&amp;IF(INDEX(Variables!$D$5:$D$65,MATCH($A273,Variables!$A$5:$A$65,0))="","","."&amp;INDEX(Variables!$D$5:$D$65,MATCH($A273,Variables!$A$5:$A$65,0)))&amp;"."&amp;L$5</f>
        <v>egy.mit.ntx.ral.ker.a.1</v>
      </c>
      <c r="M273" s="38">
        <f t="shared" si="170"/>
        <v>0</v>
      </c>
      <c r="N273" s="37">
        <f t="shared" si="170"/>
        <v>0</v>
      </c>
      <c r="O273" s="37">
        <f t="shared" si="170"/>
        <v>0</v>
      </c>
      <c r="P273" s="37">
        <f t="shared" si="170"/>
        <v>0</v>
      </c>
      <c r="Q273" s="37">
        <f t="shared" si="170"/>
        <v>0</v>
      </c>
      <c r="R273" s="37">
        <f t="shared" si="170"/>
        <v>0</v>
      </c>
      <c r="S273" s="37">
        <f t="shared" si="170"/>
        <v>0</v>
      </c>
      <c r="T273" s="37">
        <f t="shared" si="170"/>
        <v>0</v>
      </c>
      <c r="U273" s="37">
        <f t="shared" si="170"/>
        <v>0</v>
      </c>
      <c r="V273" s="37">
        <f t="shared" si="170"/>
        <v>0</v>
      </c>
      <c r="W273" s="37">
        <f t="shared" si="170"/>
        <v>0</v>
      </c>
      <c r="X273" s="37">
        <f t="shared" si="170"/>
        <v>0</v>
      </c>
      <c r="Y273" s="37">
        <f t="shared" si="170"/>
        <v>0</v>
      </c>
      <c r="Z273" s="37">
        <f t="shared" si="170"/>
        <v>0</v>
      </c>
      <c r="AA273" s="37"/>
      <c r="AB273" s="23" t="str">
        <f>LOWER(Settings!$C$4)&amp;".mit."&amp;$A273&amp;IF($C273="","","."&amp;$C273&amp;"."&amp;$B273)&amp;IF(INDEX(Variables!$D$5:$D$65,MATCH($A273,Variables!$A$5:$A$65,0))="","","."&amp;INDEX(Variables!$D$5:$D$65,MATCH($A273,Variables!$A$5:$A$65,0)))&amp;"."&amp;AB$5</f>
        <v>egy.mit.ntx.ral.ker.a.2</v>
      </c>
      <c r="AC273" s="38">
        <f t="shared" si="171"/>
        <v>0</v>
      </c>
      <c r="AD273" s="37">
        <f t="shared" si="171"/>
        <v>0</v>
      </c>
      <c r="AE273" s="37">
        <f t="shared" si="171"/>
        <v>0</v>
      </c>
      <c r="AF273" s="37">
        <f t="shared" si="171"/>
        <v>0</v>
      </c>
      <c r="AG273" s="37">
        <f t="shared" si="171"/>
        <v>0</v>
      </c>
      <c r="AH273" s="37">
        <f t="shared" si="171"/>
        <v>0</v>
      </c>
      <c r="AI273" s="37">
        <f t="shared" si="171"/>
        <v>0</v>
      </c>
      <c r="AJ273" s="37">
        <f t="shared" si="171"/>
        <v>0</v>
      </c>
      <c r="AK273" s="37">
        <f t="shared" si="171"/>
        <v>0</v>
      </c>
      <c r="AL273" s="37">
        <f t="shared" si="171"/>
        <v>0</v>
      </c>
      <c r="AM273" s="37">
        <f t="shared" si="171"/>
        <v>0</v>
      </c>
      <c r="AN273" s="37">
        <f t="shared" si="171"/>
        <v>0</v>
      </c>
      <c r="AO273" s="37">
        <f t="shared" si="171"/>
        <v>0</v>
      </c>
      <c r="AP273" s="37">
        <f t="shared" si="171"/>
        <v>0</v>
      </c>
    </row>
    <row r="274" spans="1:42" hidden="1" outlineLevel="2" x14ac:dyDescent="0.25">
      <c r="A274" s="5" t="s">
        <v>932</v>
      </c>
      <c r="B274" s="5" t="s">
        <v>876</v>
      </c>
      <c r="C274" s="5" t="s">
        <v>881</v>
      </c>
      <c r="D274" s="37">
        <f>INDEX(Inputs!$L$5:$L$132,MATCH($B274&amp;"|"&amp;$C274,Inputs!$A$5:$A$132,0))</f>
        <v>13</v>
      </c>
      <c r="E274" s="37">
        <f>INDEX(Inputs!$I$5:$I$132,MATCH($B274&amp;"|"&amp;$C274,Inputs!$A$5:$A$132,0))</f>
        <v>6.12</v>
      </c>
      <c r="F274" s="36"/>
      <c r="G274" s="36"/>
      <c r="H274" s="5" t="str">
        <f>INDEX(Variables!$B$5:$B$65,MATCH($A274,Variables!$A$5:$A$65,0))&amp;IF($C274="",""," | "&amp;INDEX(Mapping!$B$5:$B$26,MATCH($C274,Mapping!$A$5:$A$26,0))&amp;" | "&amp;INDEX(Mapping!$B$30:$B$41,MATCH($B274,Mapping!$A$30:$A$41,0)))</f>
        <v>New excise tax (fuel price reform) | Rail | Other oil products</v>
      </c>
      <c r="I274" s="5" t="str">
        <f>INDEX(Variables!$C$5:$C$65,MATCH($A274,Variables!$A$5:$A$65,0))</f>
        <v>$/GJ</v>
      </c>
      <c r="J274" s="5" t="str">
        <f>INDEX(Variables!$E$5:$E$65,MATCH($A274,Variables!$A$5:$A$65,0))</f>
        <v>Fuel price reform path / GJ per unit</v>
      </c>
      <c r="K274" s="5"/>
      <c r="L274" s="23" t="str">
        <f>LOWER(Settings!$C$4)&amp;".mit."&amp;$A274&amp;IF($C274="","","."&amp;$C274&amp;"."&amp;$B274)&amp;IF(INDEX(Variables!$D$5:$D$65,MATCH($A274,Variables!$A$5:$A$65,0))="","","."&amp;INDEX(Variables!$D$5:$D$65,MATCH($A274,Variables!$A$5:$A$65,0)))&amp;"."&amp;L$5</f>
        <v>egy.mit.ntx.ral.oop.a.1</v>
      </c>
      <c r="M274" s="38">
        <f t="shared" si="170"/>
        <v>0</v>
      </c>
      <c r="N274" s="37">
        <f t="shared" si="170"/>
        <v>0</v>
      </c>
      <c r="O274" s="37">
        <f t="shared" si="170"/>
        <v>0</v>
      </c>
      <c r="P274" s="37">
        <f t="shared" si="170"/>
        <v>0</v>
      </c>
      <c r="Q274" s="37">
        <f t="shared" si="170"/>
        <v>0</v>
      </c>
      <c r="R274" s="37">
        <f t="shared" si="170"/>
        <v>0</v>
      </c>
      <c r="S274" s="37">
        <f t="shared" si="170"/>
        <v>0</v>
      </c>
      <c r="T274" s="37">
        <f t="shared" si="170"/>
        <v>0</v>
      </c>
      <c r="U274" s="37">
        <f t="shared" si="170"/>
        <v>0</v>
      </c>
      <c r="V274" s="37">
        <f t="shared" si="170"/>
        <v>0</v>
      </c>
      <c r="W274" s="37">
        <f t="shared" si="170"/>
        <v>0</v>
      </c>
      <c r="X274" s="37">
        <f t="shared" si="170"/>
        <v>0</v>
      </c>
      <c r="Y274" s="37">
        <f t="shared" si="170"/>
        <v>0</v>
      </c>
      <c r="Z274" s="37">
        <f t="shared" si="170"/>
        <v>0</v>
      </c>
      <c r="AA274" s="37"/>
      <c r="AB274" s="23" t="str">
        <f>LOWER(Settings!$C$4)&amp;".mit."&amp;$A274&amp;IF($C274="","","."&amp;$C274&amp;"."&amp;$B274)&amp;IF(INDEX(Variables!$D$5:$D$65,MATCH($A274,Variables!$A$5:$A$65,0))="","","."&amp;INDEX(Variables!$D$5:$D$65,MATCH($A274,Variables!$A$5:$A$65,0)))&amp;"."&amp;AB$5</f>
        <v>egy.mit.ntx.ral.oop.a.2</v>
      </c>
      <c r="AC274" s="38">
        <f t="shared" si="171"/>
        <v>0</v>
      </c>
      <c r="AD274" s="37">
        <f t="shared" si="171"/>
        <v>0</v>
      </c>
      <c r="AE274" s="37">
        <f t="shared" si="171"/>
        <v>0</v>
      </c>
      <c r="AF274" s="37">
        <f t="shared" si="171"/>
        <v>0</v>
      </c>
      <c r="AG274" s="37">
        <f t="shared" si="171"/>
        <v>0</v>
      </c>
      <c r="AH274" s="37">
        <f t="shared" si="171"/>
        <v>0</v>
      </c>
      <c r="AI274" s="37">
        <f t="shared" si="171"/>
        <v>0</v>
      </c>
      <c r="AJ274" s="37">
        <f t="shared" si="171"/>
        <v>0</v>
      </c>
      <c r="AK274" s="37">
        <f t="shared" si="171"/>
        <v>0</v>
      </c>
      <c r="AL274" s="37">
        <f t="shared" si="171"/>
        <v>0</v>
      </c>
      <c r="AM274" s="37">
        <f t="shared" si="171"/>
        <v>0</v>
      </c>
      <c r="AN274" s="37">
        <f t="shared" si="171"/>
        <v>0</v>
      </c>
      <c r="AO274" s="37">
        <f t="shared" si="171"/>
        <v>0</v>
      </c>
      <c r="AP274" s="37">
        <f t="shared" si="171"/>
        <v>0</v>
      </c>
    </row>
    <row r="275" spans="1:42" hidden="1" outlineLevel="2" x14ac:dyDescent="0.25">
      <c r="A275" s="5" t="s">
        <v>932</v>
      </c>
      <c r="B275" s="5" t="s">
        <v>877</v>
      </c>
      <c r="C275" s="5" t="s">
        <v>881</v>
      </c>
      <c r="D275" s="37">
        <f>INDEX(Inputs!$L$5:$L$132,MATCH($B275&amp;"|"&amp;$C275,Inputs!$A$5:$A$132,0))</f>
        <v>14</v>
      </c>
      <c r="E275" s="37">
        <f>INDEX(Inputs!$I$5:$I$132,MATCH($B275&amp;"|"&amp;$C275,Inputs!$A$5:$A$132,0))</f>
        <v>1</v>
      </c>
      <c r="F275" s="36"/>
      <c r="G275" s="36"/>
      <c r="H275" s="5" t="str">
        <f>INDEX(Variables!$B$5:$B$65,MATCH($A275,Variables!$A$5:$A$65,0))&amp;IF($C275="",""," | "&amp;INDEX(Mapping!$B$5:$B$26,MATCH($C275,Mapping!$A$5:$A$26,0))&amp;" | "&amp;INDEX(Mapping!$B$30:$B$41,MATCH($B275,Mapping!$A$30:$A$41,0)))</f>
        <v>New excise tax (fuel price reform) | Rail | Biomass</v>
      </c>
      <c r="I275" s="5" t="str">
        <f>INDEX(Variables!$C$5:$C$65,MATCH($A275,Variables!$A$5:$A$65,0))</f>
        <v>$/GJ</v>
      </c>
      <c r="J275" s="5" t="str">
        <f>INDEX(Variables!$E$5:$E$65,MATCH($A275,Variables!$A$5:$A$65,0))</f>
        <v>Fuel price reform path / GJ per unit</v>
      </c>
      <c r="K275" s="5"/>
      <c r="L275" s="23" t="str">
        <f>LOWER(Settings!$C$4)&amp;".mit."&amp;$A275&amp;IF($C275="","","."&amp;$C275&amp;"."&amp;$B275)&amp;IF(INDEX(Variables!$D$5:$D$65,MATCH($A275,Variables!$A$5:$A$65,0))="","","."&amp;INDEX(Variables!$D$5:$D$65,MATCH($A275,Variables!$A$5:$A$65,0)))&amp;"."&amp;L$5</f>
        <v>egy.mit.ntx.ral.bio.a.1</v>
      </c>
      <c r="M275" s="38">
        <f t="shared" si="170"/>
        <v>0</v>
      </c>
      <c r="N275" s="37">
        <f t="shared" si="170"/>
        <v>0</v>
      </c>
      <c r="O275" s="37">
        <f t="shared" si="170"/>
        <v>0</v>
      </c>
      <c r="P275" s="37">
        <f t="shared" si="170"/>
        <v>0</v>
      </c>
      <c r="Q275" s="37">
        <f t="shared" si="170"/>
        <v>0</v>
      </c>
      <c r="R275" s="37">
        <f t="shared" si="170"/>
        <v>0</v>
      </c>
      <c r="S275" s="37">
        <f t="shared" si="170"/>
        <v>0</v>
      </c>
      <c r="T275" s="37">
        <f t="shared" si="170"/>
        <v>0</v>
      </c>
      <c r="U275" s="37">
        <f t="shared" si="170"/>
        <v>0</v>
      </c>
      <c r="V275" s="37">
        <f t="shared" si="170"/>
        <v>0</v>
      </c>
      <c r="W275" s="37">
        <f t="shared" si="170"/>
        <v>0</v>
      </c>
      <c r="X275" s="37">
        <f t="shared" si="170"/>
        <v>0</v>
      </c>
      <c r="Y275" s="37">
        <f t="shared" si="170"/>
        <v>0</v>
      </c>
      <c r="Z275" s="37">
        <f t="shared" si="170"/>
        <v>0</v>
      </c>
      <c r="AA275" s="37"/>
      <c r="AB275" s="23" t="str">
        <f>LOWER(Settings!$C$4)&amp;".mit."&amp;$A275&amp;IF($C275="","","."&amp;$C275&amp;"."&amp;$B275)&amp;IF(INDEX(Variables!$D$5:$D$65,MATCH($A275,Variables!$A$5:$A$65,0))="","","."&amp;INDEX(Variables!$D$5:$D$65,MATCH($A275,Variables!$A$5:$A$65,0)))&amp;"."&amp;AB$5</f>
        <v>egy.mit.ntx.ral.bio.a.2</v>
      </c>
      <c r="AC275" s="38">
        <f t="shared" si="171"/>
        <v>0</v>
      </c>
      <c r="AD275" s="37">
        <f t="shared" si="171"/>
        <v>0</v>
      </c>
      <c r="AE275" s="37">
        <f t="shared" si="171"/>
        <v>0</v>
      </c>
      <c r="AF275" s="37">
        <f t="shared" si="171"/>
        <v>0</v>
      </c>
      <c r="AG275" s="37">
        <f t="shared" si="171"/>
        <v>0</v>
      </c>
      <c r="AH275" s="37">
        <f t="shared" si="171"/>
        <v>0</v>
      </c>
      <c r="AI275" s="37">
        <f t="shared" si="171"/>
        <v>0</v>
      </c>
      <c r="AJ275" s="37">
        <f t="shared" si="171"/>
        <v>0</v>
      </c>
      <c r="AK275" s="37">
        <f t="shared" si="171"/>
        <v>0</v>
      </c>
      <c r="AL275" s="37">
        <f t="shared" si="171"/>
        <v>0</v>
      </c>
      <c r="AM275" s="37">
        <f t="shared" si="171"/>
        <v>0</v>
      </c>
      <c r="AN275" s="37">
        <f t="shared" si="171"/>
        <v>0</v>
      </c>
      <c r="AO275" s="37">
        <f t="shared" si="171"/>
        <v>0</v>
      </c>
      <c r="AP275" s="37">
        <f t="shared" si="171"/>
        <v>0</v>
      </c>
    </row>
    <row r="276" spans="1:42" hidden="1" outlineLevel="2" x14ac:dyDescent="0.25"/>
    <row r="277" spans="1:42" hidden="1" outlineLevel="2" x14ac:dyDescent="0.25">
      <c r="A277" s="5" t="s">
        <v>933</v>
      </c>
      <c r="B277" s="5" t="s">
        <v>869</v>
      </c>
      <c r="C277" s="5" t="s">
        <v>881</v>
      </c>
      <c r="D277" s="36"/>
      <c r="E277" s="36"/>
      <c r="F277" s="36"/>
      <c r="G277" s="36"/>
      <c r="H277" s="5" t="str">
        <f>INDEX(Variables!$B$5:$B$65,MATCH($A277,Variables!$A$5:$A$65,0))&amp;IF($C277="",""," | "&amp;INDEX(Mapping!$B$5:$B$26,MATCH($C277,Mapping!$A$5:$A$26,0))&amp;" | "&amp;INDEX(Mapping!$B$30:$B$41,MATCH($B277,Mapping!$A$30:$A$41,0)))</f>
        <v>Total new policy | Rail | Coal</v>
      </c>
      <c r="I277" s="5" t="str">
        <f>INDEX(Variables!$C$5:$C$65,MATCH($A277,Variables!$A$5:$A$65,0))</f>
        <v>$/GJ</v>
      </c>
      <c r="J277" s="5" t="str">
        <f>INDEX(Variables!$E$5:$E$65,MATCH($A277,Variables!$A$5:$A$65,0))</f>
        <v>New carbon tax + new excise tax</v>
      </c>
      <c r="K277" s="5"/>
      <c r="L277" s="23" t="str">
        <f>LOWER(Settings!$C$4)&amp;".mit."&amp;$A277&amp;IF($C277="","","."&amp;$C277&amp;"."&amp;$B277)&amp;IF(INDEX(Variables!$D$5:$D$65,MATCH($A277,Variables!$A$5:$A$65,0))="","","."&amp;INDEX(Variables!$D$5:$D$65,MATCH($A277,Variables!$A$5:$A$65,0)))&amp;"."&amp;L$5</f>
        <v>egy.mit.nce.ral.coa.a.1</v>
      </c>
      <c r="M277" s="38">
        <f t="shared" ref="M277:Z277" si="172">M259+M268</f>
        <v>0</v>
      </c>
      <c r="N277" s="37">
        <f t="shared" si="172"/>
        <v>0</v>
      </c>
      <c r="O277" s="37">
        <f t="shared" si="172"/>
        <v>0</v>
      </c>
      <c r="P277" s="37">
        <f t="shared" si="172"/>
        <v>0</v>
      </c>
      <c r="Q277" s="37">
        <f t="shared" si="172"/>
        <v>0</v>
      </c>
      <c r="R277" s="37">
        <f t="shared" si="172"/>
        <v>0</v>
      </c>
      <c r="S277" s="37">
        <f t="shared" si="172"/>
        <v>0</v>
      </c>
      <c r="T277" s="37">
        <f t="shared" si="172"/>
        <v>0</v>
      </c>
      <c r="U277" s="37">
        <f t="shared" si="172"/>
        <v>0</v>
      </c>
      <c r="V277" s="37">
        <f t="shared" si="172"/>
        <v>0</v>
      </c>
      <c r="W277" s="37">
        <f t="shared" si="172"/>
        <v>0</v>
      </c>
      <c r="X277" s="37">
        <f t="shared" si="172"/>
        <v>0</v>
      </c>
      <c r="Y277" s="37">
        <f t="shared" si="172"/>
        <v>0</v>
      </c>
      <c r="Z277" s="37">
        <f t="shared" si="172"/>
        <v>0</v>
      </c>
      <c r="AA277" s="37"/>
      <c r="AB277" s="23" t="str">
        <f>LOWER(Settings!$C$4)&amp;".mit."&amp;$A277&amp;IF($C277="","","."&amp;$C277&amp;"."&amp;$B277)&amp;IF(INDEX(Variables!$D$5:$D$65,MATCH($A277,Variables!$A$5:$A$65,0))="","","."&amp;INDEX(Variables!$D$5:$D$65,MATCH($A277,Variables!$A$5:$A$65,0)))&amp;"."&amp;AB$5</f>
        <v>egy.mit.nce.ral.coa.a.2</v>
      </c>
      <c r="AC277" s="38">
        <f t="shared" ref="AC277:AP277" si="173">AC259+AC268</f>
        <v>0</v>
      </c>
      <c r="AD277" s="37">
        <f t="shared" si="173"/>
        <v>0</v>
      </c>
      <c r="AE277" s="37">
        <f t="shared" si="173"/>
        <v>0</v>
      </c>
      <c r="AF277" s="37">
        <f t="shared" si="173"/>
        <v>0</v>
      </c>
      <c r="AG277" s="37">
        <f t="shared" si="173"/>
        <v>0</v>
      </c>
      <c r="AH277" s="37">
        <f t="shared" si="173"/>
        <v>1.8861600000000001</v>
      </c>
      <c r="AI277" s="37">
        <f t="shared" si="173"/>
        <v>1.8861600000000001</v>
      </c>
      <c r="AJ277" s="37">
        <f t="shared" si="173"/>
        <v>1.8861600000000001</v>
      </c>
      <c r="AK277" s="37">
        <f t="shared" si="173"/>
        <v>1.8861600000000001</v>
      </c>
      <c r="AL277" s="37">
        <f t="shared" si="173"/>
        <v>1.8861600000000001</v>
      </c>
      <c r="AM277" s="37">
        <f t="shared" si="173"/>
        <v>1.8861600000000001</v>
      </c>
      <c r="AN277" s="37">
        <f t="shared" si="173"/>
        <v>1.8861600000000001</v>
      </c>
      <c r="AO277" s="37">
        <f t="shared" si="173"/>
        <v>1.8861600000000001</v>
      </c>
      <c r="AP277" s="37">
        <f t="shared" si="173"/>
        <v>1.8861600000000001</v>
      </c>
    </row>
    <row r="278" spans="1:42" hidden="1" outlineLevel="2" x14ac:dyDescent="0.25">
      <c r="A278" s="5" t="s">
        <v>933</v>
      </c>
      <c r="B278" s="5" t="s">
        <v>871</v>
      </c>
      <c r="C278" s="5" t="s">
        <v>881</v>
      </c>
      <c r="D278" s="36"/>
      <c r="E278" s="36"/>
      <c r="F278" s="36"/>
      <c r="G278" s="36"/>
      <c r="H278" s="5" t="str">
        <f>INDEX(Variables!$B$5:$B$65,MATCH($A278,Variables!$A$5:$A$65,0))&amp;IF($C278="",""," | "&amp;INDEX(Mapping!$B$5:$B$26,MATCH($C278,Mapping!$A$5:$A$26,0))&amp;" | "&amp;INDEX(Mapping!$B$30:$B$41,MATCH($B278,Mapping!$A$30:$A$41,0)))</f>
        <v>Total new policy | Rail | Natural gas</v>
      </c>
      <c r="I278" s="5" t="str">
        <f>INDEX(Variables!$C$5:$C$65,MATCH($A278,Variables!$A$5:$A$65,0))</f>
        <v>$/GJ</v>
      </c>
      <c r="J278" s="5" t="str">
        <f>INDEX(Variables!$E$5:$E$65,MATCH($A278,Variables!$A$5:$A$65,0))</f>
        <v>New carbon tax + new excise tax</v>
      </c>
      <c r="K278" s="5"/>
      <c r="L278" s="23" t="str">
        <f>LOWER(Settings!$C$4)&amp;".mit."&amp;$A278&amp;IF($C278="","","."&amp;$C278&amp;"."&amp;$B278)&amp;IF(INDEX(Variables!$D$5:$D$65,MATCH($A278,Variables!$A$5:$A$65,0))="","","."&amp;INDEX(Variables!$D$5:$D$65,MATCH($A278,Variables!$A$5:$A$65,0)))&amp;"."&amp;L$5</f>
        <v>egy.mit.nce.ral.nga.a.1</v>
      </c>
      <c r="M278" s="38">
        <f t="shared" ref="M278:Z278" si="174">M260+M269</f>
        <v>0</v>
      </c>
      <c r="N278" s="37">
        <f t="shared" si="174"/>
        <v>0</v>
      </c>
      <c r="O278" s="37">
        <f t="shared" si="174"/>
        <v>0</v>
      </c>
      <c r="P278" s="37">
        <f t="shared" si="174"/>
        <v>0</v>
      </c>
      <c r="Q278" s="37">
        <f t="shared" si="174"/>
        <v>0</v>
      </c>
      <c r="R278" s="37">
        <f t="shared" si="174"/>
        <v>0</v>
      </c>
      <c r="S278" s="37">
        <f t="shared" si="174"/>
        <v>0</v>
      </c>
      <c r="T278" s="37">
        <f t="shared" si="174"/>
        <v>0</v>
      </c>
      <c r="U278" s="37">
        <f t="shared" si="174"/>
        <v>0</v>
      </c>
      <c r="V278" s="37">
        <f t="shared" si="174"/>
        <v>0</v>
      </c>
      <c r="W278" s="37">
        <f t="shared" si="174"/>
        <v>0</v>
      </c>
      <c r="X278" s="37">
        <f t="shared" si="174"/>
        <v>0</v>
      </c>
      <c r="Y278" s="37">
        <f t="shared" si="174"/>
        <v>0</v>
      </c>
      <c r="Z278" s="37">
        <f t="shared" si="174"/>
        <v>0</v>
      </c>
      <c r="AA278" s="37"/>
      <c r="AB278" s="23" t="str">
        <f>LOWER(Settings!$C$4)&amp;".mit."&amp;$A278&amp;IF($C278="","","."&amp;$C278&amp;"."&amp;$B278)&amp;IF(INDEX(Variables!$D$5:$D$65,MATCH($A278,Variables!$A$5:$A$65,0))="","","."&amp;INDEX(Variables!$D$5:$D$65,MATCH($A278,Variables!$A$5:$A$65,0)))&amp;"."&amp;AB$5</f>
        <v>egy.mit.nce.ral.nga.a.2</v>
      </c>
      <c r="AC278" s="38">
        <f t="shared" ref="AC278:AP278" si="175">AC260+AC269</f>
        <v>0</v>
      </c>
      <c r="AD278" s="37">
        <f t="shared" si="175"/>
        <v>0</v>
      </c>
      <c r="AE278" s="37">
        <f t="shared" si="175"/>
        <v>0</v>
      </c>
      <c r="AF278" s="37">
        <f t="shared" si="175"/>
        <v>0</v>
      </c>
      <c r="AG278" s="37">
        <f t="shared" si="175"/>
        <v>0</v>
      </c>
      <c r="AH278" s="37">
        <f t="shared" si="175"/>
        <v>1.1160000000000001</v>
      </c>
      <c r="AI278" s="37">
        <f t="shared" si="175"/>
        <v>1.1160000000000001</v>
      </c>
      <c r="AJ278" s="37">
        <f t="shared" si="175"/>
        <v>1.1160000000000001</v>
      </c>
      <c r="AK278" s="37">
        <f t="shared" si="175"/>
        <v>1.1160000000000001</v>
      </c>
      <c r="AL278" s="37">
        <f t="shared" si="175"/>
        <v>1.1160000000000001</v>
      </c>
      <c r="AM278" s="37">
        <f t="shared" si="175"/>
        <v>1.1160000000000001</v>
      </c>
      <c r="AN278" s="37">
        <f t="shared" si="175"/>
        <v>1.1160000000000001</v>
      </c>
      <c r="AO278" s="37">
        <f t="shared" si="175"/>
        <v>1.1160000000000001</v>
      </c>
      <c r="AP278" s="37">
        <f t="shared" si="175"/>
        <v>1.1160000000000001</v>
      </c>
    </row>
    <row r="279" spans="1:42" hidden="1" outlineLevel="2" x14ac:dyDescent="0.25">
      <c r="A279" s="5" t="s">
        <v>933</v>
      </c>
      <c r="B279" s="5" t="s">
        <v>872</v>
      </c>
      <c r="C279" s="5" t="s">
        <v>881</v>
      </c>
      <c r="D279" s="36"/>
      <c r="E279" s="36"/>
      <c r="F279" s="36"/>
      <c r="G279" s="36"/>
      <c r="H279" s="5" t="str">
        <f>INDEX(Variables!$B$5:$B$65,MATCH($A279,Variables!$A$5:$A$65,0))&amp;IF($C279="",""," | "&amp;INDEX(Mapping!$B$5:$B$26,MATCH($C279,Mapping!$A$5:$A$26,0))&amp;" | "&amp;INDEX(Mapping!$B$30:$B$41,MATCH($B279,Mapping!$A$30:$A$41,0)))</f>
        <v>Total new policy | Rail | Gasoline</v>
      </c>
      <c r="I279" s="5" t="str">
        <f>INDEX(Variables!$C$5:$C$65,MATCH($A279,Variables!$A$5:$A$65,0))</f>
        <v>$/GJ</v>
      </c>
      <c r="J279" s="5" t="str">
        <f>INDEX(Variables!$E$5:$E$65,MATCH($A279,Variables!$A$5:$A$65,0))</f>
        <v>New carbon tax + new excise tax</v>
      </c>
      <c r="K279" s="5"/>
      <c r="L279" s="23" t="str">
        <f>LOWER(Settings!$C$4)&amp;".mit."&amp;$A279&amp;IF($C279="","","."&amp;$C279&amp;"."&amp;$B279)&amp;IF(INDEX(Variables!$D$5:$D$65,MATCH($A279,Variables!$A$5:$A$65,0))="","","."&amp;INDEX(Variables!$D$5:$D$65,MATCH($A279,Variables!$A$5:$A$65,0)))&amp;"."&amp;L$5</f>
        <v>egy.mit.nce.ral.gso.a.1</v>
      </c>
      <c r="M279" s="38">
        <f t="shared" ref="M279:Z279" si="176">M261+M270</f>
        <v>0</v>
      </c>
      <c r="N279" s="37">
        <f t="shared" si="176"/>
        <v>0</v>
      </c>
      <c r="O279" s="37">
        <f t="shared" si="176"/>
        <v>0</v>
      </c>
      <c r="P279" s="37">
        <f t="shared" si="176"/>
        <v>0</v>
      </c>
      <c r="Q279" s="37">
        <f t="shared" si="176"/>
        <v>0</v>
      </c>
      <c r="R279" s="37">
        <f t="shared" si="176"/>
        <v>0</v>
      </c>
      <c r="S279" s="37">
        <f t="shared" si="176"/>
        <v>0</v>
      </c>
      <c r="T279" s="37">
        <f t="shared" si="176"/>
        <v>0</v>
      </c>
      <c r="U279" s="37">
        <f t="shared" si="176"/>
        <v>0</v>
      </c>
      <c r="V279" s="37">
        <f t="shared" si="176"/>
        <v>0</v>
      </c>
      <c r="W279" s="37">
        <f t="shared" si="176"/>
        <v>0</v>
      </c>
      <c r="X279" s="37">
        <f t="shared" si="176"/>
        <v>0</v>
      </c>
      <c r="Y279" s="37">
        <f t="shared" si="176"/>
        <v>0</v>
      </c>
      <c r="Z279" s="37">
        <f t="shared" si="176"/>
        <v>0</v>
      </c>
      <c r="AA279" s="37"/>
      <c r="AB279" s="23" t="str">
        <f>LOWER(Settings!$C$4)&amp;".mit."&amp;$A279&amp;IF($C279="","","."&amp;$C279&amp;"."&amp;$B279)&amp;IF(INDEX(Variables!$D$5:$D$65,MATCH($A279,Variables!$A$5:$A$65,0))="","","."&amp;INDEX(Variables!$D$5:$D$65,MATCH($A279,Variables!$A$5:$A$65,0)))&amp;"."&amp;AB$5</f>
        <v>egy.mit.nce.ral.gso.a.2</v>
      </c>
      <c r="AC279" s="38">
        <f t="shared" ref="AC279:AP279" si="177">AC261+AC270</f>
        <v>0</v>
      </c>
      <c r="AD279" s="37">
        <f t="shared" si="177"/>
        <v>0</v>
      </c>
      <c r="AE279" s="37">
        <f t="shared" si="177"/>
        <v>0</v>
      </c>
      <c r="AF279" s="37">
        <f t="shared" si="177"/>
        <v>0</v>
      </c>
      <c r="AG279" s="37">
        <f t="shared" si="177"/>
        <v>0</v>
      </c>
      <c r="AH279" s="37">
        <f t="shared" si="177"/>
        <v>1.3235600000000001</v>
      </c>
      <c r="AI279" s="37">
        <f t="shared" si="177"/>
        <v>1.3235600000000001</v>
      </c>
      <c r="AJ279" s="37">
        <f t="shared" si="177"/>
        <v>1.3235600000000001</v>
      </c>
      <c r="AK279" s="37">
        <f t="shared" si="177"/>
        <v>1.3235600000000001</v>
      </c>
      <c r="AL279" s="37">
        <f t="shared" si="177"/>
        <v>1.3235600000000001</v>
      </c>
      <c r="AM279" s="37">
        <f t="shared" si="177"/>
        <v>1.3235600000000001</v>
      </c>
      <c r="AN279" s="37">
        <f t="shared" si="177"/>
        <v>1.3235600000000001</v>
      </c>
      <c r="AO279" s="37">
        <f t="shared" si="177"/>
        <v>1.3235600000000001</v>
      </c>
      <c r="AP279" s="37">
        <f t="shared" si="177"/>
        <v>1.3235600000000001</v>
      </c>
    </row>
    <row r="280" spans="1:42" hidden="1" outlineLevel="2" x14ac:dyDescent="0.25">
      <c r="A280" s="5" t="s">
        <v>933</v>
      </c>
      <c r="B280" s="5" t="s">
        <v>873</v>
      </c>
      <c r="C280" s="5" t="s">
        <v>881</v>
      </c>
      <c r="D280" s="36"/>
      <c r="E280" s="36"/>
      <c r="F280" s="36"/>
      <c r="G280" s="36"/>
      <c r="H280" s="5" t="str">
        <f>INDEX(Variables!$B$5:$B$65,MATCH($A280,Variables!$A$5:$A$65,0))&amp;IF($C280="",""," | "&amp;INDEX(Mapping!$B$5:$B$26,MATCH($C280,Mapping!$A$5:$A$26,0))&amp;" | "&amp;INDEX(Mapping!$B$30:$B$41,MATCH($B280,Mapping!$A$30:$A$41,0)))</f>
        <v>Total new policy | Rail | Diesel</v>
      </c>
      <c r="I280" s="5" t="str">
        <f>INDEX(Variables!$C$5:$C$65,MATCH($A280,Variables!$A$5:$A$65,0))</f>
        <v>$/GJ</v>
      </c>
      <c r="J280" s="5" t="str">
        <f>INDEX(Variables!$E$5:$E$65,MATCH($A280,Variables!$A$5:$A$65,0))</f>
        <v>New carbon tax + new excise tax</v>
      </c>
      <c r="K280" s="5"/>
      <c r="L280" s="23" t="str">
        <f>LOWER(Settings!$C$4)&amp;".mit."&amp;$A280&amp;IF($C280="","","."&amp;$C280&amp;"."&amp;$B280)&amp;IF(INDEX(Variables!$D$5:$D$65,MATCH($A280,Variables!$A$5:$A$65,0))="","","."&amp;INDEX(Variables!$D$5:$D$65,MATCH($A280,Variables!$A$5:$A$65,0)))&amp;"."&amp;L$5</f>
        <v>egy.mit.nce.ral.die.a.1</v>
      </c>
      <c r="M280" s="38">
        <f t="shared" ref="M280:Z280" si="178">M262+M271</f>
        <v>0</v>
      </c>
      <c r="N280" s="37">
        <f t="shared" si="178"/>
        <v>0</v>
      </c>
      <c r="O280" s="37">
        <f t="shared" si="178"/>
        <v>0</v>
      </c>
      <c r="P280" s="37">
        <f t="shared" si="178"/>
        <v>0</v>
      </c>
      <c r="Q280" s="37">
        <f t="shared" si="178"/>
        <v>0</v>
      </c>
      <c r="R280" s="37">
        <f t="shared" si="178"/>
        <v>0</v>
      </c>
      <c r="S280" s="37">
        <f t="shared" si="178"/>
        <v>0</v>
      </c>
      <c r="T280" s="37">
        <f t="shared" si="178"/>
        <v>0</v>
      </c>
      <c r="U280" s="37">
        <f t="shared" si="178"/>
        <v>0</v>
      </c>
      <c r="V280" s="37">
        <f t="shared" si="178"/>
        <v>0</v>
      </c>
      <c r="W280" s="37">
        <f t="shared" si="178"/>
        <v>0</v>
      </c>
      <c r="X280" s="37">
        <f t="shared" si="178"/>
        <v>0</v>
      </c>
      <c r="Y280" s="37">
        <f t="shared" si="178"/>
        <v>0</v>
      </c>
      <c r="Z280" s="37">
        <f t="shared" si="178"/>
        <v>0</v>
      </c>
      <c r="AA280" s="37"/>
      <c r="AB280" s="23" t="str">
        <f>LOWER(Settings!$C$4)&amp;".mit."&amp;$A280&amp;IF($C280="","","."&amp;$C280&amp;"."&amp;$B280)&amp;IF(INDEX(Variables!$D$5:$D$65,MATCH($A280,Variables!$A$5:$A$65,0))="","","."&amp;INDEX(Variables!$D$5:$D$65,MATCH($A280,Variables!$A$5:$A$65,0)))&amp;"."&amp;AB$5</f>
        <v>egy.mit.nce.ral.die.a.2</v>
      </c>
      <c r="AC280" s="38">
        <f t="shared" ref="AC280:AP280" si="179">AC262+AC271</f>
        <v>0</v>
      </c>
      <c r="AD280" s="37">
        <f t="shared" si="179"/>
        <v>0</v>
      </c>
      <c r="AE280" s="37">
        <f t="shared" si="179"/>
        <v>0</v>
      </c>
      <c r="AF280" s="37">
        <f t="shared" si="179"/>
        <v>0</v>
      </c>
      <c r="AG280" s="37">
        <f t="shared" si="179"/>
        <v>0</v>
      </c>
      <c r="AH280" s="37">
        <f t="shared" si="179"/>
        <v>1.41618</v>
      </c>
      <c r="AI280" s="37">
        <f t="shared" si="179"/>
        <v>1.41618</v>
      </c>
      <c r="AJ280" s="37">
        <f t="shared" si="179"/>
        <v>1.41618</v>
      </c>
      <c r="AK280" s="37">
        <f t="shared" si="179"/>
        <v>1.41618</v>
      </c>
      <c r="AL280" s="37">
        <f t="shared" si="179"/>
        <v>1.41618</v>
      </c>
      <c r="AM280" s="37">
        <f t="shared" si="179"/>
        <v>1.41618</v>
      </c>
      <c r="AN280" s="37">
        <f t="shared" si="179"/>
        <v>1.41618</v>
      </c>
      <c r="AO280" s="37">
        <f t="shared" si="179"/>
        <v>1.41618</v>
      </c>
      <c r="AP280" s="37">
        <f t="shared" si="179"/>
        <v>1.41618</v>
      </c>
    </row>
    <row r="281" spans="1:42" hidden="1" outlineLevel="2" x14ac:dyDescent="0.25">
      <c r="A281" s="5" t="s">
        <v>933</v>
      </c>
      <c r="B281" s="5" t="s">
        <v>874</v>
      </c>
      <c r="C281" s="5" t="s">
        <v>881</v>
      </c>
      <c r="D281" s="36"/>
      <c r="E281" s="36"/>
      <c r="F281" s="36"/>
      <c r="G281" s="36"/>
      <c r="H281" s="5" t="str">
        <f>INDEX(Variables!$B$5:$B$65,MATCH($A281,Variables!$A$5:$A$65,0))&amp;IF($C281="",""," | "&amp;INDEX(Mapping!$B$5:$B$26,MATCH($C281,Mapping!$A$5:$A$26,0))&amp;" | "&amp;INDEX(Mapping!$B$30:$B$41,MATCH($B281,Mapping!$A$30:$A$41,0)))</f>
        <v>Total new policy | Rail | LPG</v>
      </c>
      <c r="I281" s="5" t="str">
        <f>INDEX(Variables!$C$5:$C$65,MATCH($A281,Variables!$A$5:$A$65,0))</f>
        <v>$/GJ</v>
      </c>
      <c r="J281" s="5" t="str">
        <f>INDEX(Variables!$E$5:$E$65,MATCH($A281,Variables!$A$5:$A$65,0))</f>
        <v>New carbon tax + new excise tax</v>
      </c>
      <c r="K281" s="5"/>
      <c r="L281" s="23" t="str">
        <f>LOWER(Settings!$C$4)&amp;".mit."&amp;$A281&amp;IF($C281="","","."&amp;$C281&amp;"."&amp;$B281)&amp;IF(INDEX(Variables!$D$5:$D$65,MATCH($A281,Variables!$A$5:$A$65,0))="","","."&amp;INDEX(Variables!$D$5:$D$65,MATCH($A281,Variables!$A$5:$A$65,0)))&amp;"."&amp;L$5</f>
        <v>egy.mit.nce.ral.lpg.a.1</v>
      </c>
      <c r="M281" s="38">
        <f t="shared" ref="M281:Z281" si="180">M263+M272</f>
        <v>0</v>
      </c>
      <c r="N281" s="37">
        <f t="shared" si="180"/>
        <v>0</v>
      </c>
      <c r="O281" s="37">
        <f t="shared" si="180"/>
        <v>0</v>
      </c>
      <c r="P281" s="37">
        <f t="shared" si="180"/>
        <v>0</v>
      </c>
      <c r="Q281" s="37">
        <f t="shared" si="180"/>
        <v>0</v>
      </c>
      <c r="R281" s="37">
        <f t="shared" si="180"/>
        <v>0</v>
      </c>
      <c r="S281" s="37">
        <f t="shared" si="180"/>
        <v>0</v>
      </c>
      <c r="T281" s="37">
        <f t="shared" si="180"/>
        <v>0</v>
      </c>
      <c r="U281" s="37">
        <f t="shared" si="180"/>
        <v>0</v>
      </c>
      <c r="V281" s="37">
        <f t="shared" si="180"/>
        <v>0</v>
      </c>
      <c r="W281" s="37">
        <f t="shared" si="180"/>
        <v>0</v>
      </c>
      <c r="X281" s="37">
        <f t="shared" si="180"/>
        <v>0</v>
      </c>
      <c r="Y281" s="37">
        <f t="shared" si="180"/>
        <v>0</v>
      </c>
      <c r="Z281" s="37">
        <f t="shared" si="180"/>
        <v>0</v>
      </c>
      <c r="AA281" s="37"/>
      <c r="AB281" s="23" t="str">
        <f>LOWER(Settings!$C$4)&amp;".mit."&amp;$A281&amp;IF($C281="","","."&amp;$C281&amp;"."&amp;$B281)&amp;IF(INDEX(Variables!$D$5:$D$65,MATCH($A281,Variables!$A$5:$A$65,0))="","","."&amp;INDEX(Variables!$D$5:$D$65,MATCH($A281,Variables!$A$5:$A$65,0)))&amp;"."&amp;AB$5</f>
        <v>egy.mit.nce.ral.lpg.a.2</v>
      </c>
      <c r="AC281" s="38">
        <f t="shared" ref="AC281:AP281" si="181">AC263+AC272</f>
        <v>0</v>
      </c>
      <c r="AD281" s="37">
        <f t="shared" si="181"/>
        <v>0</v>
      </c>
      <c r="AE281" s="37">
        <f t="shared" si="181"/>
        <v>0</v>
      </c>
      <c r="AF281" s="37">
        <f t="shared" si="181"/>
        <v>0</v>
      </c>
      <c r="AG281" s="37">
        <f t="shared" si="181"/>
        <v>0</v>
      </c>
      <c r="AH281" s="37">
        <f t="shared" si="181"/>
        <v>1.3719999999999999</v>
      </c>
      <c r="AI281" s="37">
        <f t="shared" si="181"/>
        <v>1.3719999999999999</v>
      </c>
      <c r="AJ281" s="37">
        <f t="shared" si="181"/>
        <v>1.3719999999999999</v>
      </c>
      <c r="AK281" s="37">
        <f t="shared" si="181"/>
        <v>1.3719999999999999</v>
      </c>
      <c r="AL281" s="37">
        <f t="shared" si="181"/>
        <v>1.3719999999999999</v>
      </c>
      <c r="AM281" s="37">
        <f t="shared" si="181"/>
        <v>1.3719999999999999</v>
      </c>
      <c r="AN281" s="37">
        <f t="shared" si="181"/>
        <v>1.3719999999999999</v>
      </c>
      <c r="AO281" s="37">
        <f t="shared" si="181"/>
        <v>1.3719999999999999</v>
      </c>
      <c r="AP281" s="37">
        <f t="shared" si="181"/>
        <v>1.3719999999999999</v>
      </c>
    </row>
    <row r="282" spans="1:42" hidden="1" outlineLevel="2" x14ac:dyDescent="0.25">
      <c r="A282" s="5" t="s">
        <v>933</v>
      </c>
      <c r="B282" s="5" t="s">
        <v>875</v>
      </c>
      <c r="C282" s="5" t="s">
        <v>881</v>
      </c>
      <c r="D282" s="36"/>
      <c r="E282" s="36"/>
      <c r="F282" s="36"/>
      <c r="G282" s="36"/>
      <c r="H282" s="5" t="str">
        <f>INDEX(Variables!$B$5:$B$65,MATCH($A282,Variables!$A$5:$A$65,0))&amp;IF($C282="",""," | "&amp;INDEX(Mapping!$B$5:$B$26,MATCH($C282,Mapping!$A$5:$A$26,0))&amp;" | "&amp;INDEX(Mapping!$B$30:$B$41,MATCH($B282,Mapping!$A$30:$A$41,0)))</f>
        <v>Total new policy | Rail | Kerosene</v>
      </c>
      <c r="I282" s="5" t="str">
        <f>INDEX(Variables!$C$5:$C$65,MATCH($A282,Variables!$A$5:$A$65,0))</f>
        <v>$/GJ</v>
      </c>
      <c r="J282" s="5" t="str">
        <f>INDEX(Variables!$E$5:$E$65,MATCH($A282,Variables!$A$5:$A$65,0))</f>
        <v>New carbon tax + new excise tax</v>
      </c>
      <c r="K282" s="5"/>
      <c r="L282" s="23" t="str">
        <f>LOWER(Settings!$C$4)&amp;".mit."&amp;$A282&amp;IF($C282="","","."&amp;$C282&amp;"."&amp;$B282)&amp;IF(INDEX(Variables!$D$5:$D$65,MATCH($A282,Variables!$A$5:$A$65,0))="","","."&amp;INDEX(Variables!$D$5:$D$65,MATCH($A282,Variables!$A$5:$A$65,0)))&amp;"."&amp;L$5</f>
        <v>egy.mit.nce.ral.ker.a.1</v>
      </c>
      <c r="M282" s="38">
        <f t="shared" ref="M282:Z282" si="182">M264+M273</f>
        <v>0</v>
      </c>
      <c r="N282" s="37">
        <f t="shared" si="182"/>
        <v>0</v>
      </c>
      <c r="O282" s="37">
        <f t="shared" si="182"/>
        <v>0</v>
      </c>
      <c r="P282" s="37">
        <f t="shared" si="182"/>
        <v>0</v>
      </c>
      <c r="Q282" s="37">
        <f t="shared" si="182"/>
        <v>0</v>
      </c>
      <c r="R282" s="37">
        <f t="shared" si="182"/>
        <v>0</v>
      </c>
      <c r="S282" s="37">
        <f t="shared" si="182"/>
        <v>0</v>
      </c>
      <c r="T282" s="37">
        <f t="shared" si="182"/>
        <v>0</v>
      </c>
      <c r="U282" s="37">
        <f t="shared" si="182"/>
        <v>0</v>
      </c>
      <c r="V282" s="37">
        <f t="shared" si="182"/>
        <v>0</v>
      </c>
      <c r="W282" s="37">
        <f t="shared" si="182"/>
        <v>0</v>
      </c>
      <c r="X282" s="37">
        <f t="shared" si="182"/>
        <v>0</v>
      </c>
      <c r="Y282" s="37">
        <f t="shared" si="182"/>
        <v>0</v>
      </c>
      <c r="Z282" s="37">
        <f t="shared" si="182"/>
        <v>0</v>
      </c>
      <c r="AA282" s="37"/>
      <c r="AB282" s="23" t="str">
        <f>LOWER(Settings!$C$4)&amp;".mit."&amp;$A282&amp;IF($C282="","","."&amp;$C282&amp;"."&amp;$B282)&amp;IF(INDEX(Variables!$D$5:$D$65,MATCH($A282,Variables!$A$5:$A$65,0))="","","."&amp;INDEX(Variables!$D$5:$D$65,MATCH($A282,Variables!$A$5:$A$65,0)))&amp;"."&amp;AB$5</f>
        <v>egy.mit.nce.ral.ker.a.2</v>
      </c>
      <c r="AC282" s="38">
        <f t="shared" ref="AC282:AP282" si="183">AC264+AC273</f>
        <v>0</v>
      </c>
      <c r="AD282" s="37">
        <f t="shared" si="183"/>
        <v>0</v>
      </c>
      <c r="AE282" s="37">
        <f t="shared" si="183"/>
        <v>0</v>
      </c>
      <c r="AF282" s="37">
        <f t="shared" si="183"/>
        <v>0</v>
      </c>
      <c r="AG282" s="37">
        <f t="shared" si="183"/>
        <v>0</v>
      </c>
      <c r="AH282" s="37">
        <f t="shared" si="183"/>
        <v>1.3711000000000002</v>
      </c>
      <c r="AI282" s="37">
        <f t="shared" si="183"/>
        <v>1.3711000000000002</v>
      </c>
      <c r="AJ282" s="37">
        <f t="shared" si="183"/>
        <v>1.3711000000000002</v>
      </c>
      <c r="AK282" s="37">
        <f t="shared" si="183"/>
        <v>1.3711000000000002</v>
      </c>
      <c r="AL282" s="37">
        <f t="shared" si="183"/>
        <v>1.3711000000000002</v>
      </c>
      <c r="AM282" s="37">
        <f t="shared" si="183"/>
        <v>1.3711000000000002</v>
      </c>
      <c r="AN282" s="37">
        <f t="shared" si="183"/>
        <v>1.3711000000000002</v>
      </c>
      <c r="AO282" s="37">
        <f t="shared" si="183"/>
        <v>1.3711000000000002</v>
      </c>
      <c r="AP282" s="37">
        <f t="shared" si="183"/>
        <v>1.3711000000000002</v>
      </c>
    </row>
    <row r="283" spans="1:42" hidden="1" outlineLevel="2" x14ac:dyDescent="0.25">
      <c r="A283" s="5" t="s">
        <v>933</v>
      </c>
      <c r="B283" s="5" t="s">
        <v>876</v>
      </c>
      <c r="C283" s="5" t="s">
        <v>881</v>
      </c>
      <c r="D283" s="36"/>
      <c r="E283" s="36"/>
      <c r="F283" s="36"/>
      <c r="G283" s="36"/>
      <c r="H283" s="5" t="str">
        <f>INDEX(Variables!$B$5:$B$65,MATCH($A283,Variables!$A$5:$A$65,0))&amp;IF($C283="",""," | "&amp;INDEX(Mapping!$B$5:$B$26,MATCH($C283,Mapping!$A$5:$A$26,0))&amp;" | "&amp;INDEX(Mapping!$B$30:$B$41,MATCH($B283,Mapping!$A$30:$A$41,0)))</f>
        <v>Total new policy | Rail | Other oil products</v>
      </c>
      <c r="I283" s="5" t="str">
        <f>INDEX(Variables!$C$5:$C$65,MATCH($A283,Variables!$A$5:$A$65,0))</f>
        <v>$/GJ</v>
      </c>
      <c r="J283" s="5" t="str">
        <f>INDEX(Variables!$E$5:$E$65,MATCH($A283,Variables!$A$5:$A$65,0))</f>
        <v>New carbon tax + new excise tax</v>
      </c>
      <c r="K283" s="5"/>
      <c r="L283" s="23" t="str">
        <f>LOWER(Settings!$C$4)&amp;".mit."&amp;$A283&amp;IF($C283="","","."&amp;$C283&amp;"."&amp;$B283)&amp;IF(INDEX(Variables!$D$5:$D$65,MATCH($A283,Variables!$A$5:$A$65,0))="","","."&amp;INDEX(Variables!$D$5:$D$65,MATCH($A283,Variables!$A$5:$A$65,0)))&amp;"."&amp;L$5</f>
        <v>egy.mit.nce.ral.oop.a.1</v>
      </c>
      <c r="M283" s="38">
        <f t="shared" ref="M283:Z283" si="184">M265+M274</f>
        <v>0</v>
      </c>
      <c r="N283" s="37">
        <f t="shared" si="184"/>
        <v>0</v>
      </c>
      <c r="O283" s="37">
        <f t="shared" si="184"/>
        <v>0</v>
      </c>
      <c r="P283" s="37">
        <f t="shared" si="184"/>
        <v>0</v>
      </c>
      <c r="Q283" s="37">
        <f t="shared" si="184"/>
        <v>0</v>
      </c>
      <c r="R283" s="37">
        <f t="shared" si="184"/>
        <v>0</v>
      </c>
      <c r="S283" s="37">
        <f t="shared" si="184"/>
        <v>0</v>
      </c>
      <c r="T283" s="37">
        <f t="shared" si="184"/>
        <v>0</v>
      </c>
      <c r="U283" s="37">
        <f t="shared" si="184"/>
        <v>0</v>
      </c>
      <c r="V283" s="37">
        <f t="shared" si="184"/>
        <v>0</v>
      </c>
      <c r="W283" s="37">
        <f t="shared" si="184"/>
        <v>0</v>
      </c>
      <c r="X283" s="37">
        <f t="shared" si="184"/>
        <v>0</v>
      </c>
      <c r="Y283" s="37">
        <f t="shared" si="184"/>
        <v>0</v>
      </c>
      <c r="Z283" s="37">
        <f t="shared" si="184"/>
        <v>0</v>
      </c>
      <c r="AA283" s="37"/>
      <c r="AB283" s="23" t="str">
        <f>LOWER(Settings!$C$4)&amp;".mit."&amp;$A283&amp;IF($C283="","","."&amp;$C283&amp;"."&amp;$B283)&amp;IF(INDEX(Variables!$D$5:$D$65,MATCH($A283,Variables!$A$5:$A$65,0))="","","."&amp;INDEX(Variables!$D$5:$D$65,MATCH($A283,Variables!$A$5:$A$65,0)))&amp;"."&amp;AB$5</f>
        <v>egy.mit.nce.ral.oop.a.2</v>
      </c>
      <c r="AC283" s="38">
        <f t="shared" ref="AC283:AP283" si="185">AC265+AC274</f>
        <v>0</v>
      </c>
      <c r="AD283" s="37">
        <f t="shared" si="185"/>
        <v>0</v>
      </c>
      <c r="AE283" s="37">
        <f t="shared" si="185"/>
        <v>0</v>
      </c>
      <c r="AF283" s="37">
        <f t="shared" si="185"/>
        <v>0</v>
      </c>
      <c r="AG283" s="37">
        <f t="shared" si="185"/>
        <v>0</v>
      </c>
      <c r="AH283" s="37">
        <f t="shared" si="185"/>
        <v>1.41618</v>
      </c>
      <c r="AI283" s="37">
        <f t="shared" si="185"/>
        <v>1.41618</v>
      </c>
      <c r="AJ283" s="37">
        <f t="shared" si="185"/>
        <v>1.41618</v>
      </c>
      <c r="AK283" s="37">
        <f t="shared" si="185"/>
        <v>1.41618</v>
      </c>
      <c r="AL283" s="37">
        <f t="shared" si="185"/>
        <v>1.41618</v>
      </c>
      <c r="AM283" s="37">
        <f t="shared" si="185"/>
        <v>1.41618</v>
      </c>
      <c r="AN283" s="37">
        <f t="shared" si="185"/>
        <v>1.41618</v>
      </c>
      <c r="AO283" s="37">
        <f t="shared" si="185"/>
        <v>1.41618</v>
      </c>
      <c r="AP283" s="37">
        <f t="shared" si="185"/>
        <v>1.41618</v>
      </c>
    </row>
    <row r="284" spans="1:42" hidden="1" outlineLevel="2" x14ac:dyDescent="0.25">
      <c r="A284" s="5" t="s">
        <v>933</v>
      </c>
      <c r="B284" s="5" t="s">
        <v>877</v>
      </c>
      <c r="C284" s="5" t="s">
        <v>881</v>
      </c>
      <c r="D284" s="36"/>
      <c r="E284" s="36"/>
      <c r="F284" s="36"/>
      <c r="G284" s="36"/>
      <c r="H284" s="5" t="str">
        <f>INDEX(Variables!$B$5:$B$65,MATCH($A284,Variables!$A$5:$A$65,0))&amp;IF($C284="",""," | "&amp;INDEX(Mapping!$B$5:$B$26,MATCH($C284,Mapping!$A$5:$A$26,0))&amp;" | "&amp;INDEX(Mapping!$B$30:$B$41,MATCH($B284,Mapping!$A$30:$A$41,0)))</f>
        <v>Total new policy | Rail | Biomass</v>
      </c>
      <c r="I284" s="5" t="str">
        <f>INDEX(Variables!$C$5:$C$65,MATCH($A284,Variables!$A$5:$A$65,0))</f>
        <v>$/GJ</v>
      </c>
      <c r="J284" s="5" t="str">
        <f>INDEX(Variables!$E$5:$E$65,MATCH($A284,Variables!$A$5:$A$65,0))</f>
        <v>New carbon tax + new excise tax</v>
      </c>
      <c r="K284" s="5"/>
      <c r="L284" s="23" t="str">
        <f>LOWER(Settings!$C$4)&amp;".mit."&amp;$A284&amp;IF($C284="","","."&amp;$C284&amp;"."&amp;$B284)&amp;IF(INDEX(Variables!$D$5:$D$65,MATCH($A284,Variables!$A$5:$A$65,0))="","","."&amp;INDEX(Variables!$D$5:$D$65,MATCH($A284,Variables!$A$5:$A$65,0)))&amp;"."&amp;L$5</f>
        <v>egy.mit.nce.ral.bio.a.1</v>
      </c>
      <c r="M284" s="38">
        <f t="shared" ref="M284:Z284" si="186">M266+M275</f>
        <v>0</v>
      </c>
      <c r="N284" s="37">
        <f t="shared" si="186"/>
        <v>0</v>
      </c>
      <c r="O284" s="37">
        <f t="shared" si="186"/>
        <v>0</v>
      </c>
      <c r="P284" s="37">
        <f t="shared" si="186"/>
        <v>0</v>
      </c>
      <c r="Q284" s="37">
        <f t="shared" si="186"/>
        <v>0</v>
      </c>
      <c r="R284" s="37">
        <f t="shared" si="186"/>
        <v>0</v>
      </c>
      <c r="S284" s="37">
        <f t="shared" si="186"/>
        <v>0</v>
      </c>
      <c r="T284" s="37">
        <f t="shared" si="186"/>
        <v>0</v>
      </c>
      <c r="U284" s="37">
        <f t="shared" si="186"/>
        <v>0</v>
      </c>
      <c r="V284" s="37">
        <f t="shared" si="186"/>
        <v>0</v>
      </c>
      <c r="W284" s="37">
        <f t="shared" si="186"/>
        <v>0</v>
      </c>
      <c r="X284" s="37">
        <f t="shared" si="186"/>
        <v>0</v>
      </c>
      <c r="Y284" s="37">
        <f t="shared" si="186"/>
        <v>0</v>
      </c>
      <c r="Z284" s="37">
        <f t="shared" si="186"/>
        <v>0</v>
      </c>
      <c r="AA284" s="37"/>
      <c r="AB284" s="23" t="str">
        <f>LOWER(Settings!$C$4)&amp;".mit."&amp;$A284&amp;IF($C284="","","."&amp;$C284&amp;"."&amp;$B284)&amp;IF(INDEX(Variables!$D$5:$D$65,MATCH($A284,Variables!$A$5:$A$65,0))="","","."&amp;INDEX(Variables!$D$5:$D$65,MATCH($A284,Variables!$A$5:$A$65,0)))&amp;"."&amp;AB$5</f>
        <v>egy.mit.nce.ral.bio.a.2</v>
      </c>
      <c r="AC284" s="38">
        <f t="shared" ref="AC284:AP284" si="187">AC266+AC275</f>
        <v>0</v>
      </c>
      <c r="AD284" s="37">
        <f t="shared" si="187"/>
        <v>0</v>
      </c>
      <c r="AE284" s="37">
        <f t="shared" si="187"/>
        <v>0</v>
      </c>
      <c r="AF284" s="37">
        <f t="shared" si="187"/>
        <v>0</v>
      </c>
      <c r="AG284" s="37">
        <f t="shared" si="187"/>
        <v>0</v>
      </c>
      <c r="AH284" s="37">
        <f t="shared" si="187"/>
        <v>0</v>
      </c>
      <c r="AI284" s="37">
        <f t="shared" si="187"/>
        <v>0</v>
      </c>
      <c r="AJ284" s="37">
        <f t="shared" si="187"/>
        <v>0</v>
      </c>
      <c r="AK284" s="37">
        <f t="shared" si="187"/>
        <v>0</v>
      </c>
      <c r="AL284" s="37">
        <f t="shared" si="187"/>
        <v>0</v>
      </c>
      <c r="AM284" s="37">
        <f t="shared" si="187"/>
        <v>0</v>
      </c>
      <c r="AN284" s="37">
        <f t="shared" si="187"/>
        <v>0</v>
      </c>
      <c r="AO284" s="37">
        <f t="shared" si="187"/>
        <v>0</v>
      </c>
      <c r="AP284" s="37">
        <f t="shared" si="187"/>
        <v>0</v>
      </c>
    </row>
    <row r="285" spans="1:42" hidden="1" outlineLevel="2" x14ac:dyDescent="0.25"/>
    <row r="286" spans="1:42" hidden="1" outlineLevel="2" x14ac:dyDescent="0.25">
      <c r="A286" s="5" t="s">
        <v>934</v>
      </c>
      <c r="B286" s="5" t="s">
        <v>869</v>
      </c>
      <c r="C286" s="5" t="s">
        <v>881</v>
      </c>
      <c r="D286" s="37">
        <f>INDEX(Inputs!$R$5:$R$132,MATCH($B286&amp;"|"&amp;$C286,Inputs!$A$5:$A$132,0))</f>
        <v>3</v>
      </c>
      <c r="E286" s="37">
        <f>INDEX(Inputs!$S$5:$S$132,MATCH($B286&amp;"|"&amp;$C286,Inputs!$A$5:$A$132,0))</f>
        <v>0</v>
      </c>
      <c r="F286" s="36"/>
      <c r="G286" s="36"/>
      <c r="H286" s="5" t="str">
        <f>INDEX(Variables!$B$5:$B$65,MATCH($A286,Variables!$A$5:$A$65,0))&amp;IF($C286="",""," | "&amp;INDEX(Mapping!$B$5:$B$26,MATCH($C286,Mapping!$A$5:$A$26,0))&amp;" | "&amp;INDEX(Mapping!$B$30:$B$41,MATCH($B286,Mapping!$A$30:$A$41,0)))</f>
        <v>After-tax price | Rail | Coal</v>
      </c>
      <c r="I286" s="5" t="str">
        <f>INDEX(Variables!$C$5:$C$65,MATCH($A286,Variables!$A$5:$A$65,0))</f>
        <v>$/GJ real</v>
      </c>
      <c r="J286" s="5" t="str">
        <f>INDEX(Variables!$E$5:$E$65,MATCH($A286,Variables!$A$5:$A$65,0))</f>
        <v>max(rpb of the price fuel + nce x (1 + VAT rate), 0.01)</v>
      </c>
      <c r="K286" s="5"/>
      <c r="L286" s="23" t="str">
        <f>LOWER(Settings!$C$4)&amp;".mit."&amp;$A286&amp;IF($C286="","","."&amp;$C286&amp;"."&amp;$B286)&amp;IF(INDEX(Variables!$D$5:$D$65,MATCH($A286,Variables!$A$5:$A$65,0))="","","."&amp;INDEX(Variables!$D$5:$D$65,MATCH($A286,Variables!$A$5:$A$65,0)))&amp;"."&amp;L$5</f>
        <v>egy.mit.atp.ral.coa.e.1</v>
      </c>
      <c r="M286" s="38">
        <f t="shared" ref="M286:Y286" si="188">MAX(INDEX(M$184:M$195,$D286)+M277*(1+$E286),0.01)</f>
        <v>11.467079025356757</v>
      </c>
      <c r="N286" s="37">
        <f t="shared" si="188"/>
        <v>8.8301631277145294</v>
      </c>
      <c r="O286" s="37">
        <f t="shared" si="188"/>
        <v>7.7211744405825611</v>
      </c>
      <c r="P286" s="37">
        <f t="shared" si="188"/>
        <v>7.2747771385179094</v>
      </c>
      <c r="Q286" s="37">
        <f t="shared" si="188"/>
        <v>7.5207397457979015</v>
      </c>
      <c r="R286" s="37">
        <f t="shared" si="188"/>
        <v>7.5762227077119633</v>
      </c>
      <c r="S286" s="37">
        <f t="shared" si="188"/>
        <v>7.5499147722595765</v>
      </c>
      <c r="T286" s="37">
        <f t="shared" si="188"/>
        <v>7.5217026616253753</v>
      </c>
      <c r="U286" s="37">
        <f t="shared" si="188"/>
        <v>7.4915083708146737</v>
      </c>
      <c r="V286" s="37">
        <f t="shared" si="188"/>
        <v>7.4623696512197375</v>
      </c>
      <c r="W286" s="37">
        <f t="shared" si="188"/>
        <v>7.4623696512197375</v>
      </c>
      <c r="X286" s="37">
        <f t="shared" si="188"/>
        <v>7.4623696512197375</v>
      </c>
      <c r="Y286" s="37">
        <f t="shared" si="188"/>
        <v>7.4623696512197375</v>
      </c>
      <c r="Z286" s="39">
        <f>POSTTAX(INDEX(Z$184:Z$195,$D286),Z277,$E286)</f>
        <v>7.4623696512197375</v>
      </c>
      <c r="AA286" s="39"/>
      <c r="AB286" s="23" t="str">
        <f>LOWER(Settings!$C$4)&amp;".mit."&amp;$A286&amp;IF($C286="","","."&amp;$C286&amp;"."&amp;$B286)&amp;IF(INDEX(Variables!$D$5:$D$65,MATCH($A286,Variables!$A$5:$A$65,0))="","","."&amp;INDEX(Variables!$D$5:$D$65,MATCH($A286,Variables!$A$5:$A$65,0)))&amp;"."&amp;AB$5</f>
        <v>egy.mit.atp.ral.coa.e.2</v>
      </c>
      <c r="AC286" s="38">
        <f t="shared" ref="AC286:AO286" si="189">MAX(INDEX(AC$184:AC$195,$D286)+AC277*(1+$E286),0.01)</f>
        <v>11.467079025356757</v>
      </c>
      <c r="AD286" s="37">
        <f t="shared" si="189"/>
        <v>8.8301631277145294</v>
      </c>
      <c r="AE286" s="37">
        <f t="shared" si="189"/>
        <v>7.7211744405825611</v>
      </c>
      <c r="AF286" s="37">
        <f t="shared" si="189"/>
        <v>7.2747771385179094</v>
      </c>
      <c r="AG286" s="37">
        <f t="shared" si="189"/>
        <v>7.5207397457979015</v>
      </c>
      <c r="AH286" s="37">
        <f t="shared" si="189"/>
        <v>9.4623827077119635</v>
      </c>
      <c r="AI286" s="37">
        <f t="shared" si="189"/>
        <v>9.4360747722595768</v>
      </c>
      <c r="AJ286" s="37">
        <f t="shared" si="189"/>
        <v>9.4078626616253747</v>
      </c>
      <c r="AK286" s="37">
        <f t="shared" si="189"/>
        <v>9.3776683708146731</v>
      </c>
      <c r="AL286" s="37">
        <f t="shared" si="189"/>
        <v>9.3485296512197369</v>
      </c>
      <c r="AM286" s="37">
        <f t="shared" si="189"/>
        <v>9.3485296512197369</v>
      </c>
      <c r="AN286" s="37">
        <f t="shared" si="189"/>
        <v>9.3485296512197369</v>
      </c>
      <c r="AO286" s="37">
        <f t="shared" si="189"/>
        <v>9.3485296512197369</v>
      </c>
      <c r="AP286" s="39">
        <f>POSTTAX(INDEX(AP$184:AP$195,$D286),AP277,$E286)</f>
        <v>9.3485296512197369</v>
      </c>
    </row>
    <row r="287" spans="1:42" hidden="1" outlineLevel="2" x14ac:dyDescent="0.25">
      <c r="A287" s="5" t="s">
        <v>934</v>
      </c>
      <c r="B287" s="5" t="s">
        <v>871</v>
      </c>
      <c r="C287" s="5" t="s">
        <v>881</v>
      </c>
      <c r="D287" s="37">
        <f>INDEX(Inputs!$R$5:$R$132,MATCH($B287&amp;"|"&amp;$C287,Inputs!$A$5:$A$132,0))</f>
        <v>6</v>
      </c>
      <c r="E287" s="37">
        <f>INDEX(Inputs!$S$5:$S$132,MATCH($B287&amp;"|"&amp;$C287,Inputs!$A$5:$A$132,0))</f>
        <v>0</v>
      </c>
      <c r="F287" s="36"/>
      <c r="G287" s="36"/>
      <c r="H287" s="5" t="str">
        <f>INDEX(Variables!$B$5:$B$65,MATCH($A287,Variables!$A$5:$A$65,0))&amp;IF($C287="",""," | "&amp;INDEX(Mapping!$B$5:$B$26,MATCH($C287,Mapping!$A$5:$A$26,0))&amp;" | "&amp;INDEX(Mapping!$B$30:$B$41,MATCH($B287,Mapping!$A$30:$A$41,0)))</f>
        <v>After-tax price | Rail | Natural gas</v>
      </c>
      <c r="I287" s="5" t="str">
        <f>INDEX(Variables!$C$5:$C$65,MATCH($A287,Variables!$A$5:$A$65,0))</f>
        <v>$/GJ real</v>
      </c>
      <c r="J287" s="5" t="str">
        <f>INDEX(Variables!$E$5:$E$65,MATCH($A287,Variables!$A$5:$A$65,0))</f>
        <v>max(rpb of the price fuel + nce x (1 + VAT rate), 0.01)</v>
      </c>
      <c r="K287" s="5"/>
      <c r="L287" s="23" t="str">
        <f>LOWER(Settings!$C$4)&amp;".mit."&amp;$A287&amp;IF($C287="","","."&amp;$C287&amp;"."&amp;$B287)&amp;IF(INDEX(Variables!$D$5:$D$65,MATCH($A287,Variables!$A$5:$A$65,0))="","","."&amp;INDEX(Variables!$D$5:$D$65,MATCH($A287,Variables!$A$5:$A$65,0)))&amp;"."&amp;L$5</f>
        <v>egy.mit.atp.ral.nga.e.1</v>
      </c>
      <c r="M287" s="38">
        <f t="shared" ref="M287:Y287" si="190">MAX(INDEX(M$184:M$195,$D287)+M278*(1+$E287),0.01)</f>
        <v>5.3362217651456945</v>
      </c>
      <c r="N287" s="37">
        <f t="shared" si="190"/>
        <v>5.010091319619435</v>
      </c>
      <c r="O287" s="37">
        <f t="shared" si="190"/>
        <v>5.0870036796421561</v>
      </c>
      <c r="P287" s="37">
        <f t="shared" si="190"/>
        <v>5.0870036796421561</v>
      </c>
      <c r="Q287" s="37">
        <f t="shared" si="190"/>
        <v>5.0870036796421561</v>
      </c>
      <c r="R287" s="37">
        <f t="shared" si="190"/>
        <v>5.0870036796421561</v>
      </c>
      <c r="S287" s="37">
        <f t="shared" si="190"/>
        <v>5.0870036796421561</v>
      </c>
      <c r="T287" s="37">
        <f t="shared" si="190"/>
        <v>5.0870036796421561</v>
      </c>
      <c r="U287" s="37">
        <f t="shared" si="190"/>
        <v>5.0870036796421561</v>
      </c>
      <c r="V287" s="37">
        <f t="shared" si="190"/>
        <v>5.0870036796421561</v>
      </c>
      <c r="W287" s="37">
        <f t="shared" si="190"/>
        <v>5.0870036796421561</v>
      </c>
      <c r="X287" s="37">
        <f t="shared" si="190"/>
        <v>5.0870036796421561</v>
      </c>
      <c r="Y287" s="37">
        <f t="shared" si="190"/>
        <v>5.0870036796421561</v>
      </c>
      <c r="Z287" s="39">
        <f>POSTTAX(INDEX(Z$184:Z$195,$D287),Z278,$E287)</f>
        <v>5.0870036796421561</v>
      </c>
      <c r="AA287" s="39"/>
      <c r="AB287" s="23" t="str">
        <f>LOWER(Settings!$C$4)&amp;".mit."&amp;$A287&amp;IF($C287="","","."&amp;$C287&amp;"."&amp;$B287)&amp;IF(INDEX(Variables!$D$5:$D$65,MATCH($A287,Variables!$A$5:$A$65,0))="","","."&amp;INDEX(Variables!$D$5:$D$65,MATCH($A287,Variables!$A$5:$A$65,0)))&amp;"."&amp;AB$5</f>
        <v>egy.mit.atp.ral.nga.e.2</v>
      </c>
      <c r="AC287" s="38">
        <f t="shared" ref="AC287:AO287" si="191">MAX(INDEX(AC$184:AC$195,$D287)+AC278*(1+$E287),0.01)</f>
        <v>5.3362217651456945</v>
      </c>
      <c r="AD287" s="37">
        <f t="shared" si="191"/>
        <v>5.010091319619435</v>
      </c>
      <c r="AE287" s="37">
        <f t="shared" si="191"/>
        <v>5.0870036796421561</v>
      </c>
      <c r="AF287" s="37">
        <f t="shared" si="191"/>
        <v>5.0870036796421561</v>
      </c>
      <c r="AG287" s="37">
        <f t="shared" si="191"/>
        <v>5.0870036796421561</v>
      </c>
      <c r="AH287" s="37">
        <f t="shared" si="191"/>
        <v>6.2030036796421566</v>
      </c>
      <c r="AI287" s="37">
        <f t="shared" si="191"/>
        <v>6.2030036796421566</v>
      </c>
      <c r="AJ287" s="37">
        <f t="shared" si="191"/>
        <v>6.2030036796421566</v>
      </c>
      <c r="AK287" s="37">
        <f t="shared" si="191"/>
        <v>6.2030036796421566</v>
      </c>
      <c r="AL287" s="37">
        <f t="shared" si="191"/>
        <v>6.2030036796421566</v>
      </c>
      <c r="AM287" s="37">
        <f t="shared" si="191"/>
        <v>6.2030036796421566</v>
      </c>
      <c r="AN287" s="37">
        <f t="shared" si="191"/>
        <v>6.2030036796421566</v>
      </c>
      <c r="AO287" s="37">
        <f t="shared" si="191"/>
        <v>6.2030036796421566</v>
      </c>
      <c r="AP287" s="39">
        <f>POSTTAX(INDEX(AP$184:AP$195,$D287),AP278,$E287)</f>
        <v>6.2030036796421566</v>
      </c>
    </row>
    <row r="288" spans="1:42" hidden="1" outlineLevel="2" x14ac:dyDescent="0.25">
      <c r="A288" s="5" t="s">
        <v>934</v>
      </c>
      <c r="B288" s="5" t="s">
        <v>872</v>
      </c>
      <c r="C288" s="5" t="s">
        <v>881</v>
      </c>
      <c r="D288" s="37">
        <f>INDEX(Inputs!$R$5:$R$132,MATCH($B288&amp;"|"&amp;$C288,Inputs!$A$5:$A$132,0))</f>
        <v>7</v>
      </c>
      <c r="E288" s="37">
        <f>INDEX(Inputs!$S$5:$S$132,MATCH($B288&amp;"|"&amp;$C288,Inputs!$A$5:$A$132,0))</f>
        <v>0.14000000000000001</v>
      </c>
      <c r="F288" s="36"/>
      <c r="G288" s="36"/>
      <c r="H288" s="5" t="str">
        <f>INDEX(Variables!$B$5:$B$65,MATCH($A288,Variables!$A$5:$A$65,0))&amp;IF($C288="",""," | "&amp;INDEX(Mapping!$B$5:$B$26,MATCH($C288,Mapping!$A$5:$A$26,0))&amp;" | "&amp;INDEX(Mapping!$B$30:$B$41,MATCH($B288,Mapping!$A$30:$A$41,0)))</f>
        <v>After-tax price | Rail | Gasoline</v>
      </c>
      <c r="I288" s="5" t="str">
        <f>INDEX(Variables!$C$5:$C$65,MATCH($A288,Variables!$A$5:$A$65,0))</f>
        <v>$/GJ real</v>
      </c>
      <c r="J288" s="5" t="str">
        <f>INDEX(Variables!$E$5:$E$65,MATCH($A288,Variables!$A$5:$A$65,0))</f>
        <v>max(rpb of the price fuel + nce x (1 + VAT rate), 0.01)</v>
      </c>
      <c r="K288" s="5"/>
      <c r="L288" s="23" t="str">
        <f>LOWER(Settings!$C$4)&amp;".mit."&amp;$A288&amp;IF($C288="","","."&amp;$C288&amp;"."&amp;$B288)&amp;IF(INDEX(Variables!$D$5:$D$65,MATCH($A288,Variables!$A$5:$A$65,0))="","","."&amp;INDEX(Variables!$D$5:$D$65,MATCH($A288,Variables!$A$5:$A$65,0)))&amp;"."&amp;L$5</f>
        <v>egy.mit.atp.ral.gso.e.1</v>
      </c>
      <c r="M288" s="38">
        <f t="shared" ref="M288:Y288" si="192">MAX(INDEX(M$184:M$195,$D288)+M279*(1+$E288),0.01)</f>
        <v>17.158693776206693</v>
      </c>
      <c r="N288" s="37">
        <f t="shared" si="192"/>
        <v>11.745025717344719</v>
      </c>
      <c r="O288" s="37">
        <f t="shared" si="192"/>
        <v>9.5760091057976258</v>
      </c>
      <c r="P288" s="37">
        <f t="shared" si="192"/>
        <v>9.5760091057976258</v>
      </c>
      <c r="Q288" s="37">
        <f t="shared" si="192"/>
        <v>9.5760091057976258</v>
      </c>
      <c r="R288" s="37">
        <f t="shared" si="192"/>
        <v>9.5760091057976258</v>
      </c>
      <c r="S288" s="37">
        <f t="shared" si="192"/>
        <v>9.5760091057976258</v>
      </c>
      <c r="T288" s="37">
        <f t="shared" si="192"/>
        <v>9.5760091057976258</v>
      </c>
      <c r="U288" s="37">
        <f t="shared" si="192"/>
        <v>9.5760091057976258</v>
      </c>
      <c r="V288" s="37">
        <f t="shared" si="192"/>
        <v>9.5760091057976258</v>
      </c>
      <c r="W288" s="37">
        <f t="shared" si="192"/>
        <v>9.5760091057976258</v>
      </c>
      <c r="X288" s="37">
        <f t="shared" si="192"/>
        <v>9.5760091057976258</v>
      </c>
      <c r="Y288" s="37">
        <f t="shared" si="192"/>
        <v>9.5760091057976258</v>
      </c>
      <c r="Z288" s="39">
        <f>POSTTAX(INDEX(Z$184:Z$195,$D288),Z279,$E288)</f>
        <v>9.5760091057976258</v>
      </c>
      <c r="AA288" s="39"/>
      <c r="AB288" s="23" t="str">
        <f>LOWER(Settings!$C$4)&amp;".mit."&amp;$A288&amp;IF($C288="","","."&amp;$C288&amp;"."&amp;$B288)&amp;IF(INDEX(Variables!$D$5:$D$65,MATCH($A288,Variables!$A$5:$A$65,0))="","","."&amp;INDEX(Variables!$D$5:$D$65,MATCH($A288,Variables!$A$5:$A$65,0)))&amp;"."&amp;AB$5</f>
        <v>egy.mit.atp.ral.gso.e.2</v>
      </c>
      <c r="AC288" s="38">
        <f t="shared" ref="AC288:AO288" si="193">MAX(INDEX(AC$184:AC$195,$D288)+AC279*(1+$E288),0.01)</f>
        <v>17.158693776206693</v>
      </c>
      <c r="AD288" s="37">
        <f t="shared" si="193"/>
        <v>11.745025717344719</v>
      </c>
      <c r="AE288" s="37">
        <f t="shared" si="193"/>
        <v>9.5760091057976258</v>
      </c>
      <c r="AF288" s="37">
        <f t="shared" si="193"/>
        <v>9.5760091057976258</v>
      </c>
      <c r="AG288" s="37">
        <f t="shared" si="193"/>
        <v>9.5760091057976258</v>
      </c>
      <c r="AH288" s="37">
        <f t="shared" si="193"/>
        <v>11.084867505797625</v>
      </c>
      <c r="AI288" s="37">
        <f t="shared" si="193"/>
        <v>11.084867505797625</v>
      </c>
      <c r="AJ288" s="37">
        <f t="shared" si="193"/>
        <v>11.084867505797625</v>
      </c>
      <c r="AK288" s="37">
        <f t="shared" si="193"/>
        <v>11.084867505797625</v>
      </c>
      <c r="AL288" s="37">
        <f t="shared" si="193"/>
        <v>11.084867505797625</v>
      </c>
      <c r="AM288" s="37">
        <f t="shared" si="193"/>
        <v>11.084867505797625</v>
      </c>
      <c r="AN288" s="37">
        <f t="shared" si="193"/>
        <v>11.084867505797625</v>
      </c>
      <c r="AO288" s="37">
        <f t="shared" si="193"/>
        <v>11.084867505797625</v>
      </c>
      <c r="AP288" s="39">
        <f>POSTTAX(INDEX(AP$184:AP$195,$D288),AP279,$E288)</f>
        <v>11.084867505797625</v>
      </c>
    </row>
    <row r="289" spans="1:42" hidden="1" outlineLevel="2" x14ac:dyDescent="0.25">
      <c r="A289" s="5" t="s">
        <v>934</v>
      </c>
      <c r="B289" s="5" t="s">
        <v>873</v>
      </c>
      <c r="C289" s="5" t="s">
        <v>881</v>
      </c>
      <c r="D289" s="37">
        <f>INDEX(Inputs!$R$5:$R$132,MATCH($B289&amp;"|"&amp;$C289,Inputs!$A$5:$A$132,0))</f>
        <v>8</v>
      </c>
      <c r="E289" s="37">
        <f>INDEX(Inputs!$S$5:$S$132,MATCH($B289&amp;"|"&amp;$C289,Inputs!$A$5:$A$132,0))</f>
        <v>0.14000000000000001</v>
      </c>
      <c r="F289" s="36"/>
      <c r="G289" s="36"/>
      <c r="H289" s="5" t="str">
        <f>INDEX(Variables!$B$5:$B$65,MATCH($A289,Variables!$A$5:$A$65,0))&amp;IF($C289="",""," | "&amp;INDEX(Mapping!$B$5:$B$26,MATCH($C289,Mapping!$A$5:$A$26,0))&amp;" | "&amp;INDEX(Mapping!$B$30:$B$41,MATCH($B289,Mapping!$A$30:$A$41,0)))</f>
        <v>After-tax price | Rail | Diesel</v>
      </c>
      <c r="I289" s="5" t="str">
        <f>INDEX(Variables!$C$5:$C$65,MATCH($A289,Variables!$A$5:$A$65,0))</f>
        <v>$/GJ real</v>
      </c>
      <c r="J289" s="5" t="str">
        <f>INDEX(Variables!$E$5:$E$65,MATCH($A289,Variables!$A$5:$A$65,0))</f>
        <v>max(rpb of the price fuel + nce x (1 + VAT rate), 0.01)</v>
      </c>
      <c r="K289" s="5"/>
      <c r="L289" s="23" t="str">
        <f>LOWER(Settings!$C$4)&amp;".mit."&amp;$A289&amp;IF($C289="","","."&amp;$C289&amp;"."&amp;$B289)&amp;IF(INDEX(Variables!$D$5:$D$65,MATCH($A289,Variables!$A$5:$A$65,0))="","","."&amp;INDEX(Variables!$D$5:$D$65,MATCH($A289,Variables!$A$5:$A$65,0)))&amp;"."&amp;L$5</f>
        <v>egy.mit.atp.ral.die.e.1</v>
      </c>
      <c r="M289" s="38">
        <f t="shared" ref="M289:Y289" si="194">MAX(INDEX(M$184:M$195,$D289)+M280*(1+$E289),0.01)</f>
        <v>11.119692825057085</v>
      </c>
      <c r="N289" s="37">
        <f t="shared" si="194"/>
        <v>7.5420264416843619</v>
      </c>
      <c r="O289" s="37">
        <f t="shared" si="194"/>
        <v>6.6774643953035433</v>
      </c>
      <c r="P289" s="37">
        <f t="shared" si="194"/>
        <v>6.6774643953035433</v>
      </c>
      <c r="Q289" s="37">
        <f t="shared" si="194"/>
        <v>6.6774643953035433</v>
      </c>
      <c r="R289" s="37">
        <f t="shared" si="194"/>
        <v>6.6774643953035433</v>
      </c>
      <c r="S289" s="37">
        <f t="shared" si="194"/>
        <v>6.6774643953035433</v>
      </c>
      <c r="T289" s="37">
        <f t="shared" si="194"/>
        <v>6.6774643953035433</v>
      </c>
      <c r="U289" s="37">
        <f t="shared" si="194"/>
        <v>6.6774643953035433</v>
      </c>
      <c r="V289" s="37">
        <f t="shared" si="194"/>
        <v>6.6774643953035433</v>
      </c>
      <c r="W289" s="37">
        <f t="shared" si="194"/>
        <v>6.6774643953035433</v>
      </c>
      <c r="X289" s="37">
        <f t="shared" si="194"/>
        <v>6.6774643953035433</v>
      </c>
      <c r="Y289" s="37">
        <f t="shared" si="194"/>
        <v>6.6774643953035433</v>
      </c>
      <c r="Z289" s="39">
        <f>POSTTAX(INDEX(Z$184:Z$195,$D289),Z280,$E289)</f>
        <v>6.6774643953035433</v>
      </c>
      <c r="AA289" s="39"/>
      <c r="AB289" s="23" t="str">
        <f>LOWER(Settings!$C$4)&amp;".mit."&amp;$A289&amp;IF($C289="","","."&amp;$C289&amp;"."&amp;$B289)&amp;IF(INDEX(Variables!$D$5:$D$65,MATCH($A289,Variables!$A$5:$A$65,0))="","","."&amp;INDEX(Variables!$D$5:$D$65,MATCH($A289,Variables!$A$5:$A$65,0)))&amp;"."&amp;AB$5</f>
        <v>egy.mit.atp.ral.die.e.2</v>
      </c>
      <c r="AC289" s="38">
        <f t="shared" ref="AC289:AO289" si="195">MAX(INDEX(AC$184:AC$195,$D289)+AC280*(1+$E289),0.01)</f>
        <v>11.119692825057085</v>
      </c>
      <c r="AD289" s="37">
        <f t="shared" si="195"/>
        <v>7.5420264416843619</v>
      </c>
      <c r="AE289" s="37">
        <f t="shared" si="195"/>
        <v>6.6774643953035433</v>
      </c>
      <c r="AF289" s="37">
        <f t="shared" si="195"/>
        <v>6.6774643953035433</v>
      </c>
      <c r="AG289" s="37">
        <f t="shared" si="195"/>
        <v>6.6774643953035433</v>
      </c>
      <c r="AH289" s="37">
        <f t="shared" si="195"/>
        <v>8.2919095953035438</v>
      </c>
      <c r="AI289" s="37">
        <f t="shared" si="195"/>
        <v>8.2919095953035438</v>
      </c>
      <c r="AJ289" s="37">
        <f t="shared" si="195"/>
        <v>8.2919095953035438</v>
      </c>
      <c r="AK289" s="37">
        <f t="shared" si="195"/>
        <v>8.2919095953035438</v>
      </c>
      <c r="AL289" s="37">
        <f t="shared" si="195"/>
        <v>8.2919095953035438</v>
      </c>
      <c r="AM289" s="37">
        <f t="shared" si="195"/>
        <v>8.2919095953035438</v>
      </c>
      <c r="AN289" s="37">
        <f t="shared" si="195"/>
        <v>8.2919095953035438</v>
      </c>
      <c r="AO289" s="37">
        <f t="shared" si="195"/>
        <v>8.2919095953035438</v>
      </c>
      <c r="AP289" s="39">
        <f>POSTTAX(INDEX(AP$184:AP$195,$D289),AP280,$E289)</f>
        <v>8.2919095953035438</v>
      </c>
    </row>
    <row r="290" spans="1:42" hidden="1" outlineLevel="2" x14ac:dyDescent="0.25">
      <c r="A290" s="5" t="s">
        <v>934</v>
      </c>
      <c r="B290" s="5" t="s">
        <v>874</v>
      </c>
      <c r="C290" s="5" t="s">
        <v>881</v>
      </c>
      <c r="D290" s="37">
        <f>INDEX(Inputs!$R$5:$R$132,MATCH($B290&amp;"|"&amp;$C290,Inputs!$A$5:$A$132,0))</f>
        <v>9</v>
      </c>
      <c r="E290" s="37">
        <f>INDEX(Inputs!$S$5:$S$132,MATCH($B290&amp;"|"&amp;$C290,Inputs!$A$5:$A$132,0))</f>
        <v>0.14000000000000001</v>
      </c>
      <c r="F290" s="36"/>
      <c r="G290" s="36"/>
      <c r="H290" s="5" t="str">
        <f>INDEX(Variables!$B$5:$B$65,MATCH($A290,Variables!$A$5:$A$65,0))&amp;IF($C290="",""," | "&amp;INDEX(Mapping!$B$5:$B$26,MATCH($C290,Mapping!$A$5:$A$26,0))&amp;" | "&amp;INDEX(Mapping!$B$30:$B$41,MATCH($B290,Mapping!$A$30:$A$41,0)))</f>
        <v>After-tax price | Rail | LPG</v>
      </c>
      <c r="I290" s="5" t="str">
        <f>INDEX(Variables!$C$5:$C$65,MATCH($A290,Variables!$A$5:$A$65,0))</f>
        <v>$/GJ real</v>
      </c>
      <c r="J290" s="5" t="str">
        <f>INDEX(Variables!$E$5:$E$65,MATCH($A290,Variables!$A$5:$A$65,0))</f>
        <v>max(rpb of the price fuel + nce x (1 + VAT rate), 0.01)</v>
      </c>
      <c r="K290" s="5"/>
      <c r="L290" s="23" t="str">
        <f>LOWER(Settings!$C$4)&amp;".mit."&amp;$A290&amp;IF($C290="","","."&amp;$C290&amp;"."&amp;$B290)&amp;IF(INDEX(Variables!$D$5:$D$65,MATCH($A290,Variables!$A$5:$A$65,0))="","","."&amp;INDEX(Variables!$D$5:$D$65,MATCH($A290,Variables!$A$5:$A$65,0)))&amp;"."&amp;L$5</f>
        <v>egy.mit.atp.ral.lpg.e.1</v>
      </c>
      <c r="M290" s="38">
        <f t="shared" ref="M290:Y290" si="196">MAX(INDEX(M$184:M$195,$D290)+M281*(1+$E290),0.01)</f>
        <v>6.8368630121281031</v>
      </c>
      <c r="N290" s="37">
        <f t="shared" si="196"/>
        <v>3.9105675147185019</v>
      </c>
      <c r="O290" s="37">
        <f t="shared" si="196"/>
        <v>3.188808442669151</v>
      </c>
      <c r="P290" s="37">
        <f t="shared" si="196"/>
        <v>3.188808442669151</v>
      </c>
      <c r="Q290" s="37">
        <f t="shared" si="196"/>
        <v>3.188808442669151</v>
      </c>
      <c r="R290" s="37">
        <f t="shared" si="196"/>
        <v>3.188808442669151</v>
      </c>
      <c r="S290" s="37">
        <f t="shared" si="196"/>
        <v>3.188808442669151</v>
      </c>
      <c r="T290" s="37">
        <f t="shared" si="196"/>
        <v>3.188808442669151</v>
      </c>
      <c r="U290" s="37">
        <f t="shared" si="196"/>
        <v>3.188808442669151</v>
      </c>
      <c r="V290" s="37">
        <f t="shared" si="196"/>
        <v>3.188808442669151</v>
      </c>
      <c r="W290" s="37">
        <f t="shared" si="196"/>
        <v>3.188808442669151</v>
      </c>
      <c r="X290" s="37">
        <f t="shared" si="196"/>
        <v>3.188808442669151</v>
      </c>
      <c r="Y290" s="37">
        <f t="shared" si="196"/>
        <v>3.188808442669151</v>
      </c>
      <c r="Z290" s="39">
        <f>POSTTAX(INDEX(Z$184:Z$195,$D290),Z281,$E290)</f>
        <v>3.188808442669151</v>
      </c>
      <c r="AA290" s="39"/>
      <c r="AB290" s="23" t="str">
        <f>LOWER(Settings!$C$4)&amp;".mit."&amp;$A290&amp;IF($C290="","","."&amp;$C290&amp;"."&amp;$B290)&amp;IF(INDEX(Variables!$D$5:$D$65,MATCH($A290,Variables!$A$5:$A$65,0))="","","."&amp;INDEX(Variables!$D$5:$D$65,MATCH($A290,Variables!$A$5:$A$65,0)))&amp;"."&amp;AB$5</f>
        <v>egy.mit.atp.ral.lpg.e.2</v>
      </c>
      <c r="AC290" s="38">
        <f t="shared" ref="AC290:AO290" si="197">MAX(INDEX(AC$184:AC$195,$D290)+AC281*(1+$E290),0.01)</f>
        <v>6.8368630121281031</v>
      </c>
      <c r="AD290" s="37">
        <f t="shared" si="197"/>
        <v>3.9105675147185019</v>
      </c>
      <c r="AE290" s="37">
        <f t="shared" si="197"/>
        <v>3.188808442669151</v>
      </c>
      <c r="AF290" s="37">
        <f t="shared" si="197"/>
        <v>3.188808442669151</v>
      </c>
      <c r="AG290" s="37">
        <f t="shared" si="197"/>
        <v>3.188808442669151</v>
      </c>
      <c r="AH290" s="37">
        <f t="shared" si="197"/>
        <v>4.7528884426691516</v>
      </c>
      <c r="AI290" s="37">
        <f t="shared" si="197"/>
        <v>4.7528884426691516</v>
      </c>
      <c r="AJ290" s="37">
        <f t="shared" si="197"/>
        <v>4.7528884426691516</v>
      </c>
      <c r="AK290" s="37">
        <f t="shared" si="197"/>
        <v>4.7528884426691516</v>
      </c>
      <c r="AL290" s="37">
        <f t="shared" si="197"/>
        <v>4.7528884426691516</v>
      </c>
      <c r="AM290" s="37">
        <f t="shared" si="197"/>
        <v>4.7528884426691516</v>
      </c>
      <c r="AN290" s="37">
        <f t="shared" si="197"/>
        <v>4.7528884426691516</v>
      </c>
      <c r="AO290" s="37">
        <f t="shared" si="197"/>
        <v>4.7528884426691516</v>
      </c>
      <c r="AP290" s="39">
        <f>POSTTAX(INDEX(AP$184:AP$195,$D290),AP281,$E290)</f>
        <v>4.7528884426691516</v>
      </c>
    </row>
    <row r="291" spans="1:42" hidden="1" outlineLevel="2" x14ac:dyDescent="0.25">
      <c r="A291" s="5" t="s">
        <v>934</v>
      </c>
      <c r="B291" s="5" t="s">
        <v>875</v>
      </c>
      <c r="C291" s="5" t="s">
        <v>881</v>
      </c>
      <c r="D291" s="37">
        <f>INDEX(Inputs!$R$5:$R$132,MATCH($B291&amp;"|"&amp;$C291,Inputs!$A$5:$A$132,0))</f>
        <v>10</v>
      </c>
      <c r="E291" s="37">
        <f>INDEX(Inputs!$S$5:$S$132,MATCH($B291&amp;"|"&amp;$C291,Inputs!$A$5:$A$132,0))</f>
        <v>0.14000000000000001</v>
      </c>
      <c r="F291" s="36"/>
      <c r="G291" s="36"/>
      <c r="H291" s="5" t="str">
        <f>INDEX(Variables!$B$5:$B$65,MATCH($A291,Variables!$A$5:$A$65,0))&amp;IF($C291="",""," | "&amp;INDEX(Mapping!$B$5:$B$26,MATCH($C291,Mapping!$A$5:$A$26,0))&amp;" | "&amp;INDEX(Mapping!$B$30:$B$41,MATCH($B291,Mapping!$A$30:$A$41,0)))</f>
        <v>After-tax price | Rail | Kerosene</v>
      </c>
      <c r="I291" s="5" t="str">
        <f>INDEX(Variables!$C$5:$C$65,MATCH($A291,Variables!$A$5:$A$65,0))</f>
        <v>$/GJ real</v>
      </c>
      <c r="J291" s="5" t="str">
        <f>INDEX(Variables!$E$5:$E$65,MATCH($A291,Variables!$A$5:$A$65,0))</f>
        <v>max(rpb of the price fuel + nce x (1 + VAT rate), 0.01)</v>
      </c>
      <c r="K291" s="5"/>
      <c r="L291" s="23" t="str">
        <f>LOWER(Settings!$C$4)&amp;".mit."&amp;$A291&amp;IF($C291="","","."&amp;$C291&amp;"."&amp;$B291)&amp;IF(INDEX(Variables!$D$5:$D$65,MATCH($A291,Variables!$A$5:$A$65,0))="","","."&amp;INDEX(Variables!$D$5:$D$65,MATCH($A291,Variables!$A$5:$A$65,0)))&amp;"."&amp;L$5</f>
        <v>egy.mit.atp.ral.ker.e.1</v>
      </c>
      <c r="M291" s="38">
        <f t="shared" ref="M291:Y291" si="198">MAX(INDEX(M$184:M$195,$D291)+M282*(1+$E291),0.01)</f>
        <v>10.986063950621936</v>
      </c>
      <c r="N291" s="37">
        <f t="shared" si="198"/>
        <v>6.857917857789996</v>
      </c>
      <c r="O291" s="37">
        <f t="shared" si="198"/>
        <v>6.4691178449557931</v>
      </c>
      <c r="P291" s="37">
        <f t="shared" si="198"/>
        <v>6.4691178449557931</v>
      </c>
      <c r="Q291" s="37">
        <f t="shared" si="198"/>
        <v>6.4691178449557931</v>
      </c>
      <c r="R291" s="37">
        <f t="shared" si="198"/>
        <v>6.4691178449557931</v>
      </c>
      <c r="S291" s="37">
        <f t="shared" si="198"/>
        <v>6.4691178449557931</v>
      </c>
      <c r="T291" s="37">
        <f t="shared" si="198"/>
        <v>6.4691178449557931</v>
      </c>
      <c r="U291" s="37">
        <f t="shared" si="198"/>
        <v>6.4691178449557931</v>
      </c>
      <c r="V291" s="37">
        <f t="shared" si="198"/>
        <v>6.4691178449557931</v>
      </c>
      <c r="W291" s="37">
        <f t="shared" si="198"/>
        <v>6.4691178449557931</v>
      </c>
      <c r="X291" s="37">
        <f t="shared" si="198"/>
        <v>6.4691178449557931</v>
      </c>
      <c r="Y291" s="37">
        <f t="shared" si="198"/>
        <v>6.4691178449557931</v>
      </c>
      <c r="Z291" s="39">
        <f>POSTTAX(INDEX(Z$184:Z$195,$D291),Z282,$E291)</f>
        <v>6.4691178449557931</v>
      </c>
      <c r="AA291" s="39"/>
      <c r="AB291" s="23" t="str">
        <f>LOWER(Settings!$C$4)&amp;".mit."&amp;$A291&amp;IF($C291="","","."&amp;$C291&amp;"."&amp;$B291)&amp;IF(INDEX(Variables!$D$5:$D$65,MATCH($A291,Variables!$A$5:$A$65,0))="","","."&amp;INDEX(Variables!$D$5:$D$65,MATCH($A291,Variables!$A$5:$A$65,0)))&amp;"."&amp;AB$5</f>
        <v>egy.mit.atp.ral.ker.e.2</v>
      </c>
      <c r="AC291" s="38">
        <f t="shared" ref="AC291:AO291" si="199">MAX(INDEX(AC$184:AC$195,$D291)+AC282*(1+$E291),0.01)</f>
        <v>10.986063950621936</v>
      </c>
      <c r="AD291" s="37">
        <f t="shared" si="199"/>
        <v>6.857917857789996</v>
      </c>
      <c r="AE291" s="37">
        <f t="shared" si="199"/>
        <v>6.4691178449557931</v>
      </c>
      <c r="AF291" s="37">
        <f t="shared" si="199"/>
        <v>6.4691178449557931</v>
      </c>
      <c r="AG291" s="37">
        <f t="shared" si="199"/>
        <v>6.4691178449557931</v>
      </c>
      <c r="AH291" s="37">
        <f t="shared" si="199"/>
        <v>8.0321718449557942</v>
      </c>
      <c r="AI291" s="37">
        <f t="shared" si="199"/>
        <v>8.0321718449557942</v>
      </c>
      <c r="AJ291" s="37">
        <f t="shared" si="199"/>
        <v>8.0321718449557942</v>
      </c>
      <c r="AK291" s="37">
        <f t="shared" si="199"/>
        <v>8.0321718449557942</v>
      </c>
      <c r="AL291" s="37">
        <f t="shared" si="199"/>
        <v>8.0321718449557942</v>
      </c>
      <c r="AM291" s="37">
        <f t="shared" si="199"/>
        <v>8.0321718449557942</v>
      </c>
      <c r="AN291" s="37">
        <f t="shared" si="199"/>
        <v>8.0321718449557942</v>
      </c>
      <c r="AO291" s="37">
        <f t="shared" si="199"/>
        <v>8.0321718449557942</v>
      </c>
      <c r="AP291" s="39">
        <f>POSTTAX(INDEX(AP$184:AP$195,$D291),AP282,$E291)</f>
        <v>8.0321718449557942</v>
      </c>
    </row>
    <row r="292" spans="1:42" hidden="1" outlineLevel="2" x14ac:dyDescent="0.25">
      <c r="A292" s="5" t="s">
        <v>934</v>
      </c>
      <c r="B292" s="5" t="s">
        <v>876</v>
      </c>
      <c r="C292" s="5" t="s">
        <v>881</v>
      </c>
      <c r="D292" s="37">
        <f>INDEX(Inputs!$R$5:$R$132,MATCH($B292&amp;"|"&amp;$C292,Inputs!$A$5:$A$132,0))</f>
        <v>11</v>
      </c>
      <c r="E292" s="37">
        <f>INDEX(Inputs!$S$5:$S$132,MATCH($B292&amp;"|"&amp;$C292,Inputs!$A$5:$A$132,0))</f>
        <v>0.14000000000000001</v>
      </c>
      <c r="F292" s="36"/>
      <c r="G292" s="36"/>
      <c r="H292" s="5" t="str">
        <f>INDEX(Variables!$B$5:$B$65,MATCH($A292,Variables!$A$5:$A$65,0))&amp;IF($C292="",""," | "&amp;INDEX(Mapping!$B$5:$B$26,MATCH($C292,Mapping!$A$5:$A$26,0))&amp;" | "&amp;INDEX(Mapping!$B$30:$B$41,MATCH($B292,Mapping!$A$30:$A$41,0)))</f>
        <v>After-tax price | Rail | Other oil products</v>
      </c>
      <c r="I292" s="5" t="str">
        <f>INDEX(Variables!$C$5:$C$65,MATCH($A292,Variables!$A$5:$A$65,0))</f>
        <v>$/GJ real</v>
      </c>
      <c r="J292" s="5" t="str">
        <f>INDEX(Variables!$E$5:$E$65,MATCH($A292,Variables!$A$5:$A$65,0))</f>
        <v>max(rpb of the price fuel + nce x (1 + VAT rate), 0.01)</v>
      </c>
      <c r="K292" s="5"/>
      <c r="L292" s="23" t="str">
        <f>LOWER(Settings!$C$4)&amp;".mit."&amp;$A292&amp;IF($C292="","","."&amp;$C292&amp;"."&amp;$B292)&amp;IF(INDEX(Variables!$D$5:$D$65,MATCH($A292,Variables!$A$5:$A$65,0))="","","."&amp;INDEX(Variables!$D$5:$D$65,MATCH($A292,Variables!$A$5:$A$65,0)))&amp;"."&amp;L$5</f>
        <v>egy.mit.atp.ral.oop.e.1</v>
      </c>
      <c r="M292" s="38">
        <f t="shared" ref="M292:Y292" si="200">MAX(INDEX(M$184:M$195,$D292)+M283*(1+$E292),0.01)</f>
        <v>6.1565025275978833</v>
      </c>
      <c r="N292" s="37">
        <f t="shared" si="200"/>
        <v>4.8991170230239627</v>
      </c>
      <c r="O292" s="37">
        <f t="shared" si="200"/>
        <v>4.3171443814005652</v>
      </c>
      <c r="P292" s="37">
        <f t="shared" si="200"/>
        <v>4.3171443814005652</v>
      </c>
      <c r="Q292" s="37">
        <f t="shared" si="200"/>
        <v>4.3171443814005652</v>
      </c>
      <c r="R292" s="37">
        <f t="shared" si="200"/>
        <v>4.3171443814005652</v>
      </c>
      <c r="S292" s="37">
        <f t="shared" si="200"/>
        <v>4.3171443814005652</v>
      </c>
      <c r="T292" s="37">
        <f t="shared" si="200"/>
        <v>4.3171443814005652</v>
      </c>
      <c r="U292" s="37">
        <f t="shared" si="200"/>
        <v>4.3171443814005652</v>
      </c>
      <c r="V292" s="37">
        <f t="shared" si="200"/>
        <v>4.3171443814005652</v>
      </c>
      <c r="W292" s="37">
        <f t="shared" si="200"/>
        <v>4.3171443814005652</v>
      </c>
      <c r="X292" s="37">
        <f t="shared" si="200"/>
        <v>4.3171443814005652</v>
      </c>
      <c r="Y292" s="37">
        <f t="shared" si="200"/>
        <v>4.3171443814005652</v>
      </c>
      <c r="Z292" s="39">
        <f>POSTTAX(INDEX(Z$184:Z$195,$D292),Z283,$E292)</f>
        <v>4.3171443814005652</v>
      </c>
      <c r="AA292" s="39"/>
      <c r="AB292" s="23" t="str">
        <f>LOWER(Settings!$C$4)&amp;".mit."&amp;$A292&amp;IF($C292="","","."&amp;$C292&amp;"."&amp;$B292)&amp;IF(INDEX(Variables!$D$5:$D$65,MATCH($A292,Variables!$A$5:$A$65,0))="","","."&amp;INDEX(Variables!$D$5:$D$65,MATCH($A292,Variables!$A$5:$A$65,0)))&amp;"."&amp;AB$5</f>
        <v>egy.mit.atp.ral.oop.e.2</v>
      </c>
      <c r="AC292" s="38">
        <f t="shared" ref="AC292:AO292" si="201">MAX(INDEX(AC$184:AC$195,$D292)+AC283*(1+$E292),0.01)</f>
        <v>6.1565025275978833</v>
      </c>
      <c r="AD292" s="37">
        <f t="shared" si="201"/>
        <v>4.8991170230239627</v>
      </c>
      <c r="AE292" s="37">
        <f t="shared" si="201"/>
        <v>4.3171443814005652</v>
      </c>
      <c r="AF292" s="37">
        <f t="shared" si="201"/>
        <v>4.3171443814005652</v>
      </c>
      <c r="AG292" s="37">
        <f t="shared" si="201"/>
        <v>4.3171443814005652</v>
      </c>
      <c r="AH292" s="37">
        <f t="shared" si="201"/>
        <v>5.9315895814005657</v>
      </c>
      <c r="AI292" s="37">
        <f t="shared" si="201"/>
        <v>5.9315895814005657</v>
      </c>
      <c r="AJ292" s="37">
        <f t="shared" si="201"/>
        <v>5.9315895814005657</v>
      </c>
      <c r="AK292" s="37">
        <f t="shared" si="201"/>
        <v>5.9315895814005657</v>
      </c>
      <c r="AL292" s="37">
        <f t="shared" si="201"/>
        <v>5.9315895814005657</v>
      </c>
      <c r="AM292" s="37">
        <f t="shared" si="201"/>
        <v>5.9315895814005657</v>
      </c>
      <c r="AN292" s="37">
        <f t="shared" si="201"/>
        <v>5.9315895814005657</v>
      </c>
      <c r="AO292" s="37">
        <f t="shared" si="201"/>
        <v>5.9315895814005657</v>
      </c>
      <c r="AP292" s="39">
        <f>POSTTAX(INDEX(AP$184:AP$195,$D292),AP283,$E292)</f>
        <v>5.9315895814005657</v>
      </c>
    </row>
    <row r="293" spans="1:42" hidden="1" outlineLevel="2" x14ac:dyDescent="0.25">
      <c r="A293" s="5" t="s">
        <v>934</v>
      </c>
      <c r="B293" s="5" t="s">
        <v>877</v>
      </c>
      <c r="C293" s="5" t="s">
        <v>881</v>
      </c>
      <c r="D293" s="37">
        <f>INDEX(Inputs!$R$5:$R$132,MATCH($B293&amp;"|"&amp;$C293,Inputs!$A$5:$A$132,0))</f>
        <v>12</v>
      </c>
      <c r="E293" s="37">
        <f>INDEX(Inputs!$S$5:$S$132,MATCH($B293&amp;"|"&amp;$C293,Inputs!$A$5:$A$132,0))</f>
        <v>0</v>
      </c>
      <c r="F293" s="36"/>
      <c r="G293" s="36"/>
      <c r="H293" s="5" t="str">
        <f>INDEX(Variables!$B$5:$B$65,MATCH($A293,Variables!$A$5:$A$65,0))&amp;IF($C293="",""," | "&amp;INDEX(Mapping!$B$5:$B$26,MATCH($C293,Mapping!$A$5:$A$26,0))&amp;" | "&amp;INDEX(Mapping!$B$30:$B$41,MATCH($B293,Mapping!$A$30:$A$41,0)))</f>
        <v>After-tax price | Rail | Biomass</v>
      </c>
      <c r="I293" s="5" t="str">
        <f>INDEX(Variables!$C$5:$C$65,MATCH($A293,Variables!$A$5:$A$65,0))</f>
        <v>$/GJ real</v>
      </c>
      <c r="J293" s="5" t="str">
        <f>INDEX(Variables!$E$5:$E$65,MATCH($A293,Variables!$A$5:$A$65,0))</f>
        <v>max(rpb of the price fuel + nce x (1 + VAT rate), 0.01)</v>
      </c>
      <c r="K293" s="5"/>
      <c r="L293" s="23" t="str">
        <f>LOWER(Settings!$C$4)&amp;".mit."&amp;$A293&amp;IF($C293="","","."&amp;$C293&amp;"."&amp;$B293)&amp;IF(INDEX(Variables!$D$5:$D$65,MATCH($A293,Variables!$A$5:$A$65,0))="","","."&amp;INDEX(Variables!$D$5:$D$65,MATCH($A293,Variables!$A$5:$A$65,0)))&amp;"."&amp;L$5</f>
        <v>egy.mit.atp.ral.bio.e.1</v>
      </c>
      <c r="M293" s="38">
        <f t="shared" ref="M293:Y293" si="202">MAX(INDEX(M$184:M$195,$D293)+M284*(1+$E293),0.01)</f>
        <v>14.470551096834159</v>
      </c>
      <c r="N293" s="37">
        <f t="shared" si="202"/>
        <v>14.470200555728038</v>
      </c>
      <c r="O293" s="37">
        <f t="shared" si="202"/>
        <v>14.470971901687905</v>
      </c>
      <c r="P293" s="37">
        <f t="shared" si="202"/>
        <v>14.470971901687905</v>
      </c>
      <c r="Q293" s="37">
        <f t="shared" si="202"/>
        <v>14.470971901687905</v>
      </c>
      <c r="R293" s="37">
        <f t="shared" si="202"/>
        <v>14.470971901687905</v>
      </c>
      <c r="S293" s="37">
        <f t="shared" si="202"/>
        <v>14.470971901687905</v>
      </c>
      <c r="T293" s="37">
        <f t="shared" si="202"/>
        <v>14.470971901687905</v>
      </c>
      <c r="U293" s="37">
        <f t="shared" si="202"/>
        <v>14.470971901687905</v>
      </c>
      <c r="V293" s="37">
        <f t="shared" si="202"/>
        <v>14.470971901687905</v>
      </c>
      <c r="W293" s="37">
        <f t="shared" si="202"/>
        <v>14.470971901687905</v>
      </c>
      <c r="X293" s="37">
        <f t="shared" si="202"/>
        <v>14.470971901687905</v>
      </c>
      <c r="Y293" s="37">
        <f t="shared" si="202"/>
        <v>14.470971901687905</v>
      </c>
      <c r="Z293" s="39">
        <f>POSTTAX(INDEX(Z$184:Z$195,$D293),Z284,$E293)</f>
        <v>14.470971901687905</v>
      </c>
      <c r="AA293" s="39"/>
      <c r="AB293" s="23" t="str">
        <f>LOWER(Settings!$C$4)&amp;".mit."&amp;$A293&amp;IF($C293="","","."&amp;$C293&amp;"."&amp;$B293)&amp;IF(INDEX(Variables!$D$5:$D$65,MATCH($A293,Variables!$A$5:$A$65,0))="","","."&amp;INDEX(Variables!$D$5:$D$65,MATCH($A293,Variables!$A$5:$A$65,0)))&amp;"."&amp;AB$5</f>
        <v>egy.mit.atp.ral.bio.e.2</v>
      </c>
      <c r="AC293" s="38">
        <f t="shared" ref="AC293:AO293" si="203">MAX(INDEX(AC$184:AC$195,$D293)+AC284*(1+$E293),0.01)</f>
        <v>14.470551096834159</v>
      </c>
      <c r="AD293" s="37">
        <f t="shared" si="203"/>
        <v>14.470200555728038</v>
      </c>
      <c r="AE293" s="37">
        <f t="shared" si="203"/>
        <v>14.470971901687905</v>
      </c>
      <c r="AF293" s="37">
        <f t="shared" si="203"/>
        <v>14.470971901687905</v>
      </c>
      <c r="AG293" s="37">
        <f t="shared" si="203"/>
        <v>14.470971901687905</v>
      </c>
      <c r="AH293" s="37">
        <f t="shared" si="203"/>
        <v>14.470971901687905</v>
      </c>
      <c r="AI293" s="37">
        <f t="shared" si="203"/>
        <v>14.470971901687905</v>
      </c>
      <c r="AJ293" s="37">
        <f t="shared" si="203"/>
        <v>14.470971901687905</v>
      </c>
      <c r="AK293" s="37">
        <f t="shared" si="203"/>
        <v>14.470971901687905</v>
      </c>
      <c r="AL293" s="37">
        <f t="shared" si="203"/>
        <v>14.470971901687905</v>
      </c>
      <c r="AM293" s="37">
        <f t="shared" si="203"/>
        <v>14.470971901687905</v>
      </c>
      <c r="AN293" s="37">
        <f t="shared" si="203"/>
        <v>14.470971901687905</v>
      </c>
      <c r="AO293" s="37">
        <f t="shared" si="203"/>
        <v>14.470971901687905</v>
      </c>
      <c r="AP293" s="39">
        <f>POSTTAX(INDEX(AP$184:AP$195,$D293),AP284,$E293)</f>
        <v>14.470971901687905</v>
      </c>
    </row>
    <row r="294" spans="1:42" hidden="1" outlineLevel="2" x14ac:dyDescent="0.25"/>
    <row r="295" spans="1:42" hidden="1" outlineLevel="2" x14ac:dyDescent="0.25">
      <c r="A295" s="5" t="s">
        <v>935</v>
      </c>
      <c r="B295" s="5" t="s">
        <v>869</v>
      </c>
      <c r="C295" s="5" t="s">
        <v>881</v>
      </c>
      <c r="D295" s="37">
        <f>INDEX(Inputs!$M$5:$M$132,MATCH($B295&amp;"|"&amp;$C295,Inputs!$A$5:$A$132,0))</f>
        <v>2</v>
      </c>
      <c r="E295" s="37">
        <f>INDEX(Inputs!$T$5:$T$132,MATCH($B295&amp;"|"&amp;$C295,Inputs!$A$5:$A$132,0))</f>
        <v>9.4308000000000003E-2</v>
      </c>
      <c r="F295" s="37">
        <f>INDEX(Inputs!$K$5:$K$132,MATCH($B295&amp;"|"&amp;$C295,Inputs!$A$5:$A$132,0))</f>
        <v>3</v>
      </c>
      <c r="G295" s="36"/>
      <c r="H295" s="5" t="str">
        <f>INDEX(Variables!$B$5:$B$65,MATCH($A295,Variables!$A$5:$A$65,0))&amp;IF($C295="",""," | "&amp;INDEX(Mapping!$B$5:$B$26,MATCH($C295,Mapping!$A$5:$A$26,0))&amp;" | "&amp;INDEX(Mapping!$B$30:$B$41,MATCH($B295,Mapping!$A$30:$A$41,0)))</f>
        <v>Shadow price on the efficiency margin | Rail | Coal</v>
      </c>
      <c r="I295" s="5" t="str">
        <f>INDEX(Variables!$C$5:$C$65,MATCH($A295,Variables!$A$5:$A$65,0))</f>
        <v>$/GJ</v>
      </c>
      <c r="J295" s="5" t="str">
        <f>INDEX(Variables!$E$5:$E$65,MATCH($A295,Variables!$A$5:$A$65,0))</f>
        <v>Sector shadow price x EF x share</v>
      </c>
      <c r="K295" s="5"/>
      <c r="L295" s="23" t="str">
        <f>LOWER(Settings!$C$4)&amp;".mit."&amp;$A295&amp;IF($C295="","","."&amp;$C295&amp;"."&amp;$B295)&amp;IF(INDEX(Variables!$D$5:$D$65,MATCH($A295,Variables!$A$5:$A$65,0))="","","."&amp;INDEX(Variables!$D$5:$D$65,MATCH($A295,Variables!$A$5:$A$65,0)))&amp;"."&amp;L$5</f>
        <v>egy.mit.shp.ral.coa.1</v>
      </c>
      <c r="M295" s="38">
        <f t="shared" ref="M295:Z302" si="204">INDEX(M$127:M$130,$D295)*$E295*INDEX(M$131:M$147,$F295)</f>
        <v>0</v>
      </c>
      <c r="N295" s="37">
        <f t="shared" si="204"/>
        <v>0</v>
      </c>
      <c r="O295" s="37">
        <f t="shared" si="204"/>
        <v>0</v>
      </c>
      <c r="P295" s="37">
        <f t="shared" si="204"/>
        <v>0</v>
      </c>
      <c r="Q295" s="37">
        <f t="shared" si="204"/>
        <v>0</v>
      </c>
      <c r="R295" s="37">
        <f t="shared" si="204"/>
        <v>0</v>
      </c>
      <c r="S295" s="37">
        <f t="shared" si="204"/>
        <v>0</v>
      </c>
      <c r="T295" s="37">
        <f t="shared" si="204"/>
        <v>0</v>
      </c>
      <c r="U295" s="37">
        <f t="shared" si="204"/>
        <v>0</v>
      </c>
      <c r="V295" s="37">
        <f t="shared" si="204"/>
        <v>0</v>
      </c>
      <c r="W295" s="37">
        <f t="shared" si="204"/>
        <v>0</v>
      </c>
      <c r="X295" s="37">
        <f t="shared" si="204"/>
        <v>0</v>
      </c>
      <c r="Y295" s="37">
        <f t="shared" si="204"/>
        <v>0</v>
      </c>
      <c r="Z295" s="37">
        <f t="shared" si="204"/>
        <v>0</v>
      </c>
      <c r="AA295" s="37"/>
      <c r="AB295" s="23" t="str">
        <f>LOWER(Settings!$C$4)&amp;".mit."&amp;$A295&amp;IF($C295="","","."&amp;$C295&amp;"."&amp;$B295)&amp;IF(INDEX(Variables!$D$5:$D$65,MATCH($A295,Variables!$A$5:$A$65,0))="","","."&amp;INDEX(Variables!$D$5:$D$65,MATCH($A295,Variables!$A$5:$A$65,0)))&amp;"."&amp;AB$5</f>
        <v>egy.mit.shp.ral.coa.2</v>
      </c>
      <c r="AC295" s="38">
        <f t="shared" ref="AC295:AP302" si="205">INDEX(AC$127:AC$130,$D295)*$E295*INDEX(AC$131:AC$147,$F295)</f>
        <v>0</v>
      </c>
      <c r="AD295" s="37">
        <f t="shared" si="205"/>
        <v>0</v>
      </c>
      <c r="AE295" s="37">
        <f t="shared" si="205"/>
        <v>0</v>
      </c>
      <c r="AF295" s="37">
        <f t="shared" si="205"/>
        <v>0</v>
      </c>
      <c r="AG295" s="37">
        <f t="shared" si="205"/>
        <v>0</v>
      </c>
      <c r="AH295" s="37">
        <f t="shared" si="205"/>
        <v>0</v>
      </c>
      <c r="AI295" s="37">
        <f t="shared" si="205"/>
        <v>0</v>
      </c>
      <c r="AJ295" s="37">
        <f t="shared" si="205"/>
        <v>0</v>
      </c>
      <c r="AK295" s="37">
        <f t="shared" si="205"/>
        <v>0</v>
      </c>
      <c r="AL295" s="37">
        <f t="shared" si="205"/>
        <v>0</v>
      </c>
      <c r="AM295" s="37">
        <f t="shared" si="205"/>
        <v>0</v>
      </c>
      <c r="AN295" s="37">
        <f t="shared" si="205"/>
        <v>0</v>
      </c>
      <c r="AO295" s="37">
        <f t="shared" si="205"/>
        <v>0</v>
      </c>
      <c r="AP295" s="37">
        <f t="shared" si="205"/>
        <v>0</v>
      </c>
    </row>
    <row r="296" spans="1:42" hidden="1" outlineLevel="2" x14ac:dyDescent="0.25">
      <c r="A296" s="5" t="s">
        <v>935</v>
      </c>
      <c r="B296" s="5" t="s">
        <v>871</v>
      </c>
      <c r="C296" s="5" t="s">
        <v>881</v>
      </c>
      <c r="D296" s="37">
        <f>INDEX(Inputs!$M$5:$M$132,MATCH($B296&amp;"|"&amp;$C296,Inputs!$A$5:$A$132,0))</f>
        <v>2</v>
      </c>
      <c r="E296" s="37">
        <f>INDEX(Inputs!$T$5:$T$132,MATCH($B296&amp;"|"&amp;$C296,Inputs!$A$5:$A$132,0))</f>
        <v>5.5800000000000002E-2</v>
      </c>
      <c r="F296" s="37">
        <f>INDEX(Inputs!$K$5:$K$132,MATCH($B296&amp;"|"&amp;$C296,Inputs!$A$5:$A$132,0))</f>
        <v>3</v>
      </c>
      <c r="G296" s="36"/>
      <c r="H296" s="5" t="str">
        <f>INDEX(Variables!$B$5:$B$65,MATCH($A296,Variables!$A$5:$A$65,0))&amp;IF($C296="",""," | "&amp;INDEX(Mapping!$B$5:$B$26,MATCH($C296,Mapping!$A$5:$A$26,0))&amp;" | "&amp;INDEX(Mapping!$B$30:$B$41,MATCH($B296,Mapping!$A$30:$A$41,0)))</f>
        <v>Shadow price on the efficiency margin | Rail | Natural gas</v>
      </c>
      <c r="I296" s="5" t="str">
        <f>INDEX(Variables!$C$5:$C$65,MATCH($A296,Variables!$A$5:$A$65,0))</f>
        <v>$/GJ</v>
      </c>
      <c r="J296" s="5" t="str">
        <f>INDEX(Variables!$E$5:$E$65,MATCH($A296,Variables!$A$5:$A$65,0))</f>
        <v>Sector shadow price x EF x share</v>
      </c>
      <c r="K296" s="5"/>
      <c r="L296" s="23" t="str">
        <f>LOWER(Settings!$C$4)&amp;".mit."&amp;$A296&amp;IF($C296="","","."&amp;$C296&amp;"."&amp;$B296)&amp;IF(INDEX(Variables!$D$5:$D$65,MATCH($A296,Variables!$A$5:$A$65,0))="","","."&amp;INDEX(Variables!$D$5:$D$65,MATCH($A296,Variables!$A$5:$A$65,0)))&amp;"."&amp;L$5</f>
        <v>egy.mit.shp.ral.nga.1</v>
      </c>
      <c r="M296" s="38">
        <f t="shared" si="204"/>
        <v>0</v>
      </c>
      <c r="N296" s="37">
        <f t="shared" si="204"/>
        <v>0</v>
      </c>
      <c r="O296" s="37">
        <f t="shared" si="204"/>
        <v>0</v>
      </c>
      <c r="P296" s="37">
        <f t="shared" si="204"/>
        <v>0</v>
      </c>
      <c r="Q296" s="37">
        <f t="shared" si="204"/>
        <v>0</v>
      </c>
      <c r="R296" s="37">
        <f t="shared" si="204"/>
        <v>0</v>
      </c>
      <c r="S296" s="37">
        <f t="shared" si="204"/>
        <v>0</v>
      </c>
      <c r="T296" s="37">
        <f t="shared" si="204"/>
        <v>0</v>
      </c>
      <c r="U296" s="37">
        <f t="shared" si="204"/>
        <v>0</v>
      </c>
      <c r="V296" s="37">
        <f t="shared" si="204"/>
        <v>0</v>
      </c>
      <c r="W296" s="37">
        <f t="shared" si="204"/>
        <v>0</v>
      </c>
      <c r="X296" s="37">
        <f t="shared" si="204"/>
        <v>0</v>
      </c>
      <c r="Y296" s="37">
        <f t="shared" si="204"/>
        <v>0</v>
      </c>
      <c r="Z296" s="37">
        <f t="shared" si="204"/>
        <v>0</v>
      </c>
      <c r="AA296" s="37"/>
      <c r="AB296" s="23" t="str">
        <f>LOWER(Settings!$C$4)&amp;".mit."&amp;$A296&amp;IF($C296="","","."&amp;$C296&amp;"."&amp;$B296)&amp;IF(INDEX(Variables!$D$5:$D$65,MATCH($A296,Variables!$A$5:$A$65,0))="","","."&amp;INDEX(Variables!$D$5:$D$65,MATCH($A296,Variables!$A$5:$A$65,0)))&amp;"."&amp;AB$5</f>
        <v>egy.mit.shp.ral.nga.2</v>
      </c>
      <c r="AC296" s="38">
        <f t="shared" si="205"/>
        <v>0</v>
      </c>
      <c r="AD296" s="37">
        <f t="shared" si="205"/>
        <v>0</v>
      </c>
      <c r="AE296" s="37">
        <f t="shared" si="205"/>
        <v>0</v>
      </c>
      <c r="AF296" s="37">
        <f t="shared" si="205"/>
        <v>0</v>
      </c>
      <c r="AG296" s="37">
        <f t="shared" si="205"/>
        <v>0</v>
      </c>
      <c r="AH296" s="37">
        <f t="shared" si="205"/>
        <v>0</v>
      </c>
      <c r="AI296" s="37">
        <f t="shared" si="205"/>
        <v>0</v>
      </c>
      <c r="AJ296" s="37">
        <f t="shared" si="205"/>
        <v>0</v>
      </c>
      <c r="AK296" s="37">
        <f t="shared" si="205"/>
        <v>0</v>
      </c>
      <c r="AL296" s="37">
        <f t="shared" si="205"/>
        <v>0</v>
      </c>
      <c r="AM296" s="37">
        <f t="shared" si="205"/>
        <v>0</v>
      </c>
      <c r="AN296" s="37">
        <f t="shared" si="205"/>
        <v>0</v>
      </c>
      <c r="AO296" s="37">
        <f t="shared" si="205"/>
        <v>0</v>
      </c>
      <c r="AP296" s="37">
        <f t="shared" si="205"/>
        <v>0</v>
      </c>
    </row>
    <row r="297" spans="1:42" hidden="1" outlineLevel="2" x14ac:dyDescent="0.25">
      <c r="A297" s="5" t="s">
        <v>935</v>
      </c>
      <c r="B297" s="5" t="s">
        <v>872</v>
      </c>
      <c r="C297" s="5" t="s">
        <v>881</v>
      </c>
      <c r="D297" s="37">
        <f>INDEX(Inputs!$M$5:$M$132,MATCH($B297&amp;"|"&amp;$C297,Inputs!$A$5:$A$132,0))</f>
        <v>2</v>
      </c>
      <c r="E297" s="37">
        <f>INDEX(Inputs!$T$5:$T$132,MATCH($B297&amp;"|"&amp;$C297,Inputs!$A$5:$A$132,0))</f>
        <v>6.6178000000000001E-2</v>
      </c>
      <c r="F297" s="37">
        <f>INDEX(Inputs!$K$5:$K$132,MATCH($B297&amp;"|"&amp;$C297,Inputs!$A$5:$A$132,0))</f>
        <v>3</v>
      </c>
      <c r="G297" s="36"/>
      <c r="H297" s="5" t="str">
        <f>INDEX(Variables!$B$5:$B$65,MATCH($A297,Variables!$A$5:$A$65,0))&amp;IF($C297="",""," | "&amp;INDEX(Mapping!$B$5:$B$26,MATCH($C297,Mapping!$A$5:$A$26,0))&amp;" | "&amp;INDEX(Mapping!$B$30:$B$41,MATCH($B297,Mapping!$A$30:$A$41,0)))</f>
        <v>Shadow price on the efficiency margin | Rail | Gasoline</v>
      </c>
      <c r="I297" s="5" t="str">
        <f>INDEX(Variables!$C$5:$C$65,MATCH($A297,Variables!$A$5:$A$65,0))</f>
        <v>$/GJ</v>
      </c>
      <c r="J297" s="5" t="str">
        <f>INDEX(Variables!$E$5:$E$65,MATCH($A297,Variables!$A$5:$A$65,0))</f>
        <v>Sector shadow price x EF x share</v>
      </c>
      <c r="K297" s="5"/>
      <c r="L297" s="23" t="str">
        <f>LOWER(Settings!$C$4)&amp;".mit."&amp;$A297&amp;IF($C297="","","."&amp;$C297&amp;"."&amp;$B297)&amp;IF(INDEX(Variables!$D$5:$D$65,MATCH($A297,Variables!$A$5:$A$65,0))="","","."&amp;INDEX(Variables!$D$5:$D$65,MATCH($A297,Variables!$A$5:$A$65,0)))&amp;"."&amp;L$5</f>
        <v>egy.mit.shp.ral.gso.1</v>
      </c>
      <c r="M297" s="38">
        <f t="shared" si="204"/>
        <v>0</v>
      </c>
      <c r="N297" s="37">
        <f t="shared" si="204"/>
        <v>0</v>
      </c>
      <c r="O297" s="37">
        <f t="shared" si="204"/>
        <v>0</v>
      </c>
      <c r="P297" s="37">
        <f t="shared" si="204"/>
        <v>0</v>
      </c>
      <c r="Q297" s="37">
        <f t="shared" si="204"/>
        <v>0</v>
      </c>
      <c r="R297" s="37">
        <f t="shared" si="204"/>
        <v>0</v>
      </c>
      <c r="S297" s="37">
        <f t="shared" si="204"/>
        <v>0</v>
      </c>
      <c r="T297" s="37">
        <f t="shared" si="204"/>
        <v>0</v>
      </c>
      <c r="U297" s="37">
        <f t="shared" si="204"/>
        <v>0</v>
      </c>
      <c r="V297" s="37">
        <f t="shared" si="204"/>
        <v>0</v>
      </c>
      <c r="W297" s="37">
        <f t="shared" si="204"/>
        <v>0</v>
      </c>
      <c r="X297" s="37">
        <f t="shared" si="204"/>
        <v>0</v>
      </c>
      <c r="Y297" s="37">
        <f t="shared" si="204"/>
        <v>0</v>
      </c>
      <c r="Z297" s="37">
        <f t="shared" si="204"/>
        <v>0</v>
      </c>
      <c r="AA297" s="37"/>
      <c r="AB297" s="23" t="str">
        <f>LOWER(Settings!$C$4)&amp;".mit."&amp;$A297&amp;IF($C297="","","."&amp;$C297&amp;"."&amp;$B297)&amp;IF(INDEX(Variables!$D$5:$D$65,MATCH($A297,Variables!$A$5:$A$65,0))="","","."&amp;INDEX(Variables!$D$5:$D$65,MATCH($A297,Variables!$A$5:$A$65,0)))&amp;"."&amp;AB$5</f>
        <v>egy.mit.shp.ral.gso.2</v>
      </c>
      <c r="AC297" s="38">
        <f t="shared" si="205"/>
        <v>0</v>
      </c>
      <c r="AD297" s="37">
        <f t="shared" si="205"/>
        <v>0</v>
      </c>
      <c r="AE297" s="37">
        <f t="shared" si="205"/>
        <v>0</v>
      </c>
      <c r="AF297" s="37">
        <f t="shared" si="205"/>
        <v>0</v>
      </c>
      <c r="AG297" s="37">
        <f t="shared" si="205"/>
        <v>0</v>
      </c>
      <c r="AH297" s="37">
        <f t="shared" si="205"/>
        <v>0</v>
      </c>
      <c r="AI297" s="37">
        <f t="shared" si="205"/>
        <v>0</v>
      </c>
      <c r="AJ297" s="37">
        <f t="shared" si="205"/>
        <v>0</v>
      </c>
      <c r="AK297" s="37">
        <f t="shared" si="205"/>
        <v>0</v>
      </c>
      <c r="AL297" s="37">
        <f t="shared" si="205"/>
        <v>0</v>
      </c>
      <c r="AM297" s="37">
        <f t="shared" si="205"/>
        <v>0</v>
      </c>
      <c r="AN297" s="37">
        <f t="shared" si="205"/>
        <v>0</v>
      </c>
      <c r="AO297" s="37">
        <f t="shared" si="205"/>
        <v>0</v>
      </c>
      <c r="AP297" s="37">
        <f t="shared" si="205"/>
        <v>0</v>
      </c>
    </row>
    <row r="298" spans="1:42" hidden="1" outlineLevel="2" x14ac:dyDescent="0.25">
      <c r="A298" s="5" t="s">
        <v>935</v>
      </c>
      <c r="B298" s="5" t="s">
        <v>873</v>
      </c>
      <c r="C298" s="5" t="s">
        <v>881</v>
      </c>
      <c r="D298" s="37">
        <f>INDEX(Inputs!$M$5:$M$132,MATCH($B298&amp;"|"&amp;$C298,Inputs!$A$5:$A$132,0))</f>
        <v>2</v>
      </c>
      <c r="E298" s="37">
        <f>INDEX(Inputs!$T$5:$T$132,MATCH($B298&amp;"|"&amp;$C298,Inputs!$A$5:$A$132,0))</f>
        <v>7.0808999999999997E-2</v>
      </c>
      <c r="F298" s="37">
        <f>INDEX(Inputs!$K$5:$K$132,MATCH($B298&amp;"|"&amp;$C298,Inputs!$A$5:$A$132,0))</f>
        <v>3</v>
      </c>
      <c r="G298" s="36"/>
      <c r="H298" s="5" t="str">
        <f>INDEX(Variables!$B$5:$B$65,MATCH($A298,Variables!$A$5:$A$65,0))&amp;IF($C298="",""," | "&amp;INDEX(Mapping!$B$5:$B$26,MATCH($C298,Mapping!$A$5:$A$26,0))&amp;" | "&amp;INDEX(Mapping!$B$30:$B$41,MATCH($B298,Mapping!$A$30:$A$41,0)))</f>
        <v>Shadow price on the efficiency margin | Rail | Diesel</v>
      </c>
      <c r="I298" s="5" t="str">
        <f>INDEX(Variables!$C$5:$C$65,MATCH($A298,Variables!$A$5:$A$65,0))</f>
        <v>$/GJ</v>
      </c>
      <c r="J298" s="5" t="str">
        <f>INDEX(Variables!$E$5:$E$65,MATCH($A298,Variables!$A$5:$A$65,0))</f>
        <v>Sector shadow price x EF x share</v>
      </c>
      <c r="K298" s="5"/>
      <c r="L298" s="23" t="str">
        <f>LOWER(Settings!$C$4)&amp;".mit."&amp;$A298&amp;IF($C298="","","."&amp;$C298&amp;"."&amp;$B298)&amp;IF(INDEX(Variables!$D$5:$D$65,MATCH($A298,Variables!$A$5:$A$65,0))="","","."&amp;INDEX(Variables!$D$5:$D$65,MATCH($A298,Variables!$A$5:$A$65,0)))&amp;"."&amp;L$5</f>
        <v>egy.mit.shp.ral.die.1</v>
      </c>
      <c r="M298" s="38">
        <f t="shared" si="204"/>
        <v>0</v>
      </c>
      <c r="N298" s="37">
        <f t="shared" si="204"/>
        <v>0</v>
      </c>
      <c r="O298" s="37">
        <f t="shared" si="204"/>
        <v>0</v>
      </c>
      <c r="P298" s="37">
        <f t="shared" si="204"/>
        <v>0</v>
      </c>
      <c r="Q298" s="37">
        <f t="shared" si="204"/>
        <v>0</v>
      </c>
      <c r="R298" s="37">
        <f t="shared" si="204"/>
        <v>0</v>
      </c>
      <c r="S298" s="37">
        <f t="shared" si="204"/>
        <v>0</v>
      </c>
      <c r="T298" s="37">
        <f t="shared" si="204"/>
        <v>0</v>
      </c>
      <c r="U298" s="37">
        <f t="shared" si="204"/>
        <v>0</v>
      </c>
      <c r="V298" s="37">
        <f t="shared" si="204"/>
        <v>0</v>
      </c>
      <c r="W298" s="37">
        <f t="shared" si="204"/>
        <v>0</v>
      </c>
      <c r="X298" s="37">
        <f t="shared" si="204"/>
        <v>0</v>
      </c>
      <c r="Y298" s="37">
        <f t="shared" si="204"/>
        <v>0</v>
      </c>
      <c r="Z298" s="37">
        <f t="shared" si="204"/>
        <v>0</v>
      </c>
      <c r="AA298" s="37"/>
      <c r="AB298" s="23" t="str">
        <f>LOWER(Settings!$C$4)&amp;".mit."&amp;$A298&amp;IF($C298="","","."&amp;$C298&amp;"."&amp;$B298)&amp;IF(INDEX(Variables!$D$5:$D$65,MATCH($A298,Variables!$A$5:$A$65,0))="","","."&amp;INDEX(Variables!$D$5:$D$65,MATCH($A298,Variables!$A$5:$A$65,0)))&amp;"."&amp;AB$5</f>
        <v>egy.mit.shp.ral.die.2</v>
      </c>
      <c r="AC298" s="38">
        <f t="shared" si="205"/>
        <v>0</v>
      </c>
      <c r="AD298" s="37">
        <f t="shared" si="205"/>
        <v>0</v>
      </c>
      <c r="AE298" s="37">
        <f t="shared" si="205"/>
        <v>0</v>
      </c>
      <c r="AF298" s="37">
        <f t="shared" si="205"/>
        <v>0</v>
      </c>
      <c r="AG298" s="37">
        <f t="shared" si="205"/>
        <v>0</v>
      </c>
      <c r="AH298" s="37">
        <f t="shared" si="205"/>
        <v>0</v>
      </c>
      <c r="AI298" s="37">
        <f t="shared" si="205"/>
        <v>0</v>
      </c>
      <c r="AJ298" s="37">
        <f t="shared" si="205"/>
        <v>0</v>
      </c>
      <c r="AK298" s="37">
        <f t="shared" si="205"/>
        <v>0</v>
      </c>
      <c r="AL298" s="37">
        <f t="shared" si="205"/>
        <v>0</v>
      </c>
      <c r="AM298" s="37">
        <f t="shared" si="205"/>
        <v>0</v>
      </c>
      <c r="AN298" s="37">
        <f t="shared" si="205"/>
        <v>0</v>
      </c>
      <c r="AO298" s="37">
        <f t="shared" si="205"/>
        <v>0</v>
      </c>
      <c r="AP298" s="37">
        <f t="shared" si="205"/>
        <v>0</v>
      </c>
    </row>
    <row r="299" spans="1:42" hidden="1" outlineLevel="2" x14ac:dyDescent="0.25">
      <c r="A299" s="5" t="s">
        <v>935</v>
      </c>
      <c r="B299" s="5" t="s">
        <v>874</v>
      </c>
      <c r="C299" s="5" t="s">
        <v>881</v>
      </c>
      <c r="D299" s="37">
        <f>INDEX(Inputs!$M$5:$M$132,MATCH($B299&amp;"|"&amp;$C299,Inputs!$A$5:$A$132,0))</f>
        <v>2</v>
      </c>
      <c r="E299" s="37">
        <f>INDEX(Inputs!$T$5:$T$132,MATCH($B299&amp;"|"&amp;$C299,Inputs!$A$5:$A$132,0))</f>
        <v>6.8599999999999994E-2</v>
      </c>
      <c r="F299" s="37">
        <f>INDEX(Inputs!$K$5:$K$132,MATCH($B299&amp;"|"&amp;$C299,Inputs!$A$5:$A$132,0))</f>
        <v>3</v>
      </c>
      <c r="G299" s="36"/>
      <c r="H299" s="5" t="str">
        <f>INDEX(Variables!$B$5:$B$65,MATCH($A299,Variables!$A$5:$A$65,0))&amp;IF($C299="",""," | "&amp;INDEX(Mapping!$B$5:$B$26,MATCH($C299,Mapping!$A$5:$A$26,0))&amp;" | "&amp;INDEX(Mapping!$B$30:$B$41,MATCH($B299,Mapping!$A$30:$A$41,0)))</f>
        <v>Shadow price on the efficiency margin | Rail | LPG</v>
      </c>
      <c r="I299" s="5" t="str">
        <f>INDEX(Variables!$C$5:$C$65,MATCH($A299,Variables!$A$5:$A$65,0))</f>
        <v>$/GJ</v>
      </c>
      <c r="J299" s="5" t="str">
        <f>INDEX(Variables!$E$5:$E$65,MATCH($A299,Variables!$A$5:$A$65,0))</f>
        <v>Sector shadow price x EF x share</v>
      </c>
      <c r="K299" s="5"/>
      <c r="L299" s="23" t="str">
        <f>LOWER(Settings!$C$4)&amp;".mit."&amp;$A299&amp;IF($C299="","","."&amp;$C299&amp;"."&amp;$B299)&amp;IF(INDEX(Variables!$D$5:$D$65,MATCH($A299,Variables!$A$5:$A$65,0))="","","."&amp;INDEX(Variables!$D$5:$D$65,MATCH($A299,Variables!$A$5:$A$65,0)))&amp;"."&amp;L$5</f>
        <v>egy.mit.shp.ral.lpg.1</v>
      </c>
      <c r="M299" s="38">
        <f t="shared" si="204"/>
        <v>0</v>
      </c>
      <c r="N299" s="37">
        <f t="shared" si="204"/>
        <v>0</v>
      </c>
      <c r="O299" s="37">
        <f t="shared" si="204"/>
        <v>0</v>
      </c>
      <c r="P299" s="37">
        <f t="shared" si="204"/>
        <v>0</v>
      </c>
      <c r="Q299" s="37">
        <f t="shared" si="204"/>
        <v>0</v>
      </c>
      <c r="R299" s="37">
        <f t="shared" si="204"/>
        <v>0</v>
      </c>
      <c r="S299" s="37">
        <f t="shared" si="204"/>
        <v>0</v>
      </c>
      <c r="T299" s="37">
        <f t="shared" si="204"/>
        <v>0</v>
      </c>
      <c r="U299" s="37">
        <f t="shared" si="204"/>
        <v>0</v>
      </c>
      <c r="V299" s="37">
        <f t="shared" si="204"/>
        <v>0</v>
      </c>
      <c r="W299" s="37">
        <f t="shared" si="204"/>
        <v>0</v>
      </c>
      <c r="X299" s="37">
        <f t="shared" si="204"/>
        <v>0</v>
      </c>
      <c r="Y299" s="37">
        <f t="shared" si="204"/>
        <v>0</v>
      </c>
      <c r="Z299" s="37">
        <f t="shared" si="204"/>
        <v>0</v>
      </c>
      <c r="AA299" s="37"/>
      <c r="AB299" s="23" t="str">
        <f>LOWER(Settings!$C$4)&amp;".mit."&amp;$A299&amp;IF($C299="","","."&amp;$C299&amp;"."&amp;$B299)&amp;IF(INDEX(Variables!$D$5:$D$65,MATCH($A299,Variables!$A$5:$A$65,0))="","","."&amp;INDEX(Variables!$D$5:$D$65,MATCH($A299,Variables!$A$5:$A$65,0)))&amp;"."&amp;AB$5</f>
        <v>egy.mit.shp.ral.lpg.2</v>
      </c>
      <c r="AC299" s="38">
        <f t="shared" si="205"/>
        <v>0</v>
      </c>
      <c r="AD299" s="37">
        <f t="shared" si="205"/>
        <v>0</v>
      </c>
      <c r="AE299" s="37">
        <f t="shared" si="205"/>
        <v>0</v>
      </c>
      <c r="AF299" s="37">
        <f t="shared" si="205"/>
        <v>0</v>
      </c>
      <c r="AG299" s="37">
        <f t="shared" si="205"/>
        <v>0</v>
      </c>
      <c r="AH299" s="37">
        <f t="shared" si="205"/>
        <v>0</v>
      </c>
      <c r="AI299" s="37">
        <f t="shared" si="205"/>
        <v>0</v>
      </c>
      <c r="AJ299" s="37">
        <f t="shared" si="205"/>
        <v>0</v>
      </c>
      <c r="AK299" s="37">
        <f t="shared" si="205"/>
        <v>0</v>
      </c>
      <c r="AL299" s="37">
        <f t="shared" si="205"/>
        <v>0</v>
      </c>
      <c r="AM299" s="37">
        <f t="shared" si="205"/>
        <v>0</v>
      </c>
      <c r="AN299" s="37">
        <f t="shared" si="205"/>
        <v>0</v>
      </c>
      <c r="AO299" s="37">
        <f t="shared" si="205"/>
        <v>0</v>
      </c>
      <c r="AP299" s="37">
        <f t="shared" si="205"/>
        <v>0</v>
      </c>
    </row>
    <row r="300" spans="1:42" hidden="1" outlineLevel="2" x14ac:dyDescent="0.25">
      <c r="A300" s="5" t="s">
        <v>935</v>
      </c>
      <c r="B300" s="5" t="s">
        <v>875</v>
      </c>
      <c r="C300" s="5" t="s">
        <v>881</v>
      </c>
      <c r="D300" s="37">
        <f>INDEX(Inputs!$M$5:$M$132,MATCH($B300&amp;"|"&amp;$C300,Inputs!$A$5:$A$132,0))</f>
        <v>2</v>
      </c>
      <c r="E300" s="37">
        <f>INDEX(Inputs!$T$5:$T$132,MATCH($B300&amp;"|"&amp;$C300,Inputs!$A$5:$A$132,0))</f>
        <v>6.8555000000000005E-2</v>
      </c>
      <c r="F300" s="37">
        <f>INDEX(Inputs!$K$5:$K$132,MATCH($B300&amp;"|"&amp;$C300,Inputs!$A$5:$A$132,0))</f>
        <v>3</v>
      </c>
      <c r="G300" s="36"/>
      <c r="H300" s="5" t="str">
        <f>INDEX(Variables!$B$5:$B$65,MATCH($A300,Variables!$A$5:$A$65,0))&amp;IF($C300="",""," | "&amp;INDEX(Mapping!$B$5:$B$26,MATCH($C300,Mapping!$A$5:$A$26,0))&amp;" | "&amp;INDEX(Mapping!$B$30:$B$41,MATCH($B300,Mapping!$A$30:$A$41,0)))</f>
        <v>Shadow price on the efficiency margin | Rail | Kerosene</v>
      </c>
      <c r="I300" s="5" t="str">
        <f>INDEX(Variables!$C$5:$C$65,MATCH($A300,Variables!$A$5:$A$65,0))</f>
        <v>$/GJ</v>
      </c>
      <c r="J300" s="5" t="str">
        <f>INDEX(Variables!$E$5:$E$65,MATCH($A300,Variables!$A$5:$A$65,0))</f>
        <v>Sector shadow price x EF x share</v>
      </c>
      <c r="K300" s="5"/>
      <c r="L300" s="23" t="str">
        <f>LOWER(Settings!$C$4)&amp;".mit."&amp;$A300&amp;IF($C300="","","."&amp;$C300&amp;"."&amp;$B300)&amp;IF(INDEX(Variables!$D$5:$D$65,MATCH($A300,Variables!$A$5:$A$65,0))="","","."&amp;INDEX(Variables!$D$5:$D$65,MATCH($A300,Variables!$A$5:$A$65,0)))&amp;"."&amp;L$5</f>
        <v>egy.mit.shp.ral.ker.1</v>
      </c>
      <c r="M300" s="38">
        <f t="shared" si="204"/>
        <v>0</v>
      </c>
      <c r="N300" s="37">
        <f t="shared" si="204"/>
        <v>0</v>
      </c>
      <c r="O300" s="37">
        <f t="shared" si="204"/>
        <v>0</v>
      </c>
      <c r="P300" s="37">
        <f t="shared" si="204"/>
        <v>0</v>
      </c>
      <c r="Q300" s="37">
        <f t="shared" si="204"/>
        <v>0</v>
      </c>
      <c r="R300" s="37">
        <f t="shared" si="204"/>
        <v>0</v>
      </c>
      <c r="S300" s="37">
        <f t="shared" si="204"/>
        <v>0</v>
      </c>
      <c r="T300" s="37">
        <f t="shared" si="204"/>
        <v>0</v>
      </c>
      <c r="U300" s="37">
        <f t="shared" si="204"/>
        <v>0</v>
      </c>
      <c r="V300" s="37">
        <f t="shared" si="204"/>
        <v>0</v>
      </c>
      <c r="W300" s="37">
        <f t="shared" si="204"/>
        <v>0</v>
      </c>
      <c r="X300" s="37">
        <f t="shared" si="204"/>
        <v>0</v>
      </c>
      <c r="Y300" s="37">
        <f t="shared" si="204"/>
        <v>0</v>
      </c>
      <c r="Z300" s="37">
        <f t="shared" si="204"/>
        <v>0</v>
      </c>
      <c r="AA300" s="37"/>
      <c r="AB300" s="23" t="str">
        <f>LOWER(Settings!$C$4)&amp;".mit."&amp;$A300&amp;IF($C300="","","."&amp;$C300&amp;"."&amp;$B300)&amp;IF(INDEX(Variables!$D$5:$D$65,MATCH($A300,Variables!$A$5:$A$65,0))="","","."&amp;INDEX(Variables!$D$5:$D$65,MATCH($A300,Variables!$A$5:$A$65,0)))&amp;"."&amp;AB$5</f>
        <v>egy.mit.shp.ral.ker.2</v>
      </c>
      <c r="AC300" s="38">
        <f t="shared" si="205"/>
        <v>0</v>
      </c>
      <c r="AD300" s="37">
        <f t="shared" si="205"/>
        <v>0</v>
      </c>
      <c r="AE300" s="37">
        <f t="shared" si="205"/>
        <v>0</v>
      </c>
      <c r="AF300" s="37">
        <f t="shared" si="205"/>
        <v>0</v>
      </c>
      <c r="AG300" s="37">
        <f t="shared" si="205"/>
        <v>0</v>
      </c>
      <c r="AH300" s="37">
        <f t="shared" si="205"/>
        <v>0</v>
      </c>
      <c r="AI300" s="37">
        <f t="shared" si="205"/>
        <v>0</v>
      </c>
      <c r="AJ300" s="37">
        <f t="shared" si="205"/>
        <v>0</v>
      </c>
      <c r="AK300" s="37">
        <f t="shared" si="205"/>
        <v>0</v>
      </c>
      <c r="AL300" s="37">
        <f t="shared" si="205"/>
        <v>0</v>
      </c>
      <c r="AM300" s="37">
        <f t="shared" si="205"/>
        <v>0</v>
      </c>
      <c r="AN300" s="37">
        <f t="shared" si="205"/>
        <v>0</v>
      </c>
      <c r="AO300" s="37">
        <f t="shared" si="205"/>
        <v>0</v>
      </c>
      <c r="AP300" s="37">
        <f t="shared" si="205"/>
        <v>0</v>
      </c>
    </row>
    <row r="301" spans="1:42" hidden="1" outlineLevel="2" x14ac:dyDescent="0.25">
      <c r="A301" s="5" t="s">
        <v>935</v>
      </c>
      <c r="B301" s="5" t="s">
        <v>876</v>
      </c>
      <c r="C301" s="5" t="s">
        <v>881</v>
      </c>
      <c r="D301" s="37">
        <f>INDEX(Inputs!$M$5:$M$132,MATCH($B301&amp;"|"&amp;$C301,Inputs!$A$5:$A$132,0))</f>
        <v>2</v>
      </c>
      <c r="E301" s="37">
        <f>INDEX(Inputs!$T$5:$T$132,MATCH($B301&amp;"|"&amp;$C301,Inputs!$A$5:$A$132,0))</f>
        <v>7.0808999999999997E-2</v>
      </c>
      <c r="F301" s="37">
        <f>INDEX(Inputs!$K$5:$K$132,MATCH($B301&amp;"|"&amp;$C301,Inputs!$A$5:$A$132,0))</f>
        <v>3</v>
      </c>
      <c r="G301" s="36"/>
      <c r="H301" s="5" t="str">
        <f>INDEX(Variables!$B$5:$B$65,MATCH($A301,Variables!$A$5:$A$65,0))&amp;IF($C301="",""," | "&amp;INDEX(Mapping!$B$5:$B$26,MATCH($C301,Mapping!$A$5:$A$26,0))&amp;" | "&amp;INDEX(Mapping!$B$30:$B$41,MATCH($B301,Mapping!$A$30:$A$41,0)))</f>
        <v>Shadow price on the efficiency margin | Rail | Other oil products</v>
      </c>
      <c r="I301" s="5" t="str">
        <f>INDEX(Variables!$C$5:$C$65,MATCH($A301,Variables!$A$5:$A$65,0))</f>
        <v>$/GJ</v>
      </c>
      <c r="J301" s="5" t="str">
        <f>INDEX(Variables!$E$5:$E$65,MATCH($A301,Variables!$A$5:$A$65,0))</f>
        <v>Sector shadow price x EF x share</v>
      </c>
      <c r="K301" s="5"/>
      <c r="L301" s="23" t="str">
        <f>LOWER(Settings!$C$4)&amp;".mit."&amp;$A301&amp;IF($C301="","","."&amp;$C301&amp;"."&amp;$B301)&amp;IF(INDEX(Variables!$D$5:$D$65,MATCH($A301,Variables!$A$5:$A$65,0))="","","."&amp;INDEX(Variables!$D$5:$D$65,MATCH($A301,Variables!$A$5:$A$65,0)))&amp;"."&amp;L$5</f>
        <v>egy.mit.shp.ral.oop.1</v>
      </c>
      <c r="M301" s="38">
        <f t="shared" si="204"/>
        <v>0</v>
      </c>
      <c r="N301" s="37">
        <f t="shared" si="204"/>
        <v>0</v>
      </c>
      <c r="O301" s="37">
        <f t="shared" si="204"/>
        <v>0</v>
      </c>
      <c r="P301" s="37">
        <f t="shared" si="204"/>
        <v>0</v>
      </c>
      <c r="Q301" s="37">
        <f t="shared" si="204"/>
        <v>0</v>
      </c>
      <c r="R301" s="37">
        <f t="shared" si="204"/>
        <v>0</v>
      </c>
      <c r="S301" s="37">
        <f t="shared" si="204"/>
        <v>0</v>
      </c>
      <c r="T301" s="37">
        <f t="shared" si="204"/>
        <v>0</v>
      </c>
      <c r="U301" s="37">
        <f t="shared" si="204"/>
        <v>0</v>
      </c>
      <c r="V301" s="37">
        <f t="shared" si="204"/>
        <v>0</v>
      </c>
      <c r="W301" s="37">
        <f t="shared" si="204"/>
        <v>0</v>
      </c>
      <c r="X301" s="37">
        <f t="shared" si="204"/>
        <v>0</v>
      </c>
      <c r="Y301" s="37">
        <f t="shared" si="204"/>
        <v>0</v>
      </c>
      <c r="Z301" s="37">
        <f t="shared" si="204"/>
        <v>0</v>
      </c>
      <c r="AA301" s="37"/>
      <c r="AB301" s="23" t="str">
        <f>LOWER(Settings!$C$4)&amp;".mit."&amp;$A301&amp;IF($C301="","","."&amp;$C301&amp;"."&amp;$B301)&amp;IF(INDEX(Variables!$D$5:$D$65,MATCH($A301,Variables!$A$5:$A$65,0))="","","."&amp;INDEX(Variables!$D$5:$D$65,MATCH($A301,Variables!$A$5:$A$65,0)))&amp;"."&amp;AB$5</f>
        <v>egy.mit.shp.ral.oop.2</v>
      </c>
      <c r="AC301" s="38">
        <f t="shared" si="205"/>
        <v>0</v>
      </c>
      <c r="AD301" s="37">
        <f t="shared" si="205"/>
        <v>0</v>
      </c>
      <c r="AE301" s="37">
        <f t="shared" si="205"/>
        <v>0</v>
      </c>
      <c r="AF301" s="37">
        <f t="shared" si="205"/>
        <v>0</v>
      </c>
      <c r="AG301" s="37">
        <f t="shared" si="205"/>
        <v>0</v>
      </c>
      <c r="AH301" s="37">
        <f t="shared" si="205"/>
        <v>0</v>
      </c>
      <c r="AI301" s="37">
        <f t="shared" si="205"/>
        <v>0</v>
      </c>
      <c r="AJ301" s="37">
        <f t="shared" si="205"/>
        <v>0</v>
      </c>
      <c r="AK301" s="37">
        <f t="shared" si="205"/>
        <v>0</v>
      </c>
      <c r="AL301" s="37">
        <f t="shared" si="205"/>
        <v>0</v>
      </c>
      <c r="AM301" s="37">
        <f t="shared" si="205"/>
        <v>0</v>
      </c>
      <c r="AN301" s="37">
        <f t="shared" si="205"/>
        <v>0</v>
      </c>
      <c r="AO301" s="37">
        <f t="shared" si="205"/>
        <v>0</v>
      </c>
      <c r="AP301" s="37">
        <f t="shared" si="205"/>
        <v>0</v>
      </c>
    </row>
    <row r="302" spans="1:42" hidden="1" outlineLevel="2" x14ac:dyDescent="0.25">
      <c r="A302" s="5" t="s">
        <v>935</v>
      </c>
      <c r="B302" s="5" t="s">
        <v>877</v>
      </c>
      <c r="C302" s="5" t="s">
        <v>881</v>
      </c>
      <c r="D302" s="37">
        <f>INDEX(Inputs!$M$5:$M$132,MATCH($B302&amp;"|"&amp;$C302,Inputs!$A$5:$A$132,0))</f>
        <v>2</v>
      </c>
      <c r="E302" s="37">
        <f>INDEX(Inputs!$T$5:$T$132,MATCH($B302&amp;"|"&amp;$C302,Inputs!$A$5:$A$132,0))</f>
        <v>0</v>
      </c>
      <c r="F302" s="37">
        <f>INDEX(Inputs!$K$5:$K$132,MATCH($B302&amp;"|"&amp;$C302,Inputs!$A$5:$A$132,0))</f>
        <v>3</v>
      </c>
      <c r="G302" s="36"/>
      <c r="H302" s="5" t="str">
        <f>INDEX(Variables!$B$5:$B$65,MATCH($A302,Variables!$A$5:$A$65,0))&amp;IF($C302="",""," | "&amp;INDEX(Mapping!$B$5:$B$26,MATCH($C302,Mapping!$A$5:$A$26,0))&amp;" | "&amp;INDEX(Mapping!$B$30:$B$41,MATCH($B302,Mapping!$A$30:$A$41,0)))</f>
        <v>Shadow price on the efficiency margin | Rail | Biomass</v>
      </c>
      <c r="I302" s="5" t="str">
        <f>INDEX(Variables!$C$5:$C$65,MATCH($A302,Variables!$A$5:$A$65,0))</f>
        <v>$/GJ</v>
      </c>
      <c r="J302" s="5" t="str">
        <f>INDEX(Variables!$E$5:$E$65,MATCH($A302,Variables!$A$5:$A$65,0))</f>
        <v>Sector shadow price x EF x share</v>
      </c>
      <c r="K302" s="5"/>
      <c r="L302" s="23" t="str">
        <f>LOWER(Settings!$C$4)&amp;".mit."&amp;$A302&amp;IF($C302="","","."&amp;$C302&amp;"."&amp;$B302)&amp;IF(INDEX(Variables!$D$5:$D$65,MATCH($A302,Variables!$A$5:$A$65,0))="","","."&amp;INDEX(Variables!$D$5:$D$65,MATCH($A302,Variables!$A$5:$A$65,0)))&amp;"."&amp;L$5</f>
        <v>egy.mit.shp.ral.bio.1</v>
      </c>
      <c r="M302" s="38">
        <f t="shared" si="204"/>
        <v>0</v>
      </c>
      <c r="N302" s="37">
        <f t="shared" si="204"/>
        <v>0</v>
      </c>
      <c r="O302" s="37">
        <f t="shared" si="204"/>
        <v>0</v>
      </c>
      <c r="P302" s="37">
        <f t="shared" si="204"/>
        <v>0</v>
      </c>
      <c r="Q302" s="37">
        <f t="shared" si="204"/>
        <v>0</v>
      </c>
      <c r="R302" s="37">
        <f t="shared" si="204"/>
        <v>0</v>
      </c>
      <c r="S302" s="37">
        <f t="shared" si="204"/>
        <v>0</v>
      </c>
      <c r="T302" s="37">
        <f t="shared" si="204"/>
        <v>0</v>
      </c>
      <c r="U302" s="37">
        <f t="shared" si="204"/>
        <v>0</v>
      </c>
      <c r="V302" s="37">
        <f t="shared" si="204"/>
        <v>0</v>
      </c>
      <c r="W302" s="37">
        <f t="shared" si="204"/>
        <v>0</v>
      </c>
      <c r="X302" s="37">
        <f t="shared" si="204"/>
        <v>0</v>
      </c>
      <c r="Y302" s="37">
        <f t="shared" si="204"/>
        <v>0</v>
      </c>
      <c r="Z302" s="37">
        <f t="shared" si="204"/>
        <v>0</v>
      </c>
      <c r="AA302" s="37"/>
      <c r="AB302" s="23" t="str">
        <f>LOWER(Settings!$C$4)&amp;".mit."&amp;$A302&amp;IF($C302="","","."&amp;$C302&amp;"."&amp;$B302)&amp;IF(INDEX(Variables!$D$5:$D$65,MATCH($A302,Variables!$A$5:$A$65,0))="","","."&amp;INDEX(Variables!$D$5:$D$65,MATCH($A302,Variables!$A$5:$A$65,0)))&amp;"."&amp;AB$5</f>
        <v>egy.mit.shp.ral.bio.2</v>
      </c>
      <c r="AC302" s="38">
        <f t="shared" si="205"/>
        <v>0</v>
      </c>
      <c r="AD302" s="37">
        <f t="shared" si="205"/>
        <v>0</v>
      </c>
      <c r="AE302" s="37">
        <f t="shared" si="205"/>
        <v>0</v>
      </c>
      <c r="AF302" s="37">
        <f t="shared" si="205"/>
        <v>0</v>
      </c>
      <c r="AG302" s="37">
        <f t="shared" si="205"/>
        <v>0</v>
      </c>
      <c r="AH302" s="37">
        <f t="shared" si="205"/>
        <v>0</v>
      </c>
      <c r="AI302" s="37">
        <f t="shared" si="205"/>
        <v>0</v>
      </c>
      <c r="AJ302" s="37">
        <f t="shared" si="205"/>
        <v>0</v>
      </c>
      <c r="AK302" s="37">
        <f t="shared" si="205"/>
        <v>0</v>
      </c>
      <c r="AL302" s="37">
        <f t="shared" si="205"/>
        <v>0</v>
      </c>
      <c r="AM302" s="37">
        <f t="shared" si="205"/>
        <v>0</v>
      </c>
      <c r="AN302" s="37">
        <f t="shared" si="205"/>
        <v>0</v>
      </c>
      <c r="AO302" s="37">
        <f t="shared" si="205"/>
        <v>0</v>
      </c>
      <c r="AP302" s="37">
        <f t="shared" si="205"/>
        <v>0</v>
      </c>
    </row>
    <row r="303" spans="1:42" hidden="1" outlineLevel="2" x14ac:dyDescent="0.25"/>
    <row r="304" spans="1:42" hidden="1" outlineLevel="2" x14ac:dyDescent="0.25">
      <c r="A304" s="5" t="s">
        <v>930</v>
      </c>
      <c r="B304" s="5" t="s">
        <v>869</v>
      </c>
      <c r="C304" s="5" t="s">
        <v>881</v>
      </c>
      <c r="D304" s="37">
        <f>INDEX(Inputs!$N$5:$N$132,MATCH($B304&amp;"|"&amp;$C304,Inputs!$A$5:$A$132,0))</f>
        <v>0</v>
      </c>
      <c r="E304" s="37">
        <f>INDEX(Inputs!$O$5:$O$132,MATCH($B304&amp;"|"&amp;$C304,Inputs!$A$5:$A$132,0))</f>
        <v>-0.3</v>
      </c>
      <c r="F304" s="37">
        <f>INDEX(Inputs!$P$5:$P$132,MATCH($B304&amp;"|"&amp;$C304,Inputs!$A$5:$A$132,0))</f>
        <v>-0.4</v>
      </c>
      <c r="G304" s="37">
        <f>INDEX(Inputs!$Q$5:$Q$132,MATCH($B304&amp;"|"&amp;$C304,Inputs!$A$5:$A$132,0))</f>
        <v>0.01</v>
      </c>
      <c r="H304" s="5" t="str">
        <f>INDEX(Variables!$B$5:$B$65,MATCH($A304,Variables!$A$5:$A$65,0))&amp;IF($C304="",""," | "&amp;INDEX(Mapping!$B$5:$B$26,MATCH($C304,Mapping!$A$5:$A$26,0))&amp;" | "&amp;INDEX(Mapping!$B$30:$B$41,MATCH($B304,Mapping!$A$30:$A$41,0)))</f>
        <v>Fuel use | Rail | Coal</v>
      </c>
      <c r="I304" s="5" t="str">
        <f>INDEX(Variables!$C$5:$C$65,MATCH($A304,Variables!$A$5:$A$65,0))</f>
        <v>ktoe</v>
      </c>
      <c r="J304" s="5" t="str">
        <f>INDEX(Variables!$E$5:$E$65,MATCH($A304,Variables!$A$5:$A$65,0))</f>
        <v>Inputs (base year), CPAT eq. 3.3.3</v>
      </c>
      <c r="K304" s="5"/>
      <c r="L304" s="23" t="str">
        <f>LOWER(Settings!$C$4)&amp;".mit."&amp;$A304&amp;IF($C304="","","."&amp;$C304&amp;"."&amp;$B304)&amp;IF(INDEX(Variables!$D$5:$D$65,MATCH($A304,Variables!$A$5:$A$65,0))="","","."&amp;INDEX(Variables!$D$5:$D$65,MATCH($A304,Variables!$A$5:$A$65,0)))&amp;"."&amp;L$5</f>
        <v>egy.mit.ener.ral.coa.e.1</v>
      </c>
      <c r="M304" s="43">
        <f>INDEX(Inputs!$U$5:$U$132,MATCH($B304&amp;"|"&amp;$C304,Inputs!$A$5:$A$132,0))</f>
        <v>0</v>
      </c>
      <c r="N304" s="44">
        <f t="shared" ref="N304:Y304" si="206">M304*(1/(1+$G304))^(1+$E304)*(1+N$7)^$D304*(N286/M286)^$E304*((N286+N295)/(M286+M295))^($F304*(1+$E304))</f>
        <v>0</v>
      </c>
      <c r="O304" s="44">
        <f t="shared" si="206"/>
        <v>0</v>
      </c>
      <c r="P304" s="44">
        <f t="shared" si="206"/>
        <v>0</v>
      </c>
      <c r="Q304" s="44">
        <f t="shared" si="206"/>
        <v>0</v>
      </c>
      <c r="R304" s="44">
        <f t="shared" si="206"/>
        <v>0</v>
      </c>
      <c r="S304" s="44">
        <f t="shared" si="206"/>
        <v>0</v>
      </c>
      <c r="T304" s="44">
        <f t="shared" si="206"/>
        <v>0</v>
      </c>
      <c r="U304" s="44">
        <f t="shared" si="206"/>
        <v>0</v>
      </c>
      <c r="V304" s="44">
        <f t="shared" si="206"/>
        <v>0</v>
      </c>
      <c r="W304" s="44">
        <f t="shared" si="206"/>
        <v>0</v>
      </c>
      <c r="X304" s="44">
        <f t="shared" si="206"/>
        <v>0</v>
      </c>
      <c r="Y304" s="44">
        <f t="shared" si="206"/>
        <v>0</v>
      </c>
      <c r="Z304" s="45">
        <f>FUELUSE(Y304,Z286,Y286,Z295,Y295,Z$7,$D304,$E304,$F304,$G304)</f>
        <v>0</v>
      </c>
      <c r="AA304" s="45"/>
      <c r="AB304" s="23" t="str">
        <f>LOWER(Settings!$C$4)&amp;".mit."&amp;$A304&amp;IF($C304="","","."&amp;$C304&amp;"."&amp;$B304)&amp;IF(INDEX(Variables!$D$5:$D$65,MATCH($A304,Variables!$A$5:$A$65,0))="","","."&amp;INDEX(Variables!$D$5:$D$65,MATCH($A304,Variables!$A$5:$A$65,0)))&amp;"."&amp;AB$5</f>
        <v>egy.mit.ener.ral.coa.e.2</v>
      </c>
      <c r="AC304" s="43">
        <f>INDEX(Inputs!$U$5:$U$132,MATCH($B304&amp;"|"&amp;$C304,Inputs!$A$5:$A$132,0))</f>
        <v>0</v>
      </c>
      <c r="AD304" s="44">
        <f t="shared" ref="AD304:AO304" si="207">AC304*(1/(1+$G304))^(1+$E304)*(1+AD$7)^$D304*(AD286/AC286)^$E304*((AD286+AD295)/(AC286+AC295))^($F304*(1+$E304))</f>
        <v>0</v>
      </c>
      <c r="AE304" s="44">
        <f t="shared" si="207"/>
        <v>0</v>
      </c>
      <c r="AF304" s="44">
        <f t="shared" si="207"/>
        <v>0</v>
      </c>
      <c r="AG304" s="44">
        <f t="shared" si="207"/>
        <v>0</v>
      </c>
      <c r="AH304" s="44">
        <f t="shared" si="207"/>
        <v>0</v>
      </c>
      <c r="AI304" s="44">
        <f t="shared" si="207"/>
        <v>0</v>
      </c>
      <c r="AJ304" s="44">
        <f t="shared" si="207"/>
        <v>0</v>
      </c>
      <c r="AK304" s="44">
        <f t="shared" si="207"/>
        <v>0</v>
      </c>
      <c r="AL304" s="44">
        <f t="shared" si="207"/>
        <v>0</v>
      </c>
      <c r="AM304" s="44">
        <f t="shared" si="207"/>
        <v>0</v>
      </c>
      <c r="AN304" s="44">
        <f t="shared" si="207"/>
        <v>0</v>
      </c>
      <c r="AO304" s="44">
        <f t="shared" si="207"/>
        <v>0</v>
      </c>
      <c r="AP304" s="45">
        <f>FUELUSE(AO304,AP286,AO286,AP295,AO295,AP$7,$D304,$E304,$F304,$G304)</f>
        <v>0</v>
      </c>
    </row>
    <row r="305" spans="1:42" hidden="1" outlineLevel="2" x14ac:dyDescent="0.25">
      <c r="A305" s="5" t="s">
        <v>930</v>
      </c>
      <c r="B305" s="5" t="s">
        <v>871</v>
      </c>
      <c r="C305" s="5" t="s">
        <v>881</v>
      </c>
      <c r="D305" s="37">
        <f>INDEX(Inputs!$N$5:$N$132,MATCH($B305&amp;"|"&amp;$C305,Inputs!$A$5:$A$132,0))</f>
        <v>0.5</v>
      </c>
      <c r="E305" s="37">
        <f>INDEX(Inputs!$O$5:$O$132,MATCH($B305&amp;"|"&amp;$C305,Inputs!$A$5:$A$132,0))</f>
        <v>-0.5</v>
      </c>
      <c r="F305" s="37">
        <f>INDEX(Inputs!$P$5:$P$132,MATCH($B305&amp;"|"&amp;$C305,Inputs!$A$5:$A$132,0))</f>
        <v>-0.4</v>
      </c>
      <c r="G305" s="37">
        <f>INDEX(Inputs!$Q$5:$Q$132,MATCH($B305&amp;"|"&amp;$C305,Inputs!$A$5:$A$132,0))</f>
        <v>0.01</v>
      </c>
      <c r="H305" s="5" t="str">
        <f>INDEX(Variables!$B$5:$B$65,MATCH($A305,Variables!$A$5:$A$65,0))&amp;IF($C305="",""," | "&amp;INDEX(Mapping!$B$5:$B$26,MATCH($C305,Mapping!$A$5:$A$26,0))&amp;" | "&amp;INDEX(Mapping!$B$30:$B$41,MATCH($B305,Mapping!$A$30:$A$41,0)))</f>
        <v>Fuel use | Rail | Natural gas</v>
      </c>
      <c r="I305" s="5" t="str">
        <f>INDEX(Variables!$C$5:$C$65,MATCH($A305,Variables!$A$5:$A$65,0))</f>
        <v>ktoe</v>
      </c>
      <c r="J305" s="5" t="str">
        <f>INDEX(Variables!$E$5:$E$65,MATCH($A305,Variables!$A$5:$A$65,0))</f>
        <v>Inputs (base year), CPAT eq. 3.3.3</v>
      </c>
      <c r="K305" s="5"/>
      <c r="L305" s="23" t="str">
        <f>LOWER(Settings!$C$4)&amp;".mit."&amp;$A305&amp;IF($C305="","","."&amp;$C305&amp;"."&amp;$B305)&amp;IF(INDEX(Variables!$D$5:$D$65,MATCH($A305,Variables!$A$5:$A$65,0))="","","."&amp;INDEX(Variables!$D$5:$D$65,MATCH($A305,Variables!$A$5:$A$65,0)))&amp;"."&amp;L$5</f>
        <v>egy.mit.ener.ral.nga.e.1</v>
      </c>
      <c r="M305" s="43">
        <f>INDEX(Inputs!$U$5:$U$132,MATCH($B305&amp;"|"&amp;$C305,Inputs!$A$5:$A$132,0))</f>
        <v>0</v>
      </c>
      <c r="N305" s="44">
        <f t="shared" ref="N305:Y305" si="208">M305*(1/(1+$G305))^(1+$E305)*(1+N$7)^$D305*(N287/M287)^$E305*((N287+N296)/(M287+M296))^($F305*(1+$E305))</f>
        <v>0</v>
      </c>
      <c r="O305" s="44">
        <f t="shared" si="208"/>
        <v>0</v>
      </c>
      <c r="P305" s="44">
        <f t="shared" si="208"/>
        <v>0</v>
      </c>
      <c r="Q305" s="44">
        <f t="shared" si="208"/>
        <v>0</v>
      </c>
      <c r="R305" s="44">
        <f t="shared" si="208"/>
        <v>0</v>
      </c>
      <c r="S305" s="44">
        <f t="shared" si="208"/>
        <v>0</v>
      </c>
      <c r="T305" s="44">
        <f t="shared" si="208"/>
        <v>0</v>
      </c>
      <c r="U305" s="44">
        <f t="shared" si="208"/>
        <v>0</v>
      </c>
      <c r="V305" s="44">
        <f t="shared" si="208"/>
        <v>0</v>
      </c>
      <c r="W305" s="44">
        <f t="shared" si="208"/>
        <v>0</v>
      </c>
      <c r="X305" s="44">
        <f t="shared" si="208"/>
        <v>0</v>
      </c>
      <c r="Y305" s="44">
        <f t="shared" si="208"/>
        <v>0</v>
      </c>
      <c r="Z305" s="45">
        <f>FUELUSE(Y305,Z287,Y287,Z296,Y296,Z$7,$D305,$E305,$F305,$G305)</f>
        <v>0</v>
      </c>
      <c r="AA305" s="45"/>
      <c r="AB305" s="23" t="str">
        <f>LOWER(Settings!$C$4)&amp;".mit."&amp;$A305&amp;IF($C305="","","."&amp;$C305&amp;"."&amp;$B305)&amp;IF(INDEX(Variables!$D$5:$D$65,MATCH($A305,Variables!$A$5:$A$65,0))="","","."&amp;INDEX(Variables!$D$5:$D$65,MATCH($A305,Variables!$A$5:$A$65,0)))&amp;"."&amp;AB$5</f>
        <v>egy.mit.ener.ral.nga.e.2</v>
      </c>
      <c r="AC305" s="43">
        <f>INDEX(Inputs!$U$5:$U$132,MATCH($B305&amp;"|"&amp;$C305,Inputs!$A$5:$A$132,0))</f>
        <v>0</v>
      </c>
      <c r="AD305" s="44">
        <f t="shared" ref="AD305:AO305" si="209">AC305*(1/(1+$G305))^(1+$E305)*(1+AD$7)^$D305*(AD287/AC287)^$E305*((AD287+AD296)/(AC287+AC296))^($F305*(1+$E305))</f>
        <v>0</v>
      </c>
      <c r="AE305" s="44">
        <f t="shared" si="209"/>
        <v>0</v>
      </c>
      <c r="AF305" s="44">
        <f t="shared" si="209"/>
        <v>0</v>
      </c>
      <c r="AG305" s="44">
        <f t="shared" si="209"/>
        <v>0</v>
      </c>
      <c r="AH305" s="44">
        <f t="shared" si="209"/>
        <v>0</v>
      </c>
      <c r="AI305" s="44">
        <f t="shared" si="209"/>
        <v>0</v>
      </c>
      <c r="AJ305" s="44">
        <f t="shared" si="209"/>
        <v>0</v>
      </c>
      <c r="AK305" s="44">
        <f t="shared" si="209"/>
        <v>0</v>
      </c>
      <c r="AL305" s="44">
        <f t="shared" si="209"/>
        <v>0</v>
      </c>
      <c r="AM305" s="44">
        <f t="shared" si="209"/>
        <v>0</v>
      </c>
      <c r="AN305" s="44">
        <f t="shared" si="209"/>
        <v>0</v>
      </c>
      <c r="AO305" s="44">
        <f t="shared" si="209"/>
        <v>0</v>
      </c>
      <c r="AP305" s="45">
        <f>FUELUSE(AO305,AP287,AO287,AP296,AO296,AP$7,$D305,$E305,$F305,$G305)</f>
        <v>0</v>
      </c>
    </row>
    <row r="306" spans="1:42" hidden="1" outlineLevel="2" x14ac:dyDescent="0.25">
      <c r="A306" s="5" t="s">
        <v>930</v>
      </c>
      <c r="B306" s="5" t="s">
        <v>872</v>
      </c>
      <c r="C306" s="5" t="s">
        <v>881</v>
      </c>
      <c r="D306" s="37">
        <f>INDEX(Inputs!$N$5:$N$132,MATCH($B306&amp;"|"&amp;$C306,Inputs!$A$5:$A$132,0))</f>
        <v>0.7</v>
      </c>
      <c r="E306" s="37">
        <f>INDEX(Inputs!$O$5:$O$132,MATCH($B306&amp;"|"&amp;$C306,Inputs!$A$5:$A$132,0))</f>
        <v>-0.4</v>
      </c>
      <c r="F306" s="37">
        <f>INDEX(Inputs!$P$5:$P$132,MATCH($B306&amp;"|"&amp;$C306,Inputs!$A$5:$A$132,0))</f>
        <v>-0.4</v>
      </c>
      <c r="G306" s="37">
        <f>INDEX(Inputs!$Q$5:$Q$132,MATCH($B306&amp;"|"&amp;$C306,Inputs!$A$5:$A$132,0))</f>
        <v>0.01</v>
      </c>
      <c r="H306" s="5" t="str">
        <f>INDEX(Variables!$B$5:$B$65,MATCH($A306,Variables!$A$5:$A$65,0))&amp;IF($C306="",""," | "&amp;INDEX(Mapping!$B$5:$B$26,MATCH($C306,Mapping!$A$5:$A$26,0))&amp;" | "&amp;INDEX(Mapping!$B$30:$B$41,MATCH($B306,Mapping!$A$30:$A$41,0)))</f>
        <v>Fuel use | Rail | Gasoline</v>
      </c>
      <c r="I306" s="5" t="str">
        <f>INDEX(Variables!$C$5:$C$65,MATCH($A306,Variables!$A$5:$A$65,0))</f>
        <v>ktoe</v>
      </c>
      <c r="J306" s="5" t="str">
        <f>INDEX(Variables!$E$5:$E$65,MATCH($A306,Variables!$A$5:$A$65,0))</f>
        <v>Inputs (base year), CPAT eq. 3.3.3</v>
      </c>
      <c r="K306" s="5"/>
      <c r="L306" s="23" t="str">
        <f>LOWER(Settings!$C$4)&amp;".mit."&amp;$A306&amp;IF($C306="","","."&amp;$C306&amp;"."&amp;$B306)&amp;IF(INDEX(Variables!$D$5:$D$65,MATCH($A306,Variables!$A$5:$A$65,0))="","","."&amp;INDEX(Variables!$D$5:$D$65,MATCH($A306,Variables!$A$5:$A$65,0)))&amp;"."&amp;L$5</f>
        <v>egy.mit.ener.ral.gso.e.1</v>
      </c>
      <c r="M306" s="43">
        <f>INDEX(Inputs!$U$5:$U$132,MATCH($B306&amp;"|"&amp;$C306,Inputs!$A$5:$A$132,0))</f>
        <v>0</v>
      </c>
      <c r="N306" s="44">
        <f t="shared" ref="N306:Y306" si="210">M306*(1/(1+$G306))^(1+$E306)*(1+N$7)^$D306*(N288/M288)^$E306*((N288+N297)/(M288+M297))^($F306*(1+$E306))</f>
        <v>0</v>
      </c>
      <c r="O306" s="44">
        <f t="shared" si="210"/>
        <v>0</v>
      </c>
      <c r="P306" s="44">
        <f t="shared" si="210"/>
        <v>0</v>
      </c>
      <c r="Q306" s="44">
        <f t="shared" si="210"/>
        <v>0</v>
      </c>
      <c r="R306" s="44">
        <f t="shared" si="210"/>
        <v>0</v>
      </c>
      <c r="S306" s="44">
        <f t="shared" si="210"/>
        <v>0</v>
      </c>
      <c r="T306" s="44">
        <f t="shared" si="210"/>
        <v>0</v>
      </c>
      <c r="U306" s="44">
        <f t="shared" si="210"/>
        <v>0</v>
      </c>
      <c r="V306" s="44">
        <f t="shared" si="210"/>
        <v>0</v>
      </c>
      <c r="W306" s="44">
        <f t="shared" si="210"/>
        <v>0</v>
      </c>
      <c r="X306" s="44">
        <f t="shared" si="210"/>
        <v>0</v>
      </c>
      <c r="Y306" s="44">
        <f t="shared" si="210"/>
        <v>0</v>
      </c>
      <c r="Z306" s="45">
        <f>FUELUSE(Y306,Z288,Y288,Z297,Y297,Z$7,$D306,$E306,$F306,$G306)</f>
        <v>0</v>
      </c>
      <c r="AA306" s="45"/>
      <c r="AB306" s="23" t="str">
        <f>LOWER(Settings!$C$4)&amp;".mit."&amp;$A306&amp;IF($C306="","","."&amp;$C306&amp;"."&amp;$B306)&amp;IF(INDEX(Variables!$D$5:$D$65,MATCH($A306,Variables!$A$5:$A$65,0))="","","."&amp;INDEX(Variables!$D$5:$D$65,MATCH($A306,Variables!$A$5:$A$65,0)))&amp;"."&amp;AB$5</f>
        <v>egy.mit.ener.ral.gso.e.2</v>
      </c>
      <c r="AC306" s="43">
        <f>INDEX(Inputs!$U$5:$U$132,MATCH($B306&amp;"|"&amp;$C306,Inputs!$A$5:$A$132,0))</f>
        <v>0</v>
      </c>
      <c r="AD306" s="44">
        <f t="shared" ref="AD306:AO306" si="211">AC306*(1/(1+$G306))^(1+$E306)*(1+AD$7)^$D306*(AD288/AC288)^$E306*((AD288+AD297)/(AC288+AC297))^($F306*(1+$E306))</f>
        <v>0</v>
      </c>
      <c r="AE306" s="44">
        <f t="shared" si="211"/>
        <v>0</v>
      </c>
      <c r="AF306" s="44">
        <f t="shared" si="211"/>
        <v>0</v>
      </c>
      <c r="AG306" s="44">
        <f t="shared" si="211"/>
        <v>0</v>
      </c>
      <c r="AH306" s="44">
        <f t="shared" si="211"/>
        <v>0</v>
      </c>
      <c r="AI306" s="44">
        <f t="shared" si="211"/>
        <v>0</v>
      </c>
      <c r="AJ306" s="44">
        <f t="shared" si="211"/>
        <v>0</v>
      </c>
      <c r="AK306" s="44">
        <f t="shared" si="211"/>
        <v>0</v>
      </c>
      <c r="AL306" s="44">
        <f t="shared" si="211"/>
        <v>0</v>
      </c>
      <c r="AM306" s="44">
        <f t="shared" si="211"/>
        <v>0</v>
      </c>
      <c r="AN306" s="44">
        <f t="shared" si="211"/>
        <v>0</v>
      </c>
      <c r="AO306" s="44">
        <f t="shared" si="211"/>
        <v>0</v>
      </c>
      <c r="AP306" s="45">
        <f>FUELUSE(AO306,AP288,AO288,AP297,AO297,AP$7,$D306,$E306,$F306,$G306)</f>
        <v>0</v>
      </c>
    </row>
    <row r="307" spans="1:42" hidden="1" outlineLevel="2" x14ac:dyDescent="0.25">
      <c r="A307" s="5" t="s">
        <v>930</v>
      </c>
      <c r="B307" s="5" t="s">
        <v>873</v>
      </c>
      <c r="C307" s="5" t="s">
        <v>881</v>
      </c>
      <c r="D307" s="37">
        <f>INDEX(Inputs!$N$5:$N$132,MATCH($B307&amp;"|"&amp;$C307,Inputs!$A$5:$A$132,0))</f>
        <v>0.6</v>
      </c>
      <c r="E307" s="37">
        <f>INDEX(Inputs!$O$5:$O$132,MATCH($B307&amp;"|"&amp;$C307,Inputs!$A$5:$A$132,0))</f>
        <v>-0.3</v>
      </c>
      <c r="F307" s="37">
        <f>INDEX(Inputs!$P$5:$P$132,MATCH($B307&amp;"|"&amp;$C307,Inputs!$A$5:$A$132,0))</f>
        <v>-0.3</v>
      </c>
      <c r="G307" s="37">
        <f>INDEX(Inputs!$Q$5:$Q$132,MATCH($B307&amp;"|"&amp;$C307,Inputs!$A$5:$A$132,0))</f>
        <v>0.01</v>
      </c>
      <c r="H307" s="5" t="str">
        <f>INDEX(Variables!$B$5:$B$65,MATCH($A307,Variables!$A$5:$A$65,0))&amp;IF($C307="",""," | "&amp;INDEX(Mapping!$B$5:$B$26,MATCH($C307,Mapping!$A$5:$A$26,0))&amp;" | "&amp;INDEX(Mapping!$B$30:$B$41,MATCH($B307,Mapping!$A$30:$A$41,0)))</f>
        <v>Fuel use | Rail | Diesel</v>
      </c>
      <c r="I307" s="5" t="str">
        <f>INDEX(Variables!$C$5:$C$65,MATCH($A307,Variables!$A$5:$A$65,0))</f>
        <v>ktoe</v>
      </c>
      <c r="J307" s="5" t="str">
        <f>INDEX(Variables!$E$5:$E$65,MATCH($A307,Variables!$A$5:$A$65,0))</f>
        <v>Inputs (base year), CPAT eq. 3.3.3</v>
      </c>
      <c r="K307" s="5"/>
      <c r="L307" s="23" t="str">
        <f>LOWER(Settings!$C$4)&amp;".mit."&amp;$A307&amp;IF($C307="","","."&amp;$C307&amp;"."&amp;$B307)&amp;IF(INDEX(Variables!$D$5:$D$65,MATCH($A307,Variables!$A$5:$A$65,0))="","","."&amp;INDEX(Variables!$D$5:$D$65,MATCH($A307,Variables!$A$5:$A$65,0)))&amp;"."&amp;L$5</f>
        <v>egy.mit.ener.ral.die.e.1</v>
      </c>
      <c r="M307" s="43">
        <f>INDEX(Inputs!$U$5:$U$132,MATCH($B307&amp;"|"&amp;$C307,Inputs!$A$5:$A$132,0))</f>
        <v>0</v>
      </c>
      <c r="N307" s="44">
        <f t="shared" ref="N307:Y307" si="212">M307*(1/(1+$G307))^(1+$E307)*(1+N$7)^$D307*(N289/M289)^$E307*((N289+N298)/(M289+M298))^($F307*(1+$E307))</f>
        <v>0</v>
      </c>
      <c r="O307" s="44">
        <f t="shared" si="212"/>
        <v>0</v>
      </c>
      <c r="P307" s="44">
        <f t="shared" si="212"/>
        <v>0</v>
      </c>
      <c r="Q307" s="44">
        <f t="shared" si="212"/>
        <v>0</v>
      </c>
      <c r="R307" s="44">
        <f t="shared" si="212"/>
        <v>0</v>
      </c>
      <c r="S307" s="44">
        <f t="shared" si="212"/>
        <v>0</v>
      </c>
      <c r="T307" s="44">
        <f t="shared" si="212"/>
        <v>0</v>
      </c>
      <c r="U307" s="44">
        <f t="shared" si="212"/>
        <v>0</v>
      </c>
      <c r="V307" s="44">
        <f t="shared" si="212"/>
        <v>0</v>
      </c>
      <c r="W307" s="44">
        <f t="shared" si="212"/>
        <v>0</v>
      </c>
      <c r="X307" s="44">
        <f t="shared" si="212"/>
        <v>0</v>
      </c>
      <c r="Y307" s="44">
        <f t="shared" si="212"/>
        <v>0</v>
      </c>
      <c r="Z307" s="45">
        <f>FUELUSE(Y307,Z289,Y289,Z298,Y298,Z$7,$D307,$E307,$F307,$G307)</f>
        <v>0</v>
      </c>
      <c r="AA307" s="45"/>
      <c r="AB307" s="23" t="str">
        <f>LOWER(Settings!$C$4)&amp;".mit."&amp;$A307&amp;IF($C307="","","."&amp;$C307&amp;"."&amp;$B307)&amp;IF(INDEX(Variables!$D$5:$D$65,MATCH($A307,Variables!$A$5:$A$65,0))="","","."&amp;INDEX(Variables!$D$5:$D$65,MATCH($A307,Variables!$A$5:$A$65,0)))&amp;"."&amp;AB$5</f>
        <v>egy.mit.ener.ral.die.e.2</v>
      </c>
      <c r="AC307" s="43">
        <f>INDEX(Inputs!$U$5:$U$132,MATCH($B307&amp;"|"&amp;$C307,Inputs!$A$5:$A$132,0))</f>
        <v>0</v>
      </c>
      <c r="AD307" s="44">
        <f t="shared" ref="AD307:AO307" si="213">AC307*(1/(1+$G307))^(1+$E307)*(1+AD$7)^$D307*(AD289/AC289)^$E307*((AD289+AD298)/(AC289+AC298))^($F307*(1+$E307))</f>
        <v>0</v>
      </c>
      <c r="AE307" s="44">
        <f t="shared" si="213"/>
        <v>0</v>
      </c>
      <c r="AF307" s="44">
        <f t="shared" si="213"/>
        <v>0</v>
      </c>
      <c r="AG307" s="44">
        <f t="shared" si="213"/>
        <v>0</v>
      </c>
      <c r="AH307" s="44">
        <f t="shared" si="213"/>
        <v>0</v>
      </c>
      <c r="AI307" s="44">
        <f t="shared" si="213"/>
        <v>0</v>
      </c>
      <c r="AJ307" s="44">
        <f t="shared" si="213"/>
        <v>0</v>
      </c>
      <c r="AK307" s="44">
        <f t="shared" si="213"/>
        <v>0</v>
      </c>
      <c r="AL307" s="44">
        <f t="shared" si="213"/>
        <v>0</v>
      </c>
      <c r="AM307" s="44">
        <f t="shared" si="213"/>
        <v>0</v>
      </c>
      <c r="AN307" s="44">
        <f t="shared" si="213"/>
        <v>0</v>
      </c>
      <c r="AO307" s="44">
        <f t="shared" si="213"/>
        <v>0</v>
      </c>
      <c r="AP307" s="45">
        <f>FUELUSE(AO307,AP289,AO289,AP298,AO298,AP$7,$D307,$E307,$F307,$G307)</f>
        <v>0</v>
      </c>
    </row>
    <row r="308" spans="1:42" hidden="1" outlineLevel="2" x14ac:dyDescent="0.25">
      <c r="A308" s="5" t="s">
        <v>930</v>
      </c>
      <c r="B308" s="5" t="s">
        <v>874</v>
      </c>
      <c r="C308" s="5" t="s">
        <v>881</v>
      </c>
      <c r="D308" s="37">
        <f>INDEX(Inputs!$N$5:$N$132,MATCH($B308&amp;"|"&amp;$C308,Inputs!$A$5:$A$132,0))</f>
        <v>0.8</v>
      </c>
      <c r="E308" s="37">
        <f>INDEX(Inputs!$O$5:$O$132,MATCH($B308&amp;"|"&amp;$C308,Inputs!$A$5:$A$132,0))</f>
        <v>-0.3</v>
      </c>
      <c r="F308" s="37">
        <f>INDEX(Inputs!$P$5:$P$132,MATCH($B308&amp;"|"&amp;$C308,Inputs!$A$5:$A$132,0))</f>
        <v>-0.4</v>
      </c>
      <c r="G308" s="37">
        <f>INDEX(Inputs!$Q$5:$Q$132,MATCH($B308&amp;"|"&amp;$C308,Inputs!$A$5:$A$132,0))</f>
        <v>0.01</v>
      </c>
      <c r="H308" s="5" t="str">
        <f>INDEX(Variables!$B$5:$B$65,MATCH($A308,Variables!$A$5:$A$65,0))&amp;IF($C308="",""," | "&amp;INDEX(Mapping!$B$5:$B$26,MATCH($C308,Mapping!$A$5:$A$26,0))&amp;" | "&amp;INDEX(Mapping!$B$30:$B$41,MATCH($B308,Mapping!$A$30:$A$41,0)))</f>
        <v>Fuel use | Rail | LPG</v>
      </c>
      <c r="I308" s="5" t="str">
        <f>INDEX(Variables!$C$5:$C$65,MATCH($A308,Variables!$A$5:$A$65,0))</f>
        <v>ktoe</v>
      </c>
      <c r="J308" s="5" t="str">
        <f>INDEX(Variables!$E$5:$E$65,MATCH($A308,Variables!$A$5:$A$65,0))</f>
        <v>Inputs (base year), CPAT eq. 3.3.3</v>
      </c>
      <c r="K308" s="5"/>
      <c r="L308" s="23" t="str">
        <f>LOWER(Settings!$C$4)&amp;".mit."&amp;$A308&amp;IF($C308="","","."&amp;$C308&amp;"."&amp;$B308)&amp;IF(INDEX(Variables!$D$5:$D$65,MATCH($A308,Variables!$A$5:$A$65,0))="","","."&amp;INDEX(Variables!$D$5:$D$65,MATCH($A308,Variables!$A$5:$A$65,0)))&amp;"."&amp;L$5</f>
        <v>egy.mit.ener.ral.lpg.e.1</v>
      </c>
      <c r="M308" s="43">
        <f>INDEX(Inputs!$U$5:$U$132,MATCH($B308&amp;"|"&amp;$C308,Inputs!$A$5:$A$132,0))</f>
        <v>0</v>
      </c>
      <c r="N308" s="44">
        <f t="shared" ref="N308:Y308" si="214">M308*(1/(1+$G308))^(1+$E308)*(1+N$7)^$D308*(N290/M290)^$E308*((N290+N299)/(M290+M299))^($F308*(1+$E308))</f>
        <v>0</v>
      </c>
      <c r="O308" s="44">
        <f t="shared" si="214"/>
        <v>0</v>
      </c>
      <c r="P308" s="44">
        <f t="shared" si="214"/>
        <v>0</v>
      </c>
      <c r="Q308" s="44">
        <f t="shared" si="214"/>
        <v>0</v>
      </c>
      <c r="R308" s="44">
        <f t="shared" si="214"/>
        <v>0</v>
      </c>
      <c r="S308" s="44">
        <f t="shared" si="214"/>
        <v>0</v>
      </c>
      <c r="T308" s="44">
        <f t="shared" si="214"/>
        <v>0</v>
      </c>
      <c r="U308" s="44">
        <f t="shared" si="214"/>
        <v>0</v>
      </c>
      <c r="V308" s="44">
        <f t="shared" si="214"/>
        <v>0</v>
      </c>
      <c r="W308" s="44">
        <f t="shared" si="214"/>
        <v>0</v>
      </c>
      <c r="X308" s="44">
        <f t="shared" si="214"/>
        <v>0</v>
      </c>
      <c r="Y308" s="44">
        <f t="shared" si="214"/>
        <v>0</v>
      </c>
      <c r="Z308" s="45">
        <f>FUELUSE(Y308,Z290,Y290,Z299,Y299,Z$7,$D308,$E308,$F308,$G308)</f>
        <v>0</v>
      </c>
      <c r="AA308" s="45"/>
      <c r="AB308" s="23" t="str">
        <f>LOWER(Settings!$C$4)&amp;".mit."&amp;$A308&amp;IF($C308="","","."&amp;$C308&amp;"."&amp;$B308)&amp;IF(INDEX(Variables!$D$5:$D$65,MATCH($A308,Variables!$A$5:$A$65,0))="","","."&amp;INDEX(Variables!$D$5:$D$65,MATCH($A308,Variables!$A$5:$A$65,0)))&amp;"."&amp;AB$5</f>
        <v>egy.mit.ener.ral.lpg.e.2</v>
      </c>
      <c r="AC308" s="43">
        <f>INDEX(Inputs!$U$5:$U$132,MATCH($B308&amp;"|"&amp;$C308,Inputs!$A$5:$A$132,0))</f>
        <v>0</v>
      </c>
      <c r="AD308" s="44">
        <f t="shared" ref="AD308:AO308" si="215">AC308*(1/(1+$G308))^(1+$E308)*(1+AD$7)^$D308*(AD290/AC290)^$E308*((AD290+AD299)/(AC290+AC299))^($F308*(1+$E308))</f>
        <v>0</v>
      </c>
      <c r="AE308" s="44">
        <f t="shared" si="215"/>
        <v>0</v>
      </c>
      <c r="AF308" s="44">
        <f t="shared" si="215"/>
        <v>0</v>
      </c>
      <c r="AG308" s="44">
        <f t="shared" si="215"/>
        <v>0</v>
      </c>
      <c r="AH308" s="44">
        <f t="shared" si="215"/>
        <v>0</v>
      </c>
      <c r="AI308" s="44">
        <f t="shared" si="215"/>
        <v>0</v>
      </c>
      <c r="AJ308" s="44">
        <f t="shared" si="215"/>
        <v>0</v>
      </c>
      <c r="AK308" s="44">
        <f t="shared" si="215"/>
        <v>0</v>
      </c>
      <c r="AL308" s="44">
        <f t="shared" si="215"/>
        <v>0</v>
      </c>
      <c r="AM308" s="44">
        <f t="shared" si="215"/>
        <v>0</v>
      </c>
      <c r="AN308" s="44">
        <f t="shared" si="215"/>
        <v>0</v>
      </c>
      <c r="AO308" s="44">
        <f t="shared" si="215"/>
        <v>0</v>
      </c>
      <c r="AP308" s="45">
        <f>FUELUSE(AO308,AP290,AO290,AP299,AO299,AP$7,$D308,$E308,$F308,$G308)</f>
        <v>0</v>
      </c>
    </row>
    <row r="309" spans="1:42" hidden="1" outlineLevel="2" x14ac:dyDescent="0.25">
      <c r="A309" s="5" t="s">
        <v>930</v>
      </c>
      <c r="B309" s="5" t="s">
        <v>875</v>
      </c>
      <c r="C309" s="5" t="s">
        <v>881</v>
      </c>
      <c r="D309" s="37">
        <f>INDEX(Inputs!$N$5:$N$132,MATCH($B309&amp;"|"&amp;$C309,Inputs!$A$5:$A$132,0))</f>
        <v>0.8</v>
      </c>
      <c r="E309" s="37">
        <f>INDEX(Inputs!$O$5:$O$132,MATCH($B309&amp;"|"&amp;$C309,Inputs!$A$5:$A$132,0))</f>
        <v>-0.3</v>
      </c>
      <c r="F309" s="37">
        <f>INDEX(Inputs!$P$5:$P$132,MATCH($B309&amp;"|"&amp;$C309,Inputs!$A$5:$A$132,0))</f>
        <v>-0.4</v>
      </c>
      <c r="G309" s="37">
        <f>INDEX(Inputs!$Q$5:$Q$132,MATCH($B309&amp;"|"&amp;$C309,Inputs!$A$5:$A$132,0))</f>
        <v>0.01</v>
      </c>
      <c r="H309" s="5" t="str">
        <f>INDEX(Variables!$B$5:$B$65,MATCH($A309,Variables!$A$5:$A$65,0))&amp;IF($C309="",""," | "&amp;INDEX(Mapping!$B$5:$B$26,MATCH($C309,Mapping!$A$5:$A$26,0))&amp;" | "&amp;INDEX(Mapping!$B$30:$B$41,MATCH($B309,Mapping!$A$30:$A$41,0)))</f>
        <v>Fuel use | Rail | Kerosene</v>
      </c>
      <c r="I309" s="5" t="str">
        <f>INDEX(Variables!$C$5:$C$65,MATCH($A309,Variables!$A$5:$A$65,0))</f>
        <v>ktoe</v>
      </c>
      <c r="J309" s="5" t="str">
        <f>INDEX(Variables!$E$5:$E$65,MATCH($A309,Variables!$A$5:$A$65,0))</f>
        <v>Inputs (base year), CPAT eq. 3.3.3</v>
      </c>
      <c r="K309" s="5"/>
      <c r="L309" s="23" t="str">
        <f>LOWER(Settings!$C$4)&amp;".mit."&amp;$A309&amp;IF($C309="","","."&amp;$C309&amp;"."&amp;$B309)&amp;IF(INDEX(Variables!$D$5:$D$65,MATCH($A309,Variables!$A$5:$A$65,0))="","","."&amp;INDEX(Variables!$D$5:$D$65,MATCH($A309,Variables!$A$5:$A$65,0)))&amp;"."&amp;L$5</f>
        <v>egy.mit.ener.ral.ker.e.1</v>
      </c>
      <c r="M309" s="43">
        <f>INDEX(Inputs!$U$5:$U$132,MATCH($B309&amp;"|"&amp;$C309,Inputs!$A$5:$A$132,0))</f>
        <v>0</v>
      </c>
      <c r="N309" s="44">
        <f t="shared" ref="N309:Y309" si="216">M309*(1/(1+$G309))^(1+$E309)*(1+N$7)^$D309*(N291/M291)^$E309*((N291+N300)/(M291+M300))^($F309*(1+$E309))</f>
        <v>0</v>
      </c>
      <c r="O309" s="44">
        <f t="shared" si="216"/>
        <v>0</v>
      </c>
      <c r="P309" s="44">
        <f t="shared" si="216"/>
        <v>0</v>
      </c>
      <c r="Q309" s="44">
        <f t="shared" si="216"/>
        <v>0</v>
      </c>
      <c r="R309" s="44">
        <f t="shared" si="216"/>
        <v>0</v>
      </c>
      <c r="S309" s="44">
        <f t="shared" si="216"/>
        <v>0</v>
      </c>
      <c r="T309" s="44">
        <f t="shared" si="216"/>
        <v>0</v>
      </c>
      <c r="U309" s="44">
        <f t="shared" si="216"/>
        <v>0</v>
      </c>
      <c r="V309" s="44">
        <f t="shared" si="216"/>
        <v>0</v>
      </c>
      <c r="W309" s="44">
        <f t="shared" si="216"/>
        <v>0</v>
      </c>
      <c r="X309" s="44">
        <f t="shared" si="216"/>
        <v>0</v>
      </c>
      <c r="Y309" s="44">
        <f t="shared" si="216"/>
        <v>0</v>
      </c>
      <c r="Z309" s="45">
        <f>FUELUSE(Y309,Z291,Y291,Z300,Y300,Z$7,$D309,$E309,$F309,$G309)</f>
        <v>0</v>
      </c>
      <c r="AA309" s="45"/>
      <c r="AB309" s="23" t="str">
        <f>LOWER(Settings!$C$4)&amp;".mit."&amp;$A309&amp;IF($C309="","","."&amp;$C309&amp;"."&amp;$B309)&amp;IF(INDEX(Variables!$D$5:$D$65,MATCH($A309,Variables!$A$5:$A$65,0))="","","."&amp;INDEX(Variables!$D$5:$D$65,MATCH($A309,Variables!$A$5:$A$65,0)))&amp;"."&amp;AB$5</f>
        <v>egy.mit.ener.ral.ker.e.2</v>
      </c>
      <c r="AC309" s="43">
        <f>INDEX(Inputs!$U$5:$U$132,MATCH($B309&amp;"|"&amp;$C309,Inputs!$A$5:$A$132,0))</f>
        <v>0</v>
      </c>
      <c r="AD309" s="44">
        <f t="shared" ref="AD309:AO309" si="217">AC309*(1/(1+$G309))^(1+$E309)*(1+AD$7)^$D309*(AD291/AC291)^$E309*((AD291+AD300)/(AC291+AC300))^($F309*(1+$E309))</f>
        <v>0</v>
      </c>
      <c r="AE309" s="44">
        <f t="shared" si="217"/>
        <v>0</v>
      </c>
      <c r="AF309" s="44">
        <f t="shared" si="217"/>
        <v>0</v>
      </c>
      <c r="AG309" s="44">
        <f t="shared" si="217"/>
        <v>0</v>
      </c>
      <c r="AH309" s="44">
        <f t="shared" si="217"/>
        <v>0</v>
      </c>
      <c r="AI309" s="44">
        <f t="shared" si="217"/>
        <v>0</v>
      </c>
      <c r="AJ309" s="44">
        <f t="shared" si="217"/>
        <v>0</v>
      </c>
      <c r="AK309" s="44">
        <f t="shared" si="217"/>
        <v>0</v>
      </c>
      <c r="AL309" s="44">
        <f t="shared" si="217"/>
        <v>0</v>
      </c>
      <c r="AM309" s="44">
        <f t="shared" si="217"/>
        <v>0</v>
      </c>
      <c r="AN309" s="44">
        <f t="shared" si="217"/>
        <v>0</v>
      </c>
      <c r="AO309" s="44">
        <f t="shared" si="217"/>
        <v>0</v>
      </c>
      <c r="AP309" s="45">
        <f>FUELUSE(AO309,AP291,AO291,AP300,AO300,AP$7,$D309,$E309,$F309,$G309)</f>
        <v>0</v>
      </c>
    </row>
    <row r="310" spans="1:42" hidden="1" outlineLevel="2" x14ac:dyDescent="0.25">
      <c r="A310" s="5" t="s">
        <v>930</v>
      </c>
      <c r="B310" s="5" t="s">
        <v>876</v>
      </c>
      <c r="C310" s="5" t="s">
        <v>881</v>
      </c>
      <c r="D310" s="37">
        <f>INDEX(Inputs!$N$5:$N$132,MATCH($B310&amp;"|"&amp;$C310,Inputs!$A$5:$A$132,0))</f>
        <v>0.8</v>
      </c>
      <c r="E310" s="37">
        <f>INDEX(Inputs!$O$5:$O$132,MATCH($B310&amp;"|"&amp;$C310,Inputs!$A$5:$A$132,0))</f>
        <v>-0.3</v>
      </c>
      <c r="F310" s="37">
        <f>INDEX(Inputs!$P$5:$P$132,MATCH($B310&amp;"|"&amp;$C310,Inputs!$A$5:$A$132,0))</f>
        <v>-0.4</v>
      </c>
      <c r="G310" s="37">
        <f>INDEX(Inputs!$Q$5:$Q$132,MATCH($B310&amp;"|"&amp;$C310,Inputs!$A$5:$A$132,0))</f>
        <v>0.01</v>
      </c>
      <c r="H310" s="5" t="str">
        <f>INDEX(Variables!$B$5:$B$65,MATCH($A310,Variables!$A$5:$A$65,0))&amp;IF($C310="",""," | "&amp;INDEX(Mapping!$B$5:$B$26,MATCH($C310,Mapping!$A$5:$A$26,0))&amp;" | "&amp;INDEX(Mapping!$B$30:$B$41,MATCH($B310,Mapping!$A$30:$A$41,0)))</f>
        <v>Fuel use | Rail | Other oil products</v>
      </c>
      <c r="I310" s="5" t="str">
        <f>INDEX(Variables!$C$5:$C$65,MATCH($A310,Variables!$A$5:$A$65,0))</f>
        <v>ktoe</v>
      </c>
      <c r="J310" s="5" t="str">
        <f>INDEX(Variables!$E$5:$E$65,MATCH($A310,Variables!$A$5:$A$65,0))</f>
        <v>Inputs (base year), CPAT eq. 3.3.3</v>
      </c>
      <c r="K310" s="5"/>
      <c r="L310" s="23" t="str">
        <f>LOWER(Settings!$C$4)&amp;".mit."&amp;$A310&amp;IF($C310="","","."&amp;$C310&amp;"."&amp;$B310)&amp;IF(INDEX(Variables!$D$5:$D$65,MATCH($A310,Variables!$A$5:$A$65,0))="","","."&amp;INDEX(Variables!$D$5:$D$65,MATCH($A310,Variables!$A$5:$A$65,0)))&amp;"."&amp;L$5</f>
        <v>egy.mit.ener.ral.oop.e.1</v>
      </c>
      <c r="M310" s="43">
        <f>INDEX(Inputs!$U$5:$U$132,MATCH($B310&amp;"|"&amp;$C310,Inputs!$A$5:$A$132,0))</f>
        <v>0</v>
      </c>
      <c r="N310" s="44">
        <f t="shared" ref="N310:Y310" si="218">M310*(1/(1+$G310))^(1+$E310)*(1+N$7)^$D310*(N292/M292)^$E310*((N292+N301)/(M292+M301))^($F310*(1+$E310))</f>
        <v>0</v>
      </c>
      <c r="O310" s="44">
        <f t="shared" si="218"/>
        <v>0</v>
      </c>
      <c r="P310" s="44">
        <f t="shared" si="218"/>
        <v>0</v>
      </c>
      <c r="Q310" s="44">
        <f t="shared" si="218"/>
        <v>0</v>
      </c>
      <c r="R310" s="44">
        <f t="shared" si="218"/>
        <v>0</v>
      </c>
      <c r="S310" s="44">
        <f t="shared" si="218"/>
        <v>0</v>
      </c>
      <c r="T310" s="44">
        <f t="shared" si="218"/>
        <v>0</v>
      </c>
      <c r="U310" s="44">
        <f t="shared" si="218"/>
        <v>0</v>
      </c>
      <c r="V310" s="44">
        <f t="shared" si="218"/>
        <v>0</v>
      </c>
      <c r="W310" s="44">
        <f t="shared" si="218"/>
        <v>0</v>
      </c>
      <c r="X310" s="44">
        <f t="shared" si="218"/>
        <v>0</v>
      </c>
      <c r="Y310" s="44">
        <f t="shared" si="218"/>
        <v>0</v>
      </c>
      <c r="Z310" s="45">
        <f>FUELUSE(Y310,Z292,Y292,Z301,Y301,Z$7,$D310,$E310,$F310,$G310)</f>
        <v>0</v>
      </c>
      <c r="AA310" s="45"/>
      <c r="AB310" s="23" t="str">
        <f>LOWER(Settings!$C$4)&amp;".mit."&amp;$A310&amp;IF($C310="","","."&amp;$C310&amp;"."&amp;$B310)&amp;IF(INDEX(Variables!$D$5:$D$65,MATCH($A310,Variables!$A$5:$A$65,0))="","","."&amp;INDEX(Variables!$D$5:$D$65,MATCH($A310,Variables!$A$5:$A$65,0)))&amp;"."&amp;AB$5</f>
        <v>egy.mit.ener.ral.oop.e.2</v>
      </c>
      <c r="AC310" s="43">
        <f>INDEX(Inputs!$U$5:$U$132,MATCH($B310&amp;"|"&amp;$C310,Inputs!$A$5:$A$132,0))</f>
        <v>0</v>
      </c>
      <c r="AD310" s="44">
        <f t="shared" ref="AD310:AO310" si="219">AC310*(1/(1+$G310))^(1+$E310)*(1+AD$7)^$D310*(AD292/AC292)^$E310*((AD292+AD301)/(AC292+AC301))^($F310*(1+$E310))</f>
        <v>0</v>
      </c>
      <c r="AE310" s="44">
        <f t="shared" si="219"/>
        <v>0</v>
      </c>
      <c r="AF310" s="44">
        <f t="shared" si="219"/>
        <v>0</v>
      </c>
      <c r="AG310" s="44">
        <f t="shared" si="219"/>
        <v>0</v>
      </c>
      <c r="AH310" s="44">
        <f t="shared" si="219"/>
        <v>0</v>
      </c>
      <c r="AI310" s="44">
        <f t="shared" si="219"/>
        <v>0</v>
      </c>
      <c r="AJ310" s="44">
        <f t="shared" si="219"/>
        <v>0</v>
      </c>
      <c r="AK310" s="44">
        <f t="shared" si="219"/>
        <v>0</v>
      </c>
      <c r="AL310" s="44">
        <f t="shared" si="219"/>
        <v>0</v>
      </c>
      <c r="AM310" s="44">
        <f t="shared" si="219"/>
        <v>0</v>
      </c>
      <c r="AN310" s="44">
        <f t="shared" si="219"/>
        <v>0</v>
      </c>
      <c r="AO310" s="44">
        <f t="shared" si="219"/>
        <v>0</v>
      </c>
      <c r="AP310" s="45">
        <f>FUELUSE(AO310,AP292,AO292,AP301,AO301,AP$7,$D310,$E310,$F310,$G310)</f>
        <v>0</v>
      </c>
    </row>
    <row r="311" spans="1:42" hidden="1" outlineLevel="2" x14ac:dyDescent="0.25">
      <c r="A311" s="5" t="s">
        <v>930</v>
      </c>
      <c r="B311" s="5" t="s">
        <v>877</v>
      </c>
      <c r="C311" s="5" t="s">
        <v>881</v>
      </c>
      <c r="D311" s="37">
        <f>INDEX(Inputs!$N$5:$N$132,MATCH($B311&amp;"|"&amp;$C311,Inputs!$A$5:$A$132,0))</f>
        <v>0</v>
      </c>
      <c r="E311" s="37">
        <f>INDEX(Inputs!$O$5:$O$132,MATCH($B311&amp;"|"&amp;$C311,Inputs!$A$5:$A$132,0))</f>
        <v>-0.3</v>
      </c>
      <c r="F311" s="37">
        <f>INDEX(Inputs!$P$5:$P$132,MATCH($B311&amp;"|"&amp;$C311,Inputs!$A$5:$A$132,0))</f>
        <v>-0.2</v>
      </c>
      <c r="G311" s="37">
        <f>INDEX(Inputs!$Q$5:$Q$132,MATCH($B311&amp;"|"&amp;$C311,Inputs!$A$5:$A$132,0))</f>
        <v>0.01</v>
      </c>
      <c r="H311" s="5" t="str">
        <f>INDEX(Variables!$B$5:$B$65,MATCH($A311,Variables!$A$5:$A$65,0))&amp;IF($C311="",""," | "&amp;INDEX(Mapping!$B$5:$B$26,MATCH($C311,Mapping!$A$5:$A$26,0))&amp;" | "&amp;INDEX(Mapping!$B$30:$B$41,MATCH($B311,Mapping!$A$30:$A$41,0)))</f>
        <v>Fuel use | Rail | Biomass</v>
      </c>
      <c r="I311" s="5" t="str">
        <f>INDEX(Variables!$C$5:$C$65,MATCH($A311,Variables!$A$5:$A$65,0))</f>
        <v>ktoe</v>
      </c>
      <c r="J311" s="5" t="str">
        <f>INDEX(Variables!$E$5:$E$65,MATCH($A311,Variables!$A$5:$A$65,0))</f>
        <v>Inputs (base year), CPAT eq. 3.3.3</v>
      </c>
      <c r="K311" s="5"/>
      <c r="L311" s="23" t="str">
        <f>LOWER(Settings!$C$4)&amp;".mit."&amp;$A311&amp;IF($C311="","","."&amp;$C311&amp;"."&amp;$B311)&amp;IF(INDEX(Variables!$D$5:$D$65,MATCH($A311,Variables!$A$5:$A$65,0))="","","."&amp;INDEX(Variables!$D$5:$D$65,MATCH($A311,Variables!$A$5:$A$65,0)))&amp;"."&amp;L$5</f>
        <v>egy.mit.ener.ral.bio.e.1</v>
      </c>
      <c r="M311" s="43">
        <f>INDEX(Inputs!$U$5:$U$132,MATCH($B311&amp;"|"&amp;$C311,Inputs!$A$5:$A$132,0))</f>
        <v>0</v>
      </c>
      <c r="N311" s="44">
        <f t="shared" ref="N311:Y311" si="220">M311*(1/(1+$G311))^(1+$E311)*(1+N$7)^$D311*(N293/M293)^$E311*((N293+N302)/(M293+M302))^($F311*(1+$E311))</f>
        <v>0</v>
      </c>
      <c r="O311" s="44">
        <f t="shared" si="220"/>
        <v>0</v>
      </c>
      <c r="P311" s="44">
        <f t="shared" si="220"/>
        <v>0</v>
      </c>
      <c r="Q311" s="44">
        <f t="shared" si="220"/>
        <v>0</v>
      </c>
      <c r="R311" s="44">
        <f t="shared" si="220"/>
        <v>0</v>
      </c>
      <c r="S311" s="44">
        <f t="shared" si="220"/>
        <v>0</v>
      </c>
      <c r="T311" s="44">
        <f t="shared" si="220"/>
        <v>0</v>
      </c>
      <c r="U311" s="44">
        <f t="shared" si="220"/>
        <v>0</v>
      </c>
      <c r="V311" s="44">
        <f t="shared" si="220"/>
        <v>0</v>
      </c>
      <c r="W311" s="44">
        <f t="shared" si="220"/>
        <v>0</v>
      </c>
      <c r="X311" s="44">
        <f t="shared" si="220"/>
        <v>0</v>
      </c>
      <c r="Y311" s="44">
        <f t="shared" si="220"/>
        <v>0</v>
      </c>
      <c r="Z311" s="45">
        <f>FUELUSE(Y311,Z293,Y293,Z302,Y302,Z$7,$D311,$E311,$F311,$G311)</f>
        <v>0</v>
      </c>
      <c r="AA311" s="45"/>
      <c r="AB311" s="23" t="str">
        <f>LOWER(Settings!$C$4)&amp;".mit."&amp;$A311&amp;IF($C311="","","."&amp;$C311&amp;"."&amp;$B311)&amp;IF(INDEX(Variables!$D$5:$D$65,MATCH($A311,Variables!$A$5:$A$65,0))="","","."&amp;INDEX(Variables!$D$5:$D$65,MATCH($A311,Variables!$A$5:$A$65,0)))&amp;"."&amp;AB$5</f>
        <v>egy.mit.ener.ral.bio.e.2</v>
      </c>
      <c r="AC311" s="43">
        <f>INDEX(Inputs!$U$5:$U$132,MATCH($B311&amp;"|"&amp;$C311,Inputs!$A$5:$A$132,0))</f>
        <v>0</v>
      </c>
      <c r="AD311" s="44">
        <f t="shared" ref="AD311:AO311" si="221">AC311*(1/(1+$G311))^(1+$E311)*(1+AD$7)^$D311*(AD293/AC293)^$E311*((AD293+AD302)/(AC293+AC302))^($F311*(1+$E311))</f>
        <v>0</v>
      </c>
      <c r="AE311" s="44">
        <f t="shared" si="221"/>
        <v>0</v>
      </c>
      <c r="AF311" s="44">
        <f t="shared" si="221"/>
        <v>0</v>
      </c>
      <c r="AG311" s="44">
        <f t="shared" si="221"/>
        <v>0</v>
      </c>
      <c r="AH311" s="44">
        <f t="shared" si="221"/>
        <v>0</v>
      </c>
      <c r="AI311" s="44">
        <f t="shared" si="221"/>
        <v>0</v>
      </c>
      <c r="AJ311" s="44">
        <f t="shared" si="221"/>
        <v>0</v>
      </c>
      <c r="AK311" s="44">
        <f t="shared" si="221"/>
        <v>0</v>
      </c>
      <c r="AL311" s="44">
        <f t="shared" si="221"/>
        <v>0</v>
      </c>
      <c r="AM311" s="44">
        <f t="shared" si="221"/>
        <v>0</v>
      </c>
      <c r="AN311" s="44">
        <f t="shared" si="221"/>
        <v>0</v>
      </c>
      <c r="AO311" s="44">
        <f t="shared" si="221"/>
        <v>0</v>
      </c>
      <c r="AP311" s="45">
        <f>FUELUSE(AO311,AP293,AO293,AP302,AO302,AP$7,$D311,$E311,$F311,$G311)</f>
        <v>0</v>
      </c>
    </row>
    <row r="312" spans="1:42" hidden="1" outlineLevel="2" x14ac:dyDescent="0.25"/>
    <row r="313" spans="1:42" outlineLevel="1" collapsed="1" x14ac:dyDescent="0.25">
      <c r="A313" s="7" t="s">
        <v>930</v>
      </c>
      <c r="B313" s="7" t="s">
        <v>870</v>
      </c>
      <c r="C313" s="7" t="s">
        <v>882</v>
      </c>
      <c r="H313" s="7" t="str">
        <f>INDEX(Variables!$B$5:$B$65,MATCH($A313,Variables!$A$5:$A$65,0))&amp;IF($C313="",""," | "&amp;INDEX(Mapping!$B$5:$B$26,MATCH($C313,Mapping!$A$5:$A$26,0))&amp;" | "&amp;INDEX(Mapping!$B$30:$B$41,MATCH($B313,Mapping!$A$30:$A$41,0)))</f>
        <v>Fuel use | Domestic aviation | All fuels</v>
      </c>
      <c r="I313" s="7" t="str">
        <f>INDEX(Variables!$C$5:$C$65,MATCH($A313,Variables!$A$5:$A$65,0))</f>
        <v>ktoe</v>
      </c>
      <c r="J313" s="7" t="str">
        <f>INDEX(Variables!$E$5:$E$65,MATCH($A313,Variables!$A$5:$A$65,0))</f>
        <v>Inputs (base year), CPAT eq. 3.3.3</v>
      </c>
      <c r="K313" s="7"/>
      <c r="L313" s="28" t="str">
        <f>LOWER(Settings!$C$4)&amp;".mit."&amp;$A313&amp;IF($C313="","","."&amp;$C313&amp;"."&amp;$B313)&amp;IF(INDEX(Variables!$D$5:$D$65,MATCH($A313,Variables!$A$5:$A$65,0))="","","."&amp;INDEX(Variables!$D$5:$D$65,MATCH($A313,Variables!$A$5:$A$65,0)))&amp;"."&amp;L$5</f>
        <v>egy.mit.ener.avi.all.e.1</v>
      </c>
      <c r="M313" s="41">
        <f t="shared" ref="M313:Z313" si="222">SUM(M359:M366)</f>
        <v>0</v>
      </c>
      <c r="N313" s="42">
        <f t="shared" si="222"/>
        <v>0</v>
      </c>
      <c r="O313" s="42">
        <f t="shared" si="222"/>
        <v>0</v>
      </c>
      <c r="P313" s="42">
        <f t="shared" si="222"/>
        <v>0</v>
      </c>
      <c r="Q313" s="42">
        <f t="shared" si="222"/>
        <v>0</v>
      </c>
      <c r="R313" s="42">
        <f t="shared" si="222"/>
        <v>0</v>
      </c>
      <c r="S313" s="42">
        <f t="shared" si="222"/>
        <v>0</v>
      </c>
      <c r="T313" s="42">
        <f t="shared" si="222"/>
        <v>0</v>
      </c>
      <c r="U313" s="42">
        <f t="shared" si="222"/>
        <v>0</v>
      </c>
      <c r="V313" s="42">
        <f t="shared" si="222"/>
        <v>0</v>
      </c>
      <c r="W313" s="42">
        <f t="shared" si="222"/>
        <v>0</v>
      </c>
      <c r="X313" s="42">
        <f t="shared" si="222"/>
        <v>0</v>
      </c>
      <c r="Y313" s="42">
        <f t="shared" si="222"/>
        <v>0</v>
      </c>
      <c r="Z313" s="42">
        <f t="shared" si="222"/>
        <v>0</v>
      </c>
      <c r="AA313" s="42"/>
      <c r="AB313" s="28" t="str">
        <f>LOWER(Settings!$C$4)&amp;".mit."&amp;$A313&amp;IF($C313="","","."&amp;$C313&amp;"."&amp;$B313)&amp;IF(INDEX(Variables!$D$5:$D$65,MATCH($A313,Variables!$A$5:$A$65,0))="","","."&amp;INDEX(Variables!$D$5:$D$65,MATCH($A313,Variables!$A$5:$A$65,0)))&amp;"."&amp;AB$5</f>
        <v>egy.mit.ener.avi.all.e.2</v>
      </c>
      <c r="AC313" s="41">
        <f t="shared" ref="AC313:AP313" si="223">SUM(AC359:AC366)</f>
        <v>0</v>
      </c>
      <c r="AD313" s="42">
        <f t="shared" si="223"/>
        <v>0</v>
      </c>
      <c r="AE313" s="42">
        <f t="shared" si="223"/>
        <v>0</v>
      </c>
      <c r="AF313" s="42">
        <f t="shared" si="223"/>
        <v>0</v>
      </c>
      <c r="AG313" s="42">
        <f t="shared" si="223"/>
        <v>0</v>
      </c>
      <c r="AH313" s="42">
        <f t="shared" si="223"/>
        <v>0</v>
      </c>
      <c r="AI313" s="42">
        <f t="shared" si="223"/>
        <v>0</v>
      </c>
      <c r="AJ313" s="42">
        <f t="shared" si="223"/>
        <v>0</v>
      </c>
      <c r="AK313" s="42">
        <f t="shared" si="223"/>
        <v>0</v>
      </c>
      <c r="AL313" s="42">
        <f t="shared" si="223"/>
        <v>0</v>
      </c>
      <c r="AM313" s="42">
        <f t="shared" si="223"/>
        <v>0</v>
      </c>
      <c r="AN313" s="42">
        <f t="shared" si="223"/>
        <v>0</v>
      </c>
      <c r="AO313" s="42">
        <f t="shared" si="223"/>
        <v>0</v>
      </c>
      <c r="AP313" s="42">
        <f t="shared" si="223"/>
        <v>0</v>
      </c>
    </row>
    <row r="314" spans="1:42" hidden="1" outlineLevel="2" x14ac:dyDescent="0.25">
      <c r="A314" s="5" t="s">
        <v>931</v>
      </c>
      <c r="B314" s="5" t="s">
        <v>869</v>
      </c>
      <c r="C314" s="5" t="s">
        <v>882</v>
      </c>
      <c r="D314" s="37">
        <f>INDEX(Inputs!$T$5:$T$132,MATCH($B314&amp;"|"&amp;$C314,Inputs!$A$5:$A$132,0))</f>
        <v>9.4308000000000003E-2</v>
      </c>
      <c r="E314" s="37">
        <f>INDEX(Inputs!$J$5:$J$132,MATCH($B314&amp;"|"&amp;$C314,Inputs!$A$5:$A$132,0))</f>
        <v>1</v>
      </c>
      <c r="F314" s="37">
        <f>INDEX(Inputs!$K$5:$K$132,MATCH($B314&amp;"|"&amp;$C314,Inputs!$A$5:$A$132,0))</f>
        <v>4</v>
      </c>
      <c r="G314" s="36"/>
      <c r="H314" s="5" t="str">
        <f>INDEX(Variables!$B$5:$B$65,MATCH($A314,Variables!$A$5:$A$65,0))&amp;IF($C314="",""," | "&amp;INDEX(Mapping!$B$5:$B$26,MATCH($C314,Mapping!$A$5:$A$26,0))&amp;" | "&amp;INDEX(Mapping!$B$30:$B$41,MATCH($B314,Mapping!$A$30:$A$41,0)))</f>
        <v>New carbon tax | Domestic aviation | Coal</v>
      </c>
      <c r="I314" s="5" t="str">
        <f>INDEX(Variables!$C$5:$C$65,MATCH($A314,Variables!$A$5:$A$65,0))</f>
        <v>$/GJ</v>
      </c>
      <c r="J314" s="5" t="str">
        <f>INDEX(Variables!$E$5:$E$65,MATCH($A314,Variables!$A$5:$A$65,0))</f>
        <v>Carbon price x EF x fuel and sector coverage</v>
      </c>
      <c r="K314" s="5"/>
      <c r="L314" s="23" t="str">
        <f>LOWER(Settings!$C$4)&amp;".mit."&amp;$A314&amp;IF($C314="","","."&amp;$C314&amp;"."&amp;$B314)&amp;IF(INDEX(Variables!$D$5:$D$65,MATCH($A314,Variables!$A$5:$A$65,0))="","","."&amp;INDEX(Variables!$D$5:$D$65,MATCH($A314,Variables!$A$5:$A$65,0)))&amp;"."&amp;L$5</f>
        <v>egy.mit.ctxnew.avi.coa.a.1</v>
      </c>
      <c r="M314" s="38">
        <f t="shared" ref="M314:Z321" si="224">M$12*$D314*INDEX(M$21:M$28,$E314)*INDEX(M$30:M$46,$F314)</f>
        <v>0</v>
      </c>
      <c r="N314" s="37">
        <f t="shared" si="224"/>
        <v>0</v>
      </c>
      <c r="O314" s="37">
        <f t="shared" si="224"/>
        <v>0</v>
      </c>
      <c r="P314" s="37">
        <f t="shared" si="224"/>
        <v>0</v>
      </c>
      <c r="Q314" s="37">
        <f t="shared" si="224"/>
        <v>0</v>
      </c>
      <c r="R314" s="37">
        <f t="shared" si="224"/>
        <v>0</v>
      </c>
      <c r="S314" s="37">
        <f t="shared" si="224"/>
        <v>0</v>
      </c>
      <c r="T314" s="37">
        <f t="shared" si="224"/>
        <v>0</v>
      </c>
      <c r="U314" s="37">
        <f t="shared" si="224"/>
        <v>0</v>
      </c>
      <c r="V314" s="37">
        <f t="shared" si="224"/>
        <v>0</v>
      </c>
      <c r="W314" s="37">
        <f t="shared" si="224"/>
        <v>0</v>
      </c>
      <c r="X314" s="37">
        <f t="shared" si="224"/>
        <v>0</v>
      </c>
      <c r="Y314" s="37">
        <f t="shared" si="224"/>
        <v>0</v>
      </c>
      <c r="Z314" s="37">
        <f t="shared" si="224"/>
        <v>0</v>
      </c>
      <c r="AA314" s="37"/>
      <c r="AB314" s="23" t="str">
        <f>LOWER(Settings!$C$4)&amp;".mit."&amp;$A314&amp;IF($C314="","","."&amp;$C314&amp;"."&amp;$B314)&amp;IF(INDEX(Variables!$D$5:$D$65,MATCH($A314,Variables!$A$5:$A$65,0))="","","."&amp;INDEX(Variables!$D$5:$D$65,MATCH($A314,Variables!$A$5:$A$65,0)))&amp;"."&amp;AB$5</f>
        <v>egy.mit.ctxnew.avi.coa.a.2</v>
      </c>
      <c r="AC314" s="38">
        <f t="shared" ref="AC314:AP321" si="225">AC$12*$D314*INDEX(AC$21:AC$28,$E314)*INDEX(AC$30:AC$46,$F314)</f>
        <v>0</v>
      </c>
      <c r="AD314" s="37">
        <f t="shared" si="225"/>
        <v>0</v>
      </c>
      <c r="AE314" s="37">
        <f t="shared" si="225"/>
        <v>0</v>
      </c>
      <c r="AF314" s="37">
        <f t="shared" si="225"/>
        <v>0</v>
      </c>
      <c r="AG314" s="37">
        <f t="shared" si="225"/>
        <v>0</v>
      </c>
      <c r="AH314" s="37">
        <f t="shared" si="225"/>
        <v>1.8861600000000001</v>
      </c>
      <c r="AI314" s="37">
        <f t="shared" si="225"/>
        <v>1.8861600000000001</v>
      </c>
      <c r="AJ314" s="37">
        <f t="shared" si="225"/>
        <v>1.8861600000000001</v>
      </c>
      <c r="AK314" s="37">
        <f t="shared" si="225"/>
        <v>1.8861600000000001</v>
      </c>
      <c r="AL314" s="37">
        <f t="shared" si="225"/>
        <v>1.8861600000000001</v>
      </c>
      <c r="AM314" s="37">
        <f t="shared" si="225"/>
        <v>1.8861600000000001</v>
      </c>
      <c r="AN314" s="37">
        <f t="shared" si="225"/>
        <v>1.8861600000000001</v>
      </c>
      <c r="AO314" s="37">
        <f t="shared" si="225"/>
        <v>1.8861600000000001</v>
      </c>
      <c r="AP314" s="37">
        <f t="shared" si="225"/>
        <v>1.8861600000000001</v>
      </c>
    </row>
    <row r="315" spans="1:42" hidden="1" outlineLevel="2" x14ac:dyDescent="0.25">
      <c r="A315" s="5" t="s">
        <v>931</v>
      </c>
      <c r="B315" s="5" t="s">
        <v>871</v>
      </c>
      <c r="C315" s="5" t="s">
        <v>882</v>
      </c>
      <c r="D315" s="37">
        <f>INDEX(Inputs!$T$5:$T$132,MATCH($B315&amp;"|"&amp;$C315,Inputs!$A$5:$A$132,0))</f>
        <v>5.5800000000000002E-2</v>
      </c>
      <c r="E315" s="37">
        <f>INDEX(Inputs!$J$5:$J$132,MATCH($B315&amp;"|"&amp;$C315,Inputs!$A$5:$A$132,0))</f>
        <v>2</v>
      </c>
      <c r="F315" s="37">
        <f>INDEX(Inputs!$K$5:$K$132,MATCH($B315&amp;"|"&amp;$C315,Inputs!$A$5:$A$132,0))</f>
        <v>4</v>
      </c>
      <c r="G315" s="36"/>
      <c r="H315" s="5" t="str">
        <f>INDEX(Variables!$B$5:$B$65,MATCH($A315,Variables!$A$5:$A$65,0))&amp;IF($C315="",""," | "&amp;INDEX(Mapping!$B$5:$B$26,MATCH($C315,Mapping!$A$5:$A$26,0))&amp;" | "&amp;INDEX(Mapping!$B$30:$B$41,MATCH($B315,Mapping!$A$30:$A$41,0)))</f>
        <v>New carbon tax | Domestic aviation | Natural gas</v>
      </c>
      <c r="I315" s="5" t="str">
        <f>INDEX(Variables!$C$5:$C$65,MATCH($A315,Variables!$A$5:$A$65,0))</f>
        <v>$/GJ</v>
      </c>
      <c r="J315" s="5" t="str">
        <f>INDEX(Variables!$E$5:$E$65,MATCH($A315,Variables!$A$5:$A$65,0))</f>
        <v>Carbon price x EF x fuel and sector coverage</v>
      </c>
      <c r="K315" s="5"/>
      <c r="L315" s="23" t="str">
        <f>LOWER(Settings!$C$4)&amp;".mit."&amp;$A315&amp;IF($C315="","","."&amp;$C315&amp;"."&amp;$B315)&amp;IF(INDEX(Variables!$D$5:$D$65,MATCH($A315,Variables!$A$5:$A$65,0))="","","."&amp;INDEX(Variables!$D$5:$D$65,MATCH($A315,Variables!$A$5:$A$65,0)))&amp;"."&amp;L$5</f>
        <v>egy.mit.ctxnew.avi.nga.a.1</v>
      </c>
      <c r="M315" s="38">
        <f t="shared" si="224"/>
        <v>0</v>
      </c>
      <c r="N315" s="37">
        <f t="shared" si="224"/>
        <v>0</v>
      </c>
      <c r="O315" s="37">
        <f t="shared" si="224"/>
        <v>0</v>
      </c>
      <c r="P315" s="37">
        <f t="shared" si="224"/>
        <v>0</v>
      </c>
      <c r="Q315" s="37">
        <f t="shared" si="224"/>
        <v>0</v>
      </c>
      <c r="R315" s="37">
        <f t="shared" si="224"/>
        <v>0</v>
      </c>
      <c r="S315" s="37">
        <f t="shared" si="224"/>
        <v>0</v>
      </c>
      <c r="T315" s="37">
        <f t="shared" si="224"/>
        <v>0</v>
      </c>
      <c r="U315" s="37">
        <f t="shared" si="224"/>
        <v>0</v>
      </c>
      <c r="V315" s="37">
        <f t="shared" si="224"/>
        <v>0</v>
      </c>
      <c r="W315" s="37">
        <f t="shared" si="224"/>
        <v>0</v>
      </c>
      <c r="X315" s="37">
        <f t="shared" si="224"/>
        <v>0</v>
      </c>
      <c r="Y315" s="37">
        <f t="shared" si="224"/>
        <v>0</v>
      </c>
      <c r="Z315" s="37">
        <f t="shared" si="224"/>
        <v>0</v>
      </c>
      <c r="AA315" s="37"/>
      <c r="AB315" s="23" t="str">
        <f>LOWER(Settings!$C$4)&amp;".mit."&amp;$A315&amp;IF($C315="","","."&amp;$C315&amp;"."&amp;$B315)&amp;IF(INDEX(Variables!$D$5:$D$65,MATCH($A315,Variables!$A$5:$A$65,0))="","","."&amp;INDEX(Variables!$D$5:$D$65,MATCH($A315,Variables!$A$5:$A$65,0)))&amp;"."&amp;AB$5</f>
        <v>egy.mit.ctxnew.avi.nga.a.2</v>
      </c>
      <c r="AC315" s="38">
        <f t="shared" si="225"/>
        <v>0</v>
      </c>
      <c r="AD315" s="37">
        <f t="shared" si="225"/>
        <v>0</v>
      </c>
      <c r="AE315" s="37">
        <f t="shared" si="225"/>
        <v>0</v>
      </c>
      <c r="AF315" s="37">
        <f t="shared" si="225"/>
        <v>0</v>
      </c>
      <c r="AG315" s="37">
        <f t="shared" si="225"/>
        <v>0</v>
      </c>
      <c r="AH315" s="37">
        <f t="shared" si="225"/>
        <v>1.1160000000000001</v>
      </c>
      <c r="AI315" s="37">
        <f t="shared" si="225"/>
        <v>1.1160000000000001</v>
      </c>
      <c r="AJ315" s="37">
        <f t="shared" si="225"/>
        <v>1.1160000000000001</v>
      </c>
      <c r="AK315" s="37">
        <f t="shared" si="225"/>
        <v>1.1160000000000001</v>
      </c>
      <c r="AL315" s="37">
        <f t="shared" si="225"/>
        <v>1.1160000000000001</v>
      </c>
      <c r="AM315" s="37">
        <f t="shared" si="225"/>
        <v>1.1160000000000001</v>
      </c>
      <c r="AN315" s="37">
        <f t="shared" si="225"/>
        <v>1.1160000000000001</v>
      </c>
      <c r="AO315" s="37">
        <f t="shared" si="225"/>
        <v>1.1160000000000001</v>
      </c>
      <c r="AP315" s="37">
        <f t="shared" si="225"/>
        <v>1.1160000000000001</v>
      </c>
    </row>
    <row r="316" spans="1:42" hidden="1" outlineLevel="2" x14ac:dyDescent="0.25">
      <c r="A316" s="5" t="s">
        <v>931</v>
      </c>
      <c r="B316" s="5" t="s">
        <v>872</v>
      </c>
      <c r="C316" s="5" t="s">
        <v>882</v>
      </c>
      <c r="D316" s="37">
        <f>INDEX(Inputs!$T$5:$T$132,MATCH($B316&amp;"|"&amp;$C316,Inputs!$A$5:$A$132,0))</f>
        <v>6.6178000000000001E-2</v>
      </c>
      <c r="E316" s="37">
        <f>INDEX(Inputs!$J$5:$J$132,MATCH($B316&amp;"|"&amp;$C316,Inputs!$A$5:$A$132,0))</f>
        <v>3</v>
      </c>
      <c r="F316" s="37">
        <f>INDEX(Inputs!$K$5:$K$132,MATCH($B316&amp;"|"&amp;$C316,Inputs!$A$5:$A$132,0))</f>
        <v>4</v>
      </c>
      <c r="G316" s="36"/>
      <c r="H316" s="5" t="str">
        <f>INDEX(Variables!$B$5:$B$65,MATCH($A316,Variables!$A$5:$A$65,0))&amp;IF($C316="",""," | "&amp;INDEX(Mapping!$B$5:$B$26,MATCH($C316,Mapping!$A$5:$A$26,0))&amp;" | "&amp;INDEX(Mapping!$B$30:$B$41,MATCH($B316,Mapping!$A$30:$A$41,0)))</f>
        <v>New carbon tax | Domestic aviation | Gasoline</v>
      </c>
      <c r="I316" s="5" t="str">
        <f>INDEX(Variables!$C$5:$C$65,MATCH($A316,Variables!$A$5:$A$65,0))</f>
        <v>$/GJ</v>
      </c>
      <c r="J316" s="5" t="str">
        <f>INDEX(Variables!$E$5:$E$65,MATCH($A316,Variables!$A$5:$A$65,0))</f>
        <v>Carbon price x EF x fuel and sector coverage</v>
      </c>
      <c r="K316" s="5"/>
      <c r="L316" s="23" t="str">
        <f>LOWER(Settings!$C$4)&amp;".mit."&amp;$A316&amp;IF($C316="","","."&amp;$C316&amp;"."&amp;$B316)&amp;IF(INDEX(Variables!$D$5:$D$65,MATCH($A316,Variables!$A$5:$A$65,0))="","","."&amp;INDEX(Variables!$D$5:$D$65,MATCH($A316,Variables!$A$5:$A$65,0)))&amp;"."&amp;L$5</f>
        <v>egy.mit.ctxnew.avi.gso.a.1</v>
      </c>
      <c r="M316" s="38">
        <f t="shared" si="224"/>
        <v>0</v>
      </c>
      <c r="N316" s="37">
        <f t="shared" si="224"/>
        <v>0</v>
      </c>
      <c r="O316" s="37">
        <f t="shared" si="224"/>
        <v>0</v>
      </c>
      <c r="P316" s="37">
        <f t="shared" si="224"/>
        <v>0</v>
      </c>
      <c r="Q316" s="37">
        <f t="shared" si="224"/>
        <v>0</v>
      </c>
      <c r="R316" s="37">
        <f t="shared" si="224"/>
        <v>0</v>
      </c>
      <c r="S316" s="37">
        <f t="shared" si="224"/>
        <v>0</v>
      </c>
      <c r="T316" s="37">
        <f t="shared" si="224"/>
        <v>0</v>
      </c>
      <c r="U316" s="37">
        <f t="shared" si="224"/>
        <v>0</v>
      </c>
      <c r="V316" s="37">
        <f t="shared" si="224"/>
        <v>0</v>
      </c>
      <c r="W316" s="37">
        <f t="shared" si="224"/>
        <v>0</v>
      </c>
      <c r="X316" s="37">
        <f t="shared" si="224"/>
        <v>0</v>
      </c>
      <c r="Y316" s="37">
        <f t="shared" si="224"/>
        <v>0</v>
      </c>
      <c r="Z316" s="37">
        <f t="shared" si="224"/>
        <v>0</v>
      </c>
      <c r="AA316" s="37"/>
      <c r="AB316" s="23" t="str">
        <f>LOWER(Settings!$C$4)&amp;".mit."&amp;$A316&amp;IF($C316="","","."&amp;$C316&amp;"."&amp;$B316)&amp;IF(INDEX(Variables!$D$5:$D$65,MATCH($A316,Variables!$A$5:$A$65,0))="","","."&amp;INDEX(Variables!$D$5:$D$65,MATCH($A316,Variables!$A$5:$A$65,0)))&amp;"."&amp;AB$5</f>
        <v>egy.mit.ctxnew.avi.gso.a.2</v>
      </c>
      <c r="AC316" s="38">
        <f t="shared" si="225"/>
        <v>0</v>
      </c>
      <c r="AD316" s="37">
        <f t="shared" si="225"/>
        <v>0</v>
      </c>
      <c r="AE316" s="37">
        <f t="shared" si="225"/>
        <v>0</v>
      </c>
      <c r="AF316" s="37">
        <f t="shared" si="225"/>
        <v>0</v>
      </c>
      <c r="AG316" s="37">
        <f t="shared" si="225"/>
        <v>0</v>
      </c>
      <c r="AH316" s="37">
        <f t="shared" si="225"/>
        <v>1.3235600000000001</v>
      </c>
      <c r="AI316" s="37">
        <f t="shared" si="225"/>
        <v>1.3235600000000001</v>
      </c>
      <c r="AJ316" s="37">
        <f t="shared" si="225"/>
        <v>1.3235600000000001</v>
      </c>
      <c r="AK316" s="37">
        <f t="shared" si="225"/>
        <v>1.3235600000000001</v>
      </c>
      <c r="AL316" s="37">
        <f t="shared" si="225"/>
        <v>1.3235600000000001</v>
      </c>
      <c r="AM316" s="37">
        <f t="shared" si="225"/>
        <v>1.3235600000000001</v>
      </c>
      <c r="AN316" s="37">
        <f t="shared" si="225"/>
        <v>1.3235600000000001</v>
      </c>
      <c r="AO316" s="37">
        <f t="shared" si="225"/>
        <v>1.3235600000000001</v>
      </c>
      <c r="AP316" s="37">
        <f t="shared" si="225"/>
        <v>1.3235600000000001</v>
      </c>
    </row>
    <row r="317" spans="1:42" hidden="1" outlineLevel="2" x14ac:dyDescent="0.25">
      <c r="A317" s="5" t="s">
        <v>931</v>
      </c>
      <c r="B317" s="5" t="s">
        <v>873</v>
      </c>
      <c r="C317" s="5" t="s">
        <v>882</v>
      </c>
      <c r="D317" s="37">
        <f>INDEX(Inputs!$T$5:$T$132,MATCH($B317&amp;"|"&amp;$C317,Inputs!$A$5:$A$132,0))</f>
        <v>7.0808999999999997E-2</v>
      </c>
      <c r="E317" s="37">
        <f>INDEX(Inputs!$J$5:$J$132,MATCH($B317&amp;"|"&amp;$C317,Inputs!$A$5:$A$132,0))</f>
        <v>4</v>
      </c>
      <c r="F317" s="37">
        <f>INDEX(Inputs!$K$5:$K$132,MATCH($B317&amp;"|"&amp;$C317,Inputs!$A$5:$A$132,0))</f>
        <v>4</v>
      </c>
      <c r="G317" s="36"/>
      <c r="H317" s="5" t="str">
        <f>INDEX(Variables!$B$5:$B$65,MATCH($A317,Variables!$A$5:$A$65,0))&amp;IF($C317="",""," | "&amp;INDEX(Mapping!$B$5:$B$26,MATCH($C317,Mapping!$A$5:$A$26,0))&amp;" | "&amp;INDEX(Mapping!$B$30:$B$41,MATCH($B317,Mapping!$A$30:$A$41,0)))</f>
        <v>New carbon tax | Domestic aviation | Diesel</v>
      </c>
      <c r="I317" s="5" t="str">
        <f>INDEX(Variables!$C$5:$C$65,MATCH($A317,Variables!$A$5:$A$65,0))</f>
        <v>$/GJ</v>
      </c>
      <c r="J317" s="5" t="str">
        <f>INDEX(Variables!$E$5:$E$65,MATCH($A317,Variables!$A$5:$A$65,0))</f>
        <v>Carbon price x EF x fuel and sector coverage</v>
      </c>
      <c r="K317" s="5"/>
      <c r="L317" s="23" t="str">
        <f>LOWER(Settings!$C$4)&amp;".mit."&amp;$A317&amp;IF($C317="","","."&amp;$C317&amp;"."&amp;$B317)&amp;IF(INDEX(Variables!$D$5:$D$65,MATCH($A317,Variables!$A$5:$A$65,0))="","","."&amp;INDEX(Variables!$D$5:$D$65,MATCH($A317,Variables!$A$5:$A$65,0)))&amp;"."&amp;L$5</f>
        <v>egy.mit.ctxnew.avi.die.a.1</v>
      </c>
      <c r="M317" s="38">
        <f t="shared" si="224"/>
        <v>0</v>
      </c>
      <c r="N317" s="37">
        <f t="shared" si="224"/>
        <v>0</v>
      </c>
      <c r="O317" s="37">
        <f t="shared" si="224"/>
        <v>0</v>
      </c>
      <c r="P317" s="37">
        <f t="shared" si="224"/>
        <v>0</v>
      </c>
      <c r="Q317" s="37">
        <f t="shared" si="224"/>
        <v>0</v>
      </c>
      <c r="R317" s="37">
        <f t="shared" si="224"/>
        <v>0</v>
      </c>
      <c r="S317" s="37">
        <f t="shared" si="224"/>
        <v>0</v>
      </c>
      <c r="T317" s="37">
        <f t="shared" si="224"/>
        <v>0</v>
      </c>
      <c r="U317" s="37">
        <f t="shared" si="224"/>
        <v>0</v>
      </c>
      <c r="V317" s="37">
        <f t="shared" si="224"/>
        <v>0</v>
      </c>
      <c r="W317" s="37">
        <f t="shared" si="224"/>
        <v>0</v>
      </c>
      <c r="X317" s="37">
        <f t="shared" si="224"/>
        <v>0</v>
      </c>
      <c r="Y317" s="37">
        <f t="shared" si="224"/>
        <v>0</v>
      </c>
      <c r="Z317" s="37">
        <f t="shared" si="224"/>
        <v>0</v>
      </c>
      <c r="AA317" s="37"/>
      <c r="AB317" s="23" t="str">
        <f>LOWER(Settings!$C$4)&amp;".mit."&amp;$A317&amp;IF($C317="","","."&amp;$C317&amp;"."&amp;$B317)&amp;IF(INDEX(Variables!$D$5:$D$65,MATCH($A317,Variables!$A$5:$A$65,0))="","","."&amp;INDEX(Variables!$D$5:$D$65,MATCH($A317,Variables!$A$5:$A$65,0)))&amp;"."&amp;AB$5</f>
        <v>egy.mit.ctxnew.avi.die.a.2</v>
      </c>
      <c r="AC317" s="38">
        <f t="shared" si="225"/>
        <v>0</v>
      </c>
      <c r="AD317" s="37">
        <f t="shared" si="225"/>
        <v>0</v>
      </c>
      <c r="AE317" s="37">
        <f t="shared" si="225"/>
        <v>0</v>
      </c>
      <c r="AF317" s="37">
        <f t="shared" si="225"/>
        <v>0</v>
      </c>
      <c r="AG317" s="37">
        <f t="shared" si="225"/>
        <v>0</v>
      </c>
      <c r="AH317" s="37">
        <f t="shared" si="225"/>
        <v>1.41618</v>
      </c>
      <c r="AI317" s="37">
        <f t="shared" si="225"/>
        <v>1.41618</v>
      </c>
      <c r="AJ317" s="37">
        <f t="shared" si="225"/>
        <v>1.41618</v>
      </c>
      <c r="AK317" s="37">
        <f t="shared" si="225"/>
        <v>1.41618</v>
      </c>
      <c r="AL317" s="37">
        <f t="shared" si="225"/>
        <v>1.41618</v>
      </c>
      <c r="AM317" s="37">
        <f t="shared" si="225"/>
        <v>1.41618</v>
      </c>
      <c r="AN317" s="37">
        <f t="shared" si="225"/>
        <v>1.41618</v>
      </c>
      <c r="AO317" s="37">
        <f t="shared" si="225"/>
        <v>1.41618</v>
      </c>
      <c r="AP317" s="37">
        <f t="shared" si="225"/>
        <v>1.41618</v>
      </c>
    </row>
    <row r="318" spans="1:42" hidden="1" outlineLevel="2" x14ac:dyDescent="0.25">
      <c r="A318" s="5" t="s">
        <v>931</v>
      </c>
      <c r="B318" s="5" t="s">
        <v>874</v>
      </c>
      <c r="C318" s="5" t="s">
        <v>882</v>
      </c>
      <c r="D318" s="37">
        <f>INDEX(Inputs!$T$5:$T$132,MATCH($B318&amp;"|"&amp;$C318,Inputs!$A$5:$A$132,0))</f>
        <v>6.8599999999999994E-2</v>
      </c>
      <c r="E318" s="37">
        <f>INDEX(Inputs!$J$5:$J$132,MATCH($B318&amp;"|"&amp;$C318,Inputs!$A$5:$A$132,0))</f>
        <v>5</v>
      </c>
      <c r="F318" s="37">
        <f>INDEX(Inputs!$K$5:$K$132,MATCH($B318&amp;"|"&amp;$C318,Inputs!$A$5:$A$132,0))</f>
        <v>4</v>
      </c>
      <c r="G318" s="36"/>
      <c r="H318" s="5" t="str">
        <f>INDEX(Variables!$B$5:$B$65,MATCH($A318,Variables!$A$5:$A$65,0))&amp;IF($C318="",""," | "&amp;INDEX(Mapping!$B$5:$B$26,MATCH($C318,Mapping!$A$5:$A$26,0))&amp;" | "&amp;INDEX(Mapping!$B$30:$B$41,MATCH($B318,Mapping!$A$30:$A$41,0)))</f>
        <v>New carbon tax | Domestic aviation | LPG</v>
      </c>
      <c r="I318" s="5" t="str">
        <f>INDEX(Variables!$C$5:$C$65,MATCH($A318,Variables!$A$5:$A$65,0))</f>
        <v>$/GJ</v>
      </c>
      <c r="J318" s="5" t="str">
        <f>INDEX(Variables!$E$5:$E$65,MATCH($A318,Variables!$A$5:$A$65,0))</f>
        <v>Carbon price x EF x fuel and sector coverage</v>
      </c>
      <c r="K318" s="5"/>
      <c r="L318" s="23" t="str">
        <f>LOWER(Settings!$C$4)&amp;".mit."&amp;$A318&amp;IF($C318="","","."&amp;$C318&amp;"."&amp;$B318)&amp;IF(INDEX(Variables!$D$5:$D$65,MATCH($A318,Variables!$A$5:$A$65,0))="","","."&amp;INDEX(Variables!$D$5:$D$65,MATCH($A318,Variables!$A$5:$A$65,0)))&amp;"."&amp;L$5</f>
        <v>egy.mit.ctxnew.avi.lpg.a.1</v>
      </c>
      <c r="M318" s="38">
        <f t="shared" si="224"/>
        <v>0</v>
      </c>
      <c r="N318" s="37">
        <f t="shared" si="224"/>
        <v>0</v>
      </c>
      <c r="O318" s="37">
        <f t="shared" si="224"/>
        <v>0</v>
      </c>
      <c r="P318" s="37">
        <f t="shared" si="224"/>
        <v>0</v>
      </c>
      <c r="Q318" s="37">
        <f t="shared" si="224"/>
        <v>0</v>
      </c>
      <c r="R318" s="37">
        <f t="shared" si="224"/>
        <v>0</v>
      </c>
      <c r="S318" s="37">
        <f t="shared" si="224"/>
        <v>0</v>
      </c>
      <c r="T318" s="37">
        <f t="shared" si="224"/>
        <v>0</v>
      </c>
      <c r="U318" s="37">
        <f t="shared" si="224"/>
        <v>0</v>
      </c>
      <c r="V318" s="37">
        <f t="shared" si="224"/>
        <v>0</v>
      </c>
      <c r="W318" s="37">
        <f t="shared" si="224"/>
        <v>0</v>
      </c>
      <c r="X318" s="37">
        <f t="shared" si="224"/>
        <v>0</v>
      </c>
      <c r="Y318" s="37">
        <f t="shared" si="224"/>
        <v>0</v>
      </c>
      <c r="Z318" s="37">
        <f t="shared" si="224"/>
        <v>0</v>
      </c>
      <c r="AA318" s="37"/>
      <c r="AB318" s="23" t="str">
        <f>LOWER(Settings!$C$4)&amp;".mit."&amp;$A318&amp;IF($C318="","","."&amp;$C318&amp;"."&amp;$B318)&amp;IF(INDEX(Variables!$D$5:$D$65,MATCH($A318,Variables!$A$5:$A$65,0))="","","."&amp;INDEX(Variables!$D$5:$D$65,MATCH($A318,Variables!$A$5:$A$65,0)))&amp;"."&amp;AB$5</f>
        <v>egy.mit.ctxnew.avi.lpg.a.2</v>
      </c>
      <c r="AC318" s="38">
        <f t="shared" si="225"/>
        <v>0</v>
      </c>
      <c r="AD318" s="37">
        <f t="shared" si="225"/>
        <v>0</v>
      </c>
      <c r="AE318" s="37">
        <f t="shared" si="225"/>
        <v>0</v>
      </c>
      <c r="AF318" s="37">
        <f t="shared" si="225"/>
        <v>0</v>
      </c>
      <c r="AG318" s="37">
        <f t="shared" si="225"/>
        <v>0</v>
      </c>
      <c r="AH318" s="37">
        <f t="shared" si="225"/>
        <v>1.3719999999999999</v>
      </c>
      <c r="AI318" s="37">
        <f t="shared" si="225"/>
        <v>1.3719999999999999</v>
      </c>
      <c r="AJ318" s="37">
        <f t="shared" si="225"/>
        <v>1.3719999999999999</v>
      </c>
      <c r="AK318" s="37">
        <f t="shared" si="225"/>
        <v>1.3719999999999999</v>
      </c>
      <c r="AL318" s="37">
        <f t="shared" si="225"/>
        <v>1.3719999999999999</v>
      </c>
      <c r="AM318" s="37">
        <f t="shared" si="225"/>
        <v>1.3719999999999999</v>
      </c>
      <c r="AN318" s="37">
        <f t="shared" si="225"/>
        <v>1.3719999999999999</v>
      </c>
      <c r="AO318" s="37">
        <f t="shared" si="225"/>
        <v>1.3719999999999999</v>
      </c>
      <c r="AP318" s="37">
        <f t="shared" si="225"/>
        <v>1.3719999999999999</v>
      </c>
    </row>
    <row r="319" spans="1:42" hidden="1" outlineLevel="2" x14ac:dyDescent="0.25">
      <c r="A319" s="5" t="s">
        <v>931</v>
      </c>
      <c r="B319" s="5" t="s">
        <v>875</v>
      </c>
      <c r="C319" s="5" t="s">
        <v>882</v>
      </c>
      <c r="D319" s="37">
        <f>INDEX(Inputs!$T$5:$T$132,MATCH($B319&amp;"|"&amp;$C319,Inputs!$A$5:$A$132,0))</f>
        <v>6.8555000000000005E-2</v>
      </c>
      <c r="E319" s="37">
        <f>INDEX(Inputs!$J$5:$J$132,MATCH($B319&amp;"|"&amp;$C319,Inputs!$A$5:$A$132,0))</f>
        <v>6</v>
      </c>
      <c r="F319" s="37">
        <f>INDEX(Inputs!$K$5:$K$132,MATCH($B319&amp;"|"&amp;$C319,Inputs!$A$5:$A$132,0))</f>
        <v>4</v>
      </c>
      <c r="G319" s="36"/>
      <c r="H319" s="5" t="str">
        <f>INDEX(Variables!$B$5:$B$65,MATCH($A319,Variables!$A$5:$A$65,0))&amp;IF($C319="",""," | "&amp;INDEX(Mapping!$B$5:$B$26,MATCH($C319,Mapping!$A$5:$A$26,0))&amp;" | "&amp;INDEX(Mapping!$B$30:$B$41,MATCH($B319,Mapping!$A$30:$A$41,0)))</f>
        <v>New carbon tax | Domestic aviation | Kerosene</v>
      </c>
      <c r="I319" s="5" t="str">
        <f>INDEX(Variables!$C$5:$C$65,MATCH($A319,Variables!$A$5:$A$65,0))</f>
        <v>$/GJ</v>
      </c>
      <c r="J319" s="5" t="str">
        <f>INDEX(Variables!$E$5:$E$65,MATCH($A319,Variables!$A$5:$A$65,0))</f>
        <v>Carbon price x EF x fuel and sector coverage</v>
      </c>
      <c r="K319" s="5"/>
      <c r="L319" s="23" t="str">
        <f>LOWER(Settings!$C$4)&amp;".mit."&amp;$A319&amp;IF($C319="","","."&amp;$C319&amp;"."&amp;$B319)&amp;IF(INDEX(Variables!$D$5:$D$65,MATCH($A319,Variables!$A$5:$A$65,0))="","","."&amp;INDEX(Variables!$D$5:$D$65,MATCH($A319,Variables!$A$5:$A$65,0)))&amp;"."&amp;L$5</f>
        <v>egy.mit.ctxnew.avi.ker.a.1</v>
      </c>
      <c r="M319" s="38">
        <f t="shared" si="224"/>
        <v>0</v>
      </c>
      <c r="N319" s="37">
        <f t="shared" si="224"/>
        <v>0</v>
      </c>
      <c r="O319" s="37">
        <f t="shared" si="224"/>
        <v>0</v>
      </c>
      <c r="P319" s="37">
        <f t="shared" si="224"/>
        <v>0</v>
      </c>
      <c r="Q319" s="37">
        <f t="shared" si="224"/>
        <v>0</v>
      </c>
      <c r="R319" s="37">
        <f t="shared" si="224"/>
        <v>0</v>
      </c>
      <c r="S319" s="37">
        <f t="shared" si="224"/>
        <v>0</v>
      </c>
      <c r="T319" s="37">
        <f t="shared" si="224"/>
        <v>0</v>
      </c>
      <c r="U319" s="37">
        <f t="shared" si="224"/>
        <v>0</v>
      </c>
      <c r="V319" s="37">
        <f t="shared" si="224"/>
        <v>0</v>
      </c>
      <c r="W319" s="37">
        <f t="shared" si="224"/>
        <v>0</v>
      </c>
      <c r="X319" s="37">
        <f t="shared" si="224"/>
        <v>0</v>
      </c>
      <c r="Y319" s="37">
        <f t="shared" si="224"/>
        <v>0</v>
      </c>
      <c r="Z319" s="37">
        <f t="shared" si="224"/>
        <v>0</v>
      </c>
      <c r="AA319" s="37"/>
      <c r="AB319" s="23" t="str">
        <f>LOWER(Settings!$C$4)&amp;".mit."&amp;$A319&amp;IF($C319="","","."&amp;$C319&amp;"."&amp;$B319)&amp;IF(INDEX(Variables!$D$5:$D$65,MATCH($A319,Variables!$A$5:$A$65,0))="","","."&amp;INDEX(Variables!$D$5:$D$65,MATCH($A319,Variables!$A$5:$A$65,0)))&amp;"."&amp;AB$5</f>
        <v>egy.mit.ctxnew.avi.ker.a.2</v>
      </c>
      <c r="AC319" s="38">
        <f t="shared" si="225"/>
        <v>0</v>
      </c>
      <c r="AD319" s="37">
        <f t="shared" si="225"/>
        <v>0</v>
      </c>
      <c r="AE319" s="37">
        <f t="shared" si="225"/>
        <v>0</v>
      </c>
      <c r="AF319" s="37">
        <f t="shared" si="225"/>
        <v>0</v>
      </c>
      <c r="AG319" s="37">
        <f t="shared" si="225"/>
        <v>0</v>
      </c>
      <c r="AH319" s="37">
        <f t="shared" si="225"/>
        <v>1.3711000000000002</v>
      </c>
      <c r="AI319" s="37">
        <f t="shared" si="225"/>
        <v>1.3711000000000002</v>
      </c>
      <c r="AJ319" s="37">
        <f t="shared" si="225"/>
        <v>1.3711000000000002</v>
      </c>
      <c r="AK319" s="37">
        <f t="shared" si="225"/>
        <v>1.3711000000000002</v>
      </c>
      <c r="AL319" s="37">
        <f t="shared" si="225"/>
        <v>1.3711000000000002</v>
      </c>
      <c r="AM319" s="37">
        <f t="shared" si="225"/>
        <v>1.3711000000000002</v>
      </c>
      <c r="AN319" s="37">
        <f t="shared" si="225"/>
        <v>1.3711000000000002</v>
      </c>
      <c r="AO319" s="37">
        <f t="shared" si="225"/>
        <v>1.3711000000000002</v>
      </c>
      <c r="AP319" s="37">
        <f t="shared" si="225"/>
        <v>1.3711000000000002</v>
      </c>
    </row>
    <row r="320" spans="1:42" hidden="1" outlineLevel="2" x14ac:dyDescent="0.25">
      <c r="A320" s="5" t="s">
        <v>931</v>
      </c>
      <c r="B320" s="5" t="s">
        <v>876</v>
      </c>
      <c r="C320" s="5" t="s">
        <v>882</v>
      </c>
      <c r="D320" s="37">
        <f>INDEX(Inputs!$T$5:$T$132,MATCH($B320&amp;"|"&amp;$C320,Inputs!$A$5:$A$132,0))</f>
        <v>7.0808999999999997E-2</v>
      </c>
      <c r="E320" s="37">
        <f>INDEX(Inputs!$J$5:$J$132,MATCH($B320&amp;"|"&amp;$C320,Inputs!$A$5:$A$132,0))</f>
        <v>7</v>
      </c>
      <c r="F320" s="37">
        <f>INDEX(Inputs!$K$5:$K$132,MATCH($B320&amp;"|"&amp;$C320,Inputs!$A$5:$A$132,0))</f>
        <v>4</v>
      </c>
      <c r="G320" s="36"/>
      <c r="H320" s="5" t="str">
        <f>INDEX(Variables!$B$5:$B$65,MATCH($A320,Variables!$A$5:$A$65,0))&amp;IF($C320="",""," | "&amp;INDEX(Mapping!$B$5:$B$26,MATCH($C320,Mapping!$A$5:$A$26,0))&amp;" | "&amp;INDEX(Mapping!$B$30:$B$41,MATCH($B320,Mapping!$A$30:$A$41,0)))</f>
        <v>New carbon tax | Domestic aviation | Other oil products</v>
      </c>
      <c r="I320" s="5" t="str">
        <f>INDEX(Variables!$C$5:$C$65,MATCH($A320,Variables!$A$5:$A$65,0))</f>
        <v>$/GJ</v>
      </c>
      <c r="J320" s="5" t="str">
        <f>INDEX(Variables!$E$5:$E$65,MATCH($A320,Variables!$A$5:$A$65,0))</f>
        <v>Carbon price x EF x fuel and sector coverage</v>
      </c>
      <c r="K320" s="5"/>
      <c r="L320" s="23" t="str">
        <f>LOWER(Settings!$C$4)&amp;".mit."&amp;$A320&amp;IF($C320="","","."&amp;$C320&amp;"."&amp;$B320)&amp;IF(INDEX(Variables!$D$5:$D$65,MATCH($A320,Variables!$A$5:$A$65,0))="","","."&amp;INDEX(Variables!$D$5:$D$65,MATCH($A320,Variables!$A$5:$A$65,0)))&amp;"."&amp;L$5</f>
        <v>egy.mit.ctxnew.avi.oop.a.1</v>
      </c>
      <c r="M320" s="38">
        <f t="shared" si="224"/>
        <v>0</v>
      </c>
      <c r="N320" s="37">
        <f t="shared" si="224"/>
        <v>0</v>
      </c>
      <c r="O320" s="37">
        <f t="shared" si="224"/>
        <v>0</v>
      </c>
      <c r="P320" s="37">
        <f t="shared" si="224"/>
        <v>0</v>
      </c>
      <c r="Q320" s="37">
        <f t="shared" si="224"/>
        <v>0</v>
      </c>
      <c r="R320" s="37">
        <f t="shared" si="224"/>
        <v>0</v>
      </c>
      <c r="S320" s="37">
        <f t="shared" si="224"/>
        <v>0</v>
      </c>
      <c r="T320" s="37">
        <f t="shared" si="224"/>
        <v>0</v>
      </c>
      <c r="U320" s="37">
        <f t="shared" si="224"/>
        <v>0</v>
      </c>
      <c r="V320" s="37">
        <f t="shared" si="224"/>
        <v>0</v>
      </c>
      <c r="W320" s="37">
        <f t="shared" si="224"/>
        <v>0</v>
      </c>
      <c r="X320" s="37">
        <f t="shared" si="224"/>
        <v>0</v>
      </c>
      <c r="Y320" s="37">
        <f t="shared" si="224"/>
        <v>0</v>
      </c>
      <c r="Z320" s="37">
        <f t="shared" si="224"/>
        <v>0</v>
      </c>
      <c r="AA320" s="37"/>
      <c r="AB320" s="23" t="str">
        <f>LOWER(Settings!$C$4)&amp;".mit."&amp;$A320&amp;IF($C320="","","."&amp;$C320&amp;"."&amp;$B320)&amp;IF(INDEX(Variables!$D$5:$D$65,MATCH($A320,Variables!$A$5:$A$65,0))="","","."&amp;INDEX(Variables!$D$5:$D$65,MATCH($A320,Variables!$A$5:$A$65,0)))&amp;"."&amp;AB$5</f>
        <v>egy.mit.ctxnew.avi.oop.a.2</v>
      </c>
      <c r="AC320" s="38">
        <f t="shared" si="225"/>
        <v>0</v>
      </c>
      <c r="AD320" s="37">
        <f t="shared" si="225"/>
        <v>0</v>
      </c>
      <c r="AE320" s="37">
        <f t="shared" si="225"/>
        <v>0</v>
      </c>
      <c r="AF320" s="37">
        <f t="shared" si="225"/>
        <v>0</v>
      </c>
      <c r="AG320" s="37">
        <f t="shared" si="225"/>
        <v>0</v>
      </c>
      <c r="AH320" s="37">
        <f t="shared" si="225"/>
        <v>1.41618</v>
      </c>
      <c r="AI320" s="37">
        <f t="shared" si="225"/>
        <v>1.41618</v>
      </c>
      <c r="AJ320" s="37">
        <f t="shared" si="225"/>
        <v>1.41618</v>
      </c>
      <c r="AK320" s="37">
        <f t="shared" si="225"/>
        <v>1.41618</v>
      </c>
      <c r="AL320" s="37">
        <f t="shared" si="225"/>
        <v>1.41618</v>
      </c>
      <c r="AM320" s="37">
        <f t="shared" si="225"/>
        <v>1.41618</v>
      </c>
      <c r="AN320" s="37">
        <f t="shared" si="225"/>
        <v>1.41618</v>
      </c>
      <c r="AO320" s="37">
        <f t="shared" si="225"/>
        <v>1.41618</v>
      </c>
      <c r="AP320" s="37">
        <f t="shared" si="225"/>
        <v>1.41618</v>
      </c>
    </row>
    <row r="321" spans="1:42" hidden="1" outlineLevel="2" x14ac:dyDescent="0.25">
      <c r="A321" s="5" t="s">
        <v>931</v>
      </c>
      <c r="B321" s="5" t="s">
        <v>877</v>
      </c>
      <c r="C321" s="5" t="s">
        <v>882</v>
      </c>
      <c r="D321" s="37">
        <f>INDEX(Inputs!$T$5:$T$132,MATCH($B321&amp;"|"&amp;$C321,Inputs!$A$5:$A$132,0))</f>
        <v>0</v>
      </c>
      <c r="E321" s="37">
        <f>INDEX(Inputs!$J$5:$J$132,MATCH($B321&amp;"|"&amp;$C321,Inputs!$A$5:$A$132,0))</f>
        <v>8</v>
      </c>
      <c r="F321" s="37">
        <f>INDEX(Inputs!$K$5:$K$132,MATCH($B321&amp;"|"&amp;$C321,Inputs!$A$5:$A$132,0))</f>
        <v>4</v>
      </c>
      <c r="G321" s="36"/>
      <c r="H321" s="5" t="str">
        <f>INDEX(Variables!$B$5:$B$65,MATCH($A321,Variables!$A$5:$A$65,0))&amp;IF($C321="",""," | "&amp;INDEX(Mapping!$B$5:$B$26,MATCH($C321,Mapping!$A$5:$A$26,0))&amp;" | "&amp;INDEX(Mapping!$B$30:$B$41,MATCH($B321,Mapping!$A$30:$A$41,0)))</f>
        <v>New carbon tax | Domestic aviation | Biomass</v>
      </c>
      <c r="I321" s="5" t="str">
        <f>INDEX(Variables!$C$5:$C$65,MATCH($A321,Variables!$A$5:$A$65,0))</f>
        <v>$/GJ</v>
      </c>
      <c r="J321" s="5" t="str">
        <f>INDEX(Variables!$E$5:$E$65,MATCH($A321,Variables!$A$5:$A$65,0))</f>
        <v>Carbon price x EF x fuel and sector coverage</v>
      </c>
      <c r="K321" s="5"/>
      <c r="L321" s="23" t="str">
        <f>LOWER(Settings!$C$4)&amp;".mit."&amp;$A321&amp;IF($C321="","","."&amp;$C321&amp;"."&amp;$B321)&amp;IF(INDEX(Variables!$D$5:$D$65,MATCH($A321,Variables!$A$5:$A$65,0))="","","."&amp;INDEX(Variables!$D$5:$D$65,MATCH($A321,Variables!$A$5:$A$65,0)))&amp;"."&amp;L$5</f>
        <v>egy.mit.ctxnew.avi.bio.a.1</v>
      </c>
      <c r="M321" s="38">
        <f t="shared" si="224"/>
        <v>0</v>
      </c>
      <c r="N321" s="37">
        <f t="shared" si="224"/>
        <v>0</v>
      </c>
      <c r="O321" s="37">
        <f t="shared" si="224"/>
        <v>0</v>
      </c>
      <c r="P321" s="37">
        <f t="shared" si="224"/>
        <v>0</v>
      </c>
      <c r="Q321" s="37">
        <f t="shared" si="224"/>
        <v>0</v>
      </c>
      <c r="R321" s="37">
        <f t="shared" si="224"/>
        <v>0</v>
      </c>
      <c r="S321" s="37">
        <f t="shared" si="224"/>
        <v>0</v>
      </c>
      <c r="T321" s="37">
        <f t="shared" si="224"/>
        <v>0</v>
      </c>
      <c r="U321" s="37">
        <f t="shared" si="224"/>
        <v>0</v>
      </c>
      <c r="V321" s="37">
        <f t="shared" si="224"/>
        <v>0</v>
      </c>
      <c r="W321" s="37">
        <f t="shared" si="224"/>
        <v>0</v>
      </c>
      <c r="X321" s="37">
        <f t="shared" si="224"/>
        <v>0</v>
      </c>
      <c r="Y321" s="37">
        <f t="shared" si="224"/>
        <v>0</v>
      </c>
      <c r="Z321" s="37">
        <f t="shared" si="224"/>
        <v>0</v>
      </c>
      <c r="AA321" s="37"/>
      <c r="AB321" s="23" t="str">
        <f>LOWER(Settings!$C$4)&amp;".mit."&amp;$A321&amp;IF($C321="","","."&amp;$C321&amp;"."&amp;$B321)&amp;IF(INDEX(Variables!$D$5:$D$65,MATCH($A321,Variables!$A$5:$A$65,0))="","","."&amp;INDEX(Variables!$D$5:$D$65,MATCH($A321,Variables!$A$5:$A$65,0)))&amp;"."&amp;AB$5</f>
        <v>egy.mit.ctxnew.avi.bio.a.2</v>
      </c>
      <c r="AC321" s="38">
        <f t="shared" si="225"/>
        <v>0</v>
      </c>
      <c r="AD321" s="37">
        <f t="shared" si="225"/>
        <v>0</v>
      </c>
      <c r="AE321" s="37">
        <f t="shared" si="225"/>
        <v>0</v>
      </c>
      <c r="AF321" s="37">
        <f t="shared" si="225"/>
        <v>0</v>
      </c>
      <c r="AG321" s="37">
        <f t="shared" si="225"/>
        <v>0</v>
      </c>
      <c r="AH321" s="37">
        <f t="shared" si="225"/>
        <v>0</v>
      </c>
      <c r="AI321" s="37">
        <f t="shared" si="225"/>
        <v>0</v>
      </c>
      <c r="AJ321" s="37">
        <f t="shared" si="225"/>
        <v>0</v>
      </c>
      <c r="AK321" s="37">
        <f t="shared" si="225"/>
        <v>0</v>
      </c>
      <c r="AL321" s="37">
        <f t="shared" si="225"/>
        <v>0</v>
      </c>
      <c r="AM321" s="37">
        <f t="shared" si="225"/>
        <v>0</v>
      </c>
      <c r="AN321" s="37">
        <f t="shared" si="225"/>
        <v>0</v>
      </c>
      <c r="AO321" s="37">
        <f t="shared" si="225"/>
        <v>0</v>
      </c>
      <c r="AP321" s="37">
        <f t="shared" si="225"/>
        <v>0</v>
      </c>
    </row>
    <row r="322" spans="1:42" hidden="1" outlineLevel="2" x14ac:dyDescent="0.25"/>
    <row r="323" spans="1:42" hidden="1" outlineLevel="2" x14ac:dyDescent="0.25">
      <c r="A323" s="5" t="s">
        <v>932</v>
      </c>
      <c r="B323" s="5" t="s">
        <v>869</v>
      </c>
      <c r="C323" s="5" t="s">
        <v>882</v>
      </c>
      <c r="D323" s="37">
        <f>INDEX(Inputs!$L$5:$L$132,MATCH($B323&amp;"|"&amp;$C323,Inputs!$A$5:$A$132,0))</f>
        <v>3</v>
      </c>
      <c r="E323" s="37">
        <f>INDEX(Inputs!$I$5:$I$132,MATCH($B323&amp;"|"&amp;$C323,Inputs!$A$5:$A$132,0))</f>
        <v>1</v>
      </c>
      <c r="F323" s="36"/>
      <c r="G323" s="36"/>
      <c r="H323" s="5" t="str">
        <f>INDEX(Variables!$B$5:$B$65,MATCH($A323,Variables!$A$5:$A$65,0))&amp;IF($C323="",""," | "&amp;INDEX(Mapping!$B$5:$B$26,MATCH($C323,Mapping!$A$5:$A$26,0))&amp;" | "&amp;INDEX(Mapping!$B$30:$B$41,MATCH($B323,Mapping!$A$30:$A$41,0)))</f>
        <v>New excise tax (fuel price reform) | Domestic aviation | Coal</v>
      </c>
      <c r="I323" s="5" t="str">
        <f>INDEX(Variables!$C$5:$C$65,MATCH($A323,Variables!$A$5:$A$65,0))</f>
        <v>$/GJ</v>
      </c>
      <c r="J323" s="5" t="str">
        <f>INDEX(Variables!$E$5:$E$65,MATCH($A323,Variables!$A$5:$A$65,0))</f>
        <v>Fuel price reform path / GJ per unit</v>
      </c>
      <c r="K323" s="5"/>
      <c r="L323" s="23" t="str">
        <f>LOWER(Settings!$C$4)&amp;".mit."&amp;$A323&amp;IF($C323="","","."&amp;$C323&amp;"."&amp;$B323)&amp;IF(INDEX(Variables!$D$5:$D$65,MATCH($A323,Variables!$A$5:$A$65,0))="","","."&amp;INDEX(Variables!$D$5:$D$65,MATCH($A323,Variables!$A$5:$A$65,0)))&amp;"."&amp;L$5</f>
        <v>egy.mit.ntx.avi.coa.a.1</v>
      </c>
      <c r="M323" s="38">
        <f t="shared" ref="M323:Z330" si="226">INDEX(M$78:M$91,$D323)/$E323</f>
        <v>0</v>
      </c>
      <c r="N323" s="37">
        <f t="shared" si="226"/>
        <v>0</v>
      </c>
      <c r="O323" s="37">
        <f t="shared" si="226"/>
        <v>0</v>
      </c>
      <c r="P323" s="37">
        <f t="shared" si="226"/>
        <v>0</v>
      </c>
      <c r="Q323" s="37">
        <f t="shared" si="226"/>
        <v>0</v>
      </c>
      <c r="R323" s="37">
        <f t="shared" si="226"/>
        <v>0</v>
      </c>
      <c r="S323" s="37">
        <f t="shared" si="226"/>
        <v>0</v>
      </c>
      <c r="T323" s="37">
        <f t="shared" si="226"/>
        <v>0</v>
      </c>
      <c r="U323" s="37">
        <f t="shared" si="226"/>
        <v>0</v>
      </c>
      <c r="V323" s="37">
        <f t="shared" si="226"/>
        <v>0</v>
      </c>
      <c r="W323" s="37">
        <f t="shared" si="226"/>
        <v>0</v>
      </c>
      <c r="X323" s="37">
        <f t="shared" si="226"/>
        <v>0</v>
      </c>
      <c r="Y323" s="37">
        <f t="shared" si="226"/>
        <v>0</v>
      </c>
      <c r="Z323" s="37">
        <f t="shared" si="226"/>
        <v>0</v>
      </c>
      <c r="AA323" s="37"/>
      <c r="AB323" s="23" t="str">
        <f>LOWER(Settings!$C$4)&amp;".mit."&amp;$A323&amp;IF($C323="","","."&amp;$C323&amp;"."&amp;$B323)&amp;IF(INDEX(Variables!$D$5:$D$65,MATCH($A323,Variables!$A$5:$A$65,0))="","","."&amp;INDEX(Variables!$D$5:$D$65,MATCH($A323,Variables!$A$5:$A$65,0)))&amp;"."&amp;AB$5</f>
        <v>egy.mit.ntx.avi.coa.a.2</v>
      </c>
      <c r="AC323" s="38">
        <f t="shared" ref="AC323:AP330" si="227">INDEX(AC$78:AC$91,$D323)/$E323</f>
        <v>0</v>
      </c>
      <c r="AD323" s="37">
        <f t="shared" si="227"/>
        <v>0</v>
      </c>
      <c r="AE323" s="37">
        <f t="shared" si="227"/>
        <v>0</v>
      </c>
      <c r="AF323" s="37">
        <f t="shared" si="227"/>
        <v>0</v>
      </c>
      <c r="AG323" s="37">
        <f t="shared" si="227"/>
        <v>0</v>
      </c>
      <c r="AH323" s="37">
        <f t="shared" si="227"/>
        <v>0</v>
      </c>
      <c r="AI323" s="37">
        <f t="shared" si="227"/>
        <v>0</v>
      </c>
      <c r="AJ323" s="37">
        <f t="shared" si="227"/>
        <v>0</v>
      </c>
      <c r="AK323" s="37">
        <f t="shared" si="227"/>
        <v>0</v>
      </c>
      <c r="AL323" s="37">
        <f t="shared" si="227"/>
        <v>0</v>
      </c>
      <c r="AM323" s="37">
        <f t="shared" si="227"/>
        <v>0</v>
      </c>
      <c r="AN323" s="37">
        <f t="shared" si="227"/>
        <v>0</v>
      </c>
      <c r="AO323" s="37">
        <f t="shared" si="227"/>
        <v>0</v>
      </c>
      <c r="AP323" s="37">
        <f t="shared" si="227"/>
        <v>0</v>
      </c>
    </row>
    <row r="324" spans="1:42" hidden="1" outlineLevel="2" x14ac:dyDescent="0.25">
      <c r="A324" s="5" t="s">
        <v>932</v>
      </c>
      <c r="B324" s="5" t="s">
        <v>871</v>
      </c>
      <c r="C324" s="5" t="s">
        <v>882</v>
      </c>
      <c r="D324" s="37">
        <f>INDEX(Inputs!$L$5:$L$132,MATCH($B324&amp;"|"&amp;$C324,Inputs!$A$5:$A$132,0))</f>
        <v>6</v>
      </c>
      <c r="E324" s="37">
        <f>INDEX(Inputs!$I$5:$I$132,MATCH($B324&amp;"|"&amp;$C324,Inputs!$A$5:$A$132,0))</f>
        <v>1</v>
      </c>
      <c r="F324" s="36"/>
      <c r="G324" s="36"/>
      <c r="H324" s="5" t="str">
        <f>INDEX(Variables!$B$5:$B$65,MATCH($A324,Variables!$A$5:$A$65,0))&amp;IF($C324="",""," | "&amp;INDEX(Mapping!$B$5:$B$26,MATCH($C324,Mapping!$A$5:$A$26,0))&amp;" | "&amp;INDEX(Mapping!$B$30:$B$41,MATCH($B324,Mapping!$A$30:$A$41,0)))</f>
        <v>New excise tax (fuel price reform) | Domestic aviation | Natural gas</v>
      </c>
      <c r="I324" s="5" t="str">
        <f>INDEX(Variables!$C$5:$C$65,MATCH($A324,Variables!$A$5:$A$65,0))</f>
        <v>$/GJ</v>
      </c>
      <c r="J324" s="5" t="str">
        <f>INDEX(Variables!$E$5:$E$65,MATCH($A324,Variables!$A$5:$A$65,0))</f>
        <v>Fuel price reform path / GJ per unit</v>
      </c>
      <c r="K324" s="5"/>
      <c r="L324" s="23" t="str">
        <f>LOWER(Settings!$C$4)&amp;".mit."&amp;$A324&amp;IF($C324="","","."&amp;$C324&amp;"."&amp;$B324)&amp;IF(INDEX(Variables!$D$5:$D$65,MATCH($A324,Variables!$A$5:$A$65,0))="","","."&amp;INDEX(Variables!$D$5:$D$65,MATCH($A324,Variables!$A$5:$A$65,0)))&amp;"."&amp;L$5</f>
        <v>egy.mit.ntx.avi.nga.a.1</v>
      </c>
      <c r="M324" s="38">
        <f t="shared" si="226"/>
        <v>0</v>
      </c>
      <c r="N324" s="37">
        <f t="shared" si="226"/>
        <v>0</v>
      </c>
      <c r="O324" s="37">
        <f t="shared" si="226"/>
        <v>0</v>
      </c>
      <c r="P324" s="37">
        <f t="shared" si="226"/>
        <v>0</v>
      </c>
      <c r="Q324" s="37">
        <f t="shared" si="226"/>
        <v>0</v>
      </c>
      <c r="R324" s="37">
        <f t="shared" si="226"/>
        <v>0</v>
      </c>
      <c r="S324" s="37">
        <f t="shared" si="226"/>
        <v>0</v>
      </c>
      <c r="T324" s="37">
        <f t="shared" si="226"/>
        <v>0</v>
      </c>
      <c r="U324" s="37">
        <f t="shared" si="226"/>
        <v>0</v>
      </c>
      <c r="V324" s="37">
        <f t="shared" si="226"/>
        <v>0</v>
      </c>
      <c r="W324" s="37">
        <f t="shared" si="226"/>
        <v>0</v>
      </c>
      <c r="X324" s="37">
        <f t="shared" si="226"/>
        <v>0</v>
      </c>
      <c r="Y324" s="37">
        <f t="shared" si="226"/>
        <v>0</v>
      </c>
      <c r="Z324" s="37">
        <f t="shared" si="226"/>
        <v>0</v>
      </c>
      <c r="AA324" s="37"/>
      <c r="AB324" s="23" t="str">
        <f>LOWER(Settings!$C$4)&amp;".mit."&amp;$A324&amp;IF($C324="","","."&amp;$C324&amp;"."&amp;$B324)&amp;IF(INDEX(Variables!$D$5:$D$65,MATCH($A324,Variables!$A$5:$A$65,0))="","","."&amp;INDEX(Variables!$D$5:$D$65,MATCH($A324,Variables!$A$5:$A$65,0)))&amp;"."&amp;AB$5</f>
        <v>egy.mit.ntx.avi.nga.a.2</v>
      </c>
      <c r="AC324" s="38">
        <f t="shared" si="227"/>
        <v>0</v>
      </c>
      <c r="AD324" s="37">
        <f t="shared" si="227"/>
        <v>0</v>
      </c>
      <c r="AE324" s="37">
        <f t="shared" si="227"/>
        <v>0</v>
      </c>
      <c r="AF324" s="37">
        <f t="shared" si="227"/>
        <v>0</v>
      </c>
      <c r="AG324" s="37">
        <f t="shared" si="227"/>
        <v>0</v>
      </c>
      <c r="AH324" s="37">
        <f t="shared" si="227"/>
        <v>0</v>
      </c>
      <c r="AI324" s="37">
        <f t="shared" si="227"/>
        <v>0</v>
      </c>
      <c r="AJ324" s="37">
        <f t="shared" si="227"/>
        <v>0</v>
      </c>
      <c r="AK324" s="37">
        <f t="shared" si="227"/>
        <v>0</v>
      </c>
      <c r="AL324" s="37">
        <f t="shared" si="227"/>
        <v>0</v>
      </c>
      <c r="AM324" s="37">
        <f t="shared" si="227"/>
        <v>0</v>
      </c>
      <c r="AN324" s="37">
        <f t="shared" si="227"/>
        <v>0</v>
      </c>
      <c r="AO324" s="37">
        <f t="shared" si="227"/>
        <v>0</v>
      </c>
      <c r="AP324" s="37">
        <f t="shared" si="227"/>
        <v>0</v>
      </c>
    </row>
    <row r="325" spans="1:42" hidden="1" outlineLevel="2" x14ac:dyDescent="0.25">
      <c r="A325" s="5" t="s">
        <v>932</v>
      </c>
      <c r="B325" s="5" t="s">
        <v>872</v>
      </c>
      <c r="C325" s="5" t="s">
        <v>882</v>
      </c>
      <c r="D325" s="37">
        <f>INDEX(Inputs!$L$5:$L$132,MATCH($B325&amp;"|"&amp;$C325,Inputs!$A$5:$A$132,0))</f>
        <v>9</v>
      </c>
      <c r="E325" s="37">
        <f>INDEX(Inputs!$I$5:$I$132,MATCH($B325&amp;"|"&amp;$C325,Inputs!$A$5:$A$132,0))</f>
        <v>3.4969740000000013E-2</v>
      </c>
      <c r="F325" s="36"/>
      <c r="G325" s="36"/>
      <c r="H325" s="5" t="str">
        <f>INDEX(Variables!$B$5:$B$65,MATCH($A325,Variables!$A$5:$A$65,0))&amp;IF($C325="",""," | "&amp;INDEX(Mapping!$B$5:$B$26,MATCH($C325,Mapping!$A$5:$A$26,0))&amp;" | "&amp;INDEX(Mapping!$B$30:$B$41,MATCH($B325,Mapping!$A$30:$A$41,0)))</f>
        <v>New excise tax (fuel price reform) | Domestic aviation | Gasoline</v>
      </c>
      <c r="I325" s="5" t="str">
        <f>INDEX(Variables!$C$5:$C$65,MATCH($A325,Variables!$A$5:$A$65,0))</f>
        <v>$/GJ</v>
      </c>
      <c r="J325" s="5" t="str">
        <f>INDEX(Variables!$E$5:$E$65,MATCH($A325,Variables!$A$5:$A$65,0))</f>
        <v>Fuel price reform path / GJ per unit</v>
      </c>
      <c r="K325" s="5"/>
      <c r="L325" s="23" t="str">
        <f>LOWER(Settings!$C$4)&amp;".mit."&amp;$A325&amp;IF($C325="","","."&amp;$C325&amp;"."&amp;$B325)&amp;IF(INDEX(Variables!$D$5:$D$65,MATCH($A325,Variables!$A$5:$A$65,0))="","","."&amp;INDEX(Variables!$D$5:$D$65,MATCH($A325,Variables!$A$5:$A$65,0)))&amp;"."&amp;L$5</f>
        <v>egy.mit.ntx.avi.gso.a.1</v>
      </c>
      <c r="M325" s="38">
        <f t="shared" si="226"/>
        <v>0</v>
      </c>
      <c r="N325" s="37">
        <f t="shared" si="226"/>
        <v>0</v>
      </c>
      <c r="O325" s="37">
        <f t="shared" si="226"/>
        <v>0</v>
      </c>
      <c r="P325" s="37">
        <f t="shared" si="226"/>
        <v>0</v>
      </c>
      <c r="Q325" s="37">
        <f t="shared" si="226"/>
        <v>0</v>
      </c>
      <c r="R325" s="37">
        <f t="shared" si="226"/>
        <v>0</v>
      </c>
      <c r="S325" s="37">
        <f t="shared" si="226"/>
        <v>0</v>
      </c>
      <c r="T325" s="37">
        <f t="shared" si="226"/>
        <v>0</v>
      </c>
      <c r="U325" s="37">
        <f t="shared" si="226"/>
        <v>0</v>
      </c>
      <c r="V325" s="37">
        <f t="shared" si="226"/>
        <v>0</v>
      </c>
      <c r="W325" s="37">
        <f t="shared" si="226"/>
        <v>0</v>
      </c>
      <c r="X325" s="37">
        <f t="shared" si="226"/>
        <v>0</v>
      </c>
      <c r="Y325" s="37">
        <f t="shared" si="226"/>
        <v>0</v>
      </c>
      <c r="Z325" s="37">
        <f t="shared" si="226"/>
        <v>0</v>
      </c>
      <c r="AA325" s="37"/>
      <c r="AB325" s="23" t="str">
        <f>LOWER(Settings!$C$4)&amp;".mit."&amp;$A325&amp;IF($C325="","","."&amp;$C325&amp;"."&amp;$B325)&amp;IF(INDEX(Variables!$D$5:$D$65,MATCH($A325,Variables!$A$5:$A$65,0))="","","."&amp;INDEX(Variables!$D$5:$D$65,MATCH($A325,Variables!$A$5:$A$65,0)))&amp;"."&amp;AB$5</f>
        <v>egy.mit.ntx.avi.gso.a.2</v>
      </c>
      <c r="AC325" s="38">
        <f t="shared" si="227"/>
        <v>0</v>
      </c>
      <c r="AD325" s="37">
        <f t="shared" si="227"/>
        <v>0</v>
      </c>
      <c r="AE325" s="37">
        <f t="shared" si="227"/>
        <v>0</v>
      </c>
      <c r="AF325" s="37">
        <f t="shared" si="227"/>
        <v>0</v>
      </c>
      <c r="AG325" s="37">
        <f t="shared" si="227"/>
        <v>0</v>
      </c>
      <c r="AH325" s="37">
        <f t="shared" si="227"/>
        <v>0</v>
      </c>
      <c r="AI325" s="37">
        <f t="shared" si="227"/>
        <v>0</v>
      </c>
      <c r="AJ325" s="37">
        <f t="shared" si="227"/>
        <v>0</v>
      </c>
      <c r="AK325" s="37">
        <f t="shared" si="227"/>
        <v>0</v>
      </c>
      <c r="AL325" s="37">
        <f t="shared" si="227"/>
        <v>0</v>
      </c>
      <c r="AM325" s="37">
        <f t="shared" si="227"/>
        <v>0</v>
      </c>
      <c r="AN325" s="37">
        <f t="shared" si="227"/>
        <v>0</v>
      </c>
      <c r="AO325" s="37">
        <f t="shared" si="227"/>
        <v>0</v>
      </c>
      <c r="AP325" s="37">
        <f t="shared" si="227"/>
        <v>0</v>
      </c>
    </row>
    <row r="326" spans="1:42" hidden="1" outlineLevel="2" x14ac:dyDescent="0.25">
      <c r="A326" s="5" t="s">
        <v>932</v>
      </c>
      <c r="B326" s="5" t="s">
        <v>873</v>
      </c>
      <c r="C326" s="5" t="s">
        <v>882</v>
      </c>
      <c r="D326" s="37">
        <f>INDEX(Inputs!$L$5:$L$132,MATCH($B326&amp;"|"&amp;$C326,Inputs!$A$5:$A$132,0))</f>
        <v>10</v>
      </c>
      <c r="E326" s="37">
        <f>INDEX(Inputs!$I$5:$I$132,MATCH($B326&amp;"|"&amp;$C326,Inputs!$A$5:$A$132,0))</f>
        <v>3.7295190000000013E-2</v>
      </c>
      <c r="F326" s="36"/>
      <c r="G326" s="36"/>
      <c r="H326" s="5" t="str">
        <f>INDEX(Variables!$B$5:$B$65,MATCH($A326,Variables!$A$5:$A$65,0))&amp;IF($C326="",""," | "&amp;INDEX(Mapping!$B$5:$B$26,MATCH($C326,Mapping!$A$5:$A$26,0))&amp;" | "&amp;INDEX(Mapping!$B$30:$B$41,MATCH($B326,Mapping!$A$30:$A$41,0)))</f>
        <v>New excise tax (fuel price reform) | Domestic aviation | Diesel</v>
      </c>
      <c r="I326" s="5" t="str">
        <f>INDEX(Variables!$C$5:$C$65,MATCH($A326,Variables!$A$5:$A$65,0))</f>
        <v>$/GJ</v>
      </c>
      <c r="J326" s="5" t="str">
        <f>INDEX(Variables!$E$5:$E$65,MATCH($A326,Variables!$A$5:$A$65,0))</f>
        <v>Fuel price reform path / GJ per unit</v>
      </c>
      <c r="K326" s="5"/>
      <c r="L326" s="23" t="str">
        <f>LOWER(Settings!$C$4)&amp;".mit."&amp;$A326&amp;IF($C326="","","."&amp;$C326&amp;"."&amp;$B326)&amp;IF(INDEX(Variables!$D$5:$D$65,MATCH($A326,Variables!$A$5:$A$65,0))="","","."&amp;INDEX(Variables!$D$5:$D$65,MATCH($A326,Variables!$A$5:$A$65,0)))&amp;"."&amp;L$5</f>
        <v>egy.mit.ntx.avi.die.a.1</v>
      </c>
      <c r="M326" s="38">
        <f t="shared" si="226"/>
        <v>0</v>
      </c>
      <c r="N326" s="37">
        <f t="shared" si="226"/>
        <v>0</v>
      </c>
      <c r="O326" s="37">
        <f t="shared" si="226"/>
        <v>0</v>
      </c>
      <c r="P326" s="37">
        <f t="shared" si="226"/>
        <v>0</v>
      </c>
      <c r="Q326" s="37">
        <f t="shared" si="226"/>
        <v>0</v>
      </c>
      <c r="R326" s="37">
        <f t="shared" si="226"/>
        <v>0</v>
      </c>
      <c r="S326" s="37">
        <f t="shared" si="226"/>
        <v>0</v>
      </c>
      <c r="T326" s="37">
        <f t="shared" si="226"/>
        <v>0</v>
      </c>
      <c r="U326" s="37">
        <f t="shared" si="226"/>
        <v>0</v>
      </c>
      <c r="V326" s="37">
        <f t="shared" si="226"/>
        <v>0</v>
      </c>
      <c r="W326" s="37">
        <f t="shared" si="226"/>
        <v>0</v>
      </c>
      <c r="X326" s="37">
        <f t="shared" si="226"/>
        <v>0</v>
      </c>
      <c r="Y326" s="37">
        <f t="shared" si="226"/>
        <v>0</v>
      </c>
      <c r="Z326" s="37">
        <f t="shared" si="226"/>
        <v>0</v>
      </c>
      <c r="AA326" s="37"/>
      <c r="AB326" s="23" t="str">
        <f>LOWER(Settings!$C$4)&amp;".mit."&amp;$A326&amp;IF($C326="","","."&amp;$C326&amp;"."&amp;$B326)&amp;IF(INDEX(Variables!$D$5:$D$65,MATCH($A326,Variables!$A$5:$A$65,0))="","","."&amp;INDEX(Variables!$D$5:$D$65,MATCH($A326,Variables!$A$5:$A$65,0)))&amp;"."&amp;AB$5</f>
        <v>egy.mit.ntx.avi.die.a.2</v>
      </c>
      <c r="AC326" s="38">
        <f t="shared" si="227"/>
        <v>0</v>
      </c>
      <c r="AD326" s="37">
        <f t="shared" si="227"/>
        <v>0</v>
      </c>
      <c r="AE326" s="37">
        <f t="shared" si="227"/>
        <v>0</v>
      </c>
      <c r="AF326" s="37">
        <f t="shared" si="227"/>
        <v>0</v>
      </c>
      <c r="AG326" s="37">
        <f t="shared" si="227"/>
        <v>0</v>
      </c>
      <c r="AH326" s="37">
        <f t="shared" si="227"/>
        <v>0</v>
      </c>
      <c r="AI326" s="37">
        <f t="shared" si="227"/>
        <v>0</v>
      </c>
      <c r="AJ326" s="37">
        <f t="shared" si="227"/>
        <v>0</v>
      </c>
      <c r="AK326" s="37">
        <f t="shared" si="227"/>
        <v>0</v>
      </c>
      <c r="AL326" s="37">
        <f t="shared" si="227"/>
        <v>0</v>
      </c>
      <c r="AM326" s="37">
        <f t="shared" si="227"/>
        <v>0</v>
      </c>
      <c r="AN326" s="37">
        <f t="shared" si="227"/>
        <v>0</v>
      </c>
      <c r="AO326" s="37">
        <f t="shared" si="227"/>
        <v>0</v>
      </c>
      <c r="AP326" s="37">
        <f t="shared" si="227"/>
        <v>0</v>
      </c>
    </row>
    <row r="327" spans="1:42" hidden="1" outlineLevel="2" x14ac:dyDescent="0.25">
      <c r="A327" s="5" t="s">
        <v>932</v>
      </c>
      <c r="B327" s="5" t="s">
        <v>874</v>
      </c>
      <c r="C327" s="5" t="s">
        <v>882</v>
      </c>
      <c r="D327" s="37">
        <f>INDEX(Inputs!$L$5:$L$132,MATCH($B327&amp;"|"&amp;$C327,Inputs!$A$5:$A$132,0))</f>
        <v>11</v>
      </c>
      <c r="E327" s="37">
        <f>INDEX(Inputs!$I$5:$I$132,MATCH($B327&amp;"|"&amp;$C327,Inputs!$A$5:$A$132,0))</f>
        <v>2.5779688544951249E-2</v>
      </c>
      <c r="F327" s="36"/>
      <c r="G327" s="36"/>
      <c r="H327" s="5" t="str">
        <f>INDEX(Variables!$B$5:$B$65,MATCH($A327,Variables!$A$5:$A$65,0))&amp;IF($C327="",""," | "&amp;INDEX(Mapping!$B$5:$B$26,MATCH($C327,Mapping!$A$5:$A$26,0))&amp;" | "&amp;INDEX(Mapping!$B$30:$B$41,MATCH($B327,Mapping!$A$30:$A$41,0)))</f>
        <v>New excise tax (fuel price reform) | Domestic aviation | LPG</v>
      </c>
      <c r="I327" s="5" t="str">
        <f>INDEX(Variables!$C$5:$C$65,MATCH($A327,Variables!$A$5:$A$65,0))</f>
        <v>$/GJ</v>
      </c>
      <c r="J327" s="5" t="str">
        <f>INDEX(Variables!$E$5:$E$65,MATCH($A327,Variables!$A$5:$A$65,0))</f>
        <v>Fuel price reform path / GJ per unit</v>
      </c>
      <c r="K327" s="5"/>
      <c r="L327" s="23" t="str">
        <f>LOWER(Settings!$C$4)&amp;".mit."&amp;$A327&amp;IF($C327="","","."&amp;$C327&amp;"."&amp;$B327)&amp;IF(INDEX(Variables!$D$5:$D$65,MATCH($A327,Variables!$A$5:$A$65,0))="","","."&amp;INDEX(Variables!$D$5:$D$65,MATCH($A327,Variables!$A$5:$A$65,0)))&amp;"."&amp;L$5</f>
        <v>egy.mit.ntx.avi.lpg.a.1</v>
      </c>
      <c r="M327" s="38">
        <f t="shared" si="226"/>
        <v>0</v>
      </c>
      <c r="N327" s="37">
        <f t="shared" si="226"/>
        <v>0</v>
      </c>
      <c r="O327" s="37">
        <f t="shared" si="226"/>
        <v>0</v>
      </c>
      <c r="P327" s="37">
        <f t="shared" si="226"/>
        <v>0</v>
      </c>
      <c r="Q327" s="37">
        <f t="shared" si="226"/>
        <v>0</v>
      </c>
      <c r="R327" s="37">
        <f t="shared" si="226"/>
        <v>0</v>
      </c>
      <c r="S327" s="37">
        <f t="shared" si="226"/>
        <v>0</v>
      </c>
      <c r="T327" s="37">
        <f t="shared" si="226"/>
        <v>0</v>
      </c>
      <c r="U327" s="37">
        <f t="shared" si="226"/>
        <v>0</v>
      </c>
      <c r="V327" s="37">
        <f t="shared" si="226"/>
        <v>0</v>
      </c>
      <c r="W327" s="37">
        <f t="shared" si="226"/>
        <v>0</v>
      </c>
      <c r="X327" s="37">
        <f t="shared" si="226"/>
        <v>0</v>
      </c>
      <c r="Y327" s="37">
        <f t="shared" si="226"/>
        <v>0</v>
      </c>
      <c r="Z327" s="37">
        <f t="shared" si="226"/>
        <v>0</v>
      </c>
      <c r="AA327" s="37"/>
      <c r="AB327" s="23" t="str">
        <f>LOWER(Settings!$C$4)&amp;".mit."&amp;$A327&amp;IF($C327="","","."&amp;$C327&amp;"."&amp;$B327)&amp;IF(INDEX(Variables!$D$5:$D$65,MATCH($A327,Variables!$A$5:$A$65,0))="","","."&amp;INDEX(Variables!$D$5:$D$65,MATCH($A327,Variables!$A$5:$A$65,0)))&amp;"."&amp;AB$5</f>
        <v>egy.mit.ntx.avi.lpg.a.2</v>
      </c>
      <c r="AC327" s="38">
        <f t="shared" si="227"/>
        <v>0</v>
      </c>
      <c r="AD327" s="37">
        <f t="shared" si="227"/>
        <v>0</v>
      </c>
      <c r="AE327" s="37">
        <f t="shared" si="227"/>
        <v>0</v>
      </c>
      <c r="AF327" s="37">
        <f t="shared" si="227"/>
        <v>0</v>
      </c>
      <c r="AG327" s="37">
        <f t="shared" si="227"/>
        <v>0</v>
      </c>
      <c r="AH327" s="37">
        <f t="shared" si="227"/>
        <v>0</v>
      </c>
      <c r="AI327" s="37">
        <f t="shared" si="227"/>
        <v>0</v>
      </c>
      <c r="AJ327" s="37">
        <f t="shared" si="227"/>
        <v>0</v>
      </c>
      <c r="AK327" s="37">
        <f t="shared" si="227"/>
        <v>0</v>
      </c>
      <c r="AL327" s="37">
        <f t="shared" si="227"/>
        <v>0</v>
      </c>
      <c r="AM327" s="37">
        <f t="shared" si="227"/>
        <v>0</v>
      </c>
      <c r="AN327" s="37">
        <f t="shared" si="227"/>
        <v>0</v>
      </c>
      <c r="AO327" s="37">
        <f t="shared" si="227"/>
        <v>0</v>
      </c>
      <c r="AP327" s="37">
        <f t="shared" si="227"/>
        <v>0</v>
      </c>
    </row>
    <row r="328" spans="1:42" hidden="1" outlineLevel="2" x14ac:dyDescent="0.25">
      <c r="A328" s="5" t="s">
        <v>932</v>
      </c>
      <c r="B328" s="5" t="s">
        <v>875</v>
      </c>
      <c r="C328" s="5" t="s">
        <v>882</v>
      </c>
      <c r="D328" s="37">
        <f>INDEX(Inputs!$L$5:$L$132,MATCH($B328&amp;"|"&amp;$C328,Inputs!$A$5:$A$132,0))</f>
        <v>12</v>
      </c>
      <c r="E328" s="37">
        <f>INDEX(Inputs!$I$5:$I$132,MATCH($B328&amp;"|"&amp;$C328,Inputs!$A$5:$A$132,0))</f>
        <v>3.7748829655107147E-2</v>
      </c>
      <c r="F328" s="36"/>
      <c r="G328" s="36"/>
      <c r="H328" s="5" t="str">
        <f>INDEX(Variables!$B$5:$B$65,MATCH($A328,Variables!$A$5:$A$65,0))&amp;IF($C328="",""," | "&amp;INDEX(Mapping!$B$5:$B$26,MATCH($C328,Mapping!$A$5:$A$26,0))&amp;" | "&amp;INDEX(Mapping!$B$30:$B$41,MATCH($B328,Mapping!$A$30:$A$41,0)))</f>
        <v>New excise tax (fuel price reform) | Domestic aviation | Kerosene</v>
      </c>
      <c r="I328" s="5" t="str">
        <f>INDEX(Variables!$C$5:$C$65,MATCH($A328,Variables!$A$5:$A$65,0))</f>
        <v>$/GJ</v>
      </c>
      <c r="J328" s="5" t="str">
        <f>INDEX(Variables!$E$5:$E$65,MATCH($A328,Variables!$A$5:$A$65,0))</f>
        <v>Fuel price reform path / GJ per unit</v>
      </c>
      <c r="K328" s="5"/>
      <c r="L328" s="23" t="str">
        <f>LOWER(Settings!$C$4)&amp;".mit."&amp;$A328&amp;IF($C328="","","."&amp;$C328&amp;"."&amp;$B328)&amp;IF(INDEX(Variables!$D$5:$D$65,MATCH($A328,Variables!$A$5:$A$65,0))="","","."&amp;INDEX(Variables!$D$5:$D$65,MATCH($A328,Variables!$A$5:$A$65,0)))&amp;"."&amp;L$5</f>
        <v>egy.mit.ntx.avi.ker.a.1</v>
      </c>
      <c r="M328" s="38">
        <f t="shared" si="226"/>
        <v>0</v>
      </c>
      <c r="N328" s="37">
        <f t="shared" si="226"/>
        <v>0</v>
      </c>
      <c r="O328" s="37">
        <f t="shared" si="226"/>
        <v>0</v>
      </c>
      <c r="P328" s="37">
        <f t="shared" si="226"/>
        <v>0</v>
      </c>
      <c r="Q328" s="37">
        <f t="shared" si="226"/>
        <v>0</v>
      </c>
      <c r="R328" s="37">
        <f t="shared" si="226"/>
        <v>0</v>
      </c>
      <c r="S328" s="37">
        <f t="shared" si="226"/>
        <v>0</v>
      </c>
      <c r="T328" s="37">
        <f t="shared" si="226"/>
        <v>0</v>
      </c>
      <c r="U328" s="37">
        <f t="shared" si="226"/>
        <v>0</v>
      </c>
      <c r="V328" s="37">
        <f t="shared" si="226"/>
        <v>0</v>
      </c>
      <c r="W328" s="37">
        <f t="shared" si="226"/>
        <v>0</v>
      </c>
      <c r="X328" s="37">
        <f t="shared" si="226"/>
        <v>0</v>
      </c>
      <c r="Y328" s="37">
        <f t="shared" si="226"/>
        <v>0</v>
      </c>
      <c r="Z328" s="37">
        <f t="shared" si="226"/>
        <v>0</v>
      </c>
      <c r="AA328" s="37"/>
      <c r="AB328" s="23" t="str">
        <f>LOWER(Settings!$C$4)&amp;".mit."&amp;$A328&amp;IF($C328="","","."&amp;$C328&amp;"."&amp;$B328)&amp;IF(INDEX(Variables!$D$5:$D$65,MATCH($A328,Variables!$A$5:$A$65,0))="","","."&amp;INDEX(Variables!$D$5:$D$65,MATCH($A328,Variables!$A$5:$A$65,0)))&amp;"."&amp;AB$5</f>
        <v>egy.mit.ntx.avi.ker.a.2</v>
      </c>
      <c r="AC328" s="38">
        <f t="shared" si="227"/>
        <v>0</v>
      </c>
      <c r="AD328" s="37">
        <f t="shared" si="227"/>
        <v>0</v>
      </c>
      <c r="AE328" s="37">
        <f t="shared" si="227"/>
        <v>0</v>
      </c>
      <c r="AF328" s="37">
        <f t="shared" si="227"/>
        <v>0</v>
      </c>
      <c r="AG328" s="37">
        <f t="shared" si="227"/>
        <v>0</v>
      </c>
      <c r="AH328" s="37">
        <f t="shared" si="227"/>
        <v>0</v>
      </c>
      <c r="AI328" s="37">
        <f t="shared" si="227"/>
        <v>0</v>
      </c>
      <c r="AJ328" s="37">
        <f t="shared" si="227"/>
        <v>0</v>
      </c>
      <c r="AK328" s="37">
        <f t="shared" si="227"/>
        <v>0</v>
      </c>
      <c r="AL328" s="37">
        <f t="shared" si="227"/>
        <v>0</v>
      </c>
      <c r="AM328" s="37">
        <f t="shared" si="227"/>
        <v>0</v>
      </c>
      <c r="AN328" s="37">
        <f t="shared" si="227"/>
        <v>0</v>
      </c>
      <c r="AO328" s="37">
        <f t="shared" si="227"/>
        <v>0</v>
      </c>
      <c r="AP328" s="37">
        <f t="shared" si="227"/>
        <v>0</v>
      </c>
    </row>
    <row r="329" spans="1:42" hidden="1" outlineLevel="2" x14ac:dyDescent="0.25">
      <c r="A329" s="5" t="s">
        <v>932</v>
      </c>
      <c r="B329" s="5" t="s">
        <v>876</v>
      </c>
      <c r="C329" s="5" t="s">
        <v>882</v>
      </c>
      <c r="D329" s="37">
        <f>INDEX(Inputs!$L$5:$L$132,MATCH($B329&amp;"|"&amp;$C329,Inputs!$A$5:$A$132,0))</f>
        <v>13</v>
      </c>
      <c r="E329" s="37">
        <f>INDEX(Inputs!$I$5:$I$132,MATCH($B329&amp;"|"&amp;$C329,Inputs!$A$5:$A$132,0))</f>
        <v>6.12</v>
      </c>
      <c r="F329" s="36"/>
      <c r="G329" s="36"/>
      <c r="H329" s="5" t="str">
        <f>INDEX(Variables!$B$5:$B$65,MATCH($A329,Variables!$A$5:$A$65,0))&amp;IF($C329="",""," | "&amp;INDEX(Mapping!$B$5:$B$26,MATCH($C329,Mapping!$A$5:$A$26,0))&amp;" | "&amp;INDEX(Mapping!$B$30:$B$41,MATCH($B329,Mapping!$A$30:$A$41,0)))</f>
        <v>New excise tax (fuel price reform) | Domestic aviation | Other oil products</v>
      </c>
      <c r="I329" s="5" t="str">
        <f>INDEX(Variables!$C$5:$C$65,MATCH($A329,Variables!$A$5:$A$65,0))</f>
        <v>$/GJ</v>
      </c>
      <c r="J329" s="5" t="str">
        <f>INDEX(Variables!$E$5:$E$65,MATCH($A329,Variables!$A$5:$A$65,0))</f>
        <v>Fuel price reform path / GJ per unit</v>
      </c>
      <c r="K329" s="5"/>
      <c r="L329" s="23" t="str">
        <f>LOWER(Settings!$C$4)&amp;".mit."&amp;$A329&amp;IF($C329="","","."&amp;$C329&amp;"."&amp;$B329)&amp;IF(INDEX(Variables!$D$5:$D$65,MATCH($A329,Variables!$A$5:$A$65,0))="","","."&amp;INDEX(Variables!$D$5:$D$65,MATCH($A329,Variables!$A$5:$A$65,0)))&amp;"."&amp;L$5</f>
        <v>egy.mit.ntx.avi.oop.a.1</v>
      </c>
      <c r="M329" s="38">
        <f t="shared" si="226"/>
        <v>0</v>
      </c>
      <c r="N329" s="37">
        <f t="shared" si="226"/>
        <v>0</v>
      </c>
      <c r="O329" s="37">
        <f t="shared" si="226"/>
        <v>0</v>
      </c>
      <c r="P329" s="37">
        <f t="shared" si="226"/>
        <v>0</v>
      </c>
      <c r="Q329" s="37">
        <f t="shared" si="226"/>
        <v>0</v>
      </c>
      <c r="R329" s="37">
        <f t="shared" si="226"/>
        <v>0</v>
      </c>
      <c r="S329" s="37">
        <f t="shared" si="226"/>
        <v>0</v>
      </c>
      <c r="T329" s="37">
        <f t="shared" si="226"/>
        <v>0</v>
      </c>
      <c r="U329" s="37">
        <f t="shared" si="226"/>
        <v>0</v>
      </c>
      <c r="V329" s="37">
        <f t="shared" si="226"/>
        <v>0</v>
      </c>
      <c r="W329" s="37">
        <f t="shared" si="226"/>
        <v>0</v>
      </c>
      <c r="X329" s="37">
        <f t="shared" si="226"/>
        <v>0</v>
      </c>
      <c r="Y329" s="37">
        <f t="shared" si="226"/>
        <v>0</v>
      </c>
      <c r="Z329" s="37">
        <f t="shared" si="226"/>
        <v>0</v>
      </c>
      <c r="AA329" s="37"/>
      <c r="AB329" s="23" t="str">
        <f>LOWER(Settings!$C$4)&amp;".mit."&amp;$A329&amp;IF($C329="","","."&amp;$C329&amp;"."&amp;$B329)&amp;IF(INDEX(Variables!$D$5:$D$65,MATCH($A329,Variables!$A$5:$A$65,0))="","","."&amp;INDEX(Variables!$D$5:$D$65,MATCH($A329,Variables!$A$5:$A$65,0)))&amp;"."&amp;AB$5</f>
        <v>egy.mit.ntx.avi.oop.a.2</v>
      </c>
      <c r="AC329" s="38">
        <f t="shared" si="227"/>
        <v>0</v>
      </c>
      <c r="AD329" s="37">
        <f t="shared" si="227"/>
        <v>0</v>
      </c>
      <c r="AE329" s="37">
        <f t="shared" si="227"/>
        <v>0</v>
      </c>
      <c r="AF329" s="37">
        <f t="shared" si="227"/>
        <v>0</v>
      </c>
      <c r="AG329" s="37">
        <f t="shared" si="227"/>
        <v>0</v>
      </c>
      <c r="AH329" s="37">
        <f t="shared" si="227"/>
        <v>0</v>
      </c>
      <c r="AI329" s="37">
        <f t="shared" si="227"/>
        <v>0</v>
      </c>
      <c r="AJ329" s="37">
        <f t="shared" si="227"/>
        <v>0</v>
      </c>
      <c r="AK329" s="37">
        <f t="shared" si="227"/>
        <v>0</v>
      </c>
      <c r="AL329" s="37">
        <f t="shared" si="227"/>
        <v>0</v>
      </c>
      <c r="AM329" s="37">
        <f t="shared" si="227"/>
        <v>0</v>
      </c>
      <c r="AN329" s="37">
        <f t="shared" si="227"/>
        <v>0</v>
      </c>
      <c r="AO329" s="37">
        <f t="shared" si="227"/>
        <v>0</v>
      </c>
      <c r="AP329" s="37">
        <f t="shared" si="227"/>
        <v>0</v>
      </c>
    </row>
    <row r="330" spans="1:42" hidden="1" outlineLevel="2" x14ac:dyDescent="0.25">
      <c r="A330" s="5" t="s">
        <v>932</v>
      </c>
      <c r="B330" s="5" t="s">
        <v>877</v>
      </c>
      <c r="C330" s="5" t="s">
        <v>882</v>
      </c>
      <c r="D330" s="37">
        <f>INDEX(Inputs!$L$5:$L$132,MATCH($B330&amp;"|"&amp;$C330,Inputs!$A$5:$A$132,0))</f>
        <v>14</v>
      </c>
      <c r="E330" s="37">
        <f>INDEX(Inputs!$I$5:$I$132,MATCH($B330&amp;"|"&amp;$C330,Inputs!$A$5:$A$132,0))</f>
        <v>1</v>
      </c>
      <c r="F330" s="36"/>
      <c r="G330" s="36"/>
      <c r="H330" s="5" t="str">
        <f>INDEX(Variables!$B$5:$B$65,MATCH($A330,Variables!$A$5:$A$65,0))&amp;IF($C330="",""," | "&amp;INDEX(Mapping!$B$5:$B$26,MATCH($C330,Mapping!$A$5:$A$26,0))&amp;" | "&amp;INDEX(Mapping!$B$30:$B$41,MATCH($B330,Mapping!$A$30:$A$41,0)))</f>
        <v>New excise tax (fuel price reform) | Domestic aviation | Biomass</v>
      </c>
      <c r="I330" s="5" t="str">
        <f>INDEX(Variables!$C$5:$C$65,MATCH($A330,Variables!$A$5:$A$65,0))</f>
        <v>$/GJ</v>
      </c>
      <c r="J330" s="5" t="str">
        <f>INDEX(Variables!$E$5:$E$65,MATCH($A330,Variables!$A$5:$A$65,0))</f>
        <v>Fuel price reform path / GJ per unit</v>
      </c>
      <c r="K330" s="5"/>
      <c r="L330" s="23" t="str">
        <f>LOWER(Settings!$C$4)&amp;".mit."&amp;$A330&amp;IF($C330="","","."&amp;$C330&amp;"."&amp;$B330)&amp;IF(INDEX(Variables!$D$5:$D$65,MATCH($A330,Variables!$A$5:$A$65,0))="","","."&amp;INDEX(Variables!$D$5:$D$65,MATCH($A330,Variables!$A$5:$A$65,0)))&amp;"."&amp;L$5</f>
        <v>egy.mit.ntx.avi.bio.a.1</v>
      </c>
      <c r="M330" s="38">
        <f t="shared" si="226"/>
        <v>0</v>
      </c>
      <c r="N330" s="37">
        <f t="shared" si="226"/>
        <v>0</v>
      </c>
      <c r="O330" s="37">
        <f t="shared" si="226"/>
        <v>0</v>
      </c>
      <c r="P330" s="37">
        <f t="shared" si="226"/>
        <v>0</v>
      </c>
      <c r="Q330" s="37">
        <f t="shared" si="226"/>
        <v>0</v>
      </c>
      <c r="R330" s="37">
        <f t="shared" si="226"/>
        <v>0</v>
      </c>
      <c r="S330" s="37">
        <f t="shared" si="226"/>
        <v>0</v>
      </c>
      <c r="T330" s="37">
        <f t="shared" si="226"/>
        <v>0</v>
      </c>
      <c r="U330" s="37">
        <f t="shared" si="226"/>
        <v>0</v>
      </c>
      <c r="V330" s="37">
        <f t="shared" si="226"/>
        <v>0</v>
      </c>
      <c r="W330" s="37">
        <f t="shared" si="226"/>
        <v>0</v>
      </c>
      <c r="X330" s="37">
        <f t="shared" si="226"/>
        <v>0</v>
      </c>
      <c r="Y330" s="37">
        <f t="shared" si="226"/>
        <v>0</v>
      </c>
      <c r="Z330" s="37">
        <f t="shared" si="226"/>
        <v>0</v>
      </c>
      <c r="AA330" s="37"/>
      <c r="AB330" s="23" t="str">
        <f>LOWER(Settings!$C$4)&amp;".mit."&amp;$A330&amp;IF($C330="","","."&amp;$C330&amp;"."&amp;$B330)&amp;IF(INDEX(Variables!$D$5:$D$65,MATCH($A330,Variables!$A$5:$A$65,0))="","","."&amp;INDEX(Variables!$D$5:$D$65,MATCH($A330,Variables!$A$5:$A$65,0)))&amp;"."&amp;AB$5</f>
        <v>egy.mit.ntx.avi.bio.a.2</v>
      </c>
      <c r="AC330" s="38">
        <f t="shared" si="227"/>
        <v>0</v>
      </c>
      <c r="AD330" s="37">
        <f t="shared" si="227"/>
        <v>0</v>
      </c>
      <c r="AE330" s="37">
        <f t="shared" si="227"/>
        <v>0</v>
      </c>
      <c r="AF330" s="37">
        <f t="shared" si="227"/>
        <v>0</v>
      </c>
      <c r="AG330" s="37">
        <f t="shared" si="227"/>
        <v>0</v>
      </c>
      <c r="AH330" s="37">
        <f t="shared" si="227"/>
        <v>0</v>
      </c>
      <c r="AI330" s="37">
        <f t="shared" si="227"/>
        <v>0</v>
      </c>
      <c r="AJ330" s="37">
        <f t="shared" si="227"/>
        <v>0</v>
      </c>
      <c r="AK330" s="37">
        <f t="shared" si="227"/>
        <v>0</v>
      </c>
      <c r="AL330" s="37">
        <f t="shared" si="227"/>
        <v>0</v>
      </c>
      <c r="AM330" s="37">
        <f t="shared" si="227"/>
        <v>0</v>
      </c>
      <c r="AN330" s="37">
        <f t="shared" si="227"/>
        <v>0</v>
      </c>
      <c r="AO330" s="37">
        <f t="shared" si="227"/>
        <v>0</v>
      </c>
      <c r="AP330" s="37">
        <f t="shared" si="227"/>
        <v>0</v>
      </c>
    </row>
    <row r="331" spans="1:42" hidden="1" outlineLevel="2" x14ac:dyDescent="0.25"/>
    <row r="332" spans="1:42" hidden="1" outlineLevel="2" x14ac:dyDescent="0.25">
      <c r="A332" s="5" t="s">
        <v>933</v>
      </c>
      <c r="B332" s="5" t="s">
        <v>869</v>
      </c>
      <c r="C332" s="5" t="s">
        <v>882</v>
      </c>
      <c r="D332" s="36"/>
      <c r="E332" s="36"/>
      <c r="F332" s="36"/>
      <c r="G332" s="36"/>
      <c r="H332" s="5" t="str">
        <f>INDEX(Variables!$B$5:$B$65,MATCH($A332,Variables!$A$5:$A$65,0))&amp;IF($C332="",""," | "&amp;INDEX(Mapping!$B$5:$B$26,MATCH($C332,Mapping!$A$5:$A$26,0))&amp;" | "&amp;INDEX(Mapping!$B$30:$B$41,MATCH($B332,Mapping!$A$30:$A$41,0)))</f>
        <v>Total new policy | Domestic aviation | Coal</v>
      </c>
      <c r="I332" s="5" t="str">
        <f>INDEX(Variables!$C$5:$C$65,MATCH($A332,Variables!$A$5:$A$65,0))</f>
        <v>$/GJ</v>
      </c>
      <c r="J332" s="5" t="str">
        <f>INDEX(Variables!$E$5:$E$65,MATCH($A332,Variables!$A$5:$A$65,0))</f>
        <v>New carbon tax + new excise tax</v>
      </c>
      <c r="K332" s="5"/>
      <c r="L332" s="23" t="str">
        <f>LOWER(Settings!$C$4)&amp;".mit."&amp;$A332&amp;IF($C332="","","."&amp;$C332&amp;"."&amp;$B332)&amp;IF(INDEX(Variables!$D$5:$D$65,MATCH($A332,Variables!$A$5:$A$65,0))="","","."&amp;INDEX(Variables!$D$5:$D$65,MATCH($A332,Variables!$A$5:$A$65,0)))&amp;"."&amp;L$5</f>
        <v>egy.mit.nce.avi.coa.a.1</v>
      </c>
      <c r="M332" s="38">
        <f t="shared" ref="M332:Z332" si="228">M314+M323</f>
        <v>0</v>
      </c>
      <c r="N332" s="37">
        <f t="shared" si="228"/>
        <v>0</v>
      </c>
      <c r="O332" s="37">
        <f t="shared" si="228"/>
        <v>0</v>
      </c>
      <c r="P332" s="37">
        <f t="shared" si="228"/>
        <v>0</v>
      </c>
      <c r="Q332" s="37">
        <f t="shared" si="228"/>
        <v>0</v>
      </c>
      <c r="R332" s="37">
        <f t="shared" si="228"/>
        <v>0</v>
      </c>
      <c r="S332" s="37">
        <f t="shared" si="228"/>
        <v>0</v>
      </c>
      <c r="T332" s="37">
        <f t="shared" si="228"/>
        <v>0</v>
      </c>
      <c r="U332" s="37">
        <f t="shared" si="228"/>
        <v>0</v>
      </c>
      <c r="V332" s="37">
        <f t="shared" si="228"/>
        <v>0</v>
      </c>
      <c r="W332" s="37">
        <f t="shared" si="228"/>
        <v>0</v>
      </c>
      <c r="X332" s="37">
        <f t="shared" si="228"/>
        <v>0</v>
      </c>
      <c r="Y332" s="37">
        <f t="shared" si="228"/>
        <v>0</v>
      </c>
      <c r="Z332" s="37">
        <f t="shared" si="228"/>
        <v>0</v>
      </c>
      <c r="AA332" s="37"/>
      <c r="AB332" s="23" t="str">
        <f>LOWER(Settings!$C$4)&amp;".mit."&amp;$A332&amp;IF($C332="","","."&amp;$C332&amp;"."&amp;$B332)&amp;IF(INDEX(Variables!$D$5:$D$65,MATCH($A332,Variables!$A$5:$A$65,0))="","","."&amp;INDEX(Variables!$D$5:$D$65,MATCH($A332,Variables!$A$5:$A$65,0)))&amp;"."&amp;AB$5</f>
        <v>egy.mit.nce.avi.coa.a.2</v>
      </c>
      <c r="AC332" s="38">
        <f t="shared" ref="AC332:AP332" si="229">AC314+AC323</f>
        <v>0</v>
      </c>
      <c r="AD332" s="37">
        <f t="shared" si="229"/>
        <v>0</v>
      </c>
      <c r="AE332" s="37">
        <f t="shared" si="229"/>
        <v>0</v>
      </c>
      <c r="AF332" s="37">
        <f t="shared" si="229"/>
        <v>0</v>
      </c>
      <c r="AG332" s="37">
        <f t="shared" si="229"/>
        <v>0</v>
      </c>
      <c r="AH332" s="37">
        <f t="shared" si="229"/>
        <v>1.8861600000000001</v>
      </c>
      <c r="AI332" s="37">
        <f t="shared" si="229"/>
        <v>1.8861600000000001</v>
      </c>
      <c r="AJ332" s="37">
        <f t="shared" si="229"/>
        <v>1.8861600000000001</v>
      </c>
      <c r="AK332" s="37">
        <f t="shared" si="229"/>
        <v>1.8861600000000001</v>
      </c>
      <c r="AL332" s="37">
        <f t="shared" si="229"/>
        <v>1.8861600000000001</v>
      </c>
      <c r="AM332" s="37">
        <f t="shared" si="229"/>
        <v>1.8861600000000001</v>
      </c>
      <c r="AN332" s="37">
        <f t="shared" si="229"/>
        <v>1.8861600000000001</v>
      </c>
      <c r="AO332" s="37">
        <f t="shared" si="229"/>
        <v>1.8861600000000001</v>
      </c>
      <c r="AP332" s="37">
        <f t="shared" si="229"/>
        <v>1.8861600000000001</v>
      </c>
    </row>
    <row r="333" spans="1:42" hidden="1" outlineLevel="2" x14ac:dyDescent="0.25">
      <c r="A333" s="5" t="s">
        <v>933</v>
      </c>
      <c r="B333" s="5" t="s">
        <v>871</v>
      </c>
      <c r="C333" s="5" t="s">
        <v>882</v>
      </c>
      <c r="D333" s="36"/>
      <c r="E333" s="36"/>
      <c r="F333" s="36"/>
      <c r="G333" s="36"/>
      <c r="H333" s="5" t="str">
        <f>INDEX(Variables!$B$5:$B$65,MATCH($A333,Variables!$A$5:$A$65,0))&amp;IF($C333="",""," | "&amp;INDEX(Mapping!$B$5:$B$26,MATCH($C333,Mapping!$A$5:$A$26,0))&amp;" | "&amp;INDEX(Mapping!$B$30:$B$41,MATCH($B333,Mapping!$A$30:$A$41,0)))</f>
        <v>Total new policy | Domestic aviation | Natural gas</v>
      </c>
      <c r="I333" s="5" t="str">
        <f>INDEX(Variables!$C$5:$C$65,MATCH($A333,Variables!$A$5:$A$65,0))</f>
        <v>$/GJ</v>
      </c>
      <c r="J333" s="5" t="str">
        <f>INDEX(Variables!$E$5:$E$65,MATCH($A333,Variables!$A$5:$A$65,0))</f>
        <v>New carbon tax + new excise tax</v>
      </c>
      <c r="K333" s="5"/>
      <c r="L333" s="23" t="str">
        <f>LOWER(Settings!$C$4)&amp;".mit."&amp;$A333&amp;IF($C333="","","."&amp;$C333&amp;"."&amp;$B333)&amp;IF(INDEX(Variables!$D$5:$D$65,MATCH($A333,Variables!$A$5:$A$65,0))="","","."&amp;INDEX(Variables!$D$5:$D$65,MATCH($A333,Variables!$A$5:$A$65,0)))&amp;"."&amp;L$5</f>
        <v>egy.mit.nce.avi.nga.a.1</v>
      </c>
      <c r="M333" s="38">
        <f t="shared" ref="M333:Z333" si="230">M315+M324</f>
        <v>0</v>
      </c>
      <c r="N333" s="37">
        <f t="shared" si="230"/>
        <v>0</v>
      </c>
      <c r="O333" s="37">
        <f t="shared" si="230"/>
        <v>0</v>
      </c>
      <c r="P333" s="37">
        <f t="shared" si="230"/>
        <v>0</v>
      </c>
      <c r="Q333" s="37">
        <f t="shared" si="230"/>
        <v>0</v>
      </c>
      <c r="R333" s="37">
        <f t="shared" si="230"/>
        <v>0</v>
      </c>
      <c r="S333" s="37">
        <f t="shared" si="230"/>
        <v>0</v>
      </c>
      <c r="T333" s="37">
        <f t="shared" si="230"/>
        <v>0</v>
      </c>
      <c r="U333" s="37">
        <f t="shared" si="230"/>
        <v>0</v>
      </c>
      <c r="V333" s="37">
        <f t="shared" si="230"/>
        <v>0</v>
      </c>
      <c r="W333" s="37">
        <f t="shared" si="230"/>
        <v>0</v>
      </c>
      <c r="X333" s="37">
        <f t="shared" si="230"/>
        <v>0</v>
      </c>
      <c r="Y333" s="37">
        <f t="shared" si="230"/>
        <v>0</v>
      </c>
      <c r="Z333" s="37">
        <f t="shared" si="230"/>
        <v>0</v>
      </c>
      <c r="AA333" s="37"/>
      <c r="AB333" s="23" t="str">
        <f>LOWER(Settings!$C$4)&amp;".mit."&amp;$A333&amp;IF($C333="","","."&amp;$C333&amp;"."&amp;$B333)&amp;IF(INDEX(Variables!$D$5:$D$65,MATCH($A333,Variables!$A$5:$A$65,0))="","","."&amp;INDEX(Variables!$D$5:$D$65,MATCH($A333,Variables!$A$5:$A$65,0)))&amp;"."&amp;AB$5</f>
        <v>egy.mit.nce.avi.nga.a.2</v>
      </c>
      <c r="AC333" s="38">
        <f t="shared" ref="AC333:AP333" si="231">AC315+AC324</f>
        <v>0</v>
      </c>
      <c r="AD333" s="37">
        <f t="shared" si="231"/>
        <v>0</v>
      </c>
      <c r="AE333" s="37">
        <f t="shared" si="231"/>
        <v>0</v>
      </c>
      <c r="AF333" s="37">
        <f t="shared" si="231"/>
        <v>0</v>
      </c>
      <c r="AG333" s="37">
        <f t="shared" si="231"/>
        <v>0</v>
      </c>
      <c r="AH333" s="37">
        <f t="shared" si="231"/>
        <v>1.1160000000000001</v>
      </c>
      <c r="AI333" s="37">
        <f t="shared" si="231"/>
        <v>1.1160000000000001</v>
      </c>
      <c r="AJ333" s="37">
        <f t="shared" si="231"/>
        <v>1.1160000000000001</v>
      </c>
      <c r="AK333" s="37">
        <f t="shared" si="231"/>
        <v>1.1160000000000001</v>
      </c>
      <c r="AL333" s="37">
        <f t="shared" si="231"/>
        <v>1.1160000000000001</v>
      </c>
      <c r="AM333" s="37">
        <f t="shared" si="231"/>
        <v>1.1160000000000001</v>
      </c>
      <c r="AN333" s="37">
        <f t="shared" si="231"/>
        <v>1.1160000000000001</v>
      </c>
      <c r="AO333" s="37">
        <f t="shared" si="231"/>
        <v>1.1160000000000001</v>
      </c>
      <c r="AP333" s="37">
        <f t="shared" si="231"/>
        <v>1.1160000000000001</v>
      </c>
    </row>
    <row r="334" spans="1:42" hidden="1" outlineLevel="2" x14ac:dyDescent="0.25">
      <c r="A334" s="5" t="s">
        <v>933</v>
      </c>
      <c r="B334" s="5" t="s">
        <v>872</v>
      </c>
      <c r="C334" s="5" t="s">
        <v>882</v>
      </c>
      <c r="D334" s="36"/>
      <c r="E334" s="36"/>
      <c r="F334" s="36"/>
      <c r="G334" s="36"/>
      <c r="H334" s="5" t="str">
        <f>INDEX(Variables!$B$5:$B$65,MATCH($A334,Variables!$A$5:$A$65,0))&amp;IF($C334="",""," | "&amp;INDEX(Mapping!$B$5:$B$26,MATCH($C334,Mapping!$A$5:$A$26,0))&amp;" | "&amp;INDEX(Mapping!$B$30:$B$41,MATCH($B334,Mapping!$A$30:$A$41,0)))</f>
        <v>Total new policy | Domestic aviation | Gasoline</v>
      </c>
      <c r="I334" s="5" t="str">
        <f>INDEX(Variables!$C$5:$C$65,MATCH($A334,Variables!$A$5:$A$65,0))</f>
        <v>$/GJ</v>
      </c>
      <c r="J334" s="5" t="str">
        <f>INDEX(Variables!$E$5:$E$65,MATCH($A334,Variables!$A$5:$A$65,0))</f>
        <v>New carbon tax + new excise tax</v>
      </c>
      <c r="K334" s="5"/>
      <c r="L334" s="23" t="str">
        <f>LOWER(Settings!$C$4)&amp;".mit."&amp;$A334&amp;IF($C334="","","."&amp;$C334&amp;"."&amp;$B334)&amp;IF(INDEX(Variables!$D$5:$D$65,MATCH($A334,Variables!$A$5:$A$65,0))="","","."&amp;INDEX(Variables!$D$5:$D$65,MATCH($A334,Variables!$A$5:$A$65,0)))&amp;"."&amp;L$5</f>
        <v>egy.mit.nce.avi.gso.a.1</v>
      </c>
      <c r="M334" s="38">
        <f t="shared" ref="M334:Z334" si="232">M316+M325</f>
        <v>0</v>
      </c>
      <c r="N334" s="37">
        <f t="shared" si="232"/>
        <v>0</v>
      </c>
      <c r="O334" s="37">
        <f t="shared" si="232"/>
        <v>0</v>
      </c>
      <c r="P334" s="37">
        <f t="shared" si="232"/>
        <v>0</v>
      </c>
      <c r="Q334" s="37">
        <f t="shared" si="232"/>
        <v>0</v>
      </c>
      <c r="R334" s="37">
        <f t="shared" si="232"/>
        <v>0</v>
      </c>
      <c r="S334" s="37">
        <f t="shared" si="232"/>
        <v>0</v>
      </c>
      <c r="T334" s="37">
        <f t="shared" si="232"/>
        <v>0</v>
      </c>
      <c r="U334" s="37">
        <f t="shared" si="232"/>
        <v>0</v>
      </c>
      <c r="V334" s="37">
        <f t="shared" si="232"/>
        <v>0</v>
      </c>
      <c r="W334" s="37">
        <f t="shared" si="232"/>
        <v>0</v>
      </c>
      <c r="X334" s="37">
        <f t="shared" si="232"/>
        <v>0</v>
      </c>
      <c r="Y334" s="37">
        <f t="shared" si="232"/>
        <v>0</v>
      </c>
      <c r="Z334" s="37">
        <f t="shared" si="232"/>
        <v>0</v>
      </c>
      <c r="AA334" s="37"/>
      <c r="AB334" s="23" t="str">
        <f>LOWER(Settings!$C$4)&amp;".mit."&amp;$A334&amp;IF($C334="","","."&amp;$C334&amp;"."&amp;$B334)&amp;IF(INDEX(Variables!$D$5:$D$65,MATCH($A334,Variables!$A$5:$A$65,0))="","","."&amp;INDEX(Variables!$D$5:$D$65,MATCH($A334,Variables!$A$5:$A$65,0)))&amp;"."&amp;AB$5</f>
        <v>egy.mit.nce.avi.gso.a.2</v>
      </c>
      <c r="AC334" s="38">
        <f t="shared" ref="AC334:AP334" si="233">AC316+AC325</f>
        <v>0</v>
      </c>
      <c r="AD334" s="37">
        <f t="shared" si="233"/>
        <v>0</v>
      </c>
      <c r="AE334" s="37">
        <f t="shared" si="233"/>
        <v>0</v>
      </c>
      <c r="AF334" s="37">
        <f t="shared" si="233"/>
        <v>0</v>
      </c>
      <c r="AG334" s="37">
        <f t="shared" si="233"/>
        <v>0</v>
      </c>
      <c r="AH334" s="37">
        <f t="shared" si="233"/>
        <v>1.3235600000000001</v>
      </c>
      <c r="AI334" s="37">
        <f t="shared" si="233"/>
        <v>1.3235600000000001</v>
      </c>
      <c r="AJ334" s="37">
        <f t="shared" si="233"/>
        <v>1.3235600000000001</v>
      </c>
      <c r="AK334" s="37">
        <f t="shared" si="233"/>
        <v>1.3235600000000001</v>
      </c>
      <c r="AL334" s="37">
        <f t="shared" si="233"/>
        <v>1.3235600000000001</v>
      </c>
      <c r="AM334" s="37">
        <f t="shared" si="233"/>
        <v>1.3235600000000001</v>
      </c>
      <c r="AN334" s="37">
        <f t="shared" si="233"/>
        <v>1.3235600000000001</v>
      </c>
      <c r="AO334" s="37">
        <f t="shared" si="233"/>
        <v>1.3235600000000001</v>
      </c>
      <c r="AP334" s="37">
        <f t="shared" si="233"/>
        <v>1.3235600000000001</v>
      </c>
    </row>
    <row r="335" spans="1:42" hidden="1" outlineLevel="2" x14ac:dyDescent="0.25">
      <c r="A335" s="5" t="s">
        <v>933</v>
      </c>
      <c r="B335" s="5" t="s">
        <v>873</v>
      </c>
      <c r="C335" s="5" t="s">
        <v>882</v>
      </c>
      <c r="D335" s="36"/>
      <c r="E335" s="36"/>
      <c r="F335" s="36"/>
      <c r="G335" s="36"/>
      <c r="H335" s="5" t="str">
        <f>INDEX(Variables!$B$5:$B$65,MATCH($A335,Variables!$A$5:$A$65,0))&amp;IF($C335="",""," | "&amp;INDEX(Mapping!$B$5:$B$26,MATCH($C335,Mapping!$A$5:$A$26,0))&amp;" | "&amp;INDEX(Mapping!$B$30:$B$41,MATCH($B335,Mapping!$A$30:$A$41,0)))</f>
        <v>Total new policy | Domestic aviation | Diesel</v>
      </c>
      <c r="I335" s="5" t="str">
        <f>INDEX(Variables!$C$5:$C$65,MATCH($A335,Variables!$A$5:$A$65,0))</f>
        <v>$/GJ</v>
      </c>
      <c r="J335" s="5" t="str">
        <f>INDEX(Variables!$E$5:$E$65,MATCH($A335,Variables!$A$5:$A$65,0))</f>
        <v>New carbon tax + new excise tax</v>
      </c>
      <c r="K335" s="5"/>
      <c r="L335" s="23" t="str">
        <f>LOWER(Settings!$C$4)&amp;".mit."&amp;$A335&amp;IF($C335="","","."&amp;$C335&amp;"."&amp;$B335)&amp;IF(INDEX(Variables!$D$5:$D$65,MATCH($A335,Variables!$A$5:$A$65,0))="","","."&amp;INDEX(Variables!$D$5:$D$65,MATCH($A335,Variables!$A$5:$A$65,0)))&amp;"."&amp;L$5</f>
        <v>egy.mit.nce.avi.die.a.1</v>
      </c>
      <c r="M335" s="38">
        <f t="shared" ref="M335:Z335" si="234">M317+M326</f>
        <v>0</v>
      </c>
      <c r="N335" s="37">
        <f t="shared" si="234"/>
        <v>0</v>
      </c>
      <c r="O335" s="37">
        <f t="shared" si="234"/>
        <v>0</v>
      </c>
      <c r="P335" s="37">
        <f t="shared" si="234"/>
        <v>0</v>
      </c>
      <c r="Q335" s="37">
        <f t="shared" si="234"/>
        <v>0</v>
      </c>
      <c r="R335" s="37">
        <f t="shared" si="234"/>
        <v>0</v>
      </c>
      <c r="S335" s="37">
        <f t="shared" si="234"/>
        <v>0</v>
      </c>
      <c r="T335" s="37">
        <f t="shared" si="234"/>
        <v>0</v>
      </c>
      <c r="U335" s="37">
        <f t="shared" si="234"/>
        <v>0</v>
      </c>
      <c r="V335" s="37">
        <f t="shared" si="234"/>
        <v>0</v>
      </c>
      <c r="W335" s="37">
        <f t="shared" si="234"/>
        <v>0</v>
      </c>
      <c r="X335" s="37">
        <f t="shared" si="234"/>
        <v>0</v>
      </c>
      <c r="Y335" s="37">
        <f t="shared" si="234"/>
        <v>0</v>
      </c>
      <c r="Z335" s="37">
        <f t="shared" si="234"/>
        <v>0</v>
      </c>
      <c r="AA335" s="37"/>
      <c r="AB335" s="23" t="str">
        <f>LOWER(Settings!$C$4)&amp;".mit."&amp;$A335&amp;IF($C335="","","."&amp;$C335&amp;"."&amp;$B335)&amp;IF(INDEX(Variables!$D$5:$D$65,MATCH($A335,Variables!$A$5:$A$65,0))="","","."&amp;INDEX(Variables!$D$5:$D$65,MATCH($A335,Variables!$A$5:$A$65,0)))&amp;"."&amp;AB$5</f>
        <v>egy.mit.nce.avi.die.a.2</v>
      </c>
      <c r="AC335" s="38">
        <f t="shared" ref="AC335:AP335" si="235">AC317+AC326</f>
        <v>0</v>
      </c>
      <c r="AD335" s="37">
        <f t="shared" si="235"/>
        <v>0</v>
      </c>
      <c r="AE335" s="37">
        <f t="shared" si="235"/>
        <v>0</v>
      </c>
      <c r="AF335" s="37">
        <f t="shared" si="235"/>
        <v>0</v>
      </c>
      <c r="AG335" s="37">
        <f t="shared" si="235"/>
        <v>0</v>
      </c>
      <c r="AH335" s="37">
        <f t="shared" si="235"/>
        <v>1.41618</v>
      </c>
      <c r="AI335" s="37">
        <f t="shared" si="235"/>
        <v>1.41618</v>
      </c>
      <c r="AJ335" s="37">
        <f t="shared" si="235"/>
        <v>1.41618</v>
      </c>
      <c r="AK335" s="37">
        <f t="shared" si="235"/>
        <v>1.41618</v>
      </c>
      <c r="AL335" s="37">
        <f t="shared" si="235"/>
        <v>1.41618</v>
      </c>
      <c r="AM335" s="37">
        <f t="shared" si="235"/>
        <v>1.41618</v>
      </c>
      <c r="AN335" s="37">
        <f t="shared" si="235"/>
        <v>1.41618</v>
      </c>
      <c r="AO335" s="37">
        <f t="shared" si="235"/>
        <v>1.41618</v>
      </c>
      <c r="AP335" s="37">
        <f t="shared" si="235"/>
        <v>1.41618</v>
      </c>
    </row>
    <row r="336" spans="1:42" hidden="1" outlineLevel="2" x14ac:dyDescent="0.25">
      <c r="A336" s="5" t="s">
        <v>933</v>
      </c>
      <c r="B336" s="5" t="s">
        <v>874</v>
      </c>
      <c r="C336" s="5" t="s">
        <v>882</v>
      </c>
      <c r="D336" s="36"/>
      <c r="E336" s="36"/>
      <c r="F336" s="36"/>
      <c r="G336" s="36"/>
      <c r="H336" s="5" t="str">
        <f>INDEX(Variables!$B$5:$B$65,MATCH($A336,Variables!$A$5:$A$65,0))&amp;IF($C336="",""," | "&amp;INDEX(Mapping!$B$5:$B$26,MATCH($C336,Mapping!$A$5:$A$26,0))&amp;" | "&amp;INDEX(Mapping!$B$30:$B$41,MATCH($B336,Mapping!$A$30:$A$41,0)))</f>
        <v>Total new policy | Domestic aviation | LPG</v>
      </c>
      <c r="I336" s="5" t="str">
        <f>INDEX(Variables!$C$5:$C$65,MATCH($A336,Variables!$A$5:$A$65,0))</f>
        <v>$/GJ</v>
      </c>
      <c r="J336" s="5" t="str">
        <f>INDEX(Variables!$E$5:$E$65,MATCH($A336,Variables!$A$5:$A$65,0))</f>
        <v>New carbon tax + new excise tax</v>
      </c>
      <c r="K336" s="5"/>
      <c r="L336" s="23" t="str">
        <f>LOWER(Settings!$C$4)&amp;".mit."&amp;$A336&amp;IF($C336="","","."&amp;$C336&amp;"."&amp;$B336)&amp;IF(INDEX(Variables!$D$5:$D$65,MATCH($A336,Variables!$A$5:$A$65,0))="","","."&amp;INDEX(Variables!$D$5:$D$65,MATCH($A336,Variables!$A$5:$A$65,0)))&amp;"."&amp;L$5</f>
        <v>egy.mit.nce.avi.lpg.a.1</v>
      </c>
      <c r="M336" s="38">
        <f t="shared" ref="M336:Z336" si="236">M318+M327</f>
        <v>0</v>
      </c>
      <c r="N336" s="37">
        <f t="shared" si="236"/>
        <v>0</v>
      </c>
      <c r="O336" s="37">
        <f t="shared" si="236"/>
        <v>0</v>
      </c>
      <c r="P336" s="37">
        <f t="shared" si="236"/>
        <v>0</v>
      </c>
      <c r="Q336" s="37">
        <f t="shared" si="236"/>
        <v>0</v>
      </c>
      <c r="R336" s="37">
        <f t="shared" si="236"/>
        <v>0</v>
      </c>
      <c r="S336" s="37">
        <f t="shared" si="236"/>
        <v>0</v>
      </c>
      <c r="T336" s="37">
        <f t="shared" si="236"/>
        <v>0</v>
      </c>
      <c r="U336" s="37">
        <f t="shared" si="236"/>
        <v>0</v>
      </c>
      <c r="V336" s="37">
        <f t="shared" si="236"/>
        <v>0</v>
      </c>
      <c r="W336" s="37">
        <f t="shared" si="236"/>
        <v>0</v>
      </c>
      <c r="X336" s="37">
        <f t="shared" si="236"/>
        <v>0</v>
      </c>
      <c r="Y336" s="37">
        <f t="shared" si="236"/>
        <v>0</v>
      </c>
      <c r="Z336" s="37">
        <f t="shared" si="236"/>
        <v>0</v>
      </c>
      <c r="AA336" s="37"/>
      <c r="AB336" s="23" t="str">
        <f>LOWER(Settings!$C$4)&amp;".mit."&amp;$A336&amp;IF($C336="","","."&amp;$C336&amp;"."&amp;$B336)&amp;IF(INDEX(Variables!$D$5:$D$65,MATCH($A336,Variables!$A$5:$A$65,0))="","","."&amp;INDEX(Variables!$D$5:$D$65,MATCH($A336,Variables!$A$5:$A$65,0)))&amp;"."&amp;AB$5</f>
        <v>egy.mit.nce.avi.lpg.a.2</v>
      </c>
      <c r="AC336" s="38">
        <f t="shared" ref="AC336:AP336" si="237">AC318+AC327</f>
        <v>0</v>
      </c>
      <c r="AD336" s="37">
        <f t="shared" si="237"/>
        <v>0</v>
      </c>
      <c r="AE336" s="37">
        <f t="shared" si="237"/>
        <v>0</v>
      </c>
      <c r="AF336" s="37">
        <f t="shared" si="237"/>
        <v>0</v>
      </c>
      <c r="AG336" s="37">
        <f t="shared" si="237"/>
        <v>0</v>
      </c>
      <c r="AH336" s="37">
        <f t="shared" si="237"/>
        <v>1.3719999999999999</v>
      </c>
      <c r="AI336" s="37">
        <f t="shared" si="237"/>
        <v>1.3719999999999999</v>
      </c>
      <c r="AJ336" s="37">
        <f t="shared" si="237"/>
        <v>1.3719999999999999</v>
      </c>
      <c r="AK336" s="37">
        <f t="shared" si="237"/>
        <v>1.3719999999999999</v>
      </c>
      <c r="AL336" s="37">
        <f t="shared" si="237"/>
        <v>1.3719999999999999</v>
      </c>
      <c r="AM336" s="37">
        <f t="shared" si="237"/>
        <v>1.3719999999999999</v>
      </c>
      <c r="AN336" s="37">
        <f t="shared" si="237"/>
        <v>1.3719999999999999</v>
      </c>
      <c r="AO336" s="37">
        <f t="shared" si="237"/>
        <v>1.3719999999999999</v>
      </c>
      <c r="AP336" s="37">
        <f t="shared" si="237"/>
        <v>1.3719999999999999</v>
      </c>
    </row>
    <row r="337" spans="1:42" hidden="1" outlineLevel="2" x14ac:dyDescent="0.25">
      <c r="A337" s="5" t="s">
        <v>933</v>
      </c>
      <c r="B337" s="5" t="s">
        <v>875</v>
      </c>
      <c r="C337" s="5" t="s">
        <v>882</v>
      </c>
      <c r="D337" s="36"/>
      <c r="E337" s="36"/>
      <c r="F337" s="36"/>
      <c r="G337" s="36"/>
      <c r="H337" s="5" t="str">
        <f>INDEX(Variables!$B$5:$B$65,MATCH($A337,Variables!$A$5:$A$65,0))&amp;IF($C337="",""," | "&amp;INDEX(Mapping!$B$5:$B$26,MATCH($C337,Mapping!$A$5:$A$26,0))&amp;" | "&amp;INDEX(Mapping!$B$30:$B$41,MATCH($B337,Mapping!$A$30:$A$41,0)))</f>
        <v>Total new policy | Domestic aviation | Kerosene</v>
      </c>
      <c r="I337" s="5" t="str">
        <f>INDEX(Variables!$C$5:$C$65,MATCH($A337,Variables!$A$5:$A$65,0))</f>
        <v>$/GJ</v>
      </c>
      <c r="J337" s="5" t="str">
        <f>INDEX(Variables!$E$5:$E$65,MATCH($A337,Variables!$A$5:$A$65,0))</f>
        <v>New carbon tax + new excise tax</v>
      </c>
      <c r="K337" s="5"/>
      <c r="L337" s="23" t="str">
        <f>LOWER(Settings!$C$4)&amp;".mit."&amp;$A337&amp;IF($C337="","","."&amp;$C337&amp;"."&amp;$B337)&amp;IF(INDEX(Variables!$D$5:$D$65,MATCH($A337,Variables!$A$5:$A$65,0))="","","."&amp;INDEX(Variables!$D$5:$D$65,MATCH($A337,Variables!$A$5:$A$65,0)))&amp;"."&amp;L$5</f>
        <v>egy.mit.nce.avi.ker.a.1</v>
      </c>
      <c r="M337" s="38">
        <f t="shared" ref="M337:Z337" si="238">M319+M328</f>
        <v>0</v>
      </c>
      <c r="N337" s="37">
        <f t="shared" si="238"/>
        <v>0</v>
      </c>
      <c r="O337" s="37">
        <f t="shared" si="238"/>
        <v>0</v>
      </c>
      <c r="P337" s="37">
        <f t="shared" si="238"/>
        <v>0</v>
      </c>
      <c r="Q337" s="37">
        <f t="shared" si="238"/>
        <v>0</v>
      </c>
      <c r="R337" s="37">
        <f t="shared" si="238"/>
        <v>0</v>
      </c>
      <c r="S337" s="37">
        <f t="shared" si="238"/>
        <v>0</v>
      </c>
      <c r="T337" s="37">
        <f t="shared" si="238"/>
        <v>0</v>
      </c>
      <c r="U337" s="37">
        <f t="shared" si="238"/>
        <v>0</v>
      </c>
      <c r="V337" s="37">
        <f t="shared" si="238"/>
        <v>0</v>
      </c>
      <c r="W337" s="37">
        <f t="shared" si="238"/>
        <v>0</v>
      </c>
      <c r="X337" s="37">
        <f t="shared" si="238"/>
        <v>0</v>
      </c>
      <c r="Y337" s="37">
        <f t="shared" si="238"/>
        <v>0</v>
      </c>
      <c r="Z337" s="37">
        <f t="shared" si="238"/>
        <v>0</v>
      </c>
      <c r="AA337" s="37"/>
      <c r="AB337" s="23" t="str">
        <f>LOWER(Settings!$C$4)&amp;".mit."&amp;$A337&amp;IF($C337="","","."&amp;$C337&amp;"."&amp;$B337)&amp;IF(INDEX(Variables!$D$5:$D$65,MATCH($A337,Variables!$A$5:$A$65,0))="","","."&amp;INDEX(Variables!$D$5:$D$65,MATCH($A337,Variables!$A$5:$A$65,0)))&amp;"."&amp;AB$5</f>
        <v>egy.mit.nce.avi.ker.a.2</v>
      </c>
      <c r="AC337" s="38">
        <f t="shared" ref="AC337:AP337" si="239">AC319+AC328</f>
        <v>0</v>
      </c>
      <c r="AD337" s="37">
        <f t="shared" si="239"/>
        <v>0</v>
      </c>
      <c r="AE337" s="37">
        <f t="shared" si="239"/>
        <v>0</v>
      </c>
      <c r="AF337" s="37">
        <f t="shared" si="239"/>
        <v>0</v>
      </c>
      <c r="AG337" s="37">
        <f t="shared" si="239"/>
        <v>0</v>
      </c>
      <c r="AH337" s="37">
        <f t="shared" si="239"/>
        <v>1.3711000000000002</v>
      </c>
      <c r="AI337" s="37">
        <f t="shared" si="239"/>
        <v>1.3711000000000002</v>
      </c>
      <c r="AJ337" s="37">
        <f t="shared" si="239"/>
        <v>1.3711000000000002</v>
      </c>
      <c r="AK337" s="37">
        <f t="shared" si="239"/>
        <v>1.3711000000000002</v>
      </c>
      <c r="AL337" s="37">
        <f t="shared" si="239"/>
        <v>1.3711000000000002</v>
      </c>
      <c r="AM337" s="37">
        <f t="shared" si="239"/>
        <v>1.3711000000000002</v>
      </c>
      <c r="AN337" s="37">
        <f t="shared" si="239"/>
        <v>1.3711000000000002</v>
      </c>
      <c r="AO337" s="37">
        <f t="shared" si="239"/>
        <v>1.3711000000000002</v>
      </c>
      <c r="AP337" s="37">
        <f t="shared" si="239"/>
        <v>1.3711000000000002</v>
      </c>
    </row>
    <row r="338" spans="1:42" hidden="1" outlineLevel="2" x14ac:dyDescent="0.25">
      <c r="A338" s="5" t="s">
        <v>933</v>
      </c>
      <c r="B338" s="5" t="s">
        <v>876</v>
      </c>
      <c r="C338" s="5" t="s">
        <v>882</v>
      </c>
      <c r="D338" s="36"/>
      <c r="E338" s="36"/>
      <c r="F338" s="36"/>
      <c r="G338" s="36"/>
      <c r="H338" s="5" t="str">
        <f>INDEX(Variables!$B$5:$B$65,MATCH($A338,Variables!$A$5:$A$65,0))&amp;IF($C338="",""," | "&amp;INDEX(Mapping!$B$5:$B$26,MATCH($C338,Mapping!$A$5:$A$26,0))&amp;" | "&amp;INDEX(Mapping!$B$30:$B$41,MATCH($B338,Mapping!$A$30:$A$41,0)))</f>
        <v>Total new policy | Domestic aviation | Other oil products</v>
      </c>
      <c r="I338" s="5" t="str">
        <f>INDEX(Variables!$C$5:$C$65,MATCH($A338,Variables!$A$5:$A$65,0))</f>
        <v>$/GJ</v>
      </c>
      <c r="J338" s="5" t="str">
        <f>INDEX(Variables!$E$5:$E$65,MATCH($A338,Variables!$A$5:$A$65,0))</f>
        <v>New carbon tax + new excise tax</v>
      </c>
      <c r="K338" s="5"/>
      <c r="L338" s="23" t="str">
        <f>LOWER(Settings!$C$4)&amp;".mit."&amp;$A338&amp;IF($C338="","","."&amp;$C338&amp;"."&amp;$B338)&amp;IF(INDEX(Variables!$D$5:$D$65,MATCH($A338,Variables!$A$5:$A$65,0))="","","."&amp;INDEX(Variables!$D$5:$D$65,MATCH($A338,Variables!$A$5:$A$65,0)))&amp;"."&amp;L$5</f>
        <v>egy.mit.nce.avi.oop.a.1</v>
      </c>
      <c r="M338" s="38">
        <f t="shared" ref="M338:Z338" si="240">M320+M329</f>
        <v>0</v>
      </c>
      <c r="N338" s="37">
        <f t="shared" si="240"/>
        <v>0</v>
      </c>
      <c r="O338" s="37">
        <f t="shared" si="240"/>
        <v>0</v>
      </c>
      <c r="P338" s="37">
        <f t="shared" si="240"/>
        <v>0</v>
      </c>
      <c r="Q338" s="37">
        <f t="shared" si="240"/>
        <v>0</v>
      </c>
      <c r="R338" s="37">
        <f t="shared" si="240"/>
        <v>0</v>
      </c>
      <c r="S338" s="37">
        <f t="shared" si="240"/>
        <v>0</v>
      </c>
      <c r="T338" s="37">
        <f t="shared" si="240"/>
        <v>0</v>
      </c>
      <c r="U338" s="37">
        <f t="shared" si="240"/>
        <v>0</v>
      </c>
      <c r="V338" s="37">
        <f t="shared" si="240"/>
        <v>0</v>
      </c>
      <c r="W338" s="37">
        <f t="shared" si="240"/>
        <v>0</v>
      </c>
      <c r="X338" s="37">
        <f t="shared" si="240"/>
        <v>0</v>
      </c>
      <c r="Y338" s="37">
        <f t="shared" si="240"/>
        <v>0</v>
      </c>
      <c r="Z338" s="37">
        <f t="shared" si="240"/>
        <v>0</v>
      </c>
      <c r="AA338" s="37"/>
      <c r="AB338" s="23" t="str">
        <f>LOWER(Settings!$C$4)&amp;".mit."&amp;$A338&amp;IF($C338="","","."&amp;$C338&amp;"."&amp;$B338)&amp;IF(INDEX(Variables!$D$5:$D$65,MATCH($A338,Variables!$A$5:$A$65,0))="","","."&amp;INDEX(Variables!$D$5:$D$65,MATCH($A338,Variables!$A$5:$A$65,0)))&amp;"."&amp;AB$5</f>
        <v>egy.mit.nce.avi.oop.a.2</v>
      </c>
      <c r="AC338" s="38">
        <f t="shared" ref="AC338:AP338" si="241">AC320+AC329</f>
        <v>0</v>
      </c>
      <c r="AD338" s="37">
        <f t="shared" si="241"/>
        <v>0</v>
      </c>
      <c r="AE338" s="37">
        <f t="shared" si="241"/>
        <v>0</v>
      </c>
      <c r="AF338" s="37">
        <f t="shared" si="241"/>
        <v>0</v>
      </c>
      <c r="AG338" s="37">
        <f t="shared" si="241"/>
        <v>0</v>
      </c>
      <c r="AH338" s="37">
        <f t="shared" si="241"/>
        <v>1.41618</v>
      </c>
      <c r="AI338" s="37">
        <f t="shared" si="241"/>
        <v>1.41618</v>
      </c>
      <c r="AJ338" s="37">
        <f t="shared" si="241"/>
        <v>1.41618</v>
      </c>
      <c r="AK338" s="37">
        <f t="shared" si="241"/>
        <v>1.41618</v>
      </c>
      <c r="AL338" s="37">
        <f t="shared" si="241"/>
        <v>1.41618</v>
      </c>
      <c r="AM338" s="37">
        <f t="shared" si="241"/>
        <v>1.41618</v>
      </c>
      <c r="AN338" s="37">
        <f t="shared" si="241"/>
        <v>1.41618</v>
      </c>
      <c r="AO338" s="37">
        <f t="shared" si="241"/>
        <v>1.41618</v>
      </c>
      <c r="AP338" s="37">
        <f t="shared" si="241"/>
        <v>1.41618</v>
      </c>
    </row>
    <row r="339" spans="1:42" hidden="1" outlineLevel="2" x14ac:dyDescent="0.25">
      <c r="A339" s="5" t="s">
        <v>933</v>
      </c>
      <c r="B339" s="5" t="s">
        <v>877</v>
      </c>
      <c r="C339" s="5" t="s">
        <v>882</v>
      </c>
      <c r="D339" s="36"/>
      <c r="E339" s="36"/>
      <c r="F339" s="36"/>
      <c r="G339" s="36"/>
      <c r="H339" s="5" t="str">
        <f>INDEX(Variables!$B$5:$B$65,MATCH($A339,Variables!$A$5:$A$65,0))&amp;IF($C339="",""," | "&amp;INDEX(Mapping!$B$5:$B$26,MATCH($C339,Mapping!$A$5:$A$26,0))&amp;" | "&amp;INDEX(Mapping!$B$30:$B$41,MATCH($B339,Mapping!$A$30:$A$41,0)))</f>
        <v>Total new policy | Domestic aviation | Biomass</v>
      </c>
      <c r="I339" s="5" t="str">
        <f>INDEX(Variables!$C$5:$C$65,MATCH($A339,Variables!$A$5:$A$65,0))</f>
        <v>$/GJ</v>
      </c>
      <c r="J339" s="5" t="str">
        <f>INDEX(Variables!$E$5:$E$65,MATCH($A339,Variables!$A$5:$A$65,0))</f>
        <v>New carbon tax + new excise tax</v>
      </c>
      <c r="K339" s="5"/>
      <c r="L339" s="23" t="str">
        <f>LOWER(Settings!$C$4)&amp;".mit."&amp;$A339&amp;IF($C339="","","."&amp;$C339&amp;"."&amp;$B339)&amp;IF(INDEX(Variables!$D$5:$D$65,MATCH($A339,Variables!$A$5:$A$65,0))="","","."&amp;INDEX(Variables!$D$5:$D$65,MATCH($A339,Variables!$A$5:$A$65,0)))&amp;"."&amp;L$5</f>
        <v>egy.mit.nce.avi.bio.a.1</v>
      </c>
      <c r="M339" s="38">
        <f t="shared" ref="M339:Z339" si="242">M321+M330</f>
        <v>0</v>
      </c>
      <c r="N339" s="37">
        <f t="shared" si="242"/>
        <v>0</v>
      </c>
      <c r="O339" s="37">
        <f t="shared" si="242"/>
        <v>0</v>
      </c>
      <c r="P339" s="37">
        <f t="shared" si="242"/>
        <v>0</v>
      </c>
      <c r="Q339" s="37">
        <f t="shared" si="242"/>
        <v>0</v>
      </c>
      <c r="R339" s="37">
        <f t="shared" si="242"/>
        <v>0</v>
      </c>
      <c r="S339" s="37">
        <f t="shared" si="242"/>
        <v>0</v>
      </c>
      <c r="T339" s="37">
        <f t="shared" si="242"/>
        <v>0</v>
      </c>
      <c r="U339" s="37">
        <f t="shared" si="242"/>
        <v>0</v>
      </c>
      <c r="V339" s="37">
        <f t="shared" si="242"/>
        <v>0</v>
      </c>
      <c r="W339" s="37">
        <f t="shared" si="242"/>
        <v>0</v>
      </c>
      <c r="X339" s="37">
        <f t="shared" si="242"/>
        <v>0</v>
      </c>
      <c r="Y339" s="37">
        <f t="shared" si="242"/>
        <v>0</v>
      </c>
      <c r="Z339" s="37">
        <f t="shared" si="242"/>
        <v>0</v>
      </c>
      <c r="AA339" s="37"/>
      <c r="AB339" s="23" t="str">
        <f>LOWER(Settings!$C$4)&amp;".mit."&amp;$A339&amp;IF($C339="","","."&amp;$C339&amp;"."&amp;$B339)&amp;IF(INDEX(Variables!$D$5:$D$65,MATCH($A339,Variables!$A$5:$A$65,0))="","","."&amp;INDEX(Variables!$D$5:$D$65,MATCH($A339,Variables!$A$5:$A$65,0)))&amp;"."&amp;AB$5</f>
        <v>egy.mit.nce.avi.bio.a.2</v>
      </c>
      <c r="AC339" s="38">
        <f t="shared" ref="AC339:AP339" si="243">AC321+AC330</f>
        <v>0</v>
      </c>
      <c r="AD339" s="37">
        <f t="shared" si="243"/>
        <v>0</v>
      </c>
      <c r="AE339" s="37">
        <f t="shared" si="243"/>
        <v>0</v>
      </c>
      <c r="AF339" s="37">
        <f t="shared" si="243"/>
        <v>0</v>
      </c>
      <c r="AG339" s="37">
        <f t="shared" si="243"/>
        <v>0</v>
      </c>
      <c r="AH339" s="37">
        <f t="shared" si="243"/>
        <v>0</v>
      </c>
      <c r="AI339" s="37">
        <f t="shared" si="243"/>
        <v>0</v>
      </c>
      <c r="AJ339" s="37">
        <f t="shared" si="243"/>
        <v>0</v>
      </c>
      <c r="AK339" s="37">
        <f t="shared" si="243"/>
        <v>0</v>
      </c>
      <c r="AL339" s="37">
        <f t="shared" si="243"/>
        <v>0</v>
      </c>
      <c r="AM339" s="37">
        <f t="shared" si="243"/>
        <v>0</v>
      </c>
      <c r="AN339" s="37">
        <f t="shared" si="243"/>
        <v>0</v>
      </c>
      <c r="AO339" s="37">
        <f t="shared" si="243"/>
        <v>0</v>
      </c>
      <c r="AP339" s="37">
        <f t="shared" si="243"/>
        <v>0</v>
      </c>
    </row>
    <row r="340" spans="1:42" hidden="1" outlineLevel="2" x14ac:dyDescent="0.25"/>
    <row r="341" spans="1:42" hidden="1" outlineLevel="2" x14ac:dyDescent="0.25">
      <c r="A341" s="5" t="s">
        <v>934</v>
      </c>
      <c r="B341" s="5" t="s">
        <v>869</v>
      </c>
      <c r="C341" s="5" t="s">
        <v>882</v>
      </c>
      <c r="D341" s="37">
        <f>INDEX(Inputs!$R$5:$R$132,MATCH($B341&amp;"|"&amp;$C341,Inputs!$A$5:$A$132,0))</f>
        <v>3</v>
      </c>
      <c r="E341" s="37">
        <f>INDEX(Inputs!$S$5:$S$132,MATCH($B341&amp;"|"&amp;$C341,Inputs!$A$5:$A$132,0))</f>
        <v>0</v>
      </c>
      <c r="F341" s="36"/>
      <c r="G341" s="36"/>
      <c r="H341" s="5" t="str">
        <f>INDEX(Variables!$B$5:$B$65,MATCH($A341,Variables!$A$5:$A$65,0))&amp;IF($C341="",""," | "&amp;INDEX(Mapping!$B$5:$B$26,MATCH($C341,Mapping!$A$5:$A$26,0))&amp;" | "&amp;INDEX(Mapping!$B$30:$B$41,MATCH($B341,Mapping!$A$30:$A$41,0)))</f>
        <v>After-tax price | Domestic aviation | Coal</v>
      </c>
      <c r="I341" s="5" t="str">
        <f>INDEX(Variables!$C$5:$C$65,MATCH($A341,Variables!$A$5:$A$65,0))</f>
        <v>$/GJ real</v>
      </c>
      <c r="J341" s="5" t="str">
        <f>INDEX(Variables!$E$5:$E$65,MATCH($A341,Variables!$A$5:$A$65,0))</f>
        <v>max(rpb of the price fuel + nce x (1 + VAT rate), 0.01)</v>
      </c>
      <c r="K341" s="5"/>
      <c r="L341" s="23" t="str">
        <f>LOWER(Settings!$C$4)&amp;".mit."&amp;$A341&amp;IF($C341="","","."&amp;$C341&amp;"."&amp;$B341)&amp;IF(INDEX(Variables!$D$5:$D$65,MATCH($A341,Variables!$A$5:$A$65,0))="","","."&amp;INDEX(Variables!$D$5:$D$65,MATCH($A341,Variables!$A$5:$A$65,0)))&amp;"."&amp;L$5</f>
        <v>egy.mit.atp.avi.coa.e.1</v>
      </c>
      <c r="M341" s="38">
        <f t="shared" ref="M341:Y341" si="244">MAX(INDEX(M$184:M$195,$D341)+M332*(1+$E341),0.01)</f>
        <v>11.467079025356757</v>
      </c>
      <c r="N341" s="37">
        <f t="shared" si="244"/>
        <v>8.8301631277145294</v>
      </c>
      <c r="O341" s="37">
        <f t="shared" si="244"/>
        <v>7.7211744405825611</v>
      </c>
      <c r="P341" s="37">
        <f t="shared" si="244"/>
        <v>7.2747771385179094</v>
      </c>
      <c r="Q341" s="37">
        <f t="shared" si="244"/>
        <v>7.5207397457979015</v>
      </c>
      <c r="R341" s="37">
        <f t="shared" si="244"/>
        <v>7.5762227077119633</v>
      </c>
      <c r="S341" s="37">
        <f t="shared" si="244"/>
        <v>7.5499147722595765</v>
      </c>
      <c r="T341" s="37">
        <f t="shared" si="244"/>
        <v>7.5217026616253753</v>
      </c>
      <c r="U341" s="37">
        <f t="shared" si="244"/>
        <v>7.4915083708146737</v>
      </c>
      <c r="V341" s="37">
        <f t="shared" si="244"/>
        <v>7.4623696512197375</v>
      </c>
      <c r="W341" s="37">
        <f t="shared" si="244"/>
        <v>7.4623696512197375</v>
      </c>
      <c r="X341" s="37">
        <f t="shared" si="244"/>
        <v>7.4623696512197375</v>
      </c>
      <c r="Y341" s="37">
        <f t="shared" si="244"/>
        <v>7.4623696512197375</v>
      </c>
      <c r="Z341" s="39">
        <f>POSTTAX(INDEX(Z$184:Z$195,$D341),Z332,$E341)</f>
        <v>7.4623696512197375</v>
      </c>
      <c r="AA341" s="39"/>
      <c r="AB341" s="23" t="str">
        <f>LOWER(Settings!$C$4)&amp;".mit."&amp;$A341&amp;IF($C341="","","."&amp;$C341&amp;"."&amp;$B341)&amp;IF(INDEX(Variables!$D$5:$D$65,MATCH($A341,Variables!$A$5:$A$65,0))="","","."&amp;INDEX(Variables!$D$5:$D$65,MATCH($A341,Variables!$A$5:$A$65,0)))&amp;"."&amp;AB$5</f>
        <v>egy.mit.atp.avi.coa.e.2</v>
      </c>
      <c r="AC341" s="38">
        <f t="shared" ref="AC341:AO341" si="245">MAX(INDEX(AC$184:AC$195,$D341)+AC332*(1+$E341),0.01)</f>
        <v>11.467079025356757</v>
      </c>
      <c r="AD341" s="37">
        <f t="shared" si="245"/>
        <v>8.8301631277145294</v>
      </c>
      <c r="AE341" s="37">
        <f t="shared" si="245"/>
        <v>7.7211744405825611</v>
      </c>
      <c r="AF341" s="37">
        <f t="shared" si="245"/>
        <v>7.2747771385179094</v>
      </c>
      <c r="AG341" s="37">
        <f t="shared" si="245"/>
        <v>7.5207397457979015</v>
      </c>
      <c r="AH341" s="37">
        <f t="shared" si="245"/>
        <v>9.4623827077119635</v>
      </c>
      <c r="AI341" s="37">
        <f t="shared" si="245"/>
        <v>9.4360747722595768</v>
      </c>
      <c r="AJ341" s="37">
        <f t="shared" si="245"/>
        <v>9.4078626616253747</v>
      </c>
      <c r="AK341" s="37">
        <f t="shared" si="245"/>
        <v>9.3776683708146731</v>
      </c>
      <c r="AL341" s="37">
        <f t="shared" si="245"/>
        <v>9.3485296512197369</v>
      </c>
      <c r="AM341" s="37">
        <f t="shared" si="245"/>
        <v>9.3485296512197369</v>
      </c>
      <c r="AN341" s="37">
        <f t="shared" si="245"/>
        <v>9.3485296512197369</v>
      </c>
      <c r="AO341" s="37">
        <f t="shared" si="245"/>
        <v>9.3485296512197369</v>
      </c>
      <c r="AP341" s="39">
        <f>POSTTAX(INDEX(AP$184:AP$195,$D341),AP332,$E341)</f>
        <v>9.3485296512197369</v>
      </c>
    </row>
    <row r="342" spans="1:42" hidden="1" outlineLevel="2" x14ac:dyDescent="0.25">
      <c r="A342" s="5" t="s">
        <v>934</v>
      </c>
      <c r="B342" s="5" t="s">
        <v>871</v>
      </c>
      <c r="C342" s="5" t="s">
        <v>882</v>
      </c>
      <c r="D342" s="37">
        <f>INDEX(Inputs!$R$5:$R$132,MATCH($B342&amp;"|"&amp;$C342,Inputs!$A$5:$A$132,0))</f>
        <v>6</v>
      </c>
      <c r="E342" s="37">
        <f>INDEX(Inputs!$S$5:$S$132,MATCH($B342&amp;"|"&amp;$C342,Inputs!$A$5:$A$132,0))</f>
        <v>0</v>
      </c>
      <c r="F342" s="36"/>
      <c r="G342" s="36"/>
      <c r="H342" s="5" t="str">
        <f>INDEX(Variables!$B$5:$B$65,MATCH($A342,Variables!$A$5:$A$65,0))&amp;IF($C342="",""," | "&amp;INDEX(Mapping!$B$5:$B$26,MATCH($C342,Mapping!$A$5:$A$26,0))&amp;" | "&amp;INDEX(Mapping!$B$30:$B$41,MATCH($B342,Mapping!$A$30:$A$41,0)))</f>
        <v>After-tax price | Domestic aviation | Natural gas</v>
      </c>
      <c r="I342" s="5" t="str">
        <f>INDEX(Variables!$C$5:$C$65,MATCH($A342,Variables!$A$5:$A$65,0))</f>
        <v>$/GJ real</v>
      </c>
      <c r="J342" s="5" t="str">
        <f>INDEX(Variables!$E$5:$E$65,MATCH($A342,Variables!$A$5:$A$65,0))</f>
        <v>max(rpb of the price fuel + nce x (1 + VAT rate), 0.01)</v>
      </c>
      <c r="K342" s="5"/>
      <c r="L342" s="23" t="str">
        <f>LOWER(Settings!$C$4)&amp;".mit."&amp;$A342&amp;IF($C342="","","."&amp;$C342&amp;"."&amp;$B342)&amp;IF(INDEX(Variables!$D$5:$D$65,MATCH($A342,Variables!$A$5:$A$65,0))="","","."&amp;INDEX(Variables!$D$5:$D$65,MATCH($A342,Variables!$A$5:$A$65,0)))&amp;"."&amp;L$5</f>
        <v>egy.mit.atp.avi.nga.e.1</v>
      </c>
      <c r="M342" s="38">
        <f t="shared" ref="M342:Y342" si="246">MAX(INDEX(M$184:M$195,$D342)+M333*(1+$E342),0.01)</f>
        <v>5.3362217651456945</v>
      </c>
      <c r="N342" s="37">
        <f t="shared" si="246"/>
        <v>5.010091319619435</v>
      </c>
      <c r="O342" s="37">
        <f t="shared" si="246"/>
        <v>5.0870036796421561</v>
      </c>
      <c r="P342" s="37">
        <f t="shared" si="246"/>
        <v>5.0870036796421561</v>
      </c>
      <c r="Q342" s="37">
        <f t="shared" si="246"/>
        <v>5.0870036796421561</v>
      </c>
      <c r="R342" s="37">
        <f t="shared" si="246"/>
        <v>5.0870036796421561</v>
      </c>
      <c r="S342" s="37">
        <f t="shared" si="246"/>
        <v>5.0870036796421561</v>
      </c>
      <c r="T342" s="37">
        <f t="shared" si="246"/>
        <v>5.0870036796421561</v>
      </c>
      <c r="U342" s="37">
        <f t="shared" si="246"/>
        <v>5.0870036796421561</v>
      </c>
      <c r="V342" s="37">
        <f t="shared" si="246"/>
        <v>5.0870036796421561</v>
      </c>
      <c r="W342" s="37">
        <f t="shared" si="246"/>
        <v>5.0870036796421561</v>
      </c>
      <c r="X342" s="37">
        <f t="shared" si="246"/>
        <v>5.0870036796421561</v>
      </c>
      <c r="Y342" s="37">
        <f t="shared" si="246"/>
        <v>5.0870036796421561</v>
      </c>
      <c r="Z342" s="39">
        <f>POSTTAX(INDEX(Z$184:Z$195,$D342),Z333,$E342)</f>
        <v>5.0870036796421561</v>
      </c>
      <c r="AA342" s="39"/>
      <c r="AB342" s="23" t="str">
        <f>LOWER(Settings!$C$4)&amp;".mit."&amp;$A342&amp;IF($C342="","","."&amp;$C342&amp;"."&amp;$B342)&amp;IF(INDEX(Variables!$D$5:$D$65,MATCH($A342,Variables!$A$5:$A$65,0))="","","."&amp;INDEX(Variables!$D$5:$D$65,MATCH($A342,Variables!$A$5:$A$65,0)))&amp;"."&amp;AB$5</f>
        <v>egy.mit.atp.avi.nga.e.2</v>
      </c>
      <c r="AC342" s="38">
        <f t="shared" ref="AC342:AO342" si="247">MAX(INDEX(AC$184:AC$195,$D342)+AC333*(1+$E342),0.01)</f>
        <v>5.3362217651456945</v>
      </c>
      <c r="AD342" s="37">
        <f t="shared" si="247"/>
        <v>5.010091319619435</v>
      </c>
      <c r="AE342" s="37">
        <f t="shared" si="247"/>
        <v>5.0870036796421561</v>
      </c>
      <c r="AF342" s="37">
        <f t="shared" si="247"/>
        <v>5.0870036796421561</v>
      </c>
      <c r="AG342" s="37">
        <f t="shared" si="247"/>
        <v>5.0870036796421561</v>
      </c>
      <c r="AH342" s="37">
        <f t="shared" si="247"/>
        <v>6.2030036796421566</v>
      </c>
      <c r="AI342" s="37">
        <f t="shared" si="247"/>
        <v>6.2030036796421566</v>
      </c>
      <c r="AJ342" s="37">
        <f t="shared" si="247"/>
        <v>6.2030036796421566</v>
      </c>
      <c r="AK342" s="37">
        <f t="shared" si="247"/>
        <v>6.2030036796421566</v>
      </c>
      <c r="AL342" s="37">
        <f t="shared" si="247"/>
        <v>6.2030036796421566</v>
      </c>
      <c r="AM342" s="37">
        <f t="shared" si="247"/>
        <v>6.2030036796421566</v>
      </c>
      <c r="AN342" s="37">
        <f t="shared" si="247"/>
        <v>6.2030036796421566</v>
      </c>
      <c r="AO342" s="37">
        <f t="shared" si="247"/>
        <v>6.2030036796421566</v>
      </c>
      <c r="AP342" s="39">
        <f>POSTTAX(INDEX(AP$184:AP$195,$D342),AP333,$E342)</f>
        <v>6.2030036796421566</v>
      </c>
    </row>
    <row r="343" spans="1:42" hidden="1" outlineLevel="2" x14ac:dyDescent="0.25">
      <c r="A343" s="5" t="s">
        <v>934</v>
      </c>
      <c r="B343" s="5" t="s">
        <v>872</v>
      </c>
      <c r="C343" s="5" t="s">
        <v>882</v>
      </c>
      <c r="D343" s="37">
        <f>INDEX(Inputs!$R$5:$R$132,MATCH($B343&amp;"|"&amp;$C343,Inputs!$A$5:$A$132,0))</f>
        <v>7</v>
      </c>
      <c r="E343" s="37">
        <f>INDEX(Inputs!$S$5:$S$132,MATCH($B343&amp;"|"&amp;$C343,Inputs!$A$5:$A$132,0))</f>
        <v>0.14000000000000001</v>
      </c>
      <c r="F343" s="36"/>
      <c r="G343" s="36"/>
      <c r="H343" s="5" t="str">
        <f>INDEX(Variables!$B$5:$B$65,MATCH($A343,Variables!$A$5:$A$65,0))&amp;IF($C343="",""," | "&amp;INDEX(Mapping!$B$5:$B$26,MATCH($C343,Mapping!$A$5:$A$26,0))&amp;" | "&amp;INDEX(Mapping!$B$30:$B$41,MATCH($B343,Mapping!$A$30:$A$41,0)))</f>
        <v>After-tax price | Domestic aviation | Gasoline</v>
      </c>
      <c r="I343" s="5" t="str">
        <f>INDEX(Variables!$C$5:$C$65,MATCH($A343,Variables!$A$5:$A$65,0))</f>
        <v>$/GJ real</v>
      </c>
      <c r="J343" s="5" t="str">
        <f>INDEX(Variables!$E$5:$E$65,MATCH($A343,Variables!$A$5:$A$65,0))</f>
        <v>max(rpb of the price fuel + nce x (1 + VAT rate), 0.01)</v>
      </c>
      <c r="K343" s="5"/>
      <c r="L343" s="23" t="str">
        <f>LOWER(Settings!$C$4)&amp;".mit."&amp;$A343&amp;IF($C343="","","."&amp;$C343&amp;"."&amp;$B343)&amp;IF(INDEX(Variables!$D$5:$D$65,MATCH($A343,Variables!$A$5:$A$65,0))="","","."&amp;INDEX(Variables!$D$5:$D$65,MATCH($A343,Variables!$A$5:$A$65,0)))&amp;"."&amp;L$5</f>
        <v>egy.mit.atp.avi.gso.e.1</v>
      </c>
      <c r="M343" s="38">
        <f t="shared" ref="M343:Y343" si="248">MAX(INDEX(M$184:M$195,$D343)+M334*(1+$E343),0.01)</f>
        <v>17.158693776206693</v>
      </c>
      <c r="N343" s="37">
        <f t="shared" si="248"/>
        <v>11.745025717344719</v>
      </c>
      <c r="O343" s="37">
        <f t="shared" si="248"/>
        <v>9.5760091057976258</v>
      </c>
      <c r="P343" s="37">
        <f t="shared" si="248"/>
        <v>9.5760091057976258</v>
      </c>
      <c r="Q343" s="37">
        <f t="shared" si="248"/>
        <v>9.5760091057976258</v>
      </c>
      <c r="R343" s="37">
        <f t="shared" si="248"/>
        <v>9.5760091057976258</v>
      </c>
      <c r="S343" s="37">
        <f t="shared" si="248"/>
        <v>9.5760091057976258</v>
      </c>
      <c r="T343" s="37">
        <f t="shared" si="248"/>
        <v>9.5760091057976258</v>
      </c>
      <c r="U343" s="37">
        <f t="shared" si="248"/>
        <v>9.5760091057976258</v>
      </c>
      <c r="V343" s="37">
        <f t="shared" si="248"/>
        <v>9.5760091057976258</v>
      </c>
      <c r="W343" s="37">
        <f t="shared" si="248"/>
        <v>9.5760091057976258</v>
      </c>
      <c r="X343" s="37">
        <f t="shared" si="248"/>
        <v>9.5760091057976258</v>
      </c>
      <c r="Y343" s="37">
        <f t="shared" si="248"/>
        <v>9.5760091057976258</v>
      </c>
      <c r="Z343" s="39">
        <f>POSTTAX(INDEX(Z$184:Z$195,$D343),Z334,$E343)</f>
        <v>9.5760091057976258</v>
      </c>
      <c r="AA343" s="39"/>
      <c r="AB343" s="23" t="str">
        <f>LOWER(Settings!$C$4)&amp;".mit."&amp;$A343&amp;IF($C343="","","."&amp;$C343&amp;"."&amp;$B343)&amp;IF(INDEX(Variables!$D$5:$D$65,MATCH($A343,Variables!$A$5:$A$65,0))="","","."&amp;INDEX(Variables!$D$5:$D$65,MATCH($A343,Variables!$A$5:$A$65,0)))&amp;"."&amp;AB$5</f>
        <v>egy.mit.atp.avi.gso.e.2</v>
      </c>
      <c r="AC343" s="38">
        <f t="shared" ref="AC343:AO343" si="249">MAX(INDEX(AC$184:AC$195,$D343)+AC334*(1+$E343),0.01)</f>
        <v>17.158693776206693</v>
      </c>
      <c r="AD343" s="37">
        <f t="shared" si="249"/>
        <v>11.745025717344719</v>
      </c>
      <c r="AE343" s="37">
        <f t="shared" si="249"/>
        <v>9.5760091057976258</v>
      </c>
      <c r="AF343" s="37">
        <f t="shared" si="249"/>
        <v>9.5760091057976258</v>
      </c>
      <c r="AG343" s="37">
        <f t="shared" si="249"/>
        <v>9.5760091057976258</v>
      </c>
      <c r="AH343" s="37">
        <f t="shared" si="249"/>
        <v>11.084867505797625</v>
      </c>
      <c r="AI343" s="37">
        <f t="shared" si="249"/>
        <v>11.084867505797625</v>
      </c>
      <c r="AJ343" s="37">
        <f t="shared" si="249"/>
        <v>11.084867505797625</v>
      </c>
      <c r="AK343" s="37">
        <f t="shared" si="249"/>
        <v>11.084867505797625</v>
      </c>
      <c r="AL343" s="37">
        <f t="shared" si="249"/>
        <v>11.084867505797625</v>
      </c>
      <c r="AM343" s="37">
        <f t="shared" si="249"/>
        <v>11.084867505797625</v>
      </c>
      <c r="AN343" s="37">
        <f t="shared" si="249"/>
        <v>11.084867505797625</v>
      </c>
      <c r="AO343" s="37">
        <f t="shared" si="249"/>
        <v>11.084867505797625</v>
      </c>
      <c r="AP343" s="39">
        <f>POSTTAX(INDEX(AP$184:AP$195,$D343),AP334,$E343)</f>
        <v>11.084867505797625</v>
      </c>
    </row>
    <row r="344" spans="1:42" hidden="1" outlineLevel="2" x14ac:dyDescent="0.25">
      <c r="A344" s="5" t="s">
        <v>934</v>
      </c>
      <c r="B344" s="5" t="s">
        <v>873</v>
      </c>
      <c r="C344" s="5" t="s">
        <v>882</v>
      </c>
      <c r="D344" s="37">
        <f>INDEX(Inputs!$R$5:$R$132,MATCH($B344&amp;"|"&amp;$C344,Inputs!$A$5:$A$132,0))</f>
        <v>8</v>
      </c>
      <c r="E344" s="37">
        <f>INDEX(Inputs!$S$5:$S$132,MATCH($B344&amp;"|"&amp;$C344,Inputs!$A$5:$A$132,0))</f>
        <v>0.14000000000000001</v>
      </c>
      <c r="F344" s="36"/>
      <c r="G344" s="36"/>
      <c r="H344" s="5" t="str">
        <f>INDEX(Variables!$B$5:$B$65,MATCH($A344,Variables!$A$5:$A$65,0))&amp;IF($C344="",""," | "&amp;INDEX(Mapping!$B$5:$B$26,MATCH($C344,Mapping!$A$5:$A$26,0))&amp;" | "&amp;INDEX(Mapping!$B$30:$B$41,MATCH($B344,Mapping!$A$30:$A$41,0)))</f>
        <v>After-tax price | Domestic aviation | Diesel</v>
      </c>
      <c r="I344" s="5" t="str">
        <f>INDEX(Variables!$C$5:$C$65,MATCH($A344,Variables!$A$5:$A$65,0))</f>
        <v>$/GJ real</v>
      </c>
      <c r="J344" s="5" t="str">
        <f>INDEX(Variables!$E$5:$E$65,MATCH($A344,Variables!$A$5:$A$65,0))</f>
        <v>max(rpb of the price fuel + nce x (1 + VAT rate), 0.01)</v>
      </c>
      <c r="K344" s="5"/>
      <c r="L344" s="23" t="str">
        <f>LOWER(Settings!$C$4)&amp;".mit."&amp;$A344&amp;IF($C344="","","."&amp;$C344&amp;"."&amp;$B344)&amp;IF(INDEX(Variables!$D$5:$D$65,MATCH($A344,Variables!$A$5:$A$65,0))="","","."&amp;INDEX(Variables!$D$5:$D$65,MATCH($A344,Variables!$A$5:$A$65,0)))&amp;"."&amp;L$5</f>
        <v>egy.mit.atp.avi.die.e.1</v>
      </c>
      <c r="M344" s="38">
        <f t="shared" ref="M344:Y344" si="250">MAX(INDEX(M$184:M$195,$D344)+M335*(1+$E344),0.01)</f>
        <v>11.119692825057085</v>
      </c>
      <c r="N344" s="37">
        <f t="shared" si="250"/>
        <v>7.5420264416843619</v>
      </c>
      <c r="O344" s="37">
        <f t="shared" si="250"/>
        <v>6.6774643953035433</v>
      </c>
      <c r="P344" s="37">
        <f t="shared" si="250"/>
        <v>6.6774643953035433</v>
      </c>
      <c r="Q344" s="37">
        <f t="shared" si="250"/>
        <v>6.6774643953035433</v>
      </c>
      <c r="R344" s="37">
        <f t="shared" si="250"/>
        <v>6.6774643953035433</v>
      </c>
      <c r="S344" s="37">
        <f t="shared" si="250"/>
        <v>6.6774643953035433</v>
      </c>
      <c r="T344" s="37">
        <f t="shared" si="250"/>
        <v>6.6774643953035433</v>
      </c>
      <c r="U344" s="37">
        <f t="shared" si="250"/>
        <v>6.6774643953035433</v>
      </c>
      <c r="V344" s="37">
        <f t="shared" si="250"/>
        <v>6.6774643953035433</v>
      </c>
      <c r="W344" s="37">
        <f t="shared" si="250"/>
        <v>6.6774643953035433</v>
      </c>
      <c r="X344" s="37">
        <f t="shared" si="250"/>
        <v>6.6774643953035433</v>
      </c>
      <c r="Y344" s="37">
        <f t="shared" si="250"/>
        <v>6.6774643953035433</v>
      </c>
      <c r="Z344" s="39">
        <f>POSTTAX(INDEX(Z$184:Z$195,$D344),Z335,$E344)</f>
        <v>6.6774643953035433</v>
      </c>
      <c r="AA344" s="39"/>
      <c r="AB344" s="23" t="str">
        <f>LOWER(Settings!$C$4)&amp;".mit."&amp;$A344&amp;IF($C344="","","."&amp;$C344&amp;"."&amp;$B344)&amp;IF(INDEX(Variables!$D$5:$D$65,MATCH($A344,Variables!$A$5:$A$65,0))="","","."&amp;INDEX(Variables!$D$5:$D$65,MATCH($A344,Variables!$A$5:$A$65,0)))&amp;"."&amp;AB$5</f>
        <v>egy.mit.atp.avi.die.e.2</v>
      </c>
      <c r="AC344" s="38">
        <f t="shared" ref="AC344:AO344" si="251">MAX(INDEX(AC$184:AC$195,$D344)+AC335*(1+$E344),0.01)</f>
        <v>11.119692825057085</v>
      </c>
      <c r="AD344" s="37">
        <f t="shared" si="251"/>
        <v>7.5420264416843619</v>
      </c>
      <c r="AE344" s="37">
        <f t="shared" si="251"/>
        <v>6.6774643953035433</v>
      </c>
      <c r="AF344" s="37">
        <f t="shared" si="251"/>
        <v>6.6774643953035433</v>
      </c>
      <c r="AG344" s="37">
        <f t="shared" si="251"/>
        <v>6.6774643953035433</v>
      </c>
      <c r="AH344" s="37">
        <f t="shared" si="251"/>
        <v>8.2919095953035438</v>
      </c>
      <c r="AI344" s="37">
        <f t="shared" si="251"/>
        <v>8.2919095953035438</v>
      </c>
      <c r="AJ344" s="37">
        <f t="shared" si="251"/>
        <v>8.2919095953035438</v>
      </c>
      <c r="AK344" s="37">
        <f t="shared" si="251"/>
        <v>8.2919095953035438</v>
      </c>
      <c r="AL344" s="37">
        <f t="shared" si="251"/>
        <v>8.2919095953035438</v>
      </c>
      <c r="AM344" s="37">
        <f t="shared" si="251"/>
        <v>8.2919095953035438</v>
      </c>
      <c r="AN344" s="37">
        <f t="shared" si="251"/>
        <v>8.2919095953035438</v>
      </c>
      <c r="AO344" s="37">
        <f t="shared" si="251"/>
        <v>8.2919095953035438</v>
      </c>
      <c r="AP344" s="39">
        <f>POSTTAX(INDEX(AP$184:AP$195,$D344),AP335,$E344)</f>
        <v>8.2919095953035438</v>
      </c>
    </row>
    <row r="345" spans="1:42" hidden="1" outlineLevel="2" x14ac:dyDescent="0.25">
      <c r="A345" s="5" t="s">
        <v>934</v>
      </c>
      <c r="B345" s="5" t="s">
        <v>874</v>
      </c>
      <c r="C345" s="5" t="s">
        <v>882</v>
      </c>
      <c r="D345" s="37">
        <f>INDEX(Inputs!$R$5:$R$132,MATCH($B345&amp;"|"&amp;$C345,Inputs!$A$5:$A$132,0))</f>
        <v>9</v>
      </c>
      <c r="E345" s="37">
        <f>INDEX(Inputs!$S$5:$S$132,MATCH($B345&amp;"|"&amp;$C345,Inputs!$A$5:$A$132,0))</f>
        <v>0.14000000000000001</v>
      </c>
      <c r="F345" s="36"/>
      <c r="G345" s="36"/>
      <c r="H345" s="5" t="str">
        <f>INDEX(Variables!$B$5:$B$65,MATCH($A345,Variables!$A$5:$A$65,0))&amp;IF($C345="",""," | "&amp;INDEX(Mapping!$B$5:$B$26,MATCH($C345,Mapping!$A$5:$A$26,0))&amp;" | "&amp;INDEX(Mapping!$B$30:$B$41,MATCH($B345,Mapping!$A$30:$A$41,0)))</f>
        <v>After-tax price | Domestic aviation | LPG</v>
      </c>
      <c r="I345" s="5" t="str">
        <f>INDEX(Variables!$C$5:$C$65,MATCH($A345,Variables!$A$5:$A$65,0))</f>
        <v>$/GJ real</v>
      </c>
      <c r="J345" s="5" t="str">
        <f>INDEX(Variables!$E$5:$E$65,MATCH($A345,Variables!$A$5:$A$65,0))</f>
        <v>max(rpb of the price fuel + nce x (1 + VAT rate), 0.01)</v>
      </c>
      <c r="K345" s="5"/>
      <c r="L345" s="23" t="str">
        <f>LOWER(Settings!$C$4)&amp;".mit."&amp;$A345&amp;IF($C345="","","."&amp;$C345&amp;"."&amp;$B345)&amp;IF(INDEX(Variables!$D$5:$D$65,MATCH($A345,Variables!$A$5:$A$65,0))="","","."&amp;INDEX(Variables!$D$5:$D$65,MATCH($A345,Variables!$A$5:$A$65,0)))&amp;"."&amp;L$5</f>
        <v>egy.mit.atp.avi.lpg.e.1</v>
      </c>
      <c r="M345" s="38">
        <f t="shared" ref="M345:Y345" si="252">MAX(INDEX(M$184:M$195,$D345)+M336*(1+$E345),0.01)</f>
        <v>6.8368630121281031</v>
      </c>
      <c r="N345" s="37">
        <f t="shared" si="252"/>
        <v>3.9105675147185019</v>
      </c>
      <c r="O345" s="37">
        <f t="shared" si="252"/>
        <v>3.188808442669151</v>
      </c>
      <c r="P345" s="37">
        <f t="shared" si="252"/>
        <v>3.188808442669151</v>
      </c>
      <c r="Q345" s="37">
        <f t="shared" si="252"/>
        <v>3.188808442669151</v>
      </c>
      <c r="R345" s="37">
        <f t="shared" si="252"/>
        <v>3.188808442669151</v>
      </c>
      <c r="S345" s="37">
        <f t="shared" si="252"/>
        <v>3.188808442669151</v>
      </c>
      <c r="T345" s="37">
        <f t="shared" si="252"/>
        <v>3.188808442669151</v>
      </c>
      <c r="U345" s="37">
        <f t="shared" si="252"/>
        <v>3.188808442669151</v>
      </c>
      <c r="V345" s="37">
        <f t="shared" si="252"/>
        <v>3.188808442669151</v>
      </c>
      <c r="W345" s="37">
        <f t="shared" si="252"/>
        <v>3.188808442669151</v>
      </c>
      <c r="X345" s="37">
        <f t="shared" si="252"/>
        <v>3.188808442669151</v>
      </c>
      <c r="Y345" s="37">
        <f t="shared" si="252"/>
        <v>3.188808442669151</v>
      </c>
      <c r="Z345" s="39">
        <f>POSTTAX(INDEX(Z$184:Z$195,$D345),Z336,$E345)</f>
        <v>3.188808442669151</v>
      </c>
      <c r="AA345" s="39"/>
      <c r="AB345" s="23" t="str">
        <f>LOWER(Settings!$C$4)&amp;".mit."&amp;$A345&amp;IF($C345="","","."&amp;$C345&amp;"."&amp;$B345)&amp;IF(INDEX(Variables!$D$5:$D$65,MATCH($A345,Variables!$A$5:$A$65,0))="","","."&amp;INDEX(Variables!$D$5:$D$65,MATCH($A345,Variables!$A$5:$A$65,0)))&amp;"."&amp;AB$5</f>
        <v>egy.mit.atp.avi.lpg.e.2</v>
      </c>
      <c r="AC345" s="38">
        <f t="shared" ref="AC345:AO345" si="253">MAX(INDEX(AC$184:AC$195,$D345)+AC336*(1+$E345),0.01)</f>
        <v>6.8368630121281031</v>
      </c>
      <c r="AD345" s="37">
        <f t="shared" si="253"/>
        <v>3.9105675147185019</v>
      </c>
      <c r="AE345" s="37">
        <f t="shared" si="253"/>
        <v>3.188808442669151</v>
      </c>
      <c r="AF345" s="37">
        <f t="shared" si="253"/>
        <v>3.188808442669151</v>
      </c>
      <c r="AG345" s="37">
        <f t="shared" si="253"/>
        <v>3.188808442669151</v>
      </c>
      <c r="AH345" s="37">
        <f t="shared" si="253"/>
        <v>4.7528884426691516</v>
      </c>
      <c r="AI345" s="37">
        <f t="shared" si="253"/>
        <v>4.7528884426691516</v>
      </c>
      <c r="AJ345" s="37">
        <f t="shared" si="253"/>
        <v>4.7528884426691516</v>
      </c>
      <c r="AK345" s="37">
        <f t="shared" si="253"/>
        <v>4.7528884426691516</v>
      </c>
      <c r="AL345" s="37">
        <f t="shared" si="253"/>
        <v>4.7528884426691516</v>
      </c>
      <c r="AM345" s="37">
        <f t="shared" si="253"/>
        <v>4.7528884426691516</v>
      </c>
      <c r="AN345" s="37">
        <f t="shared" si="253"/>
        <v>4.7528884426691516</v>
      </c>
      <c r="AO345" s="37">
        <f t="shared" si="253"/>
        <v>4.7528884426691516</v>
      </c>
      <c r="AP345" s="39">
        <f>POSTTAX(INDEX(AP$184:AP$195,$D345),AP336,$E345)</f>
        <v>4.7528884426691516</v>
      </c>
    </row>
    <row r="346" spans="1:42" hidden="1" outlineLevel="2" x14ac:dyDescent="0.25">
      <c r="A346" s="5" t="s">
        <v>934</v>
      </c>
      <c r="B346" s="5" t="s">
        <v>875</v>
      </c>
      <c r="C346" s="5" t="s">
        <v>882</v>
      </c>
      <c r="D346" s="37">
        <f>INDEX(Inputs!$R$5:$R$132,MATCH($B346&amp;"|"&amp;$C346,Inputs!$A$5:$A$132,0))</f>
        <v>10</v>
      </c>
      <c r="E346" s="37">
        <f>INDEX(Inputs!$S$5:$S$132,MATCH($B346&amp;"|"&amp;$C346,Inputs!$A$5:$A$132,0))</f>
        <v>0.14000000000000001</v>
      </c>
      <c r="F346" s="36"/>
      <c r="G346" s="36"/>
      <c r="H346" s="5" t="str">
        <f>INDEX(Variables!$B$5:$B$65,MATCH($A346,Variables!$A$5:$A$65,0))&amp;IF($C346="",""," | "&amp;INDEX(Mapping!$B$5:$B$26,MATCH($C346,Mapping!$A$5:$A$26,0))&amp;" | "&amp;INDEX(Mapping!$B$30:$B$41,MATCH($B346,Mapping!$A$30:$A$41,0)))</f>
        <v>After-tax price | Domestic aviation | Kerosene</v>
      </c>
      <c r="I346" s="5" t="str">
        <f>INDEX(Variables!$C$5:$C$65,MATCH($A346,Variables!$A$5:$A$65,0))</f>
        <v>$/GJ real</v>
      </c>
      <c r="J346" s="5" t="str">
        <f>INDEX(Variables!$E$5:$E$65,MATCH($A346,Variables!$A$5:$A$65,0))</f>
        <v>max(rpb of the price fuel + nce x (1 + VAT rate), 0.01)</v>
      </c>
      <c r="K346" s="5"/>
      <c r="L346" s="23" t="str">
        <f>LOWER(Settings!$C$4)&amp;".mit."&amp;$A346&amp;IF($C346="","","."&amp;$C346&amp;"."&amp;$B346)&amp;IF(INDEX(Variables!$D$5:$D$65,MATCH($A346,Variables!$A$5:$A$65,0))="","","."&amp;INDEX(Variables!$D$5:$D$65,MATCH($A346,Variables!$A$5:$A$65,0)))&amp;"."&amp;L$5</f>
        <v>egy.mit.atp.avi.ker.e.1</v>
      </c>
      <c r="M346" s="38">
        <f t="shared" ref="M346:Y346" si="254">MAX(INDEX(M$184:M$195,$D346)+M337*(1+$E346),0.01)</f>
        <v>10.986063950621936</v>
      </c>
      <c r="N346" s="37">
        <f t="shared" si="254"/>
        <v>6.857917857789996</v>
      </c>
      <c r="O346" s="37">
        <f t="shared" si="254"/>
        <v>6.4691178449557931</v>
      </c>
      <c r="P346" s="37">
        <f t="shared" si="254"/>
        <v>6.4691178449557931</v>
      </c>
      <c r="Q346" s="37">
        <f t="shared" si="254"/>
        <v>6.4691178449557931</v>
      </c>
      <c r="R346" s="37">
        <f t="shared" si="254"/>
        <v>6.4691178449557931</v>
      </c>
      <c r="S346" s="37">
        <f t="shared" si="254"/>
        <v>6.4691178449557931</v>
      </c>
      <c r="T346" s="37">
        <f t="shared" si="254"/>
        <v>6.4691178449557931</v>
      </c>
      <c r="U346" s="37">
        <f t="shared" si="254"/>
        <v>6.4691178449557931</v>
      </c>
      <c r="V346" s="37">
        <f t="shared" si="254"/>
        <v>6.4691178449557931</v>
      </c>
      <c r="W346" s="37">
        <f t="shared" si="254"/>
        <v>6.4691178449557931</v>
      </c>
      <c r="X346" s="37">
        <f t="shared" si="254"/>
        <v>6.4691178449557931</v>
      </c>
      <c r="Y346" s="37">
        <f t="shared" si="254"/>
        <v>6.4691178449557931</v>
      </c>
      <c r="Z346" s="39">
        <f>POSTTAX(INDEX(Z$184:Z$195,$D346),Z337,$E346)</f>
        <v>6.4691178449557931</v>
      </c>
      <c r="AA346" s="39"/>
      <c r="AB346" s="23" t="str">
        <f>LOWER(Settings!$C$4)&amp;".mit."&amp;$A346&amp;IF($C346="","","."&amp;$C346&amp;"."&amp;$B346)&amp;IF(INDEX(Variables!$D$5:$D$65,MATCH($A346,Variables!$A$5:$A$65,0))="","","."&amp;INDEX(Variables!$D$5:$D$65,MATCH($A346,Variables!$A$5:$A$65,0)))&amp;"."&amp;AB$5</f>
        <v>egy.mit.atp.avi.ker.e.2</v>
      </c>
      <c r="AC346" s="38">
        <f t="shared" ref="AC346:AO346" si="255">MAX(INDEX(AC$184:AC$195,$D346)+AC337*(1+$E346),0.01)</f>
        <v>10.986063950621936</v>
      </c>
      <c r="AD346" s="37">
        <f t="shared" si="255"/>
        <v>6.857917857789996</v>
      </c>
      <c r="AE346" s="37">
        <f t="shared" si="255"/>
        <v>6.4691178449557931</v>
      </c>
      <c r="AF346" s="37">
        <f t="shared" si="255"/>
        <v>6.4691178449557931</v>
      </c>
      <c r="AG346" s="37">
        <f t="shared" si="255"/>
        <v>6.4691178449557931</v>
      </c>
      <c r="AH346" s="37">
        <f t="shared" si="255"/>
        <v>8.0321718449557942</v>
      </c>
      <c r="AI346" s="37">
        <f t="shared" si="255"/>
        <v>8.0321718449557942</v>
      </c>
      <c r="AJ346" s="37">
        <f t="shared" si="255"/>
        <v>8.0321718449557942</v>
      </c>
      <c r="AK346" s="37">
        <f t="shared" si="255"/>
        <v>8.0321718449557942</v>
      </c>
      <c r="AL346" s="37">
        <f t="shared" si="255"/>
        <v>8.0321718449557942</v>
      </c>
      <c r="AM346" s="37">
        <f t="shared" si="255"/>
        <v>8.0321718449557942</v>
      </c>
      <c r="AN346" s="37">
        <f t="shared" si="255"/>
        <v>8.0321718449557942</v>
      </c>
      <c r="AO346" s="37">
        <f t="shared" si="255"/>
        <v>8.0321718449557942</v>
      </c>
      <c r="AP346" s="39">
        <f>POSTTAX(INDEX(AP$184:AP$195,$D346),AP337,$E346)</f>
        <v>8.0321718449557942</v>
      </c>
    </row>
    <row r="347" spans="1:42" hidden="1" outlineLevel="2" x14ac:dyDescent="0.25">
      <c r="A347" s="5" t="s">
        <v>934</v>
      </c>
      <c r="B347" s="5" t="s">
        <v>876</v>
      </c>
      <c r="C347" s="5" t="s">
        <v>882</v>
      </c>
      <c r="D347" s="37">
        <f>INDEX(Inputs!$R$5:$R$132,MATCH($B347&amp;"|"&amp;$C347,Inputs!$A$5:$A$132,0))</f>
        <v>11</v>
      </c>
      <c r="E347" s="37">
        <f>INDEX(Inputs!$S$5:$S$132,MATCH($B347&amp;"|"&amp;$C347,Inputs!$A$5:$A$132,0))</f>
        <v>0.14000000000000001</v>
      </c>
      <c r="F347" s="36"/>
      <c r="G347" s="36"/>
      <c r="H347" s="5" t="str">
        <f>INDEX(Variables!$B$5:$B$65,MATCH($A347,Variables!$A$5:$A$65,0))&amp;IF($C347="",""," | "&amp;INDEX(Mapping!$B$5:$B$26,MATCH($C347,Mapping!$A$5:$A$26,0))&amp;" | "&amp;INDEX(Mapping!$B$30:$B$41,MATCH($B347,Mapping!$A$30:$A$41,0)))</f>
        <v>After-tax price | Domestic aviation | Other oil products</v>
      </c>
      <c r="I347" s="5" t="str">
        <f>INDEX(Variables!$C$5:$C$65,MATCH($A347,Variables!$A$5:$A$65,0))</f>
        <v>$/GJ real</v>
      </c>
      <c r="J347" s="5" t="str">
        <f>INDEX(Variables!$E$5:$E$65,MATCH($A347,Variables!$A$5:$A$65,0))</f>
        <v>max(rpb of the price fuel + nce x (1 + VAT rate), 0.01)</v>
      </c>
      <c r="K347" s="5"/>
      <c r="L347" s="23" t="str">
        <f>LOWER(Settings!$C$4)&amp;".mit."&amp;$A347&amp;IF($C347="","","."&amp;$C347&amp;"."&amp;$B347)&amp;IF(INDEX(Variables!$D$5:$D$65,MATCH($A347,Variables!$A$5:$A$65,0))="","","."&amp;INDEX(Variables!$D$5:$D$65,MATCH($A347,Variables!$A$5:$A$65,0)))&amp;"."&amp;L$5</f>
        <v>egy.mit.atp.avi.oop.e.1</v>
      </c>
      <c r="M347" s="38">
        <f t="shared" ref="M347:Y347" si="256">MAX(INDEX(M$184:M$195,$D347)+M338*(1+$E347),0.01)</f>
        <v>6.1565025275978833</v>
      </c>
      <c r="N347" s="37">
        <f t="shared" si="256"/>
        <v>4.8991170230239627</v>
      </c>
      <c r="O347" s="37">
        <f t="shared" si="256"/>
        <v>4.3171443814005652</v>
      </c>
      <c r="P347" s="37">
        <f t="shared" si="256"/>
        <v>4.3171443814005652</v>
      </c>
      <c r="Q347" s="37">
        <f t="shared" si="256"/>
        <v>4.3171443814005652</v>
      </c>
      <c r="R347" s="37">
        <f t="shared" si="256"/>
        <v>4.3171443814005652</v>
      </c>
      <c r="S347" s="37">
        <f t="shared" si="256"/>
        <v>4.3171443814005652</v>
      </c>
      <c r="T347" s="37">
        <f t="shared" si="256"/>
        <v>4.3171443814005652</v>
      </c>
      <c r="U347" s="37">
        <f t="shared" si="256"/>
        <v>4.3171443814005652</v>
      </c>
      <c r="V347" s="37">
        <f t="shared" si="256"/>
        <v>4.3171443814005652</v>
      </c>
      <c r="W347" s="37">
        <f t="shared" si="256"/>
        <v>4.3171443814005652</v>
      </c>
      <c r="X347" s="37">
        <f t="shared" si="256"/>
        <v>4.3171443814005652</v>
      </c>
      <c r="Y347" s="37">
        <f t="shared" si="256"/>
        <v>4.3171443814005652</v>
      </c>
      <c r="Z347" s="39">
        <f>POSTTAX(INDEX(Z$184:Z$195,$D347),Z338,$E347)</f>
        <v>4.3171443814005652</v>
      </c>
      <c r="AA347" s="39"/>
      <c r="AB347" s="23" t="str">
        <f>LOWER(Settings!$C$4)&amp;".mit."&amp;$A347&amp;IF($C347="","","."&amp;$C347&amp;"."&amp;$B347)&amp;IF(INDEX(Variables!$D$5:$D$65,MATCH($A347,Variables!$A$5:$A$65,0))="","","."&amp;INDEX(Variables!$D$5:$D$65,MATCH($A347,Variables!$A$5:$A$65,0)))&amp;"."&amp;AB$5</f>
        <v>egy.mit.atp.avi.oop.e.2</v>
      </c>
      <c r="AC347" s="38">
        <f t="shared" ref="AC347:AO347" si="257">MAX(INDEX(AC$184:AC$195,$D347)+AC338*(1+$E347),0.01)</f>
        <v>6.1565025275978833</v>
      </c>
      <c r="AD347" s="37">
        <f t="shared" si="257"/>
        <v>4.8991170230239627</v>
      </c>
      <c r="AE347" s="37">
        <f t="shared" si="257"/>
        <v>4.3171443814005652</v>
      </c>
      <c r="AF347" s="37">
        <f t="shared" si="257"/>
        <v>4.3171443814005652</v>
      </c>
      <c r="AG347" s="37">
        <f t="shared" si="257"/>
        <v>4.3171443814005652</v>
      </c>
      <c r="AH347" s="37">
        <f t="shared" si="257"/>
        <v>5.9315895814005657</v>
      </c>
      <c r="AI347" s="37">
        <f t="shared" si="257"/>
        <v>5.9315895814005657</v>
      </c>
      <c r="AJ347" s="37">
        <f t="shared" si="257"/>
        <v>5.9315895814005657</v>
      </c>
      <c r="AK347" s="37">
        <f t="shared" si="257"/>
        <v>5.9315895814005657</v>
      </c>
      <c r="AL347" s="37">
        <f t="shared" si="257"/>
        <v>5.9315895814005657</v>
      </c>
      <c r="AM347" s="37">
        <f t="shared" si="257"/>
        <v>5.9315895814005657</v>
      </c>
      <c r="AN347" s="37">
        <f t="shared" si="257"/>
        <v>5.9315895814005657</v>
      </c>
      <c r="AO347" s="37">
        <f t="shared" si="257"/>
        <v>5.9315895814005657</v>
      </c>
      <c r="AP347" s="39">
        <f>POSTTAX(INDEX(AP$184:AP$195,$D347),AP338,$E347)</f>
        <v>5.9315895814005657</v>
      </c>
    </row>
    <row r="348" spans="1:42" hidden="1" outlineLevel="2" x14ac:dyDescent="0.25">
      <c r="A348" s="5" t="s">
        <v>934</v>
      </c>
      <c r="B348" s="5" t="s">
        <v>877</v>
      </c>
      <c r="C348" s="5" t="s">
        <v>882</v>
      </c>
      <c r="D348" s="37">
        <f>INDEX(Inputs!$R$5:$R$132,MATCH($B348&amp;"|"&amp;$C348,Inputs!$A$5:$A$132,0))</f>
        <v>12</v>
      </c>
      <c r="E348" s="37">
        <f>INDEX(Inputs!$S$5:$S$132,MATCH($B348&amp;"|"&amp;$C348,Inputs!$A$5:$A$132,0))</f>
        <v>0</v>
      </c>
      <c r="F348" s="36"/>
      <c r="G348" s="36"/>
      <c r="H348" s="5" t="str">
        <f>INDEX(Variables!$B$5:$B$65,MATCH($A348,Variables!$A$5:$A$65,0))&amp;IF($C348="",""," | "&amp;INDEX(Mapping!$B$5:$B$26,MATCH($C348,Mapping!$A$5:$A$26,0))&amp;" | "&amp;INDEX(Mapping!$B$30:$B$41,MATCH($B348,Mapping!$A$30:$A$41,0)))</f>
        <v>After-tax price | Domestic aviation | Biomass</v>
      </c>
      <c r="I348" s="5" t="str">
        <f>INDEX(Variables!$C$5:$C$65,MATCH($A348,Variables!$A$5:$A$65,0))</f>
        <v>$/GJ real</v>
      </c>
      <c r="J348" s="5" t="str">
        <f>INDEX(Variables!$E$5:$E$65,MATCH($A348,Variables!$A$5:$A$65,0))</f>
        <v>max(rpb of the price fuel + nce x (1 + VAT rate), 0.01)</v>
      </c>
      <c r="K348" s="5"/>
      <c r="L348" s="23" t="str">
        <f>LOWER(Settings!$C$4)&amp;".mit."&amp;$A348&amp;IF($C348="","","."&amp;$C348&amp;"."&amp;$B348)&amp;IF(INDEX(Variables!$D$5:$D$65,MATCH($A348,Variables!$A$5:$A$65,0))="","","."&amp;INDEX(Variables!$D$5:$D$65,MATCH($A348,Variables!$A$5:$A$65,0)))&amp;"."&amp;L$5</f>
        <v>egy.mit.atp.avi.bio.e.1</v>
      </c>
      <c r="M348" s="38">
        <f t="shared" ref="M348:Y348" si="258">MAX(INDEX(M$184:M$195,$D348)+M339*(1+$E348),0.01)</f>
        <v>14.470551096834159</v>
      </c>
      <c r="N348" s="37">
        <f t="shared" si="258"/>
        <v>14.470200555728038</v>
      </c>
      <c r="O348" s="37">
        <f t="shared" si="258"/>
        <v>14.470971901687905</v>
      </c>
      <c r="P348" s="37">
        <f t="shared" si="258"/>
        <v>14.470971901687905</v>
      </c>
      <c r="Q348" s="37">
        <f t="shared" si="258"/>
        <v>14.470971901687905</v>
      </c>
      <c r="R348" s="37">
        <f t="shared" si="258"/>
        <v>14.470971901687905</v>
      </c>
      <c r="S348" s="37">
        <f t="shared" si="258"/>
        <v>14.470971901687905</v>
      </c>
      <c r="T348" s="37">
        <f t="shared" si="258"/>
        <v>14.470971901687905</v>
      </c>
      <c r="U348" s="37">
        <f t="shared" si="258"/>
        <v>14.470971901687905</v>
      </c>
      <c r="V348" s="37">
        <f t="shared" si="258"/>
        <v>14.470971901687905</v>
      </c>
      <c r="W348" s="37">
        <f t="shared" si="258"/>
        <v>14.470971901687905</v>
      </c>
      <c r="X348" s="37">
        <f t="shared" si="258"/>
        <v>14.470971901687905</v>
      </c>
      <c r="Y348" s="37">
        <f t="shared" si="258"/>
        <v>14.470971901687905</v>
      </c>
      <c r="Z348" s="39">
        <f>POSTTAX(INDEX(Z$184:Z$195,$D348),Z339,$E348)</f>
        <v>14.470971901687905</v>
      </c>
      <c r="AA348" s="39"/>
      <c r="AB348" s="23" t="str">
        <f>LOWER(Settings!$C$4)&amp;".mit."&amp;$A348&amp;IF($C348="","","."&amp;$C348&amp;"."&amp;$B348)&amp;IF(INDEX(Variables!$D$5:$D$65,MATCH($A348,Variables!$A$5:$A$65,0))="","","."&amp;INDEX(Variables!$D$5:$D$65,MATCH($A348,Variables!$A$5:$A$65,0)))&amp;"."&amp;AB$5</f>
        <v>egy.mit.atp.avi.bio.e.2</v>
      </c>
      <c r="AC348" s="38">
        <f t="shared" ref="AC348:AO348" si="259">MAX(INDEX(AC$184:AC$195,$D348)+AC339*(1+$E348),0.01)</f>
        <v>14.470551096834159</v>
      </c>
      <c r="AD348" s="37">
        <f t="shared" si="259"/>
        <v>14.470200555728038</v>
      </c>
      <c r="AE348" s="37">
        <f t="shared" si="259"/>
        <v>14.470971901687905</v>
      </c>
      <c r="AF348" s="37">
        <f t="shared" si="259"/>
        <v>14.470971901687905</v>
      </c>
      <c r="AG348" s="37">
        <f t="shared" si="259"/>
        <v>14.470971901687905</v>
      </c>
      <c r="AH348" s="37">
        <f t="shared" si="259"/>
        <v>14.470971901687905</v>
      </c>
      <c r="AI348" s="37">
        <f t="shared" si="259"/>
        <v>14.470971901687905</v>
      </c>
      <c r="AJ348" s="37">
        <f t="shared" si="259"/>
        <v>14.470971901687905</v>
      </c>
      <c r="AK348" s="37">
        <f t="shared" si="259"/>
        <v>14.470971901687905</v>
      </c>
      <c r="AL348" s="37">
        <f t="shared" si="259"/>
        <v>14.470971901687905</v>
      </c>
      <c r="AM348" s="37">
        <f t="shared" si="259"/>
        <v>14.470971901687905</v>
      </c>
      <c r="AN348" s="37">
        <f t="shared" si="259"/>
        <v>14.470971901687905</v>
      </c>
      <c r="AO348" s="37">
        <f t="shared" si="259"/>
        <v>14.470971901687905</v>
      </c>
      <c r="AP348" s="39">
        <f>POSTTAX(INDEX(AP$184:AP$195,$D348),AP339,$E348)</f>
        <v>14.470971901687905</v>
      </c>
    </row>
    <row r="349" spans="1:42" hidden="1" outlineLevel="2" x14ac:dyDescent="0.25"/>
    <row r="350" spans="1:42" hidden="1" outlineLevel="2" x14ac:dyDescent="0.25">
      <c r="A350" s="5" t="s">
        <v>935</v>
      </c>
      <c r="B350" s="5" t="s">
        <v>869</v>
      </c>
      <c r="C350" s="5" t="s">
        <v>882</v>
      </c>
      <c r="D350" s="37">
        <f>INDEX(Inputs!$M$5:$M$132,MATCH($B350&amp;"|"&amp;$C350,Inputs!$A$5:$A$132,0))</f>
        <v>2</v>
      </c>
      <c r="E350" s="37">
        <f>INDEX(Inputs!$T$5:$T$132,MATCH($B350&amp;"|"&amp;$C350,Inputs!$A$5:$A$132,0))</f>
        <v>9.4308000000000003E-2</v>
      </c>
      <c r="F350" s="37">
        <f>INDEX(Inputs!$K$5:$K$132,MATCH($B350&amp;"|"&amp;$C350,Inputs!$A$5:$A$132,0))</f>
        <v>4</v>
      </c>
      <c r="G350" s="36"/>
      <c r="H350" s="5" t="str">
        <f>INDEX(Variables!$B$5:$B$65,MATCH($A350,Variables!$A$5:$A$65,0))&amp;IF($C350="",""," | "&amp;INDEX(Mapping!$B$5:$B$26,MATCH($C350,Mapping!$A$5:$A$26,0))&amp;" | "&amp;INDEX(Mapping!$B$30:$B$41,MATCH($B350,Mapping!$A$30:$A$41,0)))</f>
        <v>Shadow price on the efficiency margin | Domestic aviation | Coal</v>
      </c>
      <c r="I350" s="5" t="str">
        <f>INDEX(Variables!$C$5:$C$65,MATCH($A350,Variables!$A$5:$A$65,0))</f>
        <v>$/GJ</v>
      </c>
      <c r="J350" s="5" t="str">
        <f>INDEX(Variables!$E$5:$E$65,MATCH($A350,Variables!$A$5:$A$65,0))</f>
        <v>Sector shadow price x EF x share</v>
      </c>
      <c r="K350" s="5"/>
      <c r="L350" s="23" t="str">
        <f>LOWER(Settings!$C$4)&amp;".mit."&amp;$A350&amp;IF($C350="","","."&amp;$C350&amp;"."&amp;$B350)&amp;IF(INDEX(Variables!$D$5:$D$65,MATCH($A350,Variables!$A$5:$A$65,0))="","","."&amp;INDEX(Variables!$D$5:$D$65,MATCH($A350,Variables!$A$5:$A$65,0)))&amp;"."&amp;L$5</f>
        <v>egy.mit.shp.avi.coa.1</v>
      </c>
      <c r="M350" s="38">
        <f t="shared" ref="M350:Z357" si="260">INDEX(M$127:M$130,$D350)*$E350*INDEX(M$131:M$147,$F350)</f>
        <v>0</v>
      </c>
      <c r="N350" s="37">
        <f t="shared" si="260"/>
        <v>0</v>
      </c>
      <c r="O350" s="37">
        <f t="shared" si="260"/>
        <v>0</v>
      </c>
      <c r="P350" s="37">
        <f t="shared" si="260"/>
        <v>0</v>
      </c>
      <c r="Q350" s="37">
        <f t="shared" si="260"/>
        <v>0</v>
      </c>
      <c r="R350" s="37">
        <f t="shared" si="260"/>
        <v>0</v>
      </c>
      <c r="S350" s="37">
        <f t="shared" si="260"/>
        <v>0</v>
      </c>
      <c r="T350" s="37">
        <f t="shared" si="260"/>
        <v>0</v>
      </c>
      <c r="U350" s="37">
        <f t="shared" si="260"/>
        <v>0</v>
      </c>
      <c r="V350" s="37">
        <f t="shared" si="260"/>
        <v>0</v>
      </c>
      <c r="W350" s="37">
        <f t="shared" si="260"/>
        <v>0</v>
      </c>
      <c r="X350" s="37">
        <f t="shared" si="260"/>
        <v>0</v>
      </c>
      <c r="Y350" s="37">
        <f t="shared" si="260"/>
        <v>0</v>
      </c>
      <c r="Z350" s="37">
        <f t="shared" si="260"/>
        <v>0</v>
      </c>
      <c r="AA350" s="37"/>
      <c r="AB350" s="23" t="str">
        <f>LOWER(Settings!$C$4)&amp;".mit."&amp;$A350&amp;IF($C350="","","."&amp;$C350&amp;"."&amp;$B350)&amp;IF(INDEX(Variables!$D$5:$D$65,MATCH($A350,Variables!$A$5:$A$65,0))="","","."&amp;INDEX(Variables!$D$5:$D$65,MATCH($A350,Variables!$A$5:$A$65,0)))&amp;"."&amp;AB$5</f>
        <v>egy.mit.shp.avi.coa.2</v>
      </c>
      <c r="AC350" s="38">
        <f t="shared" ref="AC350:AP357" si="261">INDEX(AC$127:AC$130,$D350)*$E350*INDEX(AC$131:AC$147,$F350)</f>
        <v>0</v>
      </c>
      <c r="AD350" s="37">
        <f t="shared" si="261"/>
        <v>0</v>
      </c>
      <c r="AE350" s="37">
        <f t="shared" si="261"/>
        <v>0</v>
      </c>
      <c r="AF350" s="37">
        <f t="shared" si="261"/>
        <v>0</v>
      </c>
      <c r="AG350" s="37">
        <f t="shared" si="261"/>
        <v>0</v>
      </c>
      <c r="AH350" s="37">
        <f t="shared" si="261"/>
        <v>0</v>
      </c>
      <c r="AI350" s="37">
        <f t="shared" si="261"/>
        <v>0</v>
      </c>
      <c r="AJ350" s="37">
        <f t="shared" si="261"/>
        <v>0</v>
      </c>
      <c r="AK350" s="37">
        <f t="shared" si="261"/>
        <v>0</v>
      </c>
      <c r="AL350" s="37">
        <f t="shared" si="261"/>
        <v>0</v>
      </c>
      <c r="AM350" s="37">
        <f t="shared" si="261"/>
        <v>0</v>
      </c>
      <c r="AN350" s="37">
        <f t="shared" si="261"/>
        <v>0</v>
      </c>
      <c r="AO350" s="37">
        <f t="shared" si="261"/>
        <v>0</v>
      </c>
      <c r="AP350" s="37">
        <f t="shared" si="261"/>
        <v>0</v>
      </c>
    </row>
    <row r="351" spans="1:42" hidden="1" outlineLevel="2" x14ac:dyDescent="0.25">
      <c r="A351" s="5" t="s">
        <v>935</v>
      </c>
      <c r="B351" s="5" t="s">
        <v>871</v>
      </c>
      <c r="C351" s="5" t="s">
        <v>882</v>
      </c>
      <c r="D351" s="37">
        <f>INDEX(Inputs!$M$5:$M$132,MATCH($B351&amp;"|"&amp;$C351,Inputs!$A$5:$A$132,0))</f>
        <v>2</v>
      </c>
      <c r="E351" s="37">
        <f>INDEX(Inputs!$T$5:$T$132,MATCH($B351&amp;"|"&amp;$C351,Inputs!$A$5:$A$132,0))</f>
        <v>5.5800000000000002E-2</v>
      </c>
      <c r="F351" s="37">
        <f>INDEX(Inputs!$K$5:$K$132,MATCH($B351&amp;"|"&amp;$C351,Inputs!$A$5:$A$132,0))</f>
        <v>4</v>
      </c>
      <c r="G351" s="36"/>
      <c r="H351" s="5" t="str">
        <f>INDEX(Variables!$B$5:$B$65,MATCH($A351,Variables!$A$5:$A$65,0))&amp;IF($C351="",""," | "&amp;INDEX(Mapping!$B$5:$B$26,MATCH($C351,Mapping!$A$5:$A$26,0))&amp;" | "&amp;INDEX(Mapping!$B$30:$B$41,MATCH($B351,Mapping!$A$30:$A$41,0)))</f>
        <v>Shadow price on the efficiency margin | Domestic aviation | Natural gas</v>
      </c>
      <c r="I351" s="5" t="str">
        <f>INDEX(Variables!$C$5:$C$65,MATCH($A351,Variables!$A$5:$A$65,0))</f>
        <v>$/GJ</v>
      </c>
      <c r="J351" s="5" t="str">
        <f>INDEX(Variables!$E$5:$E$65,MATCH($A351,Variables!$A$5:$A$65,0))</f>
        <v>Sector shadow price x EF x share</v>
      </c>
      <c r="K351" s="5"/>
      <c r="L351" s="23" t="str">
        <f>LOWER(Settings!$C$4)&amp;".mit."&amp;$A351&amp;IF($C351="","","."&amp;$C351&amp;"."&amp;$B351)&amp;IF(INDEX(Variables!$D$5:$D$65,MATCH($A351,Variables!$A$5:$A$65,0))="","","."&amp;INDEX(Variables!$D$5:$D$65,MATCH($A351,Variables!$A$5:$A$65,0)))&amp;"."&amp;L$5</f>
        <v>egy.mit.shp.avi.nga.1</v>
      </c>
      <c r="M351" s="38">
        <f t="shared" si="260"/>
        <v>0</v>
      </c>
      <c r="N351" s="37">
        <f t="shared" si="260"/>
        <v>0</v>
      </c>
      <c r="O351" s="37">
        <f t="shared" si="260"/>
        <v>0</v>
      </c>
      <c r="P351" s="37">
        <f t="shared" si="260"/>
        <v>0</v>
      </c>
      <c r="Q351" s="37">
        <f t="shared" si="260"/>
        <v>0</v>
      </c>
      <c r="R351" s="37">
        <f t="shared" si="260"/>
        <v>0</v>
      </c>
      <c r="S351" s="37">
        <f t="shared" si="260"/>
        <v>0</v>
      </c>
      <c r="T351" s="37">
        <f t="shared" si="260"/>
        <v>0</v>
      </c>
      <c r="U351" s="37">
        <f t="shared" si="260"/>
        <v>0</v>
      </c>
      <c r="V351" s="37">
        <f t="shared" si="260"/>
        <v>0</v>
      </c>
      <c r="W351" s="37">
        <f t="shared" si="260"/>
        <v>0</v>
      </c>
      <c r="X351" s="37">
        <f t="shared" si="260"/>
        <v>0</v>
      </c>
      <c r="Y351" s="37">
        <f t="shared" si="260"/>
        <v>0</v>
      </c>
      <c r="Z351" s="37">
        <f t="shared" si="260"/>
        <v>0</v>
      </c>
      <c r="AA351" s="37"/>
      <c r="AB351" s="23" t="str">
        <f>LOWER(Settings!$C$4)&amp;".mit."&amp;$A351&amp;IF($C351="","","."&amp;$C351&amp;"."&amp;$B351)&amp;IF(INDEX(Variables!$D$5:$D$65,MATCH($A351,Variables!$A$5:$A$65,0))="","","."&amp;INDEX(Variables!$D$5:$D$65,MATCH($A351,Variables!$A$5:$A$65,0)))&amp;"."&amp;AB$5</f>
        <v>egy.mit.shp.avi.nga.2</v>
      </c>
      <c r="AC351" s="38">
        <f t="shared" si="261"/>
        <v>0</v>
      </c>
      <c r="AD351" s="37">
        <f t="shared" si="261"/>
        <v>0</v>
      </c>
      <c r="AE351" s="37">
        <f t="shared" si="261"/>
        <v>0</v>
      </c>
      <c r="AF351" s="37">
        <f t="shared" si="261"/>
        <v>0</v>
      </c>
      <c r="AG351" s="37">
        <f t="shared" si="261"/>
        <v>0</v>
      </c>
      <c r="AH351" s="37">
        <f t="shared" si="261"/>
        <v>0</v>
      </c>
      <c r="AI351" s="37">
        <f t="shared" si="261"/>
        <v>0</v>
      </c>
      <c r="AJ351" s="37">
        <f t="shared" si="261"/>
        <v>0</v>
      </c>
      <c r="AK351" s="37">
        <f t="shared" si="261"/>
        <v>0</v>
      </c>
      <c r="AL351" s="37">
        <f t="shared" si="261"/>
        <v>0</v>
      </c>
      <c r="AM351" s="37">
        <f t="shared" si="261"/>
        <v>0</v>
      </c>
      <c r="AN351" s="37">
        <f t="shared" si="261"/>
        <v>0</v>
      </c>
      <c r="AO351" s="37">
        <f t="shared" si="261"/>
        <v>0</v>
      </c>
      <c r="AP351" s="37">
        <f t="shared" si="261"/>
        <v>0</v>
      </c>
    </row>
    <row r="352" spans="1:42" hidden="1" outlineLevel="2" x14ac:dyDescent="0.25">
      <c r="A352" s="5" t="s">
        <v>935</v>
      </c>
      <c r="B352" s="5" t="s">
        <v>872</v>
      </c>
      <c r="C352" s="5" t="s">
        <v>882</v>
      </c>
      <c r="D352" s="37">
        <f>INDEX(Inputs!$M$5:$M$132,MATCH($B352&amp;"|"&amp;$C352,Inputs!$A$5:$A$132,0))</f>
        <v>2</v>
      </c>
      <c r="E352" s="37">
        <f>INDEX(Inputs!$T$5:$T$132,MATCH($B352&amp;"|"&amp;$C352,Inputs!$A$5:$A$132,0))</f>
        <v>6.6178000000000001E-2</v>
      </c>
      <c r="F352" s="37">
        <f>INDEX(Inputs!$K$5:$K$132,MATCH($B352&amp;"|"&amp;$C352,Inputs!$A$5:$A$132,0))</f>
        <v>4</v>
      </c>
      <c r="G352" s="36"/>
      <c r="H352" s="5" t="str">
        <f>INDEX(Variables!$B$5:$B$65,MATCH($A352,Variables!$A$5:$A$65,0))&amp;IF($C352="",""," | "&amp;INDEX(Mapping!$B$5:$B$26,MATCH($C352,Mapping!$A$5:$A$26,0))&amp;" | "&amp;INDEX(Mapping!$B$30:$B$41,MATCH($B352,Mapping!$A$30:$A$41,0)))</f>
        <v>Shadow price on the efficiency margin | Domestic aviation | Gasoline</v>
      </c>
      <c r="I352" s="5" t="str">
        <f>INDEX(Variables!$C$5:$C$65,MATCH($A352,Variables!$A$5:$A$65,0))</f>
        <v>$/GJ</v>
      </c>
      <c r="J352" s="5" t="str">
        <f>INDEX(Variables!$E$5:$E$65,MATCH($A352,Variables!$A$5:$A$65,0))</f>
        <v>Sector shadow price x EF x share</v>
      </c>
      <c r="K352" s="5"/>
      <c r="L352" s="23" t="str">
        <f>LOWER(Settings!$C$4)&amp;".mit."&amp;$A352&amp;IF($C352="","","."&amp;$C352&amp;"."&amp;$B352)&amp;IF(INDEX(Variables!$D$5:$D$65,MATCH($A352,Variables!$A$5:$A$65,0))="","","."&amp;INDEX(Variables!$D$5:$D$65,MATCH($A352,Variables!$A$5:$A$65,0)))&amp;"."&amp;L$5</f>
        <v>egy.mit.shp.avi.gso.1</v>
      </c>
      <c r="M352" s="38">
        <f t="shared" si="260"/>
        <v>0</v>
      </c>
      <c r="N352" s="37">
        <f t="shared" si="260"/>
        <v>0</v>
      </c>
      <c r="O352" s="37">
        <f t="shared" si="260"/>
        <v>0</v>
      </c>
      <c r="P352" s="37">
        <f t="shared" si="260"/>
        <v>0</v>
      </c>
      <c r="Q352" s="37">
        <f t="shared" si="260"/>
        <v>0</v>
      </c>
      <c r="R352" s="37">
        <f t="shared" si="260"/>
        <v>0</v>
      </c>
      <c r="S352" s="37">
        <f t="shared" si="260"/>
        <v>0</v>
      </c>
      <c r="T352" s="37">
        <f t="shared" si="260"/>
        <v>0</v>
      </c>
      <c r="U352" s="37">
        <f t="shared" si="260"/>
        <v>0</v>
      </c>
      <c r="V352" s="37">
        <f t="shared" si="260"/>
        <v>0</v>
      </c>
      <c r="W352" s="37">
        <f t="shared" si="260"/>
        <v>0</v>
      </c>
      <c r="X352" s="37">
        <f t="shared" si="260"/>
        <v>0</v>
      </c>
      <c r="Y352" s="37">
        <f t="shared" si="260"/>
        <v>0</v>
      </c>
      <c r="Z352" s="37">
        <f t="shared" si="260"/>
        <v>0</v>
      </c>
      <c r="AA352" s="37"/>
      <c r="AB352" s="23" t="str">
        <f>LOWER(Settings!$C$4)&amp;".mit."&amp;$A352&amp;IF($C352="","","."&amp;$C352&amp;"."&amp;$B352)&amp;IF(INDEX(Variables!$D$5:$D$65,MATCH($A352,Variables!$A$5:$A$65,0))="","","."&amp;INDEX(Variables!$D$5:$D$65,MATCH($A352,Variables!$A$5:$A$65,0)))&amp;"."&amp;AB$5</f>
        <v>egy.mit.shp.avi.gso.2</v>
      </c>
      <c r="AC352" s="38">
        <f t="shared" si="261"/>
        <v>0</v>
      </c>
      <c r="AD352" s="37">
        <f t="shared" si="261"/>
        <v>0</v>
      </c>
      <c r="AE352" s="37">
        <f t="shared" si="261"/>
        <v>0</v>
      </c>
      <c r="AF352" s="37">
        <f t="shared" si="261"/>
        <v>0</v>
      </c>
      <c r="AG352" s="37">
        <f t="shared" si="261"/>
        <v>0</v>
      </c>
      <c r="AH352" s="37">
        <f t="shared" si="261"/>
        <v>0</v>
      </c>
      <c r="AI352" s="37">
        <f t="shared" si="261"/>
        <v>0</v>
      </c>
      <c r="AJ352" s="37">
        <f t="shared" si="261"/>
        <v>0</v>
      </c>
      <c r="AK352" s="37">
        <f t="shared" si="261"/>
        <v>0</v>
      </c>
      <c r="AL352" s="37">
        <f t="shared" si="261"/>
        <v>0</v>
      </c>
      <c r="AM352" s="37">
        <f t="shared" si="261"/>
        <v>0</v>
      </c>
      <c r="AN352" s="37">
        <f t="shared" si="261"/>
        <v>0</v>
      </c>
      <c r="AO352" s="37">
        <f t="shared" si="261"/>
        <v>0</v>
      </c>
      <c r="AP352" s="37">
        <f t="shared" si="261"/>
        <v>0</v>
      </c>
    </row>
    <row r="353" spans="1:42" hidden="1" outlineLevel="2" x14ac:dyDescent="0.25">
      <c r="A353" s="5" t="s">
        <v>935</v>
      </c>
      <c r="B353" s="5" t="s">
        <v>873</v>
      </c>
      <c r="C353" s="5" t="s">
        <v>882</v>
      </c>
      <c r="D353" s="37">
        <f>INDEX(Inputs!$M$5:$M$132,MATCH($B353&amp;"|"&amp;$C353,Inputs!$A$5:$A$132,0))</f>
        <v>2</v>
      </c>
      <c r="E353" s="37">
        <f>INDEX(Inputs!$T$5:$T$132,MATCH($B353&amp;"|"&amp;$C353,Inputs!$A$5:$A$132,0))</f>
        <v>7.0808999999999997E-2</v>
      </c>
      <c r="F353" s="37">
        <f>INDEX(Inputs!$K$5:$K$132,MATCH($B353&amp;"|"&amp;$C353,Inputs!$A$5:$A$132,0))</f>
        <v>4</v>
      </c>
      <c r="G353" s="36"/>
      <c r="H353" s="5" t="str">
        <f>INDEX(Variables!$B$5:$B$65,MATCH($A353,Variables!$A$5:$A$65,0))&amp;IF($C353="",""," | "&amp;INDEX(Mapping!$B$5:$B$26,MATCH($C353,Mapping!$A$5:$A$26,0))&amp;" | "&amp;INDEX(Mapping!$B$30:$B$41,MATCH($B353,Mapping!$A$30:$A$41,0)))</f>
        <v>Shadow price on the efficiency margin | Domestic aviation | Diesel</v>
      </c>
      <c r="I353" s="5" t="str">
        <f>INDEX(Variables!$C$5:$C$65,MATCH($A353,Variables!$A$5:$A$65,0))</f>
        <v>$/GJ</v>
      </c>
      <c r="J353" s="5" t="str">
        <f>INDEX(Variables!$E$5:$E$65,MATCH($A353,Variables!$A$5:$A$65,0))</f>
        <v>Sector shadow price x EF x share</v>
      </c>
      <c r="K353" s="5"/>
      <c r="L353" s="23" t="str">
        <f>LOWER(Settings!$C$4)&amp;".mit."&amp;$A353&amp;IF($C353="","","."&amp;$C353&amp;"."&amp;$B353)&amp;IF(INDEX(Variables!$D$5:$D$65,MATCH($A353,Variables!$A$5:$A$65,0))="","","."&amp;INDEX(Variables!$D$5:$D$65,MATCH($A353,Variables!$A$5:$A$65,0)))&amp;"."&amp;L$5</f>
        <v>egy.mit.shp.avi.die.1</v>
      </c>
      <c r="M353" s="38">
        <f t="shared" si="260"/>
        <v>0</v>
      </c>
      <c r="N353" s="37">
        <f t="shared" si="260"/>
        <v>0</v>
      </c>
      <c r="O353" s="37">
        <f t="shared" si="260"/>
        <v>0</v>
      </c>
      <c r="P353" s="37">
        <f t="shared" si="260"/>
        <v>0</v>
      </c>
      <c r="Q353" s="37">
        <f t="shared" si="260"/>
        <v>0</v>
      </c>
      <c r="R353" s="37">
        <f t="shared" si="260"/>
        <v>0</v>
      </c>
      <c r="S353" s="37">
        <f t="shared" si="260"/>
        <v>0</v>
      </c>
      <c r="T353" s="37">
        <f t="shared" si="260"/>
        <v>0</v>
      </c>
      <c r="U353" s="37">
        <f t="shared" si="260"/>
        <v>0</v>
      </c>
      <c r="V353" s="37">
        <f t="shared" si="260"/>
        <v>0</v>
      </c>
      <c r="W353" s="37">
        <f t="shared" si="260"/>
        <v>0</v>
      </c>
      <c r="X353" s="37">
        <f t="shared" si="260"/>
        <v>0</v>
      </c>
      <c r="Y353" s="37">
        <f t="shared" si="260"/>
        <v>0</v>
      </c>
      <c r="Z353" s="37">
        <f t="shared" si="260"/>
        <v>0</v>
      </c>
      <c r="AA353" s="37"/>
      <c r="AB353" s="23" t="str">
        <f>LOWER(Settings!$C$4)&amp;".mit."&amp;$A353&amp;IF($C353="","","."&amp;$C353&amp;"."&amp;$B353)&amp;IF(INDEX(Variables!$D$5:$D$65,MATCH($A353,Variables!$A$5:$A$65,0))="","","."&amp;INDEX(Variables!$D$5:$D$65,MATCH($A353,Variables!$A$5:$A$65,0)))&amp;"."&amp;AB$5</f>
        <v>egy.mit.shp.avi.die.2</v>
      </c>
      <c r="AC353" s="38">
        <f t="shared" si="261"/>
        <v>0</v>
      </c>
      <c r="AD353" s="37">
        <f t="shared" si="261"/>
        <v>0</v>
      </c>
      <c r="AE353" s="37">
        <f t="shared" si="261"/>
        <v>0</v>
      </c>
      <c r="AF353" s="37">
        <f t="shared" si="261"/>
        <v>0</v>
      </c>
      <c r="AG353" s="37">
        <f t="shared" si="261"/>
        <v>0</v>
      </c>
      <c r="AH353" s="37">
        <f t="shared" si="261"/>
        <v>0</v>
      </c>
      <c r="AI353" s="37">
        <f t="shared" si="261"/>
        <v>0</v>
      </c>
      <c r="AJ353" s="37">
        <f t="shared" si="261"/>
        <v>0</v>
      </c>
      <c r="AK353" s="37">
        <f t="shared" si="261"/>
        <v>0</v>
      </c>
      <c r="AL353" s="37">
        <f t="shared" si="261"/>
        <v>0</v>
      </c>
      <c r="AM353" s="37">
        <f t="shared" si="261"/>
        <v>0</v>
      </c>
      <c r="AN353" s="37">
        <f t="shared" si="261"/>
        <v>0</v>
      </c>
      <c r="AO353" s="37">
        <f t="shared" si="261"/>
        <v>0</v>
      </c>
      <c r="AP353" s="37">
        <f t="shared" si="261"/>
        <v>0</v>
      </c>
    </row>
    <row r="354" spans="1:42" hidden="1" outlineLevel="2" x14ac:dyDescent="0.25">
      <c r="A354" s="5" t="s">
        <v>935</v>
      </c>
      <c r="B354" s="5" t="s">
        <v>874</v>
      </c>
      <c r="C354" s="5" t="s">
        <v>882</v>
      </c>
      <c r="D354" s="37">
        <f>INDEX(Inputs!$M$5:$M$132,MATCH($B354&amp;"|"&amp;$C354,Inputs!$A$5:$A$132,0))</f>
        <v>2</v>
      </c>
      <c r="E354" s="37">
        <f>INDEX(Inputs!$T$5:$T$132,MATCH($B354&amp;"|"&amp;$C354,Inputs!$A$5:$A$132,0))</f>
        <v>6.8599999999999994E-2</v>
      </c>
      <c r="F354" s="37">
        <f>INDEX(Inputs!$K$5:$K$132,MATCH($B354&amp;"|"&amp;$C354,Inputs!$A$5:$A$132,0))</f>
        <v>4</v>
      </c>
      <c r="G354" s="36"/>
      <c r="H354" s="5" t="str">
        <f>INDEX(Variables!$B$5:$B$65,MATCH($A354,Variables!$A$5:$A$65,0))&amp;IF($C354="",""," | "&amp;INDEX(Mapping!$B$5:$B$26,MATCH($C354,Mapping!$A$5:$A$26,0))&amp;" | "&amp;INDEX(Mapping!$B$30:$B$41,MATCH($B354,Mapping!$A$30:$A$41,0)))</f>
        <v>Shadow price on the efficiency margin | Domestic aviation | LPG</v>
      </c>
      <c r="I354" s="5" t="str">
        <f>INDEX(Variables!$C$5:$C$65,MATCH($A354,Variables!$A$5:$A$65,0))</f>
        <v>$/GJ</v>
      </c>
      <c r="J354" s="5" t="str">
        <f>INDEX(Variables!$E$5:$E$65,MATCH($A354,Variables!$A$5:$A$65,0))</f>
        <v>Sector shadow price x EF x share</v>
      </c>
      <c r="K354" s="5"/>
      <c r="L354" s="23" t="str">
        <f>LOWER(Settings!$C$4)&amp;".mit."&amp;$A354&amp;IF($C354="","","."&amp;$C354&amp;"."&amp;$B354)&amp;IF(INDEX(Variables!$D$5:$D$65,MATCH($A354,Variables!$A$5:$A$65,0))="","","."&amp;INDEX(Variables!$D$5:$D$65,MATCH($A354,Variables!$A$5:$A$65,0)))&amp;"."&amp;L$5</f>
        <v>egy.mit.shp.avi.lpg.1</v>
      </c>
      <c r="M354" s="38">
        <f t="shared" si="260"/>
        <v>0</v>
      </c>
      <c r="N354" s="37">
        <f t="shared" si="260"/>
        <v>0</v>
      </c>
      <c r="O354" s="37">
        <f t="shared" si="260"/>
        <v>0</v>
      </c>
      <c r="P354" s="37">
        <f t="shared" si="260"/>
        <v>0</v>
      </c>
      <c r="Q354" s="37">
        <f t="shared" si="260"/>
        <v>0</v>
      </c>
      <c r="R354" s="37">
        <f t="shared" si="260"/>
        <v>0</v>
      </c>
      <c r="S354" s="37">
        <f t="shared" si="260"/>
        <v>0</v>
      </c>
      <c r="T354" s="37">
        <f t="shared" si="260"/>
        <v>0</v>
      </c>
      <c r="U354" s="37">
        <f t="shared" si="260"/>
        <v>0</v>
      </c>
      <c r="V354" s="37">
        <f t="shared" si="260"/>
        <v>0</v>
      </c>
      <c r="W354" s="37">
        <f t="shared" si="260"/>
        <v>0</v>
      </c>
      <c r="X354" s="37">
        <f t="shared" si="260"/>
        <v>0</v>
      </c>
      <c r="Y354" s="37">
        <f t="shared" si="260"/>
        <v>0</v>
      </c>
      <c r="Z354" s="37">
        <f t="shared" si="260"/>
        <v>0</v>
      </c>
      <c r="AA354" s="37"/>
      <c r="AB354" s="23" t="str">
        <f>LOWER(Settings!$C$4)&amp;".mit."&amp;$A354&amp;IF($C354="","","."&amp;$C354&amp;"."&amp;$B354)&amp;IF(INDEX(Variables!$D$5:$D$65,MATCH($A354,Variables!$A$5:$A$65,0))="","","."&amp;INDEX(Variables!$D$5:$D$65,MATCH($A354,Variables!$A$5:$A$65,0)))&amp;"."&amp;AB$5</f>
        <v>egy.mit.shp.avi.lpg.2</v>
      </c>
      <c r="AC354" s="38">
        <f t="shared" si="261"/>
        <v>0</v>
      </c>
      <c r="AD354" s="37">
        <f t="shared" si="261"/>
        <v>0</v>
      </c>
      <c r="AE354" s="37">
        <f t="shared" si="261"/>
        <v>0</v>
      </c>
      <c r="AF354" s="37">
        <f t="shared" si="261"/>
        <v>0</v>
      </c>
      <c r="AG354" s="37">
        <f t="shared" si="261"/>
        <v>0</v>
      </c>
      <c r="AH354" s="37">
        <f t="shared" si="261"/>
        <v>0</v>
      </c>
      <c r="AI354" s="37">
        <f t="shared" si="261"/>
        <v>0</v>
      </c>
      <c r="AJ354" s="37">
        <f t="shared" si="261"/>
        <v>0</v>
      </c>
      <c r="AK354" s="37">
        <f t="shared" si="261"/>
        <v>0</v>
      </c>
      <c r="AL354" s="37">
        <f t="shared" si="261"/>
        <v>0</v>
      </c>
      <c r="AM354" s="37">
        <f t="shared" si="261"/>
        <v>0</v>
      </c>
      <c r="AN354" s="37">
        <f t="shared" si="261"/>
        <v>0</v>
      </c>
      <c r="AO354" s="37">
        <f t="shared" si="261"/>
        <v>0</v>
      </c>
      <c r="AP354" s="37">
        <f t="shared" si="261"/>
        <v>0</v>
      </c>
    </row>
    <row r="355" spans="1:42" hidden="1" outlineLevel="2" x14ac:dyDescent="0.25">
      <c r="A355" s="5" t="s">
        <v>935</v>
      </c>
      <c r="B355" s="5" t="s">
        <v>875</v>
      </c>
      <c r="C355" s="5" t="s">
        <v>882</v>
      </c>
      <c r="D355" s="37">
        <f>INDEX(Inputs!$M$5:$M$132,MATCH($B355&amp;"|"&amp;$C355,Inputs!$A$5:$A$132,0))</f>
        <v>2</v>
      </c>
      <c r="E355" s="37">
        <f>INDEX(Inputs!$T$5:$T$132,MATCH($B355&amp;"|"&amp;$C355,Inputs!$A$5:$A$132,0))</f>
        <v>6.8555000000000005E-2</v>
      </c>
      <c r="F355" s="37">
        <f>INDEX(Inputs!$K$5:$K$132,MATCH($B355&amp;"|"&amp;$C355,Inputs!$A$5:$A$132,0))</f>
        <v>4</v>
      </c>
      <c r="G355" s="36"/>
      <c r="H355" s="5" t="str">
        <f>INDEX(Variables!$B$5:$B$65,MATCH($A355,Variables!$A$5:$A$65,0))&amp;IF($C355="",""," | "&amp;INDEX(Mapping!$B$5:$B$26,MATCH($C355,Mapping!$A$5:$A$26,0))&amp;" | "&amp;INDEX(Mapping!$B$30:$B$41,MATCH($B355,Mapping!$A$30:$A$41,0)))</f>
        <v>Shadow price on the efficiency margin | Domestic aviation | Kerosene</v>
      </c>
      <c r="I355" s="5" t="str">
        <f>INDEX(Variables!$C$5:$C$65,MATCH($A355,Variables!$A$5:$A$65,0))</f>
        <v>$/GJ</v>
      </c>
      <c r="J355" s="5" t="str">
        <f>INDEX(Variables!$E$5:$E$65,MATCH($A355,Variables!$A$5:$A$65,0))</f>
        <v>Sector shadow price x EF x share</v>
      </c>
      <c r="K355" s="5"/>
      <c r="L355" s="23" t="str">
        <f>LOWER(Settings!$C$4)&amp;".mit."&amp;$A355&amp;IF($C355="","","."&amp;$C355&amp;"."&amp;$B355)&amp;IF(INDEX(Variables!$D$5:$D$65,MATCH($A355,Variables!$A$5:$A$65,0))="","","."&amp;INDEX(Variables!$D$5:$D$65,MATCH($A355,Variables!$A$5:$A$65,0)))&amp;"."&amp;L$5</f>
        <v>egy.mit.shp.avi.ker.1</v>
      </c>
      <c r="M355" s="38">
        <f t="shared" si="260"/>
        <v>0</v>
      </c>
      <c r="N355" s="37">
        <f t="shared" si="260"/>
        <v>0</v>
      </c>
      <c r="O355" s="37">
        <f t="shared" si="260"/>
        <v>0</v>
      </c>
      <c r="P355" s="37">
        <f t="shared" si="260"/>
        <v>0</v>
      </c>
      <c r="Q355" s="37">
        <f t="shared" si="260"/>
        <v>0</v>
      </c>
      <c r="R355" s="37">
        <f t="shared" si="260"/>
        <v>0</v>
      </c>
      <c r="S355" s="37">
        <f t="shared" si="260"/>
        <v>0</v>
      </c>
      <c r="T355" s="37">
        <f t="shared" si="260"/>
        <v>0</v>
      </c>
      <c r="U355" s="37">
        <f t="shared" si="260"/>
        <v>0</v>
      </c>
      <c r="V355" s="37">
        <f t="shared" si="260"/>
        <v>0</v>
      </c>
      <c r="W355" s="37">
        <f t="shared" si="260"/>
        <v>0</v>
      </c>
      <c r="X355" s="37">
        <f t="shared" si="260"/>
        <v>0</v>
      </c>
      <c r="Y355" s="37">
        <f t="shared" si="260"/>
        <v>0</v>
      </c>
      <c r="Z355" s="37">
        <f t="shared" si="260"/>
        <v>0</v>
      </c>
      <c r="AA355" s="37"/>
      <c r="AB355" s="23" t="str">
        <f>LOWER(Settings!$C$4)&amp;".mit."&amp;$A355&amp;IF($C355="","","."&amp;$C355&amp;"."&amp;$B355)&amp;IF(INDEX(Variables!$D$5:$D$65,MATCH($A355,Variables!$A$5:$A$65,0))="","","."&amp;INDEX(Variables!$D$5:$D$65,MATCH($A355,Variables!$A$5:$A$65,0)))&amp;"."&amp;AB$5</f>
        <v>egy.mit.shp.avi.ker.2</v>
      </c>
      <c r="AC355" s="38">
        <f t="shared" si="261"/>
        <v>0</v>
      </c>
      <c r="AD355" s="37">
        <f t="shared" si="261"/>
        <v>0</v>
      </c>
      <c r="AE355" s="37">
        <f t="shared" si="261"/>
        <v>0</v>
      </c>
      <c r="AF355" s="37">
        <f t="shared" si="261"/>
        <v>0</v>
      </c>
      <c r="AG355" s="37">
        <f t="shared" si="261"/>
        <v>0</v>
      </c>
      <c r="AH355" s="37">
        <f t="shared" si="261"/>
        <v>0</v>
      </c>
      <c r="AI355" s="37">
        <f t="shared" si="261"/>
        <v>0</v>
      </c>
      <c r="AJ355" s="37">
        <f t="shared" si="261"/>
        <v>0</v>
      </c>
      <c r="AK355" s="37">
        <f t="shared" si="261"/>
        <v>0</v>
      </c>
      <c r="AL355" s="37">
        <f t="shared" si="261"/>
        <v>0</v>
      </c>
      <c r="AM355" s="37">
        <f t="shared" si="261"/>
        <v>0</v>
      </c>
      <c r="AN355" s="37">
        <f t="shared" si="261"/>
        <v>0</v>
      </c>
      <c r="AO355" s="37">
        <f t="shared" si="261"/>
        <v>0</v>
      </c>
      <c r="AP355" s="37">
        <f t="shared" si="261"/>
        <v>0</v>
      </c>
    </row>
    <row r="356" spans="1:42" hidden="1" outlineLevel="2" x14ac:dyDescent="0.25">
      <c r="A356" s="5" t="s">
        <v>935</v>
      </c>
      <c r="B356" s="5" t="s">
        <v>876</v>
      </c>
      <c r="C356" s="5" t="s">
        <v>882</v>
      </c>
      <c r="D356" s="37">
        <f>INDEX(Inputs!$M$5:$M$132,MATCH($B356&amp;"|"&amp;$C356,Inputs!$A$5:$A$132,0))</f>
        <v>2</v>
      </c>
      <c r="E356" s="37">
        <f>INDEX(Inputs!$T$5:$T$132,MATCH($B356&amp;"|"&amp;$C356,Inputs!$A$5:$A$132,0))</f>
        <v>7.0808999999999997E-2</v>
      </c>
      <c r="F356" s="37">
        <f>INDEX(Inputs!$K$5:$K$132,MATCH($B356&amp;"|"&amp;$C356,Inputs!$A$5:$A$132,0))</f>
        <v>4</v>
      </c>
      <c r="G356" s="36"/>
      <c r="H356" s="5" t="str">
        <f>INDEX(Variables!$B$5:$B$65,MATCH($A356,Variables!$A$5:$A$65,0))&amp;IF($C356="",""," | "&amp;INDEX(Mapping!$B$5:$B$26,MATCH($C356,Mapping!$A$5:$A$26,0))&amp;" | "&amp;INDEX(Mapping!$B$30:$B$41,MATCH($B356,Mapping!$A$30:$A$41,0)))</f>
        <v>Shadow price on the efficiency margin | Domestic aviation | Other oil products</v>
      </c>
      <c r="I356" s="5" t="str">
        <f>INDEX(Variables!$C$5:$C$65,MATCH($A356,Variables!$A$5:$A$65,0))</f>
        <v>$/GJ</v>
      </c>
      <c r="J356" s="5" t="str">
        <f>INDEX(Variables!$E$5:$E$65,MATCH($A356,Variables!$A$5:$A$65,0))</f>
        <v>Sector shadow price x EF x share</v>
      </c>
      <c r="K356" s="5"/>
      <c r="L356" s="23" t="str">
        <f>LOWER(Settings!$C$4)&amp;".mit."&amp;$A356&amp;IF($C356="","","."&amp;$C356&amp;"."&amp;$B356)&amp;IF(INDEX(Variables!$D$5:$D$65,MATCH($A356,Variables!$A$5:$A$65,0))="","","."&amp;INDEX(Variables!$D$5:$D$65,MATCH($A356,Variables!$A$5:$A$65,0)))&amp;"."&amp;L$5</f>
        <v>egy.mit.shp.avi.oop.1</v>
      </c>
      <c r="M356" s="38">
        <f t="shared" si="260"/>
        <v>0</v>
      </c>
      <c r="N356" s="37">
        <f t="shared" si="260"/>
        <v>0</v>
      </c>
      <c r="O356" s="37">
        <f t="shared" si="260"/>
        <v>0</v>
      </c>
      <c r="P356" s="37">
        <f t="shared" si="260"/>
        <v>0</v>
      </c>
      <c r="Q356" s="37">
        <f t="shared" si="260"/>
        <v>0</v>
      </c>
      <c r="R356" s="37">
        <f t="shared" si="260"/>
        <v>0</v>
      </c>
      <c r="S356" s="37">
        <f t="shared" si="260"/>
        <v>0</v>
      </c>
      <c r="T356" s="37">
        <f t="shared" si="260"/>
        <v>0</v>
      </c>
      <c r="U356" s="37">
        <f t="shared" si="260"/>
        <v>0</v>
      </c>
      <c r="V356" s="37">
        <f t="shared" si="260"/>
        <v>0</v>
      </c>
      <c r="W356" s="37">
        <f t="shared" si="260"/>
        <v>0</v>
      </c>
      <c r="X356" s="37">
        <f t="shared" si="260"/>
        <v>0</v>
      </c>
      <c r="Y356" s="37">
        <f t="shared" si="260"/>
        <v>0</v>
      </c>
      <c r="Z356" s="37">
        <f t="shared" si="260"/>
        <v>0</v>
      </c>
      <c r="AA356" s="37"/>
      <c r="AB356" s="23" t="str">
        <f>LOWER(Settings!$C$4)&amp;".mit."&amp;$A356&amp;IF($C356="","","."&amp;$C356&amp;"."&amp;$B356)&amp;IF(INDEX(Variables!$D$5:$D$65,MATCH($A356,Variables!$A$5:$A$65,0))="","","."&amp;INDEX(Variables!$D$5:$D$65,MATCH($A356,Variables!$A$5:$A$65,0)))&amp;"."&amp;AB$5</f>
        <v>egy.mit.shp.avi.oop.2</v>
      </c>
      <c r="AC356" s="38">
        <f t="shared" si="261"/>
        <v>0</v>
      </c>
      <c r="AD356" s="37">
        <f t="shared" si="261"/>
        <v>0</v>
      </c>
      <c r="AE356" s="37">
        <f t="shared" si="261"/>
        <v>0</v>
      </c>
      <c r="AF356" s="37">
        <f t="shared" si="261"/>
        <v>0</v>
      </c>
      <c r="AG356" s="37">
        <f t="shared" si="261"/>
        <v>0</v>
      </c>
      <c r="AH356" s="37">
        <f t="shared" si="261"/>
        <v>0</v>
      </c>
      <c r="AI356" s="37">
        <f t="shared" si="261"/>
        <v>0</v>
      </c>
      <c r="AJ356" s="37">
        <f t="shared" si="261"/>
        <v>0</v>
      </c>
      <c r="AK356" s="37">
        <f t="shared" si="261"/>
        <v>0</v>
      </c>
      <c r="AL356" s="37">
        <f t="shared" si="261"/>
        <v>0</v>
      </c>
      <c r="AM356" s="37">
        <f t="shared" si="261"/>
        <v>0</v>
      </c>
      <c r="AN356" s="37">
        <f t="shared" si="261"/>
        <v>0</v>
      </c>
      <c r="AO356" s="37">
        <f t="shared" si="261"/>
        <v>0</v>
      </c>
      <c r="AP356" s="37">
        <f t="shared" si="261"/>
        <v>0</v>
      </c>
    </row>
    <row r="357" spans="1:42" hidden="1" outlineLevel="2" x14ac:dyDescent="0.25">
      <c r="A357" s="5" t="s">
        <v>935</v>
      </c>
      <c r="B357" s="5" t="s">
        <v>877</v>
      </c>
      <c r="C357" s="5" t="s">
        <v>882</v>
      </c>
      <c r="D357" s="37">
        <f>INDEX(Inputs!$M$5:$M$132,MATCH($B357&amp;"|"&amp;$C357,Inputs!$A$5:$A$132,0))</f>
        <v>2</v>
      </c>
      <c r="E357" s="37">
        <f>INDEX(Inputs!$T$5:$T$132,MATCH($B357&amp;"|"&amp;$C357,Inputs!$A$5:$A$132,0))</f>
        <v>0</v>
      </c>
      <c r="F357" s="37">
        <f>INDEX(Inputs!$K$5:$K$132,MATCH($B357&amp;"|"&amp;$C357,Inputs!$A$5:$A$132,0))</f>
        <v>4</v>
      </c>
      <c r="G357" s="36"/>
      <c r="H357" s="5" t="str">
        <f>INDEX(Variables!$B$5:$B$65,MATCH($A357,Variables!$A$5:$A$65,0))&amp;IF($C357="",""," | "&amp;INDEX(Mapping!$B$5:$B$26,MATCH($C357,Mapping!$A$5:$A$26,0))&amp;" | "&amp;INDEX(Mapping!$B$30:$B$41,MATCH($B357,Mapping!$A$30:$A$41,0)))</f>
        <v>Shadow price on the efficiency margin | Domestic aviation | Biomass</v>
      </c>
      <c r="I357" s="5" t="str">
        <f>INDEX(Variables!$C$5:$C$65,MATCH($A357,Variables!$A$5:$A$65,0))</f>
        <v>$/GJ</v>
      </c>
      <c r="J357" s="5" t="str">
        <f>INDEX(Variables!$E$5:$E$65,MATCH($A357,Variables!$A$5:$A$65,0))</f>
        <v>Sector shadow price x EF x share</v>
      </c>
      <c r="K357" s="5"/>
      <c r="L357" s="23" t="str">
        <f>LOWER(Settings!$C$4)&amp;".mit."&amp;$A357&amp;IF($C357="","","."&amp;$C357&amp;"."&amp;$B357)&amp;IF(INDEX(Variables!$D$5:$D$65,MATCH($A357,Variables!$A$5:$A$65,0))="","","."&amp;INDEX(Variables!$D$5:$D$65,MATCH($A357,Variables!$A$5:$A$65,0)))&amp;"."&amp;L$5</f>
        <v>egy.mit.shp.avi.bio.1</v>
      </c>
      <c r="M357" s="38">
        <f t="shared" si="260"/>
        <v>0</v>
      </c>
      <c r="N357" s="37">
        <f t="shared" si="260"/>
        <v>0</v>
      </c>
      <c r="O357" s="37">
        <f t="shared" si="260"/>
        <v>0</v>
      </c>
      <c r="P357" s="37">
        <f t="shared" si="260"/>
        <v>0</v>
      </c>
      <c r="Q357" s="37">
        <f t="shared" si="260"/>
        <v>0</v>
      </c>
      <c r="R357" s="37">
        <f t="shared" si="260"/>
        <v>0</v>
      </c>
      <c r="S357" s="37">
        <f t="shared" si="260"/>
        <v>0</v>
      </c>
      <c r="T357" s="37">
        <f t="shared" si="260"/>
        <v>0</v>
      </c>
      <c r="U357" s="37">
        <f t="shared" si="260"/>
        <v>0</v>
      </c>
      <c r="V357" s="37">
        <f t="shared" si="260"/>
        <v>0</v>
      </c>
      <c r="W357" s="37">
        <f t="shared" si="260"/>
        <v>0</v>
      </c>
      <c r="X357" s="37">
        <f t="shared" si="260"/>
        <v>0</v>
      </c>
      <c r="Y357" s="37">
        <f t="shared" si="260"/>
        <v>0</v>
      </c>
      <c r="Z357" s="37">
        <f t="shared" si="260"/>
        <v>0</v>
      </c>
      <c r="AA357" s="37"/>
      <c r="AB357" s="23" t="str">
        <f>LOWER(Settings!$C$4)&amp;".mit."&amp;$A357&amp;IF($C357="","","."&amp;$C357&amp;"."&amp;$B357)&amp;IF(INDEX(Variables!$D$5:$D$65,MATCH($A357,Variables!$A$5:$A$65,0))="","","."&amp;INDEX(Variables!$D$5:$D$65,MATCH($A357,Variables!$A$5:$A$65,0)))&amp;"."&amp;AB$5</f>
        <v>egy.mit.shp.avi.bio.2</v>
      </c>
      <c r="AC357" s="38">
        <f t="shared" si="261"/>
        <v>0</v>
      </c>
      <c r="AD357" s="37">
        <f t="shared" si="261"/>
        <v>0</v>
      </c>
      <c r="AE357" s="37">
        <f t="shared" si="261"/>
        <v>0</v>
      </c>
      <c r="AF357" s="37">
        <f t="shared" si="261"/>
        <v>0</v>
      </c>
      <c r="AG357" s="37">
        <f t="shared" si="261"/>
        <v>0</v>
      </c>
      <c r="AH357" s="37">
        <f t="shared" si="261"/>
        <v>0</v>
      </c>
      <c r="AI357" s="37">
        <f t="shared" si="261"/>
        <v>0</v>
      </c>
      <c r="AJ357" s="37">
        <f t="shared" si="261"/>
        <v>0</v>
      </c>
      <c r="AK357" s="37">
        <f t="shared" si="261"/>
        <v>0</v>
      </c>
      <c r="AL357" s="37">
        <f t="shared" si="261"/>
        <v>0</v>
      </c>
      <c r="AM357" s="37">
        <f t="shared" si="261"/>
        <v>0</v>
      </c>
      <c r="AN357" s="37">
        <f t="shared" si="261"/>
        <v>0</v>
      </c>
      <c r="AO357" s="37">
        <f t="shared" si="261"/>
        <v>0</v>
      </c>
      <c r="AP357" s="37">
        <f t="shared" si="261"/>
        <v>0</v>
      </c>
    </row>
    <row r="358" spans="1:42" hidden="1" outlineLevel="2" x14ac:dyDescent="0.25"/>
    <row r="359" spans="1:42" hidden="1" outlineLevel="2" x14ac:dyDescent="0.25">
      <c r="A359" s="5" t="s">
        <v>930</v>
      </c>
      <c r="B359" s="5" t="s">
        <v>869</v>
      </c>
      <c r="C359" s="5" t="s">
        <v>882</v>
      </c>
      <c r="D359" s="37">
        <f>INDEX(Inputs!$N$5:$N$132,MATCH($B359&amp;"|"&amp;$C359,Inputs!$A$5:$A$132,0))</f>
        <v>0</v>
      </c>
      <c r="E359" s="37">
        <f>INDEX(Inputs!$O$5:$O$132,MATCH($B359&amp;"|"&amp;$C359,Inputs!$A$5:$A$132,0))</f>
        <v>-0.3</v>
      </c>
      <c r="F359" s="37">
        <f>INDEX(Inputs!$P$5:$P$132,MATCH($B359&amp;"|"&amp;$C359,Inputs!$A$5:$A$132,0))</f>
        <v>-0.4</v>
      </c>
      <c r="G359" s="37">
        <f>INDEX(Inputs!$Q$5:$Q$132,MATCH($B359&amp;"|"&amp;$C359,Inputs!$A$5:$A$132,0))</f>
        <v>0.01</v>
      </c>
      <c r="H359" s="5" t="str">
        <f>INDEX(Variables!$B$5:$B$65,MATCH($A359,Variables!$A$5:$A$65,0))&amp;IF($C359="",""," | "&amp;INDEX(Mapping!$B$5:$B$26,MATCH($C359,Mapping!$A$5:$A$26,0))&amp;" | "&amp;INDEX(Mapping!$B$30:$B$41,MATCH($B359,Mapping!$A$30:$A$41,0)))</f>
        <v>Fuel use | Domestic aviation | Coal</v>
      </c>
      <c r="I359" s="5" t="str">
        <f>INDEX(Variables!$C$5:$C$65,MATCH($A359,Variables!$A$5:$A$65,0))</f>
        <v>ktoe</v>
      </c>
      <c r="J359" s="5" t="str">
        <f>INDEX(Variables!$E$5:$E$65,MATCH($A359,Variables!$A$5:$A$65,0))</f>
        <v>Inputs (base year), CPAT eq. 3.3.3</v>
      </c>
      <c r="K359" s="5"/>
      <c r="L359" s="23" t="str">
        <f>LOWER(Settings!$C$4)&amp;".mit."&amp;$A359&amp;IF($C359="","","."&amp;$C359&amp;"."&amp;$B359)&amp;IF(INDEX(Variables!$D$5:$D$65,MATCH($A359,Variables!$A$5:$A$65,0))="","","."&amp;INDEX(Variables!$D$5:$D$65,MATCH($A359,Variables!$A$5:$A$65,0)))&amp;"."&amp;L$5</f>
        <v>egy.mit.ener.avi.coa.e.1</v>
      </c>
      <c r="M359" s="43">
        <f>INDEX(Inputs!$U$5:$U$132,MATCH($B359&amp;"|"&amp;$C359,Inputs!$A$5:$A$132,0))</f>
        <v>0</v>
      </c>
      <c r="N359" s="44">
        <f t="shared" ref="N359:Y359" si="262">M359*(1/(1+$G359))^(1+$E359)*(1+N$7)^$D359*(N341/M341)^$E359*((N341+N350)/(M341+M350))^($F359*(1+$E359))</f>
        <v>0</v>
      </c>
      <c r="O359" s="44">
        <f t="shared" si="262"/>
        <v>0</v>
      </c>
      <c r="P359" s="44">
        <f t="shared" si="262"/>
        <v>0</v>
      </c>
      <c r="Q359" s="44">
        <f t="shared" si="262"/>
        <v>0</v>
      </c>
      <c r="R359" s="44">
        <f t="shared" si="262"/>
        <v>0</v>
      </c>
      <c r="S359" s="44">
        <f t="shared" si="262"/>
        <v>0</v>
      </c>
      <c r="T359" s="44">
        <f t="shared" si="262"/>
        <v>0</v>
      </c>
      <c r="U359" s="44">
        <f t="shared" si="262"/>
        <v>0</v>
      </c>
      <c r="V359" s="44">
        <f t="shared" si="262"/>
        <v>0</v>
      </c>
      <c r="W359" s="44">
        <f t="shared" si="262"/>
        <v>0</v>
      </c>
      <c r="X359" s="44">
        <f t="shared" si="262"/>
        <v>0</v>
      </c>
      <c r="Y359" s="44">
        <f t="shared" si="262"/>
        <v>0</v>
      </c>
      <c r="Z359" s="45">
        <f>FUELUSE(Y359,Z341,Y341,Z350,Y350,Z$7,$D359,$E359,$F359,$G359)</f>
        <v>0</v>
      </c>
      <c r="AA359" s="45"/>
      <c r="AB359" s="23" t="str">
        <f>LOWER(Settings!$C$4)&amp;".mit."&amp;$A359&amp;IF($C359="","","."&amp;$C359&amp;"."&amp;$B359)&amp;IF(INDEX(Variables!$D$5:$D$65,MATCH($A359,Variables!$A$5:$A$65,0))="","","."&amp;INDEX(Variables!$D$5:$D$65,MATCH($A359,Variables!$A$5:$A$65,0)))&amp;"."&amp;AB$5</f>
        <v>egy.mit.ener.avi.coa.e.2</v>
      </c>
      <c r="AC359" s="43">
        <f>INDEX(Inputs!$U$5:$U$132,MATCH($B359&amp;"|"&amp;$C359,Inputs!$A$5:$A$132,0))</f>
        <v>0</v>
      </c>
      <c r="AD359" s="44">
        <f t="shared" ref="AD359:AO359" si="263">AC359*(1/(1+$G359))^(1+$E359)*(1+AD$7)^$D359*(AD341/AC341)^$E359*((AD341+AD350)/(AC341+AC350))^($F359*(1+$E359))</f>
        <v>0</v>
      </c>
      <c r="AE359" s="44">
        <f t="shared" si="263"/>
        <v>0</v>
      </c>
      <c r="AF359" s="44">
        <f t="shared" si="263"/>
        <v>0</v>
      </c>
      <c r="AG359" s="44">
        <f t="shared" si="263"/>
        <v>0</v>
      </c>
      <c r="AH359" s="44">
        <f t="shared" si="263"/>
        <v>0</v>
      </c>
      <c r="AI359" s="44">
        <f t="shared" si="263"/>
        <v>0</v>
      </c>
      <c r="AJ359" s="44">
        <f t="shared" si="263"/>
        <v>0</v>
      </c>
      <c r="AK359" s="44">
        <f t="shared" si="263"/>
        <v>0</v>
      </c>
      <c r="AL359" s="44">
        <f t="shared" si="263"/>
        <v>0</v>
      </c>
      <c r="AM359" s="44">
        <f t="shared" si="263"/>
        <v>0</v>
      </c>
      <c r="AN359" s="44">
        <f t="shared" si="263"/>
        <v>0</v>
      </c>
      <c r="AO359" s="44">
        <f t="shared" si="263"/>
        <v>0</v>
      </c>
      <c r="AP359" s="45">
        <f>FUELUSE(AO359,AP341,AO341,AP350,AO350,AP$7,$D359,$E359,$F359,$G359)</f>
        <v>0</v>
      </c>
    </row>
    <row r="360" spans="1:42" hidden="1" outlineLevel="2" x14ac:dyDescent="0.25">
      <c r="A360" s="5" t="s">
        <v>930</v>
      </c>
      <c r="B360" s="5" t="s">
        <v>871</v>
      </c>
      <c r="C360" s="5" t="s">
        <v>882</v>
      </c>
      <c r="D360" s="37">
        <f>INDEX(Inputs!$N$5:$N$132,MATCH($B360&amp;"|"&amp;$C360,Inputs!$A$5:$A$132,0))</f>
        <v>0.5</v>
      </c>
      <c r="E360" s="37">
        <f>INDEX(Inputs!$O$5:$O$132,MATCH($B360&amp;"|"&amp;$C360,Inputs!$A$5:$A$132,0))</f>
        <v>-0.5</v>
      </c>
      <c r="F360" s="37">
        <f>INDEX(Inputs!$P$5:$P$132,MATCH($B360&amp;"|"&amp;$C360,Inputs!$A$5:$A$132,0))</f>
        <v>-0.4</v>
      </c>
      <c r="G360" s="37">
        <f>INDEX(Inputs!$Q$5:$Q$132,MATCH($B360&amp;"|"&amp;$C360,Inputs!$A$5:$A$132,0))</f>
        <v>0.01</v>
      </c>
      <c r="H360" s="5" t="str">
        <f>INDEX(Variables!$B$5:$B$65,MATCH($A360,Variables!$A$5:$A$65,0))&amp;IF($C360="",""," | "&amp;INDEX(Mapping!$B$5:$B$26,MATCH($C360,Mapping!$A$5:$A$26,0))&amp;" | "&amp;INDEX(Mapping!$B$30:$B$41,MATCH($B360,Mapping!$A$30:$A$41,0)))</f>
        <v>Fuel use | Domestic aviation | Natural gas</v>
      </c>
      <c r="I360" s="5" t="str">
        <f>INDEX(Variables!$C$5:$C$65,MATCH($A360,Variables!$A$5:$A$65,0))</f>
        <v>ktoe</v>
      </c>
      <c r="J360" s="5" t="str">
        <f>INDEX(Variables!$E$5:$E$65,MATCH($A360,Variables!$A$5:$A$65,0))</f>
        <v>Inputs (base year), CPAT eq. 3.3.3</v>
      </c>
      <c r="K360" s="5"/>
      <c r="L360" s="23" t="str">
        <f>LOWER(Settings!$C$4)&amp;".mit."&amp;$A360&amp;IF($C360="","","."&amp;$C360&amp;"."&amp;$B360)&amp;IF(INDEX(Variables!$D$5:$D$65,MATCH($A360,Variables!$A$5:$A$65,0))="","","."&amp;INDEX(Variables!$D$5:$D$65,MATCH($A360,Variables!$A$5:$A$65,0)))&amp;"."&amp;L$5</f>
        <v>egy.mit.ener.avi.nga.e.1</v>
      </c>
      <c r="M360" s="43">
        <f>INDEX(Inputs!$U$5:$U$132,MATCH($B360&amp;"|"&amp;$C360,Inputs!$A$5:$A$132,0))</f>
        <v>0</v>
      </c>
      <c r="N360" s="44">
        <f t="shared" ref="N360:Y360" si="264">M360*(1/(1+$G360))^(1+$E360)*(1+N$7)^$D360*(N342/M342)^$E360*((N342+N351)/(M342+M351))^($F360*(1+$E360))</f>
        <v>0</v>
      </c>
      <c r="O360" s="44">
        <f t="shared" si="264"/>
        <v>0</v>
      </c>
      <c r="P360" s="44">
        <f t="shared" si="264"/>
        <v>0</v>
      </c>
      <c r="Q360" s="44">
        <f t="shared" si="264"/>
        <v>0</v>
      </c>
      <c r="R360" s="44">
        <f t="shared" si="264"/>
        <v>0</v>
      </c>
      <c r="S360" s="44">
        <f t="shared" si="264"/>
        <v>0</v>
      </c>
      <c r="T360" s="44">
        <f t="shared" si="264"/>
        <v>0</v>
      </c>
      <c r="U360" s="44">
        <f t="shared" si="264"/>
        <v>0</v>
      </c>
      <c r="V360" s="44">
        <f t="shared" si="264"/>
        <v>0</v>
      </c>
      <c r="W360" s="44">
        <f t="shared" si="264"/>
        <v>0</v>
      </c>
      <c r="X360" s="44">
        <f t="shared" si="264"/>
        <v>0</v>
      </c>
      <c r="Y360" s="44">
        <f t="shared" si="264"/>
        <v>0</v>
      </c>
      <c r="Z360" s="45">
        <f>FUELUSE(Y360,Z342,Y342,Z351,Y351,Z$7,$D360,$E360,$F360,$G360)</f>
        <v>0</v>
      </c>
      <c r="AA360" s="45"/>
      <c r="AB360" s="23" t="str">
        <f>LOWER(Settings!$C$4)&amp;".mit."&amp;$A360&amp;IF($C360="","","."&amp;$C360&amp;"."&amp;$B360)&amp;IF(INDEX(Variables!$D$5:$D$65,MATCH($A360,Variables!$A$5:$A$65,0))="","","."&amp;INDEX(Variables!$D$5:$D$65,MATCH($A360,Variables!$A$5:$A$65,0)))&amp;"."&amp;AB$5</f>
        <v>egy.mit.ener.avi.nga.e.2</v>
      </c>
      <c r="AC360" s="43">
        <f>INDEX(Inputs!$U$5:$U$132,MATCH($B360&amp;"|"&amp;$C360,Inputs!$A$5:$A$132,0))</f>
        <v>0</v>
      </c>
      <c r="AD360" s="44">
        <f t="shared" ref="AD360:AO360" si="265">AC360*(1/(1+$G360))^(1+$E360)*(1+AD$7)^$D360*(AD342/AC342)^$E360*((AD342+AD351)/(AC342+AC351))^($F360*(1+$E360))</f>
        <v>0</v>
      </c>
      <c r="AE360" s="44">
        <f t="shared" si="265"/>
        <v>0</v>
      </c>
      <c r="AF360" s="44">
        <f t="shared" si="265"/>
        <v>0</v>
      </c>
      <c r="AG360" s="44">
        <f t="shared" si="265"/>
        <v>0</v>
      </c>
      <c r="AH360" s="44">
        <f t="shared" si="265"/>
        <v>0</v>
      </c>
      <c r="AI360" s="44">
        <f t="shared" si="265"/>
        <v>0</v>
      </c>
      <c r="AJ360" s="44">
        <f t="shared" si="265"/>
        <v>0</v>
      </c>
      <c r="AK360" s="44">
        <f t="shared" si="265"/>
        <v>0</v>
      </c>
      <c r="AL360" s="44">
        <f t="shared" si="265"/>
        <v>0</v>
      </c>
      <c r="AM360" s="44">
        <f t="shared" si="265"/>
        <v>0</v>
      </c>
      <c r="AN360" s="44">
        <f t="shared" si="265"/>
        <v>0</v>
      </c>
      <c r="AO360" s="44">
        <f t="shared" si="265"/>
        <v>0</v>
      </c>
      <c r="AP360" s="45">
        <f>FUELUSE(AO360,AP342,AO342,AP351,AO351,AP$7,$D360,$E360,$F360,$G360)</f>
        <v>0</v>
      </c>
    </row>
    <row r="361" spans="1:42" hidden="1" outlineLevel="2" x14ac:dyDescent="0.25">
      <c r="A361" s="5" t="s">
        <v>930</v>
      </c>
      <c r="B361" s="5" t="s">
        <v>872</v>
      </c>
      <c r="C361" s="5" t="s">
        <v>882</v>
      </c>
      <c r="D361" s="37">
        <f>INDEX(Inputs!$N$5:$N$132,MATCH($B361&amp;"|"&amp;$C361,Inputs!$A$5:$A$132,0))</f>
        <v>0.7</v>
      </c>
      <c r="E361" s="37">
        <f>INDEX(Inputs!$O$5:$O$132,MATCH($B361&amp;"|"&amp;$C361,Inputs!$A$5:$A$132,0))</f>
        <v>-0.4</v>
      </c>
      <c r="F361" s="37">
        <f>INDEX(Inputs!$P$5:$P$132,MATCH($B361&amp;"|"&amp;$C361,Inputs!$A$5:$A$132,0))</f>
        <v>-0.4</v>
      </c>
      <c r="G361" s="37">
        <f>INDEX(Inputs!$Q$5:$Q$132,MATCH($B361&amp;"|"&amp;$C361,Inputs!$A$5:$A$132,0))</f>
        <v>0.01</v>
      </c>
      <c r="H361" s="5" t="str">
        <f>INDEX(Variables!$B$5:$B$65,MATCH($A361,Variables!$A$5:$A$65,0))&amp;IF($C361="",""," | "&amp;INDEX(Mapping!$B$5:$B$26,MATCH($C361,Mapping!$A$5:$A$26,0))&amp;" | "&amp;INDEX(Mapping!$B$30:$B$41,MATCH($B361,Mapping!$A$30:$A$41,0)))</f>
        <v>Fuel use | Domestic aviation | Gasoline</v>
      </c>
      <c r="I361" s="5" t="str">
        <f>INDEX(Variables!$C$5:$C$65,MATCH($A361,Variables!$A$5:$A$65,0))</f>
        <v>ktoe</v>
      </c>
      <c r="J361" s="5" t="str">
        <f>INDEX(Variables!$E$5:$E$65,MATCH($A361,Variables!$A$5:$A$65,0))</f>
        <v>Inputs (base year), CPAT eq. 3.3.3</v>
      </c>
      <c r="K361" s="5"/>
      <c r="L361" s="23" t="str">
        <f>LOWER(Settings!$C$4)&amp;".mit."&amp;$A361&amp;IF($C361="","","."&amp;$C361&amp;"."&amp;$B361)&amp;IF(INDEX(Variables!$D$5:$D$65,MATCH($A361,Variables!$A$5:$A$65,0))="","","."&amp;INDEX(Variables!$D$5:$D$65,MATCH($A361,Variables!$A$5:$A$65,0)))&amp;"."&amp;L$5</f>
        <v>egy.mit.ener.avi.gso.e.1</v>
      </c>
      <c r="M361" s="43">
        <f>INDEX(Inputs!$U$5:$U$132,MATCH($B361&amp;"|"&amp;$C361,Inputs!$A$5:$A$132,0))</f>
        <v>0</v>
      </c>
      <c r="N361" s="44">
        <f t="shared" ref="N361:Y361" si="266">M361*(1/(1+$G361))^(1+$E361)*(1+N$7)^$D361*(N343/M343)^$E361*((N343+N352)/(M343+M352))^($F361*(1+$E361))</f>
        <v>0</v>
      </c>
      <c r="O361" s="44">
        <f t="shared" si="266"/>
        <v>0</v>
      </c>
      <c r="P361" s="44">
        <f t="shared" si="266"/>
        <v>0</v>
      </c>
      <c r="Q361" s="44">
        <f t="shared" si="266"/>
        <v>0</v>
      </c>
      <c r="R361" s="44">
        <f t="shared" si="266"/>
        <v>0</v>
      </c>
      <c r="S361" s="44">
        <f t="shared" si="266"/>
        <v>0</v>
      </c>
      <c r="T361" s="44">
        <f t="shared" si="266"/>
        <v>0</v>
      </c>
      <c r="U361" s="44">
        <f t="shared" si="266"/>
        <v>0</v>
      </c>
      <c r="V361" s="44">
        <f t="shared" si="266"/>
        <v>0</v>
      </c>
      <c r="W361" s="44">
        <f t="shared" si="266"/>
        <v>0</v>
      </c>
      <c r="X361" s="44">
        <f t="shared" si="266"/>
        <v>0</v>
      </c>
      <c r="Y361" s="44">
        <f t="shared" si="266"/>
        <v>0</v>
      </c>
      <c r="Z361" s="45">
        <f>FUELUSE(Y361,Z343,Y343,Z352,Y352,Z$7,$D361,$E361,$F361,$G361)</f>
        <v>0</v>
      </c>
      <c r="AA361" s="45"/>
      <c r="AB361" s="23" t="str">
        <f>LOWER(Settings!$C$4)&amp;".mit."&amp;$A361&amp;IF($C361="","","."&amp;$C361&amp;"."&amp;$B361)&amp;IF(INDEX(Variables!$D$5:$D$65,MATCH($A361,Variables!$A$5:$A$65,0))="","","."&amp;INDEX(Variables!$D$5:$D$65,MATCH($A361,Variables!$A$5:$A$65,0)))&amp;"."&amp;AB$5</f>
        <v>egy.mit.ener.avi.gso.e.2</v>
      </c>
      <c r="AC361" s="43">
        <f>INDEX(Inputs!$U$5:$U$132,MATCH($B361&amp;"|"&amp;$C361,Inputs!$A$5:$A$132,0))</f>
        <v>0</v>
      </c>
      <c r="AD361" s="44">
        <f t="shared" ref="AD361:AO361" si="267">AC361*(1/(1+$G361))^(1+$E361)*(1+AD$7)^$D361*(AD343/AC343)^$E361*((AD343+AD352)/(AC343+AC352))^($F361*(1+$E361))</f>
        <v>0</v>
      </c>
      <c r="AE361" s="44">
        <f t="shared" si="267"/>
        <v>0</v>
      </c>
      <c r="AF361" s="44">
        <f t="shared" si="267"/>
        <v>0</v>
      </c>
      <c r="AG361" s="44">
        <f t="shared" si="267"/>
        <v>0</v>
      </c>
      <c r="AH361" s="44">
        <f t="shared" si="267"/>
        <v>0</v>
      </c>
      <c r="AI361" s="44">
        <f t="shared" si="267"/>
        <v>0</v>
      </c>
      <c r="AJ361" s="44">
        <f t="shared" si="267"/>
        <v>0</v>
      </c>
      <c r="AK361" s="44">
        <f t="shared" si="267"/>
        <v>0</v>
      </c>
      <c r="AL361" s="44">
        <f t="shared" si="267"/>
        <v>0</v>
      </c>
      <c r="AM361" s="44">
        <f t="shared" si="267"/>
        <v>0</v>
      </c>
      <c r="AN361" s="44">
        <f t="shared" si="267"/>
        <v>0</v>
      </c>
      <c r="AO361" s="44">
        <f t="shared" si="267"/>
        <v>0</v>
      </c>
      <c r="AP361" s="45">
        <f>FUELUSE(AO361,AP343,AO343,AP352,AO352,AP$7,$D361,$E361,$F361,$G361)</f>
        <v>0</v>
      </c>
    </row>
    <row r="362" spans="1:42" hidden="1" outlineLevel="2" x14ac:dyDescent="0.25">
      <c r="A362" s="5" t="s">
        <v>930</v>
      </c>
      <c r="B362" s="5" t="s">
        <v>873</v>
      </c>
      <c r="C362" s="5" t="s">
        <v>882</v>
      </c>
      <c r="D362" s="37">
        <f>INDEX(Inputs!$N$5:$N$132,MATCH($B362&amp;"|"&amp;$C362,Inputs!$A$5:$A$132,0))</f>
        <v>0.6</v>
      </c>
      <c r="E362" s="37">
        <f>INDEX(Inputs!$O$5:$O$132,MATCH($B362&amp;"|"&amp;$C362,Inputs!$A$5:$A$132,0))</f>
        <v>-0.3</v>
      </c>
      <c r="F362" s="37">
        <f>INDEX(Inputs!$P$5:$P$132,MATCH($B362&amp;"|"&amp;$C362,Inputs!$A$5:$A$132,0))</f>
        <v>-0.3</v>
      </c>
      <c r="G362" s="37">
        <f>INDEX(Inputs!$Q$5:$Q$132,MATCH($B362&amp;"|"&amp;$C362,Inputs!$A$5:$A$132,0))</f>
        <v>0.01</v>
      </c>
      <c r="H362" s="5" t="str">
        <f>INDEX(Variables!$B$5:$B$65,MATCH($A362,Variables!$A$5:$A$65,0))&amp;IF($C362="",""," | "&amp;INDEX(Mapping!$B$5:$B$26,MATCH($C362,Mapping!$A$5:$A$26,0))&amp;" | "&amp;INDEX(Mapping!$B$30:$B$41,MATCH($B362,Mapping!$A$30:$A$41,0)))</f>
        <v>Fuel use | Domestic aviation | Diesel</v>
      </c>
      <c r="I362" s="5" t="str">
        <f>INDEX(Variables!$C$5:$C$65,MATCH($A362,Variables!$A$5:$A$65,0))</f>
        <v>ktoe</v>
      </c>
      <c r="J362" s="5" t="str">
        <f>INDEX(Variables!$E$5:$E$65,MATCH($A362,Variables!$A$5:$A$65,0))</f>
        <v>Inputs (base year), CPAT eq. 3.3.3</v>
      </c>
      <c r="K362" s="5"/>
      <c r="L362" s="23" t="str">
        <f>LOWER(Settings!$C$4)&amp;".mit."&amp;$A362&amp;IF($C362="","","."&amp;$C362&amp;"."&amp;$B362)&amp;IF(INDEX(Variables!$D$5:$D$65,MATCH($A362,Variables!$A$5:$A$65,0))="","","."&amp;INDEX(Variables!$D$5:$D$65,MATCH($A362,Variables!$A$5:$A$65,0)))&amp;"."&amp;L$5</f>
        <v>egy.mit.ener.avi.die.e.1</v>
      </c>
      <c r="M362" s="43">
        <f>INDEX(Inputs!$U$5:$U$132,MATCH($B362&amp;"|"&amp;$C362,Inputs!$A$5:$A$132,0))</f>
        <v>0</v>
      </c>
      <c r="N362" s="44">
        <f t="shared" ref="N362:Y362" si="268">M362*(1/(1+$G362))^(1+$E362)*(1+N$7)^$D362*(N344/M344)^$E362*((N344+N353)/(M344+M353))^($F362*(1+$E362))</f>
        <v>0</v>
      </c>
      <c r="O362" s="44">
        <f t="shared" si="268"/>
        <v>0</v>
      </c>
      <c r="P362" s="44">
        <f t="shared" si="268"/>
        <v>0</v>
      </c>
      <c r="Q362" s="44">
        <f t="shared" si="268"/>
        <v>0</v>
      </c>
      <c r="R362" s="44">
        <f t="shared" si="268"/>
        <v>0</v>
      </c>
      <c r="S362" s="44">
        <f t="shared" si="268"/>
        <v>0</v>
      </c>
      <c r="T362" s="44">
        <f t="shared" si="268"/>
        <v>0</v>
      </c>
      <c r="U362" s="44">
        <f t="shared" si="268"/>
        <v>0</v>
      </c>
      <c r="V362" s="44">
        <f t="shared" si="268"/>
        <v>0</v>
      </c>
      <c r="W362" s="44">
        <f t="shared" si="268"/>
        <v>0</v>
      </c>
      <c r="X362" s="44">
        <f t="shared" si="268"/>
        <v>0</v>
      </c>
      <c r="Y362" s="44">
        <f t="shared" si="268"/>
        <v>0</v>
      </c>
      <c r="Z362" s="45">
        <f>FUELUSE(Y362,Z344,Y344,Z353,Y353,Z$7,$D362,$E362,$F362,$G362)</f>
        <v>0</v>
      </c>
      <c r="AA362" s="45"/>
      <c r="AB362" s="23" t="str">
        <f>LOWER(Settings!$C$4)&amp;".mit."&amp;$A362&amp;IF($C362="","","."&amp;$C362&amp;"."&amp;$B362)&amp;IF(INDEX(Variables!$D$5:$D$65,MATCH($A362,Variables!$A$5:$A$65,0))="","","."&amp;INDEX(Variables!$D$5:$D$65,MATCH($A362,Variables!$A$5:$A$65,0)))&amp;"."&amp;AB$5</f>
        <v>egy.mit.ener.avi.die.e.2</v>
      </c>
      <c r="AC362" s="43">
        <f>INDEX(Inputs!$U$5:$U$132,MATCH($B362&amp;"|"&amp;$C362,Inputs!$A$5:$A$132,0))</f>
        <v>0</v>
      </c>
      <c r="AD362" s="44">
        <f t="shared" ref="AD362:AO362" si="269">AC362*(1/(1+$G362))^(1+$E362)*(1+AD$7)^$D362*(AD344/AC344)^$E362*((AD344+AD353)/(AC344+AC353))^($F362*(1+$E362))</f>
        <v>0</v>
      </c>
      <c r="AE362" s="44">
        <f t="shared" si="269"/>
        <v>0</v>
      </c>
      <c r="AF362" s="44">
        <f t="shared" si="269"/>
        <v>0</v>
      </c>
      <c r="AG362" s="44">
        <f t="shared" si="269"/>
        <v>0</v>
      </c>
      <c r="AH362" s="44">
        <f t="shared" si="269"/>
        <v>0</v>
      </c>
      <c r="AI362" s="44">
        <f t="shared" si="269"/>
        <v>0</v>
      </c>
      <c r="AJ362" s="44">
        <f t="shared" si="269"/>
        <v>0</v>
      </c>
      <c r="AK362" s="44">
        <f t="shared" si="269"/>
        <v>0</v>
      </c>
      <c r="AL362" s="44">
        <f t="shared" si="269"/>
        <v>0</v>
      </c>
      <c r="AM362" s="44">
        <f t="shared" si="269"/>
        <v>0</v>
      </c>
      <c r="AN362" s="44">
        <f t="shared" si="269"/>
        <v>0</v>
      </c>
      <c r="AO362" s="44">
        <f t="shared" si="269"/>
        <v>0</v>
      </c>
      <c r="AP362" s="45">
        <f>FUELUSE(AO362,AP344,AO344,AP353,AO353,AP$7,$D362,$E362,$F362,$G362)</f>
        <v>0</v>
      </c>
    </row>
    <row r="363" spans="1:42" hidden="1" outlineLevel="2" x14ac:dyDescent="0.25">
      <c r="A363" s="5" t="s">
        <v>930</v>
      </c>
      <c r="B363" s="5" t="s">
        <v>874</v>
      </c>
      <c r="C363" s="5" t="s">
        <v>882</v>
      </c>
      <c r="D363" s="37">
        <f>INDEX(Inputs!$N$5:$N$132,MATCH($B363&amp;"|"&amp;$C363,Inputs!$A$5:$A$132,0))</f>
        <v>0.8</v>
      </c>
      <c r="E363" s="37">
        <f>INDEX(Inputs!$O$5:$O$132,MATCH($B363&amp;"|"&amp;$C363,Inputs!$A$5:$A$132,0))</f>
        <v>-0.3</v>
      </c>
      <c r="F363" s="37">
        <f>INDEX(Inputs!$P$5:$P$132,MATCH($B363&amp;"|"&amp;$C363,Inputs!$A$5:$A$132,0))</f>
        <v>-0.4</v>
      </c>
      <c r="G363" s="37">
        <f>INDEX(Inputs!$Q$5:$Q$132,MATCH($B363&amp;"|"&amp;$C363,Inputs!$A$5:$A$132,0))</f>
        <v>0.01</v>
      </c>
      <c r="H363" s="5" t="str">
        <f>INDEX(Variables!$B$5:$B$65,MATCH($A363,Variables!$A$5:$A$65,0))&amp;IF($C363="",""," | "&amp;INDEX(Mapping!$B$5:$B$26,MATCH($C363,Mapping!$A$5:$A$26,0))&amp;" | "&amp;INDEX(Mapping!$B$30:$B$41,MATCH($B363,Mapping!$A$30:$A$41,0)))</f>
        <v>Fuel use | Domestic aviation | LPG</v>
      </c>
      <c r="I363" s="5" t="str">
        <f>INDEX(Variables!$C$5:$C$65,MATCH($A363,Variables!$A$5:$A$65,0))</f>
        <v>ktoe</v>
      </c>
      <c r="J363" s="5" t="str">
        <f>INDEX(Variables!$E$5:$E$65,MATCH($A363,Variables!$A$5:$A$65,0))</f>
        <v>Inputs (base year), CPAT eq. 3.3.3</v>
      </c>
      <c r="K363" s="5"/>
      <c r="L363" s="23" t="str">
        <f>LOWER(Settings!$C$4)&amp;".mit."&amp;$A363&amp;IF($C363="","","."&amp;$C363&amp;"."&amp;$B363)&amp;IF(INDEX(Variables!$D$5:$D$65,MATCH($A363,Variables!$A$5:$A$65,0))="","","."&amp;INDEX(Variables!$D$5:$D$65,MATCH($A363,Variables!$A$5:$A$65,0)))&amp;"."&amp;L$5</f>
        <v>egy.mit.ener.avi.lpg.e.1</v>
      </c>
      <c r="M363" s="43">
        <f>INDEX(Inputs!$U$5:$U$132,MATCH($B363&amp;"|"&amp;$C363,Inputs!$A$5:$A$132,0))</f>
        <v>0</v>
      </c>
      <c r="N363" s="44">
        <f t="shared" ref="N363:Y363" si="270">M363*(1/(1+$G363))^(1+$E363)*(1+N$7)^$D363*(N345/M345)^$E363*((N345+N354)/(M345+M354))^($F363*(1+$E363))</f>
        <v>0</v>
      </c>
      <c r="O363" s="44">
        <f t="shared" si="270"/>
        <v>0</v>
      </c>
      <c r="P363" s="44">
        <f t="shared" si="270"/>
        <v>0</v>
      </c>
      <c r="Q363" s="44">
        <f t="shared" si="270"/>
        <v>0</v>
      </c>
      <c r="R363" s="44">
        <f t="shared" si="270"/>
        <v>0</v>
      </c>
      <c r="S363" s="44">
        <f t="shared" si="270"/>
        <v>0</v>
      </c>
      <c r="T363" s="44">
        <f t="shared" si="270"/>
        <v>0</v>
      </c>
      <c r="U363" s="44">
        <f t="shared" si="270"/>
        <v>0</v>
      </c>
      <c r="V363" s="44">
        <f t="shared" si="270"/>
        <v>0</v>
      </c>
      <c r="W363" s="44">
        <f t="shared" si="270"/>
        <v>0</v>
      </c>
      <c r="X363" s="44">
        <f t="shared" si="270"/>
        <v>0</v>
      </c>
      <c r="Y363" s="44">
        <f t="shared" si="270"/>
        <v>0</v>
      </c>
      <c r="Z363" s="45">
        <f>FUELUSE(Y363,Z345,Y345,Z354,Y354,Z$7,$D363,$E363,$F363,$G363)</f>
        <v>0</v>
      </c>
      <c r="AA363" s="45"/>
      <c r="AB363" s="23" t="str">
        <f>LOWER(Settings!$C$4)&amp;".mit."&amp;$A363&amp;IF($C363="","","."&amp;$C363&amp;"."&amp;$B363)&amp;IF(INDEX(Variables!$D$5:$D$65,MATCH($A363,Variables!$A$5:$A$65,0))="","","."&amp;INDEX(Variables!$D$5:$D$65,MATCH($A363,Variables!$A$5:$A$65,0)))&amp;"."&amp;AB$5</f>
        <v>egy.mit.ener.avi.lpg.e.2</v>
      </c>
      <c r="AC363" s="43">
        <f>INDEX(Inputs!$U$5:$U$132,MATCH($B363&amp;"|"&amp;$C363,Inputs!$A$5:$A$132,0))</f>
        <v>0</v>
      </c>
      <c r="AD363" s="44">
        <f t="shared" ref="AD363:AO363" si="271">AC363*(1/(1+$G363))^(1+$E363)*(1+AD$7)^$D363*(AD345/AC345)^$E363*((AD345+AD354)/(AC345+AC354))^($F363*(1+$E363))</f>
        <v>0</v>
      </c>
      <c r="AE363" s="44">
        <f t="shared" si="271"/>
        <v>0</v>
      </c>
      <c r="AF363" s="44">
        <f t="shared" si="271"/>
        <v>0</v>
      </c>
      <c r="AG363" s="44">
        <f t="shared" si="271"/>
        <v>0</v>
      </c>
      <c r="AH363" s="44">
        <f t="shared" si="271"/>
        <v>0</v>
      </c>
      <c r="AI363" s="44">
        <f t="shared" si="271"/>
        <v>0</v>
      </c>
      <c r="AJ363" s="44">
        <f t="shared" si="271"/>
        <v>0</v>
      </c>
      <c r="AK363" s="44">
        <f t="shared" si="271"/>
        <v>0</v>
      </c>
      <c r="AL363" s="44">
        <f t="shared" si="271"/>
        <v>0</v>
      </c>
      <c r="AM363" s="44">
        <f t="shared" si="271"/>
        <v>0</v>
      </c>
      <c r="AN363" s="44">
        <f t="shared" si="271"/>
        <v>0</v>
      </c>
      <c r="AO363" s="44">
        <f t="shared" si="271"/>
        <v>0</v>
      </c>
      <c r="AP363" s="45">
        <f>FUELUSE(AO363,AP345,AO345,AP354,AO354,AP$7,$D363,$E363,$F363,$G363)</f>
        <v>0</v>
      </c>
    </row>
    <row r="364" spans="1:42" hidden="1" outlineLevel="2" x14ac:dyDescent="0.25">
      <c r="A364" s="5" t="s">
        <v>930</v>
      </c>
      <c r="B364" s="5" t="s">
        <v>875</v>
      </c>
      <c r="C364" s="5" t="s">
        <v>882</v>
      </c>
      <c r="D364" s="37">
        <f>INDEX(Inputs!$N$5:$N$132,MATCH($B364&amp;"|"&amp;$C364,Inputs!$A$5:$A$132,0))</f>
        <v>0.8</v>
      </c>
      <c r="E364" s="37">
        <f>INDEX(Inputs!$O$5:$O$132,MATCH($B364&amp;"|"&amp;$C364,Inputs!$A$5:$A$132,0))</f>
        <v>-0.3</v>
      </c>
      <c r="F364" s="37">
        <f>INDEX(Inputs!$P$5:$P$132,MATCH($B364&amp;"|"&amp;$C364,Inputs!$A$5:$A$132,0))</f>
        <v>-0.4</v>
      </c>
      <c r="G364" s="37">
        <f>INDEX(Inputs!$Q$5:$Q$132,MATCH($B364&amp;"|"&amp;$C364,Inputs!$A$5:$A$132,0))</f>
        <v>0.01</v>
      </c>
      <c r="H364" s="5" t="str">
        <f>INDEX(Variables!$B$5:$B$65,MATCH($A364,Variables!$A$5:$A$65,0))&amp;IF($C364="",""," | "&amp;INDEX(Mapping!$B$5:$B$26,MATCH($C364,Mapping!$A$5:$A$26,0))&amp;" | "&amp;INDEX(Mapping!$B$30:$B$41,MATCH($B364,Mapping!$A$30:$A$41,0)))</f>
        <v>Fuel use | Domestic aviation | Kerosene</v>
      </c>
      <c r="I364" s="5" t="str">
        <f>INDEX(Variables!$C$5:$C$65,MATCH($A364,Variables!$A$5:$A$65,0))</f>
        <v>ktoe</v>
      </c>
      <c r="J364" s="5" t="str">
        <f>INDEX(Variables!$E$5:$E$65,MATCH($A364,Variables!$A$5:$A$65,0))</f>
        <v>Inputs (base year), CPAT eq. 3.3.3</v>
      </c>
      <c r="K364" s="5"/>
      <c r="L364" s="23" t="str">
        <f>LOWER(Settings!$C$4)&amp;".mit."&amp;$A364&amp;IF($C364="","","."&amp;$C364&amp;"."&amp;$B364)&amp;IF(INDEX(Variables!$D$5:$D$65,MATCH($A364,Variables!$A$5:$A$65,0))="","","."&amp;INDEX(Variables!$D$5:$D$65,MATCH($A364,Variables!$A$5:$A$65,0)))&amp;"."&amp;L$5</f>
        <v>egy.mit.ener.avi.ker.e.1</v>
      </c>
      <c r="M364" s="43">
        <f>INDEX(Inputs!$U$5:$U$132,MATCH($B364&amp;"|"&amp;$C364,Inputs!$A$5:$A$132,0))</f>
        <v>0</v>
      </c>
      <c r="N364" s="44">
        <f t="shared" ref="N364:Y364" si="272">M364*(1/(1+$G364))^(1+$E364)*(1+N$7)^$D364*(N346/M346)^$E364*((N346+N355)/(M346+M355))^($F364*(1+$E364))</f>
        <v>0</v>
      </c>
      <c r="O364" s="44">
        <f t="shared" si="272"/>
        <v>0</v>
      </c>
      <c r="P364" s="44">
        <f t="shared" si="272"/>
        <v>0</v>
      </c>
      <c r="Q364" s="44">
        <f t="shared" si="272"/>
        <v>0</v>
      </c>
      <c r="R364" s="44">
        <f t="shared" si="272"/>
        <v>0</v>
      </c>
      <c r="S364" s="44">
        <f t="shared" si="272"/>
        <v>0</v>
      </c>
      <c r="T364" s="44">
        <f t="shared" si="272"/>
        <v>0</v>
      </c>
      <c r="U364" s="44">
        <f t="shared" si="272"/>
        <v>0</v>
      </c>
      <c r="V364" s="44">
        <f t="shared" si="272"/>
        <v>0</v>
      </c>
      <c r="W364" s="44">
        <f t="shared" si="272"/>
        <v>0</v>
      </c>
      <c r="X364" s="44">
        <f t="shared" si="272"/>
        <v>0</v>
      </c>
      <c r="Y364" s="44">
        <f t="shared" si="272"/>
        <v>0</v>
      </c>
      <c r="Z364" s="45">
        <f>FUELUSE(Y364,Z346,Y346,Z355,Y355,Z$7,$D364,$E364,$F364,$G364)</f>
        <v>0</v>
      </c>
      <c r="AA364" s="45"/>
      <c r="AB364" s="23" t="str">
        <f>LOWER(Settings!$C$4)&amp;".mit."&amp;$A364&amp;IF($C364="","","."&amp;$C364&amp;"."&amp;$B364)&amp;IF(INDEX(Variables!$D$5:$D$65,MATCH($A364,Variables!$A$5:$A$65,0))="","","."&amp;INDEX(Variables!$D$5:$D$65,MATCH($A364,Variables!$A$5:$A$65,0)))&amp;"."&amp;AB$5</f>
        <v>egy.mit.ener.avi.ker.e.2</v>
      </c>
      <c r="AC364" s="43">
        <f>INDEX(Inputs!$U$5:$U$132,MATCH($B364&amp;"|"&amp;$C364,Inputs!$A$5:$A$132,0))</f>
        <v>0</v>
      </c>
      <c r="AD364" s="44">
        <f t="shared" ref="AD364:AO364" si="273">AC364*(1/(1+$G364))^(1+$E364)*(1+AD$7)^$D364*(AD346/AC346)^$E364*((AD346+AD355)/(AC346+AC355))^($F364*(1+$E364))</f>
        <v>0</v>
      </c>
      <c r="AE364" s="44">
        <f t="shared" si="273"/>
        <v>0</v>
      </c>
      <c r="AF364" s="44">
        <f t="shared" si="273"/>
        <v>0</v>
      </c>
      <c r="AG364" s="44">
        <f t="shared" si="273"/>
        <v>0</v>
      </c>
      <c r="AH364" s="44">
        <f t="shared" si="273"/>
        <v>0</v>
      </c>
      <c r="AI364" s="44">
        <f t="shared" si="273"/>
        <v>0</v>
      </c>
      <c r="AJ364" s="44">
        <f t="shared" si="273"/>
        <v>0</v>
      </c>
      <c r="AK364" s="44">
        <f t="shared" si="273"/>
        <v>0</v>
      </c>
      <c r="AL364" s="44">
        <f t="shared" si="273"/>
        <v>0</v>
      </c>
      <c r="AM364" s="44">
        <f t="shared" si="273"/>
        <v>0</v>
      </c>
      <c r="AN364" s="44">
        <f t="shared" si="273"/>
        <v>0</v>
      </c>
      <c r="AO364" s="44">
        <f t="shared" si="273"/>
        <v>0</v>
      </c>
      <c r="AP364" s="45">
        <f>FUELUSE(AO364,AP346,AO346,AP355,AO355,AP$7,$D364,$E364,$F364,$G364)</f>
        <v>0</v>
      </c>
    </row>
    <row r="365" spans="1:42" hidden="1" outlineLevel="2" x14ac:dyDescent="0.25">
      <c r="A365" s="5" t="s">
        <v>930</v>
      </c>
      <c r="B365" s="5" t="s">
        <v>876</v>
      </c>
      <c r="C365" s="5" t="s">
        <v>882</v>
      </c>
      <c r="D365" s="37">
        <f>INDEX(Inputs!$N$5:$N$132,MATCH($B365&amp;"|"&amp;$C365,Inputs!$A$5:$A$132,0))</f>
        <v>0.8</v>
      </c>
      <c r="E365" s="37">
        <f>INDEX(Inputs!$O$5:$O$132,MATCH($B365&amp;"|"&amp;$C365,Inputs!$A$5:$A$132,0))</f>
        <v>-0.3</v>
      </c>
      <c r="F365" s="37">
        <f>INDEX(Inputs!$P$5:$P$132,MATCH($B365&amp;"|"&amp;$C365,Inputs!$A$5:$A$132,0))</f>
        <v>-0.4</v>
      </c>
      <c r="G365" s="37">
        <f>INDEX(Inputs!$Q$5:$Q$132,MATCH($B365&amp;"|"&amp;$C365,Inputs!$A$5:$A$132,0))</f>
        <v>0.01</v>
      </c>
      <c r="H365" s="5" t="str">
        <f>INDEX(Variables!$B$5:$B$65,MATCH($A365,Variables!$A$5:$A$65,0))&amp;IF($C365="",""," | "&amp;INDEX(Mapping!$B$5:$B$26,MATCH($C365,Mapping!$A$5:$A$26,0))&amp;" | "&amp;INDEX(Mapping!$B$30:$B$41,MATCH($B365,Mapping!$A$30:$A$41,0)))</f>
        <v>Fuel use | Domestic aviation | Other oil products</v>
      </c>
      <c r="I365" s="5" t="str">
        <f>INDEX(Variables!$C$5:$C$65,MATCH($A365,Variables!$A$5:$A$65,0))</f>
        <v>ktoe</v>
      </c>
      <c r="J365" s="5" t="str">
        <f>INDEX(Variables!$E$5:$E$65,MATCH($A365,Variables!$A$5:$A$65,0))</f>
        <v>Inputs (base year), CPAT eq. 3.3.3</v>
      </c>
      <c r="K365" s="5"/>
      <c r="L365" s="23" t="str">
        <f>LOWER(Settings!$C$4)&amp;".mit."&amp;$A365&amp;IF($C365="","","."&amp;$C365&amp;"."&amp;$B365)&amp;IF(INDEX(Variables!$D$5:$D$65,MATCH($A365,Variables!$A$5:$A$65,0))="","","."&amp;INDEX(Variables!$D$5:$D$65,MATCH($A365,Variables!$A$5:$A$65,0)))&amp;"."&amp;L$5</f>
        <v>egy.mit.ener.avi.oop.e.1</v>
      </c>
      <c r="M365" s="43">
        <f>INDEX(Inputs!$U$5:$U$132,MATCH($B365&amp;"|"&amp;$C365,Inputs!$A$5:$A$132,0))</f>
        <v>0</v>
      </c>
      <c r="N365" s="44">
        <f t="shared" ref="N365:Y365" si="274">M365*(1/(1+$G365))^(1+$E365)*(1+N$7)^$D365*(N347/M347)^$E365*((N347+N356)/(M347+M356))^($F365*(1+$E365))</f>
        <v>0</v>
      </c>
      <c r="O365" s="44">
        <f t="shared" si="274"/>
        <v>0</v>
      </c>
      <c r="P365" s="44">
        <f t="shared" si="274"/>
        <v>0</v>
      </c>
      <c r="Q365" s="44">
        <f t="shared" si="274"/>
        <v>0</v>
      </c>
      <c r="R365" s="44">
        <f t="shared" si="274"/>
        <v>0</v>
      </c>
      <c r="S365" s="44">
        <f t="shared" si="274"/>
        <v>0</v>
      </c>
      <c r="T365" s="44">
        <f t="shared" si="274"/>
        <v>0</v>
      </c>
      <c r="U365" s="44">
        <f t="shared" si="274"/>
        <v>0</v>
      </c>
      <c r="V365" s="44">
        <f t="shared" si="274"/>
        <v>0</v>
      </c>
      <c r="W365" s="44">
        <f t="shared" si="274"/>
        <v>0</v>
      </c>
      <c r="X365" s="44">
        <f t="shared" si="274"/>
        <v>0</v>
      </c>
      <c r="Y365" s="44">
        <f t="shared" si="274"/>
        <v>0</v>
      </c>
      <c r="Z365" s="45">
        <f>FUELUSE(Y365,Z347,Y347,Z356,Y356,Z$7,$D365,$E365,$F365,$G365)</f>
        <v>0</v>
      </c>
      <c r="AA365" s="45"/>
      <c r="AB365" s="23" t="str">
        <f>LOWER(Settings!$C$4)&amp;".mit."&amp;$A365&amp;IF($C365="","","."&amp;$C365&amp;"."&amp;$B365)&amp;IF(INDEX(Variables!$D$5:$D$65,MATCH($A365,Variables!$A$5:$A$65,0))="","","."&amp;INDEX(Variables!$D$5:$D$65,MATCH($A365,Variables!$A$5:$A$65,0)))&amp;"."&amp;AB$5</f>
        <v>egy.mit.ener.avi.oop.e.2</v>
      </c>
      <c r="AC365" s="43">
        <f>INDEX(Inputs!$U$5:$U$132,MATCH($B365&amp;"|"&amp;$C365,Inputs!$A$5:$A$132,0))</f>
        <v>0</v>
      </c>
      <c r="AD365" s="44">
        <f t="shared" ref="AD365:AO365" si="275">AC365*(1/(1+$G365))^(1+$E365)*(1+AD$7)^$D365*(AD347/AC347)^$E365*((AD347+AD356)/(AC347+AC356))^($F365*(1+$E365))</f>
        <v>0</v>
      </c>
      <c r="AE365" s="44">
        <f t="shared" si="275"/>
        <v>0</v>
      </c>
      <c r="AF365" s="44">
        <f t="shared" si="275"/>
        <v>0</v>
      </c>
      <c r="AG365" s="44">
        <f t="shared" si="275"/>
        <v>0</v>
      </c>
      <c r="AH365" s="44">
        <f t="shared" si="275"/>
        <v>0</v>
      </c>
      <c r="AI365" s="44">
        <f t="shared" si="275"/>
        <v>0</v>
      </c>
      <c r="AJ365" s="44">
        <f t="shared" si="275"/>
        <v>0</v>
      </c>
      <c r="AK365" s="44">
        <f t="shared" si="275"/>
        <v>0</v>
      </c>
      <c r="AL365" s="44">
        <f t="shared" si="275"/>
        <v>0</v>
      </c>
      <c r="AM365" s="44">
        <f t="shared" si="275"/>
        <v>0</v>
      </c>
      <c r="AN365" s="44">
        <f t="shared" si="275"/>
        <v>0</v>
      </c>
      <c r="AO365" s="44">
        <f t="shared" si="275"/>
        <v>0</v>
      </c>
      <c r="AP365" s="45">
        <f>FUELUSE(AO365,AP347,AO347,AP356,AO356,AP$7,$D365,$E365,$F365,$G365)</f>
        <v>0</v>
      </c>
    </row>
    <row r="366" spans="1:42" hidden="1" outlineLevel="2" x14ac:dyDescent="0.25">
      <c r="A366" s="5" t="s">
        <v>930</v>
      </c>
      <c r="B366" s="5" t="s">
        <v>877</v>
      </c>
      <c r="C366" s="5" t="s">
        <v>882</v>
      </c>
      <c r="D366" s="37">
        <f>INDEX(Inputs!$N$5:$N$132,MATCH($B366&amp;"|"&amp;$C366,Inputs!$A$5:$A$132,0))</f>
        <v>0</v>
      </c>
      <c r="E366" s="37">
        <f>INDEX(Inputs!$O$5:$O$132,MATCH($B366&amp;"|"&amp;$C366,Inputs!$A$5:$A$132,0))</f>
        <v>-0.3</v>
      </c>
      <c r="F366" s="37">
        <f>INDEX(Inputs!$P$5:$P$132,MATCH($B366&amp;"|"&amp;$C366,Inputs!$A$5:$A$132,0))</f>
        <v>-0.2</v>
      </c>
      <c r="G366" s="37">
        <f>INDEX(Inputs!$Q$5:$Q$132,MATCH($B366&amp;"|"&amp;$C366,Inputs!$A$5:$A$132,0))</f>
        <v>0.01</v>
      </c>
      <c r="H366" s="5" t="str">
        <f>INDEX(Variables!$B$5:$B$65,MATCH($A366,Variables!$A$5:$A$65,0))&amp;IF($C366="",""," | "&amp;INDEX(Mapping!$B$5:$B$26,MATCH($C366,Mapping!$A$5:$A$26,0))&amp;" | "&amp;INDEX(Mapping!$B$30:$B$41,MATCH($B366,Mapping!$A$30:$A$41,0)))</f>
        <v>Fuel use | Domestic aviation | Biomass</v>
      </c>
      <c r="I366" s="5" t="str">
        <f>INDEX(Variables!$C$5:$C$65,MATCH($A366,Variables!$A$5:$A$65,0))</f>
        <v>ktoe</v>
      </c>
      <c r="J366" s="5" t="str">
        <f>INDEX(Variables!$E$5:$E$65,MATCH($A366,Variables!$A$5:$A$65,0))</f>
        <v>Inputs (base year), CPAT eq. 3.3.3</v>
      </c>
      <c r="K366" s="5"/>
      <c r="L366" s="23" t="str">
        <f>LOWER(Settings!$C$4)&amp;".mit."&amp;$A366&amp;IF($C366="","","."&amp;$C366&amp;"."&amp;$B366)&amp;IF(INDEX(Variables!$D$5:$D$65,MATCH($A366,Variables!$A$5:$A$65,0))="","","."&amp;INDEX(Variables!$D$5:$D$65,MATCH($A366,Variables!$A$5:$A$65,0)))&amp;"."&amp;L$5</f>
        <v>egy.mit.ener.avi.bio.e.1</v>
      </c>
      <c r="M366" s="43">
        <f>INDEX(Inputs!$U$5:$U$132,MATCH($B366&amp;"|"&amp;$C366,Inputs!$A$5:$A$132,0))</f>
        <v>0</v>
      </c>
      <c r="N366" s="44">
        <f t="shared" ref="N366:Y366" si="276">M366*(1/(1+$G366))^(1+$E366)*(1+N$7)^$D366*(N348/M348)^$E366*((N348+N357)/(M348+M357))^($F366*(1+$E366))</f>
        <v>0</v>
      </c>
      <c r="O366" s="44">
        <f t="shared" si="276"/>
        <v>0</v>
      </c>
      <c r="P366" s="44">
        <f t="shared" si="276"/>
        <v>0</v>
      </c>
      <c r="Q366" s="44">
        <f t="shared" si="276"/>
        <v>0</v>
      </c>
      <c r="R366" s="44">
        <f t="shared" si="276"/>
        <v>0</v>
      </c>
      <c r="S366" s="44">
        <f t="shared" si="276"/>
        <v>0</v>
      </c>
      <c r="T366" s="44">
        <f t="shared" si="276"/>
        <v>0</v>
      </c>
      <c r="U366" s="44">
        <f t="shared" si="276"/>
        <v>0</v>
      </c>
      <c r="V366" s="44">
        <f t="shared" si="276"/>
        <v>0</v>
      </c>
      <c r="W366" s="44">
        <f t="shared" si="276"/>
        <v>0</v>
      </c>
      <c r="X366" s="44">
        <f t="shared" si="276"/>
        <v>0</v>
      </c>
      <c r="Y366" s="44">
        <f t="shared" si="276"/>
        <v>0</v>
      </c>
      <c r="Z366" s="45">
        <f>FUELUSE(Y366,Z348,Y348,Z357,Y357,Z$7,$D366,$E366,$F366,$G366)</f>
        <v>0</v>
      </c>
      <c r="AA366" s="45"/>
      <c r="AB366" s="23" t="str">
        <f>LOWER(Settings!$C$4)&amp;".mit."&amp;$A366&amp;IF($C366="","","."&amp;$C366&amp;"."&amp;$B366)&amp;IF(INDEX(Variables!$D$5:$D$65,MATCH($A366,Variables!$A$5:$A$65,0))="","","."&amp;INDEX(Variables!$D$5:$D$65,MATCH($A366,Variables!$A$5:$A$65,0)))&amp;"."&amp;AB$5</f>
        <v>egy.mit.ener.avi.bio.e.2</v>
      </c>
      <c r="AC366" s="43">
        <f>INDEX(Inputs!$U$5:$U$132,MATCH($B366&amp;"|"&amp;$C366,Inputs!$A$5:$A$132,0))</f>
        <v>0</v>
      </c>
      <c r="AD366" s="44">
        <f t="shared" ref="AD366:AO366" si="277">AC366*(1/(1+$G366))^(1+$E366)*(1+AD$7)^$D366*(AD348/AC348)^$E366*((AD348+AD357)/(AC348+AC357))^($F366*(1+$E366))</f>
        <v>0</v>
      </c>
      <c r="AE366" s="44">
        <f t="shared" si="277"/>
        <v>0</v>
      </c>
      <c r="AF366" s="44">
        <f t="shared" si="277"/>
        <v>0</v>
      </c>
      <c r="AG366" s="44">
        <f t="shared" si="277"/>
        <v>0</v>
      </c>
      <c r="AH366" s="44">
        <f t="shared" si="277"/>
        <v>0</v>
      </c>
      <c r="AI366" s="44">
        <f t="shared" si="277"/>
        <v>0</v>
      </c>
      <c r="AJ366" s="44">
        <f t="shared" si="277"/>
        <v>0</v>
      </c>
      <c r="AK366" s="44">
        <f t="shared" si="277"/>
        <v>0</v>
      </c>
      <c r="AL366" s="44">
        <f t="shared" si="277"/>
        <v>0</v>
      </c>
      <c r="AM366" s="44">
        <f t="shared" si="277"/>
        <v>0</v>
      </c>
      <c r="AN366" s="44">
        <f t="shared" si="277"/>
        <v>0</v>
      </c>
      <c r="AO366" s="44">
        <f t="shared" si="277"/>
        <v>0</v>
      </c>
      <c r="AP366" s="45">
        <f>FUELUSE(AO366,AP348,AO348,AP357,AO357,AP$7,$D366,$E366,$F366,$G366)</f>
        <v>0</v>
      </c>
    </row>
    <row r="367" spans="1:42" hidden="1" outlineLevel="2" x14ac:dyDescent="0.25"/>
    <row r="368" spans="1:42" outlineLevel="1" collapsed="1" x14ac:dyDescent="0.25">
      <c r="A368" s="7" t="s">
        <v>930</v>
      </c>
      <c r="B368" s="7" t="s">
        <v>870</v>
      </c>
      <c r="C368" s="7" t="s">
        <v>883</v>
      </c>
      <c r="H368" s="7" t="str">
        <f>INDEX(Variables!$B$5:$B$65,MATCH($A368,Variables!$A$5:$A$65,0))&amp;IF($C368="",""," | "&amp;INDEX(Mapping!$B$5:$B$26,MATCH($C368,Mapping!$A$5:$A$26,0))&amp;" | "&amp;INDEX(Mapping!$B$30:$B$41,MATCH($B368,Mapping!$A$30:$A$41,0)))</f>
        <v>Fuel use | Domestic navigation | All fuels</v>
      </c>
      <c r="I368" s="7" t="str">
        <f>INDEX(Variables!$C$5:$C$65,MATCH($A368,Variables!$A$5:$A$65,0))</f>
        <v>ktoe</v>
      </c>
      <c r="J368" s="7" t="str">
        <f>INDEX(Variables!$E$5:$E$65,MATCH($A368,Variables!$A$5:$A$65,0))</f>
        <v>Inputs (base year), CPAT eq. 3.3.3</v>
      </c>
      <c r="K368" s="7"/>
      <c r="L368" s="28" t="str">
        <f>LOWER(Settings!$C$4)&amp;".mit."&amp;$A368&amp;IF($C368="","","."&amp;$C368&amp;"."&amp;$B368)&amp;IF(INDEX(Variables!$D$5:$D$65,MATCH($A368,Variables!$A$5:$A$65,0))="","","."&amp;INDEX(Variables!$D$5:$D$65,MATCH($A368,Variables!$A$5:$A$65,0)))&amp;"."&amp;L$5</f>
        <v>egy.mit.ener.nav.all.e.1</v>
      </c>
      <c r="M368" s="41">
        <f t="shared" ref="M368:Z368" si="278">SUM(M414:M421)</f>
        <v>290.70949716970898</v>
      </c>
      <c r="N368" s="42">
        <f t="shared" si="278"/>
        <v>339.47249627385787</v>
      </c>
      <c r="O368" s="42">
        <f t="shared" si="278"/>
        <v>369.71736462132992</v>
      </c>
      <c r="P368" s="42">
        <f t="shared" si="278"/>
        <v>379.99680888388963</v>
      </c>
      <c r="Q368" s="42">
        <f t="shared" si="278"/>
        <v>390.10501204848259</v>
      </c>
      <c r="R368" s="42">
        <f t="shared" si="278"/>
        <v>402.29297179616026</v>
      </c>
      <c r="S368" s="42">
        <f t="shared" si="278"/>
        <v>417.0957221309273</v>
      </c>
      <c r="T368" s="42">
        <f t="shared" si="278"/>
        <v>431.43087737211516</v>
      </c>
      <c r="U368" s="42">
        <f t="shared" si="278"/>
        <v>444.95295221946253</v>
      </c>
      <c r="V368" s="42">
        <f t="shared" si="278"/>
        <v>458.71275084098511</v>
      </c>
      <c r="W368" s="42">
        <f t="shared" si="278"/>
        <v>472.70619523034327</v>
      </c>
      <c r="X368" s="42">
        <f t="shared" si="278"/>
        <v>486.92878462430997</v>
      </c>
      <c r="Y368" s="42">
        <f t="shared" si="278"/>
        <v>501.37558972207694</v>
      </c>
      <c r="Z368" s="42">
        <f t="shared" si="278"/>
        <v>516.04124762153617</v>
      </c>
      <c r="AA368" s="42"/>
      <c r="AB368" s="28" t="str">
        <f>LOWER(Settings!$C$4)&amp;".mit."&amp;$A368&amp;IF($C368="","","."&amp;$C368&amp;"."&amp;$B368)&amp;IF(INDEX(Variables!$D$5:$D$65,MATCH($A368,Variables!$A$5:$A$65,0))="","","."&amp;INDEX(Variables!$D$5:$D$65,MATCH($A368,Variables!$A$5:$A$65,0)))&amp;"."&amp;AB$5</f>
        <v>egy.mit.ener.nav.all.e.2</v>
      </c>
      <c r="AC368" s="41">
        <f t="shared" ref="AC368:AP368" si="279">SUM(AC414:AC421)</f>
        <v>290.70949716970898</v>
      </c>
      <c r="AD368" s="42">
        <f t="shared" si="279"/>
        <v>339.47249627385787</v>
      </c>
      <c r="AE368" s="42">
        <f t="shared" si="279"/>
        <v>369.71736462132992</v>
      </c>
      <c r="AF368" s="42">
        <f t="shared" si="279"/>
        <v>379.99680888388963</v>
      </c>
      <c r="AG368" s="42">
        <f t="shared" si="279"/>
        <v>390.10501204848259</v>
      </c>
      <c r="AH368" s="42">
        <f t="shared" si="279"/>
        <v>334.59328711787009</v>
      </c>
      <c r="AI368" s="42">
        <f t="shared" si="279"/>
        <v>346.90496353314796</v>
      </c>
      <c r="AJ368" s="42">
        <f t="shared" si="279"/>
        <v>358.82773387655919</v>
      </c>
      <c r="AK368" s="42">
        <f t="shared" si="279"/>
        <v>370.07425268007512</v>
      </c>
      <c r="AL368" s="42">
        <f t="shared" si="279"/>
        <v>381.51849002357011</v>
      </c>
      <c r="AM368" s="42">
        <f t="shared" si="279"/>
        <v>393.15705416609472</v>
      </c>
      <c r="AN368" s="42">
        <f t="shared" si="279"/>
        <v>404.98620175325743</v>
      </c>
      <c r="AO368" s="42">
        <f t="shared" si="279"/>
        <v>417.00183300933202</v>
      </c>
      <c r="AP368" s="42">
        <f t="shared" si="279"/>
        <v>429.19948752568433</v>
      </c>
    </row>
    <row r="369" spans="1:42" hidden="1" outlineLevel="2" x14ac:dyDescent="0.25">
      <c r="A369" s="5" t="s">
        <v>931</v>
      </c>
      <c r="B369" s="5" t="s">
        <v>869</v>
      </c>
      <c r="C369" s="5" t="s">
        <v>883</v>
      </c>
      <c r="D369" s="37">
        <f>INDEX(Inputs!$T$5:$T$132,MATCH($B369&amp;"|"&amp;$C369,Inputs!$A$5:$A$132,0))</f>
        <v>9.4308000000000003E-2</v>
      </c>
      <c r="E369" s="37">
        <f>INDEX(Inputs!$J$5:$J$132,MATCH($B369&amp;"|"&amp;$C369,Inputs!$A$5:$A$132,0))</f>
        <v>1</v>
      </c>
      <c r="F369" s="37">
        <f>INDEX(Inputs!$K$5:$K$132,MATCH($B369&amp;"|"&amp;$C369,Inputs!$A$5:$A$132,0))</f>
        <v>5</v>
      </c>
      <c r="G369" s="36"/>
      <c r="H369" s="5" t="str">
        <f>INDEX(Variables!$B$5:$B$65,MATCH($A369,Variables!$A$5:$A$65,0))&amp;IF($C369="",""," | "&amp;INDEX(Mapping!$B$5:$B$26,MATCH($C369,Mapping!$A$5:$A$26,0))&amp;" | "&amp;INDEX(Mapping!$B$30:$B$41,MATCH($B369,Mapping!$A$30:$A$41,0)))</f>
        <v>New carbon tax | Domestic navigation | Coal</v>
      </c>
      <c r="I369" s="5" t="str">
        <f>INDEX(Variables!$C$5:$C$65,MATCH($A369,Variables!$A$5:$A$65,0))</f>
        <v>$/GJ</v>
      </c>
      <c r="J369" s="5" t="str">
        <f>INDEX(Variables!$E$5:$E$65,MATCH($A369,Variables!$A$5:$A$65,0))</f>
        <v>Carbon price x EF x fuel and sector coverage</v>
      </c>
      <c r="K369" s="5"/>
      <c r="L369" s="23" t="str">
        <f>LOWER(Settings!$C$4)&amp;".mit."&amp;$A369&amp;IF($C369="","","."&amp;$C369&amp;"."&amp;$B369)&amp;IF(INDEX(Variables!$D$5:$D$65,MATCH($A369,Variables!$A$5:$A$65,0))="","","."&amp;INDEX(Variables!$D$5:$D$65,MATCH($A369,Variables!$A$5:$A$65,0)))&amp;"."&amp;L$5</f>
        <v>egy.mit.ctxnew.nav.coa.a.1</v>
      </c>
      <c r="M369" s="38">
        <f t="shared" ref="M369:Z376" si="280">M$12*$D369*INDEX(M$21:M$28,$E369)*INDEX(M$30:M$46,$F369)</f>
        <v>0</v>
      </c>
      <c r="N369" s="37">
        <f t="shared" si="280"/>
        <v>0</v>
      </c>
      <c r="O369" s="37">
        <f t="shared" si="280"/>
        <v>0</v>
      </c>
      <c r="P369" s="37">
        <f t="shared" si="280"/>
        <v>0</v>
      </c>
      <c r="Q369" s="37">
        <f t="shared" si="280"/>
        <v>0</v>
      </c>
      <c r="R369" s="37">
        <f t="shared" si="280"/>
        <v>0</v>
      </c>
      <c r="S369" s="37">
        <f t="shared" si="280"/>
        <v>0</v>
      </c>
      <c r="T369" s="37">
        <f t="shared" si="280"/>
        <v>0</v>
      </c>
      <c r="U369" s="37">
        <f t="shared" si="280"/>
        <v>0</v>
      </c>
      <c r="V369" s="37">
        <f t="shared" si="280"/>
        <v>0</v>
      </c>
      <c r="W369" s="37">
        <f t="shared" si="280"/>
        <v>0</v>
      </c>
      <c r="X369" s="37">
        <f t="shared" si="280"/>
        <v>0</v>
      </c>
      <c r="Y369" s="37">
        <f t="shared" si="280"/>
        <v>0</v>
      </c>
      <c r="Z369" s="37">
        <f t="shared" si="280"/>
        <v>0</v>
      </c>
      <c r="AA369" s="37"/>
      <c r="AB369" s="23" t="str">
        <f>LOWER(Settings!$C$4)&amp;".mit."&amp;$A369&amp;IF($C369="","","."&amp;$C369&amp;"."&amp;$B369)&amp;IF(INDEX(Variables!$D$5:$D$65,MATCH($A369,Variables!$A$5:$A$65,0))="","","."&amp;INDEX(Variables!$D$5:$D$65,MATCH($A369,Variables!$A$5:$A$65,0)))&amp;"."&amp;AB$5</f>
        <v>egy.mit.ctxnew.nav.coa.a.2</v>
      </c>
      <c r="AC369" s="38">
        <f t="shared" ref="AC369:AP376" si="281">AC$12*$D369*INDEX(AC$21:AC$28,$E369)*INDEX(AC$30:AC$46,$F369)</f>
        <v>0</v>
      </c>
      <c r="AD369" s="37">
        <f t="shared" si="281"/>
        <v>0</v>
      </c>
      <c r="AE369" s="37">
        <f t="shared" si="281"/>
        <v>0</v>
      </c>
      <c r="AF369" s="37">
        <f t="shared" si="281"/>
        <v>0</v>
      </c>
      <c r="AG369" s="37">
        <f t="shared" si="281"/>
        <v>0</v>
      </c>
      <c r="AH369" s="37">
        <f t="shared" si="281"/>
        <v>1.8861600000000001</v>
      </c>
      <c r="AI369" s="37">
        <f t="shared" si="281"/>
        <v>1.8861600000000001</v>
      </c>
      <c r="AJ369" s="37">
        <f t="shared" si="281"/>
        <v>1.8861600000000001</v>
      </c>
      <c r="AK369" s="37">
        <f t="shared" si="281"/>
        <v>1.8861600000000001</v>
      </c>
      <c r="AL369" s="37">
        <f t="shared" si="281"/>
        <v>1.8861600000000001</v>
      </c>
      <c r="AM369" s="37">
        <f t="shared" si="281"/>
        <v>1.8861600000000001</v>
      </c>
      <c r="AN369" s="37">
        <f t="shared" si="281"/>
        <v>1.8861600000000001</v>
      </c>
      <c r="AO369" s="37">
        <f t="shared" si="281"/>
        <v>1.8861600000000001</v>
      </c>
      <c r="AP369" s="37">
        <f t="shared" si="281"/>
        <v>1.8861600000000001</v>
      </c>
    </row>
    <row r="370" spans="1:42" hidden="1" outlineLevel="2" x14ac:dyDescent="0.25">
      <c r="A370" s="5" t="s">
        <v>931</v>
      </c>
      <c r="B370" s="5" t="s">
        <v>871</v>
      </c>
      <c r="C370" s="5" t="s">
        <v>883</v>
      </c>
      <c r="D370" s="37">
        <f>INDEX(Inputs!$T$5:$T$132,MATCH($B370&amp;"|"&amp;$C370,Inputs!$A$5:$A$132,0))</f>
        <v>5.5800000000000002E-2</v>
      </c>
      <c r="E370" s="37">
        <f>INDEX(Inputs!$J$5:$J$132,MATCH($B370&amp;"|"&amp;$C370,Inputs!$A$5:$A$132,0))</f>
        <v>2</v>
      </c>
      <c r="F370" s="37">
        <f>INDEX(Inputs!$K$5:$K$132,MATCH($B370&amp;"|"&amp;$C370,Inputs!$A$5:$A$132,0))</f>
        <v>5</v>
      </c>
      <c r="G370" s="36"/>
      <c r="H370" s="5" t="str">
        <f>INDEX(Variables!$B$5:$B$65,MATCH($A370,Variables!$A$5:$A$65,0))&amp;IF($C370="",""," | "&amp;INDEX(Mapping!$B$5:$B$26,MATCH($C370,Mapping!$A$5:$A$26,0))&amp;" | "&amp;INDEX(Mapping!$B$30:$B$41,MATCH($B370,Mapping!$A$30:$A$41,0)))</f>
        <v>New carbon tax | Domestic navigation | Natural gas</v>
      </c>
      <c r="I370" s="5" t="str">
        <f>INDEX(Variables!$C$5:$C$65,MATCH($A370,Variables!$A$5:$A$65,0))</f>
        <v>$/GJ</v>
      </c>
      <c r="J370" s="5" t="str">
        <f>INDEX(Variables!$E$5:$E$65,MATCH($A370,Variables!$A$5:$A$65,0))</f>
        <v>Carbon price x EF x fuel and sector coverage</v>
      </c>
      <c r="K370" s="5"/>
      <c r="L370" s="23" t="str">
        <f>LOWER(Settings!$C$4)&amp;".mit."&amp;$A370&amp;IF($C370="","","."&amp;$C370&amp;"."&amp;$B370)&amp;IF(INDEX(Variables!$D$5:$D$65,MATCH($A370,Variables!$A$5:$A$65,0))="","","."&amp;INDEX(Variables!$D$5:$D$65,MATCH($A370,Variables!$A$5:$A$65,0)))&amp;"."&amp;L$5</f>
        <v>egy.mit.ctxnew.nav.nga.a.1</v>
      </c>
      <c r="M370" s="38">
        <f t="shared" si="280"/>
        <v>0</v>
      </c>
      <c r="N370" s="37">
        <f t="shared" si="280"/>
        <v>0</v>
      </c>
      <c r="O370" s="37">
        <f t="shared" si="280"/>
        <v>0</v>
      </c>
      <c r="P370" s="37">
        <f t="shared" si="280"/>
        <v>0</v>
      </c>
      <c r="Q370" s="37">
        <f t="shared" si="280"/>
        <v>0</v>
      </c>
      <c r="R370" s="37">
        <f t="shared" si="280"/>
        <v>0</v>
      </c>
      <c r="S370" s="37">
        <f t="shared" si="280"/>
        <v>0</v>
      </c>
      <c r="T370" s="37">
        <f t="shared" si="280"/>
        <v>0</v>
      </c>
      <c r="U370" s="37">
        <f t="shared" si="280"/>
        <v>0</v>
      </c>
      <c r="V370" s="37">
        <f t="shared" si="280"/>
        <v>0</v>
      </c>
      <c r="W370" s="37">
        <f t="shared" si="280"/>
        <v>0</v>
      </c>
      <c r="X370" s="37">
        <f t="shared" si="280"/>
        <v>0</v>
      </c>
      <c r="Y370" s="37">
        <f t="shared" si="280"/>
        <v>0</v>
      </c>
      <c r="Z370" s="37">
        <f t="shared" si="280"/>
        <v>0</v>
      </c>
      <c r="AA370" s="37"/>
      <c r="AB370" s="23" t="str">
        <f>LOWER(Settings!$C$4)&amp;".mit."&amp;$A370&amp;IF($C370="","","."&amp;$C370&amp;"."&amp;$B370)&amp;IF(INDEX(Variables!$D$5:$D$65,MATCH($A370,Variables!$A$5:$A$65,0))="","","."&amp;INDEX(Variables!$D$5:$D$65,MATCH($A370,Variables!$A$5:$A$65,0)))&amp;"."&amp;AB$5</f>
        <v>egy.mit.ctxnew.nav.nga.a.2</v>
      </c>
      <c r="AC370" s="38">
        <f t="shared" si="281"/>
        <v>0</v>
      </c>
      <c r="AD370" s="37">
        <f t="shared" si="281"/>
        <v>0</v>
      </c>
      <c r="AE370" s="37">
        <f t="shared" si="281"/>
        <v>0</v>
      </c>
      <c r="AF370" s="37">
        <f t="shared" si="281"/>
        <v>0</v>
      </c>
      <c r="AG370" s="37">
        <f t="shared" si="281"/>
        <v>0</v>
      </c>
      <c r="AH370" s="37">
        <f t="shared" si="281"/>
        <v>1.1160000000000001</v>
      </c>
      <c r="AI370" s="37">
        <f t="shared" si="281"/>
        <v>1.1160000000000001</v>
      </c>
      <c r="AJ370" s="37">
        <f t="shared" si="281"/>
        <v>1.1160000000000001</v>
      </c>
      <c r="AK370" s="37">
        <f t="shared" si="281"/>
        <v>1.1160000000000001</v>
      </c>
      <c r="AL370" s="37">
        <f t="shared" si="281"/>
        <v>1.1160000000000001</v>
      </c>
      <c r="AM370" s="37">
        <f t="shared" si="281"/>
        <v>1.1160000000000001</v>
      </c>
      <c r="AN370" s="37">
        <f t="shared" si="281"/>
        <v>1.1160000000000001</v>
      </c>
      <c r="AO370" s="37">
        <f t="shared" si="281"/>
        <v>1.1160000000000001</v>
      </c>
      <c r="AP370" s="37">
        <f t="shared" si="281"/>
        <v>1.1160000000000001</v>
      </c>
    </row>
    <row r="371" spans="1:42" hidden="1" outlineLevel="2" x14ac:dyDescent="0.25">
      <c r="A371" s="5" t="s">
        <v>931</v>
      </c>
      <c r="B371" s="5" t="s">
        <v>872</v>
      </c>
      <c r="C371" s="5" t="s">
        <v>883</v>
      </c>
      <c r="D371" s="37">
        <f>INDEX(Inputs!$T$5:$T$132,MATCH($B371&amp;"|"&amp;$C371,Inputs!$A$5:$A$132,0))</f>
        <v>6.6178000000000001E-2</v>
      </c>
      <c r="E371" s="37">
        <f>INDEX(Inputs!$J$5:$J$132,MATCH($B371&amp;"|"&amp;$C371,Inputs!$A$5:$A$132,0))</f>
        <v>3</v>
      </c>
      <c r="F371" s="37">
        <f>INDEX(Inputs!$K$5:$K$132,MATCH($B371&amp;"|"&amp;$C371,Inputs!$A$5:$A$132,0))</f>
        <v>5</v>
      </c>
      <c r="G371" s="36"/>
      <c r="H371" s="5" t="str">
        <f>INDEX(Variables!$B$5:$B$65,MATCH($A371,Variables!$A$5:$A$65,0))&amp;IF($C371="",""," | "&amp;INDEX(Mapping!$B$5:$B$26,MATCH($C371,Mapping!$A$5:$A$26,0))&amp;" | "&amp;INDEX(Mapping!$B$30:$B$41,MATCH($B371,Mapping!$A$30:$A$41,0)))</f>
        <v>New carbon tax | Domestic navigation | Gasoline</v>
      </c>
      <c r="I371" s="5" t="str">
        <f>INDEX(Variables!$C$5:$C$65,MATCH($A371,Variables!$A$5:$A$65,0))</f>
        <v>$/GJ</v>
      </c>
      <c r="J371" s="5" t="str">
        <f>INDEX(Variables!$E$5:$E$65,MATCH($A371,Variables!$A$5:$A$65,0))</f>
        <v>Carbon price x EF x fuel and sector coverage</v>
      </c>
      <c r="K371" s="5"/>
      <c r="L371" s="23" t="str">
        <f>LOWER(Settings!$C$4)&amp;".mit."&amp;$A371&amp;IF($C371="","","."&amp;$C371&amp;"."&amp;$B371)&amp;IF(INDEX(Variables!$D$5:$D$65,MATCH($A371,Variables!$A$5:$A$65,0))="","","."&amp;INDEX(Variables!$D$5:$D$65,MATCH($A371,Variables!$A$5:$A$65,0)))&amp;"."&amp;L$5</f>
        <v>egy.mit.ctxnew.nav.gso.a.1</v>
      </c>
      <c r="M371" s="38">
        <f t="shared" si="280"/>
        <v>0</v>
      </c>
      <c r="N371" s="37">
        <f t="shared" si="280"/>
        <v>0</v>
      </c>
      <c r="O371" s="37">
        <f t="shared" si="280"/>
        <v>0</v>
      </c>
      <c r="P371" s="37">
        <f t="shared" si="280"/>
        <v>0</v>
      </c>
      <c r="Q371" s="37">
        <f t="shared" si="280"/>
        <v>0</v>
      </c>
      <c r="R371" s="37">
        <f t="shared" si="280"/>
        <v>0</v>
      </c>
      <c r="S371" s="37">
        <f t="shared" si="280"/>
        <v>0</v>
      </c>
      <c r="T371" s="37">
        <f t="shared" si="280"/>
        <v>0</v>
      </c>
      <c r="U371" s="37">
        <f t="shared" si="280"/>
        <v>0</v>
      </c>
      <c r="V371" s="37">
        <f t="shared" si="280"/>
        <v>0</v>
      </c>
      <c r="W371" s="37">
        <f t="shared" si="280"/>
        <v>0</v>
      </c>
      <c r="X371" s="37">
        <f t="shared" si="280"/>
        <v>0</v>
      </c>
      <c r="Y371" s="37">
        <f t="shared" si="280"/>
        <v>0</v>
      </c>
      <c r="Z371" s="37">
        <f t="shared" si="280"/>
        <v>0</v>
      </c>
      <c r="AA371" s="37"/>
      <c r="AB371" s="23" t="str">
        <f>LOWER(Settings!$C$4)&amp;".mit."&amp;$A371&amp;IF($C371="","","."&amp;$C371&amp;"."&amp;$B371)&amp;IF(INDEX(Variables!$D$5:$D$65,MATCH($A371,Variables!$A$5:$A$65,0))="","","."&amp;INDEX(Variables!$D$5:$D$65,MATCH($A371,Variables!$A$5:$A$65,0)))&amp;"."&amp;AB$5</f>
        <v>egy.mit.ctxnew.nav.gso.a.2</v>
      </c>
      <c r="AC371" s="38">
        <f t="shared" si="281"/>
        <v>0</v>
      </c>
      <c r="AD371" s="37">
        <f t="shared" si="281"/>
        <v>0</v>
      </c>
      <c r="AE371" s="37">
        <f t="shared" si="281"/>
        <v>0</v>
      </c>
      <c r="AF371" s="37">
        <f t="shared" si="281"/>
        <v>0</v>
      </c>
      <c r="AG371" s="37">
        <f t="shared" si="281"/>
        <v>0</v>
      </c>
      <c r="AH371" s="37">
        <f t="shared" si="281"/>
        <v>1.3235600000000001</v>
      </c>
      <c r="AI371" s="37">
        <f t="shared" si="281"/>
        <v>1.3235600000000001</v>
      </c>
      <c r="AJ371" s="37">
        <f t="shared" si="281"/>
        <v>1.3235600000000001</v>
      </c>
      <c r="AK371" s="37">
        <f t="shared" si="281"/>
        <v>1.3235600000000001</v>
      </c>
      <c r="AL371" s="37">
        <f t="shared" si="281"/>
        <v>1.3235600000000001</v>
      </c>
      <c r="AM371" s="37">
        <f t="shared" si="281"/>
        <v>1.3235600000000001</v>
      </c>
      <c r="AN371" s="37">
        <f t="shared" si="281"/>
        <v>1.3235600000000001</v>
      </c>
      <c r="AO371" s="37">
        <f t="shared" si="281"/>
        <v>1.3235600000000001</v>
      </c>
      <c r="AP371" s="37">
        <f t="shared" si="281"/>
        <v>1.3235600000000001</v>
      </c>
    </row>
    <row r="372" spans="1:42" hidden="1" outlineLevel="2" x14ac:dyDescent="0.25">
      <c r="A372" s="5" t="s">
        <v>931</v>
      </c>
      <c r="B372" s="5" t="s">
        <v>873</v>
      </c>
      <c r="C372" s="5" t="s">
        <v>883</v>
      </c>
      <c r="D372" s="37">
        <f>INDEX(Inputs!$T$5:$T$132,MATCH($B372&amp;"|"&amp;$C372,Inputs!$A$5:$A$132,0))</f>
        <v>7.0808999999999997E-2</v>
      </c>
      <c r="E372" s="37">
        <f>INDEX(Inputs!$J$5:$J$132,MATCH($B372&amp;"|"&amp;$C372,Inputs!$A$5:$A$132,0))</f>
        <v>4</v>
      </c>
      <c r="F372" s="37">
        <f>INDEX(Inputs!$K$5:$K$132,MATCH($B372&amp;"|"&amp;$C372,Inputs!$A$5:$A$132,0))</f>
        <v>5</v>
      </c>
      <c r="G372" s="36"/>
      <c r="H372" s="5" t="str">
        <f>INDEX(Variables!$B$5:$B$65,MATCH($A372,Variables!$A$5:$A$65,0))&amp;IF($C372="",""," | "&amp;INDEX(Mapping!$B$5:$B$26,MATCH($C372,Mapping!$A$5:$A$26,0))&amp;" | "&amp;INDEX(Mapping!$B$30:$B$41,MATCH($B372,Mapping!$A$30:$A$41,0)))</f>
        <v>New carbon tax | Domestic navigation | Diesel</v>
      </c>
      <c r="I372" s="5" t="str">
        <f>INDEX(Variables!$C$5:$C$65,MATCH($A372,Variables!$A$5:$A$65,0))</f>
        <v>$/GJ</v>
      </c>
      <c r="J372" s="5" t="str">
        <f>INDEX(Variables!$E$5:$E$65,MATCH($A372,Variables!$A$5:$A$65,0))</f>
        <v>Carbon price x EF x fuel and sector coverage</v>
      </c>
      <c r="K372" s="5"/>
      <c r="L372" s="23" t="str">
        <f>LOWER(Settings!$C$4)&amp;".mit."&amp;$A372&amp;IF($C372="","","."&amp;$C372&amp;"."&amp;$B372)&amp;IF(INDEX(Variables!$D$5:$D$65,MATCH($A372,Variables!$A$5:$A$65,0))="","","."&amp;INDEX(Variables!$D$5:$D$65,MATCH($A372,Variables!$A$5:$A$65,0)))&amp;"."&amp;L$5</f>
        <v>egy.mit.ctxnew.nav.die.a.1</v>
      </c>
      <c r="M372" s="38">
        <f t="shared" si="280"/>
        <v>0</v>
      </c>
      <c r="N372" s="37">
        <f t="shared" si="280"/>
        <v>0</v>
      </c>
      <c r="O372" s="37">
        <f t="shared" si="280"/>
        <v>0</v>
      </c>
      <c r="P372" s="37">
        <f t="shared" si="280"/>
        <v>0</v>
      </c>
      <c r="Q372" s="37">
        <f t="shared" si="280"/>
        <v>0</v>
      </c>
      <c r="R372" s="37">
        <f t="shared" si="280"/>
        <v>0</v>
      </c>
      <c r="S372" s="37">
        <f t="shared" si="280"/>
        <v>0</v>
      </c>
      <c r="T372" s="37">
        <f t="shared" si="280"/>
        <v>0</v>
      </c>
      <c r="U372" s="37">
        <f t="shared" si="280"/>
        <v>0</v>
      </c>
      <c r="V372" s="37">
        <f t="shared" si="280"/>
        <v>0</v>
      </c>
      <c r="W372" s="37">
        <f t="shared" si="280"/>
        <v>0</v>
      </c>
      <c r="X372" s="37">
        <f t="shared" si="280"/>
        <v>0</v>
      </c>
      <c r="Y372" s="37">
        <f t="shared" si="280"/>
        <v>0</v>
      </c>
      <c r="Z372" s="37">
        <f t="shared" si="280"/>
        <v>0</v>
      </c>
      <c r="AA372" s="37"/>
      <c r="AB372" s="23" t="str">
        <f>LOWER(Settings!$C$4)&amp;".mit."&amp;$A372&amp;IF($C372="","","."&amp;$C372&amp;"."&amp;$B372)&amp;IF(INDEX(Variables!$D$5:$D$65,MATCH($A372,Variables!$A$5:$A$65,0))="","","."&amp;INDEX(Variables!$D$5:$D$65,MATCH($A372,Variables!$A$5:$A$65,0)))&amp;"."&amp;AB$5</f>
        <v>egy.mit.ctxnew.nav.die.a.2</v>
      </c>
      <c r="AC372" s="38">
        <f t="shared" si="281"/>
        <v>0</v>
      </c>
      <c r="AD372" s="37">
        <f t="shared" si="281"/>
        <v>0</v>
      </c>
      <c r="AE372" s="37">
        <f t="shared" si="281"/>
        <v>0</v>
      </c>
      <c r="AF372" s="37">
        <f t="shared" si="281"/>
        <v>0</v>
      </c>
      <c r="AG372" s="37">
        <f t="shared" si="281"/>
        <v>0</v>
      </c>
      <c r="AH372" s="37">
        <f t="shared" si="281"/>
        <v>1.41618</v>
      </c>
      <c r="AI372" s="37">
        <f t="shared" si="281"/>
        <v>1.41618</v>
      </c>
      <c r="AJ372" s="37">
        <f t="shared" si="281"/>
        <v>1.41618</v>
      </c>
      <c r="AK372" s="37">
        <f t="shared" si="281"/>
        <v>1.41618</v>
      </c>
      <c r="AL372" s="37">
        <f t="shared" si="281"/>
        <v>1.41618</v>
      </c>
      <c r="AM372" s="37">
        <f t="shared" si="281"/>
        <v>1.41618</v>
      </c>
      <c r="AN372" s="37">
        <f t="shared" si="281"/>
        <v>1.41618</v>
      </c>
      <c r="AO372" s="37">
        <f t="shared" si="281"/>
        <v>1.41618</v>
      </c>
      <c r="AP372" s="37">
        <f t="shared" si="281"/>
        <v>1.41618</v>
      </c>
    </row>
    <row r="373" spans="1:42" hidden="1" outlineLevel="2" x14ac:dyDescent="0.25">
      <c r="A373" s="5" t="s">
        <v>931</v>
      </c>
      <c r="B373" s="5" t="s">
        <v>874</v>
      </c>
      <c r="C373" s="5" t="s">
        <v>883</v>
      </c>
      <c r="D373" s="37">
        <f>INDEX(Inputs!$T$5:$T$132,MATCH($B373&amp;"|"&amp;$C373,Inputs!$A$5:$A$132,0))</f>
        <v>6.8599999999999994E-2</v>
      </c>
      <c r="E373" s="37">
        <f>INDEX(Inputs!$J$5:$J$132,MATCH($B373&amp;"|"&amp;$C373,Inputs!$A$5:$A$132,0))</f>
        <v>5</v>
      </c>
      <c r="F373" s="37">
        <f>INDEX(Inputs!$K$5:$K$132,MATCH($B373&amp;"|"&amp;$C373,Inputs!$A$5:$A$132,0))</f>
        <v>5</v>
      </c>
      <c r="G373" s="36"/>
      <c r="H373" s="5" t="str">
        <f>INDEX(Variables!$B$5:$B$65,MATCH($A373,Variables!$A$5:$A$65,0))&amp;IF($C373="",""," | "&amp;INDEX(Mapping!$B$5:$B$26,MATCH($C373,Mapping!$A$5:$A$26,0))&amp;" | "&amp;INDEX(Mapping!$B$30:$B$41,MATCH($B373,Mapping!$A$30:$A$41,0)))</f>
        <v>New carbon tax | Domestic navigation | LPG</v>
      </c>
      <c r="I373" s="5" t="str">
        <f>INDEX(Variables!$C$5:$C$65,MATCH($A373,Variables!$A$5:$A$65,0))</f>
        <v>$/GJ</v>
      </c>
      <c r="J373" s="5" t="str">
        <f>INDEX(Variables!$E$5:$E$65,MATCH($A373,Variables!$A$5:$A$65,0))</f>
        <v>Carbon price x EF x fuel and sector coverage</v>
      </c>
      <c r="K373" s="5"/>
      <c r="L373" s="23" t="str">
        <f>LOWER(Settings!$C$4)&amp;".mit."&amp;$A373&amp;IF($C373="","","."&amp;$C373&amp;"."&amp;$B373)&amp;IF(INDEX(Variables!$D$5:$D$65,MATCH($A373,Variables!$A$5:$A$65,0))="","","."&amp;INDEX(Variables!$D$5:$D$65,MATCH($A373,Variables!$A$5:$A$65,0)))&amp;"."&amp;L$5</f>
        <v>egy.mit.ctxnew.nav.lpg.a.1</v>
      </c>
      <c r="M373" s="38">
        <f t="shared" si="280"/>
        <v>0</v>
      </c>
      <c r="N373" s="37">
        <f t="shared" si="280"/>
        <v>0</v>
      </c>
      <c r="O373" s="37">
        <f t="shared" si="280"/>
        <v>0</v>
      </c>
      <c r="P373" s="37">
        <f t="shared" si="280"/>
        <v>0</v>
      </c>
      <c r="Q373" s="37">
        <f t="shared" si="280"/>
        <v>0</v>
      </c>
      <c r="R373" s="37">
        <f t="shared" si="280"/>
        <v>0</v>
      </c>
      <c r="S373" s="37">
        <f t="shared" si="280"/>
        <v>0</v>
      </c>
      <c r="T373" s="37">
        <f t="shared" si="280"/>
        <v>0</v>
      </c>
      <c r="U373" s="37">
        <f t="shared" si="280"/>
        <v>0</v>
      </c>
      <c r="V373" s="37">
        <f t="shared" si="280"/>
        <v>0</v>
      </c>
      <c r="W373" s="37">
        <f t="shared" si="280"/>
        <v>0</v>
      </c>
      <c r="X373" s="37">
        <f t="shared" si="280"/>
        <v>0</v>
      </c>
      <c r="Y373" s="37">
        <f t="shared" si="280"/>
        <v>0</v>
      </c>
      <c r="Z373" s="37">
        <f t="shared" si="280"/>
        <v>0</v>
      </c>
      <c r="AA373" s="37"/>
      <c r="AB373" s="23" t="str">
        <f>LOWER(Settings!$C$4)&amp;".mit."&amp;$A373&amp;IF($C373="","","."&amp;$C373&amp;"."&amp;$B373)&amp;IF(INDEX(Variables!$D$5:$D$65,MATCH($A373,Variables!$A$5:$A$65,0))="","","."&amp;INDEX(Variables!$D$5:$D$65,MATCH($A373,Variables!$A$5:$A$65,0)))&amp;"."&amp;AB$5</f>
        <v>egy.mit.ctxnew.nav.lpg.a.2</v>
      </c>
      <c r="AC373" s="38">
        <f t="shared" si="281"/>
        <v>0</v>
      </c>
      <c r="AD373" s="37">
        <f t="shared" si="281"/>
        <v>0</v>
      </c>
      <c r="AE373" s="37">
        <f t="shared" si="281"/>
        <v>0</v>
      </c>
      <c r="AF373" s="37">
        <f t="shared" si="281"/>
        <v>0</v>
      </c>
      <c r="AG373" s="37">
        <f t="shared" si="281"/>
        <v>0</v>
      </c>
      <c r="AH373" s="37">
        <f t="shared" si="281"/>
        <v>1.3719999999999999</v>
      </c>
      <c r="AI373" s="37">
        <f t="shared" si="281"/>
        <v>1.3719999999999999</v>
      </c>
      <c r="AJ373" s="37">
        <f t="shared" si="281"/>
        <v>1.3719999999999999</v>
      </c>
      <c r="AK373" s="37">
        <f t="shared" si="281"/>
        <v>1.3719999999999999</v>
      </c>
      <c r="AL373" s="37">
        <f t="shared" si="281"/>
        <v>1.3719999999999999</v>
      </c>
      <c r="AM373" s="37">
        <f t="shared" si="281"/>
        <v>1.3719999999999999</v>
      </c>
      <c r="AN373" s="37">
        <f t="shared" si="281"/>
        <v>1.3719999999999999</v>
      </c>
      <c r="AO373" s="37">
        <f t="shared" si="281"/>
        <v>1.3719999999999999</v>
      </c>
      <c r="AP373" s="37">
        <f t="shared" si="281"/>
        <v>1.3719999999999999</v>
      </c>
    </row>
    <row r="374" spans="1:42" hidden="1" outlineLevel="2" x14ac:dyDescent="0.25">
      <c r="A374" s="5" t="s">
        <v>931</v>
      </c>
      <c r="B374" s="5" t="s">
        <v>875</v>
      </c>
      <c r="C374" s="5" t="s">
        <v>883</v>
      </c>
      <c r="D374" s="37">
        <f>INDEX(Inputs!$T$5:$T$132,MATCH($B374&amp;"|"&amp;$C374,Inputs!$A$5:$A$132,0))</f>
        <v>6.8555000000000005E-2</v>
      </c>
      <c r="E374" s="37">
        <f>INDEX(Inputs!$J$5:$J$132,MATCH($B374&amp;"|"&amp;$C374,Inputs!$A$5:$A$132,0))</f>
        <v>6</v>
      </c>
      <c r="F374" s="37">
        <f>INDEX(Inputs!$K$5:$K$132,MATCH($B374&amp;"|"&amp;$C374,Inputs!$A$5:$A$132,0))</f>
        <v>5</v>
      </c>
      <c r="G374" s="36"/>
      <c r="H374" s="5" t="str">
        <f>INDEX(Variables!$B$5:$B$65,MATCH($A374,Variables!$A$5:$A$65,0))&amp;IF($C374="",""," | "&amp;INDEX(Mapping!$B$5:$B$26,MATCH($C374,Mapping!$A$5:$A$26,0))&amp;" | "&amp;INDEX(Mapping!$B$30:$B$41,MATCH($B374,Mapping!$A$30:$A$41,0)))</f>
        <v>New carbon tax | Domestic navigation | Kerosene</v>
      </c>
      <c r="I374" s="5" t="str">
        <f>INDEX(Variables!$C$5:$C$65,MATCH($A374,Variables!$A$5:$A$65,0))</f>
        <v>$/GJ</v>
      </c>
      <c r="J374" s="5" t="str">
        <f>INDEX(Variables!$E$5:$E$65,MATCH($A374,Variables!$A$5:$A$65,0))</f>
        <v>Carbon price x EF x fuel and sector coverage</v>
      </c>
      <c r="K374" s="5"/>
      <c r="L374" s="23" t="str">
        <f>LOWER(Settings!$C$4)&amp;".mit."&amp;$A374&amp;IF($C374="","","."&amp;$C374&amp;"."&amp;$B374)&amp;IF(INDEX(Variables!$D$5:$D$65,MATCH($A374,Variables!$A$5:$A$65,0))="","","."&amp;INDEX(Variables!$D$5:$D$65,MATCH($A374,Variables!$A$5:$A$65,0)))&amp;"."&amp;L$5</f>
        <v>egy.mit.ctxnew.nav.ker.a.1</v>
      </c>
      <c r="M374" s="38">
        <f t="shared" si="280"/>
        <v>0</v>
      </c>
      <c r="N374" s="37">
        <f t="shared" si="280"/>
        <v>0</v>
      </c>
      <c r="O374" s="37">
        <f t="shared" si="280"/>
        <v>0</v>
      </c>
      <c r="P374" s="37">
        <f t="shared" si="280"/>
        <v>0</v>
      </c>
      <c r="Q374" s="37">
        <f t="shared" si="280"/>
        <v>0</v>
      </c>
      <c r="R374" s="37">
        <f t="shared" si="280"/>
        <v>0</v>
      </c>
      <c r="S374" s="37">
        <f t="shared" si="280"/>
        <v>0</v>
      </c>
      <c r="T374" s="37">
        <f t="shared" si="280"/>
        <v>0</v>
      </c>
      <c r="U374" s="37">
        <f t="shared" si="280"/>
        <v>0</v>
      </c>
      <c r="V374" s="37">
        <f t="shared" si="280"/>
        <v>0</v>
      </c>
      <c r="W374" s="37">
        <f t="shared" si="280"/>
        <v>0</v>
      </c>
      <c r="X374" s="37">
        <f t="shared" si="280"/>
        <v>0</v>
      </c>
      <c r="Y374" s="37">
        <f t="shared" si="280"/>
        <v>0</v>
      </c>
      <c r="Z374" s="37">
        <f t="shared" si="280"/>
        <v>0</v>
      </c>
      <c r="AA374" s="37"/>
      <c r="AB374" s="23" t="str">
        <f>LOWER(Settings!$C$4)&amp;".mit."&amp;$A374&amp;IF($C374="","","."&amp;$C374&amp;"."&amp;$B374)&amp;IF(INDEX(Variables!$D$5:$D$65,MATCH($A374,Variables!$A$5:$A$65,0))="","","."&amp;INDEX(Variables!$D$5:$D$65,MATCH($A374,Variables!$A$5:$A$65,0)))&amp;"."&amp;AB$5</f>
        <v>egy.mit.ctxnew.nav.ker.a.2</v>
      </c>
      <c r="AC374" s="38">
        <f t="shared" si="281"/>
        <v>0</v>
      </c>
      <c r="AD374" s="37">
        <f t="shared" si="281"/>
        <v>0</v>
      </c>
      <c r="AE374" s="37">
        <f t="shared" si="281"/>
        <v>0</v>
      </c>
      <c r="AF374" s="37">
        <f t="shared" si="281"/>
        <v>0</v>
      </c>
      <c r="AG374" s="37">
        <f t="shared" si="281"/>
        <v>0</v>
      </c>
      <c r="AH374" s="37">
        <f t="shared" si="281"/>
        <v>1.3711000000000002</v>
      </c>
      <c r="AI374" s="37">
        <f t="shared" si="281"/>
        <v>1.3711000000000002</v>
      </c>
      <c r="AJ374" s="37">
        <f t="shared" si="281"/>
        <v>1.3711000000000002</v>
      </c>
      <c r="AK374" s="37">
        <f t="shared" si="281"/>
        <v>1.3711000000000002</v>
      </c>
      <c r="AL374" s="37">
        <f t="shared" si="281"/>
        <v>1.3711000000000002</v>
      </c>
      <c r="AM374" s="37">
        <f t="shared" si="281"/>
        <v>1.3711000000000002</v>
      </c>
      <c r="AN374" s="37">
        <f t="shared" si="281"/>
        <v>1.3711000000000002</v>
      </c>
      <c r="AO374" s="37">
        <f t="shared" si="281"/>
        <v>1.3711000000000002</v>
      </c>
      <c r="AP374" s="37">
        <f t="shared" si="281"/>
        <v>1.3711000000000002</v>
      </c>
    </row>
    <row r="375" spans="1:42" hidden="1" outlineLevel="2" x14ac:dyDescent="0.25">
      <c r="A375" s="5" t="s">
        <v>931</v>
      </c>
      <c r="B375" s="5" t="s">
        <v>876</v>
      </c>
      <c r="C375" s="5" t="s">
        <v>883</v>
      </c>
      <c r="D375" s="37">
        <f>INDEX(Inputs!$T$5:$T$132,MATCH($B375&amp;"|"&amp;$C375,Inputs!$A$5:$A$132,0))</f>
        <v>7.0808999999999997E-2</v>
      </c>
      <c r="E375" s="37">
        <f>INDEX(Inputs!$J$5:$J$132,MATCH($B375&amp;"|"&amp;$C375,Inputs!$A$5:$A$132,0))</f>
        <v>7</v>
      </c>
      <c r="F375" s="37">
        <f>INDEX(Inputs!$K$5:$K$132,MATCH($B375&amp;"|"&amp;$C375,Inputs!$A$5:$A$132,0))</f>
        <v>5</v>
      </c>
      <c r="G375" s="36"/>
      <c r="H375" s="5" t="str">
        <f>INDEX(Variables!$B$5:$B$65,MATCH($A375,Variables!$A$5:$A$65,0))&amp;IF($C375="",""," | "&amp;INDEX(Mapping!$B$5:$B$26,MATCH($C375,Mapping!$A$5:$A$26,0))&amp;" | "&amp;INDEX(Mapping!$B$30:$B$41,MATCH($B375,Mapping!$A$30:$A$41,0)))</f>
        <v>New carbon tax | Domestic navigation | Other oil products</v>
      </c>
      <c r="I375" s="5" t="str">
        <f>INDEX(Variables!$C$5:$C$65,MATCH($A375,Variables!$A$5:$A$65,0))</f>
        <v>$/GJ</v>
      </c>
      <c r="J375" s="5" t="str">
        <f>INDEX(Variables!$E$5:$E$65,MATCH($A375,Variables!$A$5:$A$65,0))</f>
        <v>Carbon price x EF x fuel and sector coverage</v>
      </c>
      <c r="K375" s="5"/>
      <c r="L375" s="23" t="str">
        <f>LOWER(Settings!$C$4)&amp;".mit."&amp;$A375&amp;IF($C375="","","."&amp;$C375&amp;"."&amp;$B375)&amp;IF(INDEX(Variables!$D$5:$D$65,MATCH($A375,Variables!$A$5:$A$65,0))="","","."&amp;INDEX(Variables!$D$5:$D$65,MATCH($A375,Variables!$A$5:$A$65,0)))&amp;"."&amp;L$5</f>
        <v>egy.mit.ctxnew.nav.oop.a.1</v>
      </c>
      <c r="M375" s="38">
        <f t="shared" si="280"/>
        <v>0</v>
      </c>
      <c r="N375" s="37">
        <f t="shared" si="280"/>
        <v>0</v>
      </c>
      <c r="O375" s="37">
        <f t="shared" si="280"/>
        <v>0</v>
      </c>
      <c r="P375" s="37">
        <f t="shared" si="280"/>
        <v>0</v>
      </c>
      <c r="Q375" s="37">
        <f t="shared" si="280"/>
        <v>0</v>
      </c>
      <c r="R375" s="37">
        <f t="shared" si="280"/>
        <v>0</v>
      </c>
      <c r="S375" s="37">
        <f t="shared" si="280"/>
        <v>0</v>
      </c>
      <c r="T375" s="37">
        <f t="shared" si="280"/>
        <v>0</v>
      </c>
      <c r="U375" s="37">
        <f t="shared" si="280"/>
        <v>0</v>
      </c>
      <c r="V375" s="37">
        <f t="shared" si="280"/>
        <v>0</v>
      </c>
      <c r="W375" s="37">
        <f t="shared" si="280"/>
        <v>0</v>
      </c>
      <c r="X375" s="37">
        <f t="shared" si="280"/>
        <v>0</v>
      </c>
      <c r="Y375" s="37">
        <f t="shared" si="280"/>
        <v>0</v>
      </c>
      <c r="Z375" s="37">
        <f t="shared" si="280"/>
        <v>0</v>
      </c>
      <c r="AA375" s="37"/>
      <c r="AB375" s="23" t="str">
        <f>LOWER(Settings!$C$4)&amp;".mit."&amp;$A375&amp;IF($C375="","","."&amp;$C375&amp;"."&amp;$B375)&amp;IF(INDEX(Variables!$D$5:$D$65,MATCH($A375,Variables!$A$5:$A$65,0))="","","."&amp;INDEX(Variables!$D$5:$D$65,MATCH($A375,Variables!$A$5:$A$65,0)))&amp;"."&amp;AB$5</f>
        <v>egy.mit.ctxnew.nav.oop.a.2</v>
      </c>
      <c r="AC375" s="38">
        <f t="shared" si="281"/>
        <v>0</v>
      </c>
      <c r="AD375" s="37">
        <f t="shared" si="281"/>
        <v>0</v>
      </c>
      <c r="AE375" s="37">
        <f t="shared" si="281"/>
        <v>0</v>
      </c>
      <c r="AF375" s="37">
        <f t="shared" si="281"/>
        <v>0</v>
      </c>
      <c r="AG375" s="37">
        <f t="shared" si="281"/>
        <v>0</v>
      </c>
      <c r="AH375" s="37">
        <f t="shared" si="281"/>
        <v>1.41618</v>
      </c>
      <c r="AI375" s="37">
        <f t="shared" si="281"/>
        <v>1.41618</v>
      </c>
      <c r="AJ375" s="37">
        <f t="shared" si="281"/>
        <v>1.41618</v>
      </c>
      <c r="AK375" s="37">
        <f t="shared" si="281"/>
        <v>1.41618</v>
      </c>
      <c r="AL375" s="37">
        <f t="shared" si="281"/>
        <v>1.41618</v>
      </c>
      <c r="AM375" s="37">
        <f t="shared" si="281"/>
        <v>1.41618</v>
      </c>
      <c r="AN375" s="37">
        <f t="shared" si="281"/>
        <v>1.41618</v>
      </c>
      <c r="AO375" s="37">
        <f t="shared" si="281"/>
        <v>1.41618</v>
      </c>
      <c r="AP375" s="37">
        <f t="shared" si="281"/>
        <v>1.41618</v>
      </c>
    </row>
    <row r="376" spans="1:42" hidden="1" outlineLevel="2" x14ac:dyDescent="0.25">
      <c r="A376" s="5" t="s">
        <v>931</v>
      </c>
      <c r="B376" s="5" t="s">
        <v>877</v>
      </c>
      <c r="C376" s="5" t="s">
        <v>883</v>
      </c>
      <c r="D376" s="37">
        <f>INDEX(Inputs!$T$5:$T$132,MATCH($B376&amp;"|"&amp;$C376,Inputs!$A$5:$A$132,0))</f>
        <v>0</v>
      </c>
      <c r="E376" s="37">
        <f>INDEX(Inputs!$J$5:$J$132,MATCH($B376&amp;"|"&amp;$C376,Inputs!$A$5:$A$132,0))</f>
        <v>8</v>
      </c>
      <c r="F376" s="37">
        <f>INDEX(Inputs!$K$5:$K$132,MATCH($B376&amp;"|"&amp;$C376,Inputs!$A$5:$A$132,0))</f>
        <v>5</v>
      </c>
      <c r="G376" s="36"/>
      <c r="H376" s="5" t="str">
        <f>INDEX(Variables!$B$5:$B$65,MATCH($A376,Variables!$A$5:$A$65,0))&amp;IF($C376="",""," | "&amp;INDEX(Mapping!$B$5:$B$26,MATCH($C376,Mapping!$A$5:$A$26,0))&amp;" | "&amp;INDEX(Mapping!$B$30:$B$41,MATCH($B376,Mapping!$A$30:$A$41,0)))</f>
        <v>New carbon tax | Domestic navigation | Biomass</v>
      </c>
      <c r="I376" s="5" t="str">
        <f>INDEX(Variables!$C$5:$C$65,MATCH($A376,Variables!$A$5:$A$65,0))</f>
        <v>$/GJ</v>
      </c>
      <c r="J376" s="5" t="str">
        <f>INDEX(Variables!$E$5:$E$65,MATCH($A376,Variables!$A$5:$A$65,0))</f>
        <v>Carbon price x EF x fuel and sector coverage</v>
      </c>
      <c r="K376" s="5"/>
      <c r="L376" s="23" t="str">
        <f>LOWER(Settings!$C$4)&amp;".mit."&amp;$A376&amp;IF($C376="","","."&amp;$C376&amp;"."&amp;$B376)&amp;IF(INDEX(Variables!$D$5:$D$65,MATCH($A376,Variables!$A$5:$A$65,0))="","","."&amp;INDEX(Variables!$D$5:$D$65,MATCH($A376,Variables!$A$5:$A$65,0)))&amp;"."&amp;L$5</f>
        <v>egy.mit.ctxnew.nav.bio.a.1</v>
      </c>
      <c r="M376" s="38">
        <f t="shared" si="280"/>
        <v>0</v>
      </c>
      <c r="N376" s="37">
        <f t="shared" si="280"/>
        <v>0</v>
      </c>
      <c r="O376" s="37">
        <f t="shared" si="280"/>
        <v>0</v>
      </c>
      <c r="P376" s="37">
        <f t="shared" si="280"/>
        <v>0</v>
      </c>
      <c r="Q376" s="37">
        <f t="shared" si="280"/>
        <v>0</v>
      </c>
      <c r="R376" s="37">
        <f t="shared" si="280"/>
        <v>0</v>
      </c>
      <c r="S376" s="37">
        <f t="shared" si="280"/>
        <v>0</v>
      </c>
      <c r="T376" s="37">
        <f t="shared" si="280"/>
        <v>0</v>
      </c>
      <c r="U376" s="37">
        <f t="shared" si="280"/>
        <v>0</v>
      </c>
      <c r="V376" s="37">
        <f t="shared" si="280"/>
        <v>0</v>
      </c>
      <c r="W376" s="37">
        <f t="shared" si="280"/>
        <v>0</v>
      </c>
      <c r="X376" s="37">
        <f t="shared" si="280"/>
        <v>0</v>
      </c>
      <c r="Y376" s="37">
        <f t="shared" si="280"/>
        <v>0</v>
      </c>
      <c r="Z376" s="37">
        <f t="shared" si="280"/>
        <v>0</v>
      </c>
      <c r="AA376" s="37"/>
      <c r="AB376" s="23" t="str">
        <f>LOWER(Settings!$C$4)&amp;".mit."&amp;$A376&amp;IF($C376="","","."&amp;$C376&amp;"."&amp;$B376)&amp;IF(INDEX(Variables!$D$5:$D$65,MATCH($A376,Variables!$A$5:$A$65,0))="","","."&amp;INDEX(Variables!$D$5:$D$65,MATCH($A376,Variables!$A$5:$A$65,0)))&amp;"."&amp;AB$5</f>
        <v>egy.mit.ctxnew.nav.bio.a.2</v>
      </c>
      <c r="AC376" s="38">
        <f t="shared" si="281"/>
        <v>0</v>
      </c>
      <c r="AD376" s="37">
        <f t="shared" si="281"/>
        <v>0</v>
      </c>
      <c r="AE376" s="37">
        <f t="shared" si="281"/>
        <v>0</v>
      </c>
      <c r="AF376" s="37">
        <f t="shared" si="281"/>
        <v>0</v>
      </c>
      <c r="AG376" s="37">
        <f t="shared" si="281"/>
        <v>0</v>
      </c>
      <c r="AH376" s="37">
        <f t="shared" si="281"/>
        <v>0</v>
      </c>
      <c r="AI376" s="37">
        <f t="shared" si="281"/>
        <v>0</v>
      </c>
      <c r="AJ376" s="37">
        <f t="shared" si="281"/>
        <v>0</v>
      </c>
      <c r="AK376" s="37">
        <f t="shared" si="281"/>
        <v>0</v>
      </c>
      <c r="AL376" s="37">
        <f t="shared" si="281"/>
        <v>0</v>
      </c>
      <c r="AM376" s="37">
        <f t="shared" si="281"/>
        <v>0</v>
      </c>
      <c r="AN376" s="37">
        <f t="shared" si="281"/>
        <v>0</v>
      </c>
      <c r="AO376" s="37">
        <f t="shared" si="281"/>
        <v>0</v>
      </c>
      <c r="AP376" s="37">
        <f t="shared" si="281"/>
        <v>0</v>
      </c>
    </row>
    <row r="377" spans="1:42" hidden="1" outlineLevel="2" x14ac:dyDescent="0.25"/>
    <row r="378" spans="1:42" hidden="1" outlineLevel="2" x14ac:dyDescent="0.25">
      <c r="A378" s="5" t="s">
        <v>932</v>
      </c>
      <c r="B378" s="5" t="s">
        <v>869</v>
      </c>
      <c r="C378" s="5" t="s">
        <v>883</v>
      </c>
      <c r="D378" s="37">
        <f>INDEX(Inputs!$L$5:$L$132,MATCH($B378&amp;"|"&amp;$C378,Inputs!$A$5:$A$132,0))</f>
        <v>3</v>
      </c>
      <c r="E378" s="37">
        <f>INDEX(Inputs!$I$5:$I$132,MATCH($B378&amp;"|"&amp;$C378,Inputs!$A$5:$A$132,0))</f>
        <v>1</v>
      </c>
      <c r="F378" s="36"/>
      <c r="G378" s="36"/>
      <c r="H378" s="5" t="str">
        <f>INDEX(Variables!$B$5:$B$65,MATCH($A378,Variables!$A$5:$A$65,0))&amp;IF($C378="",""," | "&amp;INDEX(Mapping!$B$5:$B$26,MATCH($C378,Mapping!$A$5:$A$26,0))&amp;" | "&amp;INDEX(Mapping!$B$30:$B$41,MATCH($B378,Mapping!$A$30:$A$41,0)))</f>
        <v>New excise tax (fuel price reform) | Domestic navigation | Coal</v>
      </c>
      <c r="I378" s="5" t="str">
        <f>INDEX(Variables!$C$5:$C$65,MATCH($A378,Variables!$A$5:$A$65,0))</f>
        <v>$/GJ</v>
      </c>
      <c r="J378" s="5" t="str">
        <f>INDEX(Variables!$E$5:$E$65,MATCH($A378,Variables!$A$5:$A$65,0))</f>
        <v>Fuel price reform path / GJ per unit</v>
      </c>
      <c r="K378" s="5"/>
      <c r="L378" s="23" t="str">
        <f>LOWER(Settings!$C$4)&amp;".mit."&amp;$A378&amp;IF($C378="","","."&amp;$C378&amp;"."&amp;$B378)&amp;IF(INDEX(Variables!$D$5:$D$65,MATCH($A378,Variables!$A$5:$A$65,0))="","","."&amp;INDEX(Variables!$D$5:$D$65,MATCH($A378,Variables!$A$5:$A$65,0)))&amp;"."&amp;L$5</f>
        <v>egy.mit.ntx.nav.coa.a.1</v>
      </c>
      <c r="M378" s="38">
        <f t="shared" ref="M378:Z385" si="282">INDEX(M$78:M$91,$D378)/$E378</f>
        <v>0</v>
      </c>
      <c r="N378" s="37">
        <f t="shared" si="282"/>
        <v>0</v>
      </c>
      <c r="O378" s="37">
        <f t="shared" si="282"/>
        <v>0</v>
      </c>
      <c r="P378" s="37">
        <f t="shared" si="282"/>
        <v>0</v>
      </c>
      <c r="Q378" s="37">
        <f t="shared" si="282"/>
        <v>0</v>
      </c>
      <c r="R378" s="37">
        <f t="shared" si="282"/>
        <v>0</v>
      </c>
      <c r="S378" s="37">
        <f t="shared" si="282"/>
        <v>0</v>
      </c>
      <c r="T378" s="37">
        <f t="shared" si="282"/>
        <v>0</v>
      </c>
      <c r="U378" s="37">
        <f t="shared" si="282"/>
        <v>0</v>
      </c>
      <c r="V378" s="37">
        <f t="shared" si="282"/>
        <v>0</v>
      </c>
      <c r="W378" s="37">
        <f t="shared" si="282"/>
        <v>0</v>
      </c>
      <c r="X378" s="37">
        <f t="shared" si="282"/>
        <v>0</v>
      </c>
      <c r="Y378" s="37">
        <f t="shared" si="282"/>
        <v>0</v>
      </c>
      <c r="Z378" s="37">
        <f t="shared" si="282"/>
        <v>0</v>
      </c>
      <c r="AA378" s="37"/>
      <c r="AB378" s="23" t="str">
        <f>LOWER(Settings!$C$4)&amp;".mit."&amp;$A378&amp;IF($C378="","","."&amp;$C378&amp;"."&amp;$B378)&amp;IF(INDEX(Variables!$D$5:$D$65,MATCH($A378,Variables!$A$5:$A$65,0))="","","."&amp;INDEX(Variables!$D$5:$D$65,MATCH($A378,Variables!$A$5:$A$65,0)))&amp;"."&amp;AB$5</f>
        <v>egy.mit.ntx.nav.coa.a.2</v>
      </c>
      <c r="AC378" s="38">
        <f t="shared" ref="AC378:AP385" si="283">INDEX(AC$78:AC$91,$D378)/$E378</f>
        <v>0</v>
      </c>
      <c r="AD378" s="37">
        <f t="shared" si="283"/>
        <v>0</v>
      </c>
      <c r="AE378" s="37">
        <f t="shared" si="283"/>
        <v>0</v>
      </c>
      <c r="AF378" s="37">
        <f t="shared" si="283"/>
        <v>0</v>
      </c>
      <c r="AG378" s="37">
        <f t="shared" si="283"/>
        <v>0</v>
      </c>
      <c r="AH378" s="37">
        <f t="shared" si="283"/>
        <v>0</v>
      </c>
      <c r="AI378" s="37">
        <f t="shared" si="283"/>
        <v>0</v>
      </c>
      <c r="AJ378" s="37">
        <f t="shared" si="283"/>
        <v>0</v>
      </c>
      <c r="AK378" s="37">
        <f t="shared" si="283"/>
        <v>0</v>
      </c>
      <c r="AL378" s="37">
        <f t="shared" si="283"/>
        <v>0</v>
      </c>
      <c r="AM378" s="37">
        <f t="shared" si="283"/>
        <v>0</v>
      </c>
      <c r="AN378" s="37">
        <f t="shared" si="283"/>
        <v>0</v>
      </c>
      <c r="AO378" s="37">
        <f t="shared" si="283"/>
        <v>0</v>
      </c>
      <c r="AP378" s="37">
        <f t="shared" si="283"/>
        <v>0</v>
      </c>
    </row>
    <row r="379" spans="1:42" hidden="1" outlineLevel="2" x14ac:dyDescent="0.25">
      <c r="A379" s="5" t="s">
        <v>932</v>
      </c>
      <c r="B379" s="5" t="s">
        <v>871</v>
      </c>
      <c r="C379" s="5" t="s">
        <v>883</v>
      </c>
      <c r="D379" s="37">
        <f>INDEX(Inputs!$L$5:$L$132,MATCH($B379&amp;"|"&amp;$C379,Inputs!$A$5:$A$132,0))</f>
        <v>6</v>
      </c>
      <c r="E379" s="37">
        <f>INDEX(Inputs!$I$5:$I$132,MATCH($B379&amp;"|"&amp;$C379,Inputs!$A$5:$A$132,0))</f>
        <v>1</v>
      </c>
      <c r="F379" s="36"/>
      <c r="G379" s="36"/>
      <c r="H379" s="5" t="str">
        <f>INDEX(Variables!$B$5:$B$65,MATCH($A379,Variables!$A$5:$A$65,0))&amp;IF($C379="",""," | "&amp;INDEX(Mapping!$B$5:$B$26,MATCH($C379,Mapping!$A$5:$A$26,0))&amp;" | "&amp;INDEX(Mapping!$B$30:$B$41,MATCH($B379,Mapping!$A$30:$A$41,0)))</f>
        <v>New excise tax (fuel price reform) | Domestic navigation | Natural gas</v>
      </c>
      <c r="I379" s="5" t="str">
        <f>INDEX(Variables!$C$5:$C$65,MATCH($A379,Variables!$A$5:$A$65,0))</f>
        <v>$/GJ</v>
      </c>
      <c r="J379" s="5" t="str">
        <f>INDEX(Variables!$E$5:$E$65,MATCH($A379,Variables!$A$5:$A$65,0))</f>
        <v>Fuel price reform path / GJ per unit</v>
      </c>
      <c r="K379" s="5"/>
      <c r="L379" s="23" t="str">
        <f>LOWER(Settings!$C$4)&amp;".mit."&amp;$A379&amp;IF($C379="","","."&amp;$C379&amp;"."&amp;$B379)&amp;IF(INDEX(Variables!$D$5:$D$65,MATCH($A379,Variables!$A$5:$A$65,0))="","","."&amp;INDEX(Variables!$D$5:$D$65,MATCH($A379,Variables!$A$5:$A$65,0)))&amp;"."&amp;L$5</f>
        <v>egy.mit.ntx.nav.nga.a.1</v>
      </c>
      <c r="M379" s="38">
        <f t="shared" si="282"/>
        <v>0</v>
      </c>
      <c r="N379" s="37">
        <f t="shared" si="282"/>
        <v>0</v>
      </c>
      <c r="O379" s="37">
        <f t="shared" si="282"/>
        <v>0</v>
      </c>
      <c r="P379" s="37">
        <f t="shared" si="282"/>
        <v>0</v>
      </c>
      <c r="Q379" s="37">
        <f t="shared" si="282"/>
        <v>0</v>
      </c>
      <c r="R379" s="37">
        <f t="shared" si="282"/>
        <v>0</v>
      </c>
      <c r="S379" s="37">
        <f t="shared" si="282"/>
        <v>0</v>
      </c>
      <c r="T379" s="37">
        <f t="shared" si="282"/>
        <v>0</v>
      </c>
      <c r="U379" s="37">
        <f t="shared" si="282"/>
        <v>0</v>
      </c>
      <c r="V379" s="37">
        <f t="shared" si="282"/>
        <v>0</v>
      </c>
      <c r="W379" s="37">
        <f t="shared" si="282"/>
        <v>0</v>
      </c>
      <c r="X379" s="37">
        <f t="shared" si="282"/>
        <v>0</v>
      </c>
      <c r="Y379" s="37">
        <f t="shared" si="282"/>
        <v>0</v>
      </c>
      <c r="Z379" s="37">
        <f t="shared" si="282"/>
        <v>0</v>
      </c>
      <c r="AA379" s="37"/>
      <c r="AB379" s="23" t="str">
        <f>LOWER(Settings!$C$4)&amp;".mit."&amp;$A379&amp;IF($C379="","","."&amp;$C379&amp;"."&amp;$B379)&amp;IF(INDEX(Variables!$D$5:$D$65,MATCH($A379,Variables!$A$5:$A$65,0))="","","."&amp;INDEX(Variables!$D$5:$D$65,MATCH($A379,Variables!$A$5:$A$65,0)))&amp;"."&amp;AB$5</f>
        <v>egy.mit.ntx.nav.nga.a.2</v>
      </c>
      <c r="AC379" s="38">
        <f t="shared" si="283"/>
        <v>0</v>
      </c>
      <c r="AD379" s="37">
        <f t="shared" si="283"/>
        <v>0</v>
      </c>
      <c r="AE379" s="37">
        <f t="shared" si="283"/>
        <v>0</v>
      </c>
      <c r="AF379" s="37">
        <f t="shared" si="283"/>
        <v>0</v>
      </c>
      <c r="AG379" s="37">
        <f t="shared" si="283"/>
        <v>0</v>
      </c>
      <c r="AH379" s="37">
        <f t="shared" si="283"/>
        <v>0</v>
      </c>
      <c r="AI379" s="37">
        <f t="shared" si="283"/>
        <v>0</v>
      </c>
      <c r="AJ379" s="37">
        <f t="shared" si="283"/>
        <v>0</v>
      </c>
      <c r="AK379" s="37">
        <f t="shared" si="283"/>
        <v>0</v>
      </c>
      <c r="AL379" s="37">
        <f t="shared" si="283"/>
        <v>0</v>
      </c>
      <c r="AM379" s="37">
        <f t="shared" si="283"/>
        <v>0</v>
      </c>
      <c r="AN379" s="37">
        <f t="shared" si="283"/>
        <v>0</v>
      </c>
      <c r="AO379" s="37">
        <f t="shared" si="283"/>
        <v>0</v>
      </c>
      <c r="AP379" s="37">
        <f t="shared" si="283"/>
        <v>0</v>
      </c>
    </row>
    <row r="380" spans="1:42" hidden="1" outlineLevel="2" x14ac:dyDescent="0.25">
      <c r="A380" s="5" t="s">
        <v>932</v>
      </c>
      <c r="B380" s="5" t="s">
        <v>872</v>
      </c>
      <c r="C380" s="5" t="s">
        <v>883</v>
      </c>
      <c r="D380" s="37">
        <f>INDEX(Inputs!$L$5:$L$132,MATCH($B380&amp;"|"&amp;$C380,Inputs!$A$5:$A$132,0))</f>
        <v>9</v>
      </c>
      <c r="E380" s="37">
        <f>INDEX(Inputs!$I$5:$I$132,MATCH($B380&amp;"|"&amp;$C380,Inputs!$A$5:$A$132,0))</f>
        <v>3.4969740000000013E-2</v>
      </c>
      <c r="F380" s="36"/>
      <c r="G380" s="36"/>
      <c r="H380" s="5" t="str">
        <f>INDEX(Variables!$B$5:$B$65,MATCH($A380,Variables!$A$5:$A$65,0))&amp;IF($C380="",""," | "&amp;INDEX(Mapping!$B$5:$B$26,MATCH($C380,Mapping!$A$5:$A$26,0))&amp;" | "&amp;INDEX(Mapping!$B$30:$B$41,MATCH($B380,Mapping!$A$30:$A$41,0)))</f>
        <v>New excise tax (fuel price reform) | Domestic navigation | Gasoline</v>
      </c>
      <c r="I380" s="5" t="str">
        <f>INDEX(Variables!$C$5:$C$65,MATCH($A380,Variables!$A$5:$A$65,0))</f>
        <v>$/GJ</v>
      </c>
      <c r="J380" s="5" t="str">
        <f>INDEX(Variables!$E$5:$E$65,MATCH($A380,Variables!$A$5:$A$65,0))</f>
        <v>Fuel price reform path / GJ per unit</v>
      </c>
      <c r="K380" s="5"/>
      <c r="L380" s="23" t="str">
        <f>LOWER(Settings!$C$4)&amp;".mit."&amp;$A380&amp;IF($C380="","","."&amp;$C380&amp;"."&amp;$B380)&amp;IF(INDEX(Variables!$D$5:$D$65,MATCH($A380,Variables!$A$5:$A$65,0))="","","."&amp;INDEX(Variables!$D$5:$D$65,MATCH($A380,Variables!$A$5:$A$65,0)))&amp;"."&amp;L$5</f>
        <v>egy.mit.ntx.nav.gso.a.1</v>
      </c>
      <c r="M380" s="38">
        <f t="shared" si="282"/>
        <v>0</v>
      </c>
      <c r="N380" s="37">
        <f t="shared" si="282"/>
        <v>0</v>
      </c>
      <c r="O380" s="37">
        <f t="shared" si="282"/>
        <v>0</v>
      </c>
      <c r="P380" s="37">
        <f t="shared" si="282"/>
        <v>0</v>
      </c>
      <c r="Q380" s="37">
        <f t="shared" si="282"/>
        <v>0</v>
      </c>
      <c r="R380" s="37">
        <f t="shared" si="282"/>
        <v>0</v>
      </c>
      <c r="S380" s="37">
        <f t="shared" si="282"/>
        <v>0</v>
      </c>
      <c r="T380" s="37">
        <f t="shared" si="282"/>
        <v>0</v>
      </c>
      <c r="U380" s="37">
        <f t="shared" si="282"/>
        <v>0</v>
      </c>
      <c r="V380" s="37">
        <f t="shared" si="282"/>
        <v>0</v>
      </c>
      <c r="W380" s="37">
        <f t="shared" si="282"/>
        <v>0</v>
      </c>
      <c r="X380" s="37">
        <f t="shared" si="282"/>
        <v>0</v>
      </c>
      <c r="Y380" s="37">
        <f t="shared" si="282"/>
        <v>0</v>
      </c>
      <c r="Z380" s="37">
        <f t="shared" si="282"/>
        <v>0</v>
      </c>
      <c r="AA380" s="37"/>
      <c r="AB380" s="23" t="str">
        <f>LOWER(Settings!$C$4)&amp;".mit."&amp;$A380&amp;IF($C380="","","."&amp;$C380&amp;"."&amp;$B380)&amp;IF(INDEX(Variables!$D$5:$D$65,MATCH($A380,Variables!$A$5:$A$65,0))="","","."&amp;INDEX(Variables!$D$5:$D$65,MATCH($A380,Variables!$A$5:$A$65,0)))&amp;"."&amp;AB$5</f>
        <v>egy.mit.ntx.nav.gso.a.2</v>
      </c>
      <c r="AC380" s="38">
        <f t="shared" si="283"/>
        <v>0</v>
      </c>
      <c r="AD380" s="37">
        <f t="shared" si="283"/>
        <v>0</v>
      </c>
      <c r="AE380" s="37">
        <f t="shared" si="283"/>
        <v>0</v>
      </c>
      <c r="AF380" s="37">
        <f t="shared" si="283"/>
        <v>0</v>
      </c>
      <c r="AG380" s="37">
        <f t="shared" si="283"/>
        <v>0</v>
      </c>
      <c r="AH380" s="37">
        <f t="shared" si="283"/>
        <v>0</v>
      </c>
      <c r="AI380" s="37">
        <f t="shared" si="283"/>
        <v>0</v>
      </c>
      <c r="AJ380" s="37">
        <f t="shared" si="283"/>
        <v>0</v>
      </c>
      <c r="AK380" s="37">
        <f t="shared" si="283"/>
        <v>0</v>
      </c>
      <c r="AL380" s="37">
        <f t="shared" si="283"/>
        <v>0</v>
      </c>
      <c r="AM380" s="37">
        <f t="shared" si="283"/>
        <v>0</v>
      </c>
      <c r="AN380" s="37">
        <f t="shared" si="283"/>
        <v>0</v>
      </c>
      <c r="AO380" s="37">
        <f t="shared" si="283"/>
        <v>0</v>
      </c>
      <c r="AP380" s="37">
        <f t="shared" si="283"/>
        <v>0</v>
      </c>
    </row>
    <row r="381" spans="1:42" hidden="1" outlineLevel="2" x14ac:dyDescent="0.25">
      <c r="A381" s="5" t="s">
        <v>932</v>
      </c>
      <c r="B381" s="5" t="s">
        <v>873</v>
      </c>
      <c r="C381" s="5" t="s">
        <v>883</v>
      </c>
      <c r="D381" s="37">
        <f>INDEX(Inputs!$L$5:$L$132,MATCH($B381&amp;"|"&amp;$C381,Inputs!$A$5:$A$132,0))</f>
        <v>10</v>
      </c>
      <c r="E381" s="37">
        <f>INDEX(Inputs!$I$5:$I$132,MATCH($B381&amp;"|"&amp;$C381,Inputs!$A$5:$A$132,0))</f>
        <v>3.7295190000000013E-2</v>
      </c>
      <c r="F381" s="36"/>
      <c r="G381" s="36"/>
      <c r="H381" s="5" t="str">
        <f>INDEX(Variables!$B$5:$B$65,MATCH($A381,Variables!$A$5:$A$65,0))&amp;IF($C381="",""," | "&amp;INDEX(Mapping!$B$5:$B$26,MATCH($C381,Mapping!$A$5:$A$26,0))&amp;" | "&amp;INDEX(Mapping!$B$30:$B$41,MATCH($B381,Mapping!$A$30:$A$41,0)))</f>
        <v>New excise tax (fuel price reform) | Domestic navigation | Diesel</v>
      </c>
      <c r="I381" s="5" t="str">
        <f>INDEX(Variables!$C$5:$C$65,MATCH($A381,Variables!$A$5:$A$65,0))</f>
        <v>$/GJ</v>
      </c>
      <c r="J381" s="5" t="str">
        <f>INDEX(Variables!$E$5:$E$65,MATCH($A381,Variables!$A$5:$A$65,0))</f>
        <v>Fuel price reform path / GJ per unit</v>
      </c>
      <c r="K381" s="5"/>
      <c r="L381" s="23" t="str">
        <f>LOWER(Settings!$C$4)&amp;".mit."&amp;$A381&amp;IF($C381="","","."&amp;$C381&amp;"."&amp;$B381)&amp;IF(INDEX(Variables!$D$5:$D$65,MATCH($A381,Variables!$A$5:$A$65,0))="","","."&amp;INDEX(Variables!$D$5:$D$65,MATCH($A381,Variables!$A$5:$A$65,0)))&amp;"."&amp;L$5</f>
        <v>egy.mit.ntx.nav.die.a.1</v>
      </c>
      <c r="M381" s="38">
        <f t="shared" si="282"/>
        <v>0</v>
      </c>
      <c r="N381" s="37">
        <f t="shared" si="282"/>
        <v>0</v>
      </c>
      <c r="O381" s="37">
        <f t="shared" si="282"/>
        <v>0</v>
      </c>
      <c r="P381" s="37">
        <f t="shared" si="282"/>
        <v>0</v>
      </c>
      <c r="Q381" s="37">
        <f t="shared" si="282"/>
        <v>0</v>
      </c>
      <c r="R381" s="37">
        <f t="shared" si="282"/>
        <v>0</v>
      </c>
      <c r="S381" s="37">
        <f t="shared" si="282"/>
        <v>0</v>
      </c>
      <c r="T381" s="37">
        <f t="shared" si="282"/>
        <v>0</v>
      </c>
      <c r="U381" s="37">
        <f t="shared" si="282"/>
        <v>0</v>
      </c>
      <c r="V381" s="37">
        <f t="shared" si="282"/>
        <v>0</v>
      </c>
      <c r="W381" s="37">
        <f t="shared" si="282"/>
        <v>0</v>
      </c>
      <c r="X381" s="37">
        <f t="shared" si="282"/>
        <v>0</v>
      </c>
      <c r="Y381" s="37">
        <f t="shared" si="282"/>
        <v>0</v>
      </c>
      <c r="Z381" s="37">
        <f t="shared" si="282"/>
        <v>0</v>
      </c>
      <c r="AA381" s="37"/>
      <c r="AB381" s="23" t="str">
        <f>LOWER(Settings!$C$4)&amp;".mit."&amp;$A381&amp;IF($C381="","","."&amp;$C381&amp;"."&amp;$B381)&amp;IF(INDEX(Variables!$D$5:$D$65,MATCH($A381,Variables!$A$5:$A$65,0))="","","."&amp;INDEX(Variables!$D$5:$D$65,MATCH($A381,Variables!$A$5:$A$65,0)))&amp;"."&amp;AB$5</f>
        <v>egy.mit.ntx.nav.die.a.2</v>
      </c>
      <c r="AC381" s="38">
        <f t="shared" si="283"/>
        <v>0</v>
      </c>
      <c r="AD381" s="37">
        <f t="shared" si="283"/>
        <v>0</v>
      </c>
      <c r="AE381" s="37">
        <f t="shared" si="283"/>
        <v>0</v>
      </c>
      <c r="AF381" s="37">
        <f t="shared" si="283"/>
        <v>0</v>
      </c>
      <c r="AG381" s="37">
        <f t="shared" si="283"/>
        <v>0</v>
      </c>
      <c r="AH381" s="37">
        <f t="shared" si="283"/>
        <v>0</v>
      </c>
      <c r="AI381" s="37">
        <f t="shared" si="283"/>
        <v>0</v>
      </c>
      <c r="AJ381" s="37">
        <f t="shared" si="283"/>
        <v>0</v>
      </c>
      <c r="AK381" s="37">
        <f t="shared" si="283"/>
        <v>0</v>
      </c>
      <c r="AL381" s="37">
        <f t="shared" si="283"/>
        <v>0</v>
      </c>
      <c r="AM381" s="37">
        <f t="shared" si="283"/>
        <v>0</v>
      </c>
      <c r="AN381" s="37">
        <f t="shared" si="283"/>
        <v>0</v>
      </c>
      <c r="AO381" s="37">
        <f t="shared" si="283"/>
        <v>0</v>
      </c>
      <c r="AP381" s="37">
        <f t="shared" si="283"/>
        <v>0</v>
      </c>
    </row>
    <row r="382" spans="1:42" hidden="1" outlineLevel="2" x14ac:dyDescent="0.25">
      <c r="A382" s="5" t="s">
        <v>932</v>
      </c>
      <c r="B382" s="5" t="s">
        <v>874</v>
      </c>
      <c r="C382" s="5" t="s">
        <v>883</v>
      </c>
      <c r="D382" s="37">
        <f>INDEX(Inputs!$L$5:$L$132,MATCH($B382&amp;"|"&amp;$C382,Inputs!$A$5:$A$132,0))</f>
        <v>11</v>
      </c>
      <c r="E382" s="37">
        <f>INDEX(Inputs!$I$5:$I$132,MATCH($B382&amp;"|"&amp;$C382,Inputs!$A$5:$A$132,0))</f>
        <v>2.5779688544951249E-2</v>
      </c>
      <c r="F382" s="36"/>
      <c r="G382" s="36"/>
      <c r="H382" s="5" t="str">
        <f>INDEX(Variables!$B$5:$B$65,MATCH($A382,Variables!$A$5:$A$65,0))&amp;IF($C382="",""," | "&amp;INDEX(Mapping!$B$5:$B$26,MATCH($C382,Mapping!$A$5:$A$26,0))&amp;" | "&amp;INDEX(Mapping!$B$30:$B$41,MATCH($B382,Mapping!$A$30:$A$41,0)))</f>
        <v>New excise tax (fuel price reform) | Domestic navigation | LPG</v>
      </c>
      <c r="I382" s="5" t="str">
        <f>INDEX(Variables!$C$5:$C$65,MATCH($A382,Variables!$A$5:$A$65,0))</f>
        <v>$/GJ</v>
      </c>
      <c r="J382" s="5" t="str">
        <f>INDEX(Variables!$E$5:$E$65,MATCH($A382,Variables!$A$5:$A$65,0))</f>
        <v>Fuel price reform path / GJ per unit</v>
      </c>
      <c r="K382" s="5"/>
      <c r="L382" s="23" t="str">
        <f>LOWER(Settings!$C$4)&amp;".mit."&amp;$A382&amp;IF($C382="","","."&amp;$C382&amp;"."&amp;$B382)&amp;IF(INDEX(Variables!$D$5:$D$65,MATCH($A382,Variables!$A$5:$A$65,0))="","","."&amp;INDEX(Variables!$D$5:$D$65,MATCH($A382,Variables!$A$5:$A$65,0)))&amp;"."&amp;L$5</f>
        <v>egy.mit.ntx.nav.lpg.a.1</v>
      </c>
      <c r="M382" s="38">
        <f t="shared" si="282"/>
        <v>0</v>
      </c>
      <c r="N382" s="37">
        <f t="shared" si="282"/>
        <v>0</v>
      </c>
      <c r="O382" s="37">
        <f t="shared" si="282"/>
        <v>0</v>
      </c>
      <c r="P382" s="37">
        <f t="shared" si="282"/>
        <v>0</v>
      </c>
      <c r="Q382" s="37">
        <f t="shared" si="282"/>
        <v>0</v>
      </c>
      <c r="R382" s="37">
        <f t="shared" si="282"/>
        <v>0</v>
      </c>
      <c r="S382" s="37">
        <f t="shared" si="282"/>
        <v>0</v>
      </c>
      <c r="T382" s="37">
        <f t="shared" si="282"/>
        <v>0</v>
      </c>
      <c r="U382" s="37">
        <f t="shared" si="282"/>
        <v>0</v>
      </c>
      <c r="V382" s="37">
        <f t="shared" si="282"/>
        <v>0</v>
      </c>
      <c r="W382" s="37">
        <f t="shared" si="282"/>
        <v>0</v>
      </c>
      <c r="X382" s="37">
        <f t="shared" si="282"/>
        <v>0</v>
      </c>
      <c r="Y382" s="37">
        <f t="shared" si="282"/>
        <v>0</v>
      </c>
      <c r="Z382" s="37">
        <f t="shared" si="282"/>
        <v>0</v>
      </c>
      <c r="AA382" s="37"/>
      <c r="AB382" s="23" t="str">
        <f>LOWER(Settings!$C$4)&amp;".mit."&amp;$A382&amp;IF($C382="","","."&amp;$C382&amp;"."&amp;$B382)&amp;IF(INDEX(Variables!$D$5:$D$65,MATCH($A382,Variables!$A$5:$A$65,0))="","","."&amp;INDEX(Variables!$D$5:$D$65,MATCH($A382,Variables!$A$5:$A$65,0)))&amp;"."&amp;AB$5</f>
        <v>egy.mit.ntx.nav.lpg.a.2</v>
      </c>
      <c r="AC382" s="38">
        <f t="shared" si="283"/>
        <v>0</v>
      </c>
      <c r="AD382" s="37">
        <f t="shared" si="283"/>
        <v>0</v>
      </c>
      <c r="AE382" s="37">
        <f t="shared" si="283"/>
        <v>0</v>
      </c>
      <c r="AF382" s="37">
        <f t="shared" si="283"/>
        <v>0</v>
      </c>
      <c r="AG382" s="37">
        <f t="shared" si="283"/>
        <v>0</v>
      </c>
      <c r="AH382" s="37">
        <f t="shared" si="283"/>
        <v>0</v>
      </c>
      <c r="AI382" s="37">
        <f t="shared" si="283"/>
        <v>0</v>
      </c>
      <c r="AJ382" s="37">
        <f t="shared" si="283"/>
        <v>0</v>
      </c>
      <c r="AK382" s="37">
        <f t="shared" si="283"/>
        <v>0</v>
      </c>
      <c r="AL382" s="37">
        <f t="shared" si="283"/>
        <v>0</v>
      </c>
      <c r="AM382" s="37">
        <f t="shared" si="283"/>
        <v>0</v>
      </c>
      <c r="AN382" s="37">
        <f t="shared" si="283"/>
        <v>0</v>
      </c>
      <c r="AO382" s="37">
        <f t="shared" si="283"/>
        <v>0</v>
      </c>
      <c r="AP382" s="37">
        <f t="shared" si="283"/>
        <v>0</v>
      </c>
    </row>
    <row r="383" spans="1:42" hidden="1" outlineLevel="2" x14ac:dyDescent="0.25">
      <c r="A383" s="5" t="s">
        <v>932</v>
      </c>
      <c r="B383" s="5" t="s">
        <v>875</v>
      </c>
      <c r="C383" s="5" t="s">
        <v>883</v>
      </c>
      <c r="D383" s="37">
        <f>INDEX(Inputs!$L$5:$L$132,MATCH($B383&amp;"|"&amp;$C383,Inputs!$A$5:$A$132,0))</f>
        <v>12</v>
      </c>
      <c r="E383" s="37">
        <f>INDEX(Inputs!$I$5:$I$132,MATCH($B383&amp;"|"&amp;$C383,Inputs!$A$5:$A$132,0))</f>
        <v>3.7748829655107147E-2</v>
      </c>
      <c r="F383" s="36"/>
      <c r="G383" s="36"/>
      <c r="H383" s="5" t="str">
        <f>INDEX(Variables!$B$5:$B$65,MATCH($A383,Variables!$A$5:$A$65,0))&amp;IF($C383="",""," | "&amp;INDEX(Mapping!$B$5:$B$26,MATCH($C383,Mapping!$A$5:$A$26,0))&amp;" | "&amp;INDEX(Mapping!$B$30:$B$41,MATCH($B383,Mapping!$A$30:$A$41,0)))</f>
        <v>New excise tax (fuel price reform) | Domestic navigation | Kerosene</v>
      </c>
      <c r="I383" s="5" t="str">
        <f>INDEX(Variables!$C$5:$C$65,MATCH($A383,Variables!$A$5:$A$65,0))</f>
        <v>$/GJ</v>
      </c>
      <c r="J383" s="5" t="str">
        <f>INDEX(Variables!$E$5:$E$65,MATCH($A383,Variables!$A$5:$A$65,0))</f>
        <v>Fuel price reform path / GJ per unit</v>
      </c>
      <c r="K383" s="5"/>
      <c r="L383" s="23" t="str">
        <f>LOWER(Settings!$C$4)&amp;".mit."&amp;$A383&amp;IF($C383="","","."&amp;$C383&amp;"."&amp;$B383)&amp;IF(INDEX(Variables!$D$5:$D$65,MATCH($A383,Variables!$A$5:$A$65,0))="","","."&amp;INDEX(Variables!$D$5:$D$65,MATCH($A383,Variables!$A$5:$A$65,0)))&amp;"."&amp;L$5</f>
        <v>egy.mit.ntx.nav.ker.a.1</v>
      </c>
      <c r="M383" s="38">
        <f t="shared" si="282"/>
        <v>0</v>
      </c>
      <c r="N383" s="37">
        <f t="shared" si="282"/>
        <v>0</v>
      </c>
      <c r="O383" s="37">
        <f t="shared" si="282"/>
        <v>0</v>
      </c>
      <c r="P383" s="37">
        <f t="shared" si="282"/>
        <v>0</v>
      </c>
      <c r="Q383" s="37">
        <f t="shared" si="282"/>
        <v>0</v>
      </c>
      <c r="R383" s="37">
        <f t="shared" si="282"/>
        <v>0</v>
      </c>
      <c r="S383" s="37">
        <f t="shared" si="282"/>
        <v>0</v>
      </c>
      <c r="T383" s="37">
        <f t="shared" si="282"/>
        <v>0</v>
      </c>
      <c r="U383" s="37">
        <f t="shared" si="282"/>
        <v>0</v>
      </c>
      <c r="V383" s="37">
        <f t="shared" si="282"/>
        <v>0</v>
      </c>
      <c r="W383" s="37">
        <f t="shared" si="282"/>
        <v>0</v>
      </c>
      <c r="X383" s="37">
        <f t="shared" si="282"/>
        <v>0</v>
      </c>
      <c r="Y383" s="37">
        <f t="shared" si="282"/>
        <v>0</v>
      </c>
      <c r="Z383" s="37">
        <f t="shared" si="282"/>
        <v>0</v>
      </c>
      <c r="AA383" s="37"/>
      <c r="AB383" s="23" t="str">
        <f>LOWER(Settings!$C$4)&amp;".mit."&amp;$A383&amp;IF($C383="","","."&amp;$C383&amp;"."&amp;$B383)&amp;IF(INDEX(Variables!$D$5:$D$65,MATCH($A383,Variables!$A$5:$A$65,0))="","","."&amp;INDEX(Variables!$D$5:$D$65,MATCH($A383,Variables!$A$5:$A$65,0)))&amp;"."&amp;AB$5</f>
        <v>egy.mit.ntx.nav.ker.a.2</v>
      </c>
      <c r="AC383" s="38">
        <f t="shared" si="283"/>
        <v>0</v>
      </c>
      <c r="AD383" s="37">
        <f t="shared" si="283"/>
        <v>0</v>
      </c>
      <c r="AE383" s="37">
        <f t="shared" si="283"/>
        <v>0</v>
      </c>
      <c r="AF383" s="37">
        <f t="shared" si="283"/>
        <v>0</v>
      </c>
      <c r="AG383" s="37">
        <f t="shared" si="283"/>
        <v>0</v>
      </c>
      <c r="AH383" s="37">
        <f t="shared" si="283"/>
        <v>0</v>
      </c>
      <c r="AI383" s="37">
        <f t="shared" si="283"/>
        <v>0</v>
      </c>
      <c r="AJ383" s="37">
        <f t="shared" si="283"/>
        <v>0</v>
      </c>
      <c r="AK383" s="37">
        <f t="shared" si="283"/>
        <v>0</v>
      </c>
      <c r="AL383" s="37">
        <f t="shared" si="283"/>
        <v>0</v>
      </c>
      <c r="AM383" s="37">
        <f t="shared" si="283"/>
        <v>0</v>
      </c>
      <c r="AN383" s="37">
        <f t="shared" si="283"/>
        <v>0</v>
      </c>
      <c r="AO383" s="37">
        <f t="shared" si="283"/>
        <v>0</v>
      </c>
      <c r="AP383" s="37">
        <f t="shared" si="283"/>
        <v>0</v>
      </c>
    </row>
    <row r="384" spans="1:42" hidden="1" outlineLevel="2" x14ac:dyDescent="0.25">
      <c r="A384" s="5" t="s">
        <v>932</v>
      </c>
      <c r="B384" s="5" t="s">
        <v>876</v>
      </c>
      <c r="C384" s="5" t="s">
        <v>883</v>
      </c>
      <c r="D384" s="37">
        <f>INDEX(Inputs!$L$5:$L$132,MATCH($B384&amp;"|"&amp;$C384,Inputs!$A$5:$A$132,0))</f>
        <v>13</v>
      </c>
      <c r="E384" s="37">
        <f>INDEX(Inputs!$I$5:$I$132,MATCH($B384&amp;"|"&amp;$C384,Inputs!$A$5:$A$132,0))</f>
        <v>6.12</v>
      </c>
      <c r="F384" s="36"/>
      <c r="G384" s="36"/>
      <c r="H384" s="5" t="str">
        <f>INDEX(Variables!$B$5:$B$65,MATCH($A384,Variables!$A$5:$A$65,0))&amp;IF($C384="",""," | "&amp;INDEX(Mapping!$B$5:$B$26,MATCH($C384,Mapping!$A$5:$A$26,0))&amp;" | "&amp;INDEX(Mapping!$B$30:$B$41,MATCH($B384,Mapping!$A$30:$A$41,0)))</f>
        <v>New excise tax (fuel price reform) | Domestic navigation | Other oil products</v>
      </c>
      <c r="I384" s="5" t="str">
        <f>INDEX(Variables!$C$5:$C$65,MATCH($A384,Variables!$A$5:$A$65,0))</f>
        <v>$/GJ</v>
      </c>
      <c r="J384" s="5" t="str">
        <f>INDEX(Variables!$E$5:$E$65,MATCH($A384,Variables!$A$5:$A$65,0))</f>
        <v>Fuel price reform path / GJ per unit</v>
      </c>
      <c r="K384" s="5"/>
      <c r="L384" s="23" t="str">
        <f>LOWER(Settings!$C$4)&amp;".mit."&amp;$A384&amp;IF($C384="","","."&amp;$C384&amp;"."&amp;$B384)&amp;IF(INDEX(Variables!$D$5:$D$65,MATCH($A384,Variables!$A$5:$A$65,0))="","","."&amp;INDEX(Variables!$D$5:$D$65,MATCH($A384,Variables!$A$5:$A$65,0)))&amp;"."&amp;L$5</f>
        <v>egy.mit.ntx.nav.oop.a.1</v>
      </c>
      <c r="M384" s="38">
        <f t="shared" si="282"/>
        <v>0</v>
      </c>
      <c r="N384" s="37">
        <f t="shared" si="282"/>
        <v>0</v>
      </c>
      <c r="O384" s="37">
        <f t="shared" si="282"/>
        <v>0</v>
      </c>
      <c r="P384" s="37">
        <f t="shared" si="282"/>
        <v>0</v>
      </c>
      <c r="Q384" s="37">
        <f t="shared" si="282"/>
        <v>0</v>
      </c>
      <c r="R384" s="37">
        <f t="shared" si="282"/>
        <v>0</v>
      </c>
      <c r="S384" s="37">
        <f t="shared" si="282"/>
        <v>0</v>
      </c>
      <c r="T384" s="37">
        <f t="shared" si="282"/>
        <v>0</v>
      </c>
      <c r="U384" s="37">
        <f t="shared" si="282"/>
        <v>0</v>
      </c>
      <c r="V384" s="37">
        <f t="shared" si="282"/>
        <v>0</v>
      </c>
      <c r="W384" s="37">
        <f t="shared" si="282"/>
        <v>0</v>
      </c>
      <c r="X384" s="37">
        <f t="shared" si="282"/>
        <v>0</v>
      </c>
      <c r="Y384" s="37">
        <f t="shared" si="282"/>
        <v>0</v>
      </c>
      <c r="Z384" s="37">
        <f t="shared" si="282"/>
        <v>0</v>
      </c>
      <c r="AA384" s="37"/>
      <c r="AB384" s="23" t="str">
        <f>LOWER(Settings!$C$4)&amp;".mit."&amp;$A384&amp;IF($C384="","","."&amp;$C384&amp;"."&amp;$B384)&amp;IF(INDEX(Variables!$D$5:$D$65,MATCH($A384,Variables!$A$5:$A$65,0))="","","."&amp;INDEX(Variables!$D$5:$D$65,MATCH($A384,Variables!$A$5:$A$65,0)))&amp;"."&amp;AB$5</f>
        <v>egy.mit.ntx.nav.oop.a.2</v>
      </c>
      <c r="AC384" s="38">
        <f t="shared" si="283"/>
        <v>0</v>
      </c>
      <c r="AD384" s="37">
        <f t="shared" si="283"/>
        <v>0</v>
      </c>
      <c r="AE384" s="37">
        <f t="shared" si="283"/>
        <v>0</v>
      </c>
      <c r="AF384" s="37">
        <f t="shared" si="283"/>
        <v>0</v>
      </c>
      <c r="AG384" s="37">
        <f t="shared" si="283"/>
        <v>0</v>
      </c>
      <c r="AH384" s="37">
        <f t="shared" si="283"/>
        <v>0</v>
      </c>
      <c r="AI384" s="37">
        <f t="shared" si="283"/>
        <v>0</v>
      </c>
      <c r="AJ384" s="37">
        <f t="shared" si="283"/>
        <v>0</v>
      </c>
      <c r="AK384" s="37">
        <f t="shared" si="283"/>
        <v>0</v>
      </c>
      <c r="AL384" s="37">
        <f t="shared" si="283"/>
        <v>0</v>
      </c>
      <c r="AM384" s="37">
        <f t="shared" si="283"/>
        <v>0</v>
      </c>
      <c r="AN384" s="37">
        <f t="shared" si="283"/>
        <v>0</v>
      </c>
      <c r="AO384" s="37">
        <f t="shared" si="283"/>
        <v>0</v>
      </c>
      <c r="AP384" s="37">
        <f t="shared" si="283"/>
        <v>0</v>
      </c>
    </row>
    <row r="385" spans="1:42" hidden="1" outlineLevel="2" x14ac:dyDescent="0.25">
      <c r="A385" s="5" t="s">
        <v>932</v>
      </c>
      <c r="B385" s="5" t="s">
        <v>877</v>
      </c>
      <c r="C385" s="5" t="s">
        <v>883</v>
      </c>
      <c r="D385" s="37">
        <f>INDEX(Inputs!$L$5:$L$132,MATCH($B385&amp;"|"&amp;$C385,Inputs!$A$5:$A$132,0))</f>
        <v>14</v>
      </c>
      <c r="E385" s="37">
        <f>INDEX(Inputs!$I$5:$I$132,MATCH($B385&amp;"|"&amp;$C385,Inputs!$A$5:$A$132,0))</f>
        <v>1</v>
      </c>
      <c r="F385" s="36"/>
      <c r="G385" s="36"/>
      <c r="H385" s="5" t="str">
        <f>INDEX(Variables!$B$5:$B$65,MATCH($A385,Variables!$A$5:$A$65,0))&amp;IF($C385="",""," | "&amp;INDEX(Mapping!$B$5:$B$26,MATCH($C385,Mapping!$A$5:$A$26,0))&amp;" | "&amp;INDEX(Mapping!$B$30:$B$41,MATCH($B385,Mapping!$A$30:$A$41,0)))</f>
        <v>New excise tax (fuel price reform) | Domestic navigation | Biomass</v>
      </c>
      <c r="I385" s="5" t="str">
        <f>INDEX(Variables!$C$5:$C$65,MATCH($A385,Variables!$A$5:$A$65,0))</f>
        <v>$/GJ</v>
      </c>
      <c r="J385" s="5" t="str">
        <f>INDEX(Variables!$E$5:$E$65,MATCH($A385,Variables!$A$5:$A$65,0))</f>
        <v>Fuel price reform path / GJ per unit</v>
      </c>
      <c r="K385" s="5"/>
      <c r="L385" s="23" t="str">
        <f>LOWER(Settings!$C$4)&amp;".mit."&amp;$A385&amp;IF($C385="","","."&amp;$C385&amp;"."&amp;$B385)&amp;IF(INDEX(Variables!$D$5:$D$65,MATCH($A385,Variables!$A$5:$A$65,0))="","","."&amp;INDEX(Variables!$D$5:$D$65,MATCH($A385,Variables!$A$5:$A$65,0)))&amp;"."&amp;L$5</f>
        <v>egy.mit.ntx.nav.bio.a.1</v>
      </c>
      <c r="M385" s="38">
        <f t="shared" si="282"/>
        <v>0</v>
      </c>
      <c r="N385" s="37">
        <f t="shared" si="282"/>
        <v>0</v>
      </c>
      <c r="O385" s="37">
        <f t="shared" si="282"/>
        <v>0</v>
      </c>
      <c r="P385" s="37">
        <f t="shared" si="282"/>
        <v>0</v>
      </c>
      <c r="Q385" s="37">
        <f t="shared" si="282"/>
        <v>0</v>
      </c>
      <c r="R385" s="37">
        <f t="shared" si="282"/>
        <v>0</v>
      </c>
      <c r="S385" s="37">
        <f t="shared" si="282"/>
        <v>0</v>
      </c>
      <c r="T385" s="37">
        <f t="shared" si="282"/>
        <v>0</v>
      </c>
      <c r="U385" s="37">
        <f t="shared" si="282"/>
        <v>0</v>
      </c>
      <c r="V385" s="37">
        <f t="shared" si="282"/>
        <v>0</v>
      </c>
      <c r="W385" s="37">
        <f t="shared" si="282"/>
        <v>0</v>
      </c>
      <c r="X385" s="37">
        <f t="shared" si="282"/>
        <v>0</v>
      </c>
      <c r="Y385" s="37">
        <f t="shared" si="282"/>
        <v>0</v>
      </c>
      <c r="Z385" s="37">
        <f t="shared" si="282"/>
        <v>0</v>
      </c>
      <c r="AA385" s="37"/>
      <c r="AB385" s="23" t="str">
        <f>LOWER(Settings!$C$4)&amp;".mit."&amp;$A385&amp;IF($C385="","","."&amp;$C385&amp;"."&amp;$B385)&amp;IF(INDEX(Variables!$D$5:$D$65,MATCH($A385,Variables!$A$5:$A$65,0))="","","."&amp;INDEX(Variables!$D$5:$D$65,MATCH($A385,Variables!$A$5:$A$65,0)))&amp;"."&amp;AB$5</f>
        <v>egy.mit.ntx.nav.bio.a.2</v>
      </c>
      <c r="AC385" s="38">
        <f t="shared" si="283"/>
        <v>0</v>
      </c>
      <c r="AD385" s="37">
        <f t="shared" si="283"/>
        <v>0</v>
      </c>
      <c r="AE385" s="37">
        <f t="shared" si="283"/>
        <v>0</v>
      </c>
      <c r="AF385" s="37">
        <f t="shared" si="283"/>
        <v>0</v>
      </c>
      <c r="AG385" s="37">
        <f t="shared" si="283"/>
        <v>0</v>
      </c>
      <c r="AH385" s="37">
        <f t="shared" si="283"/>
        <v>0</v>
      </c>
      <c r="AI385" s="37">
        <f t="shared" si="283"/>
        <v>0</v>
      </c>
      <c r="AJ385" s="37">
        <f t="shared" si="283"/>
        <v>0</v>
      </c>
      <c r="AK385" s="37">
        <f t="shared" si="283"/>
        <v>0</v>
      </c>
      <c r="AL385" s="37">
        <f t="shared" si="283"/>
        <v>0</v>
      </c>
      <c r="AM385" s="37">
        <f t="shared" si="283"/>
        <v>0</v>
      </c>
      <c r="AN385" s="37">
        <f t="shared" si="283"/>
        <v>0</v>
      </c>
      <c r="AO385" s="37">
        <f t="shared" si="283"/>
        <v>0</v>
      </c>
      <c r="AP385" s="37">
        <f t="shared" si="283"/>
        <v>0</v>
      </c>
    </row>
    <row r="386" spans="1:42" hidden="1" outlineLevel="2" x14ac:dyDescent="0.25"/>
    <row r="387" spans="1:42" hidden="1" outlineLevel="2" x14ac:dyDescent="0.25">
      <c r="A387" s="5" t="s">
        <v>933</v>
      </c>
      <c r="B387" s="5" t="s">
        <v>869</v>
      </c>
      <c r="C387" s="5" t="s">
        <v>883</v>
      </c>
      <c r="D387" s="36"/>
      <c r="E387" s="36"/>
      <c r="F387" s="36"/>
      <c r="G387" s="36"/>
      <c r="H387" s="5" t="str">
        <f>INDEX(Variables!$B$5:$B$65,MATCH($A387,Variables!$A$5:$A$65,0))&amp;IF($C387="",""," | "&amp;INDEX(Mapping!$B$5:$B$26,MATCH($C387,Mapping!$A$5:$A$26,0))&amp;" | "&amp;INDEX(Mapping!$B$30:$B$41,MATCH($B387,Mapping!$A$30:$A$41,0)))</f>
        <v>Total new policy | Domestic navigation | Coal</v>
      </c>
      <c r="I387" s="5" t="str">
        <f>INDEX(Variables!$C$5:$C$65,MATCH($A387,Variables!$A$5:$A$65,0))</f>
        <v>$/GJ</v>
      </c>
      <c r="J387" s="5" t="str">
        <f>INDEX(Variables!$E$5:$E$65,MATCH($A387,Variables!$A$5:$A$65,0))</f>
        <v>New carbon tax + new excise tax</v>
      </c>
      <c r="K387" s="5"/>
      <c r="L387" s="23" t="str">
        <f>LOWER(Settings!$C$4)&amp;".mit."&amp;$A387&amp;IF($C387="","","."&amp;$C387&amp;"."&amp;$B387)&amp;IF(INDEX(Variables!$D$5:$D$65,MATCH($A387,Variables!$A$5:$A$65,0))="","","."&amp;INDEX(Variables!$D$5:$D$65,MATCH($A387,Variables!$A$5:$A$65,0)))&amp;"."&amp;L$5</f>
        <v>egy.mit.nce.nav.coa.a.1</v>
      </c>
      <c r="M387" s="38">
        <f t="shared" ref="M387:Z387" si="284">M369+M378</f>
        <v>0</v>
      </c>
      <c r="N387" s="37">
        <f t="shared" si="284"/>
        <v>0</v>
      </c>
      <c r="O387" s="37">
        <f t="shared" si="284"/>
        <v>0</v>
      </c>
      <c r="P387" s="37">
        <f t="shared" si="284"/>
        <v>0</v>
      </c>
      <c r="Q387" s="37">
        <f t="shared" si="284"/>
        <v>0</v>
      </c>
      <c r="R387" s="37">
        <f t="shared" si="284"/>
        <v>0</v>
      </c>
      <c r="S387" s="37">
        <f t="shared" si="284"/>
        <v>0</v>
      </c>
      <c r="T387" s="37">
        <f t="shared" si="284"/>
        <v>0</v>
      </c>
      <c r="U387" s="37">
        <f t="shared" si="284"/>
        <v>0</v>
      </c>
      <c r="V387" s="37">
        <f t="shared" si="284"/>
        <v>0</v>
      </c>
      <c r="W387" s="37">
        <f t="shared" si="284"/>
        <v>0</v>
      </c>
      <c r="X387" s="37">
        <f t="shared" si="284"/>
        <v>0</v>
      </c>
      <c r="Y387" s="37">
        <f t="shared" si="284"/>
        <v>0</v>
      </c>
      <c r="Z387" s="37">
        <f t="shared" si="284"/>
        <v>0</v>
      </c>
      <c r="AA387" s="37"/>
      <c r="AB387" s="23" t="str">
        <f>LOWER(Settings!$C$4)&amp;".mit."&amp;$A387&amp;IF($C387="","","."&amp;$C387&amp;"."&amp;$B387)&amp;IF(INDEX(Variables!$D$5:$D$65,MATCH($A387,Variables!$A$5:$A$65,0))="","","."&amp;INDEX(Variables!$D$5:$D$65,MATCH($A387,Variables!$A$5:$A$65,0)))&amp;"."&amp;AB$5</f>
        <v>egy.mit.nce.nav.coa.a.2</v>
      </c>
      <c r="AC387" s="38">
        <f t="shared" ref="AC387:AP387" si="285">AC369+AC378</f>
        <v>0</v>
      </c>
      <c r="AD387" s="37">
        <f t="shared" si="285"/>
        <v>0</v>
      </c>
      <c r="AE387" s="37">
        <f t="shared" si="285"/>
        <v>0</v>
      </c>
      <c r="AF387" s="37">
        <f t="shared" si="285"/>
        <v>0</v>
      </c>
      <c r="AG387" s="37">
        <f t="shared" si="285"/>
        <v>0</v>
      </c>
      <c r="AH387" s="37">
        <f t="shared" si="285"/>
        <v>1.8861600000000001</v>
      </c>
      <c r="AI387" s="37">
        <f t="shared" si="285"/>
        <v>1.8861600000000001</v>
      </c>
      <c r="AJ387" s="37">
        <f t="shared" si="285"/>
        <v>1.8861600000000001</v>
      </c>
      <c r="AK387" s="37">
        <f t="shared" si="285"/>
        <v>1.8861600000000001</v>
      </c>
      <c r="AL387" s="37">
        <f t="shared" si="285"/>
        <v>1.8861600000000001</v>
      </c>
      <c r="AM387" s="37">
        <f t="shared" si="285"/>
        <v>1.8861600000000001</v>
      </c>
      <c r="AN387" s="37">
        <f t="shared" si="285"/>
        <v>1.8861600000000001</v>
      </c>
      <c r="AO387" s="37">
        <f t="shared" si="285"/>
        <v>1.8861600000000001</v>
      </c>
      <c r="AP387" s="37">
        <f t="shared" si="285"/>
        <v>1.8861600000000001</v>
      </c>
    </row>
    <row r="388" spans="1:42" hidden="1" outlineLevel="2" x14ac:dyDescent="0.25">
      <c r="A388" s="5" t="s">
        <v>933</v>
      </c>
      <c r="B388" s="5" t="s">
        <v>871</v>
      </c>
      <c r="C388" s="5" t="s">
        <v>883</v>
      </c>
      <c r="D388" s="36"/>
      <c r="E388" s="36"/>
      <c r="F388" s="36"/>
      <c r="G388" s="36"/>
      <c r="H388" s="5" t="str">
        <f>INDEX(Variables!$B$5:$B$65,MATCH($A388,Variables!$A$5:$A$65,0))&amp;IF($C388="",""," | "&amp;INDEX(Mapping!$B$5:$B$26,MATCH($C388,Mapping!$A$5:$A$26,0))&amp;" | "&amp;INDEX(Mapping!$B$30:$B$41,MATCH($B388,Mapping!$A$30:$A$41,0)))</f>
        <v>Total new policy | Domestic navigation | Natural gas</v>
      </c>
      <c r="I388" s="5" t="str">
        <f>INDEX(Variables!$C$5:$C$65,MATCH($A388,Variables!$A$5:$A$65,0))</f>
        <v>$/GJ</v>
      </c>
      <c r="J388" s="5" t="str">
        <f>INDEX(Variables!$E$5:$E$65,MATCH($A388,Variables!$A$5:$A$65,0))</f>
        <v>New carbon tax + new excise tax</v>
      </c>
      <c r="K388" s="5"/>
      <c r="L388" s="23" t="str">
        <f>LOWER(Settings!$C$4)&amp;".mit."&amp;$A388&amp;IF($C388="","","."&amp;$C388&amp;"."&amp;$B388)&amp;IF(INDEX(Variables!$D$5:$D$65,MATCH($A388,Variables!$A$5:$A$65,0))="","","."&amp;INDEX(Variables!$D$5:$D$65,MATCH($A388,Variables!$A$5:$A$65,0)))&amp;"."&amp;L$5</f>
        <v>egy.mit.nce.nav.nga.a.1</v>
      </c>
      <c r="M388" s="38">
        <f t="shared" ref="M388:Z388" si="286">M370+M379</f>
        <v>0</v>
      </c>
      <c r="N388" s="37">
        <f t="shared" si="286"/>
        <v>0</v>
      </c>
      <c r="O388" s="37">
        <f t="shared" si="286"/>
        <v>0</v>
      </c>
      <c r="P388" s="37">
        <f t="shared" si="286"/>
        <v>0</v>
      </c>
      <c r="Q388" s="37">
        <f t="shared" si="286"/>
        <v>0</v>
      </c>
      <c r="R388" s="37">
        <f t="shared" si="286"/>
        <v>0</v>
      </c>
      <c r="S388" s="37">
        <f t="shared" si="286"/>
        <v>0</v>
      </c>
      <c r="T388" s="37">
        <f t="shared" si="286"/>
        <v>0</v>
      </c>
      <c r="U388" s="37">
        <f t="shared" si="286"/>
        <v>0</v>
      </c>
      <c r="V388" s="37">
        <f t="shared" si="286"/>
        <v>0</v>
      </c>
      <c r="W388" s="37">
        <f t="shared" si="286"/>
        <v>0</v>
      </c>
      <c r="X388" s="37">
        <f t="shared" si="286"/>
        <v>0</v>
      </c>
      <c r="Y388" s="37">
        <f t="shared" si="286"/>
        <v>0</v>
      </c>
      <c r="Z388" s="37">
        <f t="shared" si="286"/>
        <v>0</v>
      </c>
      <c r="AA388" s="37"/>
      <c r="AB388" s="23" t="str">
        <f>LOWER(Settings!$C$4)&amp;".mit."&amp;$A388&amp;IF($C388="","","."&amp;$C388&amp;"."&amp;$B388)&amp;IF(INDEX(Variables!$D$5:$D$65,MATCH($A388,Variables!$A$5:$A$65,0))="","","."&amp;INDEX(Variables!$D$5:$D$65,MATCH($A388,Variables!$A$5:$A$65,0)))&amp;"."&amp;AB$5</f>
        <v>egy.mit.nce.nav.nga.a.2</v>
      </c>
      <c r="AC388" s="38">
        <f t="shared" ref="AC388:AP388" si="287">AC370+AC379</f>
        <v>0</v>
      </c>
      <c r="AD388" s="37">
        <f t="shared" si="287"/>
        <v>0</v>
      </c>
      <c r="AE388" s="37">
        <f t="shared" si="287"/>
        <v>0</v>
      </c>
      <c r="AF388" s="37">
        <f t="shared" si="287"/>
        <v>0</v>
      </c>
      <c r="AG388" s="37">
        <f t="shared" si="287"/>
        <v>0</v>
      </c>
      <c r="AH388" s="37">
        <f t="shared" si="287"/>
        <v>1.1160000000000001</v>
      </c>
      <c r="AI388" s="37">
        <f t="shared" si="287"/>
        <v>1.1160000000000001</v>
      </c>
      <c r="AJ388" s="37">
        <f t="shared" si="287"/>
        <v>1.1160000000000001</v>
      </c>
      <c r="AK388" s="37">
        <f t="shared" si="287"/>
        <v>1.1160000000000001</v>
      </c>
      <c r="AL388" s="37">
        <f t="shared" si="287"/>
        <v>1.1160000000000001</v>
      </c>
      <c r="AM388" s="37">
        <f t="shared" si="287"/>
        <v>1.1160000000000001</v>
      </c>
      <c r="AN388" s="37">
        <f t="shared" si="287"/>
        <v>1.1160000000000001</v>
      </c>
      <c r="AO388" s="37">
        <f t="shared" si="287"/>
        <v>1.1160000000000001</v>
      </c>
      <c r="AP388" s="37">
        <f t="shared" si="287"/>
        <v>1.1160000000000001</v>
      </c>
    </row>
    <row r="389" spans="1:42" hidden="1" outlineLevel="2" x14ac:dyDescent="0.25">
      <c r="A389" s="5" t="s">
        <v>933</v>
      </c>
      <c r="B389" s="5" t="s">
        <v>872</v>
      </c>
      <c r="C389" s="5" t="s">
        <v>883</v>
      </c>
      <c r="D389" s="36"/>
      <c r="E389" s="36"/>
      <c r="F389" s="36"/>
      <c r="G389" s="36"/>
      <c r="H389" s="5" t="str">
        <f>INDEX(Variables!$B$5:$B$65,MATCH($A389,Variables!$A$5:$A$65,0))&amp;IF($C389="",""," | "&amp;INDEX(Mapping!$B$5:$B$26,MATCH($C389,Mapping!$A$5:$A$26,0))&amp;" | "&amp;INDEX(Mapping!$B$30:$B$41,MATCH($B389,Mapping!$A$30:$A$41,0)))</f>
        <v>Total new policy | Domestic navigation | Gasoline</v>
      </c>
      <c r="I389" s="5" t="str">
        <f>INDEX(Variables!$C$5:$C$65,MATCH($A389,Variables!$A$5:$A$65,0))</f>
        <v>$/GJ</v>
      </c>
      <c r="J389" s="5" t="str">
        <f>INDEX(Variables!$E$5:$E$65,MATCH($A389,Variables!$A$5:$A$65,0))</f>
        <v>New carbon tax + new excise tax</v>
      </c>
      <c r="K389" s="5"/>
      <c r="L389" s="23" t="str">
        <f>LOWER(Settings!$C$4)&amp;".mit."&amp;$A389&amp;IF($C389="","","."&amp;$C389&amp;"."&amp;$B389)&amp;IF(INDEX(Variables!$D$5:$D$65,MATCH($A389,Variables!$A$5:$A$65,0))="","","."&amp;INDEX(Variables!$D$5:$D$65,MATCH($A389,Variables!$A$5:$A$65,0)))&amp;"."&amp;L$5</f>
        <v>egy.mit.nce.nav.gso.a.1</v>
      </c>
      <c r="M389" s="38">
        <f t="shared" ref="M389:Z389" si="288">M371+M380</f>
        <v>0</v>
      </c>
      <c r="N389" s="37">
        <f t="shared" si="288"/>
        <v>0</v>
      </c>
      <c r="O389" s="37">
        <f t="shared" si="288"/>
        <v>0</v>
      </c>
      <c r="P389" s="37">
        <f t="shared" si="288"/>
        <v>0</v>
      </c>
      <c r="Q389" s="37">
        <f t="shared" si="288"/>
        <v>0</v>
      </c>
      <c r="R389" s="37">
        <f t="shared" si="288"/>
        <v>0</v>
      </c>
      <c r="S389" s="37">
        <f t="shared" si="288"/>
        <v>0</v>
      </c>
      <c r="T389" s="37">
        <f t="shared" si="288"/>
        <v>0</v>
      </c>
      <c r="U389" s="37">
        <f t="shared" si="288"/>
        <v>0</v>
      </c>
      <c r="V389" s="37">
        <f t="shared" si="288"/>
        <v>0</v>
      </c>
      <c r="W389" s="37">
        <f t="shared" si="288"/>
        <v>0</v>
      </c>
      <c r="X389" s="37">
        <f t="shared" si="288"/>
        <v>0</v>
      </c>
      <c r="Y389" s="37">
        <f t="shared" si="288"/>
        <v>0</v>
      </c>
      <c r="Z389" s="37">
        <f t="shared" si="288"/>
        <v>0</v>
      </c>
      <c r="AA389" s="37"/>
      <c r="AB389" s="23" t="str">
        <f>LOWER(Settings!$C$4)&amp;".mit."&amp;$A389&amp;IF($C389="","","."&amp;$C389&amp;"."&amp;$B389)&amp;IF(INDEX(Variables!$D$5:$D$65,MATCH($A389,Variables!$A$5:$A$65,0))="","","."&amp;INDEX(Variables!$D$5:$D$65,MATCH($A389,Variables!$A$5:$A$65,0)))&amp;"."&amp;AB$5</f>
        <v>egy.mit.nce.nav.gso.a.2</v>
      </c>
      <c r="AC389" s="38">
        <f t="shared" ref="AC389:AP389" si="289">AC371+AC380</f>
        <v>0</v>
      </c>
      <c r="AD389" s="37">
        <f t="shared" si="289"/>
        <v>0</v>
      </c>
      <c r="AE389" s="37">
        <f t="shared" si="289"/>
        <v>0</v>
      </c>
      <c r="AF389" s="37">
        <f t="shared" si="289"/>
        <v>0</v>
      </c>
      <c r="AG389" s="37">
        <f t="shared" si="289"/>
        <v>0</v>
      </c>
      <c r="AH389" s="37">
        <f t="shared" si="289"/>
        <v>1.3235600000000001</v>
      </c>
      <c r="AI389" s="37">
        <f t="shared" si="289"/>
        <v>1.3235600000000001</v>
      </c>
      <c r="AJ389" s="37">
        <f t="shared" si="289"/>
        <v>1.3235600000000001</v>
      </c>
      <c r="AK389" s="37">
        <f t="shared" si="289"/>
        <v>1.3235600000000001</v>
      </c>
      <c r="AL389" s="37">
        <f t="shared" si="289"/>
        <v>1.3235600000000001</v>
      </c>
      <c r="AM389" s="37">
        <f t="shared" si="289"/>
        <v>1.3235600000000001</v>
      </c>
      <c r="AN389" s="37">
        <f t="shared" si="289"/>
        <v>1.3235600000000001</v>
      </c>
      <c r="AO389" s="37">
        <f t="shared" si="289"/>
        <v>1.3235600000000001</v>
      </c>
      <c r="AP389" s="37">
        <f t="shared" si="289"/>
        <v>1.3235600000000001</v>
      </c>
    </row>
    <row r="390" spans="1:42" hidden="1" outlineLevel="2" x14ac:dyDescent="0.25">
      <c r="A390" s="5" t="s">
        <v>933</v>
      </c>
      <c r="B390" s="5" t="s">
        <v>873</v>
      </c>
      <c r="C390" s="5" t="s">
        <v>883</v>
      </c>
      <c r="D390" s="36"/>
      <c r="E390" s="36"/>
      <c r="F390" s="36"/>
      <c r="G390" s="36"/>
      <c r="H390" s="5" t="str">
        <f>INDEX(Variables!$B$5:$B$65,MATCH($A390,Variables!$A$5:$A$65,0))&amp;IF($C390="",""," | "&amp;INDEX(Mapping!$B$5:$B$26,MATCH($C390,Mapping!$A$5:$A$26,0))&amp;" | "&amp;INDEX(Mapping!$B$30:$B$41,MATCH($B390,Mapping!$A$30:$A$41,0)))</f>
        <v>Total new policy | Domestic navigation | Diesel</v>
      </c>
      <c r="I390" s="5" t="str">
        <f>INDEX(Variables!$C$5:$C$65,MATCH($A390,Variables!$A$5:$A$65,0))</f>
        <v>$/GJ</v>
      </c>
      <c r="J390" s="5" t="str">
        <f>INDEX(Variables!$E$5:$E$65,MATCH($A390,Variables!$A$5:$A$65,0))</f>
        <v>New carbon tax + new excise tax</v>
      </c>
      <c r="K390" s="5"/>
      <c r="L390" s="23" t="str">
        <f>LOWER(Settings!$C$4)&amp;".mit."&amp;$A390&amp;IF($C390="","","."&amp;$C390&amp;"."&amp;$B390)&amp;IF(INDEX(Variables!$D$5:$D$65,MATCH($A390,Variables!$A$5:$A$65,0))="","","."&amp;INDEX(Variables!$D$5:$D$65,MATCH($A390,Variables!$A$5:$A$65,0)))&amp;"."&amp;L$5</f>
        <v>egy.mit.nce.nav.die.a.1</v>
      </c>
      <c r="M390" s="38">
        <f t="shared" ref="M390:Z390" si="290">M372+M381</f>
        <v>0</v>
      </c>
      <c r="N390" s="37">
        <f t="shared" si="290"/>
        <v>0</v>
      </c>
      <c r="O390" s="37">
        <f t="shared" si="290"/>
        <v>0</v>
      </c>
      <c r="P390" s="37">
        <f t="shared" si="290"/>
        <v>0</v>
      </c>
      <c r="Q390" s="37">
        <f t="shared" si="290"/>
        <v>0</v>
      </c>
      <c r="R390" s="37">
        <f t="shared" si="290"/>
        <v>0</v>
      </c>
      <c r="S390" s="37">
        <f t="shared" si="290"/>
        <v>0</v>
      </c>
      <c r="T390" s="37">
        <f t="shared" si="290"/>
        <v>0</v>
      </c>
      <c r="U390" s="37">
        <f t="shared" si="290"/>
        <v>0</v>
      </c>
      <c r="V390" s="37">
        <f t="shared" si="290"/>
        <v>0</v>
      </c>
      <c r="W390" s="37">
        <f t="shared" si="290"/>
        <v>0</v>
      </c>
      <c r="X390" s="37">
        <f t="shared" si="290"/>
        <v>0</v>
      </c>
      <c r="Y390" s="37">
        <f t="shared" si="290"/>
        <v>0</v>
      </c>
      <c r="Z390" s="37">
        <f t="shared" si="290"/>
        <v>0</v>
      </c>
      <c r="AA390" s="37"/>
      <c r="AB390" s="23" t="str">
        <f>LOWER(Settings!$C$4)&amp;".mit."&amp;$A390&amp;IF($C390="","","."&amp;$C390&amp;"."&amp;$B390)&amp;IF(INDEX(Variables!$D$5:$D$65,MATCH($A390,Variables!$A$5:$A$65,0))="","","."&amp;INDEX(Variables!$D$5:$D$65,MATCH($A390,Variables!$A$5:$A$65,0)))&amp;"."&amp;AB$5</f>
        <v>egy.mit.nce.nav.die.a.2</v>
      </c>
      <c r="AC390" s="38">
        <f t="shared" ref="AC390:AP390" si="291">AC372+AC381</f>
        <v>0</v>
      </c>
      <c r="AD390" s="37">
        <f t="shared" si="291"/>
        <v>0</v>
      </c>
      <c r="AE390" s="37">
        <f t="shared" si="291"/>
        <v>0</v>
      </c>
      <c r="AF390" s="37">
        <f t="shared" si="291"/>
        <v>0</v>
      </c>
      <c r="AG390" s="37">
        <f t="shared" si="291"/>
        <v>0</v>
      </c>
      <c r="AH390" s="37">
        <f t="shared" si="291"/>
        <v>1.41618</v>
      </c>
      <c r="AI390" s="37">
        <f t="shared" si="291"/>
        <v>1.41618</v>
      </c>
      <c r="AJ390" s="37">
        <f t="shared" si="291"/>
        <v>1.41618</v>
      </c>
      <c r="AK390" s="37">
        <f t="shared" si="291"/>
        <v>1.41618</v>
      </c>
      <c r="AL390" s="37">
        <f t="shared" si="291"/>
        <v>1.41618</v>
      </c>
      <c r="AM390" s="37">
        <f t="shared" si="291"/>
        <v>1.41618</v>
      </c>
      <c r="AN390" s="37">
        <f t="shared" si="291"/>
        <v>1.41618</v>
      </c>
      <c r="AO390" s="37">
        <f t="shared" si="291"/>
        <v>1.41618</v>
      </c>
      <c r="AP390" s="37">
        <f t="shared" si="291"/>
        <v>1.41618</v>
      </c>
    </row>
    <row r="391" spans="1:42" hidden="1" outlineLevel="2" x14ac:dyDescent="0.25">
      <c r="A391" s="5" t="s">
        <v>933</v>
      </c>
      <c r="B391" s="5" t="s">
        <v>874</v>
      </c>
      <c r="C391" s="5" t="s">
        <v>883</v>
      </c>
      <c r="D391" s="36"/>
      <c r="E391" s="36"/>
      <c r="F391" s="36"/>
      <c r="G391" s="36"/>
      <c r="H391" s="5" t="str">
        <f>INDEX(Variables!$B$5:$B$65,MATCH($A391,Variables!$A$5:$A$65,0))&amp;IF($C391="",""," | "&amp;INDEX(Mapping!$B$5:$B$26,MATCH($C391,Mapping!$A$5:$A$26,0))&amp;" | "&amp;INDEX(Mapping!$B$30:$B$41,MATCH($B391,Mapping!$A$30:$A$41,0)))</f>
        <v>Total new policy | Domestic navigation | LPG</v>
      </c>
      <c r="I391" s="5" t="str">
        <f>INDEX(Variables!$C$5:$C$65,MATCH($A391,Variables!$A$5:$A$65,0))</f>
        <v>$/GJ</v>
      </c>
      <c r="J391" s="5" t="str">
        <f>INDEX(Variables!$E$5:$E$65,MATCH($A391,Variables!$A$5:$A$65,0))</f>
        <v>New carbon tax + new excise tax</v>
      </c>
      <c r="K391" s="5"/>
      <c r="L391" s="23" t="str">
        <f>LOWER(Settings!$C$4)&amp;".mit."&amp;$A391&amp;IF($C391="","","."&amp;$C391&amp;"."&amp;$B391)&amp;IF(INDEX(Variables!$D$5:$D$65,MATCH($A391,Variables!$A$5:$A$65,0))="","","."&amp;INDEX(Variables!$D$5:$D$65,MATCH($A391,Variables!$A$5:$A$65,0)))&amp;"."&amp;L$5</f>
        <v>egy.mit.nce.nav.lpg.a.1</v>
      </c>
      <c r="M391" s="38">
        <f t="shared" ref="M391:Z391" si="292">M373+M382</f>
        <v>0</v>
      </c>
      <c r="N391" s="37">
        <f t="shared" si="292"/>
        <v>0</v>
      </c>
      <c r="O391" s="37">
        <f t="shared" si="292"/>
        <v>0</v>
      </c>
      <c r="P391" s="37">
        <f t="shared" si="292"/>
        <v>0</v>
      </c>
      <c r="Q391" s="37">
        <f t="shared" si="292"/>
        <v>0</v>
      </c>
      <c r="R391" s="37">
        <f t="shared" si="292"/>
        <v>0</v>
      </c>
      <c r="S391" s="37">
        <f t="shared" si="292"/>
        <v>0</v>
      </c>
      <c r="T391" s="37">
        <f t="shared" si="292"/>
        <v>0</v>
      </c>
      <c r="U391" s="37">
        <f t="shared" si="292"/>
        <v>0</v>
      </c>
      <c r="V391" s="37">
        <f t="shared" si="292"/>
        <v>0</v>
      </c>
      <c r="W391" s="37">
        <f t="shared" si="292"/>
        <v>0</v>
      </c>
      <c r="X391" s="37">
        <f t="shared" si="292"/>
        <v>0</v>
      </c>
      <c r="Y391" s="37">
        <f t="shared" si="292"/>
        <v>0</v>
      </c>
      <c r="Z391" s="37">
        <f t="shared" si="292"/>
        <v>0</v>
      </c>
      <c r="AA391" s="37"/>
      <c r="AB391" s="23" t="str">
        <f>LOWER(Settings!$C$4)&amp;".mit."&amp;$A391&amp;IF($C391="","","."&amp;$C391&amp;"."&amp;$B391)&amp;IF(INDEX(Variables!$D$5:$D$65,MATCH($A391,Variables!$A$5:$A$65,0))="","","."&amp;INDEX(Variables!$D$5:$D$65,MATCH($A391,Variables!$A$5:$A$65,0)))&amp;"."&amp;AB$5</f>
        <v>egy.mit.nce.nav.lpg.a.2</v>
      </c>
      <c r="AC391" s="38">
        <f t="shared" ref="AC391:AP391" si="293">AC373+AC382</f>
        <v>0</v>
      </c>
      <c r="AD391" s="37">
        <f t="shared" si="293"/>
        <v>0</v>
      </c>
      <c r="AE391" s="37">
        <f t="shared" si="293"/>
        <v>0</v>
      </c>
      <c r="AF391" s="37">
        <f t="shared" si="293"/>
        <v>0</v>
      </c>
      <c r="AG391" s="37">
        <f t="shared" si="293"/>
        <v>0</v>
      </c>
      <c r="AH391" s="37">
        <f t="shared" si="293"/>
        <v>1.3719999999999999</v>
      </c>
      <c r="AI391" s="37">
        <f t="shared" si="293"/>
        <v>1.3719999999999999</v>
      </c>
      <c r="AJ391" s="37">
        <f t="shared" si="293"/>
        <v>1.3719999999999999</v>
      </c>
      <c r="AK391" s="37">
        <f t="shared" si="293"/>
        <v>1.3719999999999999</v>
      </c>
      <c r="AL391" s="37">
        <f t="shared" si="293"/>
        <v>1.3719999999999999</v>
      </c>
      <c r="AM391" s="37">
        <f t="shared" si="293"/>
        <v>1.3719999999999999</v>
      </c>
      <c r="AN391" s="37">
        <f t="shared" si="293"/>
        <v>1.3719999999999999</v>
      </c>
      <c r="AO391" s="37">
        <f t="shared" si="293"/>
        <v>1.3719999999999999</v>
      </c>
      <c r="AP391" s="37">
        <f t="shared" si="293"/>
        <v>1.3719999999999999</v>
      </c>
    </row>
    <row r="392" spans="1:42" hidden="1" outlineLevel="2" x14ac:dyDescent="0.25">
      <c r="A392" s="5" t="s">
        <v>933</v>
      </c>
      <c r="B392" s="5" t="s">
        <v>875</v>
      </c>
      <c r="C392" s="5" t="s">
        <v>883</v>
      </c>
      <c r="D392" s="36"/>
      <c r="E392" s="36"/>
      <c r="F392" s="36"/>
      <c r="G392" s="36"/>
      <c r="H392" s="5" t="str">
        <f>INDEX(Variables!$B$5:$B$65,MATCH($A392,Variables!$A$5:$A$65,0))&amp;IF($C392="",""," | "&amp;INDEX(Mapping!$B$5:$B$26,MATCH($C392,Mapping!$A$5:$A$26,0))&amp;" | "&amp;INDEX(Mapping!$B$30:$B$41,MATCH($B392,Mapping!$A$30:$A$41,0)))</f>
        <v>Total new policy | Domestic navigation | Kerosene</v>
      </c>
      <c r="I392" s="5" t="str">
        <f>INDEX(Variables!$C$5:$C$65,MATCH($A392,Variables!$A$5:$A$65,0))</f>
        <v>$/GJ</v>
      </c>
      <c r="J392" s="5" t="str">
        <f>INDEX(Variables!$E$5:$E$65,MATCH($A392,Variables!$A$5:$A$65,0))</f>
        <v>New carbon tax + new excise tax</v>
      </c>
      <c r="K392" s="5"/>
      <c r="L392" s="23" t="str">
        <f>LOWER(Settings!$C$4)&amp;".mit."&amp;$A392&amp;IF($C392="","","."&amp;$C392&amp;"."&amp;$B392)&amp;IF(INDEX(Variables!$D$5:$D$65,MATCH($A392,Variables!$A$5:$A$65,0))="","","."&amp;INDEX(Variables!$D$5:$D$65,MATCH($A392,Variables!$A$5:$A$65,0)))&amp;"."&amp;L$5</f>
        <v>egy.mit.nce.nav.ker.a.1</v>
      </c>
      <c r="M392" s="38">
        <f t="shared" ref="M392:Z392" si="294">M374+M383</f>
        <v>0</v>
      </c>
      <c r="N392" s="37">
        <f t="shared" si="294"/>
        <v>0</v>
      </c>
      <c r="O392" s="37">
        <f t="shared" si="294"/>
        <v>0</v>
      </c>
      <c r="P392" s="37">
        <f t="shared" si="294"/>
        <v>0</v>
      </c>
      <c r="Q392" s="37">
        <f t="shared" si="294"/>
        <v>0</v>
      </c>
      <c r="R392" s="37">
        <f t="shared" si="294"/>
        <v>0</v>
      </c>
      <c r="S392" s="37">
        <f t="shared" si="294"/>
        <v>0</v>
      </c>
      <c r="T392" s="37">
        <f t="shared" si="294"/>
        <v>0</v>
      </c>
      <c r="U392" s="37">
        <f t="shared" si="294"/>
        <v>0</v>
      </c>
      <c r="V392" s="37">
        <f t="shared" si="294"/>
        <v>0</v>
      </c>
      <c r="W392" s="37">
        <f t="shared" si="294"/>
        <v>0</v>
      </c>
      <c r="X392" s="37">
        <f t="shared" si="294"/>
        <v>0</v>
      </c>
      <c r="Y392" s="37">
        <f t="shared" si="294"/>
        <v>0</v>
      </c>
      <c r="Z392" s="37">
        <f t="shared" si="294"/>
        <v>0</v>
      </c>
      <c r="AA392" s="37"/>
      <c r="AB392" s="23" t="str">
        <f>LOWER(Settings!$C$4)&amp;".mit."&amp;$A392&amp;IF($C392="","","."&amp;$C392&amp;"."&amp;$B392)&amp;IF(INDEX(Variables!$D$5:$D$65,MATCH($A392,Variables!$A$5:$A$65,0))="","","."&amp;INDEX(Variables!$D$5:$D$65,MATCH($A392,Variables!$A$5:$A$65,0)))&amp;"."&amp;AB$5</f>
        <v>egy.mit.nce.nav.ker.a.2</v>
      </c>
      <c r="AC392" s="38">
        <f t="shared" ref="AC392:AP392" si="295">AC374+AC383</f>
        <v>0</v>
      </c>
      <c r="AD392" s="37">
        <f t="shared" si="295"/>
        <v>0</v>
      </c>
      <c r="AE392" s="37">
        <f t="shared" si="295"/>
        <v>0</v>
      </c>
      <c r="AF392" s="37">
        <f t="shared" si="295"/>
        <v>0</v>
      </c>
      <c r="AG392" s="37">
        <f t="shared" si="295"/>
        <v>0</v>
      </c>
      <c r="AH392" s="37">
        <f t="shared" si="295"/>
        <v>1.3711000000000002</v>
      </c>
      <c r="AI392" s="37">
        <f t="shared" si="295"/>
        <v>1.3711000000000002</v>
      </c>
      <c r="AJ392" s="37">
        <f t="shared" si="295"/>
        <v>1.3711000000000002</v>
      </c>
      <c r="AK392" s="37">
        <f t="shared" si="295"/>
        <v>1.3711000000000002</v>
      </c>
      <c r="AL392" s="37">
        <f t="shared" si="295"/>
        <v>1.3711000000000002</v>
      </c>
      <c r="AM392" s="37">
        <f t="shared" si="295"/>
        <v>1.3711000000000002</v>
      </c>
      <c r="AN392" s="37">
        <f t="shared" si="295"/>
        <v>1.3711000000000002</v>
      </c>
      <c r="AO392" s="37">
        <f t="shared" si="295"/>
        <v>1.3711000000000002</v>
      </c>
      <c r="AP392" s="37">
        <f t="shared" si="295"/>
        <v>1.3711000000000002</v>
      </c>
    </row>
    <row r="393" spans="1:42" hidden="1" outlineLevel="2" x14ac:dyDescent="0.25">
      <c r="A393" s="5" t="s">
        <v>933</v>
      </c>
      <c r="B393" s="5" t="s">
        <v>876</v>
      </c>
      <c r="C393" s="5" t="s">
        <v>883</v>
      </c>
      <c r="D393" s="36"/>
      <c r="E393" s="36"/>
      <c r="F393" s="36"/>
      <c r="G393" s="36"/>
      <c r="H393" s="5" t="str">
        <f>INDEX(Variables!$B$5:$B$65,MATCH($A393,Variables!$A$5:$A$65,0))&amp;IF($C393="",""," | "&amp;INDEX(Mapping!$B$5:$B$26,MATCH($C393,Mapping!$A$5:$A$26,0))&amp;" | "&amp;INDEX(Mapping!$B$30:$B$41,MATCH($B393,Mapping!$A$30:$A$41,0)))</f>
        <v>Total new policy | Domestic navigation | Other oil products</v>
      </c>
      <c r="I393" s="5" t="str">
        <f>INDEX(Variables!$C$5:$C$65,MATCH($A393,Variables!$A$5:$A$65,0))</f>
        <v>$/GJ</v>
      </c>
      <c r="J393" s="5" t="str">
        <f>INDEX(Variables!$E$5:$E$65,MATCH($A393,Variables!$A$5:$A$65,0))</f>
        <v>New carbon tax + new excise tax</v>
      </c>
      <c r="K393" s="5"/>
      <c r="L393" s="23" t="str">
        <f>LOWER(Settings!$C$4)&amp;".mit."&amp;$A393&amp;IF($C393="","","."&amp;$C393&amp;"."&amp;$B393)&amp;IF(INDEX(Variables!$D$5:$D$65,MATCH($A393,Variables!$A$5:$A$65,0))="","","."&amp;INDEX(Variables!$D$5:$D$65,MATCH($A393,Variables!$A$5:$A$65,0)))&amp;"."&amp;L$5</f>
        <v>egy.mit.nce.nav.oop.a.1</v>
      </c>
      <c r="M393" s="38">
        <f t="shared" ref="M393:Z393" si="296">M375+M384</f>
        <v>0</v>
      </c>
      <c r="N393" s="37">
        <f t="shared" si="296"/>
        <v>0</v>
      </c>
      <c r="O393" s="37">
        <f t="shared" si="296"/>
        <v>0</v>
      </c>
      <c r="P393" s="37">
        <f t="shared" si="296"/>
        <v>0</v>
      </c>
      <c r="Q393" s="37">
        <f t="shared" si="296"/>
        <v>0</v>
      </c>
      <c r="R393" s="37">
        <f t="shared" si="296"/>
        <v>0</v>
      </c>
      <c r="S393" s="37">
        <f t="shared" si="296"/>
        <v>0</v>
      </c>
      <c r="T393" s="37">
        <f t="shared" si="296"/>
        <v>0</v>
      </c>
      <c r="U393" s="37">
        <f t="shared" si="296"/>
        <v>0</v>
      </c>
      <c r="V393" s="37">
        <f t="shared" si="296"/>
        <v>0</v>
      </c>
      <c r="W393" s="37">
        <f t="shared" si="296"/>
        <v>0</v>
      </c>
      <c r="X393" s="37">
        <f t="shared" si="296"/>
        <v>0</v>
      </c>
      <c r="Y393" s="37">
        <f t="shared" si="296"/>
        <v>0</v>
      </c>
      <c r="Z393" s="37">
        <f t="shared" si="296"/>
        <v>0</v>
      </c>
      <c r="AA393" s="37"/>
      <c r="AB393" s="23" t="str">
        <f>LOWER(Settings!$C$4)&amp;".mit."&amp;$A393&amp;IF($C393="","","."&amp;$C393&amp;"."&amp;$B393)&amp;IF(INDEX(Variables!$D$5:$D$65,MATCH($A393,Variables!$A$5:$A$65,0))="","","."&amp;INDEX(Variables!$D$5:$D$65,MATCH($A393,Variables!$A$5:$A$65,0)))&amp;"."&amp;AB$5</f>
        <v>egy.mit.nce.nav.oop.a.2</v>
      </c>
      <c r="AC393" s="38">
        <f t="shared" ref="AC393:AP393" si="297">AC375+AC384</f>
        <v>0</v>
      </c>
      <c r="AD393" s="37">
        <f t="shared" si="297"/>
        <v>0</v>
      </c>
      <c r="AE393" s="37">
        <f t="shared" si="297"/>
        <v>0</v>
      </c>
      <c r="AF393" s="37">
        <f t="shared" si="297"/>
        <v>0</v>
      </c>
      <c r="AG393" s="37">
        <f t="shared" si="297"/>
        <v>0</v>
      </c>
      <c r="AH393" s="37">
        <f t="shared" si="297"/>
        <v>1.41618</v>
      </c>
      <c r="AI393" s="37">
        <f t="shared" si="297"/>
        <v>1.41618</v>
      </c>
      <c r="AJ393" s="37">
        <f t="shared" si="297"/>
        <v>1.41618</v>
      </c>
      <c r="AK393" s="37">
        <f t="shared" si="297"/>
        <v>1.41618</v>
      </c>
      <c r="AL393" s="37">
        <f t="shared" si="297"/>
        <v>1.41618</v>
      </c>
      <c r="AM393" s="37">
        <f t="shared" si="297"/>
        <v>1.41618</v>
      </c>
      <c r="AN393" s="37">
        <f t="shared" si="297"/>
        <v>1.41618</v>
      </c>
      <c r="AO393" s="37">
        <f t="shared" si="297"/>
        <v>1.41618</v>
      </c>
      <c r="AP393" s="37">
        <f t="shared" si="297"/>
        <v>1.41618</v>
      </c>
    </row>
    <row r="394" spans="1:42" hidden="1" outlineLevel="2" x14ac:dyDescent="0.25">
      <c r="A394" s="5" t="s">
        <v>933</v>
      </c>
      <c r="B394" s="5" t="s">
        <v>877</v>
      </c>
      <c r="C394" s="5" t="s">
        <v>883</v>
      </c>
      <c r="D394" s="36"/>
      <c r="E394" s="36"/>
      <c r="F394" s="36"/>
      <c r="G394" s="36"/>
      <c r="H394" s="5" t="str">
        <f>INDEX(Variables!$B$5:$B$65,MATCH($A394,Variables!$A$5:$A$65,0))&amp;IF($C394="",""," | "&amp;INDEX(Mapping!$B$5:$B$26,MATCH($C394,Mapping!$A$5:$A$26,0))&amp;" | "&amp;INDEX(Mapping!$B$30:$B$41,MATCH($B394,Mapping!$A$30:$A$41,0)))</f>
        <v>Total new policy | Domestic navigation | Biomass</v>
      </c>
      <c r="I394" s="5" t="str">
        <f>INDEX(Variables!$C$5:$C$65,MATCH($A394,Variables!$A$5:$A$65,0))</f>
        <v>$/GJ</v>
      </c>
      <c r="J394" s="5" t="str">
        <f>INDEX(Variables!$E$5:$E$65,MATCH($A394,Variables!$A$5:$A$65,0))</f>
        <v>New carbon tax + new excise tax</v>
      </c>
      <c r="K394" s="5"/>
      <c r="L394" s="23" t="str">
        <f>LOWER(Settings!$C$4)&amp;".mit."&amp;$A394&amp;IF($C394="","","."&amp;$C394&amp;"."&amp;$B394)&amp;IF(INDEX(Variables!$D$5:$D$65,MATCH($A394,Variables!$A$5:$A$65,0))="","","."&amp;INDEX(Variables!$D$5:$D$65,MATCH($A394,Variables!$A$5:$A$65,0)))&amp;"."&amp;L$5</f>
        <v>egy.mit.nce.nav.bio.a.1</v>
      </c>
      <c r="M394" s="38">
        <f t="shared" ref="M394:Z394" si="298">M376+M385</f>
        <v>0</v>
      </c>
      <c r="N394" s="37">
        <f t="shared" si="298"/>
        <v>0</v>
      </c>
      <c r="O394" s="37">
        <f t="shared" si="298"/>
        <v>0</v>
      </c>
      <c r="P394" s="37">
        <f t="shared" si="298"/>
        <v>0</v>
      </c>
      <c r="Q394" s="37">
        <f t="shared" si="298"/>
        <v>0</v>
      </c>
      <c r="R394" s="37">
        <f t="shared" si="298"/>
        <v>0</v>
      </c>
      <c r="S394" s="37">
        <f t="shared" si="298"/>
        <v>0</v>
      </c>
      <c r="T394" s="37">
        <f t="shared" si="298"/>
        <v>0</v>
      </c>
      <c r="U394" s="37">
        <f t="shared" si="298"/>
        <v>0</v>
      </c>
      <c r="V394" s="37">
        <f t="shared" si="298"/>
        <v>0</v>
      </c>
      <c r="W394" s="37">
        <f t="shared" si="298"/>
        <v>0</v>
      </c>
      <c r="X394" s="37">
        <f t="shared" si="298"/>
        <v>0</v>
      </c>
      <c r="Y394" s="37">
        <f t="shared" si="298"/>
        <v>0</v>
      </c>
      <c r="Z394" s="37">
        <f t="shared" si="298"/>
        <v>0</v>
      </c>
      <c r="AA394" s="37"/>
      <c r="AB394" s="23" t="str">
        <f>LOWER(Settings!$C$4)&amp;".mit."&amp;$A394&amp;IF($C394="","","."&amp;$C394&amp;"."&amp;$B394)&amp;IF(INDEX(Variables!$D$5:$D$65,MATCH($A394,Variables!$A$5:$A$65,0))="","","."&amp;INDEX(Variables!$D$5:$D$65,MATCH($A394,Variables!$A$5:$A$65,0)))&amp;"."&amp;AB$5</f>
        <v>egy.mit.nce.nav.bio.a.2</v>
      </c>
      <c r="AC394" s="38">
        <f t="shared" ref="AC394:AP394" si="299">AC376+AC385</f>
        <v>0</v>
      </c>
      <c r="AD394" s="37">
        <f t="shared" si="299"/>
        <v>0</v>
      </c>
      <c r="AE394" s="37">
        <f t="shared" si="299"/>
        <v>0</v>
      </c>
      <c r="AF394" s="37">
        <f t="shared" si="299"/>
        <v>0</v>
      </c>
      <c r="AG394" s="37">
        <f t="shared" si="299"/>
        <v>0</v>
      </c>
      <c r="AH394" s="37">
        <f t="shared" si="299"/>
        <v>0</v>
      </c>
      <c r="AI394" s="37">
        <f t="shared" si="299"/>
        <v>0</v>
      </c>
      <c r="AJ394" s="37">
        <f t="shared" si="299"/>
        <v>0</v>
      </c>
      <c r="AK394" s="37">
        <f t="shared" si="299"/>
        <v>0</v>
      </c>
      <c r="AL394" s="37">
        <f t="shared" si="299"/>
        <v>0</v>
      </c>
      <c r="AM394" s="37">
        <f t="shared" si="299"/>
        <v>0</v>
      </c>
      <c r="AN394" s="37">
        <f t="shared" si="299"/>
        <v>0</v>
      </c>
      <c r="AO394" s="37">
        <f t="shared" si="299"/>
        <v>0</v>
      </c>
      <c r="AP394" s="37">
        <f t="shared" si="299"/>
        <v>0</v>
      </c>
    </row>
    <row r="395" spans="1:42" hidden="1" outlineLevel="2" x14ac:dyDescent="0.25"/>
    <row r="396" spans="1:42" hidden="1" outlineLevel="2" x14ac:dyDescent="0.25">
      <c r="A396" s="5" t="s">
        <v>934</v>
      </c>
      <c r="B396" s="5" t="s">
        <v>869</v>
      </c>
      <c r="C396" s="5" t="s">
        <v>883</v>
      </c>
      <c r="D396" s="37">
        <f>INDEX(Inputs!$R$5:$R$132,MATCH($B396&amp;"|"&amp;$C396,Inputs!$A$5:$A$132,0))</f>
        <v>3</v>
      </c>
      <c r="E396" s="37">
        <f>INDEX(Inputs!$S$5:$S$132,MATCH($B396&amp;"|"&amp;$C396,Inputs!$A$5:$A$132,0))</f>
        <v>0</v>
      </c>
      <c r="F396" s="36"/>
      <c r="G396" s="36"/>
      <c r="H396" s="5" t="str">
        <f>INDEX(Variables!$B$5:$B$65,MATCH($A396,Variables!$A$5:$A$65,0))&amp;IF($C396="",""," | "&amp;INDEX(Mapping!$B$5:$B$26,MATCH($C396,Mapping!$A$5:$A$26,0))&amp;" | "&amp;INDEX(Mapping!$B$30:$B$41,MATCH($B396,Mapping!$A$30:$A$41,0)))</f>
        <v>After-tax price | Domestic navigation | Coal</v>
      </c>
      <c r="I396" s="5" t="str">
        <f>INDEX(Variables!$C$5:$C$65,MATCH($A396,Variables!$A$5:$A$65,0))</f>
        <v>$/GJ real</v>
      </c>
      <c r="J396" s="5" t="str">
        <f>INDEX(Variables!$E$5:$E$65,MATCH($A396,Variables!$A$5:$A$65,0))</f>
        <v>max(rpb of the price fuel + nce x (1 + VAT rate), 0.01)</v>
      </c>
      <c r="K396" s="5"/>
      <c r="L396" s="23" t="str">
        <f>LOWER(Settings!$C$4)&amp;".mit."&amp;$A396&amp;IF($C396="","","."&amp;$C396&amp;"."&amp;$B396)&amp;IF(INDEX(Variables!$D$5:$D$65,MATCH($A396,Variables!$A$5:$A$65,0))="","","."&amp;INDEX(Variables!$D$5:$D$65,MATCH($A396,Variables!$A$5:$A$65,0)))&amp;"."&amp;L$5</f>
        <v>egy.mit.atp.nav.coa.e.1</v>
      </c>
      <c r="M396" s="38">
        <f t="shared" ref="M396:Y396" si="300">MAX(INDEX(M$184:M$195,$D396)+M387*(1+$E396),0.01)</f>
        <v>11.467079025356757</v>
      </c>
      <c r="N396" s="37">
        <f t="shared" si="300"/>
        <v>8.8301631277145294</v>
      </c>
      <c r="O396" s="37">
        <f t="shared" si="300"/>
        <v>7.7211744405825611</v>
      </c>
      <c r="P396" s="37">
        <f t="shared" si="300"/>
        <v>7.2747771385179094</v>
      </c>
      <c r="Q396" s="37">
        <f t="shared" si="300"/>
        <v>7.5207397457979015</v>
      </c>
      <c r="R396" s="37">
        <f t="shared" si="300"/>
        <v>7.5762227077119633</v>
      </c>
      <c r="S396" s="37">
        <f t="shared" si="300"/>
        <v>7.5499147722595765</v>
      </c>
      <c r="T396" s="37">
        <f t="shared" si="300"/>
        <v>7.5217026616253753</v>
      </c>
      <c r="U396" s="37">
        <f t="shared" si="300"/>
        <v>7.4915083708146737</v>
      </c>
      <c r="V396" s="37">
        <f t="shared" si="300"/>
        <v>7.4623696512197375</v>
      </c>
      <c r="W396" s="37">
        <f t="shared" si="300"/>
        <v>7.4623696512197375</v>
      </c>
      <c r="X396" s="37">
        <f t="shared" si="300"/>
        <v>7.4623696512197375</v>
      </c>
      <c r="Y396" s="37">
        <f t="shared" si="300"/>
        <v>7.4623696512197375</v>
      </c>
      <c r="Z396" s="39">
        <f>POSTTAX(INDEX(Z$184:Z$195,$D396),Z387,$E396)</f>
        <v>7.4623696512197375</v>
      </c>
      <c r="AA396" s="39"/>
      <c r="AB396" s="23" t="str">
        <f>LOWER(Settings!$C$4)&amp;".mit."&amp;$A396&amp;IF($C396="","","."&amp;$C396&amp;"."&amp;$B396)&amp;IF(INDEX(Variables!$D$5:$D$65,MATCH($A396,Variables!$A$5:$A$65,0))="","","."&amp;INDEX(Variables!$D$5:$D$65,MATCH($A396,Variables!$A$5:$A$65,0)))&amp;"."&amp;AB$5</f>
        <v>egy.mit.atp.nav.coa.e.2</v>
      </c>
      <c r="AC396" s="38">
        <f t="shared" ref="AC396:AO396" si="301">MAX(INDEX(AC$184:AC$195,$D396)+AC387*(1+$E396),0.01)</f>
        <v>11.467079025356757</v>
      </c>
      <c r="AD396" s="37">
        <f t="shared" si="301"/>
        <v>8.8301631277145294</v>
      </c>
      <c r="AE396" s="37">
        <f t="shared" si="301"/>
        <v>7.7211744405825611</v>
      </c>
      <c r="AF396" s="37">
        <f t="shared" si="301"/>
        <v>7.2747771385179094</v>
      </c>
      <c r="AG396" s="37">
        <f t="shared" si="301"/>
        <v>7.5207397457979015</v>
      </c>
      <c r="AH396" s="37">
        <f t="shared" si="301"/>
        <v>9.4623827077119635</v>
      </c>
      <c r="AI396" s="37">
        <f t="shared" si="301"/>
        <v>9.4360747722595768</v>
      </c>
      <c r="AJ396" s="37">
        <f t="shared" si="301"/>
        <v>9.4078626616253747</v>
      </c>
      <c r="AK396" s="37">
        <f t="shared" si="301"/>
        <v>9.3776683708146731</v>
      </c>
      <c r="AL396" s="37">
        <f t="shared" si="301"/>
        <v>9.3485296512197369</v>
      </c>
      <c r="AM396" s="37">
        <f t="shared" si="301"/>
        <v>9.3485296512197369</v>
      </c>
      <c r="AN396" s="37">
        <f t="shared" si="301"/>
        <v>9.3485296512197369</v>
      </c>
      <c r="AO396" s="37">
        <f t="shared" si="301"/>
        <v>9.3485296512197369</v>
      </c>
      <c r="AP396" s="39">
        <f>POSTTAX(INDEX(AP$184:AP$195,$D396),AP387,$E396)</f>
        <v>9.3485296512197369</v>
      </c>
    </row>
    <row r="397" spans="1:42" hidden="1" outlineLevel="2" x14ac:dyDescent="0.25">
      <c r="A397" s="5" t="s">
        <v>934</v>
      </c>
      <c r="B397" s="5" t="s">
        <v>871</v>
      </c>
      <c r="C397" s="5" t="s">
        <v>883</v>
      </c>
      <c r="D397" s="37">
        <f>INDEX(Inputs!$R$5:$R$132,MATCH($B397&amp;"|"&amp;$C397,Inputs!$A$5:$A$132,0))</f>
        <v>6</v>
      </c>
      <c r="E397" s="37">
        <f>INDEX(Inputs!$S$5:$S$132,MATCH($B397&amp;"|"&amp;$C397,Inputs!$A$5:$A$132,0))</f>
        <v>0</v>
      </c>
      <c r="F397" s="36"/>
      <c r="G397" s="36"/>
      <c r="H397" s="5" t="str">
        <f>INDEX(Variables!$B$5:$B$65,MATCH($A397,Variables!$A$5:$A$65,0))&amp;IF($C397="",""," | "&amp;INDEX(Mapping!$B$5:$B$26,MATCH($C397,Mapping!$A$5:$A$26,0))&amp;" | "&amp;INDEX(Mapping!$B$30:$B$41,MATCH($B397,Mapping!$A$30:$A$41,0)))</f>
        <v>After-tax price | Domestic navigation | Natural gas</v>
      </c>
      <c r="I397" s="5" t="str">
        <f>INDEX(Variables!$C$5:$C$65,MATCH($A397,Variables!$A$5:$A$65,0))</f>
        <v>$/GJ real</v>
      </c>
      <c r="J397" s="5" t="str">
        <f>INDEX(Variables!$E$5:$E$65,MATCH($A397,Variables!$A$5:$A$65,0))</f>
        <v>max(rpb of the price fuel + nce x (1 + VAT rate), 0.01)</v>
      </c>
      <c r="K397" s="5"/>
      <c r="L397" s="23" t="str">
        <f>LOWER(Settings!$C$4)&amp;".mit."&amp;$A397&amp;IF($C397="","","."&amp;$C397&amp;"."&amp;$B397)&amp;IF(INDEX(Variables!$D$5:$D$65,MATCH($A397,Variables!$A$5:$A$65,0))="","","."&amp;INDEX(Variables!$D$5:$D$65,MATCH($A397,Variables!$A$5:$A$65,0)))&amp;"."&amp;L$5</f>
        <v>egy.mit.atp.nav.nga.e.1</v>
      </c>
      <c r="M397" s="38">
        <f t="shared" ref="M397:Y397" si="302">MAX(INDEX(M$184:M$195,$D397)+M388*(1+$E397),0.01)</f>
        <v>5.3362217651456945</v>
      </c>
      <c r="N397" s="37">
        <f t="shared" si="302"/>
        <v>5.010091319619435</v>
      </c>
      <c r="O397" s="37">
        <f t="shared" si="302"/>
        <v>5.0870036796421561</v>
      </c>
      <c r="P397" s="37">
        <f t="shared" si="302"/>
        <v>5.0870036796421561</v>
      </c>
      <c r="Q397" s="37">
        <f t="shared" si="302"/>
        <v>5.0870036796421561</v>
      </c>
      <c r="R397" s="37">
        <f t="shared" si="302"/>
        <v>5.0870036796421561</v>
      </c>
      <c r="S397" s="37">
        <f t="shared" si="302"/>
        <v>5.0870036796421561</v>
      </c>
      <c r="T397" s="37">
        <f t="shared" si="302"/>
        <v>5.0870036796421561</v>
      </c>
      <c r="U397" s="37">
        <f t="shared" si="302"/>
        <v>5.0870036796421561</v>
      </c>
      <c r="V397" s="37">
        <f t="shared" si="302"/>
        <v>5.0870036796421561</v>
      </c>
      <c r="W397" s="37">
        <f t="shared" si="302"/>
        <v>5.0870036796421561</v>
      </c>
      <c r="X397" s="37">
        <f t="shared" si="302"/>
        <v>5.0870036796421561</v>
      </c>
      <c r="Y397" s="37">
        <f t="shared" si="302"/>
        <v>5.0870036796421561</v>
      </c>
      <c r="Z397" s="39">
        <f>POSTTAX(INDEX(Z$184:Z$195,$D397),Z388,$E397)</f>
        <v>5.0870036796421561</v>
      </c>
      <c r="AA397" s="39"/>
      <c r="AB397" s="23" t="str">
        <f>LOWER(Settings!$C$4)&amp;".mit."&amp;$A397&amp;IF($C397="","","."&amp;$C397&amp;"."&amp;$B397)&amp;IF(INDEX(Variables!$D$5:$D$65,MATCH($A397,Variables!$A$5:$A$65,0))="","","."&amp;INDEX(Variables!$D$5:$D$65,MATCH($A397,Variables!$A$5:$A$65,0)))&amp;"."&amp;AB$5</f>
        <v>egy.mit.atp.nav.nga.e.2</v>
      </c>
      <c r="AC397" s="38">
        <f t="shared" ref="AC397:AO397" si="303">MAX(INDEX(AC$184:AC$195,$D397)+AC388*(1+$E397),0.01)</f>
        <v>5.3362217651456945</v>
      </c>
      <c r="AD397" s="37">
        <f t="shared" si="303"/>
        <v>5.010091319619435</v>
      </c>
      <c r="AE397" s="37">
        <f t="shared" si="303"/>
        <v>5.0870036796421561</v>
      </c>
      <c r="AF397" s="37">
        <f t="shared" si="303"/>
        <v>5.0870036796421561</v>
      </c>
      <c r="AG397" s="37">
        <f t="shared" si="303"/>
        <v>5.0870036796421561</v>
      </c>
      <c r="AH397" s="37">
        <f t="shared" si="303"/>
        <v>6.2030036796421566</v>
      </c>
      <c r="AI397" s="37">
        <f t="shared" si="303"/>
        <v>6.2030036796421566</v>
      </c>
      <c r="AJ397" s="37">
        <f t="shared" si="303"/>
        <v>6.2030036796421566</v>
      </c>
      <c r="AK397" s="37">
        <f t="shared" si="303"/>
        <v>6.2030036796421566</v>
      </c>
      <c r="AL397" s="37">
        <f t="shared" si="303"/>
        <v>6.2030036796421566</v>
      </c>
      <c r="AM397" s="37">
        <f t="shared" si="303"/>
        <v>6.2030036796421566</v>
      </c>
      <c r="AN397" s="37">
        <f t="shared" si="303"/>
        <v>6.2030036796421566</v>
      </c>
      <c r="AO397" s="37">
        <f t="shared" si="303"/>
        <v>6.2030036796421566</v>
      </c>
      <c r="AP397" s="39">
        <f>POSTTAX(INDEX(AP$184:AP$195,$D397),AP388,$E397)</f>
        <v>6.2030036796421566</v>
      </c>
    </row>
    <row r="398" spans="1:42" hidden="1" outlineLevel="2" x14ac:dyDescent="0.25">
      <c r="A398" s="5" t="s">
        <v>934</v>
      </c>
      <c r="B398" s="5" t="s">
        <v>872</v>
      </c>
      <c r="C398" s="5" t="s">
        <v>883</v>
      </c>
      <c r="D398" s="37">
        <f>INDEX(Inputs!$R$5:$R$132,MATCH($B398&amp;"|"&amp;$C398,Inputs!$A$5:$A$132,0))</f>
        <v>7</v>
      </c>
      <c r="E398" s="37">
        <f>INDEX(Inputs!$S$5:$S$132,MATCH($B398&amp;"|"&amp;$C398,Inputs!$A$5:$A$132,0))</f>
        <v>0.14000000000000001</v>
      </c>
      <c r="F398" s="36"/>
      <c r="G398" s="36"/>
      <c r="H398" s="5" t="str">
        <f>INDEX(Variables!$B$5:$B$65,MATCH($A398,Variables!$A$5:$A$65,0))&amp;IF($C398="",""," | "&amp;INDEX(Mapping!$B$5:$B$26,MATCH($C398,Mapping!$A$5:$A$26,0))&amp;" | "&amp;INDEX(Mapping!$B$30:$B$41,MATCH($B398,Mapping!$A$30:$A$41,0)))</f>
        <v>After-tax price | Domestic navigation | Gasoline</v>
      </c>
      <c r="I398" s="5" t="str">
        <f>INDEX(Variables!$C$5:$C$65,MATCH($A398,Variables!$A$5:$A$65,0))</f>
        <v>$/GJ real</v>
      </c>
      <c r="J398" s="5" t="str">
        <f>INDEX(Variables!$E$5:$E$65,MATCH($A398,Variables!$A$5:$A$65,0))</f>
        <v>max(rpb of the price fuel + nce x (1 + VAT rate), 0.01)</v>
      </c>
      <c r="K398" s="5"/>
      <c r="L398" s="23" t="str">
        <f>LOWER(Settings!$C$4)&amp;".mit."&amp;$A398&amp;IF($C398="","","."&amp;$C398&amp;"."&amp;$B398)&amp;IF(INDEX(Variables!$D$5:$D$65,MATCH($A398,Variables!$A$5:$A$65,0))="","","."&amp;INDEX(Variables!$D$5:$D$65,MATCH($A398,Variables!$A$5:$A$65,0)))&amp;"."&amp;L$5</f>
        <v>egy.mit.atp.nav.gso.e.1</v>
      </c>
      <c r="M398" s="38">
        <f t="shared" ref="M398:Y398" si="304">MAX(INDEX(M$184:M$195,$D398)+M389*(1+$E398),0.01)</f>
        <v>17.158693776206693</v>
      </c>
      <c r="N398" s="37">
        <f t="shared" si="304"/>
        <v>11.745025717344719</v>
      </c>
      <c r="O398" s="37">
        <f t="shared" si="304"/>
        <v>9.5760091057976258</v>
      </c>
      <c r="P398" s="37">
        <f t="shared" si="304"/>
        <v>9.5760091057976258</v>
      </c>
      <c r="Q398" s="37">
        <f t="shared" si="304"/>
        <v>9.5760091057976258</v>
      </c>
      <c r="R398" s="37">
        <f t="shared" si="304"/>
        <v>9.5760091057976258</v>
      </c>
      <c r="S398" s="37">
        <f t="shared" si="304"/>
        <v>9.5760091057976258</v>
      </c>
      <c r="T398" s="37">
        <f t="shared" si="304"/>
        <v>9.5760091057976258</v>
      </c>
      <c r="U398" s="37">
        <f t="shared" si="304"/>
        <v>9.5760091057976258</v>
      </c>
      <c r="V398" s="37">
        <f t="shared" si="304"/>
        <v>9.5760091057976258</v>
      </c>
      <c r="W398" s="37">
        <f t="shared" si="304"/>
        <v>9.5760091057976258</v>
      </c>
      <c r="X398" s="37">
        <f t="shared" si="304"/>
        <v>9.5760091057976258</v>
      </c>
      <c r="Y398" s="37">
        <f t="shared" si="304"/>
        <v>9.5760091057976258</v>
      </c>
      <c r="Z398" s="39">
        <f>POSTTAX(INDEX(Z$184:Z$195,$D398),Z389,$E398)</f>
        <v>9.5760091057976258</v>
      </c>
      <c r="AA398" s="39"/>
      <c r="AB398" s="23" t="str">
        <f>LOWER(Settings!$C$4)&amp;".mit."&amp;$A398&amp;IF($C398="","","."&amp;$C398&amp;"."&amp;$B398)&amp;IF(INDEX(Variables!$D$5:$D$65,MATCH($A398,Variables!$A$5:$A$65,0))="","","."&amp;INDEX(Variables!$D$5:$D$65,MATCH($A398,Variables!$A$5:$A$65,0)))&amp;"."&amp;AB$5</f>
        <v>egy.mit.atp.nav.gso.e.2</v>
      </c>
      <c r="AC398" s="38">
        <f t="shared" ref="AC398:AO398" si="305">MAX(INDEX(AC$184:AC$195,$D398)+AC389*(1+$E398),0.01)</f>
        <v>17.158693776206693</v>
      </c>
      <c r="AD398" s="37">
        <f t="shared" si="305"/>
        <v>11.745025717344719</v>
      </c>
      <c r="AE398" s="37">
        <f t="shared" si="305"/>
        <v>9.5760091057976258</v>
      </c>
      <c r="AF398" s="37">
        <f t="shared" si="305"/>
        <v>9.5760091057976258</v>
      </c>
      <c r="AG398" s="37">
        <f t="shared" si="305"/>
        <v>9.5760091057976258</v>
      </c>
      <c r="AH398" s="37">
        <f t="shared" si="305"/>
        <v>11.084867505797625</v>
      </c>
      <c r="AI398" s="37">
        <f t="shared" si="305"/>
        <v>11.084867505797625</v>
      </c>
      <c r="AJ398" s="37">
        <f t="shared" si="305"/>
        <v>11.084867505797625</v>
      </c>
      <c r="AK398" s="37">
        <f t="shared" si="305"/>
        <v>11.084867505797625</v>
      </c>
      <c r="AL398" s="37">
        <f t="shared" si="305"/>
        <v>11.084867505797625</v>
      </c>
      <c r="AM398" s="37">
        <f t="shared" si="305"/>
        <v>11.084867505797625</v>
      </c>
      <c r="AN398" s="37">
        <f t="shared" si="305"/>
        <v>11.084867505797625</v>
      </c>
      <c r="AO398" s="37">
        <f t="shared" si="305"/>
        <v>11.084867505797625</v>
      </c>
      <c r="AP398" s="39">
        <f>POSTTAX(INDEX(AP$184:AP$195,$D398),AP389,$E398)</f>
        <v>11.084867505797625</v>
      </c>
    </row>
    <row r="399" spans="1:42" hidden="1" outlineLevel="2" x14ac:dyDescent="0.25">
      <c r="A399" s="5" t="s">
        <v>934</v>
      </c>
      <c r="B399" s="5" t="s">
        <v>873</v>
      </c>
      <c r="C399" s="5" t="s">
        <v>883</v>
      </c>
      <c r="D399" s="37">
        <f>INDEX(Inputs!$R$5:$R$132,MATCH($B399&amp;"|"&amp;$C399,Inputs!$A$5:$A$132,0))</f>
        <v>8</v>
      </c>
      <c r="E399" s="37">
        <f>INDEX(Inputs!$S$5:$S$132,MATCH($B399&amp;"|"&amp;$C399,Inputs!$A$5:$A$132,0))</f>
        <v>0.14000000000000001</v>
      </c>
      <c r="F399" s="36"/>
      <c r="G399" s="36"/>
      <c r="H399" s="5" t="str">
        <f>INDEX(Variables!$B$5:$B$65,MATCH($A399,Variables!$A$5:$A$65,0))&amp;IF($C399="",""," | "&amp;INDEX(Mapping!$B$5:$B$26,MATCH($C399,Mapping!$A$5:$A$26,0))&amp;" | "&amp;INDEX(Mapping!$B$30:$B$41,MATCH($B399,Mapping!$A$30:$A$41,0)))</f>
        <v>After-tax price | Domestic navigation | Diesel</v>
      </c>
      <c r="I399" s="5" t="str">
        <f>INDEX(Variables!$C$5:$C$65,MATCH($A399,Variables!$A$5:$A$65,0))</f>
        <v>$/GJ real</v>
      </c>
      <c r="J399" s="5" t="str">
        <f>INDEX(Variables!$E$5:$E$65,MATCH($A399,Variables!$A$5:$A$65,0))</f>
        <v>max(rpb of the price fuel + nce x (1 + VAT rate), 0.01)</v>
      </c>
      <c r="K399" s="5"/>
      <c r="L399" s="23" t="str">
        <f>LOWER(Settings!$C$4)&amp;".mit."&amp;$A399&amp;IF($C399="","","."&amp;$C399&amp;"."&amp;$B399)&amp;IF(INDEX(Variables!$D$5:$D$65,MATCH($A399,Variables!$A$5:$A$65,0))="","","."&amp;INDEX(Variables!$D$5:$D$65,MATCH($A399,Variables!$A$5:$A$65,0)))&amp;"."&amp;L$5</f>
        <v>egy.mit.atp.nav.die.e.1</v>
      </c>
      <c r="M399" s="38">
        <f t="shared" ref="M399:Y399" si="306">MAX(INDEX(M$184:M$195,$D399)+M390*(1+$E399),0.01)</f>
        <v>11.119692825057085</v>
      </c>
      <c r="N399" s="37">
        <f t="shared" si="306"/>
        <v>7.5420264416843619</v>
      </c>
      <c r="O399" s="37">
        <f t="shared" si="306"/>
        <v>6.6774643953035433</v>
      </c>
      <c r="P399" s="37">
        <f t="shared" si="306"/>
        <v>6.6774643953035433</v>
      </c>
      <c r="Q399" s="37">
        <f t="shared" si="306"/>
        <v>6.6774643953035433</v>
      </c>
      <c r="R399" s="37">
        <f t="shared" si="306"/>
        <v>6.6774643953035433</v>
      </c>
      <c r="S399" s="37">
        <f t="shared" si="306"/>
        <v>6.6774643953035433</v>
      </c>
      <c r="T399" s="37">
        <f t="shared" si="306"/>
        <v>6.6774643953035433</v>
      </c>
      <c r="U399" s="37">
        <f t="shared" si="306"/>
        <v>6.6774643953035433</v>
      </c>
      <c r="V399" s="37">
        <f t="shared" si="306"/>
        <v>6.6774643953035433</v>
      </c>
      <c r="W399" s="37">
        <f t="shared" si="306"/>
        <v>6.6774643953035433</v>
      </c>
      <c r="X399" s="37">
        <f t="shared" si="306"/>
        <v>6.6774643953035433</v>
      </c>
      <c r="Y399" s="37">
        <f t="shared" si="306"/>
        <v>6.6774643953035433</v>
      </c>
      <c r="Z399" s="39">
        <f>POSTTAX(INDEX(Z$184:Z$195,$D399),Z390,$E399)</f>
        <v>6.6774643953035433</v>
      </c>
      <c r="AA399" s="39"/>
      <c r="AB399" s="23" t="str">
        <f>LOWER(Settings!$C$4)&amp;".mit."&amp;$A399&amp;IF($C399="","","."&amp;$C399&amp;"."&amp;$B399)&amp;IF(INDEX(Variables!$D$5:$D$65,MATCH($A399,Variables!$A$5:$A$65,0))="","","."&amp;INDEX(Variables!$D$5:$D$65,MATCH($A399,Variables!$A$5:$A$65,0)))&amp;"."&amp;AB$5</f>
        <v>egy.mit.atp.nav.die.e.2</v>
      </c>
      <c r="AC399" s="38">
        <f t="shared" ref="AC399:AO399" si="307">MAX(INDEX(AC$184:AC$195,$D399)+AC390*(1+$E399),0.01)</f>
        <v>11.119692825057085</v>
      </c>
      <c r="AD399" s="37">
        <f t="shared" si="307"/>
        <v>7.5420264416843619</v>
      </c>
      <c r="AE399" s="37">
        <f t="shared" si="307"/>
        <v>6.6774643953035433</v>
      </c>
      <c r="AF399" s="37">
        <f t="shared" si="307"/>
        <v>6.6774643953035433</v>
      </c>
      <c r="AG399" s="37">
        <f t="shared" si="307"/>
        <v>6.6774643953035433</v>
      </c>
      <c r="AH399" s="37">
        <f t="shared" si="307"/>
        <v>8.2919095953035438</v>
      </c>
      <c r="AI399" s="37">
        <f t="shared" si="307"/>
        <v>8.2919095953035438</v>
      </c>
      <c r="AJ399" s="37">
        <f t="shared" si="307"/>
        <v>8.2919095953035438</v>
      </c>
      <c r="AK399" s="37">
        <f t="shared" si="307"/>
        <v>8.2919095953035438</v>
      </c>
      <c r="AL399" s="37">
        <f t="shared" si="307"/>
        <v>8.2919095953035438</v>
      </c>
      <c r="AM399" s="37">
        <f t="shared" si="307"/>
        <v>8.2919095953035438</v>
      </c>
      <c r="AN399" s="37">
        <f t="shared" si="307"/>
        <v>8.2919095953035438</v>
      </c>
      <c r="AO399" s="37">
        <f t="shared" si="307"/>
        <v>8.2919095953035438</v>
      </c>
      <c r="AP399" s="39">
        <f>POSTTAX(INDEX(AP$184:AP$195,$D399),AP390,$E399)</f>
        <v>8.2919095953035438</v>
      </c>
    </row>
    <row r="400" spans="1:42" hidden="1" outlineLevel="2" x14ac:dyDescent="0.25">
      <c r="A400" s="5" t="s">
        <v>934</v>
      </c>
      <c r="B400" s="5" t="s">
        <v>874</v>
      </c>
      <c r="C400" s="5" t="s">
        <v>883</v>
      </c>
      <c r="D400" s="37">
        <f>INDEX(Inputs!$R$5:$R$132,MATCH($B400&amp;"|"&amp;$C400,Inputs!$A$5:$A$132,0))</f>
        <v>9</v>
      </c>
      <c r="E400" s="37">
        <f>INDEX(Inputs!$S$5:$S$132,MATCH($B400&amp;"|"&amp;$C400,Inputs!$A$5:$A$132,0))</f>
        <v>0.14000000000000001</v>
      </c>
      <c r="F400" s="36"/>
      <c r="G400" s="36"/>
      <c r="H400" s="5" t="str">
        <f>INDEX(Variables!$B$5:$B$65,MATCH($A400,Variables!$A$5:$A$65,0))&amp;IF($C400="",""," | "&amp;INDEX(Mapping!$B$5:$B$26,MATCH($C400,Mapping!$A$5:$A$26,0))&amp;" | "&amp;INDEX(Mapping!$B$30:$B$41,MATCH($B400,Mapping!$A$30:$A$41,0)))</f>
        <v>After-tax price | Domestic navigation | LPG</v>
      </c>
      <c r="I400" s="5" t="str">
        <f>INDEX(Variables!$C$5:$C$65,MATCH($A400,Variables!$A$5:$A$65,0))</f>
        <v>$/GJ real</v>
      </c>
      <c r="J400" s="5" t="str">
        <f>INDEX(Variables!$E$5:$E$65,MATCH($A400,Variables!$A$5:$A$65,0))</f>
        <v>max(rpb of the price fuel + nce x (1 + VAT rate), 0.01)</v>
      </c>
      <c r="K400" s="5"/>
      <c r="L400" s="23" t="str">
        <f>LOWER(Settings!$C$4)&amp;".mit."&amp;$A400&amp;IF($C400="","","."&amp;$C400&amp;"."&amp;$B400)&amp;IF(INDEX(Variables!$D$5:$D$65,MATCH($A400,Variables!$A$5:$A$65,0))="","","."&amp;INDEX(Variables!$D$5:$D$65,MATCH($A400,Variables!$A$5:$A$65,0)))&amp;"."&amp;L$5</f>
        <v>egy.mit.atp.nav.lpg.e.1</v>
      </c>
      <c r="M400" s="38">
        <f t="shared" ref="M400:Y400" si="308">MAX(INDEX(M$184:M$195,$D400)+M391*(1+$E400),0.01)</f>
        <v>6.8368630121281031</v>
      </c>
      <c r="N400" s="37">
        <f t="shared" si="308"/>
        <v>3.9105675147185019</v>
      </c>
      <c r="O400" s="37">
        <f t="shared" si="308"/>
        <v>3.188808442669151</v>
      </c>
      <c r="P400" s="37">
        <f t="shared" si="308"/>
        <v>3.188808442669151</v>
      </c>
      <c r="Q400" s="37">
        <f t="shared" si="308"/>
        <v>3.188808442669151</v>
      </c>
      <c r="R400" s="37">
        <f t="shared" si="308"/>
        <v>3.188808442669151</v>
      </c>
      <c r="S400" s="37">
        <f t="shared" si="308"/>
        <v>3.188808442669151</v>
      </c>
      <c r="T400" s="37">
        <f t="shared" si="308"/>
        <v>3.188808442669151</v>
      </c>
      <c r="U400" s="37">
        <f t="shared" si="308"/>
        <v>3.188808442669151</v>
      </c>
      <c r="V400" s="37">
        <f t="shared" si="308"/>
        <v>3.188808442669151</v>
      </c>
      <c r="W400" s="37">
        <f t="shared" si="308"/>
        <v>3.188808442669151</v>
      </c>
      <c r="X400" s="37">
        <f t="shared" si="308"/>
        <v>3.188808442669151</v>
      </c>
      <c r="Y400" s="37">
        <f t="shared" si="308"/>
        <v>3.188808442669151</v>
      </c>
      <c r="Z400" s="39">
        <f>POSTTAX(INDEX(Z$184:Z$195,$D400),Z391,$E400)</f>
        <v>3.188808442669151</v>
      </c>
      <c r="AA400" s="39"/>
      <c r="AB400" s="23" t="str">
        <f>LOWER(Settings!$C$4)&amp;".mit."&amp;$A400&amp;IF($C400="","","."&amp;$C400&amp;"."&amp;$B400)&amp;IF(INDEX(Variables!$D$5:$D$65,MATCH($A400,Variables!$A$5:$A$65,0))="","","."&amp;INDEX(Variables!$D$5:$D$65,MATCH($A400,Variables!$A$5:$A$65,0)))&amp;"."&amp;AB$5</f>
        <v>egy.mit.atp.nav.lpg.e.2</v>
      </c>
      <c r="AC400" s="38">
        <f t="shared" ref="AC400:AO400" si="309">MAX(INDEX(AC$184:AC$195,$D400)+AC391*(1+$E400),0.01)</f>
        <v>6.8368630121281031</v>
      </c>
      <c r="AD400" s="37">
        <f t="shared" si="309"/>
        <v>3.9105675147185019</v>
      </c>
      <c r="AE400" s="37">
        <f t="shared" si="309"/>
        <v>3.188808442669151</v>
      </c>
      <c r="AF400" s="37">
        <f t="shared" si="309"/>
        <v>3.188808442669151</v>
      </c>
      <c r="AG400" s="37">
        <f t="shared" si="309"/>
        <v>3.188808442669151</v>
      </c>
      <c r="AH400" s="37">
        <f t="shared" si="309"/>
        <v>4.7528884426691516</v>
      </c>
      <c r="AI400" s="37">
        <f t="shared" si="309"/>
        <v>4.7528884426691516</v>
      </c>
      <c r="AJ400" s="37">
        <f t="shared" si="309"/>
        <v>4.7528884426691516</v>
      </c>
      <c r="AK400" s="37">
        <f t="shared" si="309"/>
        <v>4.7528884426691516</v>
      </c>
      <c r="AL400" s="37">
        <f t="shared" si="309"/>
        <v>4.7528884426691516</v>
      </c>
      <c r="AM400" s="37">
        <f t="shared" si="309"/>
        <v>4.7528884426691516</v>
      </c>
      <c r="AN400" s="37">
        <f t="shared" si="309"/>
        <v>4.7528884426691516</v>
      </c>
      <c r="AO400" s="37">
        <f t="shared" si="309"/>
        <v>4.7528884426691516</v>
      </c>
      <c r="AP400" s="39">
        <f>POSTTAX(INDEX(AP$184:AP$195,$D400),AP391,$E400)</f>
        <v>4.7528884426691516</v>
      </c>
    </row>
    <row r="401" spans="1:42" hidden="1" outlineLevel="2" x14ac:dyDescent="0.25">
      <c r="A401" s="5" t="s">
        <v>934</v>
      </c>
      <c r="B401" s="5" t="s">
        <v>875</v>
      </c>
      <c r="C401" s="5" t="s">
        <v>883</v>
      </c>
      <c r="D401" s="37">
        <f>INDEX(Inputs!$R$5:$R$132,MATCH($B401&amp;"|"&amp;$C401,Inputs!$A$5:$A$132,0))</f>
        <v>10</v>
      </c>
      <c r="E401" s="37">
        <f>INDEX(Inputs!$S$5:$S$132,MATCH($B401&amp;"|"&amp;$C401,Inputs!$A$5:$A$132,0))</f>
        <v>0.14000000000000001</v>
      </c>
      <c r="F401" s="36"/>
      <c r="G401" s="36"/>
      <c r="H401" s="5" t="str">
        <f>INDEX(Variables!$B$5:$B$65,MATCH($A401,Variables!$A$5:$A$65,0))&amp;IF($C401="",""," | "&amp;INDEX(Mapping!$B$5:$B$26,MATCH($C401,Mapping!$A$5:$A$26,0))&amp;" | "&amp;INDEX(Mapping!$B$30:$B$41,MATCH($B401,Mapping!$A$30:$A$41,0)))</f>
        <v>After-tax price | Domestic navigation | Kerosene</v>
      </c>
      <c r="I401" s="5" t="str">
        <f>INDEX(Variables!$C$5:$C$65,MATCH($A401,Variables!$A$5:$A$65,0))</f>
        <v>$/GJ real</v>
      </c>
      <c r="J401" s="5" t="str">
        <f>INDEX(Variables!$E$5:$E$65,MATCH($A401,Variables!$A$5:$A$65,0))</f>
        <v>max(rpb of the price fuel + nce x (1 + VAT rate), 0.01)</v>
      </c>
      <c r="K401" s="5"/>
      <c r="L401" s="23" t="str">
        <f>LOWER(Settings!$C$4)&amp;".mit."&amp;$A401&amp;IF($C401="","","."&amp;$C401&amp;"."&amp;$B401)&amp;IF(INDEX(Variables!$D$5:$D$65,MATCH($A401,Variables!$A$5:$A$65,0))="","","."&amp;INDEX(Variables!$D$5:$D$65,MATCH($A401,Variables!$A$5:$A$65,0)))&amp;"."&amp;L$5</f>
        <v>egy.mit.atp.nav.ker.e.1</v>
      </c>
      <c r="M401" s="38">
        <f t="shared" ref="M401:Y401" si="310">MAX(INDEX(M$184:M$195,$D401)+M392*(1+$E401),0.01)</f>
        <v>10.986063950621936</v>
      </c>
      <c r="N401" s="37">
        <f t="shared" si="310"/>
        <v>6.857917857789996</v>
      </c>
      <c r="O401" s="37">
        <f t="shared" si="310"/>
        <v>6.4691178449557931</v>
      </c>
      <c r="P401" s="37">
        <f t="shared" si="310"/>
        <v>6.4691178449557931</v>
      </c>
      <c r="Q401" s="37">
        <f t="shared" si="310"/>
        <v>6.4691178449557931</v>
      </c>
      <c r="R401" s="37">
        <f t="shared" si="310"/>
        <v>6.4691178449557931</v>
      </c>
      <c r="S401" s="37">
        <f t="shared" si="310"/>
        <v>6.4691178449557931</v>
      </c>
      <c r="T401" s="37">
        <f t="shared" si="310"/>
        <v>6.4691178449557931</v>
      </c>
      <c r="U401" s="37">
        <f t="shared" si="310"/>
        <v>6.4691178449557931</v>
      </c>
      <c r="V401" s="37">
        <f t="shared" si="310"/>
        <v>6.4691178449557931</v>
      </c>
      <c r="W401" s="37">
        <f t="shared" si="310"/>
        <v>6.4691178449557931</v>
      </c>
      <c r="X401" s="37">
        <f t="shared" si="310"/>
        <v>6.4691178449557931</v>
      </c>
      <c r="Y401" s="37">
        <f t="shared" si="310"/>
        <v>6.4691178449557931</v>
      </c>
      <c r="Z401" s="39">
        <f>POSTTAX(INDEX(Z$184:Z$195,$D401),Z392,$E401)</f>
        <v>6.4691178449557931</v>
      </c>
      <c r="AA401" s="39"/>
      <c r="AB401" s="23" t="str">
        <f>LOWER(Settings!$C$4)&amp;".mit."&amp;$A401&amp;IF($C401="","","."&amp;$C401&amp;"."&amp;$B401)&amp;IF(INDEX(Variables!$D$5:$D$65,MATCH($A401,Variables!$A$5:$A$65,0))="","","."&amp;INDEX(Variables!$D$5:$D$65,MATCH($A401,Variables!$A$5:$A$65,0)))&amp;"."&amp;AB$5</f>
        <v>egy.mit.atp.nav.ker.e.2</v>
      </c>
      <c r="AC401" s="38">
        <f t="shared" ref="AC401:AO401" si="311">MAX(INDEX(AC$184:AC$195,$D401)+AC392*(1+$E401),0.01)</f>
        <v>10.986063950621936</v>
      </c>
      <c r="AD401" s="37">
        <f t="shared" si="311"/>
        <v>6.857917857789996</v>
      </c>
      <c r="AE401" s="37">
        <f t="shared" si="311"/>
        <v>6.4691178449557931</v>
      </c>
      <c r="AF401" s="37">
        <f t="shared" si="311"/>
        <v>6.4691178449557931</v>
      </c>
      <c r="AG401" s="37">
        <f t="shared" si="311"/>
        <v>6.4691178449557931</v>
      </c>
      <c r="AH401" s="37">
        <f t="shared" si="311"/>
        <v>8.0321718449557942</v>
      </c>
      <c r="AI401" s="37">
        <f t="shared" si="311"/>
        <v>8.0321718449557942</v>
      </c>
      <c r="AJ401" s="37">
        <f t="shared" si="311"/>
        <v>8.0321718449557942</v>
      </c>
      <c r="AK401" s="37">
        <f t="shared" si="311"/>
        <v>8.0321718449557942</v>
      </c>
      <c r="AL401" s="37">
        <f t="shared" si="311"/>
        <v>8.0321718449557942</v>
      </c>
      <c r="AM401" s="37">
        <f t="shared" si="311"/>
        <v>8.0321718449557942</v>
      </c>
      <c r="AN401" s="37">
        <f t="shared" si="311"/>
        <v>8.0321718449557942</v>
      </c>
      <c r="AO401" s="37">
        <f t="shared" si="311"/>
        <v>8.0321718449557942</v>
      </c>
      <c r="AP401" s="39">
        <f>POSTTAX(INDEX(AP$184:AP$195,$D401),AP392,$E401)</f>
        <v>8.0321718449557942</v>
      </c>
    </row>
    <row r="402" spans="1:42" hidden="1" outlineLevel="2" x14ac:dyDescent="0.25">
      <c r="A402" s="5" t="s">
        <v>934</v>
      </c>
      <c r="B402" s="5" t="s">
        <v>876</v>
      </c>
      <c r="C402" s="5" t="s">
        <v>883</v>
      </c>
      <c r="D402" s="37">
        <f>INDEX(Inputs!$R$5:$R$132,MATCH($B402&amp;"|"&amp;$C402,Inputs!$A$5:$A$132,0))</f>
        <v>11</v>
      </c>
      <c r="E402" s="37">
        <f>INDEX(Inputs!$S$5:$S$132,MATCH($B402&amp;"|"&amp;$C402,Inputs!$A$5:$A$132,0))</f>
        <v>0.14000000000000001</v>
      </c>
      <c r="F402" s="36"/>
      <c r="G402" s="36"/>
      <c r="H402" s="5" t="str">
        <f>INDEX(Variables!$B$5:$B$65,MATCH($A402,Variables!$A$5:$A$65,0))&amp;IF($C402="",""," | "&amp;INDEX(Mapping!$B$5:$B$26,MATCH($C402,Mapping!$A$5:$A$26,0))&amp;" | "&amp;INDEX(Mapping!$B$30:$B$41,MATCH($B402,Mapping!$A$30:$A$41,0)))</f>
        <v>After-tax price | Domestic navigation | Other oil products</v>
      </c>
      <c r="I402" s="5" t="str">
        <f>INDEX(Variables!$C$5:$C$65,MATCH($A402,Variables!$A$5:$A$65,0))</f>
        <v>$/GJ real</v>
      </c>
      <c r="J402" s="5" t="str">
        <f>INDEX(Variables!$E$5:$E$65,MATCH($A402,Variables!$A$5:$A$65,0))</f>
        <v>max(rpb of the price fuel + nce x (1 + VAT rate), 0.01)</v>
      </c>
      <c r="K402" s="5"/>
      <c r="L402" s="23" t="str">
        <f>LOWER(Settings!$C$4)&amp;".mit."&amp;$A402&amp;IF($C402="","","."&amp;$C402&amp;"."&amp;$B402)&amp;IF(INDEX(Variables!$D$5:$D$65,MATCH($A402,Variables!$A$5:$A$65,0))="","","."&amp;INDEX(Variables!$D$5:$D$65,MATCH($A402,Variables!$A$5:$A$65,0)))&amp;"."&amp;L$5</f>
        <v>egy.mit.atp.nav.oop.e.1</v>
      </c>
      <c r="M402" s="38">
        <f t="shared" ref="M402:Y402" si="312">MAX(INDEX(M$184:M$195,$D402)+M393*(1+$E402),0.01)</f>
        <v>6.1565025275978833</v>
      </c>
      <c r="N402" s="37">
        <f t="shared" si="312"/>
        <v>4.8991170230239627</v>
      </c>
      <c r="O402" s="37">
        <f t="shared" si="312"/>
        <v>4.3171443814005652</v>
      </c>
      <c r="P402" s="37">
        <f t="shared" si="312"/>
        <v>4.3171443814005652</v>
      </c>
      <c r="Q402" s="37">
        <f t="shared" si="312"/>
        <v>4.3171443814005652</v>
      </c>
      <c r="R402" s="37">
        <f t="shared" si="312"/>
        <v>4.3171443814005652</v>
      </c>
      <c r="S402" s="37">
        <f t="shared" si="312"/>
        <v>4.3171443814005652</v>
      </c>
      <c r="T402" s="37">
        <f t="shared" si="312"/>
        <v>4.3171443814005652</v>
      </c>
      <c r="U402" s="37">
        <f t="shared" si="312"/>
        <v>4.3171443814005652</v>
      </c>
      <c r="V402" s="37">
        <f t="shared" si="312"/>
        <v>4.3171443814005652</v>
      </c>
      <c r="W402" s="37">
        <f t="shared" si="312"/>
        <v>4.3171443814005652</v>
      </c>
      <c r="X402" s="37">
        <f t="shared" si="312"/>
        <v>4.3171443814005652</v>
      </c>
      <c r="Y402" s="37">
        <f t="shared" si="312"/>
        <v>4.3171443814005652</v>
      </c>
      <c r="Z402" s="39">
        <f>POSTTAX(INDEX(Z$184:Z$195,$D402),Z393,$E402)</f>
        <v>4.3171443814005652</v>
      </c>
      <c r="AA402" s="39"/>
      <c r="AB402" s="23" t="str">
        <f>LOWER(Settings!$C$4)&amp;".mit."&amp;$A402&amp;IF($C402="","","."&amp;$C402&amp;"."&amp;$B402)&amp;IF(INDEX(Variables!$D$5:$D$65,MATCH($A402,Variables!$A$5:$A$65,0))="","","."&amp;INDEX(Variables!$D$5:$D$65,MATCH($A402,Variables!$A$5:$A$65,0)))&amp;"."&amp;AB$5</f>
        <v>egy.mit.atp.nav.oop.e.2</v>
      </c>
      <c r="AC402" s="38">
        <f t="shared" ref="AC402:AO402" si="313">MAX(INDEX(AC$184:AC$195,$D402)+AC393*(1+$E402),0.01)</f>
        <v>6.1565025275978833</v>
      </c>
      <c r="AD402" s="37">
        <f t="shared" si="313"/>
        <v>4.8991170230239627</v>
      </c>
      <c r="AE402" s="37">
        <f t="shared" si="313"/>
        <v>4.3171443814005652</v>
      </c>
      <c r="AF402" s="37">
        <f t="shared" si="313"/>
        <v>4.3171443814005652</v>
      </c>
      <c r="AG402" s="37">
        <f t="shared" si="313"/>
        <v>4.3171443814005652</v>
      </c>
      <c r="AH402" s="37">
        <f t="shared" si="313"/>
        <v>5.9315895814005657</v>
      </c>
      <c r="AI402" s="37">
        <f t="shared" si="313"/>
        <v>5.9315895814005657</v>
      </c>
      <c r="AJ402" s="37">
        <f t="shared" si="313"/>
        <v>5.9315895814005657</v>
      </c>
      <c r="AK402" s="37">
        <f t="shared" si="313"/>
        <v>5.9315895814005657</v>
      </c>
      <c r="AL402" s="37">
        <f t="shared" si="313"/>
        <v>5.9315895814005657</v>
      </c>
      <c r="AM402" s="37">
        <f t="shared" si="313"/>
        <v>5.9315895814005657</v>
      </c>
      <c r="AN402" s="37">
        <f t="shared" si="313"/>
        <v>5.9315895814005657</v>
      </c>
      <c r="AO402" s="37">
        <f t="shared" si="313"/>
        <v>5.9315895814005657</v>
      </c>
      <c r="AP402" s="39">
        <f>POSTTAX(INDEX(AP$184:AP$195,$D402),AP393,$E402)</f>
        <v>5.9315895814005657</v>
      </c>
    </row>
    <row r="403" spans="1:42" hidden="1" outlineLevel="2" x14ac:dyDescent="0.25">
      <c r="A403" s="5" t="s">
        <v>934</v>
      </c>
      <c r="B403" s="5" t="s">
        <v>877</v>
      </c>
      <c r="C403" s="5" t="s">
        <v>883</v>
      </c>
      <c r="D403" s="37">
        <f>INDEX(Inputs!$R$5:$R$132,MATCH($B403&amp;"|"&amp;$C403,Inputs!$A$5:$A$132,0))</f>
        <v>12</v>
      </c>
      <c r="E403" s="37">
        <f>INDEX(Inputs!$S$5:$S$132,MATCH($B403&amp;"|"&amp;$C403,Inputs!$A$5:$A$132,0))</f>
        <v>0</v>
      </c>
      <c r="F403" s="36"/>
      <c r="G403" s="36"/>
      <c r="H403" s="5" t="str">
        <f>INDEX(Variables!$B$5:$B$65,MATCH($A403,Variables!$A$5:$A$65,0))&amp;IF($C403="",""," | "&amp;INDEX(Mapping!$B$5:$B$26,MATCH($C403,Mapping!$A$5:$A$26,0))&amp;" | "&amp;INDEX(Mapping!$B$30:$B$41,MATCH($B403,Mapping!$A$30:$A$41,0)))</f>
        <v>After-tax price | Domestic navigation | Biomass</v>
      </c>
      <c r="I403" s="5" t="str">
        <f>INDEX(Variables!$C$5:$C$65,MATCH($A403,Variables!$A$5:$A$65,0))</f>
        <v>$/GJ real</v>
      </c>
      <c r="J403" s="5" t="str">
        <f>INDEX(Variables!$E$5:$E$65,MATCH($A403,Variables!$A$5:$A$65,0))</f>
        <v>max(rpb of the price fuel + nce x (1 + VAT rate), 0.01)</v>
      </c>
      <c r="K403" s="5"/>
      <c r="L403" s="23" t="str">
        <f>LOWER(Settings!$C$4)&amp;".mit."&amp;$A403&amp;IF($C403="","","."&amp;$C403&amp;"."&amp;$B403)&amp;IF(INDEX(Variables!$D$5:$D$65,MATCH($A403,Variables!$A$5:$A$65,0))="","","."&amp;INDEX(Variables!$D$5:$D$65,MATCH($A403,Variables!$A$5:$A$65,0)))&amp;"."&amp;L$5</f>
        <v>egy.mit.atp.nav.bio.e.1</v>
      </c>
      <c r="M403" s="38">
        <f t="shared" ref="M403:Y403" si="314">MAX(INDEX(M$184:M$195,$D403)+M394*(1+$E403),0.01)</f>
        <v>14.470551096834159</v>
      </c>
      <c r="N403" s="37">
        <f t="shared" si="314"/>
        <v>14.470200555728038</v>
      </c>
      <c r="O403" s="37">
        <f t="shared" si="314"/>
        <v>14.470971901687905</v>
      </c>
      <c r="P403" s="37">
        <f t="shared" si="314"/>
        <v>14.470971901687905</v>
      </c>
      <c r="Q403" s="37">
        <f t="shared" si="314"/>
        <v>14.470971901687905</v>
      </c>
      <c r="R403" s="37">
        <f t="shared" si="314"/>
        <v>14.470971901687905</v>
      </c>
      <c r="S403" s="37">
        <f t="shared" si="314"/>
        <v>14.470971901687905</v>
      </c>
      <c r="T403" s="37">
        <f t="shared" si="314"/>
        <v>14.470971901687905</v>
      </c>
      <c r="U403" s="37">
        <f t="shared" si="314"/>
        <v>14.470971901687905</v>
      </c>
      <c r="V403" s="37">
        <f t="shared" si="314"/>
        <v>14.470971901687905</v>
      </c>
      <c r="W403" s="37">
        <f t="shared" si="314"/>
        <v>14.470971901687905</v>
      </c>
      <c r="X403" s="37">
        <f t="shared" si="314"/>
        <v>14.470971901687905</v>
      </c>
      <c r="Y403" s="37">
        <f t="shared" si="314"/>
        <v>14.470971901687905</v>
      </c>
      <c r="Z403" s="39">
        <f>POSTTAX(INDEX(Z$184:Z$195,$D403),Z394,$E403)</f>
        <v>14.470971901687905</v>
      </c>
      <c r="AA403" s="39"/>
      <c r="AB403" s="23" t="str">
        <f>LOWER(Settings!$C$4)&amp;".mit."&amp;$A403&amp;IF($C403="","","."&amp;$C403&amp;"."&amp;$B403)&amp;IF(INDEX(Variables!$D$5:$D$65,MATCH($A403,Variables!$A$5:$A$65,0))="","","."&amp;INDEX(Variables!$D$5:$D$65,MATCH($A403,Variables!$A$5:$A$65,0)))&amp;"."&amp;AB$5</f>
        <v>egy.mit.atp.nav.bio.e.2</v>
      </c>
      <c r="AC403" s="38">
        <f t="shared" ref="AC403:AO403" si="315">MAX(INDEX(AC$184:AC$195,$D403)+AC394*(1+$E403),0.01)</f>
        <v>14.470551096834159</v>
      </c>
      <c r="AD403" s="37">
        <f t="shared" si="315"/>
        <v>14.470200555728038</v>
      </c>
      <c r="AE403" s="37">
        <f t="shared" si="315"/>
        <v>14.470971901687905</v>
      </c>
      <c r="AF403" s="37">
        <f t="shared" si="315"/>
        <v>14.470971901687905</v>
      </c>
      <c r="AG403" s="37">
        <f t="shared" si="315"/>
        <v>14.470971901687905</v>
      </c>
      <c r="AH403" s="37">
        <f t="shared" si="315"/>
        <v>14.470971901687905</v>
      </c>
      <c r="AI403" s="37">
        <f t="shared" si="315"/>
        <v>14.470971901687905</v>
      </c>
      <c r="AJ403" s="37">
        <f t="shared" si="315"/>
        <v>14.470971901687905</v>
      </c>
      <c r="AK403" s="37">
        <f t="shared" si="315"/>
        <v>14.470971901687905</v>
      </c>
      <c r="AL403" s="37">
        <f t="shared" si="315"/>
        <v>14.470971901687905</v>
      </c>
      <c r="AM403" s="37">
        <f t="shared" si="315"/>
        <v>14.470971901687905</v>
      </c>
      <c r="AN403" s="37">
        <f t="shared" si="315"/>
        <v>14.470971901687905</v>
      </c>
      <c r="AO403" s="37">
        <f t="shared" si="315"/>
        <v>14.470971901687905</v>
      </c>
      <c r="AP403" s="39">
        <f>POSTTAX(INDEX(AP$184:AP$195,$D403),AP394,$E403)</f>
        <v>14.470971901687905</v>
      </c>
    </row>
    <row r="404" spans="1:42" hidden="1" outlineLevel="2" x14ac:dyDescent="0.25"/>
    <row r="405" spans="1:42" hidden="1" outlineLevel="2" x14ac:dyDescent="0.25">
      <c r="A405" s="5" t="s">
        <v>935</v>
      </c>
      <c r="B405" s="5" t="s">
        <v>869</v>
      </c>
      <c r="C405" s="5" t="s">
        <v>883</v>
      </c>
      <c r="D405" s="37">
        <f>INDEX(Inputs!$M$5:$M$132,MATCH($B405&amp;"|"&amp;$C405,Inputs!$A$5:$A$132,0))</f>
        <v>2</v>
      </c>
      <c r="E405" s="37">
        <f>INDEX(Inputs!$T$5:$T$132,MATCH($B405&amp;"|"&amp;$C405,Inputs!$A$5:$A$132,0))</f>
        <v>9.4308000000000003E-2</v>
      </c>
      <c r="F405" s="37">
        <f>INDEX(Inputs!$K$5:$K$132,MATCH($B405&amp;"|"&amp;$C405,Inputs!$A$5:$A$132,0))</f>
        <v>5</v>
      </c>
      <c r="G405" s="36"/>
      <c r="H405" s="5" t="str">
        <f>INDEX(Variables!$B$5:$B$65,MATCH($A405,Variables!$A$5:$A$65,0))&amp;IF($C405="",""," | "&amp;INDEX(Mapping!$B$5:$B$26,MATCH($C405,Mapping!$A$5:$A$26,0))&amp;" | "&amp;INDEX(Mapping!$B$30:$B$41,MATCH($B405,Mapping!$A$30:$A$41,0)))</f>
        <v>Shadow price on the efficiency margin | Domestic navigation | Coal</v>
      </c>
      <c r="I405" s="5" t="str">
        <f>INDEX(Variables!$C$5:$C$65,MATCH($A405,Variables!$A$5:$A$65,0))</f>
        <v>$/GJ</v>
      </c>
      <c r="J405" s="5" t="str">
        <f>INDEX(Variables!$E$5:$E$65,MATCH($A405,Variables!$A$5:$A$65,0))</f>
        <v>Sector shadow price x EF x share</v>
      </c>
      <c r="K405" s="5"/>
      <c r="L405" s="23" t="str">
        <f>LOWER(Settings!$C$4)&amp;".mit."&amp;$A405&amp;IF($C405="","","."&amp;$C405&amp;"."&amp;$B405)&amp;IF(INDEX(Variables!$D$5:$D$65,MATCH($A405,Variables!$A$5:$A$65,0))="","","."&amp;INDEX(Variables!$D$5:$D$65,MATCH($A405,Variables!$A$5:$A$65,0)))&amp;"."&amp;L$5</f>
        <v>egy.mit.shp.nav.coa.1</v>
      </c>
      <c r="M405" s="38">
        <f t="shared" ref="M405:Z412" si="316">INDEX(M$127:M$130,$D405)*$E405*INDEX(M$131:M$147,$F405)</f>
        <v>0</v>
      </c>
      <c r="N405" s="37">
        <f t="shared" si="316"/>
        <v>0</v>
      </c>
      <c r="O405" s="37">
        <f t="shared" si="316"/>
        <v>0</v>
      </c>
      <c r="P405" s="37">
        <f t="shared" si="316"/>
        <v>0</v>
      </c>
      <c r="Q405" s="37">
        <f t="shared" si="316"/>
        <v>0</v>
      </c>
      <c r="R405" s="37">
        <f t="shared" si="316"/>
        <v>0</v>
      </c>
      <c r="S405" s="37">
        <f t="shared" si="316"/>
        <v>0</v>
      </c>
      <c r="T405" s="37">
        <f t="shared" si="316"/>
        <v>0</v>
      </c>
      <c r="U405" s="37">
        <f t="shared" si="316"/>
        <v>0</v>
      </c>
      <c r="V405" s="37">
        <f t="shared" si="316"/>
        <v>0</v>
      </c>
      <c r="W405" s="37">
        <f t="shared" si="316"/>
        <v>0</v>
      </c>
      <c r="X405" s="37">
        <f t="shared" si="316"/>
        <v>0</v>
      </c>
      <c r="Y405" s="37">
        <f t="shared" si="316"/>
        <v>0</v>
      </c>
      <c r="Z405" s="37">
        <f t="shared" si="316"/>
        <v>0</v>
      </c>
      <c r="AA405" s="37"/>
      <c r="AB405" s="23" t="str">
        <f>LOWER(Settings!$C$4)&amp;".mit."&amp;$A405&amp;IF($C405="","","."&amp;$C405&amp;"."&amp;$B405)&amp;IF(INDEX(Variables!$D$5:$D$65,MATCH($A405,Variables!$A$5:$A$65,0))="","","."&amp;INDEX(Variables!$D$5:$D$65,MATCH($A405,Variables!$A$5:$A$65,0)))&amp;"."&amp;AB$5</f>
        <v>egy.mit.shp.nav.coa.2</v>
      </c>
      <c r="AC405" s="38">
        <f t="shared" ref="AC405:AP412" si="317">INDEX(AC$127:AC$130,$D405)*$E405*INDEX(AC$131:AC$147,$F405)</f>
        <v>0</v>
      </c>
      <c r="AD405" s="37">
        <f t="shared" si="317"/>
        <v>0</v>
      </c>
      <c r="AE405" s="37">
        <f t="shared" si="317"/>
        <v>0</v>
      </c>
      <c r="AF405" s="37">
        <f t="shared" si="317"/>
        <v>0</v>
      </c>
      <c r="AG405" s="37">
        <f t="shared" si="317"/>
        <v>0</v>
      </c>
      <c r="AH405" s="37">
        <f t="shared" si="317"/>
        <v>0</v>
      </c>
      <c r="AI405" s="37">
        <f t="shared" si="317"/>
        <v>0</v>
      </c>
      <c r="AJ405" s="37">
        <f t="shared" si="317"/>
        <v>0</v>
      </c>
      <c r="AK405" s="37">
        <f t="shared" si="317"/>
        <v>0</v>
      </c>
      <c r="AL405" s="37">
        <f t="shared" si="317"/>
        <v>0</v>
      </c>
      <c r="AM405" s="37">
        <f t="shared" si="317"/>
        <v>0</v>
      </c>
      <c r="AN405" s="37">
        <f t="shared" si="317"/>
        <v>0</v>
      </c>
      <c r="AO405" s="37">
        <f t="shared" si="317"/>
        <v>0</v>
      </c>
      <c r="AP405" s="37">
        <f t="shared" si="317"/>
        <v>0</v>
      </c>
    </row>
    <row r="406" spans="1:42" hidden="1" outlineLevel="2" x14ac:dyDescent="0.25">
      <c r="A406" s="5" t="s">
        <v>935</v>
      </c>
      <c r="B406" s="5" t="s">
        <v>871</v>
      </c>
      <c r="C406" s="5" t="s">
        <v>883</v>
      </c>
      <c r="D406" s="37">
        <f>INDEX(Inputs!$M$5:$M$132,MATCH($B406&amp;"|"&amp;$C406,Inputs!$A$5:$A$132,0))</f>
        <v>2</v>
      </c>
      <c r="E406" s="37">
        <f>INDEX(Inputs!$T$5:$T$132,MATCH($B406&amp;"|"&amp;$C406,Inputs!$A$5:$A$132,0))</f>
        <v>5.5800000000000002E-2</v>
      </c>
      <c r="F406" s="37">
        <f>INDEX(Inputs!$K$5:$K$132,MATCH($B406&amp;"|"&amp;$C406,Inputs!$A$5:$A$132,0))</f>
        <v>5</v>
      </c>
      <c r="G406" s="36"/>
      <c r="H406" s="5" t="str">
        <f>INDEX(Variables!$B$5:$B$65,MATCH($A406,Variables!$A$5:$A$65,0))&amp;IF($C406="",""," | "&amp;INDEX(Mapping!$B$5:$B$26,MATCH($C406,Mapping!$A$5:$A$26,0))&amp;" | "&amp;INDEX(Mapping!$B$30:$B$41,MATCH($B406,Mapping!$A$30:$A$41,0)))</f>
        <v>Shadow price on the efficiency margin | Domestic navigation | Natural gas</v>
      </c>
      <c r="I406" s="5" t="str">
        <f>INDEX(Variables!$C$5:$C$65,MATCH($A406,Variables!$A$5:$A$65,0))</f>
        <v>$/GJ</v>
      </c>
      <c r="J406" s="5" t="str">
        <f>INDEX(Variables!$E$5:$E$65,MATCH($A406,Variables!$A$5:$A$65,0))</f>
        <v>Sector shadow price x EF x share</v>
      </c>
      <c r="K406" s="5"/>
      <c r="L406" s="23" t="str">
        <f>LOWER(Settings!$C$4)&amp;".mit."&amp;$A406&amp;IF($C406="","","."&amp;$C406&amp;"."&amp;$B406)&amp;IF(INDEX(Variables!$D$5:$D$65,MATCH($A406,Variables!$A$5:$A$65,0))="","","."&amp;INDEX(Variables!$D$5:$D$65,MATCH($A406,Variables!$A$5:$A$65,0)))&amp;"."&amp;L$5</f>
        <v>egy.mit.shp.nav.nga.1</v>
      </c>
      <c r="M406" s="38">
        <f t="shared" si="316"/>
        <v>0</v>
      </c>
      <c r="N406" s="37">
        <f t="shared" si="316"/>
        <v>0</v>
      </c>
      <c r="O406" s="37">
        <f t="shared" si="316"/>
        <v>0</v>
      </c>
      <c r="P406" s="37">
        <f t="shared" si="316"/>
        <v>0</v>
      </c>
      <c r="Q406" s="37">
        <f t="shared" si="316"/>
        <v>0</v>
      </c>
      <c r="R406" s="37">
        <f t="shared" si="316"/>
        <v>0</v>
      </c>
      <c r="S406" s="37">
        <f t="shared" si="316"/>
        <v>0</v>
      </c>
      <c r="T406" s="37">
        <f t="shared" si="316"/>
        <v>0</v>
      </c>
      <c r="U406" s="37">
        <f t="shared" si="316"/>
        <v>0</v>
      </c>
      <c r="V406" s="37">
        <f t="shared" si="316"/>
        <v>0</v>
      </c>
      <c r="W406" s="37">
        <f t="shared" si="316"/>
        <v>0</v>
      </c>
      <c r="X406" s="37">
        <f t="shared" si="316"/>
        <v>0</v>
      </c>
      <c r="Y406" s="37">
        <f t="shared" si="316"/>
        <v>0</v>
      </c>
      <c r="Z406" s="37">
        <f t="shared" si="316"/>
        <v>0</v>
      </c>
      <c r="AA406" s="37"/>
      <c r="AB406" s="23" t="str">
        <f>LOWER(Settings!$C$4)&amp;".mit."&amp;$A406&amp;IF($C406="","","."&amp;$C406&amp;"."&amp;$B406)&amp;IF(INDEX(Variables!$D$5:$D$65,MATCH($A406,Variables!$A$5:$A$65,0))="","","."&amp;INDEX(Variables!$D$5:$D$65,MATCH($A406,Variables!$A$5:$A$65,0)))&amp;"."&amp;AB$5</f>
        <v>egy.mit.shp.nav.nga.2</v>
      </c>
      <c r="AC406" s="38">
        <f t="shared" si="317"/>
        <v>0</v>
      </c>
      <c r="AD406" s="37">
        <f t="shared" si="317"/>
        <v>0</v>
      </c>
      <c r="AE406" s="37">
        <f t="shared" si="317"/>
        <v>0</v>
      </c>
      <c r="AF406" s="37">
        <f t="shared" si="317"/>
        <v>0</v>
      </c>
      <c r="AG406" s="37">
        <f t="shared" si="317"/>
        <v>0</v>
      </c>
      <c r="AH406" s="37">
        <f t="shared" si="317"/>
        <v>0</v>
      </c>
      <c r="AI406" s="37">
        <f t="shared" si="317"/>
        <v>0</v>
      </c>
      <c r="AJ406" s="37">
        <f t="shared" si="317"/>
        <v>0</v>
      </c>
      <c r="AK406" s="37">
        <f t="shared" si="317"/>
        <v>0</v>
      </c>
      <c r="AL406" s="37">
        <f t="shared" si="317"/>
        <v>0</v>
      </c>
      <c r="AM406" s="37">
        <f t="shared" si="317"/>
        <v>0</v>
      </c>
      <c r="AN406" s="37">
        <f t="shared" si="317"/>
        <v>0</v>
      </c>
      <c r="AO406" s="37">
        <f t="shared" si="317"/>
        <v>0</v>
      </c>
      <c r="AP406" s="37">
        <f t="shared" si="317"/>
        <v>0</v>
      </c>
    </row>
    <row r="407" spans="1:42" hidden="1" outlineLevel="2" x14ac:dyDescent="0.25">
      <c r="A407" s="5" t="s">
        <v>935</v>
      </c>
      <c r="B407" s="5" t="s">
        <v>872</v>
      </c>
      <c r="C407" s="5" t="s">
        <v>883</v>
      </c>
      <c r="D407" s="37">
        <f>INDEX(Inputs!$M$5:$M$132,MATCH($B407&amp;"|"&amp;$C407,Inputs!$A$5:$A$132,0))</f>
        <v>2</v>
      </c>
      <c r="E407" s="37">
        <f>INDEX(Inputs!$T$5:$T$132,MATCH($B407&amp;"|"&amp;$C407,Inputs!$A$5:$A$132,0))</f>
        <v>6.6178000000000001E-2</v>
      </c>
      <c r="F407" s="37">
        <f>INDEX(Inputs!$K$5:$K$132,MATCH($B407&amp;"|"&amp;$C407,Inputs!$A$5:$A$132,0))</f>
        <v>5</v>
      </c>
      <c r="G407" s="36"/>
      <c r="H407" s="5" t="str">
        <f>INDEX(Variables!$B$5:$B$65,MATCH($A407,Variables!$A$5:$A$65,0))&amp;IF($C407="",""," | "&amp;INDEX(Mapping!$B$5:$B$26,MATCH($C407,Mapping!$A$5:$A$26,0))&amp;" | "&amp;INDEX(Mapping!$B$30:$B$41,MATCH($B407,Mapping!$A$30:$A$41,0)))</f>
        <v>Shadow price on the efficiency margin | Domestic navigation | Gasoline</v>
      </c>
      <c r="I407" s="5" t="str">
        <f>INDEX(Variables!$C$5:$C$65,MATCH($A407,Variables!$A$5:$A$65,0))</f>
        <v>$/GJ</v>
      </c>
      <c r="J407" s="5" t="str">
        <f>INDEX(Variables!$E$5:$E$65,MATCH($A407,Variables!$A$5:$A$65,0))</f>
        <v>Sector shadow price x EF x share</v>
      </c>
      <c r="K407" s="5"/>
      <c r="L407" s="23" t="str">
        <f>LOWER(Settings!$C$4)&amp;".mit."&amp;$A407&amp;IF($C407="","","."&amp;$C407&amp;"."&amp;$B407)&amp;IF(INDEX(Variables!$D$5:$D$65,MATCH($A407,Variables!$A$5:$A$65,0))="","","."&amp;INDEX(Variables!$D$5:$D$65,MATCH($A407,Variables!$A$5:$A$65,0)))&amp;"."&amp;L$5</f>
        <v>egy.mit.shp.nav.gso.1</v>
      </c>
      <c r="M407" s="38">
        <f t="shared" si="316"/>
        <v>0</v>
      </c>
      <c r="N407" s="37">
        <f t="shared" si="316"/>
        <v>0</v>
      </c>
      <c r="O407" s="37">
        <f t="shared" si="316"/>
        <v>0</v>
      </c>
      <c r="P407" s="37">
        <f t="shared" si="316"/>
        <v>0</v>
      </c>
      <c r="Q407" s="37">
        <f t="shared" si="316"/>
        <v>0</v>
      </c>
      <c r="R407" s="37">
        <f t="shared" si="316"/>
        <v>0</v>
      </c>
      <c r="S407" s="37">
        <f t="shared" si="316"/>
        <v>0</v>
      </c>
      <c r="T407" s="37">
        <f t="shared" si="316"/>
        <v>0</v>
      </c>
      <c r="U407" s="37">
        <f t="shared" si="316"/>
        <v>0</v>
      </c>
      <c r="V407" s="37">
        <f t="shared" si="316"/>
        <v>0</v>
      </c>
      <c r="W407" s="37">
        <f t="shared" si="316"/>
        <v>0</v>
      </c>
      <c r="X407" s="37">
        <f t="shared" si="316"/>
        <v>0</v>
      </c>
      <c r="Y407" s="37">
        <f t="shared" si="316"/>
        <v>0</v>
      </c>
      <c r="Z407" s="37">
        <f t="shared" si="316"/>
        <v>0</v>
      </c>
      <c r="AA407" s="37"/>
      <c r="AB407" s="23" t="str">
        <f>LOWER(Settings!$C$4)&amp;".mit."&amp;$A407&amp;IF($C407="","","."&amp;$C407&amp;"."&amp;$B407)&amp;IF(INDEX(Variables!$D$5:$D$65,MATCH($A407,Variables!$A$5:$A$65,0))="","","."&amp;INDEX(Variables!$D$5:$D$65,MATCH($A407,Variables!$A$5:$A$65,0)))&amp;"."&amp;AB$5</f>
        <v>egy.mit.shp.nav.gso.2</v>
      </c>
      <c r="AC407" s="38">
        <f t="shared" si="317"/>
        <v>0</v>
      </c>
      <c r="AD407" s="37">
        <f t="shared" si="317"/>
        <v>0</v>
      </c>
      <c r="AE407" s="37">
        <f t="shared" si="317"/>
        <v>0</v>
      </c>
      <c r="AF407" s="37">
        <f t="shared" si="317"/>
        <v>0</v>
      </c>
      <c r="AG407" s="37">
        <f t="shared" si="317"/>
        <v>0</v>
      </c>
      <c r="AH407" s="37">
        <f t="shared" si="317"/>
        <v>0</v>
      </c>
      <c r="AI407" s="37">
        <f t="shared" si="317"/>
        <v>0</v>
      </c>
      <c r="AJ407" s="37">
        <f t="shared" si="317"/>
        <v>0</v>
      </c>
      <c r="AK407" s="37">
        <f t="shared" si="317"/>
        <v>0</v>
      </c>
      <c r="AL407" s="37">
        <f t="shared" si="317"/>
        <v>0</v>
      </c>
      <c r="AM407" s="37">
        <f t="shared" si="317"/>
        <v>0</v>
      </c>
      <c r="AN407" s="37">
        <f t="shared" si="317"/>
        <v>0</v>
      </c>
      <c r="AO407" s="37">
        <f t="shared" si="317"/>
        <v>0</v>
      </c>
      <c r="AP407" s="37">
        <f t="shared" si="317"/>
        <v>0</v>
      </c>
    </row>
    <row r="408" spans="1:42" hidden="1" outlineLevel="2" x14ac:dyDescent="0.25">
      <c r="A408" s="5" t="s">
        <v>935</v>
      </c>
      <c r="B408" s="5" t="s">
        <v>873</v>
      </c>
      <c r="C408" s="5" t="s">
        <v>883</v>
      </c>
      <c r="D408" s="37">
        <f>INDEX(Inputs!$M$5:$M$132,MATCH($B408&amp;"|"&amp;$C408,Inputs!$A$5:$A$132,0))</f>
        <v>2</v>
      </c>
      <c r="E408" s="37">
        <f>INDEX(Inputs!$T$5:$T$132,MATCH($B408&amp;"|"&amp;$C408,Inputs!$A$5:$A$132,0))</f>
        <v>7.0808999999999997E-2</v>
      </c>
      <c r="F408" s="37">
        <f>INDEX(Inputs!$K$5:$K$132,MATCH($B408&amp;"|"&amp;$C408,Inputs!$A$5:$A$132,0))</f>
        <v>5</v>
      </c>
      <c r="G408" s="36"/>
      <c r="H408" s="5" t="str">
        <f>INDEX(Variables!$B$5:$B$65,MATCH($A408,Variables!$A$5:$A$65,0))&amp;IF($C408="",""," | "&amp;INDEX(Mapping!$B$5:$B$26,MATCH($C408,Mapping!$A$5:$A$26,0))&amp;" | "&amp;INDEX(Mapping!$B$30:$B$41,MATCH($B408,Mapping!$A$30:$A$41,0)))</f>
        <v>Shadow price on the efficiency margin | Domestic navigation | Diesel</v>
      </c>
      <c r="I408" s="5" t="str">
        <f>INDEX(Variables!$C$5:$C$65,MATCH($A408,Variables!$A$5:$A$65,0))</f>
        <v>$/GJ</v>
      </c>
      <c r="J408" s="5" t="str">
        <f>INDEX(Variables!$E$5:$E$65,MATCH($A408,Variables!$A$5:$A$65,0))</f>
        <v>Sector shadow price x EF x share</v>
      </c>
      <c r="K408" s="5"/>
      <c r="L408" s="23" t="str">
        <f>LOWER(Settings!$C$4)&amp;".mit."&amp;$A408&amp;IF($C408="","","."&amp;$C408&amp;"."&amp;$B408)&amp;IF(INDEX(Variables!$D$5:$D$65,MATCH($A408,Variables!$A$5:$A$65,0))="","","."&amp;INDEX(Variables!$D$5:$D$65,MATCH($A408,Variables!$A$5:$A$65,0)))&amp;"."&amp;L$5</f>
        <v>egy.mit.shp.nav.die.1</v>
      </c>
      <c r="M408" s="38">
        <f t="shared" si="316"/>
        <v>0</v>
      </c>
      <c r="N408" s="37">
        <f t="shared" si="316"/>
        <v>0</v>
      </c>
      <c r="O408" s="37">
        <f t="shared" si="316"/>
        <v>0</v>
      </c>
      <c r="P408" s="37">
        <f t="shared" si="316"/>
        <v>0</v>
      </c>
      <c r="Q408" s="37">
        <f t="shared" si="316"/>
        <v>0</v>
      </c>
      <c r="R408" s="37">
        <f t="shared" si="316"/>
        <v>0</v>
      </c>
      <c r="S408" s="37">
        <f t="shared" si="316"/>
        <v>0</v>
      </c>
      <c r="T408" s="37">
        <f t="shared" si="316"/>
        <v>0</v>
      </c>
      <c r="U408" s="37">
        <f t="shared" si="316"/>
        <v>0</v>
      </c>
      <c r="V408" s="37">
        <f t="shared" si="316"/>
        <v>0</v>
      </c>
      <c r="W408" s="37">
        <f t="shared" si="316"/>
        <v>0</v>
      </c>
      <c r="X408" s="37">
        <f t="shared" si="316"/>
        <v>0</v>
      </c>
      <c r="Y408" s="37">
        <f t="shared" si="316"/>
        <v>0</v>
      </c>
      <c r="Z408" s="37">
        <f t="shared" si="316"/>
        <v>0</v>
      </c>
      <c r="AA408" s="37"/>
      <c r="AB408" s="23" t="str">
        <f>LOWER(Settings!$C$4)&amp;".mit."&amp;$A408&amp;IF($C408="","","."&amp;$C408&amp;"."&amp;$B408)&amp;IF(INDEX(Variables!$D$5:$D$65,MATCH($A408,Variables!$A$5:$A$65,0))="","","."&amp;INDEX(Variables!$D$5:$D$65,MATCH($A408,Variables!$A$5:$A$65,0)))&amp;"."&amp;AB$5</f>
        <v>egy.mit.shp.nav.die.2</v>
      </c>
      <c r="AC408" s="38">
        <f t="shared" si="317"/>
        <v>0</v>
      </c>
      <c r="AD408" s="37">
        <f t="shared" si="317"/>
        <v>0</v>
      </c>
      <c r="AE408" s="37">
        <f t="shared" si="317"/>
        <v>0</v>
      </c>
      <c r="AF408" s="37">
        <f t="shared" si="317"/>
        <v>0</v>
      </c>
      <c r="AG408" s="37">
        <f t="shared" si="317"/>
        <v>0</v>
      </c>
      <c r="AH408" s="37">
        <f t="shared" si="317"/>
        <v>0</v>
      </c>
      <c r="AI408" s="37">
        <f t="shared" si="317"/>
        <v>0</v>
      </c>
      <c r="AJ408" s="37">
        <f t="shared" si="317"/>
        <v>0</v>
      </c>
      <c r="AK408" s="37">
        <f t="shared" si="317"/>
        <v>0</v>
      </c>
      <c r="AL408" s="37">
        <f t="shared" si="317"/>
        <v>0</v>
      </c>
      <c r="AM408" s="37">
        <f t="shared" si="317"/>
        <v>0</v>
      </c>
      <c r="AN408" s="37">
        <f t="shared" si="317"/>
        <v>0</v>
      </c>
      <c r="AO408" s="37">
        <f t="shared" si="317"/>
        <v>0</v>
      </c>
      <c r="AP408" s="37">
        <f t="shared" si="317"/>
        <v>0</v>
      </c>
    </row>
    <row r="409" spans="1:42" hidden="1" outlineLevel="2" x14ac:dyDescent="0.25">
      <c r="A409" s="5" t="s">
        <v>935</v>
      </c>
      <c r="B409" s="5" t="s">
        <v>874</v>
      </c>
      <c r="C409" s="5" t="s">
        <v>883</v>
      </c>
      <c r="D409" s="37">
        <f>INDEX(Inputs!$M$5:$M$132,MATCH($B409&amp;"|"&amp;$C409,Inputs!$A$5:$A$132,0))</f>
        <v>2</v>
      </c>
      <c r="E409" s="37">
        <f>INDEX(Inputs!$T$5:$T$132,MATCH($B409&amp;"|"&amp;$C409,Inputs!$A$5:$A$132,0))</f>
        <v>6.8599999999999994E-2</v>
      </c>
      <c r="F409" s="37">
        <f>INDEX(Inputs!$K$5:$K$132,MATCH($B409&amp;"|"&amp;$C409,Inputs!$A$5:$A$132,0))</f>
        <v>5</v>
      </c>
      <c r="G409" s="36"/>
      <c r="H409" s="5" t="str">
        <f>INDEX(Variables!$B$5:$B$65,MATCH($A409,Variables!$A$5:$A$65,0))&amp;IF($C409="",""," | "&amp;INDEX(Mapping!$B$5:$B$26,MATCH($C409,Mapping!$A$5:$A$26,0))&amp;" | "&amp;INDEX(Mapping!$B$30:$B$41,MATCH($B409,Mapping!$A$30:$A$41,0)))</f>
        <v>Shadow price on the efficiency margin | Domestic navigation | LPG</v>
      </c>
      <c r="I409" s="5" t="str">
        <f>INDEX(Variables!$C$5:$C$65,MATCH($A409,Variables!$A$5:$A$65,0))</f>
        <v>$/GJ</v>
      </c>
      <c r="J409" s="5" t="str">
        <f>INDEX(Variables!$E$5:$E$65,MATCH($A409,Variables!$A$5:$A$65,0))</f>
        <v>Sector shadow price x EF x share</v>
      </c>
      <c r="K409" s="5"/>
      <c r="L409" s="23" t="str">
        <f>LOWER(Settings!$C$4)&amp;".mit."&amp;$A409&amp;IF($C409="","","."&amp;$C409&amp;"."&amp;$B409)&amp;IF(INDEX(Variables!$D$5:$D$65,MATCH($A409,Variables!$A$5:$A$65,0))="","","."&amp;INDEX(Variables!$D$5:$D$65,MATCH($A409,Variables!$A$5:$A$65,0)))&amp;"."&amp;L$5</f>
        <v>egy.mit.shp.nav.lpg.1</v>
      </c>
      <c r="M409" s="38">
        <f t="shared" si="316"/>
        <v>0</v>
      </c>
      <c r="N409" s="37">
        <f t="shared" si="316"/>
        <v>0</v>
      </c>
      <c r="O409" s="37">
        <f t="shared" si="316"/>
        <v>0</v>
      </c>
      <c r="P409" s="37">
        <f t="shared" si="316"/>
        <v>0</v>
      </c>
      <c r="Q409" s="37">
        <f t="shared" si="316"/>
        <v>0</v>
      </c>
      <c r="R409" s="37">
        <f t="shared" si="316"/>
        <v>0</v>
      </c>
      <c r="S409" s="37">
        <f t="shared" si="316"/>
        <v>0</v>
      </c>
      <c r="T409" s="37">
        <f t="shared" si="316"/>
        <v>0</v>
      </c>
      <c r="U409" s="37">
        <f t="shared" si="316"/>
        <v>0</v>
      </c>
      <c r="V409" s="37">
        <f t="shared" si="316"/>
        <v>0</v>
      </c>
      <c r="W409" s="37">
        <f t="shared" si="316"/>
        <v>0</v>
      </c>
      <c r="X409" s="37">
        <f t="shared" si="316"/>
        <v>0</v>
      </c>
      <c r="Y409" s="37">
        <f t="shared" si="316"/>
        <v>0</v>
      </c>
      <c r="Z409" s="37">
        <f t="shared" si="316"/>
        <v>0</v>
      </c>
      <c r="AA409" s="37"/>
      <c r="AB409" s="23" t="str">
        <f>LOWER(Settings!$C$4)&amp;".mit."&amp;$A409&amp;IF($C409="","","."&amp;$C409&amp;"."&amp;$B409)&amp;IF(INDEX(Variables!$D$5:$D$65,MATCH($A409,Variables!$A$5:$A$65,0))="","","."&amp;INDEX(Variables!$D$5:$D$65,MATCH($A409,Variables!$A$5:$A$65,0)))&amp;"."&amp;AB$5</f>
        <v>egy.mit.shp.nav.lpg.2</v>
      </c>
      <c r="AC409" s="38">
        <f t="shared" si="317"/>
        <v>0</v>
      </c>
      <c r="AD409" s="37">
        <f t="shared" si="317"/>
        <v>0</v>
      </c>
      <c r="AE409" s="37">
        <f t="shared" si="317"/>
        <v>0</v>
      </c>
      <c r="AF409" s="37">
        <f t="shared" si="317"/>
        <v>0</v>
      </c>
      <c r="AG409" s="37">
        <f t="shared" si="317"/>
        <v>0</v>
      </c>
      <c r="AH409" s="37">
        <f t="shared" si="317"/>
        <v>0</v>
      </c>
      <c r="AI409" s="37">
        <f t="shared" si="317"/>
        <v>0</v>
      </c>
      <c r="AJ409" s="37">
        <f t="shared" si="317"/>
        <v>0</v>
      </c>
      <c r="AK409" s="37">
        <f t="shared" si="317"/>
        <v>0</v>
      </c>
      <c r="AL409" s="37">
        <f t="shared" si="317"/>
        <v>0</v>
      </c>
      <c r="AM409" s="37">
        <f t="shared" si="317"/>
        <v>0</v>
      </c>
      <c r="AN409" s="37">
        <f t="shared" si="317"/>
        <v>0</v>
      </c>
      <c r="AO409" s="37">
        <f t="shared" si="317"/>
        <v>0</v>
      </c>
      <c r="AP409" s="37">
        <f t="shared" si="317"/>
        <v>0</v>
      </c>
    </row>
    <row r="410" spans="1:42" hidden="1" outlineLevel="2" x14ac:dyDescent="0.25">
      <c r="A410" s="5" t="s">
        <v>935</v>
      </c>
      <c r="B410" s="5" t="s">
        <v>875</v>
      </c>
      <c r="C410" s="5" t="s">
        <v>883</v>
      </c>
      <c r="D410" s="37">
        <f>INDEX(Inputs!$M$5:$M$132,MATCH($B410&amp;"|"&amp;$C410,Inputs!$A$5:$A$132,0))</f>
        <v>2</v>
      </c>
      <c r="E410" s="37">
        <f>INDEX(Inputs!$T$5:$T$132,MATCH($B410&amp;"|"&amp;$C410,Inputs!$A$5:$A$132,0))</f>
        <v>6.8555000000000005E-2</v>
      </c>
      <c r="F410" s="37">
        <f>INDEX(Inputs!$K$5:$K$132,MATCH($B410&amp;"|"&amp;$C410,Inputs!$A$5:$A$132,0))</f>
        <v>5</v>
      </c>
      <c r="G410" s="36"/>
      <c r="H410" s="5" t="str">
        <f>INDEX(Variables!$B$5:$B$65,MATCH($A410,Variables!$A$5:$A$65,0))&amp;IF($C410="",""," | "&amp;INDEX(Mapping!$B$5:$B$26,MATCH($C410,Mapping!$A$5:$A$26,0))&amp;" | "&amp;INDEX(Mapping!$B$30:$B$41,MATCH($B410,Mapping!$A$30:$A$41,0)))</f>
        <v>Shadow price on the efficiency margin | Domestic navigation | Kerosene</v>
      </c>
      <c r="I410" s="5" t="str">
        <f>INDEX(Variables!$C$5:$C$65,MATCH($A410,Variables!$A$5:$A$65,0))</f>
        <v>$/GJ</v>
      </c>
      <c r="J410" s="5" t="str">
        <f>INDEX(Variables!$E$5:$E$65,MATCH($A410,Variables!$A$5:$A$65,0))</f>
        <v>Sector shadow price x EF x share</v>
      </c>
      <c r="K410" s="5"/>
      <c r="L410" s="23" t="str">
        <f>LOWER(Settings!$C$4)&amp;".mit."&amp;$A410&amp;IF($C410="","","."&amp;$C410&amp;"."&amp;$B410)&amp;IF(INDEX(Variables!$D$5:$D$65,MATCH($A410,Variables!$A$5:$A$65,0))="","","."&amp;INDEX(Variables!$D$5:$D$65,MATCH($A410,Variables!$A$5:$A$65,0)))&amp;"."&amp;L$5</f>
        <v>egy.mit.shp.nav.ker.1</v>
      </c>
      <c r="M410" s="38">
        <f t="shared" si="316"/>
        <v>0</v>
      </c>
      <c r="N410" s="37">
        <f t="shared" si="316"/>
        <v>0</v>
      </c>
      <c r="O410" s="37">
        <f t="shared" si="316"/>
        <v>0</v>
      </c>
      <c r="P410" s="37">
        <f t="shared" si="316"/>
        <v>0</v>
      </c>
      <c r="Q410" s="37">
        <f t="shared" si="316"/>
        <v>0</v>
      </c>
      <c r="R410" s="37">
        <f t="shared" si="316"/>
        <v>0</v>
      </c>
      <c r="S410" s="37">
        <f t="shared" si="316"/>
        <v>0</v>
      </c>
      <c r="T410" s="37">
        <f t="shared" si="316"/>
        <v>0</v>
      </c>
      <c r="U410" s="37">
        <f t="shared" si="316"/>
        <v>0</v>
      </c>
      <c r="V410" s="37">
        <f t="shared" si="316"/>
        <v>0</v>
      </c>
      <c r="W410" s="37">
        <f t="shared" si="316"/>
        <v>0</v>
      </c>
      <c r="X410" s="37">
        <f t="shared" si="316"/>
        <v>0</v>
      </c>
      <c r="Y410" s="37">
        <f t="shared" si="316"/>
        <v>0</v>
      </c>
      <c r="Z410" s="37">
        <f t="shared" si="316"/>
        <v>0</v>
      </c>
      <c r="AA410" s="37"/>
      <c r="AB410" s="23" t="str">
        <f>LOWER(Settings!$C$4)&amp;".mit."&amp;$A410&amp;IF($C410="","","."&amp;$C410&amp;"."&amp;$B410)&amp;IF(INDEX(Variables!$D$5:$D$65,MATCH($A410,Variables!$A$5:$A$65,0))="","","."&amp;INDEX(Variables!$D$5:$D$65,MATCH($A410,Variables!$A$5:$A$65,0)))&amp;"."&amp;AB$5</f>
        <v>egy.mit.shp.nav.ker.2</v>
      </c>
      <c r="AC410" s="38">
        <f t="shared" si="317"/>
        <v>0</v>
      </c>
      <c r="AD410" s="37">
        <f t="shared" si="317"/>
        <v>0</v>
      </c>
      <c r="AE410" s="37">
        <f t="shared" si="317"/>
        <v>0</v>
      </c>
      <c r="AF410" s="37">
        <f t="shared" si="317"/>
        <v>0</v>
      </c>
      <c r="AG410" s="37">
        <f t="shared" si="317"/>
        <v>0</v>
      </c>
      <c r="AH410" s="37">
        <f t="shared" si="317"/>
        <v>0</v>
      </c>
      <c r="AI410" s="37">
        <f t="shared" si="317"/>
        <v>0</v>
      </c>
      <c r="AJ410" s="37">
        <f t="shared" si="317"/>
        <v>0</v>
      </c>
      <c r="AK410" s="37">
        <f t="shared" si="317"/>
        <v>0</v>
      </c>
      <c r="AL410" s="37">
        <f t="shared" si="317"/>
        <v>0</v>
      </c>
      <c r="AM410" s="37">
        <f t="shared" si="317"/>
        <v>0</v>
      </c>
      <c r="AN410" s="37">
        <f t="shared" si="317"/>
        <v>0</v>
      </c>
      <c r="AO410" s="37">
        <f t="shared" si="317"/>
        <v>0</v>
      </c>
      <c r="AP410" s="37">
        <f t="shared" si="317"/>
        <v>0</v>
      </c>
    </row>
    <row r="411" spans="1:42" hidden="1" outlineLevel="2" x14ac:dyDescent="0.25">
      <c r="A411" s="5" t="s">
        <v>935</v>
      </c>
      <c r="B411" s="5" t="s">
        <v>876</v>
      </c>
      <c r="C411" s="5" t="s">
        <v>883</v>
      </c>
      <c r="D411" s="37">
        <f>INDEX(Inputs!$M$5:$M$132,MATCH($B411&amp;"|"&amp;$C411,Inputs!$A$5:$A$132,0))</f>
        <v>2</v>
      </c>
      <c r="E411" s="37">
        <f>INDEX(Inputs!$T$5:$T$132,MATCH($B411&amp;"|"&amp;$C411,Inputs!$A$5:$A$132,0))</f>
        <v>7.0808999999999997E-2</v>
      </c>
      <c r="F411" s="37">
        <f>INDEX(Inputs!$K$5:$K$132,MATCH($B411&amp;"|"&amp;$C411,Inputs!$A$5:$A$132,0))</f>
        <v>5</v>
      </c>
      <c r="G411" s="36"/>
      <c r="H411" s="5" t="str">
        <f>INDEX(Variables!$B$5:$B$65,MATCH($A411,Variables!$A$5:$A$65,0))&amp;IF($C411="",""," | "&amp;INDEX(Mapping!$B$5:$B$26,MATCH($C411,Mapping!$A$5:$A$26,0))&amp;" | "&amp;INDEX(Mapping!$B$30:$B$41,MATCH($B411,Mapping!$A$30:$A$41,0)))</f>
        <v>Shadow price on the efficiency margin | Domestic navigation | Other oil products</v>
      </c>
      <c r="I411" s="5" t="str">
        <f>INDEX(Variables!$C$5:$C$65,MATCH($A411,Variables!$A$5:$A$65,0))</f>
        <v>$/GJ</v>
      </c>
      <c r="J411" s="5" t="str">
        <f>INDEX(Variables!$E$5:$E$65,MATCH($A411,Variables!$A$5:$A$65,0))</f>
        <v>Sector shadow price x EF x share</v>
      </c>
      <c r="K411" s="5"/>
      <c r="L411" s="23" t="str">
        <f>LOWER(Settings!$C$4)&amp;".mit."&amp;$A411&amp;IF($C411="","","."&amp;$C411&amp;"."&amp;$B411)&amp;IF(INDEX(Variables!$D$5:$D$65,MATCH($A411,Variables!$A$5:$A$65,0))="","","."&amp;INDEX(Variables!$D$5:$D$65,MATCH($A411,Variables!$A$5:$A$65,0)))&amp;"."&amp;L$5</f>
        <v>egy.mit.shp.nav.oop.1</v>
      </c>
      <c r="M411" s="38">
        <f t="shared" si="316"/>
        <v>0</v>
      </c>
      <c r="N411" s="37">
        <f t="shared" si="316"/>
        <v>0</v>
      </c>
      <c r="O411" s="37">
        <f t="shared" si="316"/>
        <v>0</v>
      </c>
      <c r="P411" s="37">
        <f t="shared" si="316"/>
        <v>0</v>
      </c>
      <c r="Q411" s="37">
        <f t="shared" si="316"/>
        <v>0</v>
      </c>
      <c r="R411" s="37">
        <f t="shared" si="316"/>
        <v>0</v>
      </c>
      <c r="S411" s="37">
        <f t="shared" si="316"/>
        <v>0</v>
      </c>
      <c r="T411" s="37">
        <f t="shared" si="316"/>
        <v>0</v>
      </c>
      <c r="U411" s="37">
        <f t="shared" si="316"/>
        <v>0</v>
      </c>
      <c r="V411" s="37">
        <f t="shared" si="316"/>
        <v>0</v>
      </c>
      <c r="W411" s="37">
        <f t="shared" si="316"/>
        <v>0</v>
      </c>
      <c r="X411" s="37">
        <f t="shared" si="316"/>
        <v>0</v>
      </c>
      <c r="Y411" s="37">
        <f t="shared" si="316"/>
        <v>0</v>
      </c>
      <c r="Z411" s="37">
        <f t="shared" si="316"/>
        <v>0</v>
      </c>
      <c r="AA411" s="37"/>
      <c r="AB411" s="23" t="str">
        <f>LOWER(Settings!$C$4)&amp;".mit."&amp;$A411&amp;IF($C411="","","."&amp;$C411&amp;"."&amp;$B411)&amp;IF(INDEX(Variables!$D$5:$D$65,MATCH($A411,Variables!$A$5:$A$65,0))="","","."&amp;INDEX(Variables!$D$5:$D$65,MATCH($A411,Variables!$A$5:$A$65,0)))&amp;"."&amp;AB$5</f>
        <v>egy.mit.shp.nav.oop.2</v>
      </c>
      <c r="AC411" s="38">
        <f t="shared" si="317"/>
        <v>0</v>
      </c>
      <c r="AD411" s="37">
        <f t="shared" si="317"/>
        <v>0</v>
      </c>
      <c r="AE411" s="37">
        <f t="shared" si="317"/>
        <v>0</v>
      </c>
      <c r="AF411" s="37">
        <f t="shared" si="317"/>
        <v>0</v>
      </c>
      <c r="AG411" s="37">
        <f t="shared" si="317"/>
        <v>0</v>
      </c>
      <c r="AH411" s="37">
        <f t="shared" si="317"/>
        <v>0</v>
      </c>
      <c r="AI411" s="37">
        <f t="shared" si="317"/>
        <v>0</v>
      </c>
      <c r="AJ411" s="37">
        <f t="shared" si="317"/>
        <v>0</v>
      </c>
      <c r="AK411" s="37">
        <f t="shared" si="317"/>
        <v>0</v>
      </c>
      <c r="AL411" s="37">
        <f t="shared" si="317"/>
        <v>0</v>
      </c>
      <c r="AM411" s="37">
        <f t="shared" si="317"/>
        <v>0</v>
      </c>
      <c r="AN411" s="37">
        <f t="shared" si="317"/>
        <v>0</v>
      </c>
      <c r="AO411" s="37">
        <f t="shared" si="317"/>
        <v>0</v>
      </c>
      <c r="AP411" s="37">
        <f t="shared" si="317"/>
        <v>0</v>
      </c>
    </row>
    <row r="412" spans="1:42" hidden="1" outlineLevel="2" x14ac:dyDescent="0.25">
      <c r="A412" s="5" t="s">
        <v>935</v>
      </c>
      <c r="B412" s="5" t="s">
        <v>877</v>
      </c>
      <c r="C412" s="5" t="s">
        <v>883</v>
      </c>
      <c r="D412" s="37">
        <f>INDEX(Inputs!$M$5:$M$132,MATCH($B412&amp;"|"&amp;$C412,Inputs!$A$5:$A$132,0))</f>
        <v>2</v>
      </c>
      <c r="E412" s="37">
        <f>INDEX(Inputs!$T$5:$T$132,MATCH($B412&amp;"|"&amp;$C412,Inputs!$A$5:$A$132,0))</f>
        <v>0</v>
      </c>
      <c r="F412" s="37">
        <f>INDEX(Inputs!$K$5:$K$132,MATCH($B412&amp;"|"&amp;$C412,Inputs!$A$5:$A$132,0))</f>
        <v>5</v>
      </c>
      <c r="G412" s="36"/>
      <c r="H412" s="5" t="str">
        <f>INDEX(Variables!$B$5:$B$65,MATCH($A412,Variables!$A$5:$A$65,0))&amp;IF($C412="",""," | "&amp;INDEX(Mapping!$B$5:$B$26,MATCH($C412,Mapping!$A$5:$A$26,0))&amp;" | "&amp;INDEX(Mapping!$B$30:$B$41,MATCH($B412,Mapping!$A$30:$A$41,0)))</f>
        <v>Shadow price on the efficiency margin | Domestic navigation | Biomass</v>
      </c>
      <c r="I412" s="5" t="str">
        <f>INDEX(Variables!$C$5:$C$65,MATCH($A412,Variables!$A$5:$A$65,0))</f>
        <v>$/GJ</v>
      </c>
      <c r="J412" s="5" t="str">
        <f>INDEX(Variables!$E$5:$E$65,MATCH($A412,Variables!$A$5:$A$65,0))</f>
        <v>Sector shadow price x EF x share</v>
      </c>
      <c r="K412" s="5"/>
      <c r="L412" s="23" t="str">
        <f>LOWER(Settings!$C$4)&amp;".mit."&amp;$A412&amp;IF($C412="","","."&amp;$C412&amp;"."&amp;$B412)&amp;IF(INDEX(Variables!$D$5:$D$65,MATCH($A412,Variables!$A$5:$A$65,0))="","","."&amp;INDEX(Variables!$D$5:$D$65,MATCH($A412,Variables!$A$5:$A$65,0)))&amp;"."&amp;L$5</f>
        <v>egy.mit.shp.nav.bio.1</v>
      </c>
      <c r="M412" s="38">
        <f t="shared" si="316"/>
        <v>0</v>
      </c>
      <c r="N412" s="37">
        <f t="shared" si="316"/>
        <v>0</v>
      </c>
      <c r="O412" s="37">
        <f t="shared" si="316"/>
        <v>0</v>
      </c>
      <c r="P412" s="37">
        <f t="shared" si="316"/>
        <v>0</v>
      </c>
      <c r="Q412" s="37">
        <f t="shared" si="316"/>
        <v>0</v>
      </c>
      <c r="R412" s="37">
        <f t="shared" si="316"/>
        <v>0</v>
      </c>
      <c r="S412" s="37">
        <f t="shared" si="316"/>
        <v>0</v>
      </c>
      <c r="T412" s="37">
        <f t="shared" si="316"/>
        <v>0</v>
      </c>
      <c r="U412" s="37">
        <f t="shared" si="316"/>
        <v>0</v>
      </c>
      <c r="V412" s="37">
        <f t="shared" si="316"/>
        <v>0</v>
      </c>
      <c r="W412" s="37">
        <f t="shared" si="316"/>
        <v>0</v>
      </c>
      <c r="X412" s="37">
        <f t="shared" si="316"/>
        <v>0</v>
      </c>
      <c r="Y412" s="37">
        <f t="shared" si="316"/>
        <v>0</v>
      </c>
      <c r="Z412" s="37">
        <f t="shared" si="316"/>
        <v>0</v>
      </c>
      <c r="AA412" s="37"/>
      <c r="AB412" s="23" t="str">
        <f>LOWER(Settings!$C$4)&amp;".mit."&amp;$A412&amp;IF($C412="","","."&amp;$C412&amp;"."&amp;$B412)&amp;IF(INDEX(Variables!$D$5:$D$65,MATCH($A412,Variables!$A$5:$A$65,0))="","","."&amp;INDEX(Variables!$D$5:$D$65,MATCH($A412,Variables!$A$5:$A$65,0)))&amp;"."&amp;AB$5</f>
        <v>egy.mit.shp.nav.bio.2</v>
      </c>
      <c r="AC412" s="38">
        <f t="shared" si="317"/>
        <v>0</v>
      </c>
      <c r="AD412" s="37">
        <f t="shared" si="317"/>
        <v>0</v>
      </c>
      <c r="AE412" s="37">
        <f t="shared" si="317"/>
        <v>0</v>
      </c>
      <c r="AF412" s="37">
        <f t="shared" si="317"/>
        <v>0</v>
      </c>
      <c r="AG412" s="37">
        <f t="shared" si="317"/>
        <v>0</v>
      </c>
      <c r="AH412" s="37">
        <f t="shared" si="317"/>
        <v>0</v>
      </c>
      <c r="AI412" s="37">
        <f t="shared" si="317"/>
        <v>0</v>
      </c>
      <c r="AJ412" s="37">
        <f t="shared" si="317"/>
        <v>0</v>
      </c>
      <c r="AK412" s="37">
        <f t="shared" si="317"/>
        <v>0</v>
      </c>
      <c r="AL412" s="37">
        <f t="shared" si="317"/>
        <v>0</v>
      </c>
      <c r="AM412" s="37">
        <f t="shared" si="317"/>
        <v>0</v>
      </c>
      <c r="AN412" s="37">
        <f t="shared" si="317"/>
        <v>0</v>
      </c>
      <c r="AO412" s="37">
        <f t="shared" si="317"/>
        <v>0</v>
      </c>
      <c r="AP412" s="37">
        <f t="shared" si="317"/>
        <v>0</v>
      </c>
    </row>
    <row r="413" spans="1:42" hidden="1" outlineLevel="2" x14ac:dyDescent="0.25"/>
    <row r="414" spans="1:42" hidden="1" outlineLevel="2" x14ac:dyDescent="0.25">
      <c r="A414" s="5" t="s">
        <v>930</v>
      </c>
      <c r="B414" s="5" t="s">
        <v>869</v>
      </c>
      <c r="C414" s="5" t="s">
        <v>883</v>
      </c>
      <c r="D414" s="37">
        <f>INDEX(Inputs!$N$5:$N$132,MATCH($B414&amp;"|"&amp;$C414,Inputs!$A$5:$A$132,0))</f>
        <v>0</v>
      </c>
      <c r="E414" s="37">
        <f>INDEX(Inputs!$O$5:$O$132,MATCH($B414&amp;"|"&amp;$C414,Inputs!$A$5:$A$132,0))</f>
        <v>-0.3</v>
      </c>
      <c r="F414" s="37">
        <f>INDEX(Inputs!$P$5:$P$132,MATCH($B414&amp;"|"&amp;$C414,Inputs!$A$5:$A$132,0))</f>
        <v>-0.4</v>
      </c>
      <c r="G414" s="37">
        <f>INDEX(Inputs!$Q$5:$Q$132,MATCH($B414&amp;"|"&amp;$C414,Inputs!$A$5:$A$132,0))</f>
        <v>0.01</v>
      </c>
      <c r="H414" s="5" t="str">
        <f>INDEX(Variables!$B$5:$B$65,MATCH($A414,Variables!$A$5:$A$65,0))&amp;IF($C414="",""," | "&amp;INDEX(Mapping!$B$5:$B$26,MATCH($C414,Mapping!$A$5:$A$26,0))&amp;" | "&amp;INDEX(Mapping!$B$30:$B$41,MATCH($B414,Mapping!$A$30:$A$41,0)))</f>
        <v>Fuel use | Domestic navigation | Coal</v>
      </c>
      <c r="I414" s="5" t="str">
        <f>INDEX(Variables!$C$5:$C$65,MATCH($A414,Variables!$A$5:$A$65,0))</f>
        <v>ktoe</v>
      </c>
      <c r="J414" s="5" t="str">
        <f>INDEX(Variables!$E$5:$E$65,MATCH($A414,Variables!$A$5:$A$65,0))</f>
        <v>Inputs (base year), CPAT eq. 3.3.3</v>
      </c>
      <c r="K414" s="5"/>
      <c r="L414" s="23" t="str">
        <f>LOWER(Settings!$C$4)&amp;".mit."&amp;$A414&amp;IF($C414="","","."&amp;$C414&amp;"."&amp;$B414)&amp;IF(INDEX(Variables!$D$5:$D$65,MATCH($A414,Variables!$A$5:$A$65,0))="","","."&amp;INDEX(Variables!$D$5:$D$65,MATCH($A414,Variables!$A$5:$A$65,0)))&amp;"."&amp;L$5</f>
        <v>egy.mit.ener.nav.coa.e.1</v>
      </c>
      <c r="M414" s="43">
        <f>INDEX(Inputs!$U$5:$U$132,MATCH($B414&amp;"|"&amp;$C414,Inputs!$A$5:$A$132,0))</f>
        <v>0</v>
      </c>
      <c r="N414" s="44">
        <f t="shared" ref="N414:Y414" si="318">M414*(1/(1+$G414))^(1+$E414)*(1+N$7)^$D414*(N396/M396)^$E414*((N396+N405)/(M396+M405))^($F414*(1+$E414))</f>
        <v>0</v>
      </c>
      <c r="O414" s="44">
        <f t="shared" si="318"/>
        <v>0</v>
      </c>
      <c r="P414" s="44">
        <f t="shared" si="318"/>
        <v>0</v>
      </c>
      <c r="Q414" s="44">
        <f t="shared" si="318"/>
        <v>0</v>
      </c>
      <c r="R414" s="44">
        <f t="shared" si="318"/>
        <v>0</v>
      </c>
      <c r="S414" s="44">
        <f t="shared" si="318"/>
        <v>0</v>
      </c>
      <c r="T414" s="44">
        <f t="shared" si="318"/>
        <v>0</v>
      </c>
      <c r="U414" s="44">
        <f t="shared" si="318"/>
        <v>0</v>
      </c>
      <c r="V414" s="44">
        <f t="shared" si="318"/>
        <v>0</v>
      </c>
      <c r="W414" s="44">
        <f t="shared" si="318"/>
        <v>0</v>
      </c>
      <c r="X414" s="44">
        <f t="shared" si="318"/>
        <v>0</v>
      </c>
      <c r="Y414" s="44">
        <f t="shared" si="318"/>
        <v>0</v>
      </c>
      <c r="Z414" s="45">
        <f>FUELUSE(Y414,Z396,Y396,Z405,Y405,Z$7,$D414,$E414,$F414,$G414)</f>
        <v>0</v>
      </c>
      <c r="AA414" s="45"/>
      <c r="AB414" s="23" t="str">
        <f>LOWER(Settings!$C$4)&amp;".mit."&amp;$A414&amp;IF($C414="","","."&amp;$C414&amp;"."&amp;$B414)&amp;IF(INDEX(Variables!$D$5:$D$65,MATCH($A414,Variables!$A$5:$A$65,0))="","","."&amp;INDEX(Variables!$D$5:$D$65,MATCH($A414,Variables!$A$5:$A$65,0)))&amp;"."&amp;AB$5</f>
        <v>egy.mit.ener.nav.coa.e.2</v>
      </c>
      <c r="AC414" s="43">
        <f>INDEX(Inputs!$U$5:$U$132,MATCH($B414&amp;"|"&amp;$C414,Inputs!$A$5:$A$132,0))</f>
        <v>0</v>
      </c>
      <c r="AD414" s="44">
        <f t="shared" ref="AD414:AO414" si="319">AC414*(1/(1+$G414))^(1+$E414)*(1+AD$7)^$D414*(AD396/AC396)^$E414*((AD396+AD405)/(AC396+AC405))^($F414*(1+$E414))</f>
        <v>0</v>
      </c>
      <c r="AE414" s="44">
        <f t="shared" si="319"/>
        <v>0</v>
      </c>
      <c r="AF414" s="44">
        <f t="shared" si="319"/>
        <v>0</v>
      </c>
      <c r="AG414" s="44">
        <f t="shared" si="319"/>
        <v>0</v>
      </c>
      <c r="AH414" s="44">
        <f t="shared" si="319"/>
        <v>0</v>
      </c>
      <c r="AI414" s="44">
        <f t="shared" si="319"/>
        <v>0</v>
      </c>
      <c r="AJ414" s="44">
        <f t="shared" si="319"/>
        <v>0</v>
      </c>
      <c r="AK414" s="44">
        <f t="shared" si="319"/>
        <v>0</v>
      </c>
      <c r="AL414" s="44">
        <f t="shared" si="319"/>
        <v>0</v>
      </c>
      <c r="AM414" s="44">
        <f t="shared" si="319"/>
        <v>0</v>
      </c>
      <c r="AN414" s="44">
        <f t="shared" si="319"/>
        <v>0</v>
      </c>
      <c r="AO414" s="44">
        <f t="shared" si="319"/>
        <v>0</v>
      </c>
      <c r="AP414" s="45">
        <f>FUELUSE(AO414,AP396,AO396,AP405,AO405,AP$7,$D414,$E414,$F414,$G414)</f>
        <v>0</v>
      </c>
    </row>
    <row r="415" spans="1:42" hidden="1" outlineLevel="2" x14ac:dyDescent="0.25">
      <c r="A415" s="5" t="s">
        <v>930</v>
      </c>
      <c r="B415" s="5" t="s">
        <v>871</v>
      </c>
      <c r="C415" s="5" t="s">
        <v>883</v>
      </c>
      <c r="D415" s="37">
        <f>INDEX(Inputs!$N$5:$N$132,MATCH($B415&amp;"|"&amp;$C415,Inputs!$A$5:$A$132,0))</f>
        <v>0.5</v>
      </c>
      <c r="E415" s="37">
        <f>INDEX(Inputs!$O$5:$O$132,MATCH($B415&amp;"|"&amp;$C415,Inputs!$A$5:$A$132,0))</f>
        <v>-0.5</v>
      </c>
      <c r="F415" s="37">
        <f>INDEX(Inputs!$P$5:$P$132,MATCH($B415&amp;"|"&amp;$C415,Inputs!$A$5:$A$132,0))</f>
        <v>-0.4</v>
      </c>
      <c r="G415" s="37">
        <f>INDEX(Inputs!$Q$5:$Q$132,MATCH($B415&amp;"|"&amp;$C415,Inputs!$A$5:$A$132,0))</f>
        <v>0.01</v>
      </c>
      <c r="H415" s="5" t="str">
        <f>INDEX(Variables!$B$5:$B$65,MATCH($A415,Variables!$A$5:$A$65,0))&amp;IF($C415="",""," | "&amp;INDEX(Mapping!$B$5:$B$26,MATCH($C415,Mapping!$A$5:$A$26,0))&amp;" | "&amp;INDEX(Mapping!$B$30:$B$41,MATCH($B415,Mapping!$A$30:$A$41,0)))</f>
        <v>Fuel use | Domestic navigation | Natural gas</v>
      </c>
      <c r="I415" s="5" t="str">
        <f>INDEX(Variables!$C$5:$C$65,MATCH($A415,Variables!$A$5:$A$65,0))</f>
        <v>ktoe</v>
      </c>
      <c r="J415" s="5" t="str">
        <f>INDEX(Variables!$E$5:$E$65,MATCH($A415,Variables!$A$5:$A$65,0))</f>
        <v>Inputs (base year), CPAT eq. 3.3.3</v>
      </c>
      <c r="K415" s="5"/>
      <c r="L415" s="23" t="str">
        <f>LOWER(Settings!$C$4)&amp;".mit."&amp;$A415&amp;IF($C415="","","."&amp;$C415&amp;"."&amp;$B415)&amp;IF(INDEX(Variables!$D$5:$D$65,MATCH($A415,Variables!$A$5:$A$65,0))="","","."&amp;INDEX(Variables!$D$5:$D$65,MATCH($A415,Variables!$A$5:$A$65,0)))&amp;"."&amp;L$5</f>
        <v>egy.mit.ener.nav.nga.e.1</v>
      </c>
      <c r="M415" s="43">
        <f>INDEX(Inputs!$U$5:$U$132,MATCH($B415&amp;"|"&amp;$C415,Inputs!$A$5:$A$132,0))</f>
        <v>0</v>
      </c>
      <c r="N415" s="44">
        <f t="shared" ref="N415:Y415" si="320">M415*(1/(1+$G415))^(1+$E415)*(1+N$7)^$D415*(N397/M397)^$E415*((N397+N406)/(M397+M406))^($F415*(1+$E415))</f>
        <v>0</v>
      </c>
      <c r="O415" s="44">
        <f t="shared" si="320"/>
        <v>0</v>
      </c>
      <c r="P415" s="44">
        <f t="shared" si="320"/>
        <v>0</v>
      </c>
      <c r="Q415" s="44">
        <f t="shared" si="320"/>
        <v>0</v>
      </c>
      <c r="R415" s="44">
        <f t="shared" si="320"/>
        <v>0</v>
      </c>
      <c r="S415" s="44">
        <f t="shared" si="320"/>
        <v>0</v>
      </c>
      <c r="T415" s="44">
        <f t="shared" si="320"/>
        <v>0</v>
      </c>
      <c r="U415" s="44">
        <f t="shared" si="320"/>
        <v>0</v>
      </c>
      <c r="V415" s="44">
        <f t="shared" si="320"/>
        <v>0</v>
      </c>
      <c r="W415" s="44">
        <f t="shared" si="320"/>
        <v>0</v>
      </c>
      <c r="X415" s="44">
        <f t="shared" si="320"/>
        <v>0</v>
      </c>
      <c r="Y415" s="44">
        <f t="shared" si="320"/>
        <v>0</v>
      </c>
      <c r="Z415" s="45">
        <f>FUELUSE(Y415,Z397,Y397,Z406,Y406,Z$7,$D415,$E415,$F415,$G415)</f>
        <v>0</v>
      </c>
      <c r="AA415" s="45"/>
      <c r="AB415" s="23" t="str">
        <f>LOWER(Settings!$C$4)&amp;".mit."&amp;$A415&amp;IF($C415="","","."&amp;$C415&amp;"."&amp;$B415)&amp;IF(INDEX(Variables!$D$5:$D$65,MATCH($A415,Variables!$A$5:$A$65,0))="","","."&amp;INDEX(Variables!$D$5:$D$65,MATCH($A415,Variables!$A$5:$A$65,0)))&amp;"."&amp;AB$5</f>
        <v>egy.mit.ener.nav.nga.e.2</v>
      </c>
      <c r="AC415" s="43">
        <f>INDEX(Inputs!$U$5:$U$132,MATCH($B415&amp;"|"&amp;$C415,Inputs!$A$5:$A$132,0))</f>
        <v>0</v>
      </c>
      <c r="AD415" s="44">
        <f t="shared" ref="AD415:AO415" si="321">AC415*(1/(1+$G415))^(1+$E415)*(1+AD$7)^$D415*(AD397/AC397)^$E415*((AD397+AD406)/(AC397+AC406))^($F415*(1+$E415))</f>
        <v>0</v>
      </c>
      <c r="AE415" s="44">
        <f t="shared" si="321"/>
        <v>0</v>
      </c>
      <c r="AF415" s="44">
        <f t="shared" si="321"/>
        <v>0</v>
      </c>
      <c r="AG415" s="44">
        <f t="shared" si="321"/>
        <v>0</v>
      </c>
      <c r="AH415" s="44">
        <f t="shared" si="321"/>
        <v>0</v>
      </c>
      <c r="AI415" s="44">
        <f t="shared" si="321"/>
        <v>0</v>
      </c>
      <c r="AJ415" s="44">
        <f t="shared" si="321"/>
        <v>0</v>
      </c>
      <c r="AK415" s="44">
        <f t="shared" si="321"/>
        <v>0</v>
      </c>
      <c r="AL415" s="44">
        <f t="shared" si="321"/>
        <v>0</v>
      </c>
      <c r="AM415" s="44">
        <f t="shared" si="321"/>
        <v>0</v>
      </c>
      <c r="AN415" s="44">
        <f t="shared" si="321"/>
        <v>0</v>
      </c>
      <c r="AO415" s="44">
        <f t="shared" si="321"/>
        <v>0</v>
      </c>
      <c r="AP415" s="45">
        <f>FUELUSE(AO415,AP397,AO397,AP406,AO406,AP$7,$D415,$E415,$F415,$G415)</f>
        <v>0</v>
      </c>
    </row>
    <row r="416" spans="1:42" hidden="1" outlineLevel="2" x14ac:dyDescent="0.25">
      <c r="A416" s="5" t="s">
        <v>930</v>
      </c>
      <c r="B416" s="5" t="s">
        <v>872</v>
      </c>
      <c r="C416" s="5" t="s">
        <v>883</v>
      </c>
      <c r="D416" s="37">
        <f>INDEX(Inputs!$N$5:$N$132,MATCH($B416&amp;"|"&amp;$C416,Inputs!$A$5:$A$132,0))</f>
        <v>0.7</v>
      </c>
      <c r="E416" s="37">
        <f>INDEX(Inputs!$O$5:$O$132,MATCH($B416&amp;"|"&amp;$C416,Inputs!$A$5:$A$132,0))</f>
        <v>-0.4</v>
      </c>
      <c r="F416" s="37">
        <f>INDEX(Inputs!$P$5:$P$132,MATCH($B416&amp;"|"&amp;$C416,Inputs!$A$5:$A$132,0))</f>
        <v>-0.4</v>
      </c>
      <c r="G416" s="37">
        <f>INDEX(Inputs!$Q$5:$Q$132,MATCH($B416&amp;"|"&amp;$C416,Inputs!$A$5:$A$132,0))</f>
        <v>0.01</v>
      </c>
      <c r="H416" s="5" t="str">
        <f>INDEX(Variables!$B$5:$B$65,MATCH($A416,Variables!$A$5:$A$65,0))&amp;IF($C416="",""," | "&amp;INDEX(Mapping!$B$5:$B$26,MATCH($C416,Mapping!$A$5:$A$26,0))&amp;" | "&amp;INDEX(Mapping!$B$30:$B$41,MATCH($B416,Mapping!$A$30:$A$41,0)))</f>
        <v>Fuel use | Domestic navigation | Gasoline</v>
      </c>
      <c r="I416" s="5" t="str">
        <f>INDEX(Variables!$C$5:$C$65,MATCH($A416,Variables!$A$5:$A$65,0))</f>
        <v>ktoe</v>
      </c>
      <c r="J416" s="5" t="str">
        <f>INDEX(Variables!$E$5:$E$65,MATCH($A416,Variables!$A$5:$A$65,0))</f>
        <v>Inputs (base year), CPAT eq. 3.3.3</v>
      </c>
      <c r="K416" s="5"/>
      <c r="L416" s="23" t="str">
        <f>LOWER(Settings!$C$4)&amp;".mit."&amp;$A416&amp;IF($C416="","","."&amp;$C416&amp;"."&amp;$B416)&amp;IF(INDEX(Variables!$D$5:$D$65,MATCH($A416,Variables!$A$5:$A$65,0))="","","."&amp;INDEX(Variables!$D$5:$D$65,MATCH($A416,Variables!$A$5:$A$65,0)))&amp;"."&amp;L$5</f>
        <v>egy.mit.ener.nav.gso.e.1</v>
      </c>
      <c r="M416" s="43">
        <f>INDEX(Inputs!$U$5:$U$132,MATCH($B416&amp;"|"&amp;$C416,Inputs!$A$5:$A$132,0))</f>
        <v>0</v>
      </c>
      <c r="N416" s="44">
        <f t="shared" ref="N416:Y416" si="322">M416*(1/(1+$G416))^(1+$E416)*(1+N$7)^$D416*(N398/M398)^$E416*((N398+N407)/(M398+M407))^($F416*(1+$E416))</f>
        <v>0</v>
      </c>
      <c r="O416" s="44">
        <f t="shared" si="322"/>
        <v>0</v>
      </c>
      <c r="P416" s="44">
        <f t="shared" si="322"/>
        <v>0</v>
      </c>
      <c r="Q416" s="44">
        <f t="shared" si="322"/>
        <v>0</v>
      </c>
      <c r="R416" s="44">
        <f t="shared" si="322"/>
        <v>0</v>
      </c>
      <c r="S416" s="44">
        <f t="shared" si="322"/>
        <v>0</v>
      </c>
      <c r="T416" s="44">
        <f t="shared" si="322"/>
        <v>0</v>
      </c>
      <c r="U416" s="44">
        <f t="shared" si="322"/>
        <v>0</v>
      </c>
      <c r="V416" s="44">
        <f t="shared" si="322"/>
        <v>0</v>
      </c>
      <c r="W416" s="44">
        <f t="shared" si="322"/>
        <v>0</v>
      </c>
      <c r="X416" s="44">
        <f t="shared" si="322"/>
        <v>0</v>
      </c>
      <c r="Y416" s="44">
        <f t="shared" si="322"/>
        <v>0</v>
      </c>
      <c r="Z416" s="45">
        <f>FUELUSE(Y416,Z398,Y398,Z407,Y407,Z$7,$D416,$E416,$F416,$G416)</f>
        <v>0</v>
      </c>
      <c r="AA416" s="45"/>
      <c r="AB416" s="23" t="str">
        <f>LOWER(Settings!$C$4)&amp;".mit."&amp;$A416&amp;IF($C416="","","."&amp;$C416&amp;"."&amp;$B416)&amp;IF(INDEX(Variables!$D$5:$D$65,MATCH($A416,Variables!$A$5:$A$65,0))="","","."&amp;INDEX(Variables!$D$5:$D$65,MATCH($A416,Variables!$A$5:$A$65,0)))&amp;"."&amp;AB$5</f>
        <v>egy.mit.ener.nav.gso.e.2</v>
      </c>
      <c r="AC416" s="43">
        <f>INDEX(Inputs!$U$5:$U$132,MATCH($B416&amp;"|"&amp;$C416,Inputs!$A$5:$A$132,0))</f>
        <v>0</v>
      </c>
      <c r="AD416" s="44">
        <f t="shared" ref="AD416:AO416" si="323">AC416*(1/(1+$G416))^(1+$E416)*(1+AD$7)^$D416*(AD398/AC398)^$E416*((AD398+AD407)/(AC398+AC407))^($F416*(1+$E416))</f>
        <v>0</v>
      </c>
      <c r="AE416" s="44">
        <f t="shared" si="323"/>
        <v>0</v>
      </c>
      <c r="AF416" s="44">
        <f t="shared" si="323"/>
        <v>0</v>
      </c>
      <c r="AG416" s="44">
        <f t="shared" si="323"/>
        <v>0</v>
      </c>
      <c r="AH416" s="44">
        <f t="shared" si="323"/>
        <v>0</v>
      </c>
      <c r="AI416" s="44">
        <f t="shared" si="323"/>
        <v>0</v>
      </c>
      <c r="AJ416" s="44">
        <f t="shared" si="323"/>
        <v>0</v>
      </c>
      <c r="AK416" s="44">
        <f t="shared" si="323"/>
        <v>0</v>
      </c>
      <c r="AL416" s="44">
        <f t="shared" si="323"/>
        <v>0</v>
      </c>
      <c r="AM416" s="44">
        <f t="shared" si="323"/>
        <v>0</v>
      </c>
      <c r="AN416" s="44">
        <f t="shared" si="323"/>
        <v>0</v>
      </c>
      <c r="AO416" s="44">
        <f t="shared" si="323"/>
        <v>0</v>
      </c>
      <c r="AP416" s="45">
        <f>FUELUSE(AO416,AP398,AO398,AP407,AO407,AP$7,$D416,$E416,$F416,$G416)</f>
        <v>0</v>
      </c>
    </row>
    <row r="417" spans="1:42" hidden="1" outlineLevel="2" x14ac:dyDescent="0.25">
      <c r="A417" s="5" t="s">
        <v>930</v>
      </c>
      <c r="B417" s="5" t="s">
        <v>873</v>
      </c>
      <c r="C417" s="5" t="s">
        <v>883</v>
      </c>
      <c r="D417" s="37">
        <f>INDEX(Inputs!$N$5:$N$132,MATCH($B417&amp;"|"&amp;$C417,Inputs!$A$5:$A$132,0))</f>
        <v>0.6</v>
      </c>
      <c r="E417" s="37">
        <f>INDEX(Inputs!$O$5:$O$132,MATCH($B417&amp;"|"&amp;$C417,Inputs!$A$5:$A$132,0))</f>
        <v>-0.3</v>
      </c>
      <c r="F417" s="37">
        <f>INDEX(Inputs!$P$5:$P$132,MATCH($B417&amp;"|"&amp;$C417,Inputs!$A$5:$A$132,0))</f>
        <v>-0.3</v>
      </c>
      <c r="G417" s="37">
        <f>INDEX(Inputs!$Q$5:$Q$132,MATCH($B417&amp;"|"&amp;$C417,Inputs!$A$5:$A$132,0))</f>
        <v>0.01</v>
      </c>
      <c r="H417" s="5" t="str">
        <f>INDEX(Variables!$B$5:$B$65,MATCH($A417,Variables!$A$5:$A$65,0))&amp;IF($C417="",""," | "&amp;INDEX(Mapping!$B$5:$B$26,MATCH($C417,Mapping!$A$5:$A$26,0))&amp;" | "&amp;INDEX(Mapping!$B$30:$B$41,MATCH($B417,Mapping!$A$30:$A$41,0)))</f>
        <v>Fuel use | Domestic navigation | Diesel</v>
      </c>
      <c r="I417" s="5" t="str">
        <f>INDEX(Variables!$C$5:$C$65,MATCH($A417,Variables!$A$5:$A$65,0))</f>
        <v>ktoe</v>
      </c>
      <c r="J417" s="5" t="str">
        <f>INDEX(Variables!$E$5:$E$65,MATCH($A417,Variables!$A$5:$A$65,0))</f>
        <v>Inputs (base year), CPAT eq. 3.3.3</v>
      </c>
      <c r="K417" s="5"/>
      <c r="L417" s="23" t="str">
        <f>LOWER(Settings!$C$4)&amp;".mit."&amp;$A417&amp;IF($C417="","","."&amp;$C417&amp;"."&amp;$B417)&amp;IF(INDEX(Variables!$D$5:$D$65,MATCH($A417,Variables!$A$5:$A$65,0))="","","."&amp;INDEX(Variables!$D$5:$D$65,MATCH($A417,Variables!$A$5:$A$65,0)))&amp;"."&amp;L$5</f>
        <v>egy.mit.ener.nav.die.e.1</v>
      </c>
      <c r="M417" s="43">
        <f>INDEX(Inputs!$U$5:$U$132,MATCH($B417&amp;"|"&amp;$C417,Inputs!$A$5:$A$132,0))</f>
        <v>0</v>
      </c>
      <c r="N417" s="44">
        <f t="shared" ref="N417:Y417" si="324">M417*(1/(1+$G417))^(1+$E417)*(1+N$7)^$D417*(N399/M399)^$E417*((N399+N408)/(M399+M408))^($F417*(1+$E417))</f>
        <v>0</v>
      </c>
      <c r="O417" s="44">
        <f t="shared" si="324"/>
        <v>0</v>
      </c>
      <c r="P417" s="44">
        <f t="shared" si="324"/>
        <v>0</v>
      </c>
      <c r="Q417" s="44">
        <f t="shared" si="324"/>
        <v>0</v>
      </c>
      <c r="R417" s="44">
        <f t="shared" si="324"/>
        <v>0</v>
      </c>
      <c r="S417" s="44">
        <f t="shared" si="324"/>
        <v>0</v>
      </c>
      <c r="T417" s="44">
        <f t="shared" si="324"/>
        <v>0</v>
      </c>
      <c r="U417" s="44">
        <f t="shared" si="324"/>
        <v>0</v>
      </c>
      <c r="V417" s="44">
        <f t="shared" si="324"/>
        <v>0</v>
      </c>
      <c r="W417" s="44">
        <f t="shared" si="324"/>
        <v>0</v>
      </c>
      <c r="X417" s="44">
        <f t="shared" si="324"/>
        <v>0</v>
      </c>
      <c r="Y417" s="44">
        <f t="shared" si="324"/>
        <v>0</v>
      </c>
      <c r="Z417" s="45">
        <f>FUELUSE(Y417,Z399,Y399,Z408,Y408,Z$7,$D417,$E417,$F417,$G417)</f>
        <v>0</v>
      </c>
      <c r="AA417" s="45"/>
      <c r="AB417" s="23" t="str">
        <f>LOWER(Settings!$C$4)&amp;".mit."&amp;$A417&amp;IF($C417="","","."&amp;$C417&amp;"."&amp;$B417)&amp;IF(INDEX(Variables!$D$5:$D$65,MATCH($A417,Variables!$A$5:$A$65,0))="","","."&amp;INDEX(Variables!$D$5:$D$65,MATCH($A417,Variables!$A$5:$A$65,0)))&amp;"."&amp;AB$5</f>
        <v>egy.mit.ener.nav.die.e.2</v>
      </c>
      <c r="AC417" s="43">
        <f>INDEX(Inputs!$U$5:$U$132,MATCH($B417&amp;"|"&amp;$C417,Inputs!$A$5:$A$132,0))</f>
        <v>0</v>
      </c>
      <c r="AD417" s="44">
        <f t="shared" ref="AD417:AO417" si="325">AC417*(1/(1+$G417))^(1+$E417)*(1+AD$7)^$D417*(AD399/AC399)^$E417*((AD399+AD408)/(AC399+AC408))^($F417*(1+$E417))</f>
        <v>0</v>
      </c>
      <c r="AE417" s="44">
        <f t="shared" si="325"/>
        <v>0</v>
      </c>
      <c r="AF417" s="44">
        <f t="shared" si="325"/>
        <v>0</v>
      </c>
      <c r="AG417" s="44">
        <f t="shared" si="325"/>
        <v>0</v>
      </c>
      <c r="AH417" s="44">
        <f t="shared" si="325"/>
        <v>0</v>
      </c>
      <c r="AI417" s="44">
        <f t="shared" si="325"/>
        <v>0</v>
      </c>
      <c r="AJ417" s="44">
        <f t="shared" si="325"/>
        <v>0</v>
      </c>
      <c r="AK417" s="44">
        <f t="shared" si="325"/>
        <v>0</v>
      </c>
      <c r="AL417" s="44">
        <f t="shared" si="325"/>
        <v>0</v>
      </c>
      <c r="AM417" s="44">
        <f t="shared" si="325"/>
        <v>0</v>
      </c>
      <c r="AN417" s="44">
        <f t="shared" si="325"/>
        <v>0</v>
      </c>
      <c r="AO417" s="44">
        <f t="shared" si="325"/>
        <v>0</v>
      </c>
      <c r="AP417" s="45">
        <f>FUELUSE(AO417,AP399,AO399,AP408,AO408,AP$7,$D417,$E417,$F417,$G417)</f>
        <v>0</v>
      </c>
    </row>
    <row r="418" spans="1:42" hidden="1" outlineLevel="2" x14ac:dyDescent="0.25">
      <c r="A418" s="5" t="s">
        <v>930</v>
      </c>
      <c r="B418" s="5" t="s">
        <v>874</v>
      </c>
      <c r="C418" s="5" t="s">
        <v>883</v>
      </c>
      <c r="D418" s="37">
        <f>INDEX(Inputs!$N$5:$N$132,MATCH($B418&amp;"|"&amp;$C418,Inputs!$A$5:$A$132,0))</f>
        <v>0.8</v>
      </c>
      <c r="E418" s="37">
        <f>INDEX(Inputs!$O$5:$O$132,MATCH($B418&amp;"|"&amp;$C418,Inputs!$A$5:$A$132,0))</f>
        <v>-0.3</v>
      </c>
      <c r="F418" s="37">
        <f>INDEX(Inputs!$P$5:$P$132,MATCH($B418&amp;"|"&amp;$C418,Inputs!$A$5:$A$132,0))</f>
        <v>-0.4</v>
      </c>
      <c r="G418" s="37">
        <f>INDEX(Inputs!$Q$5:$Q$132,MATCH($B418&amp;"|"&amp;$C418,Inputs!$A$5:$A$132,0))</f>
        <v>0.01</v>
      </c>
      <c r="H418" s="5" t="str">
        <f>INDEX(Variables!$B$5:$B$65,MATCH($A418,Variables!$A$5:$A$65,0))&amp;IF($C418="",""," | "&amp;INDEX(Mapping!$B$5:$B$26,MATCH($C418,Mapping!$A$5:$A$26,0))&amp;" | "&amp;INDEX(Mapping!$B$30:$B$41,MATCH($B418,Mapping!$A$30:$A$41,0)))</f>
        <v>Fuel use | Domestic navigation | LPG</v>
      </c>
      <c r="I418" s="5" t="str">
        <f>INDEX(Variables!$C$5:$C$65,MATCH($A418,Variables!$A$5:$A$65,0))</f>
        <v>ktoe</v>
      </c>
      <c r="J418" s="5" t="str">
        <f>INDEX(Variables!$E$5:$E$65,MATCH($A418,Variables!$A$5:$A$65,0))</f>
        <v>Inputs (base year), CPAT eq. 3.3.3</v>
      </c>
      <c r="K418" s="5"/>
      <c r="L418" s="23" t="str">
        <f>LOWER(Settings!$C$4)&amp;".mit."&amp;$A418&amp;IF($C418="","","."&amp;$C418&amp;"."&amp;$B418)&amp;IF(INDEX(Variables!$D$5:$D$65,MATCH($A418,Variables!$A$5:$A$65,0))="","","."&amp;INDEX(Variables!$D$5:$D$65,MATCH($A418,Variables!$A$5:$A$65,0)))&amp;"."&amp;L$5</f>
        <v>egy.mit.ener.nav.lpg.e.1</v>
      </c>
      <c r="M418" s="43">
        <f>INDEX(Inputs!$U$5:$U$132,MATCH($B418&amp;"|"&amp;$C418,Inputs!$A$5:$A$132,0))</f>
        <v>0</v>
      </c>
      <c r="N418" s="44">
        <f t="shared" ref="N418:Y418" si="326">M418*(1/(1+$G418))^(1+$E418)*(1+N$7)^$D418*(N400/M400)^$E418*((N400+N409)/(M400+M409))^($F418*(1+$E418))</f>
        <v>0</v>
      </c>
      <c r="O418" s="44">
        <f t="shared" si="326"/>
        <v>0</v>
      </c>
      <c r="P418" s="44">
        <f t="shared" si="326"/>
        <v>0</v>
      </c>
      <c r="Q418" s="44">
        <f t="shared" si="326"/>
        <v>0</v>
      </c>
      <c r="R418" s="44">
        <f t="shared" si="326"/>
        <v>0</v>
      </c>
      <c r="S418" s="44">
        <f t="shared" si="326"/>
        <v>0</v>
      </c>
      <c r="T418" s="44">
        <f t="shared" si="326"/>
        <v>0</v>
      </c>
      <c r="U418" s="44">
        <f t="shared" si="326"/>
        <v>0</v>
      </c>
      <c r="V418" s="44">
        <f t="shared" si="326"/>
        <v>0</v>
      </c>
      <c r="W418" s="44">
        <f t="shared" si="326"/>
        <v>0</v>
      </c>
      <c r="X418" s="44">
        <f t="shared" si="326"/>
        <v>0</v>
      </c>
      <c r="Y418" s="44">
        <f t="shared" si="326"/>
        <v>0</v>
      </c>
      <c r="Z418" s="45">
        <f>FUELUSE(Y418,Z400,Y400,Z409,Y409,Z$7,$D418,$E418,$F418,$G418)</f>
        <v>0</v>
      </c>
      <c r="AA418" s="45"/>
      <c r="AB418" s="23" t="str">
        <f>LOWER(Settings!$C$4)&amp;".mit."&amp;$A418&amp;IF($C418="","","."&amp;$C418&amp;"."&amp;$B418)&amp;IF(INDEX(Variables!$D$5:$D$65,MATCH($A418,Variables!$A$5:$A$65,0))="","","."&amp;INDEX(Variables!$D$5:$D$65,MATCH($A418,Variables!$A$5:$A$65,0)))&amp;"."&amp;AB$5</f>
        <v>egy.mit.ener.nav.lpg.e.2</v>
      </c>
      <c r="AC418" s="43">
        <f>INDEX(Inputs!$U$5:$U$132,MATCH($B418&amp;"|"&amp;$C418,Inputs!$A$5:$A$132,0))</f>
        <v>0</v>
      </c>
      <c r="AD418" s="44">
        <f t="shared" ref="AD418:AO418" si="327">AC418*(1/(1+$G418))^(1+$E418)*(1+AD$7)^$D418*(AD400/AC400)^$E418*((AD400+AD409)/(AC400+AC409))^($F418*(1+$E418))</f>
        <v>0</v>
      </c>
      <c r="AE418" s="44">
        <f t="shared" si="327"/>
        <v>0</v>
      </c>
      <c r="AF418" s="44">
        <f t="shared" si="327"/>
        <v>0</v>
      </c>
      <c r="AG418" s="44">
        <f t="shared" si="327"/>
        <v>0</v>
      </c>
      <c r="AH418" s="44">
        <f t="shared" si="327"/>
        <v>0</v>
      </c>
      <c r="AI418" s="44">
        <f t="shared" si="327"/>
        <v>0</v>
      </c>
      <c r="AJ418" s="44">
        <f t="shared" si="327"/>
        <v>0</v>
      </c>
      <c r="AK418" s="44">
        <f t="shared" si="327"/>
        <v>0</v>
      </c>
      <c r="AL418" s="44">
        <f t="shared" si="327"/>
        <v>0</v>
      </c>
      <c r="AM418" s="44">
        <f t="shared" si="327"/>
        <v>0</v>
      </c>
      <c r="AN418" s="44">
        <f t="shared" si="327"/>
        <v>0</v>
      </c>
      <c r="AO418" s="44">
        <f t="shared" si="327"/>
        <v>0</v>
      </c>
      <c r="AP418" s="45">
        <f>FUELUSE(AO418,AP400,AO400,AP409,AO409,AP$7,$D418,$E418,$F418,$G418)</f>
        <v>0</v>
      </c>
    </row>
    <row r="419" spans="1:42" hidden="1" outlineLevel="2" x14ac:dyDescent="0.25">
      <c r="A419" s="5" t="s">
        <v>930</v>
      </c>
      <c r="B419" s="5" t="s">
        <v>875</v>
      </c>
      <c r="C419" s="5" t="s">
        <v>883</v>
      </c>
      <c r="D419" s="37">
        <f>INDEX(Inputs!$N$5:$N$132,MATCH($B419&amp;"|"&amp;$C419,Inputs!$A$5:$A$132,0))</f>
        <v>0.8</v>
      </c>
      <c r="E419" s="37">
        <f>INDEX(Inputs!$O$5:$O$132,MATCH($B419&amp;"|"&amp;$C419,Inputs!$A$5:$A$132,0))</f>
        <v>-0.3</v>
      </c>
      <c r="F419" s="37">
        <f>INDEX(Inputs!$P$5:$P$132,MATCH($B419&amp;"|"&amp;$C419,Inputs!$A$5:$A$132,0))</f>
        <v>-0.4</v>
      </c>
      <c r="G419" s="37">
        <f>INDEX(Inputs!$Q$5:$Q$132,MATCH($B419&amp;"|"&amp;$C419,Inputs!$A$5:$A$132,0))</f>
        <v>0.01</v>
      </c>
      <c r="H419" s="5" t="str">
        <f>INDEX(Variables!$B$5:$B$65,MATCH($A419,Variables!$A$5:$A$65,0))&amp;IF($C419="",""," | "&amp;INDEX(Mapping!$B$5:$B$26,MATCH($C419,Mapping!$A$5:$A$26,0))&amp;" | "&amp;INDEX(Mapping!$B$30:$B$41,MATCH($B419,Mapping!$A$30:$A$41,0)))</f>
        <v>Fuel use | Domestic navigation | Kerosene</v>
      </c>
      <c r="I419" s="5" t="str">
        <f>INDEX(Variables!$C$5:$C$65,MATCH($A419,Variables!$A$5:$A$65,0))</f>
        <v>ktoe</v>
      </c>
      <c r="J419" s="5" t="str">
        <f>INDEX(Variables!$E$5:$E$65,MATCH($A419,Variables!$A$5:$A$65,0))</f>
        <v>Inputs (base year), CPAT eq. 3.3.3</v>
      </c>
      <c r="K419" s="5"/>
      <c r="L419" s="23" t="str">
        <f>LOWER(Settings!$C$4)&amp;".mit."&amp;$A419&amp;IF($C419="","","."&amp;$C419&amp;"."&amp;$B419)&amp;IF(INDEX(Variables!$D$5:$D$65,MATCH($A419,Variables!$A$5:$A$65,0))="","","."&amp;INDEX(Variables!$D$5:$D$65,MATCH($A419,Variables!$A$5:$A$65,0)))&amp;"."&amp;L$5</f>
        <v>egy.mit.ener.nav.ker.e.1</v>
      </c>
      <c r="M419" s="43">
        <f>INDEX(Inputs!$U$5:$U$132,MATCH($B419&amp;"|"&amp;$C419,Inputs!$A$5:$A$132,0))</f>
        <v>0</v>
      </c>
      <c r="N419" s="44">
        <f t="shared" ref="N419:Y419" si="328">M419*(1/(1+$G419))^(1+$E419)*(1+N$7)^$D419*(N401/M401)^$E419*((N401+N410)/(M401+M410))^($F419*(1+$E419))</f>
        <v>0</v>
      </c>
      <c r="O419" s="44">
        <f t="shared" si="328"/>
        <v>0</v>
      </c>
      <c r="P419" s="44">
        <f t="shared" si="328"/>
        <v>0</v>
      </c>
      <c r="Q419" s="44">
        <f t="shared" si="328"/>
        <v>0</v>
      </c>
      <c r="R419" s="44">
        <f t="shared" si="328"/>
        <v>0</v>
      </c>
      <c r="S419" s="44">
        <f t="shared" si="328"/>
        <v>0</v>
      </c>
      <c r="T419" s="44">
        <f t="shared" si="328"/>
        <v>0</v>
      </c>
      <c r="U419" s="44">
        <f t="shared" si="328"/>
        <v>0</v>
      </c>
      <c r="V419" s="44">
        <f t="shared" si="328"/>
        <v>0</v>
      </c>
      <c r="W419" s="44">
        <f t="shared" si="328"/>
        <v>0</v>
      </c>
      <c r="X419" s="44">
        <f t="shared" si="328"/>
        <v>0</v>
      </c>
      <c r="Y419" s="44">
        <f t="shared" si="328"/>
        <v>0</v>
      </c>
      <c r="Z419" s="45">
        <f>FUELUSE(Y419,Z401,Y401,Z410,Y410,Z$7,$D419,$E419,$F419,$G419)</f>
        <v>0</v>
      </c>
      <c r="AA419" s="45"/>
      <c r="AB419" s="23" t="str">
        <f>LOWER(Settings!$C$4)&amp;".mit."&amp;$A419&amp;IF($C419="","","."&amp;$C419&amp;"."&amp;$B419)&amp;IF(INDEX(Variables!$D$5:$D$65,MATCH($A419,Variables!$A$5:$A$65,0))="","","."&amp;INDEX(Variables!$D$5:$D$65,MATCH($A419,Variables!$A$5:$A$65,0)))&amp;"."&amp;AB$5</f>
        <v>egy.mit.ener.nav.ker.e.2</v>
      </c>
      <c r="AC419" s="43">
        <f>INDEX(Inputs!$U$5:$U$132,MATCH($B419&amp;"|"&amp;$C419,Inputs!$A$5:$A$132,0))</f>
        <v>0</v>
      </c>
      <c r="AD419" s="44">
        <f t="shared" ref="AD419:AO419" si="329">AC419*(1/(1+$G419))^(1+$E419)*(1+AD$7)^$D419*(AD401/AC401)^$E419*((AD401+AD410)/(AC401+AC410))^($F419*(1+$E419))</f>
        <v>0</v>
      </c>
      <c r="AE419" s="44">
        <f t="shared" si="329"/>
        <v>0</v>
      </c>
      <c r="AF419" s="44">
        <f t="shared" si="329"/>
        <v>0</v>
      </c>
      <c r="AG419" s="44">
        <f t="shared" si="329"/>
        <v>0</v>
      </c>
      <c r="AH419" s="44">
        <f t="shared" si="329"/>
        <v>0</v>
      </c>
      <c r="AI419" s="44">
        <f t="shared" si="329"/>
        <v>0</v>
      </c>
      <c r="AJ419" s="44">
        <f t="shared" si="329"/>
        <v>0</v>
      </c>
      <c r="AK419" s="44">
        <f t="shared" si="329"/>
        <v>0</v>
      </c>
      <c r="AL419" s="44">
        <f t="shared" si="329"/>
        <v>0</v>
      </c>
      <c r="AM419" s="44">
        <f t="shared" si="329"/>
        <v>0</v>
      </c>
      <c r="AN419" s="44">
        <f t="shared" si="329"/>
        <v>0</v>
      </c>
      <c r="AO419" s="44">
        <f t="shared" si="329"/>
        <v>0</v>
      </c>
      <c r="AP419" s="45">
        <f>FUELUSE(AO419,AP401,AO401,AP410,AO410,AP$7,$D419,$E419,$F419,$G419)</f>
        <v>0</v>
      </c>
    </row>
    <row r="420" spans="1:42" hidden="1" outlineLevel="2" x14ac:dyDescent="0.25">
      <c r="A420" s="5" t="s">
        <v>930</v>
      </c>
      <c r="B420" s="5" t="s">
        <v>876</v>
      </c>
      <c r="C420" s="5" t="s">
        <v>883</v>
      </c>
      <c r="D420" s="37">
        <f>INDEX(Inputs!$N$5:$N$132,MATCH($B420&amp;"|"&amp;$C420,Inputs!$A$5:$A$132,0))</f>
        <v>0.8</v>
      </c>
      <c r="E420" s="37">
        <f>INDEX(Inputs!$O$5:$O$132,MATCH($B420&amp;"|"&amp;$C420,Inputs!$A$5:$A$132,0))</f>
        <v>-0.3</v>
      </c>
      <c r="F420" s="37">
        <f>INDEX(Inputs!$P$5:$P$132,MATCH($B420&amp;"|"&amp;$C420,Inputs!$A$5:$A$132,0))</f>
        <v>-0.4</v>
      </c>
      <c r="G420" s="37">
        <f>INDEX(Inputs!$Q$5:$Q$132,MATCH($B420&amp;"|"&amp;$C420,Inputs!$A$5:$A$132,0))</f>
        <v>0.01</v>
      </c>
      <c r="H420" s="5" t="str">
        <f>INDEX(Variables!$B$5:$B$65,MATCH($A420,Variables!$A$5:$A$65,0))&amp;IF($C420="",""," | "&amp;INDEX(Mapping!$B$5:$B$26,MATCH($C420,Mapping!$A$5:$A$26,0))&amp;" | "&amp;INDEX(Mapping!$B$30:$B$41,MATCH($B420,Mapping!$A$30:$A$41,0)))</f>
        <v>Fuel use | Domestic navigation | Other oil products</v>
      </c>
      <c r="I420" s="5" t="str">
        <f>INDEX(Variables!$C$5:$C$65,MATCH($A420,Variables!$A$5:$A$65,0))</f>
        <v>ktoe</v>
      </c>
      <c r="J420" s="5" t="str">
        <f>INDEX(Variables!$E$5:$E$65,MATCH($A420,Variables!$A$5:$A$65,0))</f>
        <v>Inputs (base year), CPAT eq. 3.3.3</v>
      </c>
      <c r="K420" s="5"/>
      <c r="L420" s="23" t="str">
        <f>LOWER(Settings!$C$4)&amp;".mit."&amp;$A420&amp;IF($C420="","","."&amp;$C420&amp;"."&amp;$B420)&amp;IF(INDEX(Variables!$D$5:$D$65,MATCH($A420,Variables!$A$5:$A$65,0))="","","."&amp;INDEX(Variables!$D$5:$D$65,MATCH($A420,Variables!$A$5:$A$65,0)))&amp;"."&amp;L$5</f>
        <v>egy.mit.ener.nav.oop.e.1</v>
      </c>
      <c r="M420" s="43">
        <f>INDEX(Inputs!$U$5:$U$132,MATCH($B420&amp;"|"&amp;$C420,Inputs!$A$5:$A$132,0))</f>
        <v>290.70949716970898</v>
      </c>
      <c r="N420" s="44">
        <f t="shared" ref="N420:Y420" si="330">M420*(1/(1+$G420))^(1+$E420)*(1+N$7)^$D420*(N402/M402)^$E420*((N402+N411)/(M402+M411))^($F420*(1+$E420))</f>
        <v>339.47249627385787</v>
      </c>
      <c r="O420" s="44">
        <f t="shared" si="330"/>
        <v>369.71736462132992</v>
      </c>
      <c r="P420" s="44">
        <f t="shared" si="330"/>
        <v>379.99680888388963</v>
      </c>
      <c r="Q420" s="44">
        <f t="shared" si="330"/>
        <v>390.10501204848259</v>
      </c>
      <c r="R420" s="44">
        <f t="shared" si="330"/>
        <v>402.29297179616026</v>
      </c>
      <c r="S420" s="44">
        <f t="shared" si="330"/>
        <v>417.0957221309273</v>
      </c>
      <c r="T420" s="44">
        <f t="shared" si="330"/>
        <v>431.43087737211516</v>
      </c>
      <c r="U420" s="44">
        <f t="shared" si="330"/>
        <v>444.95295221946253</v>
      </c>
      <c r="V420" s="44">
        <f t="shared" si="330"/>
        <v>458.71275084098511</v>
      </c>
      <c r="W420" s="44">
        <f t="shared" si="330"/>
        <v>472.70619523034327</v>
      </c>
      <c r="X420" s="44">
        <f t="shared" si="330"/>
        <v>486.92878462430997</v>
      </c>
      <c r="Y420" s="44">
        <f t="shared" si="330"/>
        <v>501.37558972207694</v>
      </c>
      <c r="Z420" s="45">
        <f>FUELUSE(Y420,Z402,Y402,Z411,Y411,Z$7,$D420,$E420,$F420,$G420)</f>
        <v>516.04124762153617</v>
      </c>
      <c r="AA420" s="45"/>
      <c r="AB420" s="23" t="str">
        <f>LOWER(Settings!$C$4)&amp;".mit."&amp;$A420&amp;IF($C420="","","."&amp;$C420&amp;"."&amp;$B420)&amp;IF(INDEX(Variables!$D$5:$D$65,MATCH($A420,Variables!$A$5:$A$65,0))="","","."&amp;INDEX(Variables!$D$5:$D$65,MATCH($A420,Variables!$A$5:$A$65,0)))&amp;"."&amp;AB$5</f>
        <v>egy.mit.ener.nav.oop.e.2</v>
      </c>
      <c r="AC420" s="43">
        <f>INDEX(Inputs!$U$5:$U$132,MATCH($B420&amp;"|"&amp;$C420,Inputs!$A$5:$A$132,0))</f>
        <v>290.70949716970898</v>
      </c>
      <c r="AD420" s="44">
        <f t="shared" ref="AD420:AO420" si="331">AC420*(1/(1+$G420))^(1+$E420)*(1+AD$7)^$D420*(AD402/AC402)^$E420*((AD402+AD411)/(AC402+AC411))^($F420*(1+$E420))</f>
        <v>339.47249627385787</v>
      </c>
      <c r="AE420" s="44">
        <f t="shared" si="331"/>
        <v>369.71736462132992</v>
      </c>
      <c r="AF420" s="44">
        <f t="shared" si="331"/>
        <v>379.99680888388963</v>
      </c>
      <c r="AG420" s="44">
        <f t="shared" si="331"/>
        <v>390.10501204848259</v>
      </c>
      <c r="AH420" s="44">
        <f t="shared" si="331"/>
        <v>334.59328711787009</v>
      </c>
      <c r="AI420" s="44">
        <f t="shared" si="331"/>
        <v>346.90496353314796</v>
      </c>
      <c r="AJ420" s="44">
        <f t="shared" si="331"/>
        <v>358.82773387655919</v>
      </c>
      <c r="AK420" s="44">
        <f t="shared" si="331"/>
        <v>370.07425268007512</v>
      </c>
      <c r="AL420" s="44">
        <f t="shared" si="331"/>
        <v>381.51849002357011</v>
      </c>
      <c r="AM420" s="44">
        <f t="shared" si="331"/>
        <v>393.15705416609472</v>
      </c>
      <c r="AN420" s="44">
        <f t="shared" si="331"/>
        <v>404.98620175325743</v>
      </c>
      <c r="AO420" s="44">
        <f t="shared" si="331"/>
        <v>417.00183300933202</v>
      </c>
      <c r="AP420" s="45">
        <f>FUELUSE(AO420,AP402,AO402,AP411,AO411,AP$7,$D420,$E420,$F420,$G420)</f>
        <v>429.19948752568433</v>
      </c>
    </row>
    <row r="421" spans="1:42" hidden="1" outlineLevel="2" x14ac:dyDescent="0.25">
      <c r="A421" s="5" t="s">
        <v>930</v>
      </c>
      <c r="B421" s="5" t="s">
        <v>877</v>
      </c>
      <c r="C421" s="5" t="s">
        <v>883</v>
      </c>
      <c r="D421" s="37">
        <f>INDEX(Inputs!$N$5:$N$132,MATCH($B421&amp;"|"&amp;$C421,Inputs!$A$5:$A$132,0))</f>
        <v>0</v>
      </c>
      <c r="E421" s="37">
        <f>INDEX(Inputs!$O$5:$O$132,MATCH($B421&amp;"|"&amp;$C421,Inputs!$A$5:$A$132,0))</f>
        <v>-0.3</v>
      </c>
      <c r="F421" s="37">
        <f>INDEX(Inputs!$P$5:$P$132,MATCH($B421&amp;"|"&amp;$C421,Inputs!$A$5:$A$132,0))</f>
        <v>-0.2</v>
      </c>
      <c r="G421" s="37">
        <f>INDEX(Inputs!$Q$5:$Q$132,MATCH($B421&amp;"|"&amp;$C421,Inputs!$A$5:$A$132,0))</f>
        <v>0.01</v>
      </c>
      <c r="H421" s="5" t="str">
        <f>INDEX(Variables!$B$5:$B$65,MATCH($A421,Variables!$A$5:$A$65,0))&amp;IF($C421="",""," | "&amp;INDEX(Mapping!$B$5:$B$26,MATCH($C421,Mapping!$A$5:$A$26,0))&amp;" | "&amp;INDEX(Mapping!$B$30:$B$41,MATCH($B421,Mapping!$A$30:$A$41,0)))</f>
        <v>Fuel use | Domestic navigation | Biomass</v>
      </c>
      <c r="I421" s="5" t="str">
        <f>INDEX(Variables!$C$5:$C$65,MATCH($A421,Variables!$A$5:$A$65,0))</f>
        <v>ktoe</v>
      </c>
      <c r="J421" s="5" t="str">
        <f>INDEX(Variables!$E$5:$E$65,MATCH($A421,Variables!$A$5:$A$65,0))</f>
        <v>Inputs (base year), CPAT eq. 3.3.3</v>
      </c>
      <c r="K421" s="5"/>
      <c r="L421" s="23" t="str">
        <f>LOWER(Settings!$C$4)&amp;".mit."&amp;$A421&amp;IF($C421="","","."&amp;$C421&amp;"."&amp;$B421)&amp;IF(INDEX(Variables!$D$5:$D$65,MATCH($A421,Variables!$A$5:$A$65,0))="","","."&amp;INDEX(Variables!$D$5:$D$65,MATCH($A421,Variables!$A$5:$A$65,0)))&amp;"."&amp;L$5</f>
        <v>egy.mit.ener.nav.bio.e.1</v>
      </c>
      <c r="M421" s="43">
        <f>INDEX(Inputs!$U$5:$U$132,MATCH($B421&amp;"|"&amp;$C421,Inputs!$A$5:$A$132,0))</f>
        <v>0</v>
      </c>
      <c r="N421" s="44">
        <f t="shared" ref="N421:Y421" si="332">M421*(1/(1+$G421))^(1+$E421)*(1+N$7)^$D421*(N403/M403)^$E421*((N403+N412)/(M403+M412))^($F421*(1+$E421))</f>
        <v>0</v>
      </c>
      <c r="O421" s="44">
        <f t="shared" si="332"/>
        <v>0</v>
      </c>
      <c r="P421" s="44">
        <f t="shared" si="332"/>
        <v>0</v>
      </c>
      <c r="Q421" s="44">
        <f t="shared" si="332"/>
        <v>0</v>
      </c>
      <c r="R421" s="44">
        <f t="shared" si="332"/>
        <v>0</v>
      </c>
      <c r="S421" s="44">
        <f t="shared" si="332"/>
        <v>0</v>
      </c>
      <c r="T421" s="44">
        <f t="shared" si="332"/>
        <v>0</v>
      </c>
      <c r="U421" s="44">
        <f t="shared" si="332"/>
        <v>0</v>
      </c>
      <c r="V421" s="44">
        <f t="shared" si="332"/>
        <v>0</v>
      </c>
      <c r="W421" s="44">
        <f t="shared" si="332"/>
        <v>0</v>
      </c>
      <c r="X421" s="44">
        <f t="shared" si="332"/>
        <v>0</v>
      </c>
      <c r="Y421" s="44">
        <f t="shared" si="332"/>
        <v>0</v>
      </c>
      <c r="Z421" s="45">
        <f>FUELUSE(Y421,Z403,Y403,Z412,Y412,Z$7,$D421,$E421,$F421,$G421)</f>
        <v>0</v>
      </c>
      <c r="AA421" s="45"/>
      <c r="AB421" s="23" t="str">
        <f>LOWER(Settings!$C$4)&amp;".mit."&amp;$A421&amp;IF($C421="","","."&amp;$C421&amp;"."&amp;$B421)&amp;IF(INDEX(Variables!$D$5:$D$65,MATCH($A421,Variables!$A$5:$A$65,0))="","","."&amp;INDEX(Variables!$D$5:$D$65,MATCH($A421,Variables!$A$5:$A$65,0)))&amp;"."&amp;AB$5</f>
        <v>egy.mit.ener.nav.bio.e.2</v>
      </c>
      <c r="AC421" s="43">
        <f>INDEX(Inputs!$U$5:$U$132,MATCH($B421&amp;"|"&amp;$C421,Inputs!$A$5:$A$132,0))</f>
        <v>0</v>
      </c>
      <c r="AD421" s="44">
        <f t="shared" ref="AD421:AO421" si="333">AC421*(1/(1+$G421))^(1+$E421)*(1+AD$7)^$D421*(AD403/AC403)^$E421*((AD403+AD412)/(AC403+AC412))^($F421*(1+$E421))</f>
        <v>0</v>
      </c>
      <c r="AE421" s="44">
        <f t="shared" si="333"/>
        <v>0</v>
      </c>
      <c r="AF421" s="44">
        <f t="shared" si="333"/>
        <v>0</v>
      </c>
      <c r="AG421" s="44">
        <f t="shared" si="333"/>
        <v>0</v>
      </c>
      <c r="AH421" s="44">
        <f t="shared" si="333"/>
        <v>0</v>
      </c>
      <c r="AI421" s="44">
        <f t="shared" si="333"/>
        <v>0</v>
      </c>
      <c r="AJ421" s="44">
        <f t="shared" si="333"/>
        <v>0</v>
      </c>
      <c r="AK421" s="44">
        <f t="shared" si="333"/>
        <v>0</v>
      </c>
      <c r="AL421" s="44">
        <f t="shared" si="333"/>
        <v>0</v>
      </c>
      <c r="AM421" s="44">
        <f t="shared" si="333"/>
        <v>0</v>
      </c>
      <c r="AN421" s="44">
        <f t="shared" si="333"/>
        <v>0</v>
      </c>
      <c r="AO421" s="44">
        <f t="shared" si="333"/>
        <v>0</v>
      </c>
      <c r="AP421" s="45">
        <f>FUELUSE(AO421,AP403,AO403,AP412,AO412,AP$7,$D421,$E421,$F421,$G421)</f>
        <v>0</v>
      </c>
    </row>
    <row r="422" spans="1:42" hidden="1" outlineLevel="2" x14ac:dyDescent="0.25"/>
    <row r="424" spans="1:42" x14ac:dyDescent="0.25">
      <c r="A424" s="18" t="s">
        <v>936</v>
      </c>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c r="AH424" s="19"/>
      <c r="AI424" s="19"/>
      <c r="AJ424" s="19"/>
      <c r="AK424" s="19"/>
      <c r="AL424" s="19"/>
      <c r="AM424" s="19"/>
      <c r="AN424" s="19"/>
      <c r="AO424" s="19"/>
      <c r="AP424" s="19"/>
    </row>
    <row r="425" spans="1:42" x14ac:dyDescent="0.25">
      <c r="A425" s="7" t="s">
        <v>930</v>
      </c>
      <c r="B425" s="7" t="s">
        <v>870</v>
      </c>
      <c r="C425" s="7" t="s">
        <v>937</v>
      </c>
      <c r="H425" s="7" t="str">
        <f>INDEX(Variables!$B$5:$B$65,MATCH($A425,Variables!$A$5:$A$65,0))&amp;IF($C425="",""," | "&amp;INDEX(Mapping!$B$5:$B$26,MATCH($C425,Mapping!$A$5:$A$26,0))&amp;" | "&amp;INDEX(Mapping!$B$30:$B$41,MATCH($B425,Mapping!$A$30:$A$41,0)))</f>
        <v>Fuel use | Buildings | All fuels</v>
      </c>
      <c r="I425" s="7" t="str">
        <f>INDEX(Variables!$C$5:$C$65,MATCH($A425,Variables!$A$5:$A$65,0))</f>
        <v>ktoe</v>
      </c>
      <c r="J425" s="7" t="str">
        <f>INDEX(Variables!$E$5:$E$65,MATCH($A425,Variables!$A$5:$A$65,0))</f>
        <v>Inputs (base year), CPAT eq. 3.3.3</v>
      </c>
      <c r="K425" s="7"/>
      <c r="L425" s="28" t="str">
        <f>LOWER(Settings!$C$4)&amp;".mit."&amp;$A425&amp;IF($C425="","","."&amp;$C425&amp;"."&amp;$B425)&amp;IF(INDEX(Variables!$D$5:$D$65,MATCH($A425,Variables!$A$5:$A$65,0))="","","."&amp;INDEX(Variables!$D$5:$D$65,MATCH($A425,Variables!$A$5:$A$65,0)))&amp;"."&amp;L$5</f>
        <v>egy.mit.ener.bld.all.e.1</v>
      </c>
      <c r="M425" s="41">
        <f t="shared" ref="M425:Z425" si="334">SUMIFS(M426:M590,$A426:$A590,"ener",$B426:$B590,"&lt;&gt;all")</f>
        <v>7729.3550208061852</v>
      </c>
      <c r="N425" s="42">
        <f t="shared" si="334"/>
        <v>10121.753949757063</v>
      </c>
      <c r="O425" s="42">
        <f t="shared" si="334"/>
        <v>11603.621372737456</v>
      </c>
      <c r="P425" s="42">
        <f t="shared" si="334"/>
        <v>11753.235405140409</v>
      </c>
      <c r="Q425" s="42">
        <f t="shared" si="334"/>
        <v>11898.434163941229</v>
      </c>
      <c r="R425" s="42">
        <f t="shared" si="334"/>
        <v>12072.625377796969</v>
      </c>
      <c r="S425" s="42">
        <f t="shared" si="334"/>
        <v>12282.399385653414</v>
      </c>
      <c r="T425" s="42">
        <f t="shared" si="334"/>
        <v>12482.300830163693</v>
      </c>
      <c r="U425" s="42">
        <f t="shared" si="334"/>
        <v>12667.93482715366</v>
      </c>
      <c r="V425" s="42">
        <f t="shared" si="334"/>
        <v>12854.4682594433</v>
      </c>
      <c r="W425" s="42">
        <f t="shared" si="334"/>
        <v>13041.829713811838</v>
      </c>
      <c r="X425" s="42">
        <f t="shared" si="334"/>
        <v>13229.956121238509</v>
      </c>
      <c r="Y425" s="42">
        <f t="shared" si="334"/>
        <v>13418.777150070231</v>
      </c>
      <c r="Z425" s="42">
        <f t="shared" si="334"/>
        <v>13608.220454443766</v>
      </c>
      <c r="AA425" s="42"/>
      <c r="AB425" s="28" t="str">
        <f>LOWER(Settings!$C$4)&amp;".mit."&amp;$A425&amp;IF($C425="","","."&amp;$C425&amp;"."&amp;$B425)&amp;IF(INDEX(Variables!$D$5:$D$65,MATCH($A425,Variables!$A$5:$A$65,0))="","","."&amp;INDEX(Variables!$D$5:$D$65,MATCH($A425,Variables!$A$5:$A$65,0)))&amp;"."&amp;AB$5</f>
        <v>egy.mit.ener.bld.all.e.2</v>
      </c>
      <c r="AC425" s="41">
        <f t="shared" ref="AC425:AP425" si="335">SUMIFS(AC426:AC590,$A426:$A590,"ener",$B426:$B590,"&lt;&gt;all")</f>
        <v>7729.3550208061852</v>
      </c>
      <c r="AD425" s="42">
        <f t="shared" si="335"/>
        <v>10121.753949757063</v>
      </c>
      <c r="AE425" s="42">
        <f t="shared" si="335"/>
        <v>11603.621372737456</v>
      </c>
      <c r="AF425" s="42">
        <f t="shared" si="335"/>
        <v>11753.235405140409</v>
      </c>
      <c r="AG425" s="42">
        <f t="shared" si="335"/>
        <v>11898.434163941229</v>
      </c>
      <c r="AH425" s="42">
        <f t="shared" si="335"/>
        <v>9707.8628293141301</v>
      </c>
      <c r="AI425" s="42">
        <f t="shared" si="335"/>
        <v>9872.7781839099207</v>
      </c>
      <c r="AJ425" s="42">
        <f t="shared" si="335"/>
        <v>10029.922696191188</v>
      </c>
      <c r="AK425" s="42">
        <f t="shared" si="335"/>
        <v>10175.836144535069</v>
      </c>
      <c r="AL425" s="42">
        <f t="shared" si="335"/>
        <v>10322.461943564831</v>
      </c>
      <c r="AM425" s="42">
        <f t="shared" si="335"/>
        <v>10469.74401456872</v>
      </c>
      <c r="AN425" s="42">
        <f t="shared" si="335"/>
        <v>10617.63298077346</v>
      </c>
      <c r="AO425" s="42">
        <f t="shared" si="335"/>
        <v>10766.073663790175</v>
      </c>
      <c r="AP425" s="42">
        <f t="shared" si="335"/>
        <v>10915.009288787202</v>
      </c>
    </row>
    <row r="426" spans="1:42" outlineLevel="1" collapsed="1" x14ac:dyDescent="0.25">
      <c r="A426" s="7" t="s">
        <v>930</v>
      </c>
      <c r="B426" s="7" t="s">
        <v>870</v>
      </c>
      <c r="C426" s="7" t="s">
        <v>884</v>
      </c>
      <c r="H426" s="7" t="str">
        <f>INDEX(Variables!$B$5:$B$65,MATCH($A426,Variables!$A$5:$A$65,0))&amp;IF($C426="",""," | "&amp;INDEX(Mapping!$B$5:$B$26,MATCH($C426,Mapping!$A$5:$A$26,0))&amp;" | "&amp;INDEX(Mapping!$B$30:$B$41,MATCH($B426,Mapping!$A$30:$A$41,0)))</f>
        <v>Fuel use | Residential | All fuels</v>
      </c>
      <c r="I426" s="7" t="str">
        <f>INDEX(Variables!$C$5:$C$65,MATCH($A426,Variables!$A$5:$A$65,0))</f>
        <v>ktoe</v>
      </c>
      <c r="J426" s="7" t="str">
        <f>INDEX(Variables!$E$5:$E$65,MATCH($A426,Variables!$A$5:$A$65,0))</f>
        <v>Inputs (base year), CPAT eq. 3.3.3</v>
      </c>
      <c r="K426" s="7"/>
      <c r="L426" s="28" t="str">
        <f>LOWER(Settings!$C$4)&amp;".mit."&amp;$A426&amp;IF($C426="","","."&amp;$C426&amp;"."&amp;$B426)&amp;IF(INDEX(Variables!$D$5:$D$65,MATCH($A426,Variables!$A$5:$A$65,0))="","","."&amp;INDEX(Variables!$D$5:$D$65,MATCH($A426,Variables!$A$5:$A$65,0)))&amp;"."&amp;L$5</f>
        <v>egy.mit.ener.res.all.e.1</v>
      </c>
      <c r="M426" s="41">
        <f t="shared" ref="M426:Z426" si="336">SUM(M472:M479)</f>
        <v>6801.9889961336394</v>
      </c>
      <c r="N426" s="42">
        <f t="shared" si="336"/>
        <v>8698.3683773286339</v>
      </c>
      <c r="O426" s="42">
        <f t="shared" si="336"/>
        <v>9967.3429488377897</v>
      </c>
      <c r="P426" s="42">
        <f t="shared" si="336"/>
        <v>10083.901041427618</v>
      </c>
      <c r="Q426" s="42">
        <f t="shared" si="336"/>
        <v>10196.62210922769</v>
      </c>
      <c r="R426" s="42">
        <f t="shared" si="336"/>
        <v>10332.803881040858</v>
      </c>
      <c r="S426" s="42">
        <f t="shared" si="336"/>
        <v>10497.737991791653</v>
      </c>
      <c r="T426" s="42">
        <f t="shared" si="336"/>
        <v>10654.323757585669</v>
      </c>
      <c r="U426" s="42">
        <f t="shared" si="336"/>
        <v>10799.017285683038</v>
      </c>
      <c r="V426" s="42">
        <f t="shared" si="336"/>
        <v>10944.177634214468</v>
      </c>
      <c r="W426" s="42">
        <f t="shared" si="336"/>
        <v>11089.745271790038</v>
      </c>
      <c r="X426" s="42">
        <f t="shared" si="336"/>
        <v>11235.669612954087</v>
      </c>
      <c r="Y426" s="42">
        <f t="shared" si="336"/>
        <v>11381.893412064121</v>
      </c>
      <c r="Z426" s="42">
        <f t="shared" si="336"/>
        <v>11528.358011650831</v>
      </c>
      <c r="AA426" s="42"/>
      <c r="AB426" s="28" t="str">
        <f>LOWER(Settings!$C$4)&amp;".mit."&amp;$A426&amp;IF($C426="","","."&amp;$C426&amp;"."&amp;$B426)&amp;IF(INDEX(Variables!$D$5:$D$65,MATCH($A426,Variables!$A$5:$A$65,0))="","","."&amp;INDEX(Variables!$D$5:$D$65,MATCH($A426,Variables!$A$5:$A$65,0)))&amp;"."&amp;AB$5</f>
        <v>egy.mit.ener.res.all.e.2</v>
      </c>
      <c r="AC426" s="41">
        <f t="shared" ref="AC426:AP426" si="337">SUM(AC472:AC479)</f>
        <v>6801.9889961336394</v>
      </c>
      <c r="AD426" s="42">
        <f t="shared" si="337"/>
        <v>8698.3683773286339</v>
      </c>
      <c r="AE426" s="42">
        <f t="shared" si="337"/>
        <v>9967.3429488377897</v>
      </c>
      <c r="AF426" s="42">
        <f t="shared" si="337"/>
        <v>10083.901041427618</v>
      </c>
      <c r="AG426" s="42">
        <f t="shared" si="337"/>
        <v>10196.62210922769</v>
      </c>
      <c r="AH426" s="42">
        <f t="shared" si="337"/>
        <v>8335.1952079264338</v>
      </c>
      <c r="AI426" s="42">
        <f t="shared" si="337"/>
        <v>8464.7325246992277</v>
      </c>
      <c r="AJ426" s="42">
        <f t="shared" si="337"/>
        <v>8587.7015616593253</v>
      </c>
      <c r="AK426" s="42">
        <f t="shared" si="337"/>
        <v>8701.3135220059594</v>
      </c>
      <c r="AL426" s="42">
        <f t="shared" si="337"/>
        <v>8815.2964837055461</v>
      </c>
      <c r="AM426" s="42">
        <f t="shared" si="337"/>
        <v>8929.6037422164518</v>
      </c>
      <c r="AN426" s="42">
        <f t="shared" si="337"/>
        <v>9044.195769723643</v>
      </c>
      <c r="AO426" s="42">
        <f t="shared" si="337"/>
        <v>9159.0277121474101</v>
      </c>
      <c r="AP426" s="42">
        <f t="shared" si="337"/>
        <v>9274.0535942688002</v>
      </c>
    </row>
    <row r="427" spans="1:42" hidden="1" outlineLevel="2" x14ac:dyDescent="0.25">
      <c r="A427" s="5" t="s">
        <v>931</v>
      </c>
      <c r="B427" s="5" t="s">
        <v>869</v>
      </c>
      <c r="C427" s="5" t="s">
        <v>884</v>
      </c>
      <c r="D427" s="37">
        <f>INDEX(Inputs!$T$5:$T$132,MATCH($B427&amp;"|"&amp;$C427,Inputs!$A$5:$A$132,0))</f>
        <v>9.4299999999999995E-2</v>
      </c>
      <c r="E427" s="37">
        <f>INDEX(Inputs!$J$5:$J$132,MATCH($B427&amp;"|"&amp;$C427,Inputs!$A$5:$A$132,0))</f>
        <v>1</v>
      </c>
      <c r="F427" s="37">
        <f>INDEX(Inputs!$K$5:$K$132,MATCH($B427&amp;"|"&amp;$C427,Inputs!$A$5:$A$132,0))</f>
        <v>6</v>
      </c>
      <c r="G427" s="36"/>
      <c r="H427" s="5" t="str">
        <f>INDEX(Variables!$B$5:$B$65,MATCH($A427,Variables!$A$5:$A$65,0))&amp;IF($C427="",""," | "&amp;INDEX(Mapping!$B$5:$B$26,MATCH($C427,Mapping!$A$5:$A$26,0))&amp;" | "&amp;INDEX(Mapping!$B$30:$B$41,MATCH($B427,Mapping!$A$30:$A$41,0)))</f>
        <v>New carbon tax | Residential | Coal</v>
      </c>
      <c r="I427" s="5" t="str">
        <f>INDEX(Variables!$C$5:$C$65,MATCH($A427,Variables!$A$5:$A$65,0))</f>
        <v>$/GJ</v>
      </c>
      <c r="J427" s="5" t="str">
        <f>INDEX(Variables!$E$5:$E$65,MATCH($A427,Variables!$A$5:$A$65,0))</f>
        <v>Carbon price x EF x fuel and sector coverage</v>
      </c>
      <c r="K427" s="5"/>
      <c r="L427" s="23" t="str">
        <f>LOWER(Settings!$C$4)&amp;".mit."&amp;$A427&amp;IF($C427="","","."&amp;$C427&amp;"."&amp;$B427)&amp;IF(INDEX(Variables!$D$5:$D$65,MATCH($A427,Variables!$A$5:$A$65,0))="","","."&amp;INDEX(Variables!$D$5:$D$65,MATCH($A427,Variables!$A$5:$A$65,0)))&amp;"."&amp;L$5</f>
        <v>egy.mit.ctxnew.res.coa.a.1</v>
      </c>
      <c r="M427" s="38">
        <f t="shared" ref="M427:Z434" si="338">M$12*$D427*INDEX(M$21:M$28,$E427)*INDEX(M$30:M$46,$F427)</f>
        <v>0</v>
      </c>
      <c r="N427" s="37">
        <f t="shared" si="338"/>
        <v>0</v>
      </c>
      <c r="O427" s="37">
        <f t="shared" si="338"/>
        <v>0</v>
      </c>
      <c r="P427" s="37">
        <f t="shared" si="338"/>
        <v>0</v>
      </c>
      <c r="Q427" s="37">
        <f t="shared" si="338"/>
        <v>0</v>
      </c>
      <c r="R427" s="37">
        <f t="shared" si="338"/>
        <v>0</v>
      </c>
      <c r="S427" s="37">
        <f t="shared" si="338"/>
        <v>0</v>
      </c>
      <c r="T427" s="37">
        <f t="shared" si="338"/>
        <v>0</v>
      </c>
      <c r="U427" s="37">
        <f t="shared" si="338"/>
        <v>0</v>
      </c>
      <c r="V427" s="37">
        <f t="shared" si="338"/>
        <v>0</v>
      </c>
      <c r="W427" s="37">
        <f t="shared" si="338"/>
        <v>0</v>
      </c>
      <c r="X427" s="37">
        <f t="shared" si="338"/>
        <v>0</v>
      </c>
      <c r="Y427" s="37">
        <f t="shared" si="338"/>
        <v>0</v>
      </c>
      <c r="Z427" s="37">
        <f t="shared" si="338"/>
        <v>0</v>
      </c>
      <c r="AA427" s="37"/>
      <c r="AB427" s="23" t="str">
        <f>LOWER(Settings!$C$4)&amp;".mit."&amp;$A427&amp;IF($C427="","","."&amp;$C427&amp;"."&amp;$B427)&amp;IF(INDEX(Variables!$D$5:$D$65,MATCH($A427,Variables!$A$5:$A$65,0))="","","."&amp;INDEX(Variables!$D$5:$D$65,MATCH($A427,Variables!$A$5:$A$65,0)))&amp;"."&amp;AB$5</f>
        <v>egy.mit.ctxnew.res.coa.a.2</v>
      </c>
      <c r="AC427" s="38">
        <f t="shared" ref="AC427:AP434" si="339">AC$12*$D427*INDEX(AC$21:AC$28,$E427)*INDEX(AC$30:AC$46,$F427)</f>
        <v>0</v>
      </c>
      <c r="AD427" s="37">
        <f t="shared" si="339"/>
        <v>0</v>
      </c>
      <c r="AE427" s="37">
        <f t="shared" si="339"/>
        <v>0</v>
      </c>
      <c r="AF427" s="37">
        <f t="shared" si="339"/>
        <v>0</v>
      </c>
      <c r="AG427" s="37">
        <f t="shared" si="339"/>
        <v>0</v>
      </c>
      <c r="AH427" s="37">
        <f t="shared" si="339"/>
        <v>1.8859999999999999</v>
      </c>
      <c r="AI427" s="37">
        <f t="shared" si="339"/>
        <v>1.8859999999999999</v>
      </c>
      <c r="AJ427" s="37">
        <f t="shared" si="339"/>
        <v>1.8859999999999999</v>
      </c>
      <c r="AK427" s="37">
        <f t="shared" si="339"/>
        <v>1.8859999999999999</v>
      </c>
      <c r="AL427" s="37">
        <f t="shared" si="339"/>
        <v>1.8859999999999999</v>
      </c>
      <c r="AM427" s="37">
        <f t="shared" si="339"/>
        <v>1.8859999999999999</v>
      </c>
      <c r="AN427" s="37">
        <f t="shared" si="339"/>
        <v>1.8859999999999999</v>
      </c>
      <c r="AO427" s="37">
        <f t="shared" si="339"/>
        <v>1.8859999999999999</v>
      </c>
      <c r="AP427" s="37">
        <f t="shared" si="339"/>
        <v>1.8859999999999999</v>
      </c>
    </row>
    <row r="428" spans="1:42" hidden="1" outlineLevel="2" x14ac:dyDescent="0.25">
      <c r="A428" s="5" t="s">
        <v>931</v>
      </c>
      <c r="B428" s="5" t="s">
        <v>871</v>
      </c>
      <c r="C428" s="5" t="s">
        <v>884</v>
      </c>
      <c r="D428" s="37">
        <f>INDEX(Inputs!$T$5:$T$132,MATCH($B428&amp;"|"&amp;$C428,Inputs!$A$5:$A$132,0))</f>
        <v>5.5800000000000002E-2</v>
      </c>
      <c r="E428" s="37">
        <f>INDEX(Inputs!$J$5:$J$132,MATCH($B428&amp;"|"&amp;$C428,Inputs!$A$5:$A$132,0))</f>
        <v>2</v>
      </c>
      <c r="F428" s="37">
        <f>INDEX(Inputs!$K$5:$K$132,MATCH($B428&amp;"|"&amp;$C428,Inputs!$A$5:$A$132,0))</f>
        <v>6</v>
      </c>
      <c r="G428" s="36"/>
      <c r="H428" s="5" t="str">
        <f>INDEX(Variables!$B$5:$B$65,MATCH($A428,Variables!$A$5:$A$65,0))&amp;IF($C428="",""," | "&amp;INDEX(Mapping!$B$5:$B$26,MATCH($C428,Mapping!$A$5:$A$26,0))&amp;" | "&amp;INDEX(Mapping!$B$30:$B$41,MATCH($B428,Mapping!$A$30:$A$41,0)))</f>
        <v>New carbon tax | Residential | Natural gas</v>
      </c>
      <c r="I428" s="5" t="str">
        <f>INDEX(Variables!$C$5:$C$65,MATCH($A428,Variables!$A$5:$A$65,0))</f>
        <v>$/GJ</v>
      </c>
      <c r="J428" s="5" t="str">
        <f>INDEX(Variables!$E$5:$E$65,MATCH($A428,Variables!$A$5:$A$65,0))</f>
        <v>Carbon price x EF x fuel and sector coverage</v>
      </c>
      <c r="K428" s="5"/>
      <c r="L428" s="23" t="str">
        <f>LOWER(Settings!$C$4)&amp;".mit."&amp;$A428&amp;IF($C428="","","."&amp;$C428&amp;"."&amp;$B428)&amp;IF(INDEX(Variables!$D$5:$D$65,MATCH($A428,Variables!$A$5:$A$65,0))="","","."&amp;INDEX(Variables!$D$5:$D$65,MATCH($A428,Variables!$A$5:$A$65,0)))&amp;"."&amp;L$5</f>
        <v>egy.mit.ctxnew.res.nga.a.1</v>
      </c>
      <c r="M428" s="38">
        <f t="shared" si="338"/>
        <v>0</v>
      </c>
      <c r="N428" s="37">
        <f t="shared" si="338"/>
        <v>0</v>
      </c>
      <c r="O428" s="37">
        <f t="shared" si="338"/>
        <v>0</v>
      </c>
      <c r="P428" s="37">
        <f t="shared" si="338"/>
        <v>0</v>
      </c>
      <c r="Q428" s="37">
        <f t="shared" si="338"/>
        <v>0</v>
      </c>
      <c r="R428" s="37">
        <f t="shared" si="338"/>
        <v>0</v>
      </c>
      <c r="S428" s="37">
        <f t="shared" si="338"/>
        <v>0</v>
      </c>
      <c r="T428" s="37">
        <f t="shared" si="338"/>
        <v>0</v>
      </c>
      <c r="U428" s="37">
        <f t="shared" si="338"/>
        <v>0</v>
      </c>
      <c r="V428" s="37">
        <f t="shared" si="338"/>
        <v>0</v>
      </c>
      <c r="W428" s="37">
        <f t="shared" si="338"/>
        <v>0</v>
      </c>
      <c r="X428" s="37">
        <f t="shared" si="338"/>
        <v>0</v>
      </c>
      <c r="Y428" s="37">
        <f t="shared" si="338"/>
        <v>0</v>
      </c>
      <c r="Z428" s="37">
        <f t="shared" si="338"/>
        <v>0</v>
      </c>
      <c r="AA428" s="37"/>
      <c r="AB428" s="23" t="str">
        <f>LOWER(Settings!$C$4)&amp;".mit."&amp;$A428&amp;IF($C428="","","."&amp;$C428&amp;"."&amp;$B428)&amp;IF(INDEX(Variables!$D$5:$D$65,MATCH($A428,Variables!$A$5:$A$65,0))="","","."&amp;INDEX(Variables!$D$5:$D$65,MATCH($A428,Variables!$A$5:$A$65,0)))&amp;"."&amp;AB$5</f>
        <v>egy.mit.ctxnew.res.nga.a.2</v>
      </c>
      <c r="AC428" s="38">
        <f t="shared" si="339"/>
        <v>0</v>
      </c>
      <c r="AD428" s="37">
        <f t="shared" si="339"/>
        <v>0</v>
      </c>
      <c r="AE428" s="37">
        <f t="shared" si="339"/>
        <v>0</v>
      </c>
      <c r="AF428" s="37">
        <f t="shared" si="339"/>
        <v>0</v>
      </c>
      <c r="AG428" s="37">
        <f t="shared" si="339"/>
        <v>0</v>
      </c>
      <c r="AH428" s="37">
        <f t="shared" si="339"/>
        <v>1.1160000000000001</v>
      </c>
      <c r="AI428" s="37">
        <f t="shared" si="339"/>
        <v>1.1160000000000001</v>
      </c>
      <c r="AJ428" s="37">
        <f t="shared" si="339"/>
        <v>1.1160000000000001</v>
      </c>
      <c r="AK428" s="37">
        <f t="shared" si="339"/>
        <v>1.1160000000000001</v>
      </c>
      <c r="AL428" s="37">
        <f t="shared" si="339"/>
        <v>1.1160000000000001</v>
      </c>
      <c r="AM428" s="37">
        <f t="shared" si="339"/>
        <v>1.1160000000000001</v>
      </c>
      <c r="AN428" s="37">
        <f t="shared" si="339"/>
        <v>1.1160000000000001</v>
      </c>
      <c r="AO428" s="37">
        <f t="shared" si="339"/>
        <v>1.1160000000000001</v>
      </c>
      <c r="AP428" s="37">
        <f t="shared" si="339"/>
        <v>1.1160000000000001</v>
      </c>
    </row>
    <row r="429" spans="1:42" hidden="1" outlineLevel="2" x14ac:dyDescent="0.25">
      <c r="A429" s="5" t="s">
        <v>931</v>
      </c>
      <c r="B429" s="5" t="s">
        <v>872</v>
      </c>
      <c r="C429" s="5" t="s">
        <v>884</v>
      </c>
      <c r="D429" s="37">
        <f>INDEX(Inputs!$T$5:$T$132,MATCH($B429&amp;"|"&amp;$C429,Inputs!$A$5:$A$132,0))</f>
        <v>6.8555000000000005E-2</v>
      </c>
      <c r="E429" s="37">
        <f>INDEX(Inputs!$J$5:$J$132,MATCH($B429&amp;"|"&amp;$C429,Inputs!$A$5:$A$132,0))</f>
        <v>3</v>
      </c>
      <c r="F429" s="37">
        <f>INDEX(Inputs!$K$5:$K$132,MATCH($B429&amp;"|"&amp;$C429,Inputs!$A$5:$A$132,0))</f>
        <v>6</v>
      </c>
      <c r="G429" s="36"/>
      <c r="H429" s="5" t="str">
        <f>INDEX(Variables!$B$5:$B$65,MATCH($A429,Variables!$A$5:$A$65,0))&amp;IF($C429="",""," | "&amp;INDEX(Mapping!$B$5:$B$26,MATCH($C429,Mapping!$A$5:$A$26,0))&amp;" | "&amp;INDEX(Mapping!$B$30:$B$41,MATCH($B429,Mapping!$A$30:$A$41,0)))</f>
        <v>New carbon tax | Residential | Gasoline</v>
      </c>
      <c r="I429" s="5" t="str">
        <f>INDEX(Variables!$C$5:$C$65,MATCH($A429,Variables!$A$5:$A$65,0))</f>
        <v>$/GJ</v>
      </c>
      <c r="J429" s="5" t="str">
        <f>INDEX(Variables!$E$5:$E$65,MATCH($A429,Variables!$A$5:$A$65,0))</f>
        <v>Carbon price x EF x fuel and sector coverage</v>
      </c>
      <c r="K429" s="5"/>
      <c r="L429" s="23" t="str">
        <f>LOWER(Settings!$C$4)&amp;".mit."&amp;$A429&amp;IF($C429="","","."&amp;$C429&amp;"."&amp;$B429)&amp;IF(INDEX(Variables!$D$5:$D$65,MATCH($A429,Variables!$A$5:$A$65,0))="","","."&amp;INDEX(Variables!$D$5:$D$65,MATCH($A429,Variables!$A$5:$A$65,0)))&amp;"."&amp;L$5</f>
        <v>egy.mit.ctxnew.res.gso.a.1</v>
      </c>
      <c r="M429" s="38">
        <f t="shared" si="338"/>
        <v>0</v>
      </c>
      <c r="N429" s="37">
        <f t="shared" si="338"/>
        <v>0</v>
      </c>
      <c r="O429" s="37">
        <f t="shared" si="338"/>
        <v>0</v>
      </c>
      <c r="P429" s="37">
        <f t="shared" si="338"/>
        <v>0</v>
      </c>
      <c r="Q429" s="37">
        <f t="shared" si="338"/>
        <v>0</v>
      </c>
      <c r="R429" s="37">
        <f t="shared" si="338"/>
        <v>0</v>
      </c>
      <c r="S429" s="37">
        <f t="shared" si="338"/>
        <v>0</v>
      </c>
      <c r="T429" s="37">
        <f t="shared" si="338"/>
        <v>0</v>
      </c>
      <c r="U429" s="37">
        <f t="shared" si="338"/>
        <v>0</v>
      </c>
      <c r="V429" s="37">
        <f t="shared" si="338"/>
        <v>0</v>
      </c>
      <c r="W429" s="37">
        <f t="shared" si="338"/>
        <v>0</v>
      </c>
      <c r="X429" s="37">
        <f t="shared" si="338"/>
        <v>0</v>
      </c>
      <c r="Y429" s="37">
        <f t="shared" si="338"/>
        <v>0</v>
      </c>
      <c r="Z429" s="37">
        <f t="shared" si="338"/>
        <v>0</v>
      </c>
      <c r="AA429" s="37"/>
      <c r="AB429" s="23" t="str">
        <f>LOWER(Settings!$C$4)&amp;".mit."&amp;$A429&amp;IF($C429="","","."&amp;$C429&amp;"."&amp;$B429)&amp;IF(INDEX(Variables!$D$5:$D$65,MATCH($A429,Variables!$A$5:$A$65,0))="","","."&amp;INDEX(Variables!$D$5:$D$65,MATCH($A429,Variables!$A$5:$A$65,0)))&amp;"."&amp;AB$5</f>
        <v>egy.mit.ctxnew.res.gso.a.2</v>
      </c>
      <c r="AC429" s="38">
        <f t="shared" si="339"/>
        <v>0</v>
      </c>
      <c r="AD429" s="37">
        <f t="shared" si="339"/>
        <v>0</v>
      </c>
      <c r="AE429" s="37">
        <f t="shared" si="339"/>
        <v>0</v>
      </c>
      <c r="AF429" s="37">
        <f t="shared" si="339"/>
        <v>0</v>
      </c>
      <c r="AG429" s="37">
        <f t="shared" si="339"/>
        <v>0</v>
      </c>
      <c r="AH429" s="37">
        <f t="shared" si="339"/>
        <v>1.3711000000000002</v>
      </c>
      <c r="AI429" s="37">
        <f t="shared" si="339"/>
        <v>1.3711000000000002</v>
      </c>
      <c r="AJ429" s="37">
        <f t="shared" si="339"/>
        <v>1.3711000000000002</v>
      </c>
      <c r="AK429" s="37">
        <f t="shared" si="339"/>
        <v>1.3711000000000002</v>
      </c>
      <c r="AL429" s="37">
        <f t="shared" si="339"/>
        <v>1.3711000000000002</v>
      </c>
      <c r="AM429" s="37">
        <f t="shared" si="339"/>
        <v>1.3711000000000002</v>
      </c>
      <c r="AN429" s="37">
        <f t="shared" si="339"/>
        <v>1.3711000000000002</v>
      </c>
      <c r="AO429" s="37">
        <f t="shared" si="339"/>
        <v>1.3711000000000002</v>
      </c>
      <c r="AP429" s="37">
        <f t="shared" si="339"/>
        <v>1.3711000000000002</v>
      </c>
    </row>
    <row r="430" spans="1:42" hidden="1" outlineLevel="2" x14ac:dyDescent="0.25">
      <c r="A430" s="5" t="s">
        <v>931</v>
      </c>
      <c r="B430" s="5" t="s">
        <v>873</v>
      </c>
      <c r="C430" s="5" t="s">
        <v>884</v>
      </c>
      <c r="D430" s="37">
        <f>INDEX(Inputs!$T$5:$T$132,MATCH($B430&amp;"|"&amp;$C430,Inputs!$A$5:$A$132,0))</f>
        <v>7.3400000000000007E-2</v>
      </c>
      <c r="E430" s="37">
        <f>INDEX(Inputs!$J$5:$J$132,MATCH($B430&amp;"|"&amp;$C430,Inputs!$A$5:$A$132,0))</f>
        <v>4</v>
      </c>
      <c r="F430" s="37">
        <f>INDEX(Inputs!$K$5:$K$132,MATCH($B430&amp;"|"&amp;$C430,Inputs!$A$5:$A$132,0))</f>
        <v>6</v>
      </c>
      <c r="G430" s="36"/>
      <c r="H430" s="5" t="str">
        <f>INDEX(Variables!$B$5:$B$65,MATCH($A430,Variables!$A$5:$A$65,0))&amp;IF($C430="",""," | "&amp;INDEX(Mapping!$B$5:$B$26,MATCH($C430,Mapping!$A$5:$A$26,0))&amp;" | "&amp;INDEX(Mapping!$B$30:$B$41,MATCH($B430,Mapping!$A$30:$A$41,0)))</f>
        <v>New carbon tax | Residential | Diesel</v>
      </c>
      <c r="I430" s="5" t="str">
        <f>INDEX(Variables!$C$5:$C$65,MATCH($A430,Variables!$A$5:$A$65,0))</f>
        <v>$/GJ</v>
      </c>
      <c r="J430" s="5" t="str">
        <f>INDEX(Variables!$E$5:$E$65,MATCH($A430,Variables!$A$5:$A$65,0))</f>
        <v>Carbon price x EF x fuel and sector coverage</v>
      </c>
      <c r="K430" s="5"/>
      <c r="L430" s="23" t="str">
        <f>LOWER(Settings!$C$4)&amp;".mit."&amp;$A430&amp;IF($C430="","","."&amp;$C430&amp;"."&amp;$B430)&amp;IF(INDEX(Variables!$D$5:$D$65,MATCH($A430,Variables!$A$5:$A$65,0))="","","."&amp;INDEX(Variables!$D$5:$D$65,MATCH($A430,Variables!$A$5:$A$65,0)))&amp;"."&amp;L$5</f>
        <v>egy.mit.ctxnew.res.die.a.1</v>
      </c>
      <c r="M430" s="38">
        <f t="shared" si="338"/>
        <v>0</v>
      </c>
      <c r="N430" s="37">
        <f t="shared" si="338"/>
        <v>0</v>
      </c>
      <c r="O430" s="37">
        <f t="shared" si="338"/>
        <v>0</v>
      </c>
      <c r="P430" s="37">
        <f t="shared" si="338"/>
        <v>0</v>
      </c>
      <c r="Q430" s="37">
        <f t="shared" si="338"/>
        <v>0</v>
      </c>
      <c r="R430" s="37">
        <f t="shared" si="338"/>
        <v>0</v>
      </c>
      <c r="S430" s="37">
        <f t="shared" si="338"/>
        <v>0</v>
      </c>
      <c r="T430" s="37">
        <f t="shared" si="338"/>
        <v>0</v>
      </c>
      <c r="U430" s="37">
        <f t="shared" si="338"/>
        <v>0</v>
      </c>
      <c r="V430" s="37">
        <f t="shared" si="338"/>
        <v>0</v>
      </c>
      <c r="W430" s="37">
        <f t="shared" si="338"/>
        <v>0</v>
      </c>
      <c r="X430" s="37">
        <f t="shared" si="338"/>
        <v>0</v>
      </c>
      <c r="Y430" s="37">
        <f t="shared" si="338"/>
        <v>0</v>
      </c>
      <c r="Z430" s="37">
        <f t="shared" si="338"/>
        <v>0</v>
      </c>
      <c r="AA430" s="37"/>
      <c r="AB430" s="23" t="str">
        <f>LOWER(Settings!$C$4)&amp;".mit."&amp;$A430&amp;IF($C430="","","."&amp;$C430&amp;"."&amp;$B430)&amp;IF(INDEX(Variables!$D$5:$D$65,MATCH($A430,Variables!$A$5:$A$65,0))="","","."&amp;INDEX(Variables!$D$5:$D$65,MATCH($A430,Variables!$A$5:$A$65,0)))&amp;"."&amp;AB$5</f>
        <v>egy.mit.ctxnew.res.die.a.2</v>
      </c>
      <c r="AC430" s="38">
        <f t="shared" si="339"/>
        <v>0</v>
      </c>
      <c r="AD430" s="37">
        <f t="shared" si="339"/>
        <v>0</v>
      </c>
      <c r="AE430" s="37">
        <f t="shared" si="339"/>
        <v>0</v>
      </c>
      <c r="AF430" s="37">
        <f t="shared" si="339"/>
        <v>0</v>
      </c>
      <c r="AG430" s="37">
        <f t="shared" si="339"/>
        <v>0</v>
      </c>
      <c r="AH430" s="37">
        <f t="shared" si="339"/>
        <v>1.4680000000000002</v>
      </c>
      <c r="AI430" s="37">
        <f t="shared" si="339"/>
        <v>1.4680000000000002</v>
      </c>
      <c r="AJ430" s="37">
        <f t="shared" si="339"/>
        <v>1.4680000000000002</v>
      </c>
      <c r="AK430" s="37">
        <f t="shared" si="339"/>
        <v>1.4680000000000002</v>
      </c>
      <c r="AL430" s="37">
        <f t="shared" si="339"/>
        <v>1.4680000000000002</v>
      </c>
      <c r="AM430" s="37">
        <f t="shared" si="339"/>
        <v>1.4680000000000002</v>
      </c>
      <c r="AN430" s="37">
        <f t="shared" si="339"/>
        <v>1.4680000000000002</v>
      </c>
      <c r="AO430" s="37">
        <f t="shared" si="339"/>
        <v>1.4680000000000002</v>
      </c>
      <c r="AP430" s="37">
        <f t="shared" si="339"/>
        <v>1.4680000000000002</v>
      </c>
    </row>
    <row r="431" spans="1:42" hidden="1" outlineLevel="2" x14ac:dyDescent="0.25">
      <c r="A431" s="5" t="s">
        <v>931</v>
      </c>
      <c r="B431" s="5" t="s">
        <v>874</v>
      </c>
      <c r="C431" s="5" t="s">
        <v>884</v>
      </c>
      <c r="D431" s="37">
        <f>INDEX(Inputs!$T$5:$T$132,MATCH($B431&amp;"|"&amp;$C431,Inputs!$A$5:$A$132,0))</f>
        <v>6.8599999999999994E-2</v>
      </c>
      <c r="E431" s="37">
        <f>INDEX(Inputs!$J$5:$J$132,MATCH($B431&amp;"|"&amp;$C431,Inputs!$A$5:$A$132,0))</f>
        <v>5</v>
      </c>
      <c r="F431" s="37">
        <f>INDEX(Inputs!$K$5:$K$132,MATCH($B431&amp;"|"&amp;$C431,Inputs!$A$5:$A$132,0))</f>
        <v>6</v>
      </c>
      <c r="G431" s="36"/>
      <c r="H431" s="5" t="str">
        <f>INDEX(Variables!$B$5:$B$65,MATCH($A431,Variables!$A$5:$A$65,0))&amp;IF($C431="",""," | "&amp;INDEX(Mapping!$B$5:$B$26,MATCH($C431,Mapping!$A$5:$A$26,0))&amp;" | "&amp;INDEX(Mapping!$B$30:$B$41,MATCH($B431,Mapping!$A$30:$A$41,0)))</f>
        <v>New carbon tax | Residential | LPG</v>
      </c>
      <c r="I431" s="5" t="str">
        <f>INDEX(Variables!$C$5:$C$65,MATCH($A431,Variables!$A$5:$A$65,0))</f>
        <v>$/GJ</v>
      </c>
      <c r="J431" s="5" t="str">
        <f>INDEX(Variables!$E$5:$E$65,MATCH($A431,Variables!$A$5:$A$65,0))</f>
        <v>Carbon price x EF x fuel and sector coverage</v>
      </c>
      <c r="K431" s="5"/>
      <c r="L431" s="23" t="str">
        <f>LOWER(Settings!$C$4)&amp;".mit."&amp;$A431&amp;IF($C431="","","."&amp;$C431&amp;"."&amp;$B431)&amp;IF(INDEX(Variables!$D$5:$D$65,MATCH($A431,Variables!$A$5:$A$65,0))="","","."&amp;INDEX(Variables!$D$5:$D$65,MATCH($A431,Variables!$A$5:$A$65,0)))&amp;"."&amp;L$5</f>
        <v>egy.mit.ctxnew.res.lpg.a.1</v>
      </c>
      <c r="M431" s="38">
        <f t="shared" si="338"/>
        <v>0</v>
      </c>
      <c r="N431" s="37">
        <f t="shared" si="338"/>
        <v>0</v>
      </c>
      <c r="O431" s="37">
        <f t="shared" si="338"/>
        <v>0</v>
      </c>
      <c r="P431" s="37">
        <f t="shared" si="338"/>
        <v>0</v>
      </c>
      <c r="Q431" s="37">
        <f t="shared" si="338"/>
        <v>0</v>
      </c>
      <c r="R431" s="37">
        <f t="shared" si="338"/>
        <v>0</v>
      </c>
      <c r="S431" s="37">
        <f t="shared" si="338"/>
        <v>0</v>
      </c>
      <c r="T431" s="37">
        <f t="shared" si="338"/>
        <v>0</v>
      </c>
      <c r="U431" s="37">
        <f t="shared" si="338"/>
        <v>0</v>
      </c>
      <c r="V431" s="37">
        <f t="shared" si="338"/>
        <v>0</v>
      </c>
      <c r="W431" s="37">
        <f t="shared" si="338"/>
        <v>0</v>
      </c>
      <c r="X431" s="37">
        <f t="shared" si="338"/>
        <v>0</v>
      </c>
      <c r="Y431" s="37">
        <f t="shared" si="338"/>
        <v>0</v>
      </c>
      <c r="Z431" s="37">
        <f t="shared" si="338"/>
        <v>0</v>
      </c>
      <c r="AA431" s="37"/>
      <c r="AB431" s="23" t="str">
        <f>LOWER(Settings!$C$4)&amp;".mit."&amp;$A431&amp;IF($C431="","","."&amp;$C431&amp;"."&amp;$B431)&amp;IF(INDEX(Variables!$D$5:$D$65,MATCH($A431,Variables!$A$5:$A$65,0))="","","."&amp;INDEX(Variables!$D$5:$D$65,MATCH($A431,Variables!$A$5:$A$65,0)))&amp;"."&amp;AB$5</f>
        <v>egy.mit.ctxnew.res.lpg.a.2</v>
      </c>
      <c r="AC431" s="38">
        <f t="shared" si="339"/>
        <v>0</v>
      </c>
      <c r="AD431" s="37">
        <f t="shared" si="339"/>
        <v>0</v>
      </c>
      <c r="AE431" s="37">
        <f t="shared" si="339"/>
        <v>0</v>
      </c>
      <c r="AF431" s="37">
        <f t="shared" si="339"/>
        <v>0</v>
      </c>
      <c r="AG431" s="37">
        <f t="shared" si="339"/>
        <v>0</v>
      </c>
      <c r="AH431" s="37">
        <f t="shared" si="339"/>
        <v>1.3719999999999999</v>
      </c>
      <c r="AI431" s="37">
        <f t="shared" si="339"/>
        <v>1.3719999999999999</v>
      </c>
      <c r="AJ431" s="37">
        <f t="shared" si="339"/>
        <v>1.3719999999999999</v>
      </c>
      <c r="AK431" s="37">
        <f t="shared" si="339"/>
        <v>1.3719999999999999</v>
      </c>
      <c r="AL431" s="37">
        <f t="shared" si="339"/>
        <v>1.3719999999999999</v>
      </c>
      <c r="AM431" s="37">
        <f t="shared" si="339"/>
        <v>1.3719999999999999</v>
      </c>
      <c r="AN431" s="37">
        <f t="shared" si="339"/>
        <v>1.3719999999999999</v>
      </c>
      <c r="AO431" s="37">
        <f t="shared" si="339"/>
        <v>1.3719999999999999</v>
      </c>
      <c r="AP431" s="37">
        <f t="shared" si="339"/>
        <v>1.3719999999999999</v>
      </c>
    </row>
    <row r="432" spans="1:42" hidden="1" outlineLevel="2" x14ac:dyDescent="0.25">
      <c r="A432" s="5" t="s">
        <v>931</v>
      </c>
      <c r="B432" s="5" t="s">
        <v>875</v>
      </c>
      <c r="C432" s="5" t="s">
        <v>884</v>
      </c>
      <c r="D432" s="37">
        <f>INDEX(Inputs!$T$5:$T$132,MATCH($B432&amp;"|"&amp;$C432,Inputs!$A$5:$A$132,0))</f>
        <v>6.8555000000000005E-2</v>
      </c>
      <c r="E432" s="37">
        <f>INDEX(Inputs!$J$5:$J$132,MATCH($B432&amp;"|"&amp;$C432,Inputs!$A$5:$A$132,0))</f>
        <v>6</v>
      </c>
      <c r="F432" s="37">
        <f>INDEX(Inputs!$K$5:$K$132,MATCH($B432&amp;"|"&amp;$C432,Inputs!$A$5:$A$132,0))</f>
        <v>6</v>
      </c>
      <c r="G432" s="36"/>
      <c r="H432" s="5" t="str">
        <f>INDEX(Variables!$B$5:$B$65,MATCH($A432,Variables!$A$5:$A$65,0))&amp;IF($C432="",""," | "&amp;INDEX(Mapping!$B$5:$B$26,MATCH($C432,Mapping!$A$5:$A$26,0))&amp;" | "&amp;INDEX(Mapping!$B$30:$B$41,MATCH($B432,Mapping!$A$30:$A$41,0)))</f>
        <v>New carbon tax | Residential | Kerosene</v>
      </c>
      <c r="I432" s="5" t="str">
        <f>INDEX(Variables!$C$5:$C$65,MATCH($A432,Variables!$A$5:$A$65,0))</f>
        <v>$/GJ</v>
      </c>
      <c r="J432" s="5" t="str">
        <f>INDEX(Variables!$E$5:$E$65,MATCH($A432,Variables!$A$5:$A$65,0))</f>
        <v>Carbon price x EF x fuel and sector coverage</v>
      </c>
      <c r="K432" s="5"/>
      <c r="L432" s="23" t="str">
        <f>LOWER(Settings!$C$4)&amp;".mit."&amp;$A432&amp;IF($C432="","","."&amp;$C432&amp;"."&amp;$B432)&amp;IF(INDEX(Variables!$D$5:$D$65,MATCH($A432,Variables!$A$5:$A$65,0))="","","."&amp;INDEX(Variables!$D$5:$D$65,MATCH($A432,Variables!$A$5:$A$65,0)))&amp;"."&amp;L$5</f>
        <v>egy.mit.ctxnew.res.ker.a.1</v>
      </c>
      <c r="M432" s="38">
        <f t="shared" si="338"/>
        <v>0</v>
      </c>
      <c r="N432" s="37">
        <f t="shared" si="338"/>
        <v>0</v>
      </c>
      <c r="O432" s="37">
        <f t="shared" si="338"/>
        <v>0</v>
      </c>
      <c r="P432" s="37">
        <f t="shared" si="338"/>
        <v>0</v>
      </c>
      <c r="Q432" s="37">
        <f t="shared" si="338"/>
        <v>0</v>
      </c>
      <c r="R432" s="37">
        <f t="shared" si="338"/>
        <v>0</v>
      </c>
      <c r="S432" s="37">
        <f t="shared" si="338"/>
        <v>0</v>
      </c>
      <c r="T432" s="37">
        <f t="shared" si="338"/>
        <v>0</v>
      </c>
      <c r="U432" s="37">
        <f t="shared" si="338"/>
        <v>0</v>
      </c>
      <c r="V432" s="37">
        <f t="shared" si="338"/>
        <v>0</v>
      </c>
      <c r="W432" s="37">
        <f t="shared" si="338"/>
        <v>0</v>
      </c>
      <c r="X432" s="37">
        <f t="shared" si="338"/>
        <v>0</v>
      </c>
      <c r="Y432" s="37">
        <f t="shared" si="338"/>
        <v>0</v>
      </c>
      <c r="Z432" s="37">
        <f t="shared" si="338"/>
        <v>0</v>
      </c>
      <c r="AA432" s="37"/>
      <c r="AB432" s="23" t="str">
        <f>LOWER(Settings!$C$4)&amp;".mit."&amp;$A432&amp;IF($C432="","","."&amp;$C432&amp;"."&amp;$B432)&amp;IF(INDEX(Variables!$D$5:$D$65,MATCH($A432,Variables!$A$5:$A$65,0))="","","."&amp;INDEX(Variables!$D$5:$D$65,MATCH($A432,Variables!$A$5:$A$65,0)))&amp;"."&amp;AB$5</f>
        <v>egy.mit.ctxnew.res.ker.a.2</v>
      </c>
      <c r="AC432" s="38">
        <f t="shared" si="339"/>
        <v>0</v>
      </c>
      <c r="AD432" s="37">
        <f t="shared" si="339"/>
        <v>0</v>
      </c>
      <c r="AE432" s="37">
        <f t="shared" si="339"/>
        <v>0</v>
      </c>
      <c r="AF432" s="37">
        <f t="shared" si="339"/>
        <v>0</v>
      </c>
      <c r="AG432" s="37">
        <f t="shared" si="339"/>
        <v>0</v>
      </c>
      <c r="AH432" s="37">
        <f t="shared" si="339"/>
        <v>1.3711000000000002</v>
      </c>
      <c r="AI432" s="37">
        <f t="shared" si="339"/>
        <v>1.3711000000000002</v>
      </c>
      <c r="AJ432" s="37">
        <f t="shared" si="339"/>
        <v>1.3711000000000002</v>
      </c>
      <c r="AK432" s="37">
        <f t="shared" si="339"/>
        <v>1.3711000000000002</v>
      </c>
      <c r="AL432" s="37">
        <f t="shared" si="339"/>
        <v>1.3711000000000002</v>
      </c>
      <c r="AM432" s="37">
        <f t="shared" si="339"/>
        <v>1.3711000000000002</v>
      </c>
      <c r="AN432" s="37">
        <f t="shared" si="339"/>
        <v>1.3711000000000002</v>
      </c>
      <c r="AO432" s="37">
        <f t="shared" si="339"/>
        <v>1.3711000000000002</v>
      </c>
      <c r="AP432" s="37">
        <f t="shared" si="339"/>
        <v>1.3711000000000002</v>
      </c>
    </row>
    <row r="433" spans="1:42" hidden="1" outlineLevel="2" x14ac:dyDescent="0.25">
      <c r="A433" s="5" t="s">
        <v>931</v>
      </c>
      <c r="B433" s="5" t="s">
        <v>876</v>
      </c>
      <c r="C433" s="5" t="s">
        <v>884</v>
      </c>
      <c r="D433" s="37">
        <f>INDEX(Inputs!$T$5:$T$132,MATCH($B433&amp;"|"&amp;$C433,Inputs!$A$5:$A$132,0))</f>
        <v>7.6700000000000004E-2</v>
      </c>
      <c r="E433" s="37">
        <f>INDEX(Inputs!$J$5:$J$132,MATCH($B433&amp;"|"&amp;$C433,Inputs!$A$5:$A$132,0))</f>
        <v>7</v>
      </c>
      <c r="F433" s="37">
        <f>INDEX(Inputs!$K$5:$K$132,MATCH($B433&amp;"|"&amp;$C433,Inputs!$A$5:$A$132,0))</f>
        <v>6</v>
      </c>
      <c r="G433" s="36"/>
      <c r="H433" s="5" t="str">
        <f>INDEX(Variables!$B$5:$B$65,MATCH($A433,Variables!$A$5:$A$65,0))&amp;IF($C433="",""," | "&amp;INDEX(Mapping!$B$5:$B$26,MATCH($C433,Mapping!$A$5:$A$26,0))&amp;" | "&amp;INDEX(Mapping!$B$30:$B$41,MATCH($B433,Mapping!$A$30:$A$41,0)))</f>
        <v>New carbon tax | Residential | Other oil products</v>
      </c>
      <c r="I433" s="5" t="str">
        <f>INDEX(Variables!$C$5:$C$65,MATCH($A433,Variables!$A$5:$A$65,0))</f>
        <v>$/GJ</v>
      </c>
      <c r="J433" s="5" t="str">
        <f>INDEX(Variables!$E$5:$E$65,MATCH($A433,Variables!$A$5:$A$65,0))</f>
        <v>Carbon price x EF x fuel and sector coverage</v>
      </c>
      <c r="K433" s="5"/>
      <c r="L433" s="23" t="str">
        <f>LOWER(Settings!$C$4)&amp;".mit."&amp;$A433&amp;IF($C433="","","."&amp;$C433&amp;"."&amp;$B433)&amp;IF(INDEX(Variables!$D$5:$D$65,MATCH($A433,Variables!$A$5:$A$65,0))="","","."&amp;INDEX(Variables!$D$5:$D$65,MATCH($A433,Variables!$A$5:$A$65,0)))&amp;"."&amp;L$5</f>
        <v>egy.mit.ctxnew.res.oop.a.1</v>
      </c>
      <c r="M433" s="38">
        <f t="shared" si="338"/>
        <v>0</v>
      </c>
      <c r="N433" s="37">
        <f t="shared" si="338"/>
        <v>0</v>
      </c>
      <c r="O433" s="37">
        <f t="shared" si="338"/>
        <v>0</v>
      </c>
      <c r="P433" s="37">
        <f t="shared" si="338"/>
        <v>0</v>
      </c>
      <c r="Q433" s="37">
        <f t="shared" si="338"/>
        <v>0</v>
      </c>
      <c r="R433" s="37">
        <f t="shared" si="338"/>
        <v>0</v>
      </c>
      <c r="S433" s="37">
        <f t="shared" si="338"/>
        <v>0</v>
      </c>
      <c r="T433" s="37">
        <f t="shared" si="338"/>
        <v>0</v>
      </c>
      <c r="U433" s="37">
        <f t="shared" si="338"/>
        <v>0</v>
      </c>
      <c r="V433" s="37">
        <f t="shared" si="338"/>
        <v>0</v>
      </c>
      <c r="W433" s="37">
        <f t="shared" si="338"/>
        <v>0</v>
      </c>
      <c r="X433" s="37">
        <f t="shared" si="338"/>
        <v>0</v>
      </c>
      <c r="Y433" s="37">
        <f t="shared" si="338"/>
        <v>0</v>
      </c>
      <c r="Z433" s="37">
        <f t="shared" si="338"/>
        <v>0</v>
      </c>
      <c r="AA433" s="37"/>
      <c r="AB433" s="23" t="str">
        <f>LOWER(Settings!$C$4)&amp;".mit."&amp;$A433&amp;IF($C433="","","."&amp;$C433&amp;"."&amp;$B433)&amp;IF(INDEX(Variables!$D$5:$D$65,MATCH($A433,Variables!$A$5:$A$65,0))="","","."&amp;INDEX(Variables!$D$5:$D$65,MATCH($A433,Variables!$A$5:$A$65,0)))&amp;"."&amp;AB$5</f>
        <v>egy.mit.ctxnew.res.oop.a.2</v>
      </c>
      <c r="AC433" s="38">
        <f t="shared" si="339"/>
        <v>0</v>
      </c>
      <c r="AD433" s="37">
        <f t="shared" si="339"/>
        <v>0</v>
      </c>
      <c r="AE433" s="37">
        <f t="shared" si="339"/>
        <v>0</v>
      </c>
      <c r="AF433" s="37">
        <f t="shared" si="339"/>
        <v>0</v>
      </c>
      <c r="AG433" s="37">
        <f t="shared" si="339"/>
        <v>0</v>
      </c>
      <c r="AH433" s="37">
        <f t="shared" si="339"/>
        <v>1.534</v>
      </c>
      <c r="AI433" s="37">
        <f t="shared" si="339"/>
        <v>1.534</v>
      </c>
      <c r="AJ433" s="37">
        <f t="shared" si="339"/>
        <v>1.534</v>
      </c>
      <c r="AK433" s="37">
        <f t="shared" si="339"/>
        <v>1.534</v>
      </c>
      <c r="AL433" s="37">
        <f t="shared" si="339"/>
        <v>1.534</v>
      </c>
      <c r="AM433" s="37">
        <f t="shared" si="339"/>
        <v>1.534</v>
      </c>
      <c r="AN433" s="37">
        <f t="shared" si="339"/>
        <v>1.534</v>
      </c>
      <c r="AO433" s="37">
        <f t="shared" si="339"/>
        <v>1.534</v>
      </c>
      <c r="AP433" s="37">
        <f t="shared" si="339"/>
        <v>1.534</v>
      </c>
    </row>
    <row r="434" spans="1:42" hidden="1" outlineLevel="2" x14ac:dyDescent="0.25">
      <c r="A434" s="5" t="s">
        <v>931</v>
      </c>
      <c r="B434" s="5" t="s">
        <v>877</v>
      </c>
      <c r="C434" s="5" t="s">
        <v>884</v>
      </c>
      <c r="D434" s="37">
        <f>INDEX(Inputs!$T$5:$T$132,MATCH($B434&amp;"|"&amp;$C434,Inputs!$A$5:$A$132,0))</f>
        <v>0</v>
      </c>
      <c r="E434" s="37">
        <f>INDEX(Inputs!$J$5:$J$132,MATCH($B434&amp;"|"&amp;$C434,Inputs!$A$5:$A$132,0))</f>
        <v>8</v>
      </c>
      <c r="F434" s="37">
        <f>INDEX(Inputs!$K$5:$K$132,MATCH($B434&amp;"|"&amp;$C434,Inputs!$A$5:$A$132,0))</f>
        <v>6</v>
      </c>
      <c r="G434" s="36"/>
      <c r="H434" s="5" t="str">
        <f>INDEX(Variables!$B$5:$B$65,MATCH($A434,Variables!$A$5:$A$65,0))&amp;IF($C434="",""," | "&amp;INDEX(Mapping!$B$5:$B$26,MATCH($C434,Mapping!$A$5:$A$26,0))&amp;" | "&amp;INDEX(Mapping!$B$30:$B$41,MATCH($B434,Mapping!$A$30:$A$41,0)))</f>
        <v>New carbon tax | Residential | Biomass</v>
      </c>
      <c r="I434" s="5" t="str">
        <f>INDEX(Variables!$C$5:$C$65,MATCH($A434,Variables!$A$5:$A$65,0))</f>
        <v>$/GJ</v>
      </c>
      <c r="J434" s="5" t="str">
        <f>INDEX(Variables!$E$5:$E$65,MATCH($A434,Variables!$A$5:$A$65,0))</f>
        <v>Carbon price x EF x fuel and sector coverage</v>
      </c>
      <c r="K434" s="5"/>
      <c r="L434" s="23" t="str">
        <f>LOWER(Settings!$C$4)&amp;".mit."&amp;$A434&amp;IF($C434="","","."&amp;$C434&amp;"."&amp;$B434)&amp;IF(INDEX(Variables!$D$5:$D$65,MATCH($A434,Variables!$A$5:$A$65,0))="","","."&amp;INDEX(Variables!$D$5:$D$65,MATCH($A434,Variables!$A$5:$A$65,0)))&amp;"."&amp;L$5</f>
        <v>egy.mit.ctxnew.res.bio.a.1</v>
      </c>
      <c r="M434" s="38">
        <f t="shared" si="338"/>
        <v>0</v>
      </c>
      <c r="N434" s="37">
        <f t="shared" si="338"/>
        <v>0</v>
      </c>
      <c r="O434" s="37">
        <f t="shared" si="338"/>
        <v>0</v>
      </c>
      <c r="P434" s="37">
        <f t="shared" si="338"/>
        <v>0</v>
      </c>
      <c r="Q434" s="37">
        <f t="shared" si="338"/>
        <v>0</v>
      </c>
      <c r="R434" s="37">
        <f t="shared" si="338"/>
        <v>0</v>
      </c>
      <c r="S434" s="37">
        <f t="shared" si="338"/>
        <v>0</v>
      </c>
      <c r="T434" s="37">
        <f t="shared" si="338"/>
        <v>0</v>
      </c>
      <c r="U434" s="37">
        <f t="shared" si="338"/>
        <v>0</v>
      </c>
      <c r="V434" s="37">
        <f t="shared" si="338"/>
        <v>0</v>
      </c>
      <c r="W434" s="37">
        <f t="shared" si="338"/>
        <v>0</v>
      </c>
      <c r="X434" s="37">
        <f t="shared" si="338"/>
        <v>0</v>
      </c>
      <c r="Y434" s="37">
        <f t="shared" si="338"/>
        <v>0</v>
      </c>
      <c r="Z434" s="37">
        <f t="shared" si="338"/>
        <v>0</v>
      </c>
      <c r="AA434" s="37"/>
      <c r="AB434" s="23" t="str">
        <f>LOWER(Settings!$C$4)&amp;".mit."&amp;$A434&amp;IF($C434="","","."&amp;$C434&amp;"."&amp;$B434)&amp;IF(INDEX(Variables!$D$5:$D$65,MATCH($A434,Variables!$A$5:$A$65,0))="","","."&amp;INDEX(Variables!$D$5:$D$65,MATCH($A434,Variables!$A$5:$A$65,0)))&amp;"."&amp;AB$5</f>
        <v>egy.mit.ctxnew.res.bio.a.2</v>
      </c>
      <c r="AC434" s="38">
        <f t="shared" si="339"/>
        <v>0</v>
      </c>
      <c r="AD434" s="37">
        <f t="shared" si="339"/>
        <v>0</v>
      </c>
      <c r="AE434" s="37">
        <f t="shared" si="339"/>
        <v>0</v>
      </c>
      <c r="AF434" s="37">
        <f t="shared" si="339"/>
        <v>0</v>
      </c>
      <c r="AG434" s="37">
        <f t="shared" si="339"/>
        <v>0</v>
      </c>
      <c r="AH434" s="37">
        <f t="shared" si="339"/>
        <v>0</v>
      </c>
      <c r="AI434" s="37">
        <f t="shared" si="339"/>
        <v>0</v>
      </c>
      <c r="AJ434" s="37">
        <f t="shared" si="339"/>
        <v>0</v>
      </c>
      <c r="AK434" s="37">
        <f t="shared" si="339"/>
        <v>0</v>
      </c>
      <c r="AL434" s="37">
        <f t="shared" si="339"/>
        <v>0</v>
      </c>
      <c r="AM434" s="37">
        <f t="shared" si="339"/>
        <v>0</v>
      </c>
      <c r="AN434" s="37">
        <f t="shared" si="339"/>
        <v>0</v>
      </c>
      <c r="AO434" s="37">
        <f t="shared" si="339"/>
        <v>0</v>
      </c>
      <c r="AP434" s="37">
        <f t="shared" si="339"/>
        <v>0</v>
      </c>
    </row>
    <row r="435" spans="1:42" hidden="1" outlineLevel="2" x14ac:dyDescent="0.25"/>
    <row r="436" spans="1:42" hidden="1" outlineLevel="2" x14ac:dyDescent="0.25">
      <c r="A436" s="5" t="s">
        <v>932</v>
      </c>
      <c r="B436" s="5" t="s">
        <v>869</v>
      </c>
      <c r="C436" s="5" t="s">
        <v>884</v>
      </c>
      <c r="D436" s="37">
        <f>INDEX(Inputs!$L$5:$L$132,MATCH($B436&amp;"|"&amp;$C436,Inputs!$A$5:$A$132,0))</f>
        <v>2</v>
      </c>
      <c r="E436" s="37">
        <f>INDEX(Inputs!$I$5:$I$132,MATCH($B436&amp;"|"&amp;$C436,Inputs!$A$5:$A$132,0))</f>
        <v>1</v>
      </c>
      <c r="F436" s="36"/>
      <c r="G436" s="36"/>
      <c r="H436" s="5" t="str">
        <f>INDEX(Variables!$B$5:$B$65,MATCH($A436,Variables!$A$5:$A$65,0))&amp;IF($C436="",""," | "&amp;INDEX(Mapping!$B$5:$B$26,MATCH($C436,Mapping!$A$5:$A$26,0))&amp;" | "&amp;INDEX(Mapping!$B$30:$B$41,MATCH($B436,Mapping!$A$30:$A$41,0)))</f>
        <v>New excise tax (fuel price reform) | Residential | Coal</v>
      </c>
      <c r="I436" s="5" t="str">
        <f>INDEX(Variables!$C$5:$C$65,MATCH($A436,Variables!$A$5:$A$65,0))</f>
        <v>$/GJ</v>
      </c>
      <c r="J436" s="5" t="str">
        <f>INDEX(Variables!$E$5:$E$65,MATCH($A436,Variables!$A$5:$A$65,0))</f>
        <v>Fuel price reform path / GJ per unit</v>
      </c>
      <c r="K436" s="5"/>
      <c r="L436" s="23" t="str">
        <f>LOWER(Settings!$C$4)&amp;".mit."&amp;$A436&amp;IF($C436="","","."&amp;$C436&amp;"."&amp;$B436)&amp;IF(INDEX(Variables!$D$5:$D$65,MATCH($A436,Variables!$A$5:$A$65,0))="","","."&amp;INDEX(Variables!$D$5:$D$65,MATCH($A436,Variables!$A$5:$A$65,0)))&amp;"."&amp;L$5</f>
        <v>egy.mit.ntx.res.coa.a.1</v>
      </c>
      <c r="M436" s="38">
        <f t="shared" ref="M436:Z443" si="340">INDEX(M$78:M$91,$D436)/$E436</f>
        <v>0</v>
      </c>
      <c r="N436" s="37">
        <f t="shared" si="340"/>
        <v>0</v>
      </c>
      <c r="O436" s="37">
        <f t="shared" si="340"/>
        <v>0</v>
      </c>
      <c r="P436" s="37">
        <f t="shared" si="340"/>
        <v>0</v>
      </c>
      <c r="Q436" s="37">
        <f t="shared" si="340"/>
        <v>0</v>
      </c>
      <c r="R436" s="37">
        <f t="shared" si="340"/>
        <v>0</v>
      </c>
      <c r="S436" s="37">
        <f t="shared" si="340"/>
        <v>0</v>
      </c>
      <c r="T436" s="37">
        <f t="shared" si="340"/>
        <v>0</v>
      </c>
      <c r="U436" s="37">
        <f t="shared" si="340"/>
        <v>0</v>
      </c>
      <c r="V436" s="37">
        <f t="shared" si="340"/>
        <v>0</v>
      </c>
      <c r="W436" s="37">
        <f t="shared" si="340"/>
        <v>0</v>
      </c>
      <c r="X436" s="37">
        <f t="shared" si="340"/>
        <v>0</v>
      </c>
      <c r="Y436" s="37">
        <f t="shared" si="340"/>
        <v>0</v>
      </c>
      <c r="Z436" s="37">
        <f t="shared" si="340"/>
        <v>0</v>
      </c>
      <c r="AA436" s="37"/>
      <c r="AB436" s="23" t="str">
        <f>LOWER(Settings!$C$4)&amp;".mit."&amp;$A436&amp;IF($C436="","","."&amp;$C436&amp;"."&amp;$B436)&amp;IF(INDEX(Variables!$D$5:$D$65,MATCH($A436,Variables!$A$5:$A$65,0))="","","."&amp;INDEX(Variables!$D$5:$D$65,MATCH($A436,Variables!$A$5:$A$65,0)))&amp;"."&amp;AB$5</f>
        <v>egy.mit.ntx.res.coa.a.2</v>
      </c>
      <c r="AC436" s="38">
        <f t="shared" ref="AC436:AP443" si="341">INDEX(AC$78:AC$91,$D436)/$E436</f>
        <v>0</v>
      </c>
      <c r="AD436" s="37">
        <f t="shared" si="341"/>
        <v>0</v>
      </c>
      <c r="AE436" s="37">
        <f t="shared" si="341"/>
        <v>0</v>
      </c>
      <c r="AF436" s="37">
        <f t="shared" si="341"/>
        <v>0</v>
      </c>
      <c r="AG436" s="37">
        <f t="shared" si="341"/>
        <v>0</v>
      </c>
      <c r="AH436" s="37">
        <f t="shared" si="341"/>
        <v>0</v>
      </c>
      <c r="AI436" s="37">
        <f t="shared" si="341"/>
        <v>0</v>
      </c>
      <c r="AJ436" s="37">
        <f t="shared" si="341"/>
        <v>0</v>
      </c>
      <c r="AK436" s="37">
        <f t="shared" si="341"/>
        <v>0</v>
      </c>
      <c r="AL436" s="37">
        <f t="shared" si="341"/>
        <v>0</v>
      </c>
      <c r="AM436" s="37">
        <f t="shared" si="341"/>
        <v>0</v>
      </c>
      <c r="AN436" s="37">
        <f t="shared" si="341"/>
        <v>0</v>
      </c>
      <c r="AO436" s="37">
        <f t="shared" si="341"/>
        <v>0</v>
      </c>
      <c r="AP436" s="37">
        <f t="shared" si="341"/>
        <v>0</v>
      </c>
    </row>
    <row r="437" spans="1:42" hidden="1" outlineLevel="2" x14ac:dyDescent="0.25">
      <c r="A437" s="5" t="s">
        <v>932</v>
      </c>
      <c r="B437" s="5" t="s">
        <v>871</v>
      </c>
      <c r="C437" s="5" t="s">
        <v>884</v>
      </c>
      <c r="D437" s="37">
        <f>INDEX(Inputs!$L$5:$L$132,MATCH($B437&amp;"|"&amp;$C437,Inputs!$A$5:$A$132,0))</f>
        <v>5</v>
      </c>
      <c r="E437" s="37">
        <f>INDEX(Inputs!$I$5:$I$132,MATCH($B437&amp;"|"&amp;$C437,Inputs!$A$5:$A$132,0))</f>
        <v>1</v>
      </c>
      <c r="F437" s="36"/>
      <c r="G437" s="36"/>
      <c r="H437" s="5" t="str">
        <f>INDEX(Variables!$B$5:$B$65,MATCH($A437,Variables!$A$5:$A$65,0))&amp;IF($C437="",""," | "&amp;INDEX(Mapping!$B$5:$B$26,MATCH($C437,Mapping!$A$5:$A$26,0))&amp;" | "&amp;INDEX(Mapping!$B$30:$B$41,MATCH($B437,Mapping!$A$30:$A$41,0)))</f>
        <v>New excise tax (fuel price reform) | Residential | Natural gas</v>
      </c>
      <c r="I437" s="5" t="str">
        <f>INDEX(Variables!$C$5:$C$65,MATCH($A437,Variables!$A$5:$A$65,0))</f>
        <v>$/GJ</v>
      </c>
      <c r="J437" s="5" t="str">
        <f>INDEX(Variables!$E$5:$E$65,MATCH($A437,Variables!$A$5:$A$65,0))</f>
        <v>Fuel price reform path / GJ per unit</v>
      </c>
      <c r="K437" s="5"/>
      <c r="L437" s="23" t="str">
        <f>LOWER(Settings!$C$4)&amp;".mit."&amp;$A437&amp;IF($C437="","","."&amp;$C437&amp;"."&amp;$B437)&amp;IF(INDEX(Variables!$D$5:$D$65,MATCH($A437,Variables!$A$5:$A$65,0))="","","."&amp;INDEX(Variables!$D$5:$D$65,MATCH($A437,Variables!$A$5:$A$65,0)))&amp;"."&amp;L$5</f>
        <v>egy.mit.ntx.res.nga.a.1</v>
      </c>
      <c r="M437" s="38">
        <f t="shared" si="340"/>
        <v>0</v>
      </c>
      <c r="N437" s="37">
        <f t="shared" si="340"/>
        <v>0</v>
      </c>
      <c r="O437" s="37">
        <f t="shared" si="340"/>
        <v>0</v>
      </c>
      <c r="P437" s="37">
        <f t="shared" si="340"/>
        <v>0</v>
      </c>
      <c r="Q437" s="37">
        <f t="shared" si="340"/>
        <v>0</v>
      </c>
      <c r="R437" s="37">
        <f t="shared" si="340"/>
        <v>0</v>
      </c>
      <c r="S437" s="37">
        <f t="shared" si="340"/>
        <v>0</v>
      </c>
      <c r="T437" s="37">
        <f t="shared" si="340"/>
        <v>0</v>
      </c>
      <c r="U437" s="37">
        <f t="shared" si="340"/>
        <v>0</v>
      </c>
      <c r="V437" s="37">
        <f t="shared" si="340"/>
        <v>0</v>
      </c>
      <c r="W437" s="37">
        <f t="shared" si="340"/>
        <v>0</v>
      </c>
      <c r="X437" s="37">
        <f t="shared" si="340"/>
        <v>0</v>
      </c>
      <c r="Y437" s="37">
        <f t="shared" si="340"/>
        <v>0</v>
      </c>
      <c r="Z437" s="37">
        <f t="shared" si="340"/>
        <v>0</v>
      </c>
      <c r="AA437" s="37"/>
      <c r="AB437" s="23" t="str">
        <f>LOWER(Settings!$C$4)&amp;".mit."&amp;$A437&amp;IF($C437="","","."&amp;$C437&amp;"."&amp;$B437)&amp;IF(INDEX(Variables!$D$5:$D$65,MATCH($A437,Variables!$A$5:$A$65,0))="","","."&amp;INDEX(Variables!$D$5:$D$65,MATCH($A437,Variables!$A$5:$A$65,0)))&amp;"."&amp;AB$5</f>
        <v>egy.mit.ntx.res.nga.a.2</v>
      </c>
      <c r="AC437" s="38">
        <f t="shared" si="341"/>
        <v>0</v>
      </c>
      <c r="AD437" s="37">
        <f t="shared" si="341"/>
        <v>0</v>
      </c>
      <c r="AE437" s="37">
        <f t="shared" si="341"/>
        <v>0</v>
      </c>
      <c r="AF437" s="37">
        <f t="shared" si="341"/>
        <v>0</v>
      </c>
      <c r="AG437" s="37">
        <f t="shared" si="341"/>
        <v>0</v>
      </c>
      <c r="AH437" s="37">
        <f t="shared" si="341"/>
        <v>0</v>
      </c>
      <c r="AI437" s="37">
        <f t="shared" si="341"/>
        <v>0</v>
      </c>
      <c r="AJ437" s="37">
        <f t="shared" si="341"/>
        <v>0</v>
      </c>
      <c r="AK437" s="37">
        <f t="shared" si="341"/>
        <v>0</v>
      </c>
      <c r="AL437" s="37">
        <f t="shared" si="341"/>
        <v>0</v>
      </c>
      <c r="AM437" s="37">
        <f t="shared" si="341"/>
        <v>0</v>
      </c>
      <c r="AN437" s="37">
        <f t="shared" si="341"/>
        <v>0</v>
      </c>
      <c r="AO437" s="37">
        <f t="shared" si="341"/>
        <v>0</v>
      </c>
      <c r="AP437" s="37">
        <f t="shared" si="341"/>
        <v>0</v>
      </c>
    </row>
    <row r="438" spans="1:42" hidden="1" outlineLevel="2" x14ac:dyDescent="0.25">
      <c r="A438" s="5" t="s">
        <v>932</v>
      </c>
      <c r="B438" s="5" t="s">
        <v>872</v>
      </c>
      <c r="C438" s="5" t="s">
        <v>884</v>
      </c>
      <c r="D438" s="37">
        <f>INDEX(Inputs!$L$5:$L$132,MATCH($B438&amp;"|"&amp;$C438,Inputs!$A$5:$A$132,0))</f>
        <v>9</v>
      </c>
      <c r="E438" s="37">
        <f>INDEX(Inputs!$I$5:$I$132,MATCH($B438&amp;"|"&amp;$C438,Inputs!$A$5:$A$132,0))</f>
        <v>3.4969740000000013E-2</v>
      </c>
      <c r="F438" s="36"/>
      <c r="G438" s="36"/>
      <c r="H438" s="5" t="str">
        <f>INDEX(Variables!$B$5:$B$65,MATCH($A438,Variables!$A$5:$A$65,0))&amp;IF($C438="",""," | "&amp;INDEX(Mapping!$B$5:$B$26,MATCH($C438,Mapping!$A$5:$A$26,0))&amp;" | "&amp;INDEX(Mapping!$B$30:$B$41,MATCH($B438,Mapping!$A$30:$A$41,0)))</f>
        <v>New excise tax (fuel price reform) | Residential | Gasoline</v>
      </c>
      <c r="I438" s="5" t="str">
        <f>INDEX(Variables!$C$5:$C$65,MATCH($A438,Variables!$A$5:$A$65,0))</f>
        <v>$/GJ</v>
      </c>
      <c r="J438" s="5" t="str">
        <f>INDEX(Variables!$E$5:$E$65,MATCH($A438,Variables!$A$5:$A$65,0))</f>
        <v>Fuel price reform path / GJ per unit</v>
      </c>
      <c r="K438" s="5"/>
      <c r="L438" s="23" t="str">
        <f>LOWER(Settings!$C$4)&amp;".mit."&amp;$A438&amp;IF($C438="","","."&amp;$C438&amp;"."&amp;$B438)&amp;IF(INDEX(Variables!$D$5:$D$65,MATCH($A438,Variables!$A$5:$A$65,0))="","","."&amp;INDEX(Variables!$D$5:$D$65,MATCH($A438,Variables!$A$5:$A$65,0)))&amp;"."&amp;L$5</f>
        <v>egy.mit.ntx.res.gso.a.1</v>
      </c>
      <c r="M438" s="38">
        <f t="shared" si="340"/>
        <v>0</v>
      </c>
      <c r="N438" s="37">
        <f t="shared" si="340"/>
        <v>0</v>
      </c>
      <c r="O438" s="37">
        <f t="shared" si="340"/>
        <v>0</v>
      </c>
      <c r="P438" s="37">
        <f t="shared" si="340"/>
        <v>0</v>
      </c>
      <c r="Q438" s="37">
        <f t="shared" si="340"/>
        <v>0</v>
      </c>
      <c r="R438" s="37">
        <f t="shared" si="340"/>
        <v>0</v>
      </c>
      <c r="S438" s="37">
        <f t="shared" si="340"/>
        <v>0</v>
      </c>
      <c r="T438" s="37">
        <f t="shared" si="340"/>
        <v>0</v>
      </c>
      <c r="U438" s="37">
        <f t="shared" si="340"/>
        <v>0</v>
      </c>
      <c r="V438" s="37">
        <f t="shared" si="340"/>
        <v>0</v>
      </c>
      <c r="W438" s="37">
        <f t="shared" si="340"/>
        <v>0</v>
      </c>
      <c r="X438" s="37">
        <f t="shared" si="340"/>
        <v>0</v>
      </c>
      <c r="Y438" s="37">
        <f t="shared" si="340"/>
        <v>0</v>
      </c>
      <c r="Z438" s="37">
        <f t="shared" si="340"/>
        <v>0</v>
      </c>
      <c r="AA438" s="37"/>
      <c r="AB438" s="23" t="str">
        <f>LOWER(Settings!$C$4)&amp;".mit."&amp;$A438&amp;IF($C438="","","."&amp;$C438&amp;"."&amp;$B438)&amp;IF(INDEX(Variables!$D$5:$D$65,MATCH($A438,Variables!$A$5:$A$65,0))="","","."&amp;INDEX(Variables!$D$5:$D$65,MATCH($A438,Variables!$A$5:$A$65,0)))&amp;"."&amp;AB$5</f>
        <v>egy.mit.ntx.res.gso.a.2</v>
      </c>
      <c r="AC438" s="38">
        <f t="shared" si="341"/>
        <v>0</v>
      </c>
      <c r="AD438" s="37">
        <f t="shared" si="341"/>
        <v>0</v>
      </c>
      <c r="AE438" s="37">
        <f t="shared" si="341"/>
        <v>0</v>
      </c>
      <c r="AF438" s="37">
        <f t="shared" si="341"/>
        <v>0</v>
      </c>
      <c r="AG438" s="37">
        <f t="shared" si="341"/>
        <v>0</v>
      </c>
      <c r="AH438" s="37">
        <f t="shared" si="341"/>
        <v>0</v>
      </c>
      <c r="AI438" s="37">
        <f t="shared" si="341"/>
        <v>0</v>
      </c>
      <c r="AJ438" s="37">
        <f t="shared" si="341"/>
        <v>0</v>
      </c>
      <c r="AK438" s="37">
        <f t="shared" si="341"/>
        <v>0</v>
      </c>
      <c r="AL438" s="37">
        <f t="shared" si="341"/>
        <v>0</v>
      </c>
      <c r="AM438" s="37">
        <f t="shared" si="341"/>
        <v>0</v>
      </c>
      <c r="AN438" s="37">
        <f t="shared" si="341"/>
        <v>0</v>
      </c>
      <c r="AO438" s="37">
        <f t="shared" si="341"/>
        <v>0</v>
      </c>
      <c r="AP438" s="37">
        <f t="shared" si="341"/>
        <v>0</v>
      </c>
    </row>
    <row r="439" spans="1:42" hidden="1" outlineLevel="2" x14ac:dyDescent="0.25">
      <c r="A439" s="5" t="s">
        <v>932</v>
      </c>
      <c r="B439" s="5" t="s">
        <v>873</v>
      </c>
      <c r="C439" s="5" t="s">
        <v>884</v>
      </c>
      <c r="D439" s="37">
        <f>INDEX(Inputs!$L$5:$L$132,MATCH($B439&amp;"|"&amp;$C439,Inputs!$A$5:$A$132,0))</f>
        <v>10</v>
      </c>
      <c r="E439" s="37">
        <f>INDEX(Inputs!$I$5:$I$132,MATCH($B439&amp;"|"&amp;$C439,Inputs!$A$5:$A$132,0))</f>
        <v>3.7295190000000013E-2</v>
      </c>
      <c r="F439" s="36"/>
      <c r="G439" s="36"/>
      <c r="H439" s="5" t="str">
        <f>INDEX(Variables!$B$5:$B$65,MATCH($A439,Variables!$A$5:$A$65,0))&amp;IF($C439="",""," | "&amp;INDEX(Mapping!$B$5:$B$26,MATCH($C439,Mapping!$A$5:$A$26,0))&amp;" | "&amp;INDEX(Mapping!$B$30:$B$41,MATCH($B439,Mapping!$A$30:$A$41,0)))</f>
        <v>New excise tax (fuel price reform) | Residential | Diesel</v>
      </c>
      <c r="I439" s="5" t="str">
        <f>INDEX(Variables!$C$5:$C$65,MATCH($A439,Variables!$A$5:$A$65,0))</f>
        <v>$/GJ</v>
      </c>
      <c r="J439" s="5" t="str">
        <f>INDEX(Variables!$E$5:$E$65,MATCH($A439,Variables!$A$5:$A$65,0))</f>
        <v>Fuel price reform path / GJ per unit</v>
      </c>
      <c r="K439" s="5"/>
      <c r="L439" s="23" t="str">
        <f>LOWER(Settings!$C$4)&amp;".mit."&amp;$A439&amp;IF($C439="","","."&amp;$C439&amp;"."&amp;$B439)&amp;IF(INDEX(Variables!$D$5:$D$65,MATCH($A439,Variables!$A$5:$A$65,0))="","","."&amp;INDEX(Variables!$D$5:$D$65,MATCH($A439,Variables!$A$5:$A$65,0)))&amp;"."&amp;L$5</f>
        <v>egy.mit.ntx.res.die.a.1</v>
      </c>
      <c r="M439" s="38">
        <f t="shared" si="340"/>
        <v>0</v>
      </c>
      <c r="N439" s="37">
        <f t="shared" si="340"/>
        <v>0</v>
      </c>
      <c r="O439" s="37">
        <f t="shared" si="340"/>
        <v>0</v>
      </c>
      <c r="P439" s="37">
        <f t="shared" si="340"/>
        <v>0</v>
      </c>
      <c r="Q439" s="37">
        <f t="shared" si="340"/>
        <v>0</v>
      </c>
      <c r="R439" s="37">
        <f t="shared" si="340"/>
        <v>0</v>
      </c>
      <c r="S439" s="37">
        <f t="shared" si="340"/>
        <v>0</v>
      </c>
      <c r="T439" s="37">
        <f t="shared" si="340"/>
        <v>0</v>
      </c>
      <c r="U439" s="37">
        <f t="shared" si="340"/>
        <v>0</v>
      </c>
      <c r="V439" s="37">
        <f t="shared" si="340"/>
        <v>0</v>
      </c>
      <c r="W439" s="37">
        <f t="shared" si="340"/>
        <v>0</v>
      </c>
      <c r="X439" s="37">
        <f t="shared" si="340"/>
        <v>0</v>
      </c>
      <c r="Y439" s="37">
        <f t="shared" si="340"/>
        <v>0</v>
      </c>
      <c r="Z439" s="37">
        <f t="shared" si="340"/>
        <v>0</v>
      </c>
      <c r="AA439" s="37"/>
      <c r="AB439" s="23" t="str">
        <f>LOWER(Settings!$C$4)&amp;".mit."&amp;$A439&amp;IF($C439="","","."&amp;$C439&amp;"."&amp;$B439)&amp;IF(INDEX(Variables!$D$5:$D$65,MATCH($A439,Variables!$A$5:$A$65,0))="","","."&amp;INDEX(Variables!$D$5:$D$65,MATCH($A439,Variables!$A$5:$A$65,0)))&amp;"."&amp;AB$5</f>
        <v>egy.mit.ntx.res.die.a.2</v>
      </c>
      <c r="AC439" s="38">
        <f t="shared" si="341"/>
        <v>0</v>
      </c>
      <c r="AD439" s="37">
        <f t="shared" si="341"/>
        <v>0</v>
      </c>
      <c r="AE439" s="37">
        <f t="shared" si="341"/>
        <v>0</v>
      </c>
      <c r="AF439" s="37">
        <f t="shared" si="341"/>
        <v>0</v>
      </c>
      <c r="AG439" s="37">
        <f t="shared" si="341"/>
        <v>0</v>
      </c>
      <c r="AH439" s="37">
        <f t="shared" si="341"/>
        <v>0</v>
      </c>
      <c r="AI439" s="37">
        <f t="shared" si="341"/>
        <v>0</v>
      </c>
      <c r="AJ439" s="37">
        <f t="shared" si="341"/>
        <v>0</v>
      </c>
      <c r="AK439" s="37">
        <f t="shared" si="341"/>
        <v>0</v>
      </c>
      <c r="AL439" s="37">
        <f t="shared" si="341"/>
        <v>0</v>
      </c>
      <c r="AM439" s="37">
        <f t="shared" si="341"/>
        <v>0</v>
      </c>
      <c r="AN439" s="37">
        <f t="shared" si="341"/>
        <v>0</v>
      </c>
      <c r="AO439" s="37">
        <f t="shared" si="341"/>
        <v>0</v>
      </c>
      <c r="AP439" s="37">
        <f t="shared" si="341"/>
        <v>0</v>
      </c>
    </row>
    <row r="440" spans="1:42" hidden="1" outlineLevel="2" x14ac:dyDescent="0.25">
      <c r="A440" s="5" t="s">
        <v>932</v>
      </c>
      <c r="B440" s="5" t="s">
        <v>874</v>
      </c>
      <c r="C440" s="5" t="s">
        <v>884</v>
      </c>
      <c r="D440" s="37">
        <f>INDEX(Inputs!$L$5:$L$132,MATCH($B440&amp;"|"&amp;$C440,Inputs!$A$5:$A$132,0))</f>
        <v>11</v>
      </c>
      <c r="E440" s="37">
        <f>INDEX(Inputs!$I$5:$I$132,MATCH($B440&amp;"|"&amp;$C440,Inputs!$A$5:$A$132,0))</f>
        <v>2.5779688544951249E-2</v>
      </c>
      <c r="F440" s="36"/>
      <c r="G440" s="36"/>
      <c r="H440" s="5" t="str">
        <f>INDEX(Variables!$B$5:$B$65,MATCH($A440,Variables!$A$5:$A$65,0))&amp;IF($C440="",""," | "&amp;INDEX(Mapping!$B$5:$B$26,MATCH($C440,Mapping!$A$5:$A$26,0))&amp;" | "&amp;INDEX(Mapping!$B$30:$B$41,MATCH($B440,Mapping!$A$30:$A$41,0)))</f>
        <v>New excise tax (fuel price reform) | Residential | LPG</v>
      </c>
      <c r="I440" s="5" t="str">
        <f>INDEX(Variables!$C$5:$C$65,MATCH($A440,Variables!$A$5:$A$65,0))</f>
        <v>$/GJ</v>
      </c>
      <c r="J440" s="5" t="str">
        <f>INDEX(Variables!$E$5:$E$65,MATCH($A440,Variables!$A$5:$A$65,0))</f>
        <v>Fuel price reform path / GJ per unit</v>
      </c>
      <c r="K440" s="5"/>
      <c r="L440" s="23" t="str">
        <f>LOWER(Settings!$C$4)&amp;".mit."&amp;$A440&amp;IF($C440="","","."&amp;$C440&amp;"."&amp;$B440)&amp;IF(INDEX(Variables!$D$5:$D$65,MATCH($A440,Variables!$A$5:$A$65,0))="","","."&amp;INDEX(Variables!$D$5:$D$65,MATCH($A440,Variables!$A$5:$A$65,0)))&amp;"."&amp;L$5</f>
        <v>egy.mit.ntx.res.lpg.a.1</v>
      </c>
      <c r="M440" s="38">
        <f t="shared" si="340"/>
        <v>0</v>
      </c>
      <c r="N440" s="37">
        <f t="shared" si="340"/>
        <v>0</v>
      </c>
      <c r="O440" s="37">
        <f t="shared" si="340"/>
        <v>0</v>
      </c>
      <c r="P440" s="37">
        <f t="shared" si="340"/>
        <v>0</v>
      </c>
      <c r="Q440" s="37">
        <f t="shared" si="340"/>
        <v>0</v>
      </c>
      <c r="R440" s="37">
        <f t="shared" si="340"/>
        <v>0</v>
      </c>
      <c r="S440" s="37">
        <f t="shared" si="340"/>
        <v>0</v>
      </c>
      <c r="T440" s="37">
        <f t="shared" si="340"/>
        <v>0</v>
      </c>
      <c r="U440" s="37">
        <f t="shared" si="340"/>
        <v>0</v>
      </c>
      <c r="V440" s="37">
        <f t="shared" si="340"/>
        <v>0</v>
      </c>
      <c r="W440" s="37">
        <f t="shared" si="340"/>
        <v>0</v>
      </c>
      <c r="X440" s="37">
        <f t="shared" si="340"/>
        <v>0</v>
      </c>
      <c r="Y440" s="37">
        <f t="shared" si="340"/>
        <v>0</v>
      </c>
      <c r="Z440" s="37">
        <f t="shared" si="340"/>
        <v>0</v>
      </c>
      <c r="AA440" s="37"/>
      <c r="AB440" s="23" t="str">
        <f>LOWER(Settings!$C$4)&amp;".mit."&amp;$A440&amp;IF($C440="","","."&amp;$C440&amp;"."&amp;$B440)&amp;IF(INDEX(Variables!$D$5:$D$65,MATCH($A440,Variables!$A$5:$A$65,0))="","","."&amp;INDEX(Variables!$D$5:$D$65,MATCH($A440,Variables!$A$5:$A$65,0)))&amp;"."&amp;AB$5</f>
        <v>egy.mit.ntx.res.lpg.a.2</v>
      </c>
      <c r="AC440" s="38">
        <f t="shared" si="341"/>
        <v>0</v>
      </c>
      <c r="AD440" s="37">
        <f t="shared" si="341"/>
        <v>0</v>
      </c>
      <c r="AE440" s="37">
        <f t="shared" si="341"/>
        <v>0</v>
      </c>
      <c r="AF440" s="37">
        <f t="shared" si="341"/>
        <v>0</v>
      </c>
      <c r="AG440" s="37">
        <f t="shared" si="341"/>
        <v>0</v>
      </c>
      <c r="AH440" s="37">
        <f t="shared" si="341"/>
        <v>0</v>
      </c>
      <c r="AI440" s="37">
        <f t="shared" si="341"/>
        <v>0</v>
      </c>
      <c r="AJ440" s="37">
        <f t="shared" si="341"/>
        <v>0</v>
      </c>
      <c r="AK440" s="37">
        <f t="shared" si="341"/>
        <v>0</v>
      </c>
      <c r="AL440" s="37">
        <f t="shared" si="341"/>
        <v>0</v>
      </c>
      <c r="AM440" s="37">
        <f t="shared" si="341"/>
        <v>0</v>
      </c>
      <c r="AN440" s="37">
        <f t="shared" si="341"/>
        <v>0</v>
      </c>
      <c r="AO440" s="37">
        <f t="shared" si="341"/>
        <v>0</v>
      </c>
      <c r="AP440" s="37">
        <f t="shared" si="341"/>
        <v>0</v>
      </c>
    </row>
    <row r="441" spans="1:42" hidden="1" outlineLevel="2" x14ac:dyDescent="0.25">
      <c r="A441" s="5" t="s">
        <v>932</v>
      </c>
      <c r="B441" s="5" t="s">
        <v>875</v>
      </c>
      <c r="C441" s="5" t="s">
        <v>884</v>
      </c>
      <c r="D441" s="37">
        <f>INDEX(Inputs!$L$5:$L$132,MATCH($B441&amp;"|"&amp;$C441,Inputs!$A$5:$A$132,0))</f>
        <v>12</v>
      </c>
      <c r="E441" s="37">
        <f>INDEX(Inputs!$I$5:$I$132,MATCH($B441&amp;"|"&amp;$C441,Inputs!$A$5:$A$132,0))</f>
        <v>3.7748829655107147E-2</v>
      </c>
      <c r="F441" s="36"/>
      <c r="G441" s="36"/>
      <c r="H441" s="5" t="str">
        <f>INDEX(Variables!$B$5:$B$65,MATCH($A441,Variables!$A$5:$A$65,0))&amp;IF($C441="",""," | "&amp;INDEX(Mapping!$B$5:$B$26,MATCH($C441,Mapping!$A$5:$A$26,0))&amp;" | "&amp;INDEX(Mapping!$B$30:$B$41,MATCH($B441,Mapping!$A$30:$A$41,0)))</f>
        <v>New excise tax (fuel price reform) | Residential | Kerosene</v>
      </c>
      <c r="I441" s="5" t="str">
        <f>INDEX(Variables!$C$5:$C$65,MATCH($A441,Variables!$A$5:$A$65,0))</f>
        <v>$/GJ</v>
      </c>
      <c r="J441" s="5" t="str">
        <f>INDEX(Variables!$E$5:$E$65,MATCH($A441,Variables!$A$5:$A$65,0))</f>
        <v>Fuel price reform path / GJ per unit</v>
      </c>
      <c r="K441" s="5"/>
      <c r="L441" s="23" t="str">
        <f>LOWER(Settings!$C$4)&amp;".mit."&amp;$A441&amp;IF($C441="","","."&amp;$C441&amp;"."&amp;$B441)&amp;IF(INDEX(Variables!$D$5:$D$65,MATCH($A441,Variables!$A$5:$A$65,0))="","","."&amp;INDEX(Variables!$D$5:$D$65,MATCH($A441,Variables!$A$5:$A$65,0)))&amp;"."&amp;L$5</f>
        <v>egy.mit.ntx.res.ker.a.1</v>
      </c>
      <c r="M441" s="38">
        <f t="shared" si="340"/>
        <v>0</v>
      </c>
      <c r="N441" s="37">
        <f t="shared" si="340"/>
        <v>0</v>
      </c>
      <c r="O441" s="37">
        <f t="shared" si="340"/>
        <v>0</v>
      </c>
      <c r="P441" s="37">
        <f t="shared" si="340"/>
        <v>0</v>
      </c>
      <c r="Q441" s="37">
        <f t="shared" si="340"/>
        <v>0</v>
      </c>
      <c r="R441" s="37">
        <f t="shared" si="340"/>
        <v>0</v>
      </c>
      <c r="S441" s="37">
        <f t="shared" si="340"/>
        <v>0</v>
      </c>
      <c r="T441" s="37">
        <f t="shared" si="340"/>
        <v>0</v>
      </c>
      <c r="U441" s="37">
        <f t="shared" si="340"/>
        <v>0</v>
      </c>
      <c r="V441" s="37">
        <f t="shared" si="340"/>
        <v>0</v>
      </c>
      <c r="W441" s="37">
        <f t="shared" si="340"/>
        <v>0</v>
      </c>
      <c r="X441" s="37">
        <f t="shared" si="340"/>
        <v>0</v>
      </c>
      <c r="Y441" s="37">
        <f t="shared" si="340"/>
        <v>0</v>
      </c>
      <c r="Z441" s="37">
        <f t="shared" si="340"/>
        <v>0</v>
      </c>
      <c r="AA441" s="37"/>
      <c r="AB441" s="23" t="str">
        <f>LOWER(Settings!$C$4)&amp;".mit."&amp;$A441&amp;IF($C441="","","."&amp;$C441&amp;"."&amp;$B441)&amp;IF(INDEX(Variables!$D$5:$D$65,MATCH($A441,Variables!$A$5:$A$65,0))="","","."&amp;INDEX(Variables!$D$5:$D$65,MATCH($A441,Variables!$A$5:$A$65,0)))&amp;"."&amp;AB$5</f>
        <v>egy.mit.ntx.res.ker.a.2</v>
      </c>
      <c r="AC441" s="38">
        <f t="shared" si="341"/>
        <v>0</v>
      </c>
      <c r="AD441" s="37">
        <f t="shared" si="341"/>
        <v>0</v>
      </c>
      <c r="AE441" s="37">
        <f t="shared" si="341"/>
        <v>0</v>
      </c>
      <c r="AF441" s="37">
        <f t="shared" si="341"/>
        <v>0</v>
      </c>
      <c r="AG441" s="37">
        <f t="shared" si="341"/>
        <v>0</v>
      </c>
      <c r="AH441" s="37">
        <f t="shared" si="341"/>
        <v>0</v>
      </c>
      <c r="AI441" s="37">
        <f t="shared" si="341"/>
        <v>0</v>
      </c>
      <c r="AJ441" s="37">
        <f t="shared" si="341"/>
        <v>0</v>
      </c>
      <c r="AK441" s="37">
        <f t="shared" si="341"/>
        <v>0</v>
      </c>
      <c r="AL441" s="37">
        <f t="shared" si="341"/>
        <v>0</v>
      </c>
      <c r="AM441" s="37">
        <f t="shared" si="341"/>
        <v>0</v>
      </c>
      <c r="AN441" s="37">
        <f t="shared" si="341"/>
        <v>0</v>
      </c>
      <c r="AO441" s="37">
        <f t="shared" si="341"/>
        <v>0</v>
      </c>
      <c r="AP441" s="37">
        <f t="shared" si="341"/>
        <v>0</v>
      </c>
    </row>
    <row r="442" spans="1:42" hidden="1" outlineLevel="2" x14ac:dyDescent="0.25">
      <c r="A442" s="5" t="s">
        <v>932</v>
      </c>
      <c r="B442" s="5" t="s">
        <v>876</v>
      </c>
      <c r="C442" s="5" t="s">
        <v>884</v>
      </c>
      <c r="D442" s="37">
        <f>INDEX(Inputs!$L$5:$L$132,MATCH($B442&amp;"|"&amp;$C442,Inputs!$A$5:$A$132,0))</f>
        <v>13</v>
      </c>
      <c r="E442" s="37">
        <f>INDEX(Inputs!$I$5:$I$132,MATCH($B442&amp;"|"&amp;$C442,Inputs!$A$5:$A$132,0))</f>
        <v>6.12</v>
      </c>
      <c r="F442" s="36"/>
      <c r="G442" s="36"/>
      <c r="H442" s="5" t="str">
        <f>INDEX(Variables!$B$5:$B$65,MATCH($A442,Variables!$A$5:$A$65,0))&amp;IF($C442="",""," | "&amp;INDEX(Mapping!$B$5:$B$26,MATCH($C442,Mapping!$A$5:$A$26,0))&amp;" | "&amp;INDEX(Mapping!$B$30:$B$41,MATCH($B442,Mapping!$A$30:$A$41,0)))</f>
        <v>New excise tax (fuel price reform) | Residential | Other oil products</v>
      </c>
      <c r="I442" s="5" t="str">
        <f>INDEX(Variables!$C$5:$C$65,MATCH($A442,Variables!$A$5:$A$65,0))</f>
        <v>$/GJ</v>
      </c>
      <c r="J442" s="5" t="str">
        <f>INDEX(Variables!$E$5:$E$65,MATCH($A442,Variables!$A$5:$A$65,0))</f>
        <v>Fuel price reform path / GJ per unit</v>
      </c>
      <c r="K442" s="5"/>
      <c r="L442" s="23" t="str">
        <f>LOWER(Settings!$C$4)&amp;".mit."&amp;$A442&amp;IF($C442="","","."&amp;$C442&amp;"."&amp;$B442)&amp;IF(INDEX(Variables!$D$5:$D$65,MATCH($A442,Variables!$A$5:$A$65,0))="","","."&amp;INDEX(Variables!$D$5:$D$65,MATCH($A442,Variables!$A$5:$A$65,0)))&amp;"."&amp;L$5</f>
        <v>egy.mit.ntx.res.oop.a.1</v>
      </c>
      <c r="M442" s="38">
        <f t="shared" si="340"/>
        <v>0</v>
      </c>
      <c r="N442" s="37">
        <f t="shared" si="340"/>
        <v>0</v>
      </c>
      <c r="O442" s="37">
        <f t="shared" si="340"/>
        <v>0</v>
      </c>
      <c r="P442" s="37">
        <f t="shared" si="340"/>
        <v>0</v>
      </c>
      <c r="Q442" s="37">
        <f t="shared" si="340"/>
        <v>0</v>
      </c>
      <c r="R442" s="37">
        <f t="shared" si="340"/>
        <v>0</v>
      </c>
      <c r="S442" s="37">
        <f t="shared" si="340"/>
        <v>0</v>
      </c>
      <c r="T442" s="37">
        <f t="shared" si="340"/>
        <v>0</v>
      </c>
      <c r="U442" s="37">
        <f t="shared" si="340"/>
        <v>0</v>
      </c>
      <c r="V442" s="37">
        <f t="shared" si="340"/>
        <v>0</v>
      </c>
      <c r="W442" s="37">
        <f t="shared" si="340"/>
        <v>0</v>
      </c>
      <c r="X442" s="37">
        <f t="shared" si="340"/>
        <v>0</v>
      </c>
      <c r="Y442" s="37">
        <f t="shared" si="340"/>
        <v>0</v>
      </c>
      <c r="Z442" s="37">
        <f t="shared" si="340"/>
        <v>0</v>
      </c>
      <c r="AA442" s="37"/>
      <c r="AB442" s="23" t="str">
        <f>LOWER(Settings!$C$4)&amp;".mit."&amp;$A442&amp;IF($C442="","","."&amp;$C442&amp;"."&amp;$B442)&amp;IF(INDEX(Variables!$D$5:$D$65,MATCH($A442,Variables!$A$5:$A$65,0))="","","."&amp;INDEX(Variables!$D$5:$D$65,MATCH($A442,Variables!$A$5:$A$65,0)))&amp;"."&amp;AB$5</f>
        <v>egy.mit.ntx.res.oop.a.2</v>
      </c>
      <c r="AC442" s="38">
        <f t="shared" si="341"/>
        <v>0</v>
      </c>
      <c r="AD442" s="37">
        <f t="shared" si="341"/>
        <v>0</v>
      </c>
      <c r="AE442" s="37">
        <f t="shared" si="341"/>
        <v>0</v>
      </c>
      <c r="AF442" s="37">
        <f t="shared" si="341"/>
        <v>0</v>
      </c>
      <c r="AG442" s="37">
        <f t="shared" si="341"/>
        <v>0</v>
      </c>
      <c r="AH442" s="37">
        <f t="shared" si="341"/>
        <v>0</v>
      </c>
      <c r="AI442" s="37">
        <f t="shared" si="341"/>
        <v>0</v>
      </c>
      <c r="AJ442" s="37">
        <f t="shared" si="341"/>
        <v>0</v>
      </c>
      <c r="AK442" s="37">
        <f t="shared" si="341"/>
        <v>0</v>
      </c>
      <c r="AL442" s="37">
        <f t="shared" si="341"/>
        <v>0</v>
      </c>
      <c r="AM442" s="37">
        <f t="shared" si="341"/>
        <v>0</v>
      </c>
      <c r="AN442" s="37">
        <f t="shared" si="341"/>
        <v>0</v>
      </c>
      <c r="AO442" s="37">
        <f t="shared" si="341"/>
        <v>0</v>
      </c>
      <c r="AP442" s="37">
        <f t="shared" si="341"/>
        <v>0</v>
      </c>
    </row>
    <row r="443" spans="1:42" hidden="1" outlineLevel="2" x14ac:dyDescent="0.25">
      <c r="A443" s="5" t="s">
        <v>932</v>
      </c>
      <c r="B443" s="5" t="s">
        <v>877</v>
      </c>
      <c r="C443" s="5" t="s">
        <v>884</v>
      </c>
      <c r="D443" s="37">
        <f>INDEX(Inputs!$L$5:$L$132,MATCH($B443&amp;"|"&amp;$C443,Inputs!$A$5:$A$132,0))</f>
        <v>14</v>
      </c>
      <c r="E443" s="37">
        <f>INDEX(Inputs!$I$5:$I$132,MATCH($B443&amp;"|"&amp;$C443,Inputs!$A$5:$A$132,0))</f>
        <v>1</v>
      </c>
      <c r="F443" s="36"/>
      <c r="G443" s="36"/>
      <c r="H443" s="5" t="str">
        <f>INDEX(Variables!$B$5:$B$65,MATCH($A443,Variables!$A$5:$A$65,0))&amp;IF($C443="",""," | "&amp;INDEX(Mapping!$B$5:$B$26,MATCH($C443,Mapping!$A$5:$A$26,0))&amp;" | "&amp;INDEX(Mapping!$B$30:$B$41,MATCH($B443,Mapping!$A$30:$A$41,0)))</f>
        <v>New excise tax (fuel price reform) | Residential | Biomass</v>
      </c>
      <c r="I443" s="5" t="str">
        <f>INDEX(Variables!$C$5:$C$65,MATCH($A443,Variables!$A$5:$A$65,0))</f>
        <v>$/GJ</v>
      </c>
      <c r="J443" s="5" t="str">
        <f>INDEX(Variables!$E$5:$E$65,MATCH($A443,Variables!$A$5:$A$65,0))</f>
        <v>Fuel price reform path / GJ per unit</v>
      </c>
      <c r="K443" s="5"/>
      <c r="L443" s="23" t="str">
        <f>LOWER(Settings!$C$4)&amp;".mit."&amp;$A443&amp;IF($C443="","","."&amp;$C443&amp;"."&amp;$B443)&amp;IF(INDEX(Variables!$D$5:$D$65,MATCH($A443,Variables!$A$5:$A$65,0))="","","."&amp;INDEX(Variables!$D$5:$D$65,MATCH($A443,Variables!$A$5:$A$65,0)))&amp;"."&amp;L$5</f>
        <v>egy.mit.ntx.res.bio.a.1</v>
      </c>
      <c r="M443" s="38">
        <f t="shared" si="340"/>
        <v>0</v>
      </c>
      <c r="N443" s="37">
        <f t="shared" si="340"/>
        <v>0</v>
      </c>
      <c r="O443" s="37">
        <f t="shared" si="340"/>
        <v>0</v>
      </c>
      <c r="P443" s="37">
        <f t="shared" si="340"/>
        <v>0</v>
      </c>
      <c r="Q443" s="37">
        <f t="shared" si="340"/>
        <v>0</v>
      </c>
      <c r="R443" s="37">
        <f t="shared" si="340"/>
        <v>0</v>
      </c>
      <c r="S443" s="37">
        <f t="shared" si="340"/>
        <v>0</v>
      </c>
      <c r="T443" s="37">
        <f t="shared" si="340"/>
        <v>0</v>
      </c>
      <c r="U443" s="37">
        <f t="shared" si="340"/>
        <v>0</v>
      </c>
      <c r="V443" s="37">
        <f t="shared" si="340"/>
        <v>0</v>
      </c>
      <c r="W443" s="37">
        <f t="shared" si="340"/>
        <v>0</v>
      </c>
      <c r="X443" s="37">
        <f t="shared" si="340"/>
        <v>0</v>
      </c>
      <c r="Y443" s="37">
        <f t="shared" si="340"/>
        <v>0</v>
      </c>
      <c r="Z443" s="37">
        <f t="shared" si="340"/>
        <v>0</v>
      </c>
      <c r="AA443" s="37"/>
      <c r="AB443" s="23" t="str">
        <f>LOWER(Settings!$C$4)&amp;".mit."&amp;$A443&amp;IF($C443="","","."&amp;$C443&amp;"."&amp;$B443)&amp;IF(INDEX(Variables!$D$5:$D$65,MATCH($A443,Variables!$A$5:$A$65,0))="","","."&amp;INDEX(Variables!$D$5:$D$65,MATCH($A443,Variables!$A$5:$A$65,0)))&amp;"."&amp;AB$5</f>
        <v>egy.mit.ntx.res.bio.a.2</v>
      </c>
      <c r="AC443" s="38">
        <f t="shared" si="341"/>
        <v>0</v>
      </c>
      <c r="AD443" s="37">
        <f t="shared" si="341"/>
        <v>0</v>
      </c>
      <c r="AE443" s="37">
        <f t="shared" si="341"/>
        <v>0</v>
      </c>
      <c r="AF443" s="37">
        <f t="shared" si="341"/>
        <v>0</v>
      </c>
      <c r="AG443" s="37">
        <f t="shared" si="341"/>
        <v>0</v>
      </c>
      <c r="AH443" s="37">
        <f t="shared" si="341"/>
        <v>0</v>
      </c>
      <c r="AI443" s="37">
        <f t="shared" si="341"/>
        <v>0</v>
      </c>
      <c r="AJ443" s="37">
        <f t="shared" si="341"/>
        <v>0</v>
      </c>
      <c r="AK443" s="37">
        <f t="shared" si="341"/>
        <v>0</v>
      </c>
      <c r="AL443" s="37">
        <f t="shared" si="341"/>
        <v>0</v>
      </c>
      <c r="AM443" s="37">
        <f t="shared" si="341"/>
        <v>0</v>
      </c>
      <c r="AN443" s="37">
        <f t="shared" si="341"/>
        <v>0</v>
      </c>
      <c r="AO443" s="37">
        <f t="shared" si="341"/>
        <v>0</v>
      </c>
      <c r="AP443" s="37">
        <f t="shared" si="341"/>
        <v>0</v>
      </c>
    </row>
    <row r="444" spans="1:42" hidden="1" outlineLevel="2" x14ac:dyDescent="0.25"/>
    <row r="445" spans="1:42" hidden="1" outlineLevel="2" x14ac:dyDescent="0.25">
      <c r="A445" s="5" t="s">
        <v>933</v>
      </c>
      <c r="B445" s="5" t="s">
        <v>869</v>
      </c>
      <c r="C445" s="5" t="s">
        <v>884</v>
      </c>
      <c r="D445" s="36"/>
      <c r="E445" s="36"/>
      <c r="F445" s="36"/>
      <c r="G445" s="36"/>
      <c r="H445" s="5" t="str">
        <f>INDEX(Variables!$B$5:$B$65,MATCH($A445,Variables!$A$5:$A$65,0))&amp;IF($C445="",""," | "&amp;INDEX(Mapping!$B$5:$B$26,MATCH($C445,Mapping!$A$5:$A$26,0))&amp;" | "&amp;INDEX(Mapping!$B$30:$B$41,MATCH($B445,Mapping!$A$30:$A$41,0)))</f>
        <v>Total new policy | Residential | Coal</v>
      </c>
      <c r="I445" s="5" t="str">
        <f>INDEX(Variables!$C$5:$C$65,MATCH($A445,Variables!$A$5:$A$65,0))</f>
        <v>$/GJ</v>
      </c>
      <c r="J445" s="5" t="str">
        <f>INDEX(Variables!$E$5:$E$65,MATCH($A445,Variables!$A$5:$A$65,0))</f>
        <v>New carbon tax + new excise tax</v>
      </c>
      <c r="K445" s="5"/>
      <c r="L445" s="23" t="str">
        <f>LOWER(Settings!$C$4)&amp;".mit."&amp;$A445&amp;IF($C445="","","."&amp;$C445&amp;"."&amp;$B445)&amp;IF(INDEX(Variables!$D$5:$D$65,MATCH($A445,Variables!$A$5:$A$65,0))="","","."&amp;INDEX(Variables!$D$5:$D$65,MATCH($A445,Variables!$A$5:$A$65,0)))&amp;"."&amp;L$5</f>
        <v>egy.mit.nce.res.coa.a.1</v>
      </c>
      <c r="M445" s="38">
        <f t="shared" ref="M445:Z445" si="342">M427+M436</f>
        <v>0</v>
      </c>
      <c r="N445" s="37">
        <f t="shared" si="342"/>
        <v>0</v>
      </c>
      <c r="O445" s="37">
        <f t="shared" si="342"/>
        <v>0</v>
      </c>
      <c r="P445" s="37">
        <f t="shared" si="342"/>
        <v>0</v>
      </c>
      <c r="Q445" s="37">
        <f t="shared" si="342"/>
        <v>0</v>
      </c>
      <c r="R445" s="37">
        <f t="shared" si="342"/>
        <v>0</v>
      </c>
      <c r="S445" s="37">
        <f t="shared" si="342"/>
        <v>0</v>
      </c>
      <c r="T445" s="37">
        <f t="shared" si="342"/>
        <v>0</v>
      </c>
      <c r="U445" s="37">
        <f t="shared" si="342"/>
        <v>0</v>
      </c>
      <c r="V445" s="37">
        <f t="shared" si="342"/>
        <v>0</v>
      </c>
      <c r="W445" s="37">
        <f t="shared" si="342"/>
        <v>0</v>
      </c>
      <c r="X445" s="37">
        <f t="shared" si="342"/>
        <v>0</v>
      </c>
      <c r="Y445" s="37">
        <f t="shared" si="342"/>
        <v>0</v>
      </c>
      <c r="Z445" s="37">
        <f t="shared" si="342"/>
        <v>0</v>
      </c>
      <c r="AA445" s="37"/>
      <c r="AB445" s="23" t="str">
        <f>LOWER(Settings!$C$4)&amp;".mit."&amp;$A445&amp;IF($C445="","","."&amp;$C445&amp;"."&amp;$B445)&amp;IF(INDEX(Variables!$D$5:$D$65,MATCH($A445,Variables!$A$5:$A$65,0))="","","."&amp;INDEX(Variables!$D$5:$D$65,MATCH($A445,Variables!$A$5:$A$65,0)))&amp;"."&amp;AB$5</f>
        <v>egy.mit.nce.res.coa.a.2</v>
      </c>
      <c r="AC445" s="38">
        <f t="shared" ref="AC445:AP445" si="343">AC427+AC436</f>
        <v>0</v>
      </c>
      <c r="AD445" s="37">
        <f t="shared" si="343"/>
        <v>0</v>
      </c>
      <c r="AE445" s="37">
        <f t="shared" si="343"/>
        <v>0</v>
      </c>
      <c r="AF445" s="37">
        <f t="shared" si="343"/>
        <v>0</v>
      </c>
      <c r="AG445" s="37">
        <f t="shared" si="343"/>
        <v>0</v>
      </c>
      <c r="AH445" s="37">
        <f t="shared" si="343"/>
        <v>1.8859999999999999</v>
      </c>
      <c r="AI445" s="37">
        <f t="shared" si="343"/>
        <v>1.8859999999999999</v>
      </c>
      <c r="AJ445" s="37">
        <f t="shared" si="343"/>
        <v>1.8859999999999999</v>
      </c>
      <c r="AK445" s="37">
        <f t="shared" si="343"/>
        <v>1.8859999999999999</v>
      </c>
      <c r="AL445" s="37">
        <f t="shared" si="343"/>
        <v>1.8859999999999999</v>
      </c>
      <c r="AM445" s="37">
        <f t="shared" si="343"/>
        <v>1.8859999999999999</v>
      </c>
      <c r="AN445" s="37">
        <f t="shared" si="343"/>
        <v>1.8859999999999999</v>
      </c>
      <c r="AO445" s="37">
        <f t="shared" si="343"/>
        <v>1.8859999999999999</v>
      </c>
      <c r="AP445" s="37">
        <f t="shared" si="343"/>
        <v>1.8859999999999999</v>
      </c>
    </row>
    <row r="446" spans="1:42" hidden="1" outlineLevel="2" x14ac:dyDescent="0.25">
      <c r="A446" s="5" t="s">
        <v>933</v>
      </c>
      <c r="B446" s="5" t="s">
        <v>871</v>
      </c>
      <c r="C446" s="5" t="s">
        <v>884</v>
      </c>
      <c r="D446" s="36"/>
      <c r="E446" s="36"/>
      <c r="F446" s="36"/>
      <c r="G446" s="36"/>
      <c r="H446" s="5" t="str">
        <f>INDEX(Variables!$B$5:$B$65,MATCH($A446,Variables!$A$5:$A$65,0))&amp;IF($C446="",""," | "&amp;INDEX(Mapping!$B$5:$B$26,MATCH($C446,Mapping!$A$5:$A$26,0))&amp;" | "&amp;INDEX(Mapping!$B$30:$B$41,MATCH($B446,Mapping!$A$30:$A$41,0)))</f>
        <v>Total new policy | Residential | Natural gas</v>
      </c>
      <c r="I446" s="5" t="str">
        <f>INDEX(Variables!$C$5:$C$65,MATCH($A446,Variables!$A$5:$A$65,0))</f>
        <v>$/GJ</v>
      </c>
      <c r="J446" s="5" t="str">
        <f>INDEX(Variables!$E$5:$E$65,MATCH($A446,Variables!$A$5:$A$65,0))</f>
        <v>New carbon tax + new excise tax</v>
      </c>
      <c r="K446" s="5"/>
      <c r="L446" s="23" t="str">
        <f>LOWER(Settings!$C$4)&amp;".mit."&amp;$A446&amp;IF($C446="","","."&amp;$C446&amp;"."&amp;$B446)&amp;IF(INDEX(Variables!$D$5:$D$65,MATCH($A446,Variables!$A$5:$A$65,0))="","","."&amp;INDEX(Variables!$D$5:$D$65,MATCH($A446,Variables!$A$5:$A$65,0)))&amp;"."&amp;L$5</f>
        <v>egy.mit.nce.res.nga.a.1</v>
      </c>
      <c r="M446" s="38">
        <f t="shared" ref="M446:Z446" si="344">M428+M437</f>
        <v>0</v>
      </c>
      <c r="N446" s="37">
        <f t="shared" si="344"/>
        <v>0</v>
      </c>
      <c r="O446" s="37">
        <f t="shared" si="344"/>
        <v>0</v>
      </c>
      <c r="P446" s="37">
        <f t="shared" si="344"/>
        <v>0</v>
      </c>
      <c r="Q446" s="37">
        <f t="shared" si="344"/>
        <v>0</v>
      </c>
      <c r="R446" s="37">
        <f t="shared" si="344"/>
        <v>0</v>
      </c>
      <c r="S446" s="37">
        <f t="shared" si="344"/>
        <v>0</v>
      </c>
      <c r="T446" s="37">
        <f t="shared" si="344"/>
        <v>0</v>
      </c>
      <c r="U446" s="37">
        <f t="shared" si="344"/>
        <v>0</v>
      </c>
      <c r="V446" s="37">
        <f t="shared" si="344"/>
        <v>0</v>
      </c>
      <c r="W446" s="37">
        <f t="shared" si="344"/>
        <v>0</v>
      </c>
      <c r="X446" s="37">
        <f t="shared" si="344"/>
        <v>0</v>
      </c>
      <c r="Y446" s="37">
        <f t="shared" si="344"/>
        <v>0</v>
      </c>
      <c r="Z446" s="37">
        <f t="shared" si="344"/>
        <v>0</v>
      </c>
      <c r="AA446" s="37"/>
      <c r="AB446" s="23" t="str">
        <f>LOWER(Settings!$C$4)&amp;".mit."&amp;$A446&amp;IF($C446="","","."&amp;$C446&amp;"."&amp;$B446)&amp;IF(INDEX(Variables!$D$5:$D$65,MATCH($A446,Variables!$A$5:$A$65,0))="","","."&amp;INDEX(Variables!$D$5:$D$65,MATCH($A446,Variables!$A$5:$A$65,0)))&amp;"."&amp;AB$5</f>
        <v>egy.mit.nce.res.nga.a.2</v>
      </c>
      <c r="AC446" s="38">
        <f t="shared" ref="AC446:AP446" si="345">AC428+AC437</f>
        <v>0</v>
      </c>
      <c r="AD446" s="37">
        <f t="shared" si="345"/>
        <v>0</v>
      </c>
      <c r="AE446" s="37">
        <f t="shared" si="345"/>
        <v>0</v>
      </c>
      <c r="AF446" s="37">
        <f t="shared" si="345"/>
        <v>0</v>
      </c>
      <c r="AG446" s="37">
        <f t="shared" si="345"/>
        <v>0</v>
      </c>
      <c r="AH446" s="37">
        <f t="shared" si="345"/>
        <v>1.1160000000000001</v>
      </c>
      <c r="AI446" s="37">
        <f t="shared" si="345"/>
        <v>1.1160000000000001</v>
      </c>
      <c r="AJ446" s="37">
        <f t="shared" si="345"/>
        <v>1.1160000000000001</v>
      </c>
      <c r="AK446" s="37">
        <f t="shared" si="345"/>
        <v>1.1160000000000001</v>
      </c>
      <c r="AL446" s="37">
        <f t="shared" si="345"/>
        <v>1.1160000000000001</v>
      </c>
      <c r="AM446" s="37">
        <f t="shared" si="345"/>
        <v>1.1160000000000001</v>
      </c>
      <c r="AN446" s="37">
        <f t="shared" si="345"/>
        <v>1.1160000000000001</v>
      </c>
      <c r="AO446" s="37">
        <f t="shared" si="345"/>
        <v>1.1160000000000001</v>
      </c>
      <c r="AP446" s="37">
        <f t="shared" si="345"/>
        <v>1.1160000000000001</v>
      </c>
    </row>
    <row r="447" spans="1:42" hidden="1" outlineLevel="2" x14ac:dyDescent="0.25">
      <c r="A447" s="5" t="s">
        <v>933</v>
      </c>
      <c r="B447" s="5" t="s">
        <v>872</v>
      </c>
      <c r="C447" s="5" t="s">
        <v>884</v>
      </c>
      <c r="D447" s="36"/>
      <c r="E447" s="36"/>
      <c r="F447" s="36"/>
      <c r="G447" s="36"/>
      <c r="H447" s="5" t="str">
        <f>INDEX(Variables!$B$5:$B$65,MATCH($A447,Variables!$A$5:$A$65,0))&amp;IF($C447="",""," | "&amp;INDEX(Mapping!$B$5:$B$26,MATCH($C447,Mapping!$A$5:$A$26,0))&amp;" | "&amp;INDEX(Mapping!$B$30:$B$41,MATCH($B447,Mapping!$A$30:$A$41,0)))</f>
        <v>Total new policy | Residential | Gasoline</v>
      </c>
      <c r="I447" s="5" t="str">
        <f>INDEX(Variables!$C$5:$C$65,MATCH($A447,Variables!$A$5:$A$65,0))</f>
        <v>$/GJ</v>
      </c>
      <c r="J447" s="5" t="str">
        <f>INDEX(Variables!$E$5:$E$65,MATCH($A447,Variables!$A$5:$A$65,0))</f>
        <v>New carbon tax + new excise tax</v>
      </c>
      <c r="K447" s="5"/>
      <c r="L447" s="23" t="str">
        <f>LOWER(Settings!$C$4)&amp;".mit."&amp;$A447&amp;IF($C447="","","."&amp;$C447&amp;"."&amp;$B447)&amp;IF(INDEX(Variables!$D$5:$D$65,MATCH($A447,Variables!$A$5:$A$65,0))="","","."&amp;INDEX(Variables!$D$5:$D$65,MATCH($A447,Variables!$A$5:$A$65,0)))&amp;"."&amp;L$5</f>
        <v>egy.mit.nce.res.gso.a.1</v>
      </c>
      <c r="M447" s="38">
        <f t="shared" ref="M447:Z447" si="346">M429+M438</f>
        <v>0</v>
      </c>
      <c r="N447" s="37">
        <f t="shared" si="346"/>
        <v>0</v>
      </c>
      <c r="O447" s="37">
        <f t="shared" si="346"/>
        <v>0</v>
      </c>
      <c r="P447" s="37">
        <f t="shared" si="346"/>
        <v>0</v>
      </c>
      <c r="Q447" s="37">
        <f t="shared" si="346"/>
        <v>0</v>
      </c>
      <c r="R447" s="37">
        <f t="shared" si="346"/>
        <v>0</v>
      </c>
      <c r="S447" s="37">
        <f t="shared" si="346"/>
        <v>0</v>
      </c>
      <c r="T447" s="37">
        <f t="shared" si="346"/>
        <v>0</v>
      </c>
      <c r="U447" s="37">
        <f t="shared" si="346"/>
        <v>0</v>
      </c>
      <c r="V447" s="37">
        <f t="shared" si="346"/>
        <v>0</v>
      </c>
      <c r="W447" s="37">
        <f t="shared" si="346"/>
        <v>0</v>
      </c>
      <c r="X447" s="37">
        <f t="shared" si="346"/>
        <v>0</v>
      </c>
      <c r="Y447" s="37">
        <f t="shared" si="346"/>
        <v>0</v>
      </c>
      <c r="Z447" s="37">
        <f t="shared" si="346"/>
        <v>0</v>
      </c>
      <c r="AA447" s="37"/>
      <c r="AB447" s="23" t="str">
        <f>LOWER(Settings!$C$4)&amp;".mit."&amp;$A447&amp;IF($C447="","","."&amp;$C447&amp;"."&amp;$B447)&amp;IF(INDEX(Variables!$D$5:$D$65,MATCH($A447,Variables!$A$5:$A$65,0))="","","."&amp;INDEX(Variables!$D$5:$D$65,MATCH($A447,Variables!$A$5:$A$65,0)))&amp;"."&amp;AB$5</f>
        <v>egy.mit.nce.res.gso.a.2</v>
      </c>
      <c r="AC447" s="38">
        <f t="shared" ref="AC447:AP447" si="347">AC429+AC438</f>
        <v>0</v>
      </c>
      <c r="AD447" s="37">
        <f t="shared" si="347"/>
        <v>0</v>
      </c>
      <c r="AE447" s="37">
        <f t="shared" si="347"/>
        <v>0</v>
      </c>
      <c r="AF447" s="37">
        <f t="shared" si="347"/>
        <v>0</v>
      </c>
      <c r="AG447" s="37">
        <f t="shared" si="347"/>
        <v>0</v>
      </c>
      <c r="AH447" s="37">
        <f t="shared" si="347"/>
        <v>1.3711000000000002</v>
      </c>
      <c r="AI447" s="37">
        <f t="shared" si="347"/>
        <v>1.3711000000000002</v>
      </c>
      <c r="AJ447" s="37">
        <f t="shared" si="347"/>
        <v>1.3711000000000002</v>
      </c>
      <c r="AK447" s="37">
        <f t="shared" si="347"/>
        <v>1.3711000000000002</v>
      </c>
      <c r="AL447" s="37">
        <f t="shared" si="347"/>
        <v>1.3711000000000002</v>
      </c>
      <c r="AM447" s="37">
        <f t="shared" si="347"/>
        <v>1.3711000000000002</v>
      </c>
      <c r="AN447" s="37">
        <f t="shared" si="347"/>
        <v>1.3711000000000002</v>
      </c>
      <c r="AO447" s="37">
        <f t="shared" si="347"/>
        <v>1.3711000000000002</v>
      </c>
      <c r="AP447" s="37">
        <f t="shared" si="347"/>
        <v>1.3711000000000002</v>
      </c>
    </row>
    <row r="448" spans="1:42" hidden="1" outlineLevel="2" x14ac:dyDescent="0.25">
      <c r="A448" s="5" t="s">
        <v>933</v>
      </c>
      <c r="B448" s="5" t="s">
        <v>873</v>
      </c>
      <c r="C448" s="5" t="s">
        <v>884</v>
      </c>
      <c r="D448" s="36"/>
      <c r="E448" s="36"/>
      <c r="F448" s="36"/>
      <c r="G448" s="36"/>
      <c r="H448" s="5" t="str">
        <f>INDEX(Variables!$B$5:$B$65,MATCH($A448,Variables!$A$5:$A$65,0))&amp;IF($C448="",""," | "&amp;INDEX(Mapping!$B$5:$B$26,MATCH($C448,Mapping!$A$5:$A$26,0))&amp;" | "&amp;INDEX(Mapping!$B$30:$B$41,MATCH($B448,Mapping!$A$30:$A$41,0)))</f>
        <v>Total new policy | Residential | Diesel</v>
      </c>
      <c r="I448" s="5" t="str">
        <f>INDEX(Variables!$C$5:$C$65,MATCH($A448,Variables!$A$5:$A$65,0))</f>
        <v>$/GJ</v>
      </c>
      <c r="J448" s="5" t="str">
        <f>INDEX(Variables!$E$5:$E$65,MATCH($A448,Variables!$A$5:$A$65,0))</f>
        <v>New carbon tax + new excise tax</v>
      </c>
      <c r="K448" s="5"/>
      <c r="L448" s="23" t="str">
        <f>LOWER(Settings!$C$4)&amp;".mit."&amp;$A448&amp;IF($C448="","","."&amp;$C448&amp;"."&amp;$B448)&amp;IF(INDEX(Variables!$D$5:$D$65,MATCH($A448,Variables!$A$5:$A$65,0))="","","."&amp;INDEX(Variables!$D$5:$D$65,MATCH($A448,Variables!$A$5:$A$65,0)))&amp;"."&amp;L$5</f>
        <v>egy.mit.nce.res.die.a.1</v>
      </c>
      <c r="M448" s="38">
        <f t="shared" ref="M448:Z448" si="348">M430+M439</f>
        <v>0</v>
      </c>
      <c r="N448" s="37">
        <f t="shared" si="348"/>
        <v>0</v>
      </c>
      <c r="O448" s="37">
        <f t="shared" si="348"/>
        <v>0</v>
      </c>
      <c r="P448" s="37">
        <f t="shared" si="348"/>
        <v>0</v>
      </c>
      <c r="Q448" s="37">
        <f t="shared" si="348"/>
        <v>0</v>
      </c>
      <c r="R448" s="37">
        <f t="shared" si="348"/>
        <v>0</v>
      </c>
      <c r="S448" s="37">
        <f t="shared" si="348"/>
        <v>0</v>
      </c>
      <c r="T448" s="37">
        <f t="shared" si="348"/>
        <v>0</v>
      </c>
      <c r="U448" s="37">
        <f t="shared" si="348"/>
        <v>0</v>
      </c>
      <c r="V448" s="37">
        <f t="shared" si="348"/>
        <v>0</v>
      </c>
      <c r="W448" s="37">
        <f t="shared" si="348"/>
        <v>0</v>
      </c>
      <c r="X448" s="37">
        <f t="shared" si="348"/>
        <v>0</v>
      </c>
      <c r="Y448" s="37">
        <f t="shared" si="348"/>
        <v>0</v>
      </c>
      <c r="Z448" s="37">
        <f t="shared" si="348"/>
        <v>0</v>
      </c>
      <c r="AA448" s="37"/>
      <c r="AB448" s="23" t="str">
        <f>LOWER(Settings!$C$4)&amp;".mit."&amp;$A448&amp;IF($C448="","","."&amp;$C448&amp;"."&amp;$B448)&amp;IF(INDEX(Variables!$D$5:$D$65,MATCH($A448,Variables!$A$5:$A$65,0))="","","."&amp;INDEX(Variables!$D$5:$D$65,MATCH($A448,Variables!$A$5:$A$65,0)))&amp;"."&amp;AB$5</f>
        <v>egy.mit.nce.res.die.a.2</v>
      </c>
      <c r="AC448" s="38">
        <f t="shared" ref="AC448:AP448" si="349">AC430+AC439</f>
        <v>0</v>
      </c>
      <c r="AD448" s="37">
        <f t="shared" si="349"/>
        <v>0</v>
      </c>
      <c r="AE448" s="37">
        <f t="shared" si="349"/>
        <v>0</v>
      </c>
      <c r="AF448" s="37">
        <f t="shared" si="349"/>
        <v>0</v>
      </c>
      <c r="AG448" s="37">
        <f t="shared" si="349"/>
        <v>0</v>
      </c>
      <c r="AH448" s="37">
        <f t="shared" si="349"/>
        <v>1.4680000000000002</v>
      </c>
      <c r="AI448" s="37">
        <f t="shared" si="349"/>
        <v>1.4680000000000002</v>
      </c>
      <c r="AJ448" s="37">
        <f t="shared" si="349"/>
        <v>1.4680000000000002</v>
      </c>
      <c r="AK448" s="37">
        <f t="shared" si="349"/>
        <v>1.4680000000000002</v>
      </c>
      <c r="AL448" s="37">
        <f t="shared" si="349"/>
        <v>1.4680000000000002</v>
      </c>
      <c r="AM448" s="37">
        <f t="shared" si="349"/>
        <v>1.4680000000000002</v>
      </c>
      <c r="AN448" s="37">
        <f t="shared" si="349"/>
        <v>1.4680000000000002</v>
      </c>
      <c r="AO448" s="37">
        <f t="shared" si="349"/>
        <v>1.4680000000000002</v>
      </c>
      <c r="AP448" s="37">
        <f t="shared" si="349"/>
        <v>1.4680000000000002</v>
      </c>
    </row>
    <row r="449" spans="1:42" hidden="1" outlineLevel="2" x14ac:dyDescent="0.25">
      <c r="A449" s="5" t="s">
        <v>933</v>
      </c>
      <c r="B449" s="5" t="s">
        <v>874</v>
      </c>
      <c r="C449" s="5" t="s">
        <v>884</v>
      </c>
      <c r="D449" s="36"/>
      <c r="E449" s="36"/>
      <c r="F449" s="36"/>
      <c r="G449" s="36"/>
      <c r="H449" s="5" t="str">
        <f>INDEX(Variables!$B$5:$B$65,MATCH($A449,Variables!$A$5:$A$65,0))&amp;IF($C449="",""," | "&amp;INDEX(Mapping!$B$5:$B$26,MATCH($C449,Mapping!$A$5:$A$26,0))&amp;" | "&amp;INDEX(Mapping!$B$30:$B$41,MATCH($B449,Mapping!$A$30:$A$41,0)))</f>
        <v>Total new policy | Residential | LPG</v>
      </c>
      <c r="I449" s="5" t="str">
        <f>INDEX(Variables!$C$5:$C$65,MATCH($A449,Variables!$A$5:$A$65,0))</f>
        <v>$/GJ</v>
      </c>
      <c r="J449" s="5" t="str">
        <f>INDEX(Variables!$E$5:$E$65,MATCH($A449,Variables!$A$5:$A$65,0))</f>
        <v>New carbon tax + new excise tax</v>
      </c>
      <c r="K449" s="5"/>
      <c r="L449" s="23" t="str">
        <f>LOWER(Settings!$C$4)&amp;".mit."&amp;$A449&amp;IF($C449="","","."&amp;$C449&amp;"."&amp;$B449)&amp;IF(INDEX(Variables!$D$5:$D$65,MATCH($A449,Variables!$A$5:$A$65,0))="","","."&amp;INDEX(Variables!$D$5:$D$65,MATCH($A449,Variables!$A$5:$A$65,0)))&amp;"."&amp;L$5</f>
        <v>egy.mit.nce.res.lpg.a.1</v>
      </c>
      <c r="M449" s="38">
        <f t="shared" ref="M449:Z449" si="350">M431+M440</f>
        <v>0</v>
      </c>
      <c r="N449" s="37">
        <f t="shared" si="350"/>
        <v>0</v>
      </c>
      <c r="O449" s="37">
        <f t="shared" si="350"/>
        <v>0</v>
      </c>
      <c r="P449" s="37">
        <f t="shared" si="350"/>
        <v>0</v>
      </c>
      <c r="Q449" s="37">
        <f t="shared" si="350"/>
        <v>0</v>
      </c>
      <c r="R449" s="37">
        <f t="shared" si="350"/>
        <v>0</v>
      </c>
      <c r="S449" s="37">
        <f t="shared" si="350"/>
        <v>0</v>
      </c>
      <c r="T449" s="37">
        <f t="shared" si="350"/>
        <v>0</v>
      </c>
      <c r="U449" s="37">
        <f t="shared" si="350"/>
        <v>0</v>
      </c>
      <c r="V449" s="37">
        <f t="shared" si="350"/>
        <v>0</v>
      </c>
      <c r="W449" s="37">
        <f t="shared" si="350"/>
        <v>0</v>
      </c>
      <c r="X449" s="37">
        <f t="shared" si="350"/>
        <v>0</v>
      </c>
      <c r="Y449" s="37">
        <f t="shared" si="350"/>
        <v>0</v>
      </c>
      <c r="Z449" s="37">
        <f t="shared" si="350"/>
        <v>0</v>
      </c>
      <c r="AA449" s="37"/>
      <c r="AB449" s="23" t="str">
        <f>LOWER(Settings!$C$4)&amp;".mit."&amp;$A449&amp;IF($C449="","","."&amp;$C449&amp;"."&amp;$B449)&amp;IF(INDEX(Variables!$D$5:$D$65,MATCH($A449,Variables!$A$5:$A$65,0))="","","."&amp;INDEX(Variables!$D$5:$D$65,MATCH($A449,Variables!$A$5:$A$65,0)))&amp;"."&amp;AB$5</f>
        <v>egy.mit.nce.res.lpg.a.2</v>
      </c>
      <c r="AC449" s="38">
        <f t="shared" ref="AC449:AP449" si="351">AC431+AC440</f>
        <v>0</v>
      </c>
      <c r="AD449" s="37">
        <f t="shared" si="351"/>
        <v>0</v>
      </c>
      <c r="AE449" s="37">
        <f t="shared" si="351"/>
        <v>0</v>
      </c>
      <c r="AF449" s="37">
        <f t="shared" si="351"/>
        <v>0</v>
      </c>
      <c r="AG449" s="37">
        <f t="shared" si="351"/>
        <v>0</v>
      </c>
      <c r="AH449" s="37">
        <f t="shared" si="351"/>
        <v>1.3719999999999999</v>
      </c>
      <c r="AI449" s="37">
        <f t="shared" si="351"/>
        <v>1.3719999999999999</v>
      </c>
      <c r="AJ449" s="37">
        <f t="shared" si="351"/>
        <v>1.3719999999999999</v>
      </c>
      <c r="AK449" s="37">
        <f t="shared" si="351"/>
        <v>1.3719999999999999</v>
      </c>
      <c r="AL449" s="37">
        <f t="shared" si="351"/>
        <v>1.3719999999999999</v>
      </c>
      <c r="AM449" s="37">
        <f t="shared" si="351"/>
        <v>1.3719999999999999</v>
      </c>
      <c r="AN449" s="37">
        <f t="shared" si="351"/>
        <v>1.3719999999999999</v>
      </c>
      <c r="AO449" s="37">
        <f t="shared" si="351"/>
        <v>1.3719999999999999</v>
      </c>
      <c r="AP449" s="37">
        <f t="shared" si="351"/>
        <v>1.3719999999999999</v>
      </c>
    </row>
    <row r="450" spans="1:42" hidden="1" outlineLevel="2" x14ac:dyDescent="0.25">
      <c r="A450" s="5" t="s">
        <v>933</v>
      </c>
      <c r="B450" s="5" t="s">
        <v>875</v>
      </c>
      <c r="C450" s="5" t="s">
        <v>884</v>
      </c>
      <c r="D450" s="36"/>
      <c r="E450" s="36"/>
      <c r="F450" s="36"/>
      <c r="G450" s="36"/>
      <c r="H450" s="5" t="str">
        <f>INDEX(Variables!$B$5:$B$65,MATCH($A450,Variables!$A$5:$A$65,0))&amp;IF($C450="",""," | "&amp;INDEX(Mapping!$B$5:$B$26,MATCH($C450,Mapping!$A$5:$A$26,0))&amp;" | "&amp;INDEX(Mapping!$B$30:$B$41,MATCH($B450,Mapping!$A$30:$A$41,0)))</f>
        <v>Total new policy | Residential | Kerosene</v>
      </c>
      <c r="I450" s="5" t="str">
        <f>INDEX(Variables!$C$5:$C$65,MATCH($A450,Variables!$A$5:$A$65,0))</f>
        <v>$/GJ</v>
      </c>
      <c r="J450" s="5" t="str">
        <f>INDEX(Variables!$E$5:$E$65,MATCH($A450,Variables!$A$5:$A$65,0))</f>
        <v>New carbon tax + new excise tax</v>
      </c>
      <c r="K450" s="5"/>
      <c r="L450" s="23" t="str">
        <f>LOWER(Settings!$C$4)&amp;".mit."&amp;$A450&amp;IF($C450="","","."&amp;$C450&amp;"."&amp;$B450)&amp;IF(INDEX(Variables!$D$5:$D$65,MATCH($A450,Variables!$A$5:$A$65,0))="","","."&amp;INDEX(Variables!$D$5:$D$65,MATCH($A450,Variables!$A$5:$A$65,0)))&amp;"."&amp;L$5</f>
        <v>egy.mit.nce.res.ker.a.1</v>
      </c>
      <c r="M450" s="38">
        <f t="shared" ref="M450:Z450" si="352">M432+M441</f>
        <v>0</v>
      </c>
      <c r="N450" s="37">
        <f t="shared" si="352"/>
        <v>0</v>
      </c>
      <c r="O450" s="37">
        <f t="shared" si="352"/>
        <v>0</v>
      </c>
      <c r="P450" s="37">
        <f t="shared" si="352"/>
        <v>0</v>
      </c>
      <c r="Q450" s="37">
        <f t="shared" si="352"/>
        <v>0</v>
      </c>
      <c r="R450" s="37">
        <f t="shared" si="352"/>
        <v>0</v>
      </c>
      <c r="S450" s="37">
        <f t="shared" si="352"/>
        <v>0</v>
      </c>
      <c r="T450" s="37">
        <f t="shared" si="352"/>
        <v>0</v>
      </c>
      <c r="U450" s="37">
        <f t="shared" si="352"/>
        <v>0</v>
      </c>
      <c r="V450" s="37">
        <f t="shared" si="352"/>
        <v>0</v>
      </c>
      <c r="W450" s="37">
        <f t="shared" si="352"/>
        <v>0</v>
      </c>
      <c r="X450" s="37">
        <f t="shared" si="352"/>
        <v>0</v>
      </c>
      <c r="Y450" s="37">
        <f t="shared" si="352"/>
        <v>0</v>
      </c>
      <c r="Z450" s="37">
        <f t="shared" si="352"/>
        <v>0</v>
      </c>
      <c r="AA450" s="37"/>
      <c r="AB450" s="23" t="str">
        <f>LOWER(Settings!$C$4)&amp;".mit."&amp;$A450&amp;IF($C450="","","."&amp;$C450&amp;"."&amp;$B450)&amp;IF(INDEX(Variables!$D$5:$D$65,MATCH($A450,Variables!$A$5:$A$65,0))="","","."&amp;INDEX(Variables!$D$5:$D$65,MATCH($A450,Variables!$A$5:$A$65,0)))&amp;"."&amp;AB$5</f>
        <v>egy.mit.nce.res.ker.a.2</v>
      </c>
      <c r="AC450" s="38">
        <f t="shared" ref="AC450:AP450" si="353">AC432+AC441</f>
        <v>0</v>
      </c>
      <c r="AD450" s="37">
        <f t="shared" si="353"/>
        <v>0</v>
      </c>
      <c r="AE450" s="37">
        <f t="shared" si="353"/>
        <v>0</v>
      </c>
      <c r="AF450" s="37">
        <f t="shared" si="353"/>
        <v>0</v>
      </c>
      <c r="AG450" s="37">
        <f t="shared" si="353"/>
        <v>0</v>
      </c>
      <c r="AH450" s="37">
        <f t="shared" si="353"/>
        <v>1.3711000000000002</v>
      </c>
      <c r="AI450" s="37">
        <f t="shared" si="353"/>
        <v>1.3711000000000002</v>
      </c>
      <c r="AJ450" s="37">
        <f t="shared" si="353"/>
        <v>1.3711000000000002</v>
      </c>
      <c r="AK450" s="37">
        <f t="shared" si="353"/>
        <v>1.3711000000000002</v>
      </c>
      <c r="AL450" s="37">
        <f t="shared" si="353"/>
        <v>1.3711000000000002</v>
      </c>
      <c r="AM450" s="37">
        <f t="shared" si="353"/>
        <v>1.3711000000000002</v>
      </c>
      <c r="AN450" s="37">
        <f t="shared" si="353"/>
        <v>1.3711000000000002</v>
      </c>
      <c r="AO450" s="37">
        <f t="shared" si="353"/>
        <v>1.3711000000000002</v>
      </c>
      <c r="AP450" s="37">
        <f t="shared" si="353"/>
        <v>1.3711000000000002</v>
      </c>
    </row>
    <row r="451" spans="1:42" hidden="1" outlineLevel="2" x14ac:dyDescent="0.25">
      <c r="A451" s="5" t="s">
        <v>933</v>
      </c>
      <c r="B451" s="5" t="s">
        <v>876</v>
      </c>
      <c r="C451" s="5" t="s">
        <v>884</v>
      </c>
      <c r="D451" s="36"/>
      <c r="E451" s="36"/>
      <c r="F451" s="36"/>
      <c r="G451" s="36"/>
      <c r="H451" s="5" t="str">
        <f>INDEX(Variables!$B$5:$B$65,MATCH($A451,Variables!$A$5:$A$65,0))&amp;IF($C451="",""," | "&amp;INDEX(Mapping!$B$5:$B$26,MATCH($C451,Mapping!$A$5:$A$26,0))&amp;" | "&amp;INDEX(Mapping!$B$30:$B$41,MATCH($B451,Mapping!$A$30:$A$41,0)))</f>
        <v>Total new policy | Residential | Other oil products</v>
      </c>
      <c r="I451" s="5" t="str">
        <f>INDEX(Variables!$C$5:$C$65,MATCH($A451,Variables!$A$5:$A$65,0))</f>
        <v>$/GJ</v>
      </c>
      <c r="J451" s="5" t="str">
        <f>INDEX(Variables!$E$5:$E$65,MATCH($A451,Variables!$A$5:$A$65,0))</f>
        <v>New carbon tax + new excise tax</v>
      </c>
      <c r="K451" s="5"/>
      <c r="L451" s="23" t="str">
        <f>LOWER(Settings!$C$4)&amp;".mit."&amp;$A451&amp;IF($C451="","","."&amp;$C451&amp;"."&amp;$B451)&amp;IF(INDEX(Variables!$D$5:$D$65,MATCH($A451,Variables!$A$5:$A$65,0))="","","."&amp;INDEX(Variables!$D$5:$D$65,MATCH($A451,Variables!$A$5:$A$65,0)))&amp;"."&amp;L$5</f>
        <v>egy.mit.nce.res.oop.a.1</v>
      </c>
      <c r="M451" s="38">
        <f t="shared" ref="M451:Z451" si="354">M433+M442</f>
        <v>0</v>
      </c>
      <c r="N451" s="37">
        <f t="shared" si="354"/>
        <v>0</v>
      </c>
      <c r="O451" s="37">
        <f t="shared" si="354"/>
        <v>0</v>
      </c>
      <c r="P451" s="37">
        <f t="shared" si="354"/>
        <v>0</v>
      </c>
      <c r="Q451" s="37">
        <f t="shared" si="354"/>
        <v>0</v>
      </c>
      <c r="R451" s="37">
        <f t="shared" si="354"/>
        <v>0</v>
      </c>
      <c r="S451" s="37">
        <f t="shared" si="354"/>
        <v>0</v>
      </c>
      <c r="T451" s="37">
        <f t="shared" si="354"/>
        <v>0</v>
      </c>
      <c r="U451" s="37">
        <f t="shared" si="354"/>
        <v>0</v>
      </c>
      <c r="V451" s="37">
        <f t="shared" si="354"/>
        <v>0</v>
      </c>
      <c r="W451" s="37">
        <f t="shared" si="354"/>
        <v>0</v>
      </c>
      <c r="X451" s="37">
        <f t="shared" si="354"/>
        <v>0</v>
      </c>
      <c r="Y451" s="37">
        <f t="shared" si="354"/>
        <v>0</v>
      </c>
      <c r="Z451" s="37">
        <f t="shared" si="354"/>
        <v>0</v>
      </c>
      <c r="AA451" s="37"/>
      <c r="AB451" s="23" t="str">
        <f>LOWER(Settings!$C$4)&amp;".mit."&amp;$A451&amp;IF($C451="","","."&amp;$C451&amp;"."&amp;$B451)&amp;IF(INDEX(Variables!$D$5:$D$65,MATCH($A451,Variables!$A$5:$A$65,0))="","","."&amp;INDEX(Variables!$D$5:$D$65,MATCH($A451,Variables!$A$5:$A$65,0)))&amp;"."&amp;AB$5</f>
        <v>egy.mit.nce.res.oop.a.2</v>
      </c>
      <c r="AC451" s="38">
        <f t="shared" ref="AC451:AP451" si="355">AC433+AC442</f>
        <v>0</v>
      </c>
      <c r="AD451" s="37">
        <f t="shared" si="355"/>
        <v>0</v>
      </c>
      <c r="AE451" s="37">
        <f t="shared" si="355"/>
        <v>0</v>
      </c>
      <c r="AF451" s="37">
        <f t="shared" si="355"/>
        <v>0</v>
      </c>
      <c r="AG451" s="37">
        <f t="shared" si="355"/>
        <v>0</v>
      </c>
      <c r="AH451" s="37">
        <f t="shared" si="355"/>
        <v>1.534</v>
      </c>
      <c r="AI451" s="37">
        <f t="shared" si="355"/>
        <v>1.534</v>
      </c>
      <c r="AJ451" s="37">
        <f t="shared" si="355"/>
        <v>1.534</v>
      </c>
      <c r="AK451" s="37">
        <f t="shared" si="355"/>
        <v>1.534</v>
      </c>
      <c r="AL451" s="37">
        <f t="shared" si="355"/>
        <v>1.534</v>
      </c>
      <c r="AM451" s="37">
        <f t="shared" si="355"/>
        <v>1.534</v>
      </c>
      <c r="AN451" s="37">
        <f t="shared" si="355"/>
        <v>1.534</v>
      </c>
      <c r="AO451" s="37">
        <f t="shared" si="355"/>
        <v>1.534</v>
      </c>
      <c r="AP451" s="37">
        <f t="shared" si="355"/>
        <v>1.534</v>
      </c>
    </row>
    <row r="452" spans="1:42" hidden="1" outlineLevel="2" x14ac:dyDescent="0.25">
      <c r="A452" s="5" t="s">
        <v>933</v>
      </c>
      <c r="B452" s="5" t="s">
        <v>877</v>
      </c>
      <c r="C452" s="5" t="s">
        <v>884</v>
      </c>
      <c r="D452" s="36"/>
      <c r="E452" s="36"/>
      <c r="F452" s="36"/>
      <c r="G452" s="36"/>
      <c r="H452" s="5" t="str">
        <f>INDEX(Variables!$B$5:$B$65,MATCH($A452,Variables!$A$5:$A$65,0))&amp;IF($C452="",""," | "&amp;INDEX(Mapping!$B$5:$B$26,MATCH($C452,Mapping!$A$5:$A$26,0))&amp;" | "&amp;INDEX(Mapping!$B$30:$B$41,MATCH($B452,Mapping!$A$30:$A$41,0)))</f>
        <v>Total new policy | Residential | Biomass</v>
      </c>
      <c r="I452" s="5" t="str">
        <f>INDEX(Variables!$C$5:$C$65,MATCH($A452,Variables!$A$5:$A$65,0))</f>
        <v>$/GJ</v>
      </c>
      <c r="J452" s="5" t="str">
        <f>INDEX(Variables!$E$5:$E$65,MATCH($A452,Variables!$A$5:$A$65,0))</f>
        <v>New carbon tax + new excise tax</v>
      </c>
      <c r="K452" s="5"/>
      <c r="L452" s="23" t="str">
        <f>LOWER(Settings!$C$4)&amp;".mit."&amp;$A452&amp;IF($C452="","","."&amp;$C452&amp;"."&amp;$B452)&amp;IF(INDEX(Variables!$D$5:$D$65,MATCH($A452,Variables!$A$5:$A$65,0))="","","."&amp;INDEX(Variables!$D$5:$D$65,MATCH($A452,Variables!$A$5:$A$65,0)))&amp;"."&amp;L$5</f>
        <v>egy.mit.nce.res.bio.a.1</v>
      </c>
      <c r="M452" s="38">
        <f t="shared" ref="M452:Z452" si="356">M434+M443</f>
        <v>0</v>
      </c>
      <c r="N452" s="37">
        <f t="shared" si="356"/>
        <v>0</v>
      </c>
      <c r="O452" s="37">
        <f t="shared" si="356"/>
        <v>0</v>
      </c>
      <c r="P452" s="37">
        <f t="shared" si="356"/>
        <v>0</v>
      </c>
      <c r="Q452" s="37">
        <f t="shared" si="356"/>
        <v>0</v>
      </c>
      <c r="R452" s="37">
        <f t="shared" si="356"/>
        <v>0</v>
      </c>
      <c r="S452" s="37">
        <f t="shared" si="356"/>
        <v>0</v>
      </c>
      <c r="T452" s="37">
        <f t="shared" si="356"/>
        <v>0</v>
      </c>
      <c r="U452" s="37">
        <f t="shared" si="356"/>
        <v>0</v>
      </c>
      <c r="V452" s="37">
        <f t="shared" si="356"/>
        <v>0</v>
      </c>
      <c r="W452" s="37">
        <f t="shared" si="356"/>
        <v>0</v>
      </c>
      <c r="X452" s="37">
        <f t="shared" si="356"/>
        <v>0</v>
      </c>
      <c r="Y452" s="37">
        <f t="shared" si="356"/>
        <v>0</v>
      </c>
      <c r="Z452" s="37">
        <f t="shared" si="356"/>
        <v>0</v>
      </c>
      <c r="AA452" s="37"/>
      <c r="AB452" s="23" t="str">
        <f>LOWER(Settings!$C$4)&amp;".mit."&amp;$A452&amp;IF($C452="","","."&amp;$C452&amp;"."&amp;$B452)&amp;IF(INDEX(Variables!$D$5:$D$65,MATCH($A452,Variables!$A$5:$A$65,0))="","","."&amp;INDEX(Variables!$D$5:$D$65,MATCH($A452,Variables!$A$5:$A$65,0)))&amp;"."&amp;AB$5</f>
        <v>egy.mit.nce.res.bio.a.2</v>
      </c>
      <c r="AC452" s="38">
        <f t="shared" ref="AC452:AP452" si="357">AC434+AC443</f>
        <v>0</v>
      </c>
      <c r="AD452" s="37">
        <f t="shared" si="357"/>
        <v>0</v>
      </c>
      <c r="AE452" s="37">
        <f t="shared" si="357"/>
        <v>0</v>
      </c>
      <c r="AF452" s="37">
        <f t="shared" si="357"/>
        <v>0</v>
      </c>
      <c r="AG452" s="37">
        <f t="shared" si="357"/>
        <v>0</v>
      </c>
      <c r="AH452" s="37">
        <f t="shared" si="357"/>
        <v>0</v>
      </c>
      <c r="AI452" s="37">
        <f t="shared" si="357"/>
        <v>0</v>
      </c>
      <c r="AJ452" s="37">
        <f t="shared" si="357"/>
        <v>0</v>
      </c>
      <c r="AK452" s="37">
        <f t="shared" si="357"/>
        <v>0</v>
      </c>
      <c r="AL452" s="37">
        <f t="shared" si="357"/>
        <v>0</v>
      </c>
      <c r="AM452" s="37">
        <f t="shared" si="357"/>
        <v>0</v>
      </c>
      <c r="AN452" s="37">
        <f t="shared" si="357"/>
        <v>0</v>
      </c>
      <c r="AO452" s="37">
        <f t="shared" si="357"/>
        <v>0</v>
      </c>
      <c r="AP452" s="37">
        <f t="shared" si="357"/>
        <v>0</v>
      </c>
    </row>
    <row r="453" spans="1:42" hidden="1" outlineLevel="2" x14ac:dyDescent="0.25"/>
    <row r="454" spans="1:42" hidden="1" outlineLevel="2" x14ac:dyDescent="0.25">
      <c r="A454" s="5" t="s">
        <v>934</v>
      </c>
      <c r="B454" s="5" t="s">
        <v>869</v>
      </c>
      <c r="C454" s="5" t="s">
        <v>884</v>
      </c>
      <c r="D454" s="37">
        <f>INDEX(Inputs!$R$5:$R$132,MATCH($B454&amp;"|"&amp;$C454,Inputs!$A$5:$A$132,0))</f>
        <v>2</v>
      </c>
      <c r="E454" s="37">
        <f>INDEX(Inputs!$S$5:$S$132,MATCH($B454&amp;"|"&amp;$C454,Inputs!$A$5:$A$132,0))</f>
        <v>0.14000000000000001</v>
      </c>
      <c r="F454" s="36"/>
      <c r="G454" s="36"/>
      <c r="H454" s="5" t="str">
        <f>INDEX(Variables!$B$5:$B$65,MATCH($A454,Variables!$A$5:$A$65,0))&amp;IF($C454="",""," | "&amp;INDEX(Mapping!$B$5:$B$26,MATCH($C454,Mapping!$A$5:$A$26,0))&amp;" | "&amp;INDEX(Mapping!$B$30:$B$41,MATCH($B454,Mapping!$A$30:$A$41,0)))</f>
        <v>After-tax price | Residential | Coal</v>
      </c>
      <c r="I454" s="5" t="str">
        <f>INDEX(Variables!$C$5:$C$65,MATCH($A454,Variables!$A$5:$A$65,0))</f>
        <v>$/GJ real</v>
      </c>
      <c r="J454" s="5" t="str">
        <f>INDEX(Variables!$E$5:$E$65,MATCH($A454,Variables!$A$5:$A$65,0))</f>
        <v>max(rpb of the price fuel + nce x (1 + VAT rate), 0.01)</v>
      </c>
      <c r="K454" s="5"/>
      <c r="L454" s="23" t="str">
        <f>LOWER(Settings!$C$4)&amp;".mit."&amp;$A454&amp;IF($C454="","","."&amp;$C454&amp;"."&amp;$B454)&amp;IF(INDEX(Variables!$D$5:$D$65,MATCH($A454,Variables!$A$5:$A$65,0))="","","."&amp;INDEX(Variables!$D$5:$D$65,MATCH($A454,Variables!$A$5:$A$65,0)))&amp;"."&amp;L$5</f>
        <v>egy.mit.atp.res.coa.e.1</v>
      </c>
      <c r="M454" s="38">
        <f t="shared" ref="M454:Y454" si="358">MAX(INDEX(M$184:M$195,$D454)+M445*(1+$E454),0.01)</f>
        <v>23.188805190763077</v>
      </c>
      <c r="N454" s="37">
        <f t="shared" si="358"/>
        <v>15.651485979094399</v>
      </c>
      <c r="O454" s="37">
        <f t="shared" si="358"/>
        <v>14.740327527001456</v>
      </c>
      <c r="P454" s="37">
        <f t="shared" si="358"/>
        <v>13.914970904676736</v>
      </c>
      <c r="Q454" s="37">
        <f t="shared" si="358"/>
        <v>14.369738139657459</v>
      </c>
      <c r="R454" s="37">
        <f t="shared" si="358"/>
        <v>14.472322160282495</v>
      </c>
      <c r="S454" s="37">
        <f t="shared" si="358"/>
        <v>14.42368067287903</v>
      </c>
      <c r="T454" s="37">
        <f t="shared" si="358"/>
        <v>14.371518502019129</v>
      </c>
      <c r="U454" s="37">
        <f t="shared" si="358"/>
        <v>14.315691422057515</v>
      </c>
      <c r="V454" s="37">
        <f t="shared" si="358"/>
        <v>14.261816017630764</v>
      </c>
      <c r="W454" s="37">
        <f t="shared" si="358"/>
        <v>14.261816017630764</v>
      </c>
      <c r="X454" s="37">
        <f t="shared" si="358"/>
        <v>14.261816017630764</v>
      </c>
      <c r="Y454" s="37">
        <f t="shared" si="358"/>
        <v>14.261816017630764</v>
      </c>
      <c r="Z454" s="39">
        <f>POSTTAX(INDEX(Z$184:Z$195,$D454),Z445,$E454)</f>
        <v>14.261816017630764</v>
      </c>
      <c r="AA454" s="39"/>
      <c r="AB454" s="23" t="str">
        <f>LOWER(Settings!$C$4)&amp;".mit."&amp;$A454&amp;IF($C454="","","."&amp;$C454&amp;"."&amp;$B454)&amp;IF(INDEX(Variables!$D$5:$D$65,MATCH($A454,Variables!$A$5:$A$65,0))="","","."&amp;INDEX(Variables!$D$5:$D$65,MATCH($A454,Variables!$A$5:$A$65,0)))&amp;"."&amp;AB$5</f>
        <v>egy.mit.atp.res.coa.e.2</v>
      </c>
      <c r="AC454" s="38">
        <f t="shared" ref="AC454:AO454" si="359">MAX(INDEX(AC$184:AC$195,$D454)+AC445*(1+$E454),0.01)</f>
        <v>23.188805190763077</v>
      </c>
      <c r="AD454" s="37">
        <f t="shared" si="359"/>
        <v>15.651485979094399</v>
      </c>
      <c r="AE454" s="37">
        <f t="shared" si="359"/>
        <v>14.740327527001456</v>
      </c>
      <c r="AF454" s="37">
        <f t="shared" si="359"/>
        <v>13.914970904676736</v>
      </c>
      <c r="AG454" s="37">
        <f t="shared" si="359"/>
        <v>14.369738139657459</v>
      </c>
      <c r="AH454" s="37">
        <f t="shared" si="359"/>
        <v>16.622362160282496</v>
      </c>
      <c r="AI454" s="37">
        <f t="shared" si="359"/>
        <v>16.573720672879031</v>
      </c>
      <c r="AJ454" s="37">
        <f t="shared" si="359"/>
        <v>16.521558502019129</v>
      </c>
      <c r="AK454" s="37">
        <f t="shared" si="359"/>
        <v>16.465731422057516</v>
      </c>
      <c r="AL454" s="37">
        <f t="shared" si="359"/>
        <v>16.411856017630765</v>
      </c>
      <c r="AM454" s="37">
        <f t="shared" si="359"/>
        <v>16.411856017630765</v>
      </c>
      <c r="AN454" s="37">
        <f t="shared" si="359"/>
        <v>16.411856017630765</v>
      </c>
      <c r="AO454" s="37">
        <f t="shared" si="359"/>
        <v>16.411856017630765</v>
      </c>
      <c r="AP454" s="39">
        <f>POSTTAX(INDEX(AP$184:AP$195,$D454),AP445,$E454)</f>
        <v>16.411856017630765</v>
      </c>
    </row>
    <row r="455" spans="1:42" hidden="1" outlineLevel="2" x14ac:dyDescent="0.25">
      <c r="A455" s="5" t="s">
        <v>934</v>
      </c>
      <c r="B455" s="5" t="s">
        <v>871</v>
      </c>
      <c r="C455" s="5" t="s">
        <v>884</v>
      </c>
      <c r="D455" s="37">
        <f>INDEX(Inputs!$R$5:$R$132,MATCH($B455&amp;"|"&amp;$C455,Inputs!$A$5:$A$132,0))</f>
        <v>5</v>
      </c>
      <c r="E455" s="37">
        <f>INDEX(Inputs!$S$5:$S$132,MATCH($B455&amp;"|"&amp;$C455,Inputs!$A$5:$A$132,0))</f>
        <v>0.14000000000000001</v>
      </c>
      <c r="F455" s="36"/>
      <c r="G455" s="36"/>
      <c r="H455" s="5" t="str">
        <f>INDEX(Variables!$B$5:$B$65,MATCH($A455,Variables!$A$5:$A$65,0))&amp;IF($C455="",""," | "&amp;INDEX(Mapping!$B$5:$B$26,MATCH($C455,Mapping!$A$5:$A$26,0))&amp;" | "&amp;INDEX(Mapping!$B$30:$B$41,MATCH($B455,Mapping!$A$30:$A$41,0)))</f>
        <v>After-tax price | Residential | Natural gas</v>
      </c>
      <c r="I455" s="5" t="str">
        <f>INDEX(Variables!$C$5:$C$65,MATCH($A455,Variables!$A$5:$A$65,0))</f>
        <v>$/GJ real</v>
      </c>
      <c r="J455" s="5" t="str">
        <f>INDEX(Variables!$E$5:$E$65,MATCH($A455,Variables!$A$5:$A$65,0))</f>
        <v>max(rpb of the price fuel + nce x (1 + VAT rate), 0.01)</v>
      </c>
      <c r="K455" s="5"/>
      <c r="L455" s="23" t="str">
        <f>LOWER(Settings!$C$4)&amp;".mit."&amp;$A455&amp;IF($C455="","","."&amp;$C455&amp;"."&amp;$B455)&amp;IF(INDEX(Variables!$D$5:$D$65,MATCH($A455,Variables!$A$5:$A$65,0))="","","."&amp;INDEX(Variables!$D$5:$D$65,MATCH($A455,Variables!$A$5:$A$65,0)))&amp;"."&amp;L$5</f>
        <v>egy.mit.atp.res.nga.e.1</v>
      </c>
      <c r="M455" s="38">
        <f t="shared" ref="M455:Y455" si="360">MAX(INDEX(M$184:M$195,$D455)+M446*(1+$E455),0.01)</f>
        <v>4.6336684948303901</v>
      </c>
      <c r="N455" s="37">
        <f t="shared" si="360"/>
        <v>3.2086856370367207</v>
      </c>
      <c r="O455" s="37">
        <f t="shared" si="360"/>
        <v>2.3308805686582157</v>
      </c>
      <c r="P455" s="37">
        <f t="shared" si="360"/>
        <v>2.3308805686582157</v>
      </c>
      <c r="Q455" s="37">
        <f t="shared" si="360"/>
        <v>2.3308805686582157</v>
      </c>
      <c r="R455" s="37">
        <f t="shared" si="360"/>
        <v>2.3308805686582157</v>
      </c>
      <c r="S455" s="37">
        <f t="shared" si="360"/>
        <v>2.3308805686582157</v>
      </c>
      <c r="T455" s="37">
        <f t="shared" si="360"/>
        <v>2.3308805686582157</v>
      </c>
      <c r="U455" s="37">
        <f t="shared" si="360"/>
        <v>2.3308805686582157</v>
      </c>
      <c r="V455" s="37">
        <f t="shared" si="360"/>
        <v>2.3308805686582157</v>
      </c>
      <c r="W455" s="37">
        <f t="shared" si="360"/>
        <v>2.3308805686582157</v>
      </c>
      <c r="X455" s="37">
        <f t="shared" si="360"/>
        <v>2.3308805686582157</v>
      </c>
      <c r="Y455" s="37">
        <f t="shared" si="360"/>
        <v>2.3308805686582157</v>
      </c>
      <c r="Z455" s="39">
        <f>POSTTAX(INDEX(Z$184:Z$195,$D455),Z446,$E455)</f>
        <v>2.3308805686582157</v>
      </c>
      <c r="AA455" s="39"/>
      <c r="AB455" s="23" t="str">
        <f>LOWER(Settings!$C$4)&amp;".mit."&amp;$A455&amp;IF($C455="","","."&amp;$C455&amp;"."&amp;$B455)&amp;IF(INDEX(Variables!$D$5:$D$65,MATCH($A455,Variables!$A$5:$A$65,0))="","","."&amp;INDEX(Variables!$D$5:$D$65,MATCH($A455,Variables!$A$5:$A$65,0)))&amp;"."&amp;AB$5</f>
        <v>egy.mit.atp.res.nga.e.2</v>
      </c>
      <c r="AC455" s="38">
        <f t="shared" ref="AC455:AO455" si="361">MAX(INDEX(AC$184:AC$195,$D455)+AC446*(1+$E455),0.01)</f>
        <v>4.6336684948303901</v>
      </c>
      <c r="AD455" s="37">
        <f t="shared" si="361"/>
        <v>3.2086856370367207</v>
      </c>
      <c r="AE455" s="37">
        <f t="shared" si="361"/>
        <v>2.3308805686582157</v>
      </c>
      <c r="AF455" s="37">
        <f t="shared" si="361"/>
        <v>2.3308805686582157</v>
      </c>
      <c r="AG455" s="37">
        <f t="shared" si="361"/>
        <v>2.3308805686582157</v>
      </c>
      <c r="AH455" s="37">
        <f t="shared" si="361"/>
        <v>3.6031205686582162</v>
      </c>
      <c r="AI455" s="37">
        <f t="shared" si="361"/>
        <v>3.6031205686582162</v>
      </c>
      <c r="AJ455" s="37">
        <f t="shared" si="361"/>
        <v>3.6031205686582162</v>
      </c>
      <c r="AK455" s="37">
        <f t="shared" si="361"/>
        <v>3.6031205686582162</v>
      </c>
      <c r="AL455" s="37">
        <f t="shared" si="361"/>
        <v>3.6031205686582162</v>
      </c>
      <c r="AM455" s="37">
        <f t="shared" si="361"/>
        <v>3.6031205686582162</v>
      </c>
      <c r="AN455" s="37">
        <f t="shared" si="361"/>
        <v>3.6031205686582162</v>
      </c>
      <c r="AO455" s="37">
        <f t="shared" si="361"/>
        <v>3.6031205686582162</v>
      </c>
      <c r="AP455" s="39">
        <f>POSTTAX(INDEX(AP$184:AP$195,$D455),AP446,$E455)</f>
        <v>3.6031205686582162</v>
      </c>
    </row>
    <row r="456" spans="1:42" hidden="1" outlineLevel="2" x14ac:dyDescent="0.25">
      <c r="A456" s="5" t="s">
        <v>934</v>
      </c>
      <c r="B456" s="5" t="s">
        <v>872</v>
      </c>
      <c r="C456" s="5" t="s">
        <v>884</v>
      </c>
      <c r="D456" s="37">
        <f>INDEX(Inputs!$R$5:$R$132,MATCH($B456&amp;"|"&amp;$C456,Inputs!$A$5:$A$132,0))</f>
        <v>7</v>
      </c>
      <c r="E456" s="37">
        <f>INDEX(Inputs!$S$5:$S$132,MATCH($B456&amp;"|"&amp;$C456,Inputs!$A$5:$A$132,0))</f>
        <v>0.14000000000000001</v>
      </c>
      <c r="F456" s="36"/>
      <c r="G456" s="36"/>
      <c r="H456" s="5" t="str">
        <f>INDEX(Variables!$B$5:$B$65,MATCH($A456,Variables!$A$5:$A$65,0))&amp;IF($C456="",""," | "&amp;INDEX(Mapping!$B$5:$B$26,MATCH($C456,Mapping!$A$5:$A$26,0))&amp;" | "&amp;INDEX(Mapping!$B$30:$B$41,MATCH($B456,Mapping!$A$30:$A$41,0)))</f>
        <v>After-tax price | Residential | Gasoline</v>
      </c>
      <c r="I456" s="5" t="str">
        <f>INDEX(Variables!$C$5:$C$65,MATCH($A456,Variables!$A$5:$A$65,0))</f>
        <v>$/GJ real</v>
      </c>
      <c r="J456" s="5" t="str">
        <f>INDEX(Variables!$E$5:$E$65,MATCH($A456,Variables!$A$5:$A$65,0))</f>
        <v>max(rpb of the price fuel + nce x (1 + VAT rate), 0.01)</v>
      </c>
      <c r="K456" s="5"/>
      <c r="L456" s="23" t="str">
        <f>LOWER(Settings!$C$4)&amp;".mit."&amp;$A456&amp;IF($C456="","","."&amp;$C456&amp;"."&amp;$B456)&amp;IF(INDEX(Variables!$D$5:$D$65,MATCH($A456,Variables!$A$5:$A$65,0))="","","."&amp;INDEX(Variables!$D$5:$D$65,MATCH($A456,Variables!$A$5:$A$65,0)))&amp;"."&amp;L$5</f>
        <v>egy.mit.atp.res.gso.e.1</v>
      </c>
      <c r="M456" s="38">
        <f t="shared" ref="M456:Y456" si="362">MAX(INDEX(M$184:M$195,$D456)+M447*(1+$E456),0.01)</f>
        <v>17.158693776206693</v>
      </c>
      <c r="N456" s="37">
        <f t="shared" si="362"/>
        <v>11.745025717344719</v>
      </c>
      <c r="O456" s="37">
        <f t="shared" si="362"/>
        <v>9.5760091057976258</v>
      </c>
      <c r="P456" s="37">
        <f t="shared" si="362"/>
        <v>9.5760091057976258</v>
      </c>
      <c r="Q456" s="37">
        <f t="shared" si="362"/>
        <v>9.5760091057976258</v>
      </c>
      <c r="R456" s="37">
        <f t="shared" si="362"/>
        <v>9.5760091057976258</v>
      </c>
      <c r="S456" s="37">
        <f t="shared" si="362"/>
        <v>9.5760091057976258</v>
      </c>
      <c r="T456" s="37">
        <f t="shared" si="362"/>
        <v>9.5760091057976258</v>
      </c>
      <c r="U456" s="37">
        <f t="shared" si="362"/>
        <v>9.5760091057976258</v>
      </c>
      <c r="V456" s="37">
        <f t="shared" si="362"/>
        <v>9.5760091057976258</v>
      </c>
      <c r="W456" s="37">
        <f t="shared" si="362"/>
        <v>9.5760091057976258</v>
      </c>
      <c r="X456" s="37">
        <f t="shared" si="362"/>
        <v>9.5760091057976258</v>
      </c>
      <c r="Y456" s="37">
        <f t="shared" si="362"/>
        <v>9.5760091057976258</v>
      </c>
      <c r="Z456" s="39">
        <f>POSTTAX(INDEX(Z$184:Z$195,$D456),Z447,$E456)</f>
        <v>9.5760091057976258</v>
      </c>
      <c r="AA456" s="39"/>
      <c r="AB456" s="23" t="str">
        <f>LOWER(Settings!$C$4)&amp;".mit."&amp;$A456&amp;IF($C456="","","."&amp;$C456&amp;"."&amp;$B456)&amp;IF(INDEX(Variables!$D$5:$D$65,MATCH($A456,Variables!$A$5:$A$65,0))="","","."&amp;INDEX(Variables!$D$5:$D$65,MATCH($A456,Variables!$A$5:$A$65,0)))&amp;"."&amp;AB$5</f>
        <v>egy.mit.atp.res.gso.e.2</v>
      </c>
      <c r="AC456" s="38">
        <f t="shared" ref="AC456:AO456" si="363">MAX(INDEX(AC$184:AC$195,$D456)+AC447*(1+$E456),0.01)</f>
        <v>17.158693776206693</v>
      </c>
      <c r="AD456" s="37">
        <f t="shared" si="363"/>
        <v>11.745025717344719</v>
      </c>
      <c r="AE456" s="37">
        <f t="shared" si="363"/>
        <v>9.5760091057976258</v>
      </c>
      <c r="AF456" s="37">
        <f t="shared" si="363"/>
        <v>9.5760091057976258</v>
      </c>
      <c r="AG456" s="37">
        <f t="shared" si="363"/>
        <v>9.5760091057976258</v>
      </c>
      <c r="AH456" s="37">
        <f t="shared" si="363"/>
        <v>11.139063105797627</v>
      </c>
      <c r="AI456" s="37">
        <f t="shared" si="363"/>
        <v>11.139063105797627</v>
      </c>
      <c r="AJ456" s="37">
        <f t="shared" si="363"/>
        <v>11.139063105797627</v>
      </c>
      <c r="AK456" s="37">
        <f t="shared" si="363"/>
        <v>11.139063105797627</v>
      </c>
      <c r="AL456" s="37">
        <f t="shared" si="363"/>
        <v>11.139063105797627</v>
      </c>
      <c r="AM456" s="37">
        <f t="shared" si="363"/>
        <v>11.139063105797627</v>
      </c>
      <c r="AN456" s="37">
        <f t="shared" si="363"/>
        <v>11.139063105797627</v>
      </c>
      <c r="AO456" s="37">
        <f t="shared" si="363"/>
        <v>11.139063105797627</v>
      </c>
      <c r="AP456" s="39">
        <f>POSTTAX(INDEX(AP$184:AP$195,$D456),AP447,$E456)</f>
        <v>11.139063105797627</v>
      </c>
    </row>
    <row r="457" spans="1:42" hidden="1" outlineLevel="2" x14ac:dyDescent="0.25">
      <c r="A457" s="5" t="s">
        <v>934</v>
      </c>
      <c r="B457" s="5" t="s">
        <v>873</v>
      </c>
      <c r="C457" s="5" t="s">
        <v>884</v>
      </c>
      <c r="D457" s="37">
        <f>INDEX(Inputs!$R$5:$R$132,MATCH($B457&amp;"|"&amp;$C457,Inputs!$A$5:$A$132,0))</f>
        <v>8</v>
      </c>
      <c r="E457" s="37">
        <f>INDEX(Inputs!$S$5:$S$132,MATCH($B457&amp;"|"&amp;$C457,Inputs!$A$5:$A$132,0))</f>
        <v>0.14000000000000001</v>
      </c>
      <c r="F457" s="36"/>
      <c r="G457" s="36"/>
      <c r="H457" s="5" t="str">
        <f>INDEX(Variables!$B$5:$B$65,MATCH($A457,Variables!$A$5:$A$65,0))&amp;IF($C457="",""," | "&amp;INDEX(Mapping!$B$5:$B$26,MATCH($C457,Mapping!$A$5:$A$26,0))&amp;" | "&amp;INDEX(Mapping!$B$30:$B$41,MATCH($B457,Mapping!$A$30:$A$41,0)))</f>
        <v>After-tax price | Residential | Diesel</v>
      </c>
      <c r="I457" s="5" t="str">
        <f>INDEX(Variables!$C$5:$C$65,MATCH($A457,Variables!$A$5:$A$65,0))</f>
        <v>$/GJ real</v>
      </c>
      <c r="J457" s="5" t="str">
        <f>INDEX(Variables!$E$5:$E$65,MATCH($A457,Variables!$A$5:$A$65,0))</f>
        <v>max(rpb of the price fuel + nce x (1 + VAT rate), 0.01)</v>
      </c>
      <c r="K457" s="5"/>
      <c r="L457" s="23" t="str">
        <f>LOWER(Settings!$C$4)&amp;".mit."&amp;$A457&amp;IF($C457="","","."&amp;$C457&amp;"."&amp;$B457)&amp;IF(INDEX(Variables!$D$5:$D$65,MATCH($A457,Variables!$A$5:$A$65,0))="","","."&amp;INDEX(Variables!$D$5:$D$65,MATCH($A457,Variables!$A$5:$A$65,0)))&amp;"."&amp;L$5</f>
        <v>egy.mit.atp.res.die.e.1</v>
      </c>
      <c r="M457" s="38">
        <f t="shared" ref="M457:Y457" si="364">MAX(INDEX(M$184:M$195,$D457)+M448*(1+$E457),0.01)</f>
        <v>11.119692825057085</v>
      </c>
      <c r="N457" s="37">
        <f t="shared" si="364"/>
        <v>7.5420264416843619</v>
      </c>
      <c r="O457" s="37">
        <f t="shared" si="364"/>
        <v>6.6774643953035433</v>
      </c>
      <c r="P457" s="37">
        <f t="shared" si="364"/>
        <v>6.6774643953035433</v>
      </c>
      <c r="Q457" s="37">
        <f t="shared" si="364"/>
        <v>6.6774643953035433</v>
      </c>
      <c r="R457" s="37">
        <f t="shared" si="364"/>
        <v>6.6774643953035433</v>
      </c>
      <c r="S457" s="37">
        <f t="shared" si="364"/>
        <v>6.6774643953035433</v>
      </c>
      <c r="T457" s="37">
        <f t="shared" si="364"/>
        <v>6.6774643953035433</v>
      </c>
      <c r="U457" s="37">
        <f t="shared" si="364"/>
        <v>6.6774643953035433</v>
      </c>
      <c r="V457" s="37">
        <f t="shared" si="364"/>
        <v>6.6774643953035433</v>
      </c>
      <c r="W457" s="37">
        <f t="shared" si="364"/>
        <v>6.6774643953035433</v>
      </c>
      <c r="X457" s="37">
        <f t="shared" si="364"/>
        <v>6.6774643953035433</v>
      </c>
      <c r="Y457" s="37">
        <f t="shared" si="364"/>
        <v>6.6774643953035433</v>
      </c>
      <c r="Z457" s="39">
        <f>POSTTAX(INDEX(Z$184:Z$195,$D457),Z448,$E457)</f>
        <v>6.6774643953035433</v>
      </c>
      <c r="AA457" s="39"/>
      <c r="AB457" s="23" t="str">
        <f>LOWER(Settings!$C$4)&amp;".mit."&amp;$A457&amp;IF($C457="","","."&amp;$C457&amp;"."&amp;$B457)&amp;IF(INDEX(Variables!$D$5:$D$65,MATCH($A457,Variables!$A$5:$A$65,0))="","","."&amp;INDEX(Variables!$D$5:$D$65,MATCH($A457,Variables!$A$5:$A$65,0)))&amp;"."&amp;AB$5</f>
        <v>egy.mit.atp.res.die.e.2</v>
      </c>
      <c r="AC457" s="38">
        <f t="shared" ref="AC457:AO457" si="365">MAX(INDEX(AC$184:AC$195,$D457)+AC448*(1+$E457),0.01)</f>
        <v>11.119692825057085</v>
      </c>
      <c r="AD457" s="37">
        <f t="shared" si="365"/>
        <v>7.5420264416843619</v>
      </c>
      <c r="AE457" s="37">
        <f t="shared" si="365"/>
        <v>6.6774643953035433</v>
      </c>
      <c r="AF457" s="37">
        <f t="shared" si="365"/>
        <v>6.6774643953035433</v>
      </c>
      <c r="AG457" s="37">
        <f t="shared" si="365"/>
        <v>6.6774643953035433</v>
      </c>
      <c r="AH457" s="37">
        <f t="shared" si="365"/>
        <v>8.3509843953035432</v>
      </c>
      <c r="AI457" s="37">
        <f t="shared" si="365"/>
        <v>8.3509843953035432</v>
      </c>
      <c r="AJ457" s="37">
        <f t="shared" si="365"/>
        <v>8.3509843953035432</v>
      </c>
      <c r="AK457" s="37">
        <f t="shared" si="365"/>
        <v>8.3509843953035432</v>
      </c>
      <c r="AL457" s="37">
        <f t="shared" si="365"/>
        <v>8.3509843953035432</v>
      </c>
      <c r="AM457" s="37">
        <f t="shared" si="365"/>
        <v>8.3509843953035432</v>
      </c>
      <c r="AN457" s="37">
        <f t="shared" si="365"/>
        <v>8.3509843953035432</v>
      </c>
      <c r="AO457" s="37">
        <f t="shared" si="365"/>
        <v>8.3509843953035432</v>
      </c>
      <c r="AP457" s="39">
        <f>POSTTAX(INDEX(AP$184:AP$195,$D457),AP448,$E457)</f>
        <v>8.3509843953035432</v>
      </c>
    </row>
    <row r="458" spans="1:42" hidden="1" outlineLevel="2" x14ac:dyDescent="0.25">
      <c r="A458" s="5" t="s">
        <v>934</v>
      </c>
      <c r="B458" s="5" t="s">
        <v>874</v>
      </c>
      <c r="C458" s="5" t="s">
        <v>884</v>
      </c>
      <c r="D458" s="37">
        <f>INDEX(Inputs!$R$5:$R$132,MATCH($B458&amp;"|"&amp;$C458,Inputs!$A$5:$A$132,0))</f>
        <v>9</v>
      </c>
      <c r="E458" s="37">
        <f>INDEX(Inputs!$S$5:$S$132,MATCH($B458&amp;"|"&amp;$C458,Inputs!$A$5:$A$132,0))</f>
        <v>0.14000000000000001</v>
      </c>
      <c r="F458" s="36"/>
      <c r="G458" s="36"/>
      <c r="H458" s="5" t="str">
        <f>INDEX(Variables!$B$5:$B$65,MATCH($A458,Variables!$A$5:$A$65,0))&amp;IF($C458="",""," | "&amp;INDEX(Mapping!$B$5:$B$26,MATCH($C458,Mapping!$A$5:$A$26,0))&amp;" | "&amp;INDEX(Mapping!$B$30:$B$41,MATCH($B458,Mapping!$A$30:$A$41,0)))</f>
        <v>After-tax price | Residential | LPG</v>
      </c>
      <c r="I458" s="5" t="str">
        <f>INDEX(Variables!$C$5:$C$65,MATCH($A458,Variables!$A$5:$A$65,0))</f>
        <v>$/GJ real</v>
      </c>
      <c r="J458" s="5" t="str">
        <f>INDEX(Variables!$E$5:$E$65,MATCH($A458,Variables!$A$5:$A$65,0))</f>
        <v>max(rpb of the price fuel + nce x (1 + VAT rate), 0.01)</v>
      </c>
      <c r="K458" s="5"/>
      <c r="L458" s="23" t="str">
        <f>LOWER(Settings!$C$4)&amp;".mit."&amp;$A458&amp;IF($C458="","","."&amp;$C458&amp;"."&amp;$B458)&amp;IF(INDEX(Variables!$D$5:$D$65,MATCH($A458,Variables!$A$5:$A$65,0))="","","."&amp;INDEX(Variables!$D$5:$D$65,MATCH($A458,Variables!$A$5:$A$65,0)))&amp;"."&amp;L$5</f>
        <v>egy.mit.atp.res.lpg.e.1</v>
      </c>
      <c r="M458" s="38">
        <f t="shared" ref="M458:Y458" si="366">MAX(INDEX(M$184:M$195,$D458)+M449*(1+$E458),0.01)</f>
        <v>6.8368630121281031</v>
      </c>
      <c r="N458" s="37">
        <f t="shared" si="366"/>
        <v>3.9105675147185019</v>
      </c>
      <c r="O458" s="37">
        <f t="shared" si="366"/>
        <v>3.188808442669151</v>
      </c>
      <c r="P458" s="37">
        <f t="shared" si="366"/>
        <v>3.188808442669151</v>
      </c>
      <c r="Q458" s="37">
        <f t="shared" si="366"/>
        <v>3.188808442669151</v>
      </c>
      <c r="R458" s="37">
        <f t="shared" si="366"/>
        <v>3.188808442669151</v>
      </c>
      <c r="S458" s="37">
        <f t="shared" si="366"/>
        <v>3.188808442669151</v>
      </c>
      <c r="T458" s="37">
        <f t="shared" si="366"/>
        <v>3.188808442669151</v>
      </c>
      <c r="U458" s="37">
        <f t="shared" si="366"/>
        <v>3.188808442669151</v>
      </c>
      <c r="V458" s="37">
        <f t="shared" si="366"/>
        <v>3.188808442669151</v>
      </c>
      <c r="W458" s="37">
        <f t="shared" si="366"/>
        <v>3.188808442669151</v>
      </c>
      <c r="X458" s="37">
        <f t="shared" si="366"/>
        <v>3.188808442669151</v>
      </c>
      <c r="Y458" s="37">
        <f t="shared" si="366"/>
        <v>3.188808442669151</v>
      </c>
      <c r="Z458" s="39">
        <f>POSTTAX(INDEX(Z$184:Z$195,$D458),Z449,$E458)</f>
        <v>3.188808442669151</v>
      </c>
      <c r="AA458" s="39"/>
      <c r="AB458" s="23" t="str">
        <f>LOWER(Settings!$C$4)&amp;".mit."&amp;$A458&amp;IF($C458="","","."&amp;$C458&amp;"."&amp;$B458)&amp;IF(INDEX(Variables!$D$5:$D$65,MATCH($A458,Variables!$A$5:$A$65,0))="","","."&amp;INDEX(Variables!$D$5:$D$65,MATCH($A458,Variables!$A$5:$A$65,0)))&amp;"."&amp;AB$5</f>
        <v>egy.mit.atp.res.lpg.e.2</v>
      </c>
      <c r="AC458" s="38">
        <f t="shared" ref="AC458:AO458" si="367">MAX(INDEX(AC$184:AC$195,$D458)+AC449*(1+$E458),0.01)</f>
        <v>6.8368630121281031</v>
      </c>
      <c r="AD458" s="37">
        <f t="shared" si="367"/>
        <v>3.9105675147185019</v>
      </c>
      <c r="AE458" s="37">
        <f t="shared" si="367"/>
        <v>3.188808442669151</v>
      </c>
      <c r="AF458" s="37">
        <f t="shared" si="367"/>
        <v>3.188808442669151</v>
      </c>
      <c r="AG458" s="37">
        <f t="shared" si="367"/>
        <v>3.188808442669151</v>
      </c>
      <c r="AH458" s="37">
        <f t="shared" si="367"/>
        <v>4.7528884426691516</v>
      </c>
      <c r="AI458" s="37">
        <f t="shared" si="367"/>
        <v>4.7528884426691516</v>
      </c>
      <c r="AJ458" s="37">
        <f t="shared" si="367"/>
        <v>4.7528884426691516</v>
      </c>
      <c r="AK458" s="37">
        <f t="shared" si="367"/>
        <v>4.7528884426691516</v>
      </c>
      <c r="AL458" s="37">
        <f t="shared" si="367"/>
        <v>4.7528884426691516</v>
      </c>
      <c r="AM458" s="37">
        <f t="shared" si="367"/>
        <v>4.7528884426691516</v>
      </c>
      <c r="AN458" s="37">
        <f t="shared" si="367"/>
        <v>4.7528884426691516</v>
      </c>
      <c r="AO458" s="37">
        <f t="shared" si="367"/>
        <v>4.7528884426691516</v>
      </c>
      <c r="AP458" s="39">
        <f>POSTTAX(INDEX(AP$184:AP$195,$D458),AP449,$E458)</f>
        <v>4.7528884426691516</v>
      </c>
    </row>
    <row r="459" spans="1:42" hidden="1" outlineLevel="2" x14ac:dyDescent="0.25">
      <c r="A459" s="5" t="s">
        <v>934</v>
      </c>
      <c r="B459" s="5" t="s">
        <v>875</v>
      </c>
      <c r="C459" s="5" t="s">
        <v>884</v>
      </c>
      <c r="D459" s="37">
        <f>INDEX(Inputs!$R$5:$R$132,MATCH($B459&amp;"|"&amp;$C459,Inputs!$A$5:$A$132,0))</f>
        <v>10</v>
      </c>
      <c r="E459" s="37">
        <f>INDEX(Inputs!$S$5:$S$132,MATCH($B459&amp;"|"&amp;$C459,Inputs!$A$5:$A$132,0))</f>
        <v>0.14000000000000001</v>
      </c>
      <c r="F459" s="36"/>
      <c r="G459" s="36"/>
      <c r="H459" s="5" t="str">
        <f>INDEX(Variables!$B$5:$B$65,MATCH($A459,Variables!$A$5:$A$65,0))&amp;IF($C459="",""," | "&amp;INDEX(Mapping!$B$5:$B$26,MATCH($C459,Mapping!$A$5:$A$26,0))&amp;" | "&amp;INDEX(Mapping!$B$30:$B$41,MATCH($B459,Mapping!$A$30:$A$41,0)))</f>
        <v>After-tax price | Residential | Kerosene</v>
      </c>
      <c r="I459" s="5" t="str">
        <f>INDEX(Variables!$C$5:$C$65,MATCH($A459,Variables!$A$5:$A$65,0))</f>
        <v>$/GJ real</v>
      </c>
      <c r="J459" s="5" t="str">
        <f>INDEX(Variables!$E$5:$E$65,MATCH($A459,Variables!$A$5:$A$65,0))</f>
        <v>max(rpb of the price fuel + nce x (1 + VAT rate), 0.01)</v>
      </c>
      <c r="K459" s="5"/>
      <c r="L459" s="23" t="str">
        <f>LOWER(Settings!$C$4)&amp;".mit."&amp;$A459&amp;IF($C459="","","."&amp;$C459&amp;"."&amp;$B459)&amp;IF(INDEX(Variables!$D$5:$D$65,MATCH($A459,Variables!$A$5:$A$65,0))="","","."&amp;INDEX(Variables!$D$5:$D$65,MATCH($A459,Variables!$A$5:$A$65,0)))&amp;"."&amp;L$5</f>
        <v>egy.mit.atp.res.ker.e.1</v>
      </c>
      <c r="M459" s="38">
        <f t="shared" ref="M459:Y459" si="368">MAX(INDEX(M$184:M$195,$D459)+M450*(1+$E459),0.01)</f>
        <v>10.986063950621936</v>
      </c>
      <c r="N459" s="37">
        <f t="shared" si="368"/>
        <v>6.857917857789996</v>
      </c>
      <c r="O459" s="37">
        <f t="shared" si="368"/>
        <v>6.4691178449557931</v>
      </c>
      <c r="P459" s="37">
        <f t="shared" si="368"/>
        <v>6.4691178449557931</v>
      </c>
      <c r="Q459" s="37">
        <f t="shared" si="368"/>
        <v>6.4691178449557931</v>
      </c>
      <c r="R459" s="37">
        <f t="shared" si="368"/>
        <v>6.4691178449557931</v>
      </c>
      <c r="S459" s="37">
        <f t="shared" si="368"/>
        <v>6.4691178449557931</v>
      </c>
      <c r="T459" s="37">
        <f t="shared" si="368"/>
        <v>6.4691178449557931</v>
      </c>
      <c r="U459" s="37">
        <f t="shared" si="368"/>
        <v>6.4691178449557931</v>
      </c>
      <c r="V459" s="37">
        <f t="shared" si="368"/>
        <v>6.4691178449557931</v>
      </c>
      <c r="W459" s="37">
        <f t="shared" si="368"/>
        <v>6.4691178449557931</v>
      </c>
      <c r="X459" s="37">
        <f t="shared" si="368"/>
        <v>6.4691178449557931</v>
      </c>
      <c r="Y459" s="37">
        <f t="shared" si="368"/>
        <v>6.4691178449557931</v>
      </c>
      <c r="Z459" s="39">
        <f>POSTTAX(INDEX(Z$184:Z$195,$D459),Z450,$E459)</f>
        <v>6.4691178449557931</v>
      </c>
      <c r="AA459" s="39"/>
      <c r="AB459" s="23" t="str">
        <f>LOWER(Settings!$C$4)&amp;".mit."&amp;$A459&amp;IF($C459="","","."&amp;$C459&amp;"."&amp;$B459)&amp;IF(INDEX(Variables!$D$5:$D$65,MATCH($A459,Variables!$A$5:$A$65,0))="","","."&amp;INDEX(Variables!$D$5:$D$65,MATCH($A459,Variables!$A$5:$A$65,0)))&amp;"."&amp;AB$5</f>
        <v>egy.mit.atp.res.ker.e.2</v>
      </c>
      <c r="AC459" s="38">
        <f t="shared" ref="AC459:AO459" si="369">MAX(INDEX(AC$184:AC$195,$D459)+AC450*(1+$E459),0.01)</f>
        <v>10.986063950621936</v>
      </c>
      <c r="AD459" s="37">
        <f t="shared" si="369"/>
        <v>6.857917857789996</v>
      </c>
      <c r="AE459" s="37">
        <f t="shared" si="369"/>
        <v>6.4691178449557931</v>
      </c>
      <c r="AF459" s="37">
        <f t="shared" si="369"/>
        <v>6.4691178449557931</v>
      </c>
      <c r="AG459" s="37">
        <f t="shared" si="369"/>
        <v>6.4691178449557931</v>
      </c>
      <c r="AH459" s="37">
        <f t="shared" si="369"/>
        <v>8.0321718449557942</v>
      </c>
      <c r="AI459" s="37">
        <f t="shared" si="369"/>
        <v>8.0321718449557942</v>
      </c>
      <c r="AJ459" s="37">
        <f t="shared" si="369"/>
        <v>8.0321718449557942</v>
      </c>
      <c r="AK459" s="37">
        <f t="shared" si="369"/>
        <v>8.0321718449557942</v>
      </c>
      <c r="AL459" s="37">
        <f t="shared" si="369"/>
        <v>8.0321718449557942</v>
      </c>
      <c r="AM459" s="37">
        <f t="shared" si="369"/>
        <v>8.0321718449557942</v>
      </c>
      <c r="AN459" s="37">
        <f t="shared" si="369"/>
        <v>8.0321718449557942</v>
      </c>
      <c r="AO459" s="37">
        <f t="shared" si="369"/>
        <v>8.0321718449557942</v>
      </c>
      <c r="AP459" s="39">
        <f>POSTTAX(INDEX(AP$184:AP$195,$D459),AP450,$E459)</f>
        <v>8.0321718449557942</v>
      </c>
    </row>
    <row r="460" spans="1:42" hidden="1" outlineLevel="2" x14ac:dyDescent="0.25">
      <c r="A460" s="5" t="s">
        <v>934</v>
      </c>
      <c r="B460" s="5" t="s">
        <v>876</v>
      </c>
      <c r="C460" s="5" t="s">
        <v>884</v>
      </c>
      <c r="D460" s="37">
        <f>INDEX(Inputs!$R$5:$R$132,MATCH($B460&amp;"|"&amp;$C460,Inputs!$A$5:$A$132,0))</f>
        <v>11</v>
      </c>
      <c r="E460" s="37">
        <f>INDEX(Inputs!$S$5:$S$132,MATCH($B460&amp;"|"&amp;$C460,Inputs!$A$5:$A$132,0))</f>
        <v>0.14000000000000001</v>
      </c>
      <c r="F460" s="36"/>
      <c r="G460" s="36"/>
      <c r="H460" s="5" t="str">
        <f>INDEX(Variables!$B$5:$B$65,MATCH($A460,Variables!$A$5:$A$65,0))&amp;IF($C460="",""," | "&amp;INDEX(Mapping!$B$5:$B$26,MATCH($C460,Mapping!$A$5:$A$26,0))&amp;" | "&amp;INDEX(Mapping!$B$30:$B$41,MATCH($B460,Mapping!$A$30:$A$41,0)))</f>
        <v>After-tax price | Residential | Other oil products</v>
      </c>
      <c r="I460" s="5" t="str">
        <f>INDEX(Variables!$C$5:$C$65,MATCH($A460,Variables!$A$5:$A$65,0))</f>
        <v>$/GJ real</v>
      </c>
      <c r="J460" s="5" t="str">
        <f>INDEX(Variables!$E$5:$E$65,MATCH($A460,Variables!$A$5:$A$65,0))</f>
        <v>max(rpb of the price fuel + nce x (1 + VAT rate), 0.01)</v>
      </c>
      <c r="K460" s="5"/>
      <c r="L460" s="23" t="str">
        <f>LOWER(Settings!$C$4)&amp;".mit."&amp;$A460&amp;IF($C460="","","."&amp;$C460&amp;"."&amp;$B460)&amp;IF(INDEX(Variables!$D$5:$D$65,MATCH($A460,Variables!$A$5:$A$65,0))="","","."&amp;INDEX(Variables!$D$5:$D$65,MATCH($A460,Variables!$A$5:$A$65,0)))&amp;"."&amp;L$5</f>
        <v>egy.mit.atp.res.oop.e.1</v>
      </c>
      <c r="M460" s="38">
        <f t="shared" ref="M460:Y460" si="370">MAX(INDEX(M$184:M$195,$D460)+M451*(1+$E460),0.01)</f>
        <v>6.1565025275978833</v>
      </c>
      <c r="N460" s="37">
        <f t="shared" si="370"/>
        <v>4.8991170230239627</v>
      </c>
      <c r="O460" s="37">
        <f t="shared" si="370"/>
        <v>4.3171443814005652</v>
      </c>
      <c r="P460" s="37">
        <f t="shared" si="370"/>
        <v>4.3171443814005652</v>
      </c>
      <c r="Q460" s="37">
        <f t="shared" si="370"/>
        <v>4.3171443814005652</v>
      </c>
      <c r="R460" s="37">
        <f t="shared" si="370"/>
        <v>4.3171443814005652</v>
      </c>
      <c r="S460" s="37">
        <f t="shared" si="370"/>
        <v>4.3171443814005652</v>
      </c>
      <c r="T460" s="37">
        <f t="shared" si="370"/>
        <v>4.3171443814005652</v>
      </c>
      <c r="U460" s="37">
        <f t="shared" si="370"/>
        <v>4.3171443814005652</v>
      </c>
      <c r="V460" s="37">
        <f t="shared" si="370"/>
        <v>4.3171443814005652</v>
      </c>
      <c r="W460" s="37">
        <f t="shared" si="370"/>
        <v>4.3171443814005652</v>
      </c>
      <c r="X460" s="37">
        <f t="shared" si="370"/>
        <v>4.3171443814005652</v>
      </c>
      <c r="Y460" s="37">
        <f t="shared" si="370"/>
        <v>4.3171443814005652</v>
      </c>
      <c r="Z460" s="39">
        <f>POSTTAX(INDEX(Z$184:Z$195,$D460),Z451,$E460)</f>
        <v>4.3171443814005652</v>
      </c>
      <c r="AA460" s="39"/>
      <c r="AB460" s="23" t="str">
        <f>LOWER(Settings!$C$4)&amp;".mit."&amp;$A460&amp;IF($C460="","","."&amp;$C460&amp;"."&amp;$B460)&amp;IF(INDEX(Variables!$D$5:$D$65,MATCH($A460,Variables!$A$5:$A$65,0))="","","."&amp;INDEX(Variables!$D$5:$D$65,MATCH($A460,Variables!$A$5:$A$65,0)))&amp;"."&amp;AB$5</f>
        <v>egy.mit.atp.res.oop.e.2</v>
      </c>
      <c r="AC460" s="38">
        <f t="shared" ref="AC460:AO460" si="371">MAX(INDEX(AC$184:AC$195,$D460)+AC451*(1+$E460),0.01)</f>
        <v>6.1565025275978833</v>
      </c>
      <c r="AD460" s="37">
        <f t="shared" si="371"/>
        <v>4.8991170230239627</v>
      </c>
      <c r="AE460" s="37">
        <f t="shared" si="371"/>
        <v>4.3171443814005652</v>
      </c>
      <c r="AF460" s="37">
        <f t="shared" si="371"/>
        <v>4.3171443814005652</v>
      </c>
      <c r="AG460" s="37">
        <f t="shared" si="371"/>
        <v>4.3171443814005652</v>
      </c>
      <c r="AH460" s="37">
        <f t="shared" si="371"/>
        <v>6.065904381400566</v>
      </c>
      <c r="AI460" s="37">
        <f t="shared" si="371"/>
        <v>6.065904381400566</v>
      </c>
      <c r="AJ460" s="37">
        <f t="shared" si="371"/>
        <v>6.065904381400566</v>
      </c>
      <c r="AK460" s="37">
        <f t="shared" si="371"/>
        <v>6.065904381400566</v>
      </c>
      <c r="AL460" s="37">
        <f t="shared" si="371"/>
        <v>6.065904381400566</v>
      </c>
      <c r="AM460" s="37">
        <f t="shared" si="371"/>
        <v>6.065904381400566</v>
      </c>
      <c r="AN460" s="37">
        <f t="shared" si="371"/>
        <v>6.065904381400566</v>
      </c>
      <c r="AO460" s="37">
        <f t="shared" si="371"/>
        <v>6.065904381400566</v>
      </c>
      <c r="AP460" s="39">
        <f>POSTTAX(INDEX(AP$184:AP$195,$D460),AP451,$E460)</f>
        <v>6.065904381400566</v>
      </c>
    </row>
    <row r="461" spans="1:42" hidden="1" outlineLevel="2" x14ac:dyDescent="0.25">
      <c r="A461" s="5" t="s">
        <v>934</v>
      </c>
      <c r="B461" s="5" t="s">
        <v>877</v>
      </c>
      <c r="C461" s="5" t="s">
        <v>884</v>
      </c>
      <c r="D461" s="37">
        <f>INDEX(Inputs!$R$5:$R$132,MATCH($B461&amp;"|"&amp;$C461,Inputs!$A$5:$A$132,0))</f>
        <v>12</v>
      </c>
      <c r="E461" s="37">
        <f>INDEX(Inputs!$S$5:$S$132,MATCH($B461&amp;"|"&amp;$C461,Inputs!$A$5:$A$132,0))</f>
        <v>0</v>
      </c>
      <c r="F461" s="36"/>
      <c r="G461" s="36"/>
      <c r="H461" s="5" t="str">
        <f>INDEX(Variables!$B$5:$B$65,MATCH($A461,Variables!$A$5:$A$65,0))&amp;IF($C461="",""," | "&amp;INDEX(Mapping!$B$5:$B$26,MATCH($C461,Mapping!$A$5:$A$26,0))&amp;" | "&amp;INDEX(Mapping!$B$30:$B$41,MATCH($B461,Mapping!$A$30:$A$41,0)))</f>
        <v>After-tax price | Residential | Biomass</v>
      </c>
      <c r="I461" s="5" t="str">
        <f>INDEX(Variables!$C$5:$C$65,MATCH($A461,Variables!$A$5:$A$65,0))</f>
        <v>$/GJ real</v>
      </c>
      <c r="J461" s="5" t="str">
        <f>INDEX(Variables!$E$5:$E$65,MATCH($A461,Variables!$A$5:$A$65,0))</f>
        <v>max(rpb of the price fuel + nce x (1 + VAT rate), 0.01)</v>
      </c>
      <c r="K461" s="5"/>
      <c r="L461" s="23" t="str">
        <f>LOWER(Settings!$C$4)&amp;".mit."&amp;$A461&amp;IF($C461="","","."&amp;$C461&amp;"."&amp;$B461)&amp;IF(INDEX(Variables!$D$5:$D$65,MATCH($A461,Variables!$A$5:$A$65,0))="","","."&amp;INDEX(Variables!$D$5:$D$65,MATCH($A461,Variables!$A$5:$A$65,0)))&amp;"."&amp;L$5</f>
        <v>egy.mit.atp.res.bio.e.1</v>
      </c>
      <c r="M461" s="38">
        <f t="shared" ref="M461:Y461" si="372">MAX(INDEX(M$184:M$195,$D461)+M452*(1+$E461),0.01)</f>
        <v>14.470551096834159</v>
      </c>
      <c r="N461" s="37">
        <f t="shared" si="372"/>
        <v>14.470200555728038</v>
      </c>
      <c r="O461" s="37">
        <f t="shared" si="372"/>
        <v>14.470971901687905</v>
      </c>
      <c r="P461" s="37">
        <f t="shared" si="372"/>
        <v>14.470971901687905</v>
      </c>
      <c r="Q461" s="37">
        <f t="shared" si="372"/>
        <v>14.470971901687905</v>
      </c>
      <c r="R461" s="37">
        <f t="shared" si="372"/>
        <v>14.470971901687905</v>
      </c>
      <c r="S461" s="37">
        <f t="shared" si="372"/>
        <v>14.470971901687905</v>
      </c>
      <c r="T461" s="37">
        <f t="shared" si="372"/>
        <v>14.470971901687905</v>
      </c>
      <c r="U461" s="37">
        <f t="shared" si="372"/>
        <v>14.470971901687905</v>
      </c>
      <c r="V461" s="37">
        <f t="shared" si="372"/>
        <v>14.470971901687905</v>
      </c>
      <c r="W461" s="37">
        <f t="shared" si="372"/>
        <v>14.470971901687905</v>
      </c>
      <c r="X461" s="37">
        <f t="shared" si="372"/>
        <v>14.470971901687905</v>
      </c>
      <c r="Y461" s="37">
        <f t="shared" si="372"/>
        <v>14.470971901687905</v>
      </c>
      <c r="Z461" s="39">
        <f>POSTTAX(INDEX(Z$184:Z$195,$D461),Z452,$E461)</f>
        <v>14.470971901687905</v>
      </c>
      <c r="AA461" s="39"/>
      <c r="AB461" s="23" t="str">
        <f>LOWER(Settings!$C$4)&amp;".mit."&amp;$A461&amp;IF($C461="","","."&amp;$C461&amp;"."&amp;$B461)&amp;IF(INDEX(Variables!$D$5:$D$65,MATCH($A461,Variables!$A$5:$A$65,0))="","","."&amp;INDEX(Variables!$D$5:$D$65,MATCH($A461,Variables!$A$5:$A$65,0)))&amp;"."&amp;AB$5</f>
        <v>egy.mit.atp.res.bio.e.2</v>
      </c>
      <c r="AC461" s="38">
        <f t="shared" ref="AC461:AO461" si="373">MAX(INDEX(AC$184:AC$195,$D461)+AC452*(1+$E461),0.01)</f>
        <v>14.470551096834159</v>
      </c>
      <c r="AD461" s="37">
        <f t="shared" si="373"/>
        <v>14.470200555728038</v>
      </c>
      <c r="AE461" s="37">
        <f t="shared" si="373"/>
        <v>14.470971901687905</v>
      </c>
      <c r="AF461" s="37">
        <f t="shared" si="373"/>
        <v>14.470971901687905</v>
      </c>
      <c r="AG461" s="37">
        <f t="shared" si="373"/>
        <v>14.470971901687905</v>
      </c>
      <c r="AH461" s="37">
        <f t="shared" si="373"/>
        <v>14.470971901687905</v>
      </c>
      <c r="AI461" s="37">
        <f t="shared" si="373"/>
        <v>14.470971901687905</v>
      </c>
      <c r="AJ461" s="37">
        <f t="shared" si="373"/>
        <v>14.470971901687905</v>
      </c>
      <c r="AK461" s="37">
        <f t="shared" si="373"/>
        <v>14.470971901687905</v>
      </c>
      <c r="AL461" s="37">
        <f t="shared" si="373"/>
        <v>14.470971901687905</v>
      </c>
      <c r="AM461" s="37">
        <f t="shared" si="373"/>
        <v>14.470971901687905</v>
      </c>
      <c r="AN461" s="37">
        <f t="shared" si="373"/>
        <v>14.470971901687905</v>
      </c>
      <c r="AO461" s="37">
        <f t="shared" si="373"/>
        <v>14.470971901687905</v>
      </c>
      <c r="AP461" s="39">
        <f>POSTTAX(INDEX(AP$184:AP$195,$D461),AP452,$E461)</f>
        <v>14.470971901687905</v>
      </c>
    </row>
    <row r="462" spans="1:42" hidden="1" outlineLevel="2" x14ac:dyDescent="0.25"/>
    <row r="463" spans="1:42" hidden="1" outlineLevel="2" x14ac:dyDescent="0.25">
      <c r="A463" s="5" t="s">
        <v>935</v>
      </c>
      <c r="B463" s="5" t="s">
        <v>869</v>
      </c>
      <c r="C463" s="5" t="s">
        <v>884</v>
      </c>
      <c r="D463" s="37">
        <f>INDEX(Inputs!$M$5:$M$132,MATCH($B463&amp;"|"&amp;$C463,Inputs!$A$5:$A$132,0))</f>
        <v>3</v>
      </c>
      <c r="E463" s="37">
        <f>INDEX(Inputs!$T$5:$T$132,MATCH($B463&amp;"|"&amp;$C463,Inputs!$A$5:$A$132,0))</f>
        <v>9.4299999999999995E-2</v>
      </c>
      <c r="F463" s="37">
        <f>INDEX(Inputs!$K$5:$K$132,MATCH($B463&amp;"|"&amp;$C463,Inputs!$A$5:$A$132,0))</f>
        <v>6</v>
      </c>
      <c r="G463" s="36"/>
      <c r="H463" s="5" t="str">
        <f>INDEX(Variables!$B$5:$B$65,MATCH($A463,Variables!$A$5:$A$65,0))&amp;IF($C463="",""," | "&amp;INDEX(Mapping!$B$5:$B$26,MATCH($C463,Mapping!$A$5:$A$26,0))&amp;" | "&amp;INDEX(Mapping!$B$30:$B$41,MATCH($B463,Mapping!$A$30:$A$41,0)))</f>
        <v>Shadow price on the efficiency margin | Residential | Coal</v>
      </c>
      <c r="I463" s="5" t="str">
        <f>INDEX(Variables!$C$5:$C$65,MATCH($A463,Variables!$A$5:$A$65,0))</f>
        <v>$/GJ</v>
      </c>
      <c r="J463" s="5" t="str">
        <f>INDEX(Variables!$E$5:$E$65,MATCH($A463,Variables!$A$5:$A$65,0))</f>
        <v>Sector shadow price x EF x share</v>
      </c>
      <c r="K463" s="5"/>
      <c r="L463" s="23" t="str">
        <f>LOWER(Settings!$C$4)&amp;".mit."&amp;$A463&amp;IF($C463="","","."&amp;$C463&amp;"."&amp;$B463)&amp;IF(INDEX(Variables!$D$5:$D$65,MATCH($A463,Variables!$A$5:$A$65,0))="","","."&amp;INDEX(Variables!$D$5:$D$65,MATCH($A463,Variables!$A$5:$A$65,0)))&amp;"."&amp;L$5</f>
        <v>egy.mit.shp.res.coa.1</v>
      </c>
      <c r="M463" s="38">
        <f t="shared" ref="M463:Z470" si="374">INDEX(M$127:M$130,$D463)*$E463*INDEX(M$131:M$147,$F463)</f>
        <v>0</v>
      </c>
      <c r="N463" s="37">
        <f t="shared" si="374"/>
        <v>0</v>
      </c>
      <c r="O463" s="37">
        <f t="shared" si="374"/>
        <v>0</v>
      </c>
      <c r="P463" s="37">
        <f t="shared" si="374"/>
        <v>0</v>
      </c>
      <c r="Q463" s="37">
        <f t="shared" si="374"/>
        <v>0</v>
      </c>
      <c r="R463" s="37">
        <f t="shared" si="374"/>
        <v>0</v>
      </c>
      <c r="S463" s="37">
        <f t="shared" si="374"/>
        <v>0</v>
      </c>
      <c r="T463" s="37">
        <f t="shared" si="374"/>
        <v>0</v>
      </c>
      <c r="U463" s="37">
        <f t="shared" si="374"/>
        <v>0</v>
      </c>
      <c r="V463" s="37">
        <f t="shared" si="374"/>
        <v>0</v>
      </c>
      <c r="W463" s="37">
        <f t="shared" si="374"/>
        <v>0</v>
      </c>
      <c r="X463" s="37">
        <f t="shared" si="374"/>
        <v>0</v>
      </c>
      <c r="Y463" s="37">
        <f t="shared" si="374"/>
        <v>0</v>
      </c>
      <c r="Z463" s="37">
        <f t="shared" si="374"/>
        <v>0</v>
      </c>
      <c r="AA463" s="37"/>
      <c r="AB463" s="23" t="str">
        <f>LOWER(Settings!$C$4)&amp;".mit."&amp;$A463&amp;IF($C463="","","."&amp;$C463&amp;"."&amp;$B463)&amp;IF(INDEX(Variables!$D$5:$D$65,MATCH($A463,Variables!$A$5:$A$65,0))="","","."&amp;INDEX(Variables!$D$5:$D$65,MATCH($A463,Variables!$A$5:$A$65,0)))&amp;"."&amp;AB$5</f>
        <v>egy.mit.shp.res.coa.2</v>
      </c>
      <c r="AC463" s="38">
        <f t="shared" ref="AC463:AP470" si="375">INDEX(AC$127:AC$130,$D463)*$E463*INDEX(AC$131:AC$147,$F463)</f>
        <v>0</v>
      </c>
      <c r="AD463" s="37">
        <f t="shared" si="375"/>
        <v>0</v>
      </c>
      <c r="AE463" s="37">
        <f t="shared" si="375"/>
        <v>0</v>
      </c>
      <c r="AF463" s="37">
        <f t="shared" si="375"/>
        <v>0</v>
      </c>
      <c r="AG463" s="37">
        <f t="shared" si="375"/>
        <v>0</v>
      </c>
      <c r="AH463" s="37">
        <f t="shared" si="375"/>
        <v>0</v>
      </c>
      <c r="AI463" s="37">
        <f t="shared" si="375"/>
        <v>0</v>
      </c>
      <c r="AJ463" s="37">
        <f t="shared" si="375"/>
        <v>0</v>
      </c>
      <c r="AK463" s="37">
        <f t="shared" si="375"/>
        <v>0</v>
      </c>
      <c r="AL463" s="37">
        <f t="shared" si="375"/>
        <v>0</v>
      </c>
      <c r="AM463" s="37">
        <f t="shared" si="375"/>
        <v>0</v>
      </c>
      <c r="AN463" s="37">
        <f t="shared" si="375"/>
        <v>0</v>
      </c>
      <c r="AO463" s="37">
        <f t="shared" si="375"/>
        <v>0</v>
      </c>
      <c r="AP463" s="37">
        <f t="shared" si="375"/>
        <v>0</v>
      </c>
    </row>
    <row r="464" spans="1:42" hidden="1" outlineLevel="2" x14ac:dyDescent="0.25">
      <c r="A464" s="5" t="s">
        <v>935</v>
      </c>
      <c r="B464" s="5" t="s">
        <v>871</v>
      </c>
      <c r="C464" s="5" t="s">
        <v>884</v>
      </c>
      <c r="D464" s="37">
        <f>INDEX(Inputs!$M$5:$M$132,MATCH($B464&amp;"|"&amp;$C464,Inputs!$A$5:$A$132,0))</f>
        <v>3</v>
      </c>
      <c r="E464" s="37">
        <f>INDEX(Inputs!$T$5:$T$132,MATCH($B464&amp;"|"&amp;$C464,Inputs!$A$5:$A$132,0))</f>
        <v>5.5800000000000002E-2</v>
      </c>
      <c r="F464" s="37">
        <f>INDEX(Inputs!$K$5:$K$132,MATCH($B464&amp;"|"&amp;$C464,Inputs!$A$5:$A$132,0))</f>
        <v>6</v>
      </c>
      <c r="G464" s="36"/>
      <c r="H464" s="5" t="str">
        <f>INDEX(Variables!$B$5:$B$65,MATCH($A464,Variables!$A$5:$A$65,0))&amp;IF($C464="",""," | "&amp;INDEX(Mapping!$B$5:$B$26,MATCH($C464,Mapping!$A$5:$A$26,0))&amp;" | "&amp;INDEX(Mapping!$B$30:$B$41,MATCH($B464,Mapping!$A$30:$A$41,0)))</f>
        <v>Shadow price on the efficiency margin | Residential | Natural gas</v>
      </c>
      <c r="I464" s="5" t="str">
        <f>INDEX(Variables!$C$5:$C$65,MATCH($A464,Variables!$A$5:$A$65,0))</f>
        <v>$/GJ</v>
      </c>
      <c r="J464" s="5" t="str">
        <f>INDEX(Variables!$E$5:$E$65,MATCH($A464,Variables!$A$5:$A$65,0))</f>
        <v>Sector shadow price x EF x share</v>
      </c>
      <c r="K464" s="5"/>
      <c r="L464" s="23" t="str">
        <f>LOWER(Settings!$C$4)&amp;".mit."&amp;$A464&amp;IF($C464="","","."&amp;$C464&amp;"."&amp;$B464)&amp;IF(INDEX(Variables!$D$5:$D$65,MATCH($A464,Variables!$A$5:$A$65,0))="","","."&amp;INDEX(Variables!$D$5:$D$65,MATCH($A464,Variables!$A$5:$A$65,0)))&amp;"."&amp;L$5</f>
        <v>egy.mit.shp.res.nga.1</v>
      </c>
      <c r="M464" s="38">
        <f t="shared" si="374"/>
        <v>0</v>
      </c>
      <c r="N464" s="37">
        <f t="shared" si="374"/>
        <v>0</v>
      </c>
      <c r="O464" s="37">
        <f t="shared" si="374"/>
        <v>0</v>
      </c>
      <c r="P464" s="37">
        <f t="shared" si="374"/>
        <v>0</v>
      </c>
      <c r="Q464" s="37">
        <f t="shared" si="374"/>
        <v>0</v>
      </c>
      <c r="R464" s="37">
        <f t="shared" si="374"/>
        <v>0</v>
      </c>
      <c r="S464" s="37">
        <f t="shared" si="374"/>
        <v>0</v>
      </c>
      <c r="T464" s="37">
        <f t="shared" si="374"/>
        <v>0</v>
      </c>
      <c r="U464" s="37">
        <f t="shared" si="374"/>
        <v>0</v>
      </c>
      <c r="V464" s="37">
        <f t="shared" si="374"/>
        <v>0</v>
      </c>
      <c r="W464" s="37">
        <f t="shared" si="374"/>
        <v>0</v>
      </c>
      <c r="X464" s="37">
        <f t="shared" si="374"/>
        <v>0</v>
      </c>
      <c r="Y464" s="37">
        <f t="shared" si="374"/>
        <v>0</v>
      </c>
      <c r="Z464" s="37">
        <f t="shared" si="374"/>
        <v>0</v>
      </c>
      <c r="AA464" s="37"/>
      <c r="AB464" s="23" t="str">
        <f>LOWER(Settings!$C$4)&amp;".mit."&amp;$A464&amp;IF($C464="","","."&amp;$C464&amp;"."&amp;$B464)&amp;IF(INDEX(Variables!$D$5:$D$65,MATCH($A464,Variables!$A$5:$A$65,0))="","","."&amp;INDEX(Variables!$D$5:$D$65,MATCH($A464,Variables!$A$5:$A$65,0)))&amp;"."&amp;AB$5</f>
        <v>egy.mit.shp.res.nga.2</v>
      </c>
      <c r="AC464" s="38">
        <f t="shared" si="375"/>
        <v>0</v>
      </c>
      <c r="AD464" s="37">
        <f t="shared" si="375"/>
        <v>0</v>
      </c>
      <c r="AE464" s="37">
        <f t="shared" si="375"/>
        <v>0</v>
      </c>
      <c r="AF464" s="37">
        <f t="shared" si="375"/>
        <v>0</v>
      </c>
      <c r="AG464" s="37">
        <f t="shared" si="375"/>
        <v>0</v>
      </c>
      <c r="AH464" s="37">
        <f t="shared" si="375"/>
        <v>0</v>
      </c>
      <c r="AI464" s="37">
        <f t="shared" si="375"/>
        <v>0</v>
      </c>
      <c r="AJ464" s="37">
        <f t="shared" si="375"/>
        <v>0</v>
      </c>
      <c r="AK464" s="37">
        <f t="shared" si="375"/>
        <v>0</v>
      </c>
      <c r="AL464" s="37">
        <f t="shared" si="375"/>
        <v>0</v>
      </c>
      <c r="AM464" s="37">
        <f t="shared" si="375"/>
        <v>0</v>
      </c>
      <c r="AN464" s="37">
        <f t="shared" si="375"/>
        <v>0</v>
      </c>
      <c r="AO464" s="37">
        <f t="shared" si="375"/>
        <v>0</v>
      </c>
      <c r="AP464" s="37">
        <f t="shared" si="375"/>
        <v>0</v>
      </c>
    </row>
    <row r="465" spans="1:42" hidden="1" outlineLevel="2" x14ac:dyDescent="0.25">
      <c r="A465" s="5" t="s">
        <v>935</v>
      </c>
      <c r="B465" s="5" t="s">
        <v>872</v>
      </c>
      <c r="C465" s="5" t="s">
        <v>884</v>
      </c>
      <c r="D465" s="37">
        <f>INDEX(Inputs!$M$5:$M$132,MATCH($B465&amp;"|"&amp;$C465,Inputs!$A$5:$A$132,0))</f>
        <v>3</v>
      </c>
      <c r="E465" s="37">
        <f>INDEX(Inputs!$T$5:$T$132,MATCH($B465&amp;"|"&amp;$C465,Inputs!$A$5:$A$132,0))</f>
        <v>6.8555000000000005E-2</v>
      </c>
      <c r="F465" s="37">
        <f>INDEX(Inputs!$K$5:$K$132,MATCH($B465&amp;"|"&amp;$C465,Inputs!$A$5:$A$132,0))</f>
        <v>6</v>
      </c>
      <c r="G465" s="36"/>
      <c r="H465" s="5" t="str">
        <f>INDEX(Variables!$B$5:$B$65,MATCH($A465,Variables!$A$5:$A$65,0))&amp;IF($C465="",""," | "&amp;INDEX(Mapping!$B$5:$B$26,MATCH($C465,Mapping!$A$5:$A$26,0))&amp;" | "&amp;INDEX(Mapping!$B$30:$B$41,MATCH($B465,Mapping!$A$30:$A$41,0)))</f>
        <v>Shadow price on the efficiency margin | Residential | Gasoline</v>
      </c>
      <c r="I465" s="5" t="str">
        <f>INDEX(Variables!$C$5:$C$65,MATCH($A465,Variables!$A$5:$A$65,0))</f>
        <v>$/GJ</v>
      </c>
      <c r="J465" s="5" t="str">
        <f>INDEX(Variables!$E$5:$E$65,MATCH($A465,Variables!$A$5:$A$65,0))</f>
        <v>Sector shadow price x EF x share</v>
      </c>
      <c r="K465" s="5"/>
      <c r="L465" s="23" t="str">
        <f>LOWER(Settings!$C$4)&amp;".mit."&amp;$A465&amp;IF($C465="","","."&amp;$C465&amp;"."&amp;$B465)&amp;IF(INDEX(Variables!$D$5:$D$65,MATCH($A465,Variables!$A$5:$A$65,0))="","","."&amp;INDEX(Variables!$D$5:$D$65,MATCH($A465,Variables!$A$5:$A$65,0)))&amp;"."&amp;L$5</f>
        <v>egy.mit.shp.res.gso.1</v>
      </c>
      <c r="M465" s="38">
        <f t="shared" si="374"/>
        <v>0</v>
      </c>
      <c r="N465" s="37">
        <f t="shared" si="374"/>
        <v>0</v>
      </c>
      <c r="O465" s="37">
        <f t="shared" si="374"/>
        <v>0</v>
      </c>
      <c r="P465" s="37">
        <f t="shared" si="374"/>
        <v>0</v>
      </c>
      <c r="Q465" s="37">
        <f t="shared" si="374"/>
        <v>0</v>
      </c>
      <c r="R465" s="37">
        <f t="shared" si="374"/>
        <v>0</v>
      </c>
      <c r="S465" s="37">
        <f t="shared" si="374"/>
        <v>0</v>
      </c>
      <c r="T465" s="37">
        <f t="shared" si="374"/>
        <v>0</v>
      </c>
      <c r="U465" s="37">
        <f t="shared" si="374"/>
        <v>0</v>
      </c>
      <c r="V465" s="37">
        <f t="shared" si="374"/>
        <v>0</v>
      </c>
      <c r="W465" s="37">
        <f t="shared" si="374"/>
        <v>0</v>
      </c>
      <c r="X465" s="37">
        <f t="shared" si="374"/>
        <v>0</v>
      </c>
      <c r="Y465" s="37">
        <f t="shared" si="374"/>
        <v>0</v>
      </c>
      <c r="Z465" s="37">
        <f t="shared" si="374"/>
        <v>0</v>
      </c>
      <c r="AA465" s="37"/>
      <c r="AB465" s="23" t="str">
        <f>LOWER(Settings!$C$4)&amp;".mit."&amp;$A465&amp;IF($C465="","","."&amp;$C465&amp;"."&amp;$B465)&amp;IF(INDEX(Variables!$D$5:$D$65,MATCH($A465,Variables!$A$5:$A$65,0))="","","."&amp;INDEX(Variables!$D$5:$D$65,MATCH($A465,Variables!$A$5:$A$65,0)))&amp;"."&amp;AB$5</f>
        <v>egy.mit.shp.res.gso.2</v>
      </c>
      <c r="AC465" s="38">
        <f t="shared" si="375"/>
        <v>0</v>
      </c>
      <c r="AD465" s="37">
        <f t="shared" si="375"/>
        <v>0</v>
      </c>
      <c r="AE465" s="37">
        <f t="shared" si="375"/>
        <v>0</v>
      </c>
      <c r="AF465" s="37">
        <f t="shared" si="375"/>
        <v>0</v>
      </c>
      <c r="AG465" s="37">
        <f t="shared" si="375"/>
        <v>0</v>
      </c>
      <c r="AH465" s="37">
        <f t="shared" si="375"/>
        <v>0</v>
      </c>
      <c r="AI465" s="37">
        <f t="shared" si="375"/>
        <v>0</v>
      </c>
      <c r="AJ465" s="37">
        <f t="shared" si="375"/>
        <v>0</v>
      </c>
      <c r="AK465" s="37">
        <f t="shared" si="375"/>
        <v>0</v>
      </c>
      <c r="AL465" s="37">
        <f t="shared" si="375"/>
        <v>0</v>
      </c>
      <c r="AM465" s="37">
        <f t="shared" si="375"/>
        <v>0</v>
      </c>
      <c r="AN465" s="37">
        <f t="shared" si="375"/>
        <v>0</v>
      </c>
      <c r="AO465" s="37">
        <f t="shared" si="375"/>
        <v>0</v>
      </c>
      <c r="AP465" s="37">
        <f t="shared" si="375"/>
        <v>0</v>
      </c>
    </row>
    <row r="466" spans="1:42" hidden="1" outlineLevel="2" x14ac:dyDescent="0.25">
      <c r="A466" s="5" t="s">
        <v>935</v>
      </c>
      <c r="B466" s="5" t="s">
        <v>873</v>
      </c>
      <c r="C466" s="5" t="s">
        <v>884</v>
      </c>
      <c r="D466" s="37">
        <f>INDEX(Inputs!$M$5:$M$132,MATCH($B466&amp;"|"&amp;$C466,Inputs!$A$5:$A$132,0))</f>
        <v>3</v>
      </c>
      <c r="E466" s="37">
        <f>INDEX(Inputs!$T$5:$T$132,MATCH($B466&amp;"|"&amp;$C466,Inputs!$A$5:$A$132,0))</f>
        <v>7.3400000000000007E-2</v>
      </c>
      <c r="F466" s="37">
        <f>INDEX(Inputs!$K$5:$K$132,MATCH($B466&amp;"|"&amp;$C466,Inputs!$A$5:$A$132,0))</f>
        <v>6</v>
      </c>
      <c r="G466" s="36"/>
      <c r="H466" s="5" t="str">
        <f>INDEX(Variables!$B$5:$B$65,MATCH($A466,Variables!$A$5:$A$65,0))&amp;IF($C466="",""," | "&amp;INDEX(Mapping!$B$5:$B$26,MATCH($C466,Mapping!$A$5:$A$26,0))&amp;" | "&amp;INDEX(Mapping!$B$30:$B$41,MATCH($B466,Mapping!$A$30:$A$41,0)))</f>
        <v>Shadow price on the efficiency margin | Residential | Diesel</v>
      </c>
      <c r="I466" s="5" t="str">
        <f>INDEX(Variables!$C$5:$C$65,MATCH($A466,Variables!$A$5:$A$65,0))</f>
        <v>$/GJ</v>
      </c>
      <c r="J466" s="5" t="str">
        <f>INDEX(Variables!$E$5:$E$65,MATCH($A466,Variables!$A$5:$A$65,0))</f>
        <v>Sector shadow price x EF x share</v>
      </c>
      <c r="K466" s="5"/>
      <c r="L466" s="23" t="str">
        <f>LOWER(Settings!$C$4)&amp;".mit."&amp;$A466&amp;IF($C466="","","."&amp;$C466&amp;"."&amp;$B466)&amp;IF(INDEX(Variables!$D$5:$D$65,MATCH($A466,Variables!$A$5:$A$65,0))="","","."&amp;INDEX(Variables!$D$5:$D$65,MATCH($A466,Variables!$A$5:$A$65,0)))&amp;"."&amp;L$5</f>
        <v>egy.mit.shp.res.die.1</v>
      </c>
      <c r="M466" s="38">
        <f t="shared" si="374"/>
        <v>0</v>
      </c>
      <c r="N466" s="37">
        <f t="shared" si="374"/>
        <v>0</v>
      </c>
      <c r="O466" s="37">
        <f t="shared" si="374"/>
        <v>0</v>
      </c>
      <c r="P466" s="37">
        <f t="shared" si="374"/>
        <v>0</v>
      </c>
      <c r="Q466" s="37">
        <f t="shared" si="374"/>
        <v>0</v>
      </c>
      <c r="R466" s="37">
        <f t="shared" si="374"/>
        <v>0</v>
      </c>
      <c r="S466" s="37">
        <f t="shared" si="374"/>
        <v>0</v>
      </c>
      <c r="T466" s="37">
        <f t="shared" si="374"/>
        <v>0</v>
      </c>
      <c r="U466" s="37">
        <f t="shared" si="374"/>
        <v>0</v>
      </c>
      <c r="V466" s="37">
        <f t="shared" si="374"/>
        <v>0</v>
      </c>
      <c r="W466" s="37">
        <f t="shared" si="374"/>
        <v>0</v>
      </c>
      <c r="X466" s="37">
        <f t="shared" si="374"/>
        <v>0</v>
      </c>
      <c r="Y466" s="37">
        <f t="shared" si="374"/>
        <v>0</v>
      </c>
      <c r="Z466" s="37">
        <f t="shared" si="374"/>
        <v>0</v>
      </c>
      <c r="AA466" s="37"/>
      <c r="AB466" s="23" t="str">
        <f>LOWER(Settings!$C$4)&amp;".mit."&amp;$A466&amp;IF($C466="","","."&amp;$C466&amp;"."&amp;$B466)&amp;IF(INDEX(Variables!$D$5:$D$65,MATCH($A466,Variables!$A$5:$A$65,0))="","","."&amp;INDEX(Variables!$D$5:$D$65,MATCH($A466,Variables!$A$5:$A$65,0)))&amp;"."&amp;AB$5</f>
        <v>egy.mit.shp.res.die.2</v>
      </c>
      <c r="AC466" s="38">
        <f t="shared" si="375"/>
        <v>0</v>
      </c>
      <c r="AD466" s="37">
        <f t="shared" si="375"/>
        <v>0</v>
      </c>
      <c r="AE466" s="37">
        <f t="shared" si="375"/>
        <v>0</v>
      </c>
      <c r="AF466" s="37">
        <f t="shared" si="375"/>
        <v>0</v>
      </c>
      <c r="AG466" s="37">
        <f t="shared" si="375"/>
        <v>0</v>
      </c>
      <c r="AH466" s="37">
        <f t="shared" si="375"/>
        <v>0</v>
      </c>
      <c r="AI466" s="37">
        <f t="shared" si="375"/>
        <v>0</v>
      </c>
      <c r="AJ466" s="37">
        <f t="shared" si="375"/>
        <v>0</v>
      </c>
      <c r="AK466" s="37">
        <f t="shared" si="375"/>
        <v>0</v>
      </c>
      <c r="AL466" s="37">
        <f t="shared" si="375"/>
        <v>0</v>
      </c>
      <c r="AM466" s="37">
        <f t="shared" si="375"/>
        <v>0</v>
      </c>
      <c r="AN466" s="37">
        <f t="shared" si="375"/>
        <v>0</v>
      </c>
      <c r="AO466" s="37">
        <f t="shared" si="375"/>
        <v>0</v>
      </c>
      <c r="AP466" s="37">
        <f t="shared" si="375"/>
        <v>0</v>
      </c>
    </row>
    <row r="467" spans="1:42" hidden="1" outlineLevel="2" x14ac:dyDescent="0.25">
      <c r="A467" s="5" t="s">
        <v>935</v>
      </c>
      <c r="B467" s="5" t="s">
        <v>874</v>
      </c>
      <c r="C467" s="5" t="s">
        <v>884</v>
      </c>
      <c r="D467" s="37">
        <f>INDEX(Inputs!$M$5:$M$132,MATCH($B467&amp;"|"&amp;$C467,Inputs!$A$5:$A$132,0))</f>
        <v>3</v>
      </c>
      <c r="E467" s="37">
        <f>INDEX(Inputs!$T$5:$T$132,MATCH($B467&amp;"|"&amp;$C467,Inputs!$A$5:$A$132,0))</f>
        <v>6.8599999999999994E-2</v>
      </c>
      <c r="F467" s="37">
        <f>INDEX(Inputs!$K$5:$K$132,MATCH($B467&amp;"|"&amp;$C467,Inputs!$A$5:$A$132,0))</f>
        <v>6</v>
      </c>
      <c r="G467" s="36"/>
      <c r="H467" s="5" t="str">
        <f>INDEX(Variables!$B$5:$B$65,MATCH($A467,Variables!$A$5:$A$65,0))&amp;IF($C467="",""," | "&amp;INDEX(Mapping!$B$5:$B$26,MATCH($C467,Mapping!$A$5:$A$26,0))&amp;" | "&amp;INDEX(Mapping!$B$30:$B$41,MATCH($B467,Mapping!$A$30:$A$41,0)))</f>
        <v>Shadow price on the efficiency margin | Residential | LPG</v>
      </c>
      <c r="I467" s="5" t="str">
        <f>INDEX(Variables!$C$5:$C$65,MATCH($A467,Variables!$A$5:$A$65,0))</f>
        <v>$/GJ</v>
      </c>
      <c r="J467" s="5" t="str">
        <f>INDEX(Variables!$E$5:$E$65,MATCH($A467,Variables!$A$5:$A$65,0))</f>
        <v>Sector shadow price x EF x share</v>
      </c>
      <c r="K467" s="5"/>
      <c r="L467" s="23" t="str">
        <f>LOWER(Settings!$C$4)&amp;".mit."&amp;$A467&amp;IF($C467="","","."&amp;$C467&amp;"."&amp;$B467)&amp;IF(INDEX(Variables!$D$5:$D$65,MATCH($A467,Variables!$A$5:$A$65,0))="","","."&amp;INDEX(Variables!$D$5:$D$65,MATCH($A467,Variables!$A$5:$A$65,0)))&amp;"."&amp;L$5</f>
        <v>egy.mit.shp.res.lpg.1</v>
      </c>
      <c r="M467" s="38">
        <f t="shared" si="374"/>
        <v>0</v>
      </c>
      <c r="N467" s="37">
        <f t="shared" si="374"/>
        <v>0</v>
      </c>
      <c r="O467" s="37">
        <f t="shared" si="374"/>
        <v>0</v>
      </c>
      <c r="P467" s="37">
        <f t="shared" si="374"/>
        <v>0</v>
      </c>
      <c r="Q467" s="37">
        <f t="shared" si="374"/>
        <v>0</v>
      </c>
      <c r="R467" s="37">
        <f t="shared" si="374"/>
        <v>0</v>
      </c>
      <c r="S467" s="37">
        <f t="shared" si="374"/>
        <v>0</v>
      </c>
      <c r="T467" s="37">
        <f t="shared" si="374"/>
        <v>0</v>
      </c>
      <c r="U467" s="37">
        <f t="shared" si="374"/>
        <v>0</v>
      </c>
      <c r="V467" s="37">
        <f t="shared" si="374"/>
        <v>0</v>
      </c>
      <c r="W467" s="37">
        <f t="shared" si="374"/>
        <v>0</v>
      </c>
      <c r="X467" s="37">
        <f t="shared" si="374"/>
        <v>0</v>
      </c>
      <c r="Y467" s="37">
        <f t="shared" si="374"/>
        <v>0</v>
      </c>
      <c r="Z467" s="37">
        <f t="shared" si="374"/>
        <v>0</v>
      </c>
      <c r="AA467" s="37"/>
      <c r="AB467" s="23" t="str">
        <f>LOWER(Settings!$C$4)&amp;".mit."&amp;$A467&amp;IF($C467="","","."&amp;$C467&amp;"."&amp;$B467)&amp;IF(INDEX(Variables!$D$5:$D$65,MATCH($A467,Variables!$A$5:$A$65,0))="","","."&amp;INDEX(Variables!$D$5:$D$65,MATCH($A467,Variables!$A$5:$A$65,0)))&amp;"."&amp;AB$5</f>
        <v>egy.mit.shp.res.lpg.2</v>
      </c>
      <c r="AC467" s="38">
        <f t="shared" si="375"/>
        <v>0</v>
      </c>
      <c r="AD467" s="37">
        <f t="shared" si="375"/>
        <v>0</v>
      </c>
      <c r="AE467" s="37">
        <f t="shared" si="375"/>
        <v>0</v>
      </c>
      <c r="AF467" s="37">
        <f t="shared" si="375"/>
        <v>0</v>
      </c>
      <c r="AG467" s="37">
        <f t="shared" si="375"/>
        <v>0</v>
      </c>
      <c r="AH467" s="37">
        <f t="shared" si="375"/>
        <v>0</v>
      </c>
      <c r="AI467" s="37">
        <f t="shared" si="375"/>
        <v>0</v>
      </c>
      <c r="AJ467" s="37">
        <f t="shared" si="375"/>
        <v>0</v>
      </c>
      <c r="AK467" s="37">
        <f t="shared" si="375"/>
        <v>0</v>
      </c>
      <c r="AL467" s="37">
        <f t="shared" si="375"/>
        <v>0</v>
      </c>
      <c r="AM467" s="37">
        <f t="shared" si="375"/>
        <v>0</v>
      </c>
      <c r="AN467" s="37">
        <f t="shared" si="375"/>
        <v>0</v>
      </c>
      <c r="AO467" s="37">
        <f t="shared" si="375"/>
        <v>0</v>
      </c>
      <c r="AP467" s="37">
        <f t="shared" si="375"/>
        <v>0</v>
      </c>
    </row>
    <row r="468" spans="1:42" hidden="1" outlineLevel="2" x14ac:dyDescent="0.25">
      <c r="A468" s="5" t="s">
        <v>935</v>
      </c>
      <c r="B468" s="5" t="s">
        <v>875</v>
      </c>
      <c r="C468" s="5" t="s">
        <v>884</v>
      </c>
      <c r="D468" s="37">
        <f>INDEX(Inputs!$M$5:$M$132,MATCH($B468&amp;"|"&amp;$C468,Inputs!$A$5:$A$132,0))</f>
        <v>3</v>
      </c>
      <c r="E468" s="37">
        <f>INDEX(Inputs!$T$5:$T$132,MATCH($B468&amp;"|"&amp;$C468,Inputs!$A$5:$A$132,0))</f>
        <v>6.8555000000000005E-2</v>
      </c>
      <c r="F468" s="37">
        <f>INDEX(Inputs!$K$5:$K$132,MATCH($B468&amp;"|"&amp;$C468,Inputs!$A$5:$A$132,0))</f>
        <v>6</v>
      </c>
      <c r="G468" s="36"/>
      <c r="H468" s="5" t="str">
        <f>INDEX(Variables!$B$5:$B$65,MATCH($A468,Variables!$A$5:$A$65,0))&amp;IF($C468="",""," | "&amp;INDEX(Mapping!$B$5:$B$26,MATCH($C468,Mapping!$A$5:$A$26,0))&amp;" | "&amp;INDEX(Mapping!$B$30:$B$41,MATCH($B468,Mapping!$A$30:$A$41,0)))</f>
        <v>Shadow price on the efficiency margin | Residential | Kerosene</v>
      </c>
      <c r="I468" s="5" t="str">
        <f>INDEX(Variables!$C$5:$C$65,MATCH($A468,Variables!$A$5:$A$65,0))</f>
        <v>$/GJ</v>
      </c>
      <c r="J468" s="5" t="str">
        <f>INDEX(Variables!$E$5:$E$65,MATCH($A468,Variables!$A$5:$A$65,0))</f>
        <v>Sector shadow price x EF x share</v>
      </c>
      <c r="K468" s="5"/>
      <c r="L468" s="23" t="str">
        <f>LOWER(Settings!$C$4)&amp;".mit."&amp;$A468&amp;IF($C468="","","."&amp;$C468&amp;"."&amp;$B468)&amp;IF(INDEX(Variables!$D$5:$D$65,MATCH($A468,Variables!$A$5:$A$65,0))="","","."&amp;INDEX(Variables!$D$5:$D$65,MATCH($A468,Variables!$A$5:$A$65,0)))&amp;"."&amp;L$5</f>
        <v>egy.mit.shp.res.ker.1</v>
      </c>
      <c r="M468" s="38">
        <f t="shared" si="374"/>
        <v>0</v>
      </c>
      <c r="N468" s="37">
        <f t="shared" si="374"/>
        <v>0</v>
      </c>
      <c r="O468" s="37">
        <f t="shared" si="374"/>
        <v>0</v>
      </c>
      <c r="P468" s="37">
        <f t="shared" si="374"/>
        <v>0</v>
      </c>
      <c r="Q468" s="37">
        <f t="shared" si="374"/>
        <v>0</v>
      </c>
      <c r="R468" s="37">
        <f t="shared" si="374"/>
        <v>0</v>
      </c>
      <c r="S468" s="37">
        <f t="shared" si="374"/>
        <v>0</v>
      </c>
      <c r="T468" s="37">
        <f t="shared" si="374"/>
        <v>0</v>
      </c>
      <c r="U468" s="37">
        <f t="shared" si="374"/>
        <v>0</v>
      </c>
      <c r="V468" s="37">
        <f t="shared" si="374"/>
        <v>0</v>
      </c>
      <c r="W468" s="37">
        <f t="shared" si="374"/>
        <v>0</v>
      </c>
      <c r="X468" s="37">
        <f t="shared" si="374"/>
        <v>0</v>
      </c>
      <c r="Y468" s="37">
        <f t="shared" si="374"/>
        <v>0</v>
      </c>
      <c r="Z468" s="37">
        <f t="shared" si="374"/>
        <v>0</v>
      </c>
      <c r="AA468" s="37"/>
      <c r="AB468" s="23" t="str">
        <f>LOWER(Settings!$C$4)&amp;".mit."&amp;$A468&amp;IF($C468="","","."&amp;$C468&amp;"."&amp;$B468)&amp;IF(INDEX(Variables!$D$5:$D$65,MATCH($A468,Variables!$A$5:$A$65,0))="","","."&amp;INDEX(Variables!$D$5:$D$65,MATCH($A468,Variables!$A$5:$A$65,0)))&amp;"."&amp;AB$5</f>
        <v>egy.mit.shp.res.ker.2</v>
      </c>
      <c r="AC468" s="38">
        <f t="shared" si="375"/>
        <v>0</v>
      </c>
      <c r="AD468" s="37">
        <f t="shared" si="375"/>
        <v>0</v>
      </c>
      <c r="AE468" s="37">
        <f t="shared" si="375"/>
        <v>0</v>
      </c>
      <c r="AF468" s="37">
        <f t="shared" si="375"/>
        <v>0</v>
      </c>
      <c r="AG468" s="37">
        <f t="shared" si="375"/>
        <v>0</v>
      </c>
      <c r="AH468" s="37">
        <f t="shared" si="375"/>
        <v>0</v>
      </c>
      <c r="AI468" s="37">
        <f t="shared" si="375"/>
        <v>0</v>
      </c>
      <c r="AJ468" s="37">
        <f t="shared" si="375"/>
        <v>0</v>
      </c>
      <c r="AK468" s="37">
        <f t="shared" si="375"/>
        <v>0</v>
      </c>
      <c r="AL468" s="37">
        <f t="shared" si="375"/>
        <v>0</v>
      </c>
      <c r="AM468" s="37">
        <f t="shared" si="375"/>
        <v>0</v>
      </c>
      <c r="AN468" s="37">
        <f t="shared" si="375"/>
        <v>0</v>
      </c>
      <c r="AO468" s="37">
        <f t="shared" si="375"/>
        <v>0</v>
      </c>
      <c r="AP468" s="37">
        <f t="shared" si="375"/>
        <v>0</v>
      </c>
    </row>
    <row r="469" spans="1:42" hidden="1" outlineLevel="2" x14ac:dyDescent="0.25">
      <c r="A469" s="5" t="s">
        <v>935</v>
      </c>
      <c r="B469" s="5" t="s">
        <v>876</v>
      </c>
      <c r="C469" s="5" t="s">
        <v>884</v>
      </c>
      <c r="D469" s="37">
        <f>INDEX(Inputs!$M$5:$M$132,MATCH($B469&amp;"|"&amp;$C469,Inputs!$A$5:$A$132,0))</f>
        <v>3</v>
      </c>
      <c r="E469" s="37">
        <f>INDEX(Inputs!$T$5:$T$132,MATCH($B469&amp;"|"&amp;$C469,Inputs!$A$5:$A$132,0))</f>
        <v>7.6700000000000004E-2</v>
      </c>
      <c r="F469" s="37">
        <f>INDEX(Inputs!$K$5:$K$132,MATCH($B469&amp;"|"&amp;$C469,Inputs!$A$5:$A$132,0))</f>
        <v>6</v>
      </c>
      <c r="G469" s="36"/>
      <c r="H469" s="5" t="str">
        <f>INDEX(Variables!$B$5:$B$65,MATCH($A469,Variables!$A$5:$A$65,0))&amp;IF($C469="",""," | "&amp;INDEX(Mapping!$B$5:$B$26,MATCH($C469,Mapping!$A$5:$A$26,0))&amp;" | "&amp;INDEX(Mapping!$B$30:$B$41,MATCH($B469,Mapping!$A$30:$A$41,0)))</f>
        <v>Shadow price on the efficiency margin | Residential | Other oil products</v>
      </c>
      <c r="I469" s="5" t="str">
        <f>INDEX(Variables!$C$5:$C$65,MATCH($A469,Variables!$A$5:$A$65,0))</f>
        <v>$/GJ</v>
      </c>
      <c r="J469" s="5" t="str">
        <f>INDEX(Variables!$E$5:$E$65,MATCH($A469,Variables!$A$5:$A$65,0))</f>
        <v>Sector shadow price x EF x share</v>
      </c>
      <c r="K469" s="5"/>
      <c r="L469" s="23" t="str">
        <f>LOWER(Settings!$C$4)&amp;".mit."&amp;$A469&amp;IF($C469="","","."&amp;$C469&amp;"."&amp;$B469)&amp;IF(INDEX(Variables!$D$5:$D$65,MATCH($A469,Variables!$A$5:$A$65,0))="","","."&amp;INDEX(Variables!$D$5:$D$65,MATCH($A469,Variables!$A$5:$A$65,0)))&amp;"."&amp;L$5</f>
        <v>egy.mit.shp.res.oop.1</v>
      </c>
      <c r="M469" s="38">
        <f t="shared" si="374"/>
        <v>0</v>
      </c>
      <c r="N469" s="37">
        <f t="shared" si="374"/>
        <v>0</v>
      </c>
      <c r="O469" s="37">
        <f t="shared" si="374"/>
        <v>0</v>
      </c>
      <c r="P469" s="37">
        <f t="shared" si="374"/>
        <v>0</v>
      </c>
      <c r="Q469" s="37">
        <f t="shared" si="374"/>
        <v>0</v>
      </c>
      <c r="R469" s="37">
        <f t="shared" si="374"/>
        <v>0</v>
      </c>
      <c r="S469" s="37">
        <f t="shared" si="374"/>
        <v>0</v>
      </c>
      <c r="T469" s="37">
        <f t="shared" si="374"/>
        <v>0</v>
      </c>
      <c r="U469" s="37">
        <f t="shared" si="374"/>
        <v>0</v>
      </c>
      <c r="V469" s="37">
        <f t="shared" si="374"/>
        <v>0</v>
      </c>
      <c r="W469" s="37">
        <f t="shared" si="374"/>
        <v>0</v>
      </c>
      <c r="X469" s="37">
        <f t="shared" si="374"/>
        <v>0</v>
      </c>
      <c r="Y469" s="37">
        <f t="shared" si="374"/>
        <v>0</v>
      </c>
      <c r="Z469" s="37">
        <f t="shared" si="374"/>
        <v>0</v>
      </c>
      <c r="AA469" s="37"/>
      <c r="AB469" s="23" t="str">
        <f>LOWER(Settings!$C$4)&amp;".mit."&amp;$A469&amp;IF($C469="","","."&amp;$C469&amp;"."&amp;$B469)&amp;IF(INDEX(Variables!$D$5:$D$65,MATCH($A469,Variables!$A$5:$A$65,0))="","","."&amp;INDEX(Variables!$D$5:$D$65,MATCH($A469,Variables!$A$5:$A$65,0)))&amp;"."&amp;AB$5</f>
        <v>egy.mit.shp.res.oop.2</v>
      </c>
      <c r="AC469" s="38">
        <f t="shared" si="375"/>
        <v>0</v>
      </c>
      <c r="AD469" s="37">
        <f t="shared" si="375"/>
        <v>0</v>
      </c>
      <c r="AE469" s="37">
        <f t="shared" si="375"/>
        <v>0</v>
      </c>
      <c r="AF469" s="37">
        <f t="shared" si="375"/>
        <v>0</v>
      </c>
      <c r="AG469" s="37">
        <f t="shared" si="375"/>
        <v>0</v>
      </c>
      <c r="AH469" s="37">
        <f t="shared" si="375"/>
        <v>0</v>
      </c>
      <c r="AI469" s="37">
        <f t="shared" si="375"/>
        <v>0</v>
      </c>
      <c r="AJ469" s="37">
        <f t="shared" si="375"/>
        <v>0</v>
      </c>
      <c r="AK469" s="37">
        <f t="shared" si="375"/>
        <v>0</v>
      </c>
      <c r="AL469" s="37">
        <f t="shared" si="375"/>
        <v>0</v>
      </c>
      <c r="AM469" s="37">
        <f t="shared" si="375"/>
        <v>0</v>
      </c>
      <c r="AN469" s="37">
        <f t="shared" si="375"/>
        <v>0</v>
      </c>
      <c r="AO469" s="37">
        <f t="shared" si="375"/>
        <v>0</v>
      </c>
      <c r="AP469" s="37">
        <f t="shared" si="375"/>
        <v>0</v>
      </c>
    </row>
    <row r="470" spans="1:42" hidden="1" outlineLevel="2" x14ac:dyDescent="0.25">
      <c r="A470" s="5" t="s">
        <v>935</v>
      </c>
      <c r="B470" s="5" t="s">
        <v>877</v>
      </c>
      <c r="C470" s="5" t="s">
        <v>884</v>
      </c>
      <c r="D470" s="37">
        <f>INDEX(Inputs!$M$5:$M$132,MATCH($B470&amp;"|"&amp;$C470,Inputs!$A$5:$A$132,0))</f>
        <v>3</v>
      </c>
      <c r="E470" s="37">
        <f>INDEX(Inputs!$T$5:$T$132,MATCH($B470&amp;"|"&amp;$C470,Inputs!$A$5:$A$132,0))</f>
        <v>0</v>
      </c>
      <c r="F470" s="37">
        <f>INDEX(Inputs!$K$5:$K$132,MATCH($B470&amp;"|"&amp;$C470,Inputs!$A$5:$A$132,0))</f>
        <v>6</v>
      </c>
      <c r="G470" s="36"/>
      <c r="H470" s="5" t="str">
        <f>INDEX(Variables!$B$5:$B$65,MATCH($A470,Variables!$A$5:$A$65,0))&amp;IF($C470="",""," | "&amp;INDEX(Mapping!$B$5:$B$26,MATCH($C470,Mapping!$A$5:$A$26,0))&amp;" | "&amp;INDEX(Mapping!$B$30:$B$41,MATCH($B470,Mapping!$A$30:$A$41,0)))</f>
        <v>Shadow price on the efficiency margin | Residential | Biomass</v>
      </c>
      <c r="I470" s="5" t="str">
        <f>INDEX(Variables!$C$5:$C$65,MATCH($A470,Variables!$A$5:$A$65,0))</f>
        <v>$/GJ</v>
      </c>
      <c r="J470" s="5" t="str">
        <f>INDEX(Variables!$E$5:$E$65,MATCH($A470,Variables!$A$5:$A$65,0))</f>
        <v>Sector shadow price x EF x share</v>
      </c>
      <c r="K470" s="5"/>
      <c r="L470" s="23" t="str">
        <f>LOWER(Settings!$C$4)&amp;".mit."&amp;$A470&amp;IF($C470="","","."&amp;$C470&amp;"."&amp;$B470)&amp;IF(INDEX(Variables!$D$5:$D$65,MATCH($A470,Variables!$A$5:$A$65,0))="","","."&amp;INDEX(Variables!$D$5:$D$65,MATCH($A470,Variables!$A$5:$A$65,0)))&amp;"."&amp;L$5</f>
        <v>egy.mit.shp.res.bio.1</v>
      </c>
      <c r="M470" s="38">
        <f t="shared" si="374"/>
        <v>0</v>
      </c>
      <c r="N470" s="37">
        <f t="shared" si="374"/>
        <v>0</v>
      </c>
      <c r="O470" s="37">
        <f t="shared" si="374"/>
        <v>0</v>
      </c>
      <c r="P470" s="37">
        <f t="shared" si="374"/>
        <v>0</v>
      </c>
      <c r="Q470" s="37">
        <f t="shared" si="374"/>
        <v>0</v>
      </c>
      <c r="R470" s="37">
        <f t="shared" si="374"/>
        <v>0</v>
      </c>
      <c r="S470" s="37">
        <f t="shared" si="374"/>
        <v>0</v>
      </c>
      <c r="T470" s="37">
        <f t="shared" si="374"/>
        <v>0</v>
      </c>
      <c r="U470" s="37">
        <f t="shared" si="374"/>
        <v>0</v>
      </c>
      <c r="V470" s="37">
        <f t="shared" si="374"/>
        <v>0</v>
      </c>
      <c r="W470" s="37">
        <f t="shared" si="374"/>
        <v>0</v>
      </c>
      <c r="X470" s="37">
        <f t="shared" si="374"/>
        <v>0</v>
      </c>
      <c r="Y470" s="37">
        <f t="shared" si="374"/>
        <v>0</v>
      </c>
      <c r="Z470" s="37">
        <f t="shared" si="374"/>
        <v>0</v>
      </c>
      <c r="AA470" s="37"/>
      <c r="AB470" s="23" t="str">
        <f>LOWER(Settings!$C$4)&amp;".mit."&amp;$A470&amp;IF($C470="","","."&amp;$C470&amp;"."&amp;$B470)&amp;IF(INDEX(Variables!$D$5:$D$65,MATCH($A470,Variables!$A$5:$A$65,0))="","","."&amp;INDEX(Variables!$D$5:$D$65,MATCH($A470,Variables!$A$5:$A$65,0)))&amp;"."&amp;AB$5</f>
        <v>egy.mit.shp.res.bio.2</v>
      </c>
      <c r="AC470" s="38">
        <f t="shared" si="375"/>
        <v>0</v>
      </c>
      <c r="AD470" s="37">
        <f t="shared" si="375"/>
        <v>0</v>
      </c>
      <c r="AE470" s="37">
        <f t="shared" si="375"/>
        <v>0</v>
      </c>
      <c r="AF470" s="37">
        <f t="shared" si="375"/>
        <v>0</v>
      </c>
      <c r="AG470" s="37">
        <f t="shared" si="375"/>
        <v>0</v>
      </c>
      <c r="AH470" s="37">
        <f t="shared" si="375"/>
        <v>0</v>
      </c>
      <c r="AI470" s="37">
        <f t="shared" si="375"/>
        <v>0</v>
      </c>
      <c r="AJ470" s="37">
        <f t="shared" si="375"/>
        <v>0</v>
      </c>
      <c r="AK470" s="37">
        <f t="shared" si="375"/>
        <v>0</v>
      </c>
      <c r="AL470" s="37">
        <f t="shared" si="375"/>
        <v>0</v>
      </c>
      <c r="AM470" s="37">
        <f t="shared" si="375"/>
        <v>0</v>
      </c>
      <c r="AN470" s="37">
        <f t="shared" si="375"/>
        <v>0</v>
      </c>
      <c r="AO470" s="37">
        <f t="shared" si="375"/>
        <v>0</v>
      </c>
      <c r="AP470" s="37">
        <f t="shared" si="375"/>
        <v>0</v>
      </c>
    </row>
    <row r="471" spans="1:42" hidden="1" outlineLevel="2" x14ac:dyDescent="0.25"/>
    <row r="472" spans="1:42" hidden="1" outlineLevel="2" x14ac:dyDescent="0.25">
      <c r="A472" s="5" t="s">
        <v>930</v>
      </c>
      <c r="B472" s="5" t="s">
        <v>869</v>
      </c>
      <c r="C472" s="5" t="s">
        <v>884</v>
      </c>
      <c r="D472" s="37">
        <f>INDEX(Inputs!$N$5:$N$132,MATCH($B472&amp;"|"&amp;$C472,Inputs!$A$5:$A$132,0))</f>
        <v>0.3</v>
      </c>
      <c r="E472" s="37">
        <f>INDEX(Inputs!$O$5:$O$132,MATCH($B472&amp;"|"&amp;$C472,Inputs!$A$5:$A$132,0))</f>
        <v>-0.3</v>
      </c>
      <c r="F472" s="37">
        <f>INDEX(Inputs!$P$5:$P$132,MATCH($B472&amp;"|"&amp;$C472,Inputs!$A$5:$A$132,0))</f>
        <v>-0.4</v>
      </c>
      <c r="G472" s="37">
        <f>INDEX(Inputs!$Q$5:$Q$132,MATCH($B472&amp;"|"&amp;$C472,Inputs!$A$5:$A$132,0))</f>
        <v>5.0000000000000001E-3</v>
      </c>
      <c r="H472" s="5" t="str">
        <f>INDEX(Variables!$B$5:$B$65,MATCH($A472,Variables!$A$5:$A$65,0))&amp;IF($C472="",""," | "&amp;INDEX(Mapping!$B$5:$B$26,MATCH($C472,Mapping!$A$5:$A$26,0))&amp;" | "&amp;INDEX(Mapping!$B$30:$B$41,MATCH($B472,Mapping!$A$30:$A$41,0)))</f>
        <v>Fuel use | Residential | Coal</v>
      </c>
      <c r="I472" s="5" t="str">
        <f>INDEX(Variables!$C$5:$C$65,MATCH($A472,Variables!$A$5:$A$65,0))</f>
        <v>ktoe</v>
      </c>
      <c r="J472" s="5" t="str">
        <f>INDEX(Variables!$E$5:$E$65,MATCH($A472,Variables!$A$5:$A$65,0))</f>
        <v>Inputs (base year), CPAT eq. 3.3.3</v>
      </c>
      <c r="K472" s="5"/>
      <c r="L472" s="23" t="str">
        <f>LOWER(Settings!$C$4)&amp;".mit."&amp;$A472&amp;IF($C472="","","."&amp;$C472&amp;"."&amp;$B472)&amp;IF(INDEX(Variables!$D$5:$D$65,MATCH($A472,Variables!$A$5:$A$65,0))="","","."&amp;INDEX(Variables!$D$5:$D$65,MATCH($A472,Variables!$A$5:$A$65,0)))&amp;"."&amp;L$5</f>
        <v>egy.mit.ener.res.coa.e.1</v>
      </c>
      <c r="M472" s="43">
        <f>INDEX(Inputs!$U$5:$U$132,MATCH($B472&amp;"|"&amp;$C472,Inputs!$A$5:$A$132,0))</f>
        <v>1.67290731426795</v>
      </c>
      <c r="N472" s="44">
        <f t="shared" ref="N472:Y472" si="376">M472*(1/(1+$G472))^(1+$E472)*(1+N$7)^$D472*(N454/M454)^$E472*((N454+N463)/(M454+M463))^($F472*(1+$E472))</f>
        <v>2.1173087873635135</v>
      </c>
      <c r="O472" s="44">
        <f t="shared" si="376"/>
        <v>2.2002119294104951</v>
      </c>
      <c r="P472" s="44">
        <f t="shared" si="376"/>
        <v>2.2964834621263024</v>
      </c>
      <c r="Q472" s="44">
        <f t="shared" si="376"/>
        <v>2.2743454616574863</v>
      </c>
      <c r="R472" s="44">
        <f t="shared" si="376"/>
        <v>2.2892491412982725</v>
      </c>
      <c r="S472" s="44">
        <f t="shared" si="376"/>
        <v>2.3229731620146516</v>
      </c>
      <c r="T472" s="44">
        <f t="shared" si="376"/>
        <v>2.3554734503190358</v>
      </c>
      <c r="U472" s="44">
        <f t="shared" si="376"/>
        <v>2.3861777830385913</v>
      </c>
      <c r="V472" s="44">
        <f t="shared" si="376"/>
        <v>2.4167441971111145</v>
      </c>
      <c r="W472" s="44">
        <f t="shared" si="376"/>
        <v>2.4419835413130309</v>
      </c>
      <c r="X472" s="44">
        <f t="shared" si="376"/>
        <v>2.4671108189042719</v>
      </c>
      <c r="Y472" s="44">
        <f t="shared" si="376"/>
        <v>2.4921169938840362</v>
      </c>
      <c r="Z472" s="45">
        <f>FUELUSE(Y472,Z454,Y454,Z463,Y463,Z$7,$D472,$E472,$F472,$G472)</f>
        <v>2.5169929875528365</v>
      </c>
      <c r="AA472" s="45"/>
      <c r="AB472" s="23" t="str">
        <f>LOWER(Settings!$C$4)&amp;".mit."&amp;$A472&amp;IF($C472="","","."&amp;$C472&amp;"."&amp;$B472)&amp;IF(INDEX(Variables!$D$5:$D$65,MATCH($A472,Variables!$A$5:$A$65,0))="","","."&amp;INDEX(Variables!$D$5:$D$65,MATCH($A472,Variables!$A$5:$A$65,0)))&amp;"."&amp;AB$5</f>
        <v>egy.mit.ener.res.coa.e.2</v>
      </c>
      <c r="AC472" s="43">
        <f>INDEX(Inputs!$U$5:$U$132,MATCH($B472&amp;"|"&amp;$C472,Inputs!$A$5:$A$132,0))</f>
        <v>1.67290731426795</v>
      </c>
      <c r="AD472" s="44">
        <f t="shared" ref="AD472:AO472" si="377">AC472*(1/(1+$G472))^(1+$E472)*(1+AD$7)^$D472*(AD454/AC454)^$E472*((AD454+AD463)/(AC454+AC463))^($F472*(1+$E472))</f>
        <v>2.1173087873635135</v>
      </c>
      <c r="AE472" s="44">
        <f t="shared" si="377"/>
        <v>2.2002119294104951</v>
      </c>
      <c r="AF472" s="44">
        <f t="shared" si="377"/>
        <v>2.2964834621263024</v>
      </c>
      <c r="AG472" s="44">
        <f t="shared" si="377"/>
        <v>2.2743454616574863</v>
      </c>
      <c r="AH472" s="44">
        <f t="shared" si="377"/>
        <v>2.1125326948770731</v>
      </c>
      <c r="AI472" s="44">
        <f t="shared" si="377"/>
        <v>2.1431112738218783</v>
      </c>
      <c r="AJ472" s="44">
        <f t="shared" si="377"/>
        <v>2.172501915433652</v>
      </c>
      <c r="AK472" s="44">
        <f t="shared" si="377"/>
        <v>2.2001736167310937</v>
      </c>
      <c r="AL472" s="44">
        <f t="shared" si="377"/>
        <v>2.2277200861907809</v>
      </c>
      <c r="AM472" s="44">
        <f t="shared" si="377"/>
        <v>2.2509853511319782</v>
      </c>
      <c r="AN472" s="44">
        <f t="shared" si="377"/>
        <v>2.2741473146812075</v>
      </c>
      <c r="AO472" s="44">
        <f t="shared" si="377"/>
        <v>2.2971976475827249</v>
      </c>
      <c r="AP472" s="45">
        <f>FUELUSE(AO472,AP454,AO454,AP463,AO463,AP$7,$D472,$E472,$F472,$G472)</f>
        <v>2.3201279812217517</v>
      </c>
    </row>
    <row r="473" spans="1:42" hidden="1" outlineLevel="2" x14ac:dyDescent="0.25">
      <c r="A473" s="5" t="s">
        <v>930</v>
      </c>
      <c r="B473" s="5" t="s">
        <v>871</v>
      </c>
      <c r="C473" s="5" t="s">
        <v>884</v>
      </c>
      <c r="D473" s="37">
        <f>INDEX(Inputs!$N$5:$N$132,MATCH($B473&amp;"|"&amp;$C473,Inputs!$A$5:$A$132,0))</f>
        <v>0.3</v>
      </c>
      <c r="E473" s="37">
        <f>INDEX(Inputs!$O$5:$O$132,MATCH($B473&amp;"|"&amp;$C473,Inputs!$A$5:$A$132,0))</f>
        <v>-0.4</v>
      </c>
      <c r="F473" s="37">
        <f>INDEX(Inputs!$P$5:$P$132,MATCH($B473&amp;"|"&amp;$C473,Inputs!$A$5:$A$132,0))</f>
        <v>-0.5</v>
      </c>
      <c r="G473" s="37">
        <f>INDEX(Inputs!$Q$5:$Q$132,MATCH($B473&amp;"|"&amp;$C473,Inputs!$A$5:$A$132,0))</f>
        <v>0.01</v>
      </c>
      <c r="H473" s="5" t="str">
        <f>INDEX(Variables!$B$5:$B$65,MATCH($A473,Variables!$A$5:$A$65,0))&amp;IF($C473="",""," | "&amp;INDEX(Mapping!$B$5:$B$26,MATCH($C473,Mapping!$A$5:$A$26,0))&amp;" | "&amp;INDEX(Mapping!$B$30:$B$41,MATCH($B473,Mapping!$A$30:$A$41,0)))</f>
        <v>Fuel use | Residential | Natural gas</v>
      </c>
      <c r="I473" s="5" t="str">
        <f>INDEX(Variables!$C$5:$C$65,MATCH($A473,Variables!$A$5:$A$65,0))</f>
        <v>ktoe</v>
      </c>
      <c r="J473" s="5" t="str">
        <f>INDEX(Variables!$E$5:$E$65,MATCH($A473,Variables!$A$5:$A$65,0))</f>
        <v>Inputs (base year), CPAT eq. 3.3.3</v>
      </c>
      <c r="K473" s="5"/>
      <c r="L473" s="23" t="str">
        <f>LOWER(Settings!$C$4)&amp;".mit."&amp;$A473&amp;IF($C473="","","."&amp;$C473&amp;"."&amp;$B473)&amp;IF(INDEX(Variables!$D$5:$D$65,MATCH($A473,Variables!$A$5:$A$65,0))="","","."&amp;INDEX(Variables!$D$5:$D$65,MATCH($A473,Variables!$A$5:$A$65,0)))&amp;"."&amp;L$5</f>
        <v>egy.mit.ener.res.nga.e.1</v>
      </c>
      <c r="M473" s="43">
        <f>INDEX(Inputs!$U$5:$U$132,MATCH($B473&amp;"|"&amp;$C473,Inputs!$A$5:$A$132,0))</f>
        <v>2035.4604197727199</v>
      </c>
      <c r="N473" s="44">
        <f t="shared" ref="N473:Y473" si="378">M473*(1/(1+$G473))^(1+$E473)*(1+N$7)^$D473*(N455/M455)^$E473*((N455+N464)/(M455+M464))^($F473*(1+$E473))</f>
        <v>2646.0474756672993</v>
      </c>
      <c r="O473" s="44">
        <f t="shared" si="378"/>
        <v>3313.2810260322381</v>
      </c>
      <c r="P473" s="44">
        <f t="shared" si="378"/>
        <v>3336.3076986711731</v>
      </c>
      <c r="Q473" s="44">
        <f t="shared" si="378"/>
        <v>3358.0196000702817</v>
      </c>
      <c r="R473" s="44">
        <f t="shared" si="378"/>
        <v>3385.5957921715776</v>
      </c>
      <c r="S473" s="44">
        <f t="shared" si="378"/>
        <v>3420.2797288353108</v>
      </c>
      <c r="T473" s="44">
        <f t="shared" si="378"/>
        <v>3452.2836465417117</v>
      </c>
      <c r="U473" s="44">
        <f t="shared" si="378"/>
        <v>3480.7600281068453</v>
      </c>
      <c r="V473" s="44">
        <f t="shared" si="378"/>
        <v>3508.9375525354749</v>
      </c>
      <c r="W473" s="44">
        <f t="shared" si="378"/>
        <v>3536.8049220536764</v>
      </c>
      <c r="X473" s="44">
        <f t="shared" si="378"/>
        <v>3564.3508836585879</v>
      </c>
      <c r="Y473" s="44">
        <f t="shared" si="378"/>
        <v>3591.5642364895252</v>
      </c>
      <c r="Z473" s="45">
        <f>FUELUSE(Y473,Z455,Y455,Z464,Y464,Z$7,$D473,$E473,$F473,$G473)</f>
        <v>3618.4338392261602</v>
      </c>
      <c r="AA473" s="45"/>
      <c r="AB473" s="23" t="str">
        <f>LOWER(Settings!$C$4)&amp;".mit."&amp;$A473&amp;IF($C473="","","."&amp;$C473&amp;"."&amp;$B473)&amp;IF(INDEX(Variables!$D$5:$D$65,MATCH($A473,Variables!$A$5:$A$65,0))="","","."&amp;INDEX(Variables!$D$5:$D$65,MATCH($A473,Variables!$A$5:$A$65,0)))&amp;"."&amp;AB$5</f>
        <v>egy.mit.ener.res.nga.e.2</v>
      </c>
      <c r="AC473" s="43">
        <f>INDEX(Inputs!$U$5:$U$132,MATCH($B473&amp;"|"&amp;$C473,Inputs!$A$5:$A$132,0))</f>
        <v>2035.4604197727199</v>
      </c>
      <c r="AD473" s="44">
        <f t="shared" ref="AD473:AO473" si="379">AC473*(1/(1+$G473))^(1+$E473)*(1+AD$7)^$D473*(AD455/AC455)^$E473*((AD455+AD464)/(AC455+AC464))^($F473*(1+$E473))</f>
        <v>2646.0474756672993</v>
      </c>
      <c r="AE473" s="44">
        <f t="shared" si="379"/>
        <v>3313.2810260322381</v>
      </c>
      <c r="AF473" s="44">
        <f t="shared" si="379"/>
        <v>3336.3076986711731</v>
      </c>
      <c r="AG473" s="44">
        <f t="shared" si="379"/>
        <v>3358.0196000702817</v>
      </c>
      <c r="AH473" s="44">
        <f t="shared" si="379"/>
        <v>2495.881516430708</v>
      </c>
      <c r="AI473" s="44">
        <f t="shared" si="379"/>
        <v>2521.4507224878016</v>
      </c>
      <c r="AJ473" s="44">
        <f t="shared" si="379"/>
        <v>2545.0442025014154</v>
      </c>
      <c r="AK473" s="44">
        <f t="shared" si="379"/>
        <v>2566.0371617222377</v>
      </c>
      <c r="AL473" s="44">
        <f t="shared" si="379"/>
        <v>2586.8098016702224</v>
      </c>
      <c r="AM473" s="44">
        <f t="shared" si="379"/>
        <v>2607.3537935586965</v>
      </c>
      <c r="AN473" s="44">
        <f t="shared" si="379"/>
        <v>2627.6608416064823</v>
      </c>
      <c r="AO473" s="44">
        <f t="shared" si="379"/>
        <v>2647.722688471928</v>
      </c>
      <c r="AP473" s="45">
        <f>FUELUSE(AO473,AP455,AO455,AP464,AO464,AP$7,$D473,$E473,$F473,$G473)</f>
        <v>2667.5311207068903</v>
      </c>
    </row>
    <row r="474" spans="1:42" hidden="1" outlineLevel="2" x14ac:dyDescent="0.25">
      <c r="A474" s="5" t="s">
        <v>930</v>
      </c>
      <c r="B474" s="5" t="s">
        <v>872</v>
      </c>
      <c r="C474" s="5" t="s">
        <v>884</v>
      </c>
      <c r="D474" s="37">
        <f>INDEX(Inputs!$N$5:$N$132,MATCH($B474&amp;"|"&amp;$C474,Inputs!$A$5:$A$132,0))</f>
        <v>0.5</v>
      </c>
      <c r="E474" s="37">
        <f>INDEX(Inputs!$O$5:$O$132,MATCH($B474&amp;"|"&amp;$C474,Inputs!$A$5:$A$132,0))</f>
        <v>-0.5</v>
      </c>
      <c r="F474" s="37">
        <f>INDEX(Inputs!$P$5:$P$132,MATCH($B474&amp;"|"&amp;$C474,Inputs!$A$5:$A$132,0))</f>
        <v>-0.6</v>
      </c>
      <c r="G474" s="37">
        <f>INDEX(Inputs!$Q$5:$Q$132,MATCH($B474&amp;"|"&amp;$C474,Inputs!$A$5:$A$132,0))</f>
        <v>5.0000000000000001E-3</v>
      </c>
      <c r="H474" s="5" t="str">
        <f>INDEX(Variables!$B$5:$B$65,MATCH($A474,Variables!$A$5:$A$65,0))&amp;IF($C474="",""," | "&amp;INDEX(Mapping!$B$5:$B$26,MATCH($C474,Mapping!$A$5:$A$26,0))&amp;" | "&amp;INDEX(Mapping!$B$30:$B$41,MATCH($B474,Mapping!$A$30:$A$41,0)))</f>
        <v>Fuel use | Residential | Gasoline</v>
      </c>
      <c r="I474" s="5" t="str">
        <f>INDEX(Variables!$C$5:$C$65,MATCH($A474,Variables!$A$5:$A$65,0))</f>
        <v>ktoe</v>
      </c>
      <c r="J474" s="5" t="str">
        <f>INDEX(Variables!$E$5:$E$65,MATCH($A474,Variables!$A$5:$A$65,0))</f>
        <v>Inputs (base year), CPAT eq. 3.3.3</v>
      </c>
      <c r="K474" s="5"/>
      <c r="L474" s="23" t="str">
        <f>LOWER(Settings!$C$4)&amp;".mit."&amp;$A474&amp;IF($C474="","","."&amp;$C474&amp;"."&amp;$B474)&amp;IF(INDEX(Variables!$D$5:$D$65,MATCH($A474,Variables!$A$5:$A$65,0))="","","."&amp;INDEX(Variables!$D$5:$D$65,MATCH($A474,Variables!$A$5:$A$65,0)))&amp;"."&amp;L$5</f>
        <v>egy.mit.ener.res.gso.e.1</v>
      </c>
      <c r="M474" s="43">
        <f>INDEX(Inputs!$U$5:$U$132,MATCH($B474&amp;"|"&amp;$C474,Inputs!$A$5:$A$132,0))</f>
        <v>0</v>
      </c>
      <c r="N474" s="44">
        <f t="shared" ref="N474:Y474" si="380">M474*(1/(1+$G474))^(1+$E474)*(1+N$7)^$D474*(N456/M456)^$E474*((N456+N465)/(M456+M465))^($F474*(1+$E474))</f>
        <v>0</v>
      </c>
      <c r="O474" s="44">
        <f t="shared" si="380"/>
        <v>0</v>
      </c>
      <c r="P474" s="44">
        <f t="shared" si="380"/>
        <v>0</v>
      </c>
      <c r="Q474" s="44">
        <f t="shared" si="380"/>
        <v>0</v>
      </c>
      <c r="R474" s="44">
        <f t="shared" si="380"/>
        <v>0</v>
      </c>
      <c r="S474" s="44">
        <f t="shared" si="380"/>
        <v>0</v>
      </c>
      <c r="T474" s="44">
        <f t="shared" si="380"/>
        <v>0</v>
      </c>
      <c r="U474" s="44">
        <f t="shared" si="380"/>
        <v>0</v>
      </c>
      <c r="V474" s="44">
        <f t="shared" si="380"/>
        <v>0</v>
      </c>
      <c r="W474" s="44">
        <f t="shared" si="380"/>
        <v>0</v>
      </c>
      <c r="X474" s="44">
        <f t="shared" si="380"/>
        <v>0</v>
      </c>
      <c r="Y474" s="44">
        <f t="shared" si="380"/>
        <v>0</v>
      </c>
      <c r="Z474" s="45">
        <f>FUELUSE(Y474,Z456,Y456,Z465,Y465,Z$7,$D474,$E474,$F474,$G474)</f>
        <v>0</v>
      </c>
      <c r="AA474" s="45"/>
      <c r="AB474" s="23" t="str">
        <f>LOWER(Settings!$C$4)&amp;".mit."&amp;$A474&amp;IF($C474="","","."&amp;$C474&amp;"."&amp;$B474)&amp;IF(INDEX(Variables!$D$5:$D$65,MATCH($A474,Variables!$A$5:$A$65,0))="","","."&amp;INDEX(Variables!$D$5:$D$65,MATCH($A474,Variables!$A$5:$A$65,0)))&amp;"."&amp;AB$5</f>
        <v>egy.mit.ener.res.gso.e.2</v>
      </c>
      <c r="AC474" s="43">
        <f>INDEX(Inputs!$U$5:$U$132,MATCH($B474&amp;"|"&amp;$C474,Inputs!$A$5:$A$132,0))</f>
        <v>0</v>
      </c>
      <c r="AD474" s="44">
        <f t="shared" ref="AD474:AO474" si="381">AC474*(1/(1+$G474))^(1+$E474)*(1+AD$7)^$D474*(AD456/AC456)^$E474*((AD456+AD465)/(AC456+AC465))^($F474*(1+$E474))</f>
        <v>0</v>
      </c>
      <c r="AE474" s="44">
        <f t="shared" si="381"/>
        <v>0</v>
      </c>
      <c r="AF474" s="44">
        <f t="shared" si="381"/>
        <v>0</v>
      </c>
      <c r="AG474" s="44">
        <f t="shared" si="381"/>
        <v>0</v>
      </c>
      <c r="AH474" s="44">
        <f t="shared" si="381"/>
        <v>0</v>
      </c>
      <c r="AI474" s="44">
        <f t="shared" si="381"/>
        <v>0</v>
      </c>
      <c r="AJ474" s="44">
        <f t="shared" si="381"/>
        <v>0</v>
      </c>
      <c r="AK474" s="44">
        <f t="shared" si="381"/>
        <v>0</v>
      </c>
      <c r="AL474" s="44">
        <f t="shared" si="381"/>
        <v>0</v>
      </c>
      <c r="AM474" s="44">
        <f t="shared" si="381"/>
        <v>0</v>
      </c>
      <c r="AN474" s="44">
        <f t="shared" si="381"/>
        <v>0</v>
      </c>
      <c r="AO474" s="44">
        <f t="shared" si="381"/>
        <v>0</v>
      </c>
      <c r="AP474" s="45">
        <f>FUELUSE(AO474,AP456,AO456,AP465,AO465,AP$7,$D474,$E474,$F474,$G474)</f>
        <v>0</v>
      </c>
    </row>
    <row r="475" spans="1:42" hidden="1" outlineLevel="2" x14ac:dyDescent="0.25">
      <c r="A475" s="5" t="s">
        <v>930</v>
      </c>
      <c r="B475" s="5" t="s">
        <v>873</v>
      </c>
      <c r="C475" s="5" t="s">
        <v>884</v>
      </c>
      <c r="D475" s="37">
        <f>INDEX(Inputs!$N$5:$N$132,MATCH($B475&amp;"|"&amp;$C475,Inputs!$A$5:$A$132,0))</f>
        <v>0.5</v>
      </c>
      <c r="E475" s="37">
        <f>INDEX(Inputs!$O$5:$O$132,MATCH($B475&amp;"|"&amp;$C475,Inputs!$A$5:$A$132,0))</f>
        <v>-0.3</v>
      </c>
      <c r="F475" s="37">
        <f>INDEX(Inputs!$P$5:$P$132,MATCH($B475&amp;"|"&amp;$C475,Inputs!$A$5:$A$132,0))</f>
        <v>-0.3</v>
      </c>
      <c r="G475" s="37">
        <f>INDEX(Inputs!$Q$5:$Q$132,MATCH($B475&amp;"|"&amp;$C475,Inputs!$A$5:$A$132,0))</f>
        <v>5.0000000000000001E-3</v>
      </c>
      <c r="H475" s="5" t="str">
        <f>INDEX(Variables!$B$5:$B$65,MATCH($A475,Variables!$A$5:$A$65,0))&amp;IF($C475="",""," | "&amp;INDEX(Mapping!$B$5:$B$26,MATCH($C475,Mapping!$A$5:$A$26,0))&amp;" | "&amp;INDEX(Mapping!$B$30:$B$41,MATCH($B475,Mapping!$A$30:$A$41,0)))</f>
        <v>Fuel use | Residential | Diesel</v>
      </c>
      <c r="I475" s="5" t="str">
        <f>INDEX(Variables!$C$5:$C$65,MATCH($A475,Variables!$A$5:$A$65,0))</f>
        <v>ktoe</v>
      </c>
      <c r="J475" s="5" t="str">
        <f>INDEX(Variables!$E$5:$E$65,MATCH($A475,Variables!$A$5:$A$65,0))</f>
        <v>Inputs (base year), CPAT eq. 3.3.3</v>
      </c>
      <c r="K475" s="5"/>
      <c r="L475" s="23" t="str">
        <f>LOWER(Settings!$C$4)&amp;".mit."&amp;$A475&amp;IF($C475="","","."&amp;$C475&amp;"."&amp;$B475)&amp;IF(INDEX(Variables!$D$5:$D$65,MATCH($A475,Variables!$A$5:$A$65,0))="","","."&amp;INDEX(Variables!$D$5:$D$65,MATCH($A475,Variables!$A$5:$A$65,0)))&amp;"."&amp;L$5</f>
        <v>egy.mit.ener.res.die.e.1</v>
      </c>
      <c r="M475" s="43">
        <f>INDEX(Inputs!$U$5:$U$132,MATCH($B475&amp;"|"&amp;$C475,Inputs!$A$5:$A$132,0))</f>
        <v>0</v>
      </c>
      <c r="N475" s="44">
        <f t="shared" ref="N475:Y475" si="382">M475*(1/(1+$G475))^(1+$E475)*(1+N$7)^$D475*(N457/M457)^$E475*((N457+N466)/(M457+M466))^($F475*(1+$E475))</f>
        <v>0</v>
      </c>
      <c r="O475" s="44">
        <f t="shared" si="382"/>
        <v>0</v>
      </c>
      <c r="P475" s="44">
        <f t="shared" si="382"/>
        <v>0</v>
      </c>
      <c r="Q475" s="44">
        <f t="shared" si="382"/>
        <v>0</v>
      </c>
      <c r="R475" s="44">
        <f t="shared" si="382"/>
        <v>0</v>
      </c>
      <c r="S475" s="44">
        <f t="shared" si="382"/>
        <v>0</v>
      </c>
      <c r="T475" s="44">
        <f t="shared" si="382"/>
        <v>0</v>
      </c>
      <c r="U475" s="44">
        <f t="shared" si="382"/>
        <v>0</v>
      </c>
      <c r="V475" s="44">
        <f t="shared" si="382"/>
        <v>0</v>
      </c>
      <c r="W475" s="44">
        <f t="shared" si="382"/>
        <v>0</v>
      </c>
      <c r="X475" s="44">
        <f t="shared" si="382"/>
        <v>0</v>
      </c>
      <c r="Y475" s="44">
        <f t="shared" si="382"/>
        <v>0</v>
      </c>
      <c r="Z475" s="45">
        <f>FUELUSE(Y475,Z457,Y457,Z466,Y466,Z$7,$D475,$E475,$F475,$G475)</f>
        <v>0</v>
      </c>
      <c r="AA475" s="45"/>
      <c r="AB475" s="23" t="str">
        <f>LOWER(Settings!$C$4)&amp;".mit."&amp;$A475&amp;IF($C475="","","."&amp;$C475&amp;"."&amp;$B475)&amp;IF(INDEX(Variables!$D$5:$D$65,MATCH($A475,Variables!$A$5:$A$65,0))="","","."&amp;INDEX(Variables!$D$5:$D$65,MATCH($A475,Variables!$A$5:$A$65,0)))&amp;"."&amp;AB$5</f>
        <v>egy.mit.ener.res.die.e.2</v>
      </c>
      <c r="AC475" s="43">
        <f>INDEX(Inputs!$U$5:$U$132,MATCH($B475&amp;"|"&amp;$C475,Inputs!$A$5:$A$132,0))</f>
        <v>0</v>
      </c>
      <c r="AD475" s="44">
        <f t="shared" ref="AD475:AO475" si="383">AC475*(1/(1+$G475))^(1+$E475)*(1+AD$7)^$D475*(AD457/AC457)^$E475*((AD457+AD466)/(AC457+AC466))^($F475*(1+$E475))</f>
        <v>0</v>
      </c>
      <c r="AE475" s="44">
        <f t="shared" si="383"/>
        <v>0</v>
      </c>
      <c r="AF475" s="44">
        <f t="shared" si="383"/>
        <v>0</v>
      </c>
      <c r="AG475" s="44">
        <f t="shared" si="383"/>
        <v>0</v>
      </c>
      <c r="AH475" s="44">
        <f t="shared" si="383"/>
        <v>0</v>
      </c>
      <c r="AI475" s="44">
        <f t="shared" si="383"/>
        <v>0</v>
      </c>
      <c r="AJ475" s="44">
        <f t="shared" si="383"/>
        <v>0</v>
      </c>
      <c r="AK475" s="44">
        <f t="shared" si="383"/>
        <v>0</v>
      </c>
      <c r="AL475" s="44">
        <f t="shared" si="383"/>
        <v>0</v>
      </c>
      <c r="AM475" s="44">
        <f t="shared" si="383"/>
        <v>0</v>
      </c>
      <c r="AN475" s="44">
        <f t="shared" si="383"/>
        <v>0</v>
      </c>
      <c r="AO475" s="44">
        <f t="shared" si="383"/>
        <v>0</v>
      </c>
      <c r="AP475" s="45">
        <f>FUELUSE(AO475,AP457,AO457,AP466,AO466,AP$7,$D475,$E475,$F475,$G475)</f>
        <v>0</v>
      </c>
    </row>
    <row r="476" spans="1:42" hidden="1" outlineLevel="2" x14ac:dyDescent="0.25">
      <c r="A476" s="5" t="s">
        <v>930</v>
      </c>
      <c r="B476" s="5" t="s">
        <v>874</v>
      </c>
      <c r="C476" s="5" t="s">
        <v>884</v>
      </c>
      <c r="D476" s="37">
        <f>INDEX(Inputs!$N$5:$N$132,MATCH($B476&amp;"|"&amp;$C476,Inputs!$A$5:$A$132,0))</f>
        <v>0.5</v>
      </c>
      <c r="E476" s="37">
        <f>INDEX(Inputs!$O$5:$O$132,MATCH($B476&amp;"|"&amp;$C476,Inputs!$A$5:$A$132,0))</f>
        <v>-0.3</v>
      </c>
      <c r="F476" s="37">
        <f>INDEX(Inputs!$P$5:$P$132,MATCH($B476&amp;"|"&amp;$C476,Inputs!$A$5:$A$132,0))</f>
        <v>-0.4</v>
      </c>
      <c r="G476" s="37">
        <f>INDEX(Inputs!$Q$5:$Q$132,MATCH($B476&amp;"|"&amp;$C476,Inputs!$A$5:$A$132,0))</f>
        <v>5.0000000000000001E-3</v>
      </c>
      <c r="H476" s="5" t="str">
        <f>INDEX(Variables!$B$5:$B$65,MATCH($A476,Variables!$A$5:$A$65,0))&amp;IF($C476="",""," | "&amp;INDEX(Mapping!$B$5:$B$26,MATCH($C476,Mapping!$A$5:$A$26,0))&amp;" | "&amp;INDEX(Mapping!$B$30:$B$41,MATCH($B476,Mapping!$A$30:$A$41,0)))</f>
        <v>Fuel use | Residential | LPG</v>
      </c>
      <c r="I476" s="5" t="str">
        <f>INDEX(Variables!$C$5:$C$65,MATCH($A476,Variables!$A$5:$A$65,0))</f>
        <v>ktoe</v>
      </c>
      <c r="J476" s="5" t="str">
        <f>INDEX(Variables!$E$5:$E$65,MATCH($A476,Variables!$A$5:$A$65,0))</f>
        <v>Inputs (base year), CPAT eq. 3.3.3</v>
      </c>
      <c r="K476" s="5"/>
      <c r="L476" s="23" t="str">
        <f>LOWER(Settings!$C$4)&amp;".mit."&amp;$A476&amp;IF($C476="","","."&amp;$C476&amp;"."&amp;$B476)&amp;IF(INDEX(Variables!$D$5:$D$65,MATCH($A476,Variables!$A$5:$A$65,0))="","","."&amp;INDEX(Variables!$D$5:$D$65,MATCH($A476,Variables!$A$5:$A$65,0)))&amp;"."&amp;L$5</f>
        <v>egy.mit.ener.res.lpg.e.1</v>
      </c>
      <c r="M476" s="43">
        <f>INDEX(Inputs!$U$5:$U$132,MATCH($B476&amp;"|"&amp;$C476,Inputs!$A$5:$A$132,0))</f>
        <v>3182.2559195641002</v>
      </c>
      <c r="N476" s="44">
        <f t="shared" ref="N476:Y476" si="384">M476*(1/(1+$G476))^(1+$E476)*(1+N$7)^$D476*(N458/M458)^$E476*((N458+N467)/(M458+M467))^($F476*(1+$E476))</f>
        <v>4466.3457685377098</v>
      </c>
      <c r="O476" s="44">
        <f t="shared" si="384"/>
        <v>5069.6516779227104</v>
      </c>
      <c r="P476" s="44">
        <f t="shared" si="384"/>
        <v>5161.7419837870029</v>
      </c>
      <c r="Q476" s="44">
        <f t="shared" si="384"/>
        <v>5251.6604375891384</v>
      </c>
      <c r="R476" s="44">
        <f t="shared" si="384"/>
        <v>5358.2326634591273</v>
      </c>
      <c r="S476" s="44">
        <f t="shared" si="384"/>
        <v>5485.3485873404143</v>
      </c>
      <c r="T476" s="44">
        <f t="shared" si="384"/>
        <v>5607.2609776830159</v>
      </c>
      <c r="U476" s="44">
        <f t="shared" si="384"/>
        <v>5721.3948460376432</v>
      </c>
      <c r="V476" s="44">
        <f t="shared" si="384"/>
        <v>5836.3721721356369</v>
      </c>
      <c r="W476" s="44">
        <f t="shared" si="384"/>
        <v>5952.1502693766488</v>
      </c>
      <c r="X476" s="44">
        <f t="shared" si="384"/>
        <v>6068.6849379126315</v>
      </c>
      <c r="Y476" s="44">
        <f t="shared" si="384"/>
        <v>6185.9304792496323</v>
      </c>
      <c r="Z476" s="45">
        <f>FUELUSE(Y476,Z458,Y458,Z467,Y467,Z$7,$D476,$E476,$F476,$G476)</f>
        <v>6303.8397131143247</v>
      </c>
      <c r="AA476" s="45"/>
      <c r="AB476" s="23" t="str">
        <f>LOWER(Settings!$C$4)&amp;".mit."&amp;$A476&amp;IF($C476="","","."&amp;$C476&amp;"."&amp;$B476)&amp;IF(INDEX(Variables!$D$5:$D$65,MATCH($A476,Variables!$A$5:$A$65,0))="","","."&amp;INDEX(Variables!$D$5:$D$65,MATCH($A476,Variables!$A$5:$A$65,0)))&amp;"."&amp;AB$5</f>
        <v>egy.mit.ener.res.lpg.e.2</v>
      </c>
      <c r="AC476" s="43">
        <f>INDEX(Inputs!$U$5:$U$132,MATCH($B476&amp;"|"&amp;$C476,Inputs!$A$5:$A$132,0))</f>
        <v>3182.2559195641002</v>
      </c>
      <c r="AD476" s="44">
        <f t="shared" ref="AD476:AO476" si="385">AC476*(1/(1+$G476))^(1+$E476)*(1+AD$7)^$D476*(AD458/AC458)^$E476*((AD458+AD467)/(AC458+AC467))^($F476*(1+$E476))</f>
        <v>4466.3457685377098</v>
      </c>
      <c r="AE476" s="44">
        <f t="shared" si="385"/>
        <v>5069.6516779227104</v>
      </c>
      <c r="AF476" s="44">
        <f t="shared" si="385"/>
        <v>5161.7419837870029</v>
      </c>
      <c r="AG476" s="44">
        <f t="shared" si="385"/>
        <v>5251.6604375891384</v>
      </c>
      <c r="AH476" s="44">
        <f t="shared" si="385"/>
        <v>4250.9954238988121</v>
      </c>
      <c r="AI476" s="44">
        <f t="shared" si="385"/>
        <v>4351.8438275915278</v>
      </c>
      <c r="AJ476" s="44">
        <f t="shared" si="385"/>
        <v>4448.5639676103074</v>
      </c>
      <c r="AK476" s="44">
        <f t="shared" si="385"/>
        <v>4539.1129569060004</v>
      </c>
      <c r="AL476" s="44">
        <f t="shared" si="385"/>
        <v>4630.3311099414013</v>
      </c>
      <c r="AM476" s="44">
        <f t="shared" si="385"/>
        <v>4722.18456097119</v>
      </c>
      <c r="AN476" s="44">
        <f t="shared" si="385"/>
        <v>4814.6382437032535</v>
      </c>
      <c r="AO476" s="44">
        <f t="shared" si="385"/>
        <v>4907.6559028831316</v>
      </c>
      <c r="AP476" s="45">
        <f>FUELUSE(AO476,AP458,AO458,AP467,AO467,AP$7,$D476,$E476,$F476,$G476)</f>
        <v>5001.2001076752103</v>
      </c>
    </row>
    <row r="477" spans="1:42" hidden="1" outlineLevel="2" x14ac:dyDescent="0.25">
      <c r="A477" s="5" t="s">
        <v>930</v>
      </c>
      <c r="B477" s="5" t="s">
        <v>875</v>
      </c>
      <c r="C477" s="5" t="s">
        <v>884</v>
      </c>
      <c r="D477" s="37">
        <f>INDEX(Inputs!$N$5:$N$132,MATCH($B477&amp;"|"&amp;$C477,Inputs!$A$5:$A$132,0))</f>
        <v>0.5</v>
      </c>
      <c r="E477" s="37">
        <f>INDEX(Inputs!$O$5:$O$132,MATCH($B477&amp;"|"&amp;$C477,Inputs!$A$5:$A$132,0))</f>
        <v>-0.3</v>
      </c>
      <c r="F477" s="37">
        <f>INDEX(Inputs!$P$5:$P$132,MATCH($B477&amp;"|"&amp;$C477,Inputs!$A$5:$A$132,0))</f>
        <v>-0.4</v>
      </c>
      <c r="G477" s="37">
        <f>INDEX(Inputs!$Q$5:$Q$132,MATCH($B477&amp;"|"&amp;$C477,Inputs!$A$5:$A$132,0))</f>
        <v>5.0000000000000001E-3</v>
      </c>
      <c r="H477" s="5" t="str">
        <f>INDEX(Variables!$B$5:$B$65,MATCH($A477,Variables!$A$5:$A$65,0))&amp;IF($C477="",""," | "&amp;INDEX(Mapping!$B$5:$B$26,MATCH($C477,Mapping!$A$5:$A$26,0))&amp;" | "&amp;INDEX(Mapping!$B$30:$B$41,MATCH($B477,Mapping!$A$30:$A$41,0)))</f>
        <v>Fuel use | Residential | Kerosene</v>
      </c>
      <c r="I477" s="5" t="str">
        <f>INDEX(Variables!$C$5:$C$65,MATCH($A477,Variables!$A$5:$A$65,0))</f>
        <v>ktoe</v>
      </c>
      <c r="J477" s="5" t="str">
        <f>INDEX(Variables!$E$5:$E$65,MATCH($A477,Variables!$A$5:$A$65,0))</f>
        <v>Inputs (base year), CPAT eq. 3.3.3</v>
      </c>
      <c r="K477" s="5"/>
      <c r="L477" s="23" t="str">
        <f>LOWER(Settings!$C$4)&amp;".mit."&amp;$A477&amp;IF($C477="","","."&amp;$C477&amp;"."&amp;$B477)&amp;IF(INDEX(Variables!$D$5:$D$65,MATCH($A477,Variables!$A$5:$A$65,0))="","","."&amp;INDEX(Variables!$D$5:$D$65,MATCH($A477,Variables!$A$5:$A$65,0)))&amp;"."&amp;L$5</f>
        <v>egy.mit.ener.res.ker.e.1</v>
      </c>
      <c r="M477" s="43">
        <f>INDEX(Inputs!$U$5:$U$132,MATCH($B477&amp;"|"&amp;$C477,Inputs!$A$5:$A$132,0))</f>
        <v>2.76900540691173</v>
      </c>
      <c r="N477" s="44">
        <f t="shared" ref="N477:Y477" si="386">M477*(1/(1+$G477))^(1+$E477)*(1+N$7)^$D477*(N459/M459)^$E477*((N459+N468)/(M459+M468))^($F477*(1+$E477))</f>
        <v>3.694196900175085</v>
      </c>
      <c r="O477" s="44">
        <f t="shared" si="386"/>
        <v>3.8534756369687715</v>
      </c>
      <c r="P477" s="44">
        <f t="shared" si="386"/>
        <v>3.9234740851056387</v>
      </c>
      <c r="Q477" s="44">
        <f t="shared" si="386"/>
        <v>3.9918216941828772</v>
      </c>
      <c r="R477" s="44">
        <f t="shared" si="386"/>
        <v>4.0728279451164342</v>
      </c>
      <c r="S477" s="44">
        <f t="shared" si="386"/>
        <v>4.1694495962410008</v>
      </c>
      <c r="T477" s="44">
        <f t="shared" si="386"/>
        <v>4.2621160072442787</v>
      </c>
      <c r="U477" s="44">
        <f t="shared" si="386"/>
        <v>4.3488699124431012</v>
      </c>
      <c r="V477" s="44">
        <f t="shared" si="386"/>
        <v>4.4362649354289756</v>
      </c>
      <c r="W477" s="44">
        <f t="shared" si="386"/>
        <v>4.5242686298357775</v>
      </c>
      <c r="X477" s="44">
        <f t="shared" si="386"/>
        <v>4.6128473990678378</v>
      </c>
      <c r="Y477" s="44">
        <f t="shared" si="386"/>
        <v>4.7019665073988612</v>
      </c>
      <c r="Z477" s="45">
        <f>FUELUSE(Y477,Z459,Y459,Z468,Y468,Z$7,$D477,$E477,$F477,$G477)</f>
        <v>4.7915900927922905</v>
      </c>
      <c r="AA477" s="45"/>
      <c r="AB477" s="23" t="str">
        <f>LOWER(Settings!$C$4)&amp;".mit."&amp;$A477&amp;IF($C477="","","."&amp;$C477&amp;"."&amp;$B477)&amp;IF(INDEX(Variables!$D$5:$D$65,MATCH($A477,Variables!$A$5:$A$65,0))="","","."&amp;INDEX(Variables!$D$5:$D$65,MATCH($A477,Variables!$A$5:$A$65,0)))&amp;"."&amp;AB$5</f>
        <v>egy.mit.ener.res.ker.e.2</v>
      </c>
      <c r="AC477" s="43">
        <f>INDEX(Inputs!$U$5:$U$132,MATCH($B477&amp;"|"&amp;$C477,Inputs!$A$5:$A$132,0))</f>
        <v>2.76900540691173</v>
      </c>
      <c r="AD477" s="44">
        <f t="shared" ref="AD477:AO477" si="387">AC477*(1/(1+$G477))^(1+$E477)*(1+AD$7)^$D477*(AD459/AC459)^$E477*((AD459+AD468)/(AC459+AC468))^($F477*(1+$E477))</f>
        <v>3.694196900175085</v>
      </c>
      <c r="AE477" s="44">
        <f t="shared" si="387"/>
        <v>3.8534756369687715</v>
      </c>
      <c r="AF477" s="44">
        <f t="shared" si="387"/>
        <v>3.9234740851056387</v>
      </c>
      <c r="AG477" s="44">
        <f t="shared" si="387"/>
        <v>3.9918216941828772</v>
      </c>
      <c r="AH477" s="44">
        <f t="shared" si="387"/>
        <v>3.5923865782979978</v>
      </c>
      <c r="AI477" s="44">
        <f t="shared" si="387"/>
        <v>3.6776104884042615</v>
      </c>
      <c r="AJ477" s="44">
        <f t="shared" si="387"/>
        <v>3.7593457287908292</v>
      </c>
      <c r="AK477" s="44">
        <f t="shared" si="387"/>
        <v>3.8358659179200751</v>
      </c>
      <c r="AL477" s="44">
        <f t="shared" si="387"/>
        <v>3.9129515969163986</v>
      </c>
      <c r="AM477" s="44">
        <f t="shared" si="387"/>
        <v>3.9905741468713285</v>
      </c>
      <c r="AN477" s="44">
        <f t="shared" si="387"/>
        <v>4.0687039343309142</v>
      </c>
      <c r="AO477" s="44">
        <f t="shared" si="387"/>
        <v>4.1473103210853886</v>
      </c>
      <c r="AP477" s="45">
        <f>FUELUSE(AO477,AP459,AO459,AP468,AO468,AP$7,$D477,$E477,$F477,$G477)</f>
        <v>4.2263616754772064</v>
      </c>
    </row>
    <row r="478" spans="1:42" hidden="1" outlineLevel="2" x14ac:dyDescent="0.25">
      <c r="A478" s="5" t="s">
        <v>930</v>
      </c>
      <c r="B478" s="5" t="s">
        <v>876</v>
      </c>
      <c r="C478" s="5" t="s">
        <v>884</v>
      </c>
      <c r="D478" s="37">
        <f>INDEX(Inputs!$N$5:$N$132,MATCH($B478&amp;"|"&amp;$C478,Inputs!$A$5:$A$132,0))</f>
        <v>0.5</v>
      </c>
      <c r="E478" s="37">
        <f>INDEX(Inputs!$O$5:$O$132,MATCH($B478&amp;"|"&amp;$C478,Inputs!$A$5:$A$132,0))</f>
        <v>-0.3</v>
      </c>
      <c r="F478" s="37">
        <f>INDEX(Inputs!$P$5:$P$132,MATCH($B478&amp;"|"&amp;$C478,Inputs!$A$5:$A$132,0))</f>
        <v>-0.4</v>
      </c>
      <c r="G478" s="37">
        <f>INDEX(Inputs!$Q$5:$Q$132,MATCH($B478&amp;"|"&amp;$C478,Inputs!$A$5:$A$132,0))</f>
        <v>5.0000000000000001E-3</v>
      </c>
      <c r="H478" s="5" t="str">
        <f>INDEX(Variables!$B$5:$B$65,MATCH($A478,Variables!$A$5:$A$65,0))&amp;IF($C478="",""," | "&amp;INDEX(Mapping!$B$5:$B$26,MATCH($C478,Mapping!$A$5:$A$26,0))&amp;" | "&amp;INDEX(Mapping!$B$30:$B$41,MATCH($B478,Mapping!$A$30:$A$41,0)))</f>
        <v>Fuel use | Residential | Other oil products</v>
      </c>
      <c r="I478" s="5" t="str">
        <f>INDEX(Variables!$C$5:$C$65,MATCH($A478,Variables!$A$5:$A$65,0))</f>
        <v>ktoe</v>
      </c>
      <c r="J478" s="5" t="str">
        <f>INDEX(Variables!$E$5:$E$65,MATCH($A478,Variables!$A$5:$A$65,0))</f>
        <v>Inputs (base year), CPAT eq. 3.3.3</v>
      </c>
      <c r="K478" s="5"/>
      <c r="L478" s="23" t="str">
        <f>LOWER(Settings!$C$4)&amp;".mit."&amp;$A478&amp;IF($C478="","","."&amp;$C478&amp;"."&amp;$B478)&amp;IF(INDEX(Variables!$D$5:$D$65,MATCH($A478,Variables!$A$5:$A$65,0))="","","."&amp;INDEX(Variables!$D$5:$D$65,MATCH($A478,Variables!$A$5:$A$65,0)))&amp;"."&amp;L$5</f>
        <v>egy.mit.ener.res.oop.e.1</v>
      </c>
      <c r="M478" s="43">
        <f>INDEX(Inputs!$U$5:$U$132,MATCH($B478&amp;"|"&amp;$C478,Inputs!$A$5:$A$132,0))</f>
        <v>0</v>
      </c>
      <c r="N478" s="44">
        <f t="shared" ref="N478:Y478" si="388">M478*(1/(1+$G478))^(1+$E478)*(1+N$7)^$D478*(N460/M460)^$E478*((N460+N469)/(M460+M469))^($F478*(1+$E478))</f>
        <v>0</v>
      </c>
      <c r="O478" s="44">
        <f t="shared" si="388"/>
        <v>0</v>
      </c>
      <c r="P478" s="44">
        <f t="shared" si="388"/>
        <v>0</v>
      </c>
      <c r="Q478" s="44">
        <f t="shared" si="388"/>
        <v>0</v>
      </c>
      <c r="R478" s="44">
        <f t="shared" si="388"/>
        <v>0</v>
      </c>
      <c r="S478" s="44">
        <f t="shared" si="388"/>
        <v>0</v>
      </c>
      <c r="T478" s="44">
        <f t="shared" si="388"/>
        <v>0</v>
      </c>
      <c r="U478" s="44">
        <f t="shared" si="388"/>
        <v>0</v>
      </c>
      <c r="V478" s="44">
        <f t="shared" si="388"/>
        <v>0</v>
      </c>
      <c r="W478" s="44">
        <f t="shared" si="388"/>
        <v>0</v>
      </c>
      <c r="X478" s="44">
        <f t="shared" si="388"/>
        <v>0</v>
      </c>
      <c r="Y478" s="44">
        <f t="shared" si="388"/>
        <v>0</v>
      </c>
      <c r="Z478" s="45">
        <f>FUELUSE(Y478,Z460,Y460,Z469,Y469,Z$7,$D478,$E478,$F478,$G478)</f>
        <v>0</v>
      </c>
      <c r="AA478" s="45"/>
      <c r="AB478" s="23" t="str">
        <f>LOWER(Settings!$C$4)&amp;".mit."&amp;$A478&amp;IF($C478="","","."&amp;$C478&amp;"."&amp;$B478)&amp;IF(INDEX(Variables!$D$5:$D$65,MATCH($A478,Variables!$A$5:$A$65,0))="","","."&amp;INDEX(Variables!$D$5:$D$65,MATCH($A478,Variables!$A$5:$A$65,0)))&amp;"."&amp;AB$5</f>
        <v>egy.mit.ener.res.oop.e.2</v>
      </c>
      <c r="AC478" s="43">
        <f>INDEX(Inputs!$U$5:$U$132,MATCH($B478&amp;"|"&amp;$C478,Inputs!$A$5:$A$132,0))</f>
        <v>0</v>
      </c>
      <c r="AD478" s="44">
        <f t="shared" ref="AD478:AO478" si="389">AC478*(1/(1+$G478))^(1+$E478)*(1+AD$7)^$D478*(AD460/AC460)^$E478*((AD460+AD469)/(AC460+AC469))^($F478*(1+$E478))</f>
        <v>0</v>
      </c>
      <c r="AE478" s="44">
        <f t="shared" si="389"/>
        <v>0</v>
      </c>
      <c r="AF478" s="44">
        <f t="shared" si="389"/>
        <v>0</v>
      </c>
      <c r="AG478" s="44">
        <f t="shared" si="389"/>
        <v>0</v>
      </c>
      <c r="AH478" s="44">
        <f t="shared" si="389"/>
        <v>0</v>
      </c>
      <c r="AI478" s="44">
        <f t="shared" si="389"/>
        <v>0</v>
      </c>
      <c r="AJ478" s="44">
        <f t="shared" si="389"/>
        <v>0</v>
      </c>
      <c r="AK478" s="44">
        <f t="shared" si="389"/>
        <v>0</v>
      </c>
      <c r="AL478" s="44">
        <f t="shared" si="389"/>
        <v>0</v>
      </c>
      <c r="AM478" s="44">
        <f t="shared" si="389"/>
        <v>0</v>
      </c>
      <c r="AN478" s="44">
        <f t="shared" si="389"/>
        <v>0</v>
      </c>
      <c r="AO478" s="44">
        <f t="shared" si="389"/>
        <v>0</v>
      </c>
      <c r="AP478" s="45">
        <f>FUELUSE(AO478,AP460,AO460,AP469,AO469,AP$7,$D478,$E478,$F478,$G478)</f>
        <v>0</v>
      </c>
    </row>
    <row r="479" spans="1:42" hidden="1" outlineLevel="2" x14ac:dyDescent="0.25">
      <c r="A479" s="5" t="s">
        <v>930</v>
      </c>
      <c r="B479" s="5" t="s">
        <v>877</v>
      </c>
      <c r="C479" s="5" t="s">
        <v>884</v>
      </c>
      <c r="D479" s="37">
        <f>INDEX(Inputs!$N$5:$N$132,MATCH($B479&amp;"|"&amp;$C479,Inputs!$A$5:$A$132,0))</f>
        <v>0.1</v>
      </c>
      <c r="E479" s="37">
        <f>INDEX(Inputs!$O$5:$O$132,MATCH($B479&amp;"|"&amp;$C479,Inputs!$A$5:$A$132,0))</f>
        <v>-0.3</v>
      </c>
      <c r="F479" s="37">
        <f>INDEX(Inputs!$P$5:$P$132,MATCH($B479&amp;"|"&amp;$C479,Inputs!$A$5:$A$132,0))</f>
        <v>-0.2</v>
      </c>
      <c r="G479" s="37">
        <f>INDEX(Inputs!$Q$5:$Q$132,MATCH($B479&amp;"|"&amp;$C479,Inputs!$A$5:$A$132,0))</f>
        <v>5.0000000000000001E-3</v>
      </c>
      <c r="H479" s="5" t="str">
        <f>INDEX(Variables!$B$5:$B$65,MATCH($A479,Variables!$A$5:$A$65,0))&amp;IF($C479="",""," | "&amp;INDEX(Mapping!$B$5:$B$26,MATCH($C479,Mapping!$A$5:$A$26,0))&amp;" | "&amp;INDEX(Mapping!$B$30:$B$41,MATCH($B479,Mapping!$A$30:$A$41,0)))</f>
        <v>Fuel use | Residential | Biomass</v>
      </c>
      <c r="I479" s="5" t="str">
        <f>INDEX(Variables!$C$5:$C$65,MATCH($A479,Variables!$A$5:$A$65,0))</f>
        <v>ktoe</v>
      </c>
      <c r="J479" s="5" t="str">
        <f>INDEX(Variables!$E$5:$E$65,MATCH($A479,Variables!$A$5:$A$65,0))</f>
        <v>Inputs (base year), CPAT eq. 3.3.3</v>
      </c>
      <c r="K479" s="5"/>
      <c r="L479" s="23" t="str">
        <f>LOWER(Settings!$C$4)&amp;".mit."&amp;$A479&amp;IF($C479="","","."&amp;$C479&amp;"."&amp;$B479)&amp;IF(INDEX(Variables!$D$5:$D$65,MATCH($A479,Variables!$A$5:$A$65,0))="","","."&amp;INDEX(Variables!$D$5:$D$65,MATCH($A479,Variables!$A$5:$A$65,0)))&amp;"."&amp;L$5</f>
        <v>egy.mit.ener.res.bio.e.1</v>
      </c>
      <c r="M479" s="43">
        <f>INDEX(Inputs!$U$5:$U$132,MATCH($B479&amp;"|"&amp;$C479,Inputs!$A$5:$A$132,0))</f>
        <v>1579.83074407564</v>
      </c>
      <c r="N479" s="44">
        <f t="shared" ref="N479:Y479" si="390">M479*(1/(1+$G479))^(1+$E479)*(1+N$7)^$D479*(N461/M461)^$E479*((N461+N470)/(M461+M470))^($F479*(1+$E479))</f>
        <v>1580.1636274360847</v>
      </c>
      <c r="O479" s="44">
        <f t="shared" si="390"/>
        <v>1578.3565573164628</v>
      </c>
      <c r="P479" s="44">
        <f t="shared" si="390"/>
        <v>1579.63140142221</v>
      </c>
      <c r="Q479" s="44">
        <f t="shared" si="390"/>
        <v>1580.6759044124292</v>
      </c>
      <c r="R479" s="44">
        <f t="shared" si="390"/>
        <v>1582.6133483237384</v>
      </c>
      <c r="S479" s="44">
        <f t="shared" si="390"/>
        <v>1585.6172528576728</v>
      </c>
      <c r="T479" s="44">
        <f t="shared" si="390"/>
        <v>1588.1615439033769</v>
      </c>
      <c r="U479" s="44">
        <f t="shared" si="390"/>
        <v>1590.1273638430685</v>
      </c>
      <c r="V479" s="44">
        <f t="shared" si="390"/>
        <v>1592.0149004108159</v>
      </c>
      <c r="W479" s="44">
        <f t="shared" si="390"/>
        <v>1593.8238281885633</v>
      </c>
      <c r="X479" s="44">
        <f t="shared" si="390"/>
        <v>1595.5538331648954</v>
      </c>
      <c r="Y479" s="44">
        <f t="shared" si="390"/>
        <v>1597.2046128236816</v>
      </c>
      <c r="Z479" s="45">
        <f>FUELUSE(Y479,Z461,Y461,Z470,Y470,Z$7,$D479,$E479,$F479,$G479)</f>
        <v>1598.7758762299995</v>
      </c>
      <c r="AA479" s="45"/>
      <c r="AB479" s="23" t="str">
        <f>LOWER(Settings!$C$4)&amp;".mit."&amp;$A479&amp;IF($C479="","","."&amp;$C479&amp;"."&amp;$B479)&amp;IF(INDEX(Variables!$D$5:$D$65,MATCH($A479,Variables!$A$5:$A$65,0))="","","."&amp;INDEX(Variables!$D$5:$D$65,MATCH($A479,Variables!$A$5:$A$65,0)))&amp;"."&amp;AB$5</f>
        <v>egy.mit.ener.res.bio.e.2</v>
      </c>
      <c r="AC479" s="43">
        <f>INDEX(Inputs!$U$5:$U$132,MATCH($B479&amp;"|"&amp;$C479,Inputs!$A$5:$A$132,0))</f>
        <v>1579.83074407564</v>
      </c>
      <c r="AD479" s="44">
        <f t="shared" ref="AD479:AO479" si="391">AC479*(1/(1+$G479))^(1+$E479)*(1+AD$7)^$D479*(AD461/AC461)^$E479*((AD461+AD470)/(AC461+AC470))^($F479*(1+$E479))</f>
        <v>1580.1636274360847</v>
      </c>
      <c r="AE479" s="44">
        <f t="shared" si="391"/>
        <v>1578.3565573164628</v>
      </c>
      <c r="AF479" s="44">
        <f t="shared" si="391"/>
        <v>1579.63140142221</v>
      </c>
      <c r="AG479" s="44">
        <f t="shared" si="391"/>
        <v>1580.6759044124292</v>
      </c>
      <c r="AH479" s="44">
        <f t="shared" si="391"/>
        <v>1582.6133483237384</v>
      </c>
      <c r="AI479" s="44">
        <f t="shared" si="391"/>
        <v>1585.6172528576728</v>
      </c>
      <c r="AJ479" s="44">
        <f t="shared" si="391"/>
        <v>1588.1615439033769</v>
      </c>
      <c r="AK479" s="44">
        <f t="shared" si="391"/>
        <v>1590.1273638430685</v>
      </c>
      <c r="AL479" s="44">
        <f t="shared" si="391"/>
        <v>1592.0149004108159</v>
      </c>
      <c r="AM479" s="44">
        <f t="shared" si="391"/>
        <v>1593.8238281885633</v>
      </c>
      <c r="AN479" s="44">
        <f t="shared" si="391"/>
        <v>1595.5538331648954</v>
      </c>
      <c r="AO479" s="44">
        <f t="shared" si="391"/>
        <v>1597.2046128236816</v>
      </c>
      <c r="AP479" s="45">
        <f>FUELUSE(AO479,AP461,AO461,AP470,AO470,AP$7,$D479,$E479,$F479,$G479)</f>
        <v>1598.7758762299995</v>
      </c>
    </row>
    <row r="480" spans="1:42" hidden="1" outlineLevel="2" x14ac:dyDescent="0.25"/>
    <row r="481" spans="1:42" outlineLevel="1" collapsed="1" x14ac:dyDescent="0.25">
      <c r="A481" s="7" t="s">
        <v>930</v>
      </c>
      <c r="B481" s="7" t="s">
        <v>870</v>
      </c>
      <c r="C481" s="7" t="s">
        <v>885</v>
      </c>
      <c r="H481" s="7" t="str">
        <f>INDEX(Variables!$B$5:$B$65,MATCH($A481,Variables!$A$5:$A$65,0))&amp;IF($C481="",""," | "&amp;INDEX(Mapping!$B$5:$B$26,MATCH($C481,Mapping!$A$5:$A$26,0))&amp;" | "&amp;INDEX(Mapping!$B$30:$B$41,MATCH($B481,Mapping!$A$30:$A$41,0)))</f>
        <v>Fuel use | Food &amp; forestry | All fuels</v>
      </c>
      <c r="I481" s="7" t="str">
        <f>INDEX(Variables!$C$5:$C$65,MATCH($A481,Variables!$A$5:$A$65,0))</f>
        <v>ktoe</v>
      </c>
      <c r="J481" s="7" t="str">
        <f>INDEX(Variables!$E$5:$E$65,MATCH($A481,Variables!$A$5:$A$65,0))</f>
        <v>Inputs (base year), CPAT eq. 3.3.3</v>
      </c>
      <c r="K481" s="7"/>
      <c r="L481" s="28" t="str">
        <f>LOWER(Settings!$C$4)&amp;".mit."&amp;$A481&amp;IF($C481="","","."&amp;$C481&amp;"."&amp;$B481)&amp;IF(INDEX(Variables!$D$5:$D$65,MATCH($A481,Variables!$A$5:$A$65,0))="","","."&amp;INDEX(Variables!$D$5:$D$65,MATCH($A481,Variables!$A$5:$A$65,0)))&amp;"."&amp;L$5</f>
        <v>egy.mit.ener.foo.all.e.1</v>
      </c>
      <c r="M481" s="41">
        <f t="shared" ref="M481:Z481" si="392">SUM(M527:M534)</f>
        <v>927.36602467254556</v>
      </c>
      <c r="N481" s="42">
        <f t="shared" si="392"/>
        <v>1423.385572428429</v>
      </c>
      <c r="O481" s="42">
        <f t="shared" si="392"/>
        <v>1636.2784238996678</v>
      </c>
      <c r="P481" s="42">
        <f t="shared" si="392"/>
        <v>1669.3343637127914</v>
      </c>
      <c r="Q481" s="42">
        <f t="shared" si="392"/>
        <v>1701.8120547135391</v>
      </c>
      <c r="R481" s="42">
        <f t="shared" si="392"/>
        <v>1739.8214967561119</v>
      </c>
      <c r="S481" s="42">
        <f t="shared" si="392"/>
        <v>1784.6613938617613</v>
      </c>
      <c r="T481" s="42">
        <f t="shared" si="392"/>
        <v>1827.9770725780243</v>
      </c>
      <c r="U481" s="42">
        <f t="shared" si="392"/>
        <v>1868.9175414706228</v>
      </c>
      <c r="V481" s="42">
        <f t="shared" si="392"/>
        <v>1910.2906252288303</v>
      </c>
      <c r="W481" s="42">
        <f t="shared" si="392"/>
        <v>1952.0844420218004</v>
      </c>
      <c r="X481" s="42">
        <f t="shared" si="392"/>
        <v>1994.2865082844216</v>
      </c>
      <c r="Y481" s="42">
        <f t="shared" si="392"/>
        <v>2036.8837380061109</v>
      </c>
      <c r="Z481" s="42">
        <f t="shared" si="392"/>
        <v>2079.8624427929362</v>
      </c>
      <c r="AA481" s="42"/>
      <c r="AB481" s="28" t="str">
        <f>LOWER(Settings!$C$4)&amp;".mit."&amp;$A481&amp;IF($C481="","","."&amp;$C481&amp;"."&amp;$B481)&amp;IF(INDEX(Variables!$D$5:$D$65,MATCH($A481,Variables!$A$5:$A$65,0))="","","."&amp;INDEX(Variables!$D$5:$D$65,MATCH($A481,Variables!$A$5:$A$65,0)))&amp;"."&amp;AB$5</f>
        <v>egy.mit.ener.foo.all.e.2</v>
      </c>
      <c r="AC481" s="41">
        <f t="shared" ref="AC481:AP481" si="393">SUM(AC527:AC534)</f>
        <v>927.36602467254556</v>
      </c>
      <c r="AD481" s="42">
        <f t="shared" si="393"/>
        <v>1423.385572428429</v>
      </c>
      <c r="AE481" s="42">
        <f t="shared" si="393"/>
        <v>1636.2784238996678</v>
      </c>
      <c r="AF481" s="42">
        <f t="shared" si="393"/>
        <v>1669.3343637127914</v>
      </c>
      <c r="AG481" s="42">
        <f t="shared" si="393"/>
        <v>1701.8120547135391</v>
      </c>
      <c r="AH481" s="42">
        <f t="shared" si="393"/>
        <v>1372.6676213876967</v>
      </c>
      <c r="AI481" s="42">
        <f t="shared" si="393"/>
        <v>1408.0456592106937</v>
      </c>
      <c r="AJ481" s="42">
        <f t="shared" si="393"/>
        <v>1442.2211345318619</v>
      </c>
      <c r="AK481" s="42">
        <f t="shared" si="393"/>
        <v>1474.5226225291092</v>
      </c>
      <c r="AL481" s="42">
        <f t="shared" si="393"/>
        <v>1507.165459859285</v>
      </c>
      <c r="AM481" s="42">
        <f t="shared" si="393"/>
        <v>1540.1402723522683</v>
      </c>
      <c r="AN481" s="42">
        <f t="shared" si="393"/>
        <v>1573.4372110498168</v>
      </c>
      <c r="AO481" s="42">
        <f t="shared" si="393"/>
        <v>1607.0459516427666</v>
      </c>
      <c r="AP481" s="42">
        <f t="shared" si="393"/>
        <v>1640.955694518402</v>
      </c>
    </row>
    <row r="482" spans="1:42" hidden="1" outlineLevel="2" x14ac:dyDescent="0.25">
      <c r="A482" s="5" t="s">
        <v>931</v>
      </c>
      <c r="B482" s="5" t="s">
        <v>869</v>
      </c>
      <c r="C482" s="5" t="s">
        <v>885</v>
      </c>
      <c r="D482" s="37">
        <f>INDEX(Inputs!$T$5:$T$132,MATCH($B482&amp;"|"&amp;$C482,Inputs!$A$5:$A$132,0))</f>
        <v>9.4299999999999995E-2</v>
      </c>
      <c r="E482" s="37">
        <f>INDEX(Inputs!$J$5:$J$132,MATCH($B482&amp;"|"&amp;$C482,Inputs!$A$5:$A$132,0))</f>
        <v>1</v>
      </c>
      <c r="F482" s="37">
        <f>INDEX(Inputs!$K$5:$K$132,MATCH($B482&amp;"|"&amp;$C482,Inputs!$A$5:$A$132,0))</f>
        <v>7</v>
      </c>
      <c r="G482" s="36"/>
      <c r="H482" s="5" t="str">
        <f>INDEX(Variables!$B$5:$B$65,MATCH($A482,Variables!$A$5:$A$65,0))&amp;IF($C482="",""," | "&amp;INDEX(Mapping!$B$5:$B$26,MATCH($C482,Mapping!$A$5:$A$26,0))&amp;" | "&amp;INDEX(Mapping!$B$30:$B$41,MATCH($B482,Mapping!$A$30:$A$41,0)))</f>
        <v>New carbon tax | Food &amp; forestry | Coal</v>
      </c>
      <c r="I482" s="5" t="str">
        <f>INDEX(Variables!$C$5:$C$65,MATCH($A482,Variables!$A$5:$A$65,0))</f>
        <v>$/GJ</v>
      </c>
      <c r="J482" s="5" t="str">
        <f>INDEX(Variables!$E$5:$E$65,MATCH($A482,Variables!$A$5:$A$65,0))</f>
        <v>Carbon price x EF x fuel and sector coverage</v>
      </c>
      <c r="K482" s="5"/>
      <c r="L482" s="23" t="str">
        <f>LOWER(Settings!$C$4)&amp;".mit."&amp;$A482&amp;IF($C482="","","."&amp;$C482&amp;"."&amp;$B482)&amp;IF(INDEX(Variables!$D$5:$D$65,MATCH($A482,Variables!$A$5:$A$65,0))="","","."&amp;INDEX(Variables!$D$5:$D$65,MATCH($A482,Variables!$A$5:$A$65,0)))&amp;"."&amp;L$5</f>
        <v>egy.mit.ctxnew.foo.coa.a.1</v>
      </c>
      <c r="M482" s="38">
        <f t="shared" ref="M482:Z489" si="394">M$12*$D482*INDEX(M$21:M$28,$E482)*INDEX(M$30:M$46,$F482)</f>
        <v>0</v>
      </c>
      <c r="N482" s="37">
        <f t="shared" si="394"/>
        <v>0</v>
      </c>
      <c r="O482" s="37">
        <f t="shared" si="394"/>
        <v>0</v>
      </c>
      <c r="P482" s="37">
        <f t="shared" si="394"/>
        <v>0</v>
      </c>
      <c r="Q482" s="37">
        <f t="shared" si="394"/>
        <v>0</v>
      </c>
      <c r="R482" s="37">
        <f t="shared" si="394"/>
        <v>0</v>
      </c>
      <c r="S482" s="37">
        <f t="shared" si="394"/>
        <v>0</v>
      </c>
      <c r="T482" s="37">
        <f t="shared" si="394"/>
        <v>0</v>
      </c>
      <c r="U482" s="37">
        <f t="shared" si="394"/>
        <v>0</v>
      </c>
      <c r="V482" s="37">
        <f t="shared" si="394"/>
        <v>0</v>
      </c>
      <c r="W482" s="37">
        <f t="shared" si="394"/>
        <v>0</v>
      </c>
      <c r="X482" s="37">
        <f t="shared" si="394"/>
        <v>0</v>
      </c>
      <c r="Y482" s="37">
        <f t="shared" si="394"/>
        <v>0</v>
      </c>
      <c r="Z482" s="37">
        <f t="shared" si="394"/>
        <v>0</v>
      </c>
      <c r="AA482" s="37"/>
      <c r="AB482" s="23" t="str">
        <f>LOWER(Settings!$C$4)&amp;".mit."&amp;$A482&amp;IF($C482="","","."&amp;$C482&amp;"."&amp;$B482)&amp;IF(INDEX(Variables!$D$5:$D$65,MATCH($A482,Variables!$A$5:$A$65,0))="","","."&amp;INDEX(Variables!$D$5:$D$65,MATCH($A482,Variables!$A$5:$A$65,0)))&amp;"."&amp;AB$5</f>
        <v>egy.mit.ctxnew.foo.coa.a.2</v>
      </c>
      <c r="AC482" s="38">
        <f t="shared" ref="AC482:AP489" si="395">AC$12*$D482*INDEX(AC$21:AC$28,$E482)*INDEX(AC$30:AC$46,$F482)</f>
        <v>0</v>
      </c>
      <c r="AD482" s="37">
        <f t="shared" si="395"/>
        <v>0</v>
      </c>
      <c r="AE482" s="37">
        <f t="shared" si="395"/>
        <v>0</v>
      </c>
      <c r="AF482" s="37">
        <f t="shared" si="395"/>
        <v>0</v>
      </c>
      <c r="AG482" s="37">
        <f t="shared" si="395"/>
        <v>0</v>
      </c>
      <c r="AH482" s="37">
        <f t="shared" si="395"/>
        <v>1.8859999999999999</v>
      </c>
      <c r="AI482" s="37">
        <f t="shared" si="395"/>
        <v>1.8859999999999999</v>
      </c>
      <c r="AJ482" s="37">
        <f t="shared" si="395"/>
        <v>1.8859999999999999</v>
      </c>
      <c r="AK482" s="37">
        <f t="shared" si="395"/>
        <v>1.8859999999999999</v>
      </c>
      <c r="AL482" s="37">
        <f t="shared" si="395"/>
        <v>1.8859999999999999</v>
      </c>
      <c r="AM482" s="37">
        <f t="shared" si="395"/>
        <v>1.8859999999999999</v>
      </c>
      <c r="AN482" s="37">
        <f t="shared" si="395"/>
        <v>1.8859999999999999</v>
      </c>
      <c r="AO482" s="37">
        <f t="shared" si="395"/>
        <v>1.8859999999999999</v>
      </c>
      <c r="AP482" s="37">
        <f t="shared" si="395"/>
        <v>1.8859999999999999</v>
      </c>
    </row>
    <row r="483" spans="1:42" hidden="1" outlineLevel="2" x14ac:dyDescent="0.25">
      <c r="A483" s="5" t="s">
        <v>931</v>
      </c>
      <c r="B483" s="5" t="s">
        <v>871</v>
      </c>
      <c r="C483" s="5" t="s">
        <v>885</v>
      </c>
      <c r="D483" s="37">
        <f>INDEX(Inputs!$T$5:$T$132,MATCH($B483&amp;"|"&amp;$C483,Inputs!$A$5:$A$132,0))</f>
        <v>5.5800000000000002E-2</v>
      </c>
      <c r="E483" s="37">
        <f>INDEX(Inputs!$J$5:$J$132,MATCH($B483&amp;"|"&amp;$C483,Inputs!$A$5:$A$132,0))</f>
        <v>2</v>
      </c>
      <c r="F483" s="37">
        <f>INDEX(Inputs!$K$5:$K$132,MATCH($B483&amp;"|"&amp;$C483,Inputs!$A$5:$A$132,0))</f>
        <v>7</v>
      </c>
      <c r="G483" s="36"/>
      <c r="H483" s="5" t="str">
        <f>INDEX(Variables!$B$5:$B$65,MATCH($A483,Variables!$A$5:$A$65,0))&amp;IF($C483="",""," | "&amp;INDEX(Mapping!$B$5:$B$26,MATCH($C483,Mapping!$A$5:$A$26,0))&amp;" | "&amp;INDEX(Mapping!$B$30:$B$41,MATCH($B483,Mapping!$A$30:$A$41,0)))</f>
        <v>New carbon tax | Food &amp; forestry | Natural gas</v>
      </c>
      <c r="I483" s="5" t="str">
        <f>INDEX(Variables!$C$5:$C$65,MATCH($A483,Variables!$A$5:$A$65,0))</f>
        <v>$/GJ</v>
      </c>
      <c r="J483" s="5" t="str">
        <f>INDEX(Variables!$E$5:$E$65,MATCH($A483,Variables!$A$5:$A$65,0))</f>
        <v>Carbon price x EF x fuel and sector coverage</v>
      </c>
      <c r="K483" s="5"/>
      <c r="L483" s="23" t="str">
        <f>LOWER(Settings!$C$4)&amp;".mit."&amp;$A483&amp;IF($C483="","","."&amp;$C483&amp;"."&amp;$B483)&amp;IF(INDEX(Variables!$D$5:$D$65,MATCH($A483,Variables!$A$5:$A$65,0))="","","."&amp;INDEX(Variables!$D$5:$D$65,MATCH($A483,Variables!$A$5:$A$65,0)))&amp;"."&amp;L$5</f>
        <v>egy.mit.ctxnew.foo.nga.a.1</v>
      </c>
      <c r="M483" s="38">
        <f t="shared" si="394"/>
        <v>0</v>
      </c>
      <c r="N483" s="37">
        <f t="shared" si="394"/>
        <v>0</v>
      </c>
      <c r="O483" s="37">
        <f t="shared" si="394"/>
        <v>0</v>
      </c>
      <c r="P483" s="37">
        <f t="shared" si="394"/>
        <v>0</v>
      </c>
      <c r="Q483" s="37">
        <f t="shared" si="394"/>
        <v>0</v>
      </c>
      <c r="R483" s="37">
        <f t="shared" si="394"/>
        <v>0</v>
      </c>
      <c r="S483" s="37">
        <f t="shared" si="394"/>
        <v>0</v>
      </c>
      <c r="T483" s="37">
        <f t="shared" si="394"/>
        <v>0</v>
      </c>
      <c r="U483" s="37">
        <f t="shared" si="394"/>
        <v>0</v>
      </c>
      <c r="V483" s="37">
        <f t="shared" si="394"/>
        <v>0</v>
      </c>
      <c r="W483" s="37">
        <f t="shared" si="394"/>
        <v>0</v>
      </c>
      <c r="X483" s="37">
        <f t="shared" si="394"/>
        <v>0</v>
      </c>
      <c r="Y483" s="37">
        <f t="shared" si="394"/>
        <v>0</v>
      </c>
      <c r="Z483" s="37">
        <f t="shared" si="394"/>
        <v>0</v>
      </c>
      <c r="AA483" s="37"/>
      <c r="AB483" s="23" t="str">
        <f>LOWER(Settings!$C$4)&amp;".mit."&amp;$A483&amp;IF($C483="","","."&amp;$C483&amp;"."&amp;$B483)&amp;IF(INDEX(Variables!$D$5:$D$65,MATCH($A483,Variables!$A$5:$A$65,0))="","","."&amp;INDEX(Variables!$D$5:$D$65,MATCH($A483,Variables!$A$5:$A$65,0)))&amp;"."&amp;AB$5</f>
        <v>egy.mit.ctxnew.foo.nga.a.2</v>
      </c>
      <c r="AC483" s="38">
        <f t="shared" si="395"/>
        <v>0</v>
      </c>
      <c r="AD483" s="37">
        <f t="shared" si="395"/>
        <v>0</v>
      </c>
      <c r="AE483" s="37">
        <f t="shared" si="395"/>
        <v>0</v>
      </c>
      <c r="AF483" s="37">
        <f t="shared" si="395"/>
        <v>0</v>
      </c>
      <c r="AG483" s="37">
        <f t="shared" si="395"/>
        <v>0</v>
      </c>
      <c r="AH483" s="37">
        <f t="shared" si="395"/>
        <v>1.1160000000000001</v>
      </c>
      <c r="AI483" s="37">
        <f t="shared" si="395"/>
        <v>1.1160000000000001</v>
      </c>
      <c r="AJ483" s="37">
        <f t="shared" si="395"/>
        <v>1.1160000000000001</v>
      </c>
      <c r="AK483" s="37">
        <f t="shared" si="395"/>
        <v>1.1160000000000001</v>
      </c>
      <c r="AL483" s="37">
        <f t="shared" si="395"/>
        <v>1.1160000000000001</v>
      </c>
      <c r="AM483" s="37">
        <f t="shared" si="395"/>
        <v>1.1160000000000001</v>
      </c>
      <c r="AN483" s="37">
        <f t="shared" si="395"/>
        <v>1.1160000000000001</v>
      </c>
      <c r="AO483" s="37">
        <f t="shared" si="395"/>
        <v>1.1160000000000001</v>
      </c>
      <c r="AP483" s="37">
        <f t="shared" si="395"/>
        <v>1.1160000000000001</v>
      </c>
    </row>
    <row r="484" spans="1:42" hidden="1" outlineLevel="2" x14ac:dyDescent="0.25">
      <c r="A484" s="5" t="s">
        <v>931</v>
      </c>
      <c r="B484" s="5" t="s">
        <v>872</v>
      </c>
      <c r="C484" s="5" t="s">
        <v>885</v>
      </c>
      <c r="D484" s="37">
        <f>INDEX(Inputs!$T$5:$T$132,MATCH($B484&amp;"|"&amp;$C484,Inputs!$A$5:$A$132,0))</f>
        <v>6.8555000000000005E-2</v>
      </c>
      <c r="E484" s="37">
        <f>INDEX(Inputs!$J$5:$J$132,MATCH($B484&amp;"|"&amp;$C484,Inputs!$A$5:$A$132,0))</f>
        <v>3</v>
      </c>
      <c r="F484" s="37">
        <f>INDEX(Inputs!$K$5:$K$132,MATCH($B484&amp;"|"&amp;$C484,Inputs!$A$5:$A$132,0))</f>
        <v>7</v>
      </c>
      <c r="G484" s="36"/>
      <c r="H484" s="5" t="str">
        <f>INDEX(Variables!$B$5:$B$65,MATCH($A484,Variables!$A$5:$A$65,0))&amp;IF($C484="",""," | "&amp;INDEX(Mapping!$B$5:$B$26,MATCH($C484,Mapping!$A$5:$A$26,0))&amp;" | "&amp;INDEX(Mapping!$B$30:$B$41,MATCH($B484,Mapping!$A$30:$A$41,0)))</f>
        <v>New carbon tax | Food &amp; forestry | Gasoline</v>
      </c>
      <c r="I484" s="5" t="str">
        <f>INDEX(Variables!$C$5:$C$65,MATCH($A484,Variables!$A$5:$A$65,0))</f>
        <v>$/GJ</v>
      </c>
      <c r="J484" s="5" t="str">
        <f>INDEX(Variables!$E$5:$E$65,MATCH($A484,Variables!$A$5:$A$65,0))</f>
        <v>Carbon price x EF x fuel and sector coverage</v>
      </c>
      <c r="K484" s="5"/>
      <c r="L484" s="23" t="str">
        <f>LOWER(Settings!$C$4)&amp;".mit."&amp;$A484&amp;IF($C484="","","."&amp;$C484&amp;"."&amp;$B484)&amp;IF(INDEX(Variables!$D$5:$D$65,MATCH($A484,Variables!$A$5:$A$65,0))="","","."&amp;INDEX(Variables!$D$5:$D$65,MATCH($A484,Variables!$A$5:$A$65,0)))&amp;"."&amp;L$5</f>
        <v>egy.mit.ctxnew.foo.gso.a.1</v>
      </c>
      <c r="M484" s="38">
        <f t="shared" si="394"/>
        <v>0</v>
      </c>
      <c r="N484" s="37">
        <f t="shared" si="394"/>
        <v>0</v>
      </c>
      <c r="O484" s="37">
        <f t="shared" si="394"/>
        <v>0</v>
      </c>
      <c r="P484" s="37">
        <f t="shared" si="394"/>
        <v>0</v>
      </c>
      <c r="Q484" s="37">
        <f t="shared" si="394"/>
        <v>0</v>
      </c>
      <c r="R484" s="37">
        <f t="shared" si="394"/>
        <v>0</v>
      </c>
      <c r="S484" s="37">
        <f t="shared" si="394"/>
        <v>0</v>
      </c>
      <c r="T484" s="37">
        <f t="shared" si="394"/>
        <v>0</v>
      </c>
      <c r="U484" s="37">
        <f t="shared" si="394"/>
        <v>0</v>
      </c>
      <c r="V484" s="37">
        <f t="shared" si="394"/>
        <v>0</v>
      </c>
      <c r="W484" s="37">
        <f t="shared" si="394"/>
        <v>0</v>
      </c>
      <c r="X484" s="37">
        <f t="shared" si="394"/>
        <v>0</v>
      </c>
      <c r="Y484" s="37">
        <f t="shared" si="394"/>
        <v>0</v>
      </c>
      <c r="Z484" s="37">
        <f t="shared" si="394"/>
        <v>0</v>
      </c>
      <c r="AA484" s="37"/>
      <c r="AB484" s="23" t="str">
        <f>LOWER(Settings!$C$4)&amp;".mit."&amp;$A484&amp;IF($C484="","","."&amp;$C484&amp;"."&amp;$B484)&amp;IF(INDEX(Variables!$D$5:$D$65,MATCH($A484,Variables!$A$5:$A$65,0))="","","."&amp;INDEX(Variables!$D$5:$D$65,MATCH($A484,Variables!$A$5:$A$65,0)))&amp;"."&amp;AB$5</f>
        <v>egy.mit.ctxnew.foo.gso.a.2</v>
      </c>
      <c r="AC484" s="38">
        <f t="shared" si="395"/>
        <v>0</v>
      </c>
      <c r="AD484" s="37">
        <f t="shared" si="395"/>
        <v>0</v>
      </c>
      <c r="AE484" s="37">
        <f t="shared" si="395"/>
        <v>0</v>
      </c>
      <c r="AF484" s="37">
        <f t="shared" si="395"/>
        <v>0</v>
      </c>
      <c r="AG484" s="37">
        <f t="shared" si="395"/>
        <v>0</v>
      </c>
      <c r="AH484" s="37">
        <f t="shared" si="395"/>
        <v>1.3711000000000002</v>
      </c>
      <c r="AI484" s="37">
        <f t="shared" si="395"/>
        <v>1.3711000000000002</v>
      </c>
      <c r="AJ484" s="37">
        <f t="shared" si="395"/>
        <v>1.3711000000000002</v>
      </c>
      <c r="AK484" s="37">
        <f t="shared" si="395"/>
        <v>1.3711000000000002</v>
      </c>
      <c r="AL484" s="37">
        <f t="shared" si="395"/>
        <v>1.3711000000000002</v>
      </c>
      <c r="AM484" s="37">
        <f t="shared" si="395"/>
        <v>1.3711000000000002</v>
      </c>
      <c r="AN484" s="37">
        <f t="shared" si="395"/>
        <v>1.3711000000000002</v>
      </c>
      <c r="AO484" s="37">
        <f t="shared" si="395"/>
        <v>1.3711000000000002</v>
      </c>
      <c r="AP484" s="37">
        <f t="shared" si="395"/>
        <v>1.3711000000000002</v>
      </c>
    </row>
    <row r="485" spans="1:42" hidden="1" outlineLevel="2" x14ac:dyDescent="0.25">
      <c r="A485" s="5" t="s">
        <v>931</v>
      </c>
      <c r="B485" s="5" t="s">
        <v>873</v>
      </c>
      <c r="C485" s="5" t="s">
        <v>885</v>
      </c>
      <c r="D485" s="37">
        <f>INDEX(Inputs!$T$5:$T$132,MATCH($B485&amp;"|"&amp;$C485,Inputs!$A$5:$A$132,0))</f>
        <v>7.3400000000000007E-2</v>
      </c>
      <c r="E485" s="37">
        <f>INDEX(Inputs!$J$5:$J$132,MATCH($B485&amp;"|"&amp;$C485,Inputs!$A$5:$A$132,0))</f>
        <v>4</v>
      </c>
      <c r="F485" s="37">
        <f>INDEX(Inputs!$K$5:$K$132,MATCH($B485&amp;"|"&amp;$C485,Inputs!$A$5:$A$132,0))</f>
        <v>7</v>
      </c>
      <c r="G485" s="36"/>
      <c r="H485" s="5" t="str">
        <f>INDEX(Variables!$B$5:$B$65,MATCH($A485,Variables!$A$5:$A$65,0))&amp;IF($C485="",""," | "&amp;INDEX(Mapping!$B$5:$B$26,MATCH($C485,Mapping!$A$5:$A$26,0))&amp;" | "&amp;INDEX(Mapping!$B$30:$B$41,MATCH($B485,Mapping!$A$30:$A$41,0)))</f>
        <v>New carbon tax | Food &amp; forestry | Diesel</v>
      </c>
      <c r="I485" s="5" t="str">
        <f>INDEX(Variables!$C$5:$C$65,MATCH($A485,Variables!$A$5:$A$65,0))</f>
        <v>$/GJ</v>
      </c>
      <c r="J485" s="5" t="str">
        <f>INDEX(Variables!$E$5:$E$65,MATCH($A485,Variables!$A$5:$A$65,0))</f>
        <v>Carbon price x EF x fuel and sector coverage</v>
      </c>
      <c r="K485" s="5"/>
      <c r="L485" s="23" t="str">
        <f>LOWER(Settings!$C$4)&amp;".mit."&amp;$A485&amp;IF($C485="","","."&amp;$C485&amp;"."&amp;$B485)&amp;IF(INDEX(Variables!$D$5:$D$65,MATCH($A485,Variables!$A$5:$A$65,0))="","","."&amp;INDEX(Variables!$D$5:$D$65,MATCH($A485,Variables!$A$5:$A$65,0)))&amp;"."&amp;L$5</f>
        <v>egy.mit.ctxnew.foo.die.a.1</v>
      </c>
      <c r="M485" s="38">
        <f t="shared" si="394"/>
        <v>0</v>
      </c>
      <c r="N485" s="37">
        <f t="shared" si="394"/>
        <v>0</v>
      </c>
      <c r="O485" s="37">
        <f t="shared" si="394"/>
        <v>0</v>
      </c>
      <c r="P485" s="37">
        <f t="shared" si="394"/>
        <v>0</v>
      </c>
      <c r="Q485" s="37">
        <f t="shared" si="394"/>
        <v>0</v>
      </c>
      <c r="R485" s="37">
        <f t="shared" si="394"/>
        <v>0</v>
      </c>
      <c r="S485" s="37">
        <f t="shared" si="394"/>
        <v>0</v>
      </c>
      <c r="T485" s="37">
        <f t="shared" si="394"/>
        <v>0</v>
      </c>
      <c r="U485" s="37">
        <f t="shared" si="394"/>
        <v>0</v>
      </c>
      <c r="V485" s="37">
        <f t="shared" si="394"/>
        <v>0</v>
      </c>
      <c r="W485" s="37">
        <f t="shared" si="394"/>
        <v>0</v>
      </c>
      <c r="X485" s="37">
        <f t="shared" si="394"/>
        <v>0</v>
      </c>
      <c r="Y485" s="37">
        <f t="shared" si="394"/>
        <v>0</v>
      </c>
      <c r="Z485" s="37">
        <f t="shared" si="394"/>
        <v>0</v>
      </c>
      <c r="AA485" s="37"/>
      <c r="AB485" s="23" t="str">
        <f>LOWER(Settings!$C$4)&amp;".mit."&amp;$A485&amp;IF($C485="","","."&amp;$C485&amp;"."&amp;$B485)&amp;IF(INDEX(Variables!$D$5:$D$65,MATCH($A485,Variables!$A$5:$A$65,0))="","","."&amp;INDEX(Variables!$D$5:$D$65,MATCH($A485,Variables!$A$5:$A$65,0)))&amp;"."&amp;AB$5</f>
        <v>egy.mit.ctxnew.foo.die.a.2</v>
      </c>
      <c r="AC485" s="38">
        <f t="shared" si="395"/>
        <v>0</v>
      </c>
      <c r="AD485" s="37">
        <f t="shared" si="395"/>
        <v>0</v>
      </c>
      <c r="AE485" s="37">
        <f t="shared" si="395"/>
        <v>0</v>
      </c>
      <c r="AF485" s="37">
        <f t="shared" si="395"/>
        <v>0</v>
      </c>
      <c r="AG485" s="37">
        <f t="shared" si="395"/>
        <v>0</v>
      </c>
      <c r="AH485" s="37">
        <f t="shared" si="395"/>
        <v>1.4680000000000002</v>
      </c>
      <c r="AI485" s="37">
        <f t="shared" si="395"/>
        <v>1.4680000000000002</v>
      </c>
      <c r="AJ485" s="37">
        <f t="shared" si="395"/>
        <v>1.4680000000000002</v>
      </c>
      <c r="AK485" s="37">
        <f t="shared" si="395"/>
        <v>1.4680000000000002</v>
      </c>
      <c r="AL485" s="37">
        <f t="shared" si="395"/>
        <v>1.4680000000000002</v>
      </c>
      <c r="AM485" s="37">
        <f t="shared" si="395"/>
        <v>1.4680000000000002</v>
      </c>
      <c r="AN485" s="37">
        <f t="shared" si="395"/>
        <v>1.4680000000000002</v>
      </c>
      <c r="AO485" s="37">
        <f t="shared" si="395"/>
        <v>1.4680000000000002</v>
      </c>
      <c r="AP485" s="37">
        <f t="shared" si="395"/>
        <v>1.4680000000000002</v>
      </c>
    </row>
    <row r="486" spans="1:42" hidden="1" outlineLevel="2" x14ac:dyDescent="0.25">
      <c r="A486" s="5" t="s">
        <v>931</v>
      </c>
      <c r="B486" s="5" t="s">
        <v>874</v>
      </c>
      <c r="C486" s="5" t="s">
        <v>885</v>
      </c>
      <c r="D486" s="37">
        <f>INDEX(Inputs!$T$5:$T$132,MATCH($B486&amp;"|"&amp;$C486,Inputs!$A$5:$A$132,0))</f>
        <v>6.8599999999999994E-2</v>
      </c>
      <c r="E486" s="37">
        <f>INDEX(Inputs!$J$5:$J$132,MATCH($B486&amp;"|"&amp;$C486,Inputs!$A$5:$A$132,0))</f>
        <v>5</v>
      </c>
      <c r="F486" s="37">
        <f>INDEX(Inputs!$K$5:$K$132,MATCH($B486&amp;"|"&amp;$C486,Inputs!$A$5:$A$132,0))</f>
        <v>7</v>
      </c>
      <c r="G486" s="36"/>
      <c r="H486" s="5" t="str">
        <f>INDEX(Variables!$B$5:$B$65,MATCH($A486,Variables!$A$5:$A$65,0))&amp;IF($C486="",""," | "&amp;INDEX(Mapping!$B$5:$B$26,MATCH($C486,Mapping!$A$5:$A$26,0))&amp;" | "&amp;INDEX(Mapping!$B$30:$B$41,MATCH($B486,Mapping!$A$30:$A$41,0)))</f>
        <v>New carbon tax | Food &amp; forestry | LPG</v>
      </c>
      <c r="I486" s="5" t="str">
        <f>INDEX(Variables!$C$5:$C$65,MATCH($A486,Variables!$A$5:$A$65,0))</f>
        <v>$/GJ</v>
      </c>
      <c r="J486" s="5" t="str">
        <f>INDEX(Variables!$E$5:$E$65,MATCH($A486,Variables!$A$5:$A$65,0))</f>
        <v>Carbon price x EF x fuel and sector coverage</v>
      </c>
      <c r="K486" s="5"/>
      <c r="L486" s="23" t="str">
        <f>LOWER(Settings!$C$4)&amp;".mit."&amp;$A486&amp;IF($C486="","","."&amp;$C486&amp;"."&amp;$B486)&amp;IF(INDEX(Variables!$D$5:$D$65,MATCH($A486,Variables!$A$5:$A$65,0))="","","."&amp;INDEX(Variables!$D$5:$D$65,MATCH($A486,Variables!$A$5:$A$65,0)))&amp;"."&amp;L$5</f>
        <v>egy.mit.ctxnew.foo.lpg.a.1</v>
      </c>
      <c r="M486" s="38">
        <f t="shared" si="394"/>
        <v>0</v>
      </c>
      <c r="N486" s="37">
        <f t="shared" si="394"/>
        <v>0</v>
      </c>
      <c r="O486" s="37">
        <f t="shared" si="394"/>
        <v>0</v>
      </c>
      <c r="P486" s="37">
        <f t="shared" si="394"/>
        <v>0</v>
      </c>
      <c r="Q486" s="37">
        <f t="shared" si="394"/>
        <v>0</v>
      </c>
      <c r="R486" s="37">
        <f t="shared" si="394"/>
        <v>0</v>
      </c>
      <c r="S486" s="37">
        <f t="shared" si="394"/>
        <v>0</v>
      </c>
      <c r="T486" s="37">
        <f t="shared" si="394"/>
        <v>0</v>
      </c>
      <c r="U486" s="37">
        <f t="shared" si="394"/>
        <v>0</v>
      </c>
      <c r="V486" s="37">
        <f t="shared" si="394"/>
        <v>0</v>
      </c>
      <c r="W486" s="37">
        <f t="shared" si="394"/>
        <v>0</v>
      </c>
      <c r="X486" s="37">
        <f t="shared" si="394"/>
        <v>0</v>
      </c>
      <c r="Y486" s="37">
        <f t="shared" si="394"/>
        <v>0</v>
      </c>
      <c r="Z486" s="37">
        <f t="shared" si="394"/>
        <v>0</v>
      </c>
      <c r="AA486" s="37"/>
      <c r="AB486" s="23" t="str">
        <f>LOWER(Settings!$C$4)&amp;".mit."&amp;$A486&amp;IF($C486="","","."&amp;$C486&amp;"."&amp;$B486)&amp;IF(INDEX(Variables!$D$5:$D$65,MATCH($A486,Variables!$A$5:$A$65,0))="","","."&amp;INDEX(Variables!$D$5:$D$65,MATCH($A486,Variables!$A$5:$A$65,0)))&amp;"."&amp;AB$5</f>
        <v>egy.mit.ctxnew.foo.lpg.a.2</v>
      </c>
      <c r="AC486" s="38">
        <f t="shared" si="395"/>
        <v>0</v>
      </c>
      <c r="AD486" s="37">
        <f t="shared" si="395"/>
        <v>0</v>
      </c>
      <c r="AE486" s="37">
        <f t="shared" si="395"/>
        <v>0</v>
      </c>
      <c r="AF486" s="37">
        <f t="shared" si="395"/>
        <v>0</v>
      </c>
      <c r="AG486" s="37">
        <f t="shared" si="395"/>
        <v>0</v>
      </c>
      <c r="AH486" s="37">
        <f t="shared" si="395"/>
        <v>1.3719999999999999</v>
      </c>
      <c r="AI486" s="37">
        <f t="shared" si="395"/>
        <v>1.3719999999999999</v>
      </c>
      <c r="AJ486" s="37">
        <f t="shared" si="395"/>
        <v>1.3719999999999999</v>
      </c>
      <c r="AK486" s="37">
        <f t="shared" si="395"/>
        <v>1.3719999999999999</v>
      </c>
      <c r="AL486" s="37">
        <f t="shared" si="395"/>
        <v>1.3719999999999999</v>
      </c>
      <c r="AM486" s="37">
        <f t="shared" si="395"/>
        <v>1.3719999999999999</v>
      </c>
      <c r="AN486" s="37">
        <f t="shared" si="395"/>
        <v>1.3719999999999999</v>
      </c>
      <c r="AO486" s="37">
        <f t="shared" si="395"/>
        <v>1.3719999999999999</v>
      </c>
      <c r="AP486" s="37">
        <f t="shared" si="395"/>
        <v>1.3719999999999999</v>
      </c>
    </row>
    <row r="487" spans="1:42" hidden="1" outlineLevel="2" x14ac:dyDescent="0.25">
      <c r="A487" s="5" t="s">
        <v>931</v>
      </c>
      <c r="B487" s="5" t="s">
        <v>875</v>
      </c>
      <c r="C487" s="5" t="s">
        <v>885</v>
      </c>
      <c r="D487" s="37">
        <f>INDEX(Inputs!$T$5:$T$132,MATCH($B487&amp;"|"&amp;$C487,Inputs!$A$5:$A$132,0))</f>
        <v>6.8555000000000005E-2</v>
      </c>
      <c r="E487" s="37">
        <f>INDEX(Inputs!$J$5:$J$132,MATCH($B487&amp;"|"&amp;$C487,Inputs!$A$5:$A$132,0))</f>
        <v>6</v>
      </c>
      <c r="F487" s="37">
        <f>INDEX(Inputs!$K$5:$K$132,MATCH($B487&amp;"|"&amp;$C487,Inputs!$A$5:$A$132,0))</f>
        <v>7</v>
      </c>
      <c r="G487" s="36"/>
      <c r="H487" s="5" t="str">
        <f>INDEX(Variables!$B$5:$B$65,MATCH($A487,Variables!$A$5:$A$65,0))&amp;IF($C487="",""," | "&amp;INDEX(Mapping!$B$5:$B$26,MATCH($C487,Mapping!$A$5:$A$26,0))&amp;" | "&amp;INDEX(Mapping!$B$30:$B$41,MATCH($B487,Mapping!$A$30:$A$41,0)))</f>
        <v>New carbon tax | Food &amp; forestry | Kerosene</v>
      </c>
      <c r="I487" s="5" t="str">
        <f>INDEX(Variables!$C$5:$C$65,MATCH($A487,Variables!$A$5:$A$65,0))</f>
        <v>$/GJ</v>
      </c>
      <c r="J487" s="5" t="str">
        <f>INDEX(Variables!$E$5:$E$65,MATCH($A487,Variables!$A$5:$A$65,0))</f>
        <v>Carbon price x EF x fuel and sector coverage</v>
      </c>
      <c r="K487" s="5"/>
      <c r="L487" s="23" t="str">
        <f>LOWER(Settings!$C$4)&amp;".mit."&amp;$A487&amp;IF($C487="","","."&amp;$C487&amp;"."&amp;$B487)&amp;IF(INDEX(Variables!$D$5:$D$65,MATCH($A487,Variables!$A$5:$A$65,0))="","","."&amp;INDEX(Variables!$D$5:$D$65,MATCH($A487,Variables!$A$5:$A$65,0)))&amp;"."&amp;L$5</f>
        <v>egy.mit.ctxnew.foo.ker.a.1</v>
      </c>
      <c r="M487" s="38">
        <f t="shared" si="394"/>
        <v>0</v>
      </c>
      <c r="N487" s="37">
        <f t="shared" si="394"/>
        <v>0</v>
      </c>
      <c r="O487" s="37">
        <f t="shared" si="394"/>
        <v>0</v>
      </c>
      <c r="P487" s="37">
        <f t="shared" si="394"/>
        <v>0</v>
      </c>
      <c r="Q487" s="37">
        <f t="shared" si="394"/>
        <v>0</v>
      </c>
      <c r="R487" s="37">
        <f t="shared" si="394"/>
        <v>0</v>
      </c>
      <c r="S487" s="37">
        <f t="shared" si="394"/>
        <v>0</v>
      </c>
      <c r="T487" s="37">
        <f t="shared" si="394"/>
        <v>0</v>
      </c>
      <c r="U487" s="37">
        <f t="shared" si="394"/>
        <v>0</v>
      </c>
      <c r="V487" s="37">
        <f t="shared" si="394"/>
        <v>0</v>
      </c>
      <c r="W487" s="37">
        <f t="shared" si="394"/>
        <v>0</v>
      </c>
      <c r="X487" s="37">
        <f t="shared" si="394"/>
        <v>0</v>
      </c>
      <c r="Y487" s="37">
        <f t="shared" si="394"/>
        <v>0</v>
      </c>
      <c r="Z487" s="37">
        <f t="shared" si="394"/>
        <v>0</v>
      </c>
      <c r="AA487" s="37"/>
      <c r="AB487" s="23" t="str">
        <f>LOWER(Settings!$C$4)&amp;".mit."&amp;$A487&amp;IF($C487="","","."&amp;$C487&amp;"."&amp;$B487)&amp;IF(INDEX(Variables!$D$5:$D$65,MATCH($A487,Variables!$A$5:$A$65,0))="","","."&amp;INDEX(Variables!$D$5:$D$65,MATCH($A487,Variables!$A$5:$A$65,0)))&amp;"."&amp;AB$5</f>
        <v>egy.mit.ctxnew.foo.ker.a.2</v>
      </c>
      <c r="AC487" s="38">
        <f t="shared" si="395"/>
        <v>0</v>
      </c>
      <c r="AD487" s="37">
        <f t="shared" si="395"/>
        <v>0</v>
      </c>
      <c r="AE487" s="37">
        <f t="shared" si="395"/>
        <v>0</v>
      </c>
      <c r="AF487" s="37">
        <f t="shared" si="395"/>
        <v>0</v>
      </c>
      <c r="AG487" s="37">
        <f t="shared" si="395"/>
        <v>0</v>
      </c>
      <c r="AH487" s="37">
        <f t="shared" si="395"/>
        <v>1.3711000000000002</v>
      </c>
      <c r="AI487" s="37">
        <f t="shared" si="395"/>
        <v>1.3711000000000002</v>
      </c>
      <c r="AJ487" s="37">
        <f t="shared" si="395"/>
        <v>1.3711000000000002</v>
      </c>
      <c r="AK487" s="37">
        <f t="shared" si="395"/>
        <v>1.3711000000000002</v>
      </c>
      <c r="AL487" s="37">
        <f t="shared" si="395"/>
        <v>1.3711000000000002</v>
      </c>
      <c r="AM487" s="37">
        <f t="shared" si="395"/>
        <v>1.3711000000000002</v>
      </c>
      <c r="AN487" s="37">
        <f t="shared" si="395"/>
        <v>1.3711000000000002</v>
      </c>
      <c r="AO487" s="37">
        <f t="shared" si="395"/>
        <v>1.3711000000000002</v>
      </c>
      <c r="AP487" s="37">
        <f t="shared" si="395"/>
        <v>1.3711000000000002</v>
      </c>
    </row>
    <row r="488" spans="1:42" hidden="1" outlineLevel="2" x14ac:dyDescent="0.25">
      <c r="A488" s="5" t="s">
        <v>931</v>
      </c>
      <c r="B488" s="5" t="s">
        <v>876</v>
      </c>
      <c r="C488" s="5" t="s">
        <v>885</v>
      </c>
      <c r="D488" s="37">
        <f>INDEX(Inputs!$T$5:$T$132,MATCH($B488&amp;"|"&amp;$C488,Inputs!$A$5:$A$132,0))</f>
        <v>7.6700000000000004E-2</v>
      </c>
      <c r="E488" s="37">
        <f>INDEX(Inputs!$J$5:$J$132,MATCH($B488&amp;"|"&amp;$C488,Inputs!$A$5:$A$132,0))</f>
        <v>7</v>
      </c>
      <c r="F488" s="37">
        <f>INDEX(Inputs!$K$5:$K$132,MATCH($B488&amp;"|"&amp;$C488,Inputs!$A$5:$A$132,0))</f>
        <v>7</v>
      </c>
      <c r="G488" s="36"/>
      <c r="H488" s="5" t="str">
        <f>INDEX(Variables!$B$5:$B$65,MATCH($A488,Variables!$A$5:$A$65,0))&amp;IF($C488="",""," | "&amp;INDEX(Mapping!$B$5:$B$26,MATCH($C488,Mapping!$A$5:$A$26,0))&amp;" | "&amp;INDEX(Mapping!$B$30:$B$41,MATCH($B488,Mapping!$A$30:$A$41,0)))</f>
        <v>New carbon tax | Food &amp; forestry | Other oil products</v>
      </c>
      <c r="I488" s="5" t="str">
        <f>INDEX(Variables!$C$5:$C$65,MATCH($A488,Variables!$A$5:$A$65,0))</f>
        <v>$/GJ</v>
      </c>
      <c r="J488" s="5" t="str">
        <f>INDEX(Variables!$E$5:$E$65,MATCH($A488,Variables!$A$5:$A$65,0))</f>
        <v>Carbon price x EF x fuel and sector coverage</v>
      </c>
      <c r="K488" s="5"/>
      <c r="L488" s="23" t="str">
        <f>LOWER(Settings!$C$4)&amp;".mit."&amp;$A488&amp;IF($C488="","","."&amp;$C488&amp;"."&amp;$B488)&amp;IF(INDEX(Variables!$D$5:$D$65,MATCH($A488,Variables!$A$5:$A$65,0))="","","."&amp;INDEX(Variables!$D$5:$D$65,MATCH($A488,Variables!$A$5:$A$65,0)))&amp;"."&amp;L$5</f>
        <v>egy.mit.ctxnew.foo.oop.a.1</v>
      </c>
      <c r="M488" s="38">
        <f t="shared" si="394"/>
        <v>0</v>
      </c>
      <c r="N488" s="37">
        <f t="shared" si="394"/>
        <v>0</v>
      </c>
      <c r="O488" s="37">
        <f t="shared" si="394"/>
        <v>0</v>
      </c>
      <c r="P488" s="37">
        <f t="shared" si="394"/>
        <v>0</v>
      </c>
      <c r="Q488" s="37">
        <f t="shared" si="394"/>
        <v>0</v>
      </c>
      <c r="R488" s="37">
        <f t="shared" si="394"/>
        <v>0</v>
      </c>
      <c r="S488" s="37">
        <f t="shared" si="394"/>
        <v>0</v>
      </c>
      <c r="T488" s="37">
        <f t="shared" si="394"/>
        <v>0</v>
      </c>
      <c r="U488" s="37">
        <f t="shared" si="394"/>
        <v>0</v>
      </c>
      <c r="V488" s="37">
        <f t="shared" si="394"/>
        <v>0</v>
      </c>
      <c r="W488" s="37">
        <f t="shared" si="394"/>
        <v>0</v>
      </c>
      <c r="X488" s="37">
        <f t="shared" si="394"/>
        <v>0</v>
      </c>
      <c r="Y488" s="37">
        <f t="shared" si="394"/>
        <v>0</v>
      </c>
      <c r="Z488" s="37">
        <f t="shared" si="394"/>
        <v>0</v>
      </c>
      <c r="AA488" s="37"/>
      <c r="AB488" s="23" t="str">
        <f>LOWER(Settings!$C$4)&amp;".mit."&amp;$A488&amp;IF($C488="","","."&amp;$C488&amp;"."&amp;$B488)&amp;IF(INDEX(Variables!$D$5:$D$65,MATCH($A488,Variables!$A$5:$A$65,0))="","","."&amp;INDEX(Variables!$D$5:$D$65,MATCH($A488,Variables!$A$5:$A$65,0)))&amp;"."&amp;AB$5</f>
        <v>egy.mit.ctxnew.foo.oop.a.2</v>
      </c>
      <c r="AC488" s="38">
        <f t="shared" si="395"/>
        <v>0</v>
      </c>
      <c r="AD488" s="37">
        <f t="shared" si="395"/>
        <v>0</v>
      </c>
      <c r="AE488" s="37">
        <f t="shared" si="395"/>
        <v>0</v>
      </c>
      <c r="AF488" s="37">
        <f t="shared" si="395"/>
        <v>0</v>
      </c>
      <c r="AG488" s="37">
        <f t="shared" si="395"/>
        <v>0</v>
      </c>
      <c r="AH488" s="37">
        <f t="shared" si="395"/>
        <v>1.534</v>
      </c>
      <c r="AI488" s="37">
        <f t="shared" si="395"/>
        <v>1.534</v>
      </c>
      <c r="AJ488" s="37">
        <f t="shared" si="395"/>
        <v>1.534</v>
      </c>
      <c r="AK488" s="37">
        <f t="shared" si="395"/>
        <v>1.534</v>
      </c>
      <c r="AL488" s="37">
        <f t="shared" si="395"/>
        <v>1.534</v>
      </c>
      <c r="AM488" s="37">
        <f t="shared" si="395"/>
        <v>1.534</v>
      </c>
      <c r="AN488" s="37">
        <f t="shared" si="395"/>
        <v>1.534</v>
      </c>
      <c r="AO488" s="37">
        <f t="shared" si="395"/>
        <v>1.534</v>
      </c>
      <c r="AP488" s="37">
        <f t="shared" si="395"/>
        <v>1.534</v>
      </c>
    </row>
    <row r="489" spans="1:42" hidden="1" outlineLevel="2" x14ac:dyDescent="0.25">
      <c r="A489" s="5" t="s">
        <v>931</v>
      </c>
      <c r="B489" s="5" t="s">
        <v>877</v>
      </c>
      <c r="C489" s="5" t="s">
        <v>885</v>
      </c>
      <c r="D489" s="37">
        <f>INDEX(Inputs!$T$5:$T$132,MATCH($B489&amp;"|"&amp;$C489,Inputs!$A$5:$A$132,0))</f>
        <v>0</v>
      </c>
      <c r="E489" s="37">
        <f>INDEX(Inputs!$J$5:$J$132,MATCH($B489&amp;"|"&amp;$C489,Inputs!$A$5:$A$132,0))</f>
        <v>8</v>
      </c>
      <c r="F489" s="37">
        <f>INDEX(Inputs!$K$5:$K$132,MATCH($B489&amp;"|"&amp;$C489,Inputs!$A$5:$A$132,0))</f>
        <v>7</v>
      </c>
      <c r="G489" s="36"/>
      <c r="H489" s="5" t="str">
        <f>INDEX(Variables!$B$5:$B$65,MATCH($A489,Variables!$A$5:$A$65,0))&amp;IF($C489="",""," | "&amp;INDEX(Mapping!$B$5:$B$26,MATCH($C489,Mapping!$A$5:$A$26,0))&amp;" | "&amp;INDEX(Mapping!$B$30:$B$41,MATCH($B489,Mapping!$A$30:$A$41,0)))</f>
        <v>New carbon tax | Food &amp; forestry | Biomass</v>
      </c>
      <c r="I489" s="5" t="str">
        <f>INDEX(Variables!$C$5:$C$65,MATCH($A489,Variables!$A$5:$A$65,0))</f>
        <v>$/GJ</v>
      </c>
      <c r="J489" s="5" t="str">
        <f>INDEX(Variables!$E$5:$E$65,MATCH($A489,Variables!$A$5:$A$65,0))</f>
        <v>Carbon price x EF x fuel and sector coverage</v>
      </c>
      <c r="K489" s="5"/>
      <c r="L489" s="23" t="str">
        <f>LOWER(Settings!$C$4)&amp;".mit."&amp;$A489&amp;IF($C489="","","."&amp;$C489&amp;"."&amp;$B489)&amp;IF(INDEX(Variables!$D$5:$D$65,MATCH($A489,Variables!$A$5:$A$65,0))="","","."&amp;INDEX(Variables!$D$5:$D$65,MATCH($A489,Variables!$A$5:$A$65,0)))&amp;"."&amp;L$5</f>
        <v>egy.mit.ctxnew.foo.bio.a.1</v>
      </c>
      <c r="M489" s="38">
        <f t="shared" si="394"/>
        <v>0</v>
      </c>
      <c r="N489" s="37">
        <f t="shared" si="394"/>
        <v>0</v>
      </c>
      <c r="O489" s="37">
        <f t="shared" si="394"/>
        <v>0</v>
      </c>
      <c r="P489" s="37">
        <f t="shared" si="394"/>
        <v>0</v>
      </c>
      <c r="Q489" s="37">
        <f t="shared" si="394"/>
        <v>0</v>
      </c>
      <c r="R489" s="37">
        <f t="shared" si="394"/>
        <v>0</v>
      </c>
      <c r="S489" s="37">
        <f t="shared" si="394"/>
        <v>0</v>
      </c>
      <c r="T489" s="37">
        <f t="shared" si="394"/>
        <v>0</v>
      </c>
      <c r="U489" s="37">
        <f t="shared" si="394"/>
        <v>0</v>
      </c>
      <c r="V489" s="37">
        <f t="shared" si="394"/>
        <v>0</v>
      </c>
      <c r="W489" s="37">
        <f t="shared" si="394"/>
        <v>0</v>
      </c>
      <c r="X489" s="37">
        <f t="shared" si="394"/>
        <v>0</v>
      </c>
      <c r="Y489" s="37">
        <f t="shared" si="394"/>
        <v>0</v>
      </c>
      <c r="Z489" s="37">
        <f t="shared" si="394"/>
        <v>0</v>
      </c>
      <c r="AA489" s="37"/>
      <c r="AB489" s="23" t="str">
        <f>LOWER(Settings!$C$4)&amp;".mit."&amp;$A489&amp;IF($C489="","","."&amp;$C489&amp;"."&amp;$B489)&amp;IF(INDEX(Variables!$D$5:$D$65,MATCH($A489,Variables!$A$5:$A$65,0))="","","."&amp;INDEX(Variables!$D$5:$D$65,MATCH($A489,Variables!$A$5:$A$65,0)))&amp;"."&amp;AB$5</f>
        <v>egy.mit.ctxnew.foo.bio.a.2</v>
      </c>
      <c r="AC489" s="38">
        <f t="shared" si="395"/>
        <v>0</v>
      </c>
      <c r="AD489" s="37">
        <f t="shared" si="395"/>
        <v>0</v>
      </c>
      <c r="AE489" s="37">
        <f t="shared" si="395"/>
        <v>0</v>
      </c>
      <c r="AF489" s="37">
        <f t="shared" si="395"/>
        <v>0</v>
      </c>
      <c r="AG489" s="37">
        <f t="shared" si="395"/>
        <v>0</v>
      </c>
      <c r="AH489" s="37">
        <f t="shared" si="395"/>
        <v>0</v>
      </c>
      <c r="AI489" s="37">
        <f t="shared" si="395"/>
        <v>0</v>
      </c>
      <c r="AJ489" s="37">
        <f t="shared" si="395"/>
        <v>0</v>
      </c>
      <c r="AK489" s="37">
        <f t="shared" si="395"/>
        <v>0</v>
      </c>
      <c r="AL489" s="37">
        <f t="shared" si="395"/>
        <v>0</v>
      </c>
      <c r="AM489" s="37">
        <f t="shared" si="395"/>
        <v>0</v>
      </c>
      <c r="AN489" s="37">
        <f t="shared" si="395"/>
        <v>0</v>
      </c>
      <c r="AO489" s="37">
        <f t="shared" si="395"/>
        <v>0</v>
      </c>
      <c r="AP489" s="37">
        <f t="shared" si="395"/>
        <v>0</v>
      </c>
    </row>
    <row r="490" spans="1:42" hidden="1" outlineLevel="2" x14ac:dyDescent="0.25"/>
    <row r="491" spans="1:42" hidden="1" outlineLevel="2" x14ac:dyDescent="0.25">
      <c r="A491" s="5" t="s">
        <v>932</v>
      </c>
      <c r="B491" s="5" t="s">
        <v>869</v>
      </c>
      <c r="C491" s="5" t="s">
        <v>885</v>
      </c>
      <c r="D491" s="37">
        <f>INDEX(Inputs!$L$5:$L$132,MATCH($B491&amp;"|"&amp;$C491,Inputs!$A$5:$A$132,0))</f>
        <v>3</v>
      </c>
      <c r="E491" s="37">
        <f>INDEX(Inputs!$I$5:$I$132,MATCH($B491&amp;"|"&amp;$C491,Inputs!$A$5:$A$132,0))</f>
        <v>1</v>
      </c>
      <c r="F491" s="36"/>
      <c r="G491" s="36"/>
      <c r="H491" s="5" t="str">
        <f>INDEX(Variables!$B$5:$B$65,MATCH($A491,Variables!$A$5:$A$65,0))&amp;IF($C491="",""," | "&amp;INDEX(Mapping!$B$5:$B$26,MATCH($C491,Mapping!$A$5:$A$26,0))&amp;" | "&amp;INDEX(Mapping!$B$30:$B$41,MATCH($B491,Mapping!$A$30:$A$41,0)))</f>
        <v>New excise tax (fuel price reform) | Food &amp; forestry | Coal</v>
      </c>
      <c r="I491" s="5" t="str">
        <f>INDEX(Variables!$C$5:$C$65,MATCH($A491,Variables!$A$5:$A$65,0))</f>
        <v>$/GJ</v>
      </c>
      <c r="J491" s="5" t="str">
        <f>INDEX(Variables!$E$5:$E$65,MATCH($A491,Variables!$A$5:$A$65,0))</f>
        <v>Fuel price reform path / GJ per unit</v>
      </c>
      <c r="K491" s="5"/>
      <c r="L491" s="23" t="str">
        <f>LOWER(Settings!$C$4)&amp;".mit."&amp;$A491&amp;IF($C491="","","."&amp;$C491&amp;"."&amp;$B491)&amp;IF(INDEX(Variables!$D$5:$D$65,MATCH($A491,Variables!$A$5:$A$65,0))="","","."&amp;INDEX(Variables!$D$5:$D$65,MATCH($A491,Variables!$A$5:$A$65,0)))&amp;"."&amp;L$5</f>
        <v>egy.mit.ntx.foo.coa.a.1</v>
      </c>
      <c r="M491" s="38">
        <f t="shared" ref="M491:Z498" si="396">INDEX(M$78:M$91,$D491)/$E491</f>
        <v>0</v>
      </c>
      <c r="N491" s="37">
        <f t="shared" si="396"/>
        <v>0</v>
      </c>
      <c r="O491" s="37">
        <f t="shared" si="396"/>
        <v>0</v>
      </c>
      <c r="P491" s="37">
        <f t="shared" si="396"/>
        <v>0</v>
      </c>
      <c r="Q491" s="37">
        <f t="shared" si="396"/>
        <v>0</v>
      </c>
      <c r="R491" s="37">
        <f t="shared" si="396"/>
        <v>0</v>
      </c>
      <c r="S491" s="37">
        <f t="shared" si="396"/>
        <v>0</v>
      </c>
      <c r="T491" s="37">
        <f t="shared" si="396"/>
        <v>0</v>
      </c>
      <c r="U491" s="37">
        <f t="shared" si="396"/>
        <v>0</v>
      </c>
      <c r="V491" s="37">
        <f t="shared" si="396"/>
        <v>0</v>
      </c>
      <c r="W491" s="37">
        <f t="shared" si="396"/>
        <v>0</v>
      </c>
      <c r="X491" s="37">
        <f t="shared" si="396"/>
        <v>0</v>
      </c>
      <c r="Y491" s="37">
        <f t="shared" si="396"/>
        <v>0</v>
      </c>
      <c r="Z491" s="37">
        <f t="shared" si="396"/>
        <v>0</v>
      </c>
      <c r="AA491" s="37"/>
      <c r="AB491" s="23" t="str">
        <f>LOWER(Settings!$C$4)&amp;".mit."&amp;$A491&amp;IF($C491="","","."&amp;$C491&amp;"."&amp;$B491)&amp;IF(INDEX(Variables!$D$5:$D$65,MATCH($A491,Variables!$A$5:$A$65,0))="","","."&amp;INDEX(Variables!$D$5:$D$65,MATCH($A491,Variables!$A$5:$A$65,0)))&amp;"."&amp;AB$5</f>
        <v>egy.mit.ntx.foo.coa.a.2</v>
      </c>
      <c r="AC491" s="38">
        <f t="shared" ref="AC491:AP498" si="397">INDEX(AC$78:AC$91,$D491)/$E491</f>
        <v>0</v>
      </c>
      <c r="AD491" s="37">
        <f t="shared" si="397"/>
        <v>0</v>
      </c>
      <c r="AE491" s="37">
        <f t="shared" si="397"/>
        <v>0</v>
      </c>
      <c r="AF491" s="37">
        <f t="shared" si="397"/>
        <v>0</v>
      </c>
      <c r="AG491" s="37">
        <f t="shared" si="397"/>
        <v>0</v>
      </c>
      <c r="AH491" s="37">
        <f t="shared" si="397"/>
        <v>0</v>
      </c>
      <c r="AI491" s="37">
        <f t="shared" si="397"/>
        <v>0</v>
      </c>
      <c r="AJ491" s="37">
        <f t="shared" si="397"/>
        <v>0</v>
      </c>
      <c r="AK491" s="37">
        <f t="shared" si="397"/>
        <v>0</v>
      </c>
      <c r="AL491" s="37">
        <f t="shared" si="397"/>
        <v>0</v>
      </c>
      <c r="AM491" s="37">
        <f t="shared" si="397"/>
        <v>0</v>
      </c>
      <c r="AN491" s="37">
        <f t="shared" si="397"/>
        <v>0</v>
      </c>
      <c r="AO491" s="37">
        <f t="shared" si="397"/>
        <v>0</v>
      </c>
      <c r="AP491" s="37">
        <f t="shared" si="397"/>
        <v>0</v>
      </c>
    </row>
    <row r="492" spans="1:42" hidden="1" outlineLevel="2" x14ac:dyDescent="0.25">
      <c r="A492" s="5" t="s">
        <v>932</v>
      </c>
      <c r="B492" s="5" t="s">
        <v>871</v>
      </c>
      <c r="C492" s="5" t="s">
        <v>885</v>
      </c>
      <c r="D492" s="37">
        <f>INDEX(Inputs!$L$5:$L$132,MATCH($B492&amp;"|"&amp;$C492,Inputs!$A$5:$A$132,0))</f>
        <v>6</v>
      </c>
      <c r="E492" s="37">
        <f>INDEX(Inputs!$I$5:$I$132,MATCH($B492&amp;"|"&amp;$C492,Inputs!$A$5:$A$132,0))</f>
        <v>1</v>
      </c>
      <c r="F492" s="36"/>
      <c r="G492" s="36"/>
      <c r="H492" s="5" t="str">
        <f>INDEX(Variables!$B$5:$B$65,MATCH($A492,Variables!$A$5:$A$65,0))&amp;IF($C492="",""," | "&amp;INDEX(Mapping!$B$5:$B$26,MATCH($C492,Mapping!$A$5:$A$26,0))&amp;" | "&amp;INDEX(Mapping!$B$30:$B$41,MATCH($B492,Mapping!$A$30:$A$41,0)))</f>
        <v>New excise tax (fuel price reform) | Food &amp; forestry | Natural gas</v>
      </c>
      <c r="I492" s="5" t="str">
        <f>INDEX(Variables!$C$5:$C$65,MATCH($A492,Variables!$A$5:$A$65,0))</f>
        <v>$/GJ</v>
      </c>
      <c r="J492" s="5" t="str">
        <f>INDEX(Variables!$E$5:$E$65,MATCH($A492,Variables!$A$5:$A$65,0))</f>
        <v>Fuel price reform path / GJ per unit</v>
      </c>
      <c r="K492" s="5"/>
      <c r="L492" s="23" t="str">
        <f>LOWER(Settings!$C$4)&amp;".mit."&amp;$A492&amp;IF($C492="","","."&amp;$C492&amp;"."&amp;$B492)&amp;IF(INDEX(Variables!$D$5:$D$65,MATCH($A492,Variables!$A$5:$A$65,0))="","","."&amp;INDEX(Variables!$D$5:$D$65,MATCH($A492,Variables!$A$5:$A$65,0)))&amp;"."&amp;L$5</f>
        <v>egy.mit.ntx.foo.nga.a.1</v>
      </c>
      <c r="M492" s="38">
        <f t="shared" si="396"/>
        <v>0</v>
      </c>
      <c r="N492" s="37">
        <f t="shared" si="396"/>
        <v>0</v>
      </c>
      <c r="O492" s="37">
        <f t="shared" si="396"/>
        <v>0</v>
      </c>
      <c r="P492" s="37">
        <f t="shared" si="396"/>
        <v>0</v>
      </c>
      <c r="Q492" s="37">
        <f t="shared" si="396"/>
        <v>0</v>
      </c>
      <c r="R492" s="37">
        <f t="shared" si="396"/>
        <v>0</v>
      </c>
      <c r="S492" s="37">
        <f t="shared" si="396"/>
        <v>0</v>
      </c>
      <c r="T492" s="37">
        <f t="shared" si="396"/>
        <v>0</v>
      </c>
      <c r="U492" s="37">
        <f t="shared" si="396"/>
        <v>0</v>
      </c>
      <c r="V492" s="37">
        <f t="shared" si="396"/>
        <v>0</v>
      </c>
      <c r="W492" s="37">
        <f t="shared" si="396"/>
        <v>0</v>
      </c>
      <c r="X492" s="37">
        <f t="shared" si="396"/>
        <v>0</v>
      </c>
      <c r="Y492" s="37">
        <f t="shared" si="396"/>
        <v>0</v>
      </c>
      <c r="Z492" s="37">
        <f t="shared" si="396"/>
        <v>0</v>
      </c>
      <c r="AA492" s="37"/>
      <c r="AB492" s="23" t="str">
        <f>LOWER(Settings!$C$4)&amp;".mit."&amp;$A492&amp;IF($C492="","","."&amp;$C492&amp;"."&amp;$B492)&amp;IF(INDEX(Variables!$D$5:$D$65,MATCH($A492,Variables!$A$5:$A$65,0))="","","."&amp;INDEX(Variables!$D$5:$D$65,MATCH($A492,Variables!$A$5:$A$65,0)))&amp;"."&amp;AB$5</f>
        <v>egy.mit.ntx.foo.nga.a.2</v>
      </c>
      <c r="AC492" s="38">
        <f t="shared" si="397"/>
        <v>0</v>
      </c>
      <c r="AD492" s="37">
        <f t="shared" si="397"/>
        <v>0</v>
      </c>
      <c r="AE492" s="37">
        <f t="shared" si="397"/>
        <v>0</v>
      </c>
      <c r="AF492" s="37">
        <f t="shared" si="397"/>
        <v>0</v>
      </c>
      <c r="AG492" s="37">
        <f t="shared" si="397"/>
        <v>0</v>
      </c>
      <c r="AH492" s="37">
        <f t="shared" si="397"/>
        <v>0</v>
      </c>
      <c r="AI492" s="37">
        <f t="shared" si="397"/>
        <v>0</v>
      </c>
      <c r="AJ492" s="37">
        <f t="shared" si="397"/>
        <v>0</v>
      </c>
      <c r="AK492" s="37">
        <f t="shared" si="397"/>
        <v>0</v>
      </c>
      <c r="AL492" s="37">
        <f t="shared" si="397"/>
        <v>0</v>
      </c>
      <c r="AM492" s="37">
        <f t="shared" si="397"/>
        <v>0</v>
      </c>
      <c r="AN492" s="37">
        <f t="shared" si="397"/>
        <v>0</v>
      </c>
      <c r="AO492" s="37">
        <f t="shared" si="397"/>
        <v>0</v>
      </c>
      <c r="AP492" s="37">
        <f t="shared" si="397"/>
        <v>0</v>
      </c>
    </row>
    <row r="493" spans="1:42" hidden="1" outlineLevel="2" x14ac:dyDescent="0.25">
      <c r="A493" s="5" t="s">
        <v>932</v>
      </c>
      <c r="B493" s="5" t="s">
        <v>872</v>
      </c>
      <c r="C493" s="5" t="s">
        <v>885</v>
      </c>
      <c r="D493" s="37">
        <f>INDEX(Inputs!$L$5:$L$132,MATCH($B493&amp;"|"&amp;$C493,Inputs!$A$5:$A$132,0))</f>
        <v>9</v>
      </c>
      <c r="E493" s="37">
        <f>INDEX(Inputs!$I$5:$I$132,MATCH($B493&amp;"|"&amp;$C493,Inputs!$A$5:$A$132,0))</f>
        <v>3.4969740000000013E-2</v>
      </c>
      <c r="F493" s="36"/>
      <c r="G493" s="36"/>
      <c r="H493" s="5" t="str">
        <f>INDEX(Variables!$B$5:$B$65,MATCH($A493,Variables!$A$5:$A$65,0))&amp;IF($C493="",""," | "&amp;INDEX(Mapping!$B$5:$B$26,MATCH($C493,Mapping!$A$5:$A$26,0))&amp;" | "&amp;INDEX(Mapping!$B$30:$B$41,MATCH($B493,Mapping!$A$30:$A$41,0)))</f>
        <v>New excise tax (fuel price reform) | Food &amp; forestry | Gasoline</v>
      </c>
      <c r="I493" s="5" t="str">
        <f>INDEX(Variables!$C$5:$C$65,MATCH($A493,Variables!$A$5:$A$65,0))</f>
        <v>$/GJ</v>
      </c>
      <c r="J493" s="5" t="str">
        <f>INDEX(Variables!$E$5:$E$65,MATCH($A493,Variables!$A$5:$A$65,0))</f>
        <v>Fuel price reform path / GJ per unit</v>
      </c>
      <c r="K493" s="5"/>
      <c r="L493" s="23" t="str">
        <f>LOWER(Settings!$C$4)&amp;".mit."&amp;$A493&amp;IF($C493="","","."&amp;$C493&amp;"."&amp;$B493)&amp;IF(INDEX(Variables!$D$5:$D$65,MATCH($A493,Variables!$A$5:$A$65,0))="","","."&amp;INDEX(Variables!$D$5:$D$65,MATCH($A493,Variables!$A$5:$A$65,0)))&amp;"."&amp;L$5</f>
        <v>egy.mit.ntx.foo.gso.a.1</v>
      </c>
      <c r="M493" s="38">
        <f t="shared" si="396"/>
        <v>0</v>
      </c>
      <c r="N493" s="37">
        <f t="shared" si="396"/>
        <v>0</v>
      </c>
      <c r="O493" s="37">
        <f t="shared" si="396"/>
        <v>0</v>
      </c>
      <c r="P493" s="37">
        <f t="shared" si="396"/>
        <v>0</v>
      </c>
      <c r="Q493" s="37">
        <f t="shared" si="396"/>
        <v>0</v>
      </c>
      <c r="R493" s="37">
        <f t="shared" si="396"/>
        <v>0</v>
      </c>
      <c r="S493" s="37">
        <f t="shared" si="396"/>
        <v>0</v>
      </c>
      <c r="T493" s="37">
        <f t="shared" si="396"/>
        <v>0</v>
      </c>
      <c r="U493" s="37">
        <f t="shared" si="396"/>
        <v>0</v>
      </c>
      <c r="V493" s="37">
        <f t="shared" si="396"/>
        <v>0</v>
      </c>
      <c r="W493" s="37">
        <f t="shared" si="396"/>
        <v>0</v>
      </c>
      <c r="X493" s="37">
        <f t="shared" si="396"/>
        <v>0</v>
      </c>
      <c r="Y493" s="37">
        <f t="shared" si="396"/>
        <v>0</v>
      </c>
      <c r="Z493" s="37">
        <f t="shared" si="396"/>
        <v>0</v>
      </c>
      <c r="AA493" s="37"/>
      <c r="AB493" s="23" t="str">
        <f>LOWER(Settings!$C$4)&amp;".mit."&amp;$A493&amp;IF($C493="","","."&amp;$C493&amp;"."&amp;$B493)&amp;IF(INDEX(Variables!$D$5:$D$65,MATCH($A493,Variables!$A$5:$A$65,0))="","","."&amp;INDEX(Variables!$D$5:$D$65,MATCH($A493,Variables!$A$5:$A$65,0)))&amp;"."&amp;AB$5</f>
        <v>egy.mit.ntx.foo.gso.a.2</v>
      </c>
      <c r="AC493" s="38">
        <f t="shared" si="397"/>
        <v>0</v>
      </c>
      <c r="AD493" s="37">
        <f t="shared" si="397"/>
        <v>0</v>
      </c>
      <c r="AE493" s="37">
        <f t="shared" si="397"/>
        <v>0</v>
      </c>
      <c r="AF493" s="37">
        <f t="shared" si="397"/>
        <v>0</v>
      </c>
      <c r="AG493" s="37">
        <f t="shared" si="397"/>
        <v>0</v>
      </c>
      <c r="AH493" s="37">
        <f t="shared" si="397"/>
        <v>0</v>
      </c>
      <c r="AI493" s="37">
        <f t="shared" si="397"/>
        <v>0</v>
      </c>
      <c r="AJ493" s="37">
        <f t="shared" si="397"/>
        <v>0</v>
      </c>
      <c r="AK493" s="37">
        <f t="shared" si="397"/>
        <v>0</v>
      </c>
      <c r="AL493" s="37">
        <f t="shared" si="397"/>
        <v>0</v>
      </c>
      <c r="AM493" s="37">
        <f t="shared" si="397"/>
        <v>0</v>
      </c>
      <c r="AN493" s="37">
        <f t="shared" si="397"/>
        <v>0</v>
      </c>
      <c r="AO493" s="37">
        <f t="shared" si="397"/>
        <v>0</v>
      </c>
      <c r="AP493" s="37">
        <f t="shared" si="397"/>
        <v>0</v>
      </c>
    </row>
    <row r="494" spans="1:42" hidden="1" outlineLevel="2" x14ac:dyDescent="0.25">
      <c r="A494" s="5" t="s">
        <v>932</v>
      </c>
      <c r="B494" s="5" t="s">
        <v>873</v>
      </c>
      <c r="C494" s="5" t="s">
        <v>885</v>
      </c>
      <c r="D494" s="37">
        <f>INDEX(Inputs!$L$5:$L$132,MATCH($B494&amp;"|"&amp;$C494,Inputs!$A$5:$A$132,0))</f>
        <v>10</v>
      </c>
      <c r="E494" s="37">
        <f>INDEX(Inputs!$I$5:$I$132,MATCH($B494&amp;"|"&amp;$C494,Inputs!$A$5:$A$132,0))</f>
        <v>3.7295190000000013E-2</v>
      </c>
      <c r="F494" s="36"/>
      <c r="G494" s="36"/>
      <c r="H494" s="5" t="str">
        <f>INDEX(Variables!$B$5:$B$65,MATCH($A494,Variables!$A$5:$A$65,0))&amp;IF($C494="",""," | "&amp;INDEX(Mapping!$B$5:$B$26,MATCH($C494,Mapping!$A$5:$A$26,0))&amp;" | "&amp;INDEX(Mapping!$B$30:$B$41,MATCH($B494,Mapping!$A$30:$A$41,0)))</f>
        <v>New excise tax (fuel price reform) | Food &amp; forestry | Diesel</v>
      </c>
      <c r="I494" s="5" t="str">
        <f>INDEX(Variables!$C$5:$C$65,MATCH($A494,Variables!$A$5:$A$65,0))</f>
        <v>$/GJ</v>
      </c>
      <c r="J494" s="5" t="str">
        <f>INDEX(Variables!$E$5:$E$65,MATCH($A494,Variables!$A$5:$A$65,0))</f>
        <v>Fuel price reform path / GJ per unit</v>
      </c>
      <c r="K494" s="5"/>
      <c r="L494" s="23" t="str">
        <f>LOWER(Settings!$C$4)&amp;".mit."&amp;$A494&amp;IF($C494="","","."&amp;$C494&amp;"."&amp;$B494)&amp;IF(INDEX(Variables!$D$5:$D$65,MATCH($A494,Variables!$A$5:$A$65,0))="","","."&amp;INDEX(Variables!$D$5:$D$65,MATCH($A494,Variables!$A$5:$A$65,0)))&amp;"."&amp;L$5</f>
        <v>egy.mit.ntx.foo.die.a.1</v>
      </c>
      <c r="M494" s="38">
        <f t="shared" si="396"/>
        <v>0</v>
      </c>
      <c r="N494" s="37">
        <f t="shared" si="396"/>
        <v>0</v>
      </c>
      <c r="O494" s="37">
        <f t="shared" si="396"/>
        <v>0</v>
      </c>
      <c r="P494" s="37">
        <f t="shared" si="396"/>
        <v>0</v>
      </c>
      <c r="Q494" s="37">
        <f t="shared" si="396"/>
        <v>0</v>
      </c>
      <c r="R494" s="37">
        <f t="shared" si="396"/>
        <v>0</v>
      </c>
      <c r="S494" s="37">
        <f t="shared" si="396"/>
        <v>0</v>
      </c>
      <c r="T494" s="37">
        <f t="shared" si="396"/>
        <v>0</v>
      </c>
      <c r="U494" s="37">
        <f t="shared" si="396"/>
        <v>0</v>
      </c>
      <c r="V494" s="37">
        <f t="shared" si="396"/>
        <v>0</v>
      </c>
      <c r="W494" s="37">
        <f t="shared" si="396"/>
        <v>0</v>
      </c>
      <c r="X494" s="37">
        <f t="shared" si="396"/>
        <v>0</v>
      </c>
      <c r="Y494" s="37">
        <f t="shared" si="396"/>
        <v>0</v>
      </c>
      <c r="Z494" s="37">
        <f t="shared" si="396"/>
        <v>0</v>
      </c>
      <c r="AA494" s="37"/>
      <c r="AB494" s="23" t="str">
        <f>LOWER(Settings!$C$4)&amp;".mit."&amp;$A494&amp;IF($C494="","","."&amp;$C494&amp;"."&amp;$B494)&amp;IF(INDEX(Variables!$D$5:$D$65,MATCH($A494,Variables!$A$5:$A$65,0))="","","."&amp;INDEX(Variables!$D$5:$D$65,MATCH($A494,Variables!$A$5:$A$65,0)))&amp;"."&amp;AB$5</f>
        <v>egy.mit.ntx.foo.die.a.2</v>
      </c>
      <c r="AC494" s="38">
        <f t="shared" si="397"/>
        <v>0</v>
      </c>
      <c r="AD494" s="37">
        <f t="shared" si="397"/>
        <v>0</v>
      </c>
      <c r="AE494" s="37">
        <f t="shared" si="397"/>
        <v>0</v>
      </c>
      <c r="AF494" s="37">
        <f t="shared" si="397"/>
        <v>0</v>
      </c>
      <c r="AG494" s="37">
        <f t="shared" si="397"/>
        <v>0</v>
      </c>
      <c r="AH494" s="37">
        <f t="shared" si="397"/>
        <v>0</v>
      </c>
      <c r="AI494" s="37">
        <f t="shared" si="397"/>
        <v>0</v>
      </c>
      <c r="AJ494" s="37">
        <f t="shared" si="397"/>
        <v>0</v>
      </c>
      <c r="AK494" s="37">
        <f t="shared" si="397"/>
        <v>0</v>
      </c>
      <c r="AL494" s="37">
        <f t="shared" si="397"/>
        <v>0</v>
      </c>
      <c r="AM494" s="37">
        <f t="shared" si="397"/>
        <v>0</v>
      </c>
      <c r="AN494" s="37">
        <f t="shared" si="397"/>
        <v>0</v>
      </c>
      <c r="AO494" s="37">
        <f t="shared" si="397"/>
        <v>0</v>
      </c>
      <c r="AP494" s="37">
        <f t="shared" si="397"/>
        <v>0</v>
      </c>
    </row>
    <row r="495" spans="1:42" hidden="1" outlineLevel="2" x14ac:dyDescent="0.25">
      <c r="A495" s="5" t="s">
        <v>932</v>
      </c>
      <c r="B495" s="5" t="s">
        <v>874</v>
      </c>
      <c r="C495" s="5" t="s">
        <v>885</v>
      </c>
      <c r="D495" s="37">
        <f>INDEX(Inputs!$L$5:$L$132,MATCH($B495&amp;"|"&amp;$C495,Inputs!$A$5:$A$132,0))</f>
        <v>11</v>
      </c>
      <c r="E495" s="37">
        <f>INDEX(Inputs!$I$5:$I$132,MATCH($B495&amp;"|"&amp;$C495,Inputs!$A$5:$A$132,0))</f>
        <v>2.5779688544951249E-2</v>
      </c>
      <c r="F495" s="36"/>
      <c r="G495" s="36"/>
      <c r="H495" s="5" t="str">
        <f>INDEX(Variables!$B$5:$B$65,MATCH($A495,Variables!$A$5:$A$65,0))&amp;IF($C495="",""," | "&amp;INDEX(Mapping!$B$5:$B$26,MATCH($C495,Mapping!$A$5:$A$26,0))&amp;" | "&amp;INDEX(Mapping!$B$30:$B$41,MATCH($B495,Mapping!$A$30:$A$41,0)))</f>
        <v>New excise tax (fuel price reform) | Food &amp; forestry | LPG</v>
      </c>
      <c r="I495" s="5" t="str">
        <f>INDEX(Variables!$C$5:$C$65,MATCH($A495,Variables!$A$5:$A$65,0))</f>
        <v>$/GJ</v>
      </c>
      <c r="J495" s="5" t="str">
        <f>INDEX(Variables!$E$5:$E$65,MATCH($A495,Variables!$A$5:$A$65,0))</f>
        <v>Fuel price reform path / GJ per unit</v>
      </c>
      <c r="K495" s="5"/>
      <c r="L495" s="23" t="str">
        <f>LOWER(Settings!$C$4)&amp;".mit."&amp;$A495&amp;IF($C495="","","."&amp;$C495&amp;"."&amp;$B495)&amp;IF(INDEX(Variables!$D$5:$D$65,MATCH($A495,Variables!$A$5:$A$65,0))="","","."&amp;INDEX(Variables!$D$5:$D$65,MATCH($A495,Variables!$A$5:$A$65,0)))&amp;"."&amp;L$5</f>
        <v>egy.mit.ntx.foo.lpg.a.1</v>
      </c>
      <c r="M495" s="38">
        <f t="shared" si="396"/>
        <v>0</v>
      </c>
      <c r="N495" s="37">
        <f t="shared" si="396"/>
        <v>0</v>
      </c>
      <c r="O495" s="37">
        <f t="shared" si="396"/>
        <v>0</v>
      </c>
      <c r="P495" s="37">
        <f t="shared" si="396"/>
        <v>0</v>
      </c>
      <c r="Q495" s="37">
        <f t="shared" si="396"/>
        <v>0</v>
      </c>
      <c r="R495" s="37">
        <f t="shared" si="396"/>
        <v>0</v>
      </c>
      <c r="S495" s="37">
        <f t="shared" si="396"/>
        <v>0</v>
      </c>
      <c r="T495" s="37">
        <f t="shared" si="396"/>
        <v>0</v>
      </c>
      <c r="U495" s="37">
        <f t="shared" si="396"/>
        <v>0</v>
      </c>
      <c r="V495" s="37">
        <f t="shared" si="396"/>
        <v>0</v>
      </c>
      <c r="W495" s="37">
        <f t="shared" si="396"/>
        <v>0</v>
      </c>
      <c r="X495" s="37">
        <f t="shared" si="396"/>
        <v>0</v>
      </c>
      <c r="Y495" s="37">
        <f t="shared" si="396"/>
        <v>0</v>
      </c>
      <c r="Z495" s="37">
        <f t="shared" si="396"/>
        <v>0</v>
      </c>
      <c r="AA495" s="37"/>
      <c r="AB495" s="23" t="str">
        <f>LOWER(Settings!$C$4)&amp;".mit."&amp;$A495&amp;IF($C495="","","."&amp;$C495&amp;"."&amp;$B495)&amp;IF(INDEX(Variables!$D$5:$D$65,MATCH($A495,Variables!$A$5:$A$65,0))="","","."&amp;INDEX(Variables!$D$5:$D$65,MATCH($A495,Variables!$A$5:$A$65,0)))&amp;"."&amp;AB$5</f>
        <v>egy.mit.ntx.foo.lpg.a.2</v>
      </c>
      <c r="AC495" s="38">
        <f t="shared" si="397"/>
        <v>0</v>
      </c>
      <c r="AD495" s="37">
        <f t="shared" si="397"/>
        <v>0</v>
      </c>
      <c r="AE495" s="37">
        <f t="shared" si="397"/>
        <v>0</v>
      </c>
      <c r="AF495" s="37">
        <f t="shared" si="397"/>
        <v>0</v>
      </c>
      <c r="AG495" s="37">
        <f t="shared" si="397"/>
        <v>0</v>
      </c>
      <c r="AH495" s="37">
        <f t="shared" si="397"/>
        <v>0</v>
      </c>
      <c r="AI495" s="37">
        <f t="shared" si="397"/>
        <v>0</v>
      </c>
      <c r="AJ495" s="37">
        <f t="shared" si="397"/>
        <v>0</v>
      </c>
      <c r="AK495" s="37">
        <f t="shared" si="397"/>
        <v>0</v>
      </c>
      <c r="AL495" s="37">
        <f t="shared" si="397"/>
        <v>0</v>
      </c>
      <c r="AM495" s="37">
        <f t="shared" si="397"/>
        <v>0</v>
      </c>
      <c r="AN495" s="37">
        <f t="shared" si="397"/>
        <v>0</v>
      </c>
      <c r="AO495" s="37">
        <f t="shared" si="397"/>
        <v>0</v>
      </c>
      <c r="AP495" s="37">
        <f t="shared" si="397"/>
        <v>0</v>
      </c>
    </row>
    <row r="496" spans="1:42" hidden="1" outlineLevel="2" x14ac:dyDescent="0.25">
      <c r="A496" s="5" t="s">
        <v>932</v>
      </c>
      <c r="B496" s="5" t="s">
        <v>875</v>
      </c>
      <c r="C496" s="5" t="s">
        <v>885</v>
      </c>
      <c r="D496" s="37">
        <f>INDEX(Inputs!$L$5:$L$132,MATCH($B496&amp;"|"&amp;$C496,Inputs!$A$5:$A$132,0))</f>
        <v>12</v>
      </c>
      <c r="E496" s="37">
        <f>INDEX(Inputs!$I$5:$I$132,MATCH($B496&amp;"|"&amp;$C496,Inputs!$A$5:$A$132,0))</f>
        <v>3.7748829655107147E-2</v>
      </c>
      <c r="F496" s="36"/>
      <c r="G496" s="36"/>
      <c r="H496" s="5" t="str">
        <f>INDEX(Variables!$B$5:$B$65,MATCH($A496,Variables!$A$5:$A$65,0))&amp;IF($C496="",""," | "&amp;INDEX(Mapping!$B$5:$B$26,MATCH($C496,Mapping!$A$5:$A$26,0))&amp;" | "&amp;INDEX(Mapping!$B$30:$B$41,MATCH($B496,Mapping!$A$30:$A$41,0)))</f>
        <v>New excise tax (fuel price reform) | Food &amp; forestry | Kerosene</v>
      </c>
      <c r="I496" s="5" t="str">
        <f>INDEX(Variables!$C$5:$C$65,MATCH($A496,Variables!$A$5:$A$65,0))</f>
        <v>$/GJ</v>
      </c>
      <c r="J496" s="5" t="str">
        <f>INDEX(Variables!$E$5:$E$65,MATCH($A496,Variables!$A$5:$A$65,0))</f>
        <v>Fuel price reform path / GJ per unit</v>
      </c>
      <c r="K496" s="5"/>
      <c r="L496" s="23" t="str">
        <f>LOWER(Settings!$C$4)&amp;".mit."&amp;$A496&amp;IF($C496="","","."&amp;$C496&amp;"."&amp;$B496)&amp;IF(INDEX(Variables!$D$5:$D$65,MATCH($A496,Variables!$A$5:$A$65,0))="","","."&amp;INDEX(Variables!$D$5:$D$65,MATCH($A496,Variables!$A$5:$A$65,0)))&amp;"."&amp;L$5</f>
        <v>egy.mit.ntx.foo.ker.a.1</v>
      </c>
      <c r="M496" s="38">
        <f t="shared" si="396"/>
        <v>0</v>
      </c>
      <c r="N496" s="37">
        <f t="shared" si="396"/>
        <v>0</v>
      </c>
      <c r="O496" s="37">
        <f t="shared" si="396"/>
        <v>0</v>
      </c>
      <c r="P496" s="37">
        <f t="shared" si="396"/>
        <v>0</v>
      </c>
      <c r="Q496" s="37">
        <f t="shared" si="396"/>
        <v>0</v>
      </c>
      <c r="R496" s="37">
        <f t="shared" si="396"/>
        <v>0</v>
      </c>
      <c r="S496" s="37">
        <f t="shared" si="396"/>
        <v>0</v>
      </c>
      <c r="T496" s="37">
        <f t="shared" si="396"/>
        <v>0</v>
      </c>
      <c r="U496" s="37">
        <f t="shared" si="396"/>
        <v>0</v>
      </c>
      <c r="V496" s="37">
        <f t="shared" si="396"/>
        <v>0</v>
      </c>
      <c r="W496" s="37">
        <f t="shared" si="396"/>
        <v>0</v>
      </c>
      <c r="X496" s="37">
        <f t="shared" si="396"/>
        <v>0</v>
      </c>
      <c r="Y496" s="37">
        <f t="shared" si="396"/>
        <v>0</v>
      </c>
      <c r="Z496" s="37">
        <f t="shared" si="396"/>
        <v>0</v>
      </c>
      <c r="AA496" s="37"/>
      <c r="AB496" s="23" t="str">
        <f>LOWER(Settings!$C$4)&amp;".mit."&amp;$A496&amp;IF($C496="","","."&amp;$C496&amp;"."&amp;$B496)&amp;IF(INDEX(Variables!$D$5:$D$65,MATCH($A496,Variables!$A$5:$A$65,0))="","","."&amp;INDEX(Variables!$D$5:$D$65,MATCH($A496,Variables!$A$5:$A$65,0)))&amp;"."&amp;AB$5</f>
        <v>egy.mit.ntx.foo.ker.a.2</v>
      </c>
      <c r="AC496" s="38">
        <f t="shared" si="397"/>
        <v>0</v>
      </c>
      <c r="AD496" s="37">
        <f t="shared" si="397"/>
        <v>0</v>
      </c>
      <c r="AE496" s="37">
        <f t="shared" si="397"/>
        <v>0</v>
      </c>
      <c r="AF496" s="37">
        <f t="shared" si="397"/>
        <v>0</v>
      </c>
      <c r="AG496" s="37">
        <f t="shared" si="397"/>
        <v>0</v>
      </c>
      <c r="AH496" s="37">
        <f t="shared" si="397"/>
        <v>0</v>
      </c>
      <c r="AI496" s="37">
        <f t="shared" si="397"/>
        <v>0</v>
      </c>
      <c r="AJ496" s="37">
        <f t="shared" si="397"/>
        <v>0</v>
      </c>
      <c r="AK496" s="37">
        <f t="shared" si="397"/>
        <v>0</v>
      </c>
      <c r="AL496" s="37">
        <f t="shared" si="397"/>
        <v>0</v>
      </c>
      <c r="AM496" s="37">
        <f t="shared" si="397"/>
        <v>0</v>
      </c>
      <c r="AN496" s="37">
        <f t="shared" si="397"/>
        <v>0</v>
      </c>
      <c r="AO496" s="37">
        <f t="shared" si="397"/>
        <v>0</v>
      </c>
      <c r="AP496" s="37">
        <f t="shared" si="397"/>
        <v>0</v>
      </c>
    </row>
    <row r="497" spans="1:42" hidden="1" outlineLevel="2" x14ac:dyDescent="0.25">
      <c r="A497" s="5" t="s">
        <v>932</v>
      </c>
      <c r="B497" s="5" t="s">
        <v>876</v>
      </c>
      <c r="C497" s="5" t="s">
        <v>885</v>
      </c>
      <c r="D497" s="37">
        <f>INDEX(Inputs!$L$5:$L$132,MATCH($B497&amp;"|"&amp;$C497,Inputs!$A$5:$A$132,0))</f>
        <v>13</v>
      </c>
      <c r="E497" s="37">
        <f>INDEX(Inputs!$I$5:$I$132,MATCH($B497&amp;"|"&amp;$C497,Inputs!$A$5:$A$132,0))</f>
        <v>6.12</v>
      </c>
      <c r="F497" s="36"/>
      <c r="G497" s="36"/>
      <c r="H497" s="5" t="str">
        <f>INDEX(Variables!$B$5:$B$65,MATCH($A497,Variables!$A$5:$A$65,0))&amp;IF($C497="",""," | "&amp;INDEX(Mapping!$B$5:$B$26,MATCH($C497,Mapping!$A$5:$A$26,0))&amp;" | "&amp;INDEX(Mapping!$B$30:$B$41,MATCH($B497,Mapping!$A$30:$A$41,0)))</f>
        <v>New excise tax (fuel price reform) | Food &amp; forestry | Other oil products</v>
      </c>
      <c r="I497" s="5" t="str">
        <f>INDEX(Variables!$C$5:$C$65,MATCH($A497,Variables!$A$5:$A$65,0))</f>
        <v>$/GJ</v>
      </c>
      <c r="J497" s="5" t="str">
        <f>INDEX(Variables!$E$5:$E$65,MATCH($A497,Variables!$A$5:$A$65,0))</f>
        <v>Fuel price reform path / GJ per unit</v>
      </c>
      <c r="K497" s="5"/>
      <c r="L497" s="23" t="str">
        <f>LOWER(Settings!$C$4)&amp;".mit."&amp;$A497&amp;IF($C497="","","."&amp;$C497&amp;"."&amp;$B497)&amp;IF(INDEX(Variables!$D$5:$D$65,MATCH($A497,Variables!$A$5:$A$65,0))="","","."&amp;INDEX(Variables!$D$5:$D$65,MATCH($A497,Variables!$A$5:$A$65,0)))&amp;"."&amp;L$5</f>
        <v>egy.mit.ntx.foo.oop.a.1</v>
      </c>
      <c r="M497" s="38">
        <f t="shared" si="396"/>
        <v>0</v>
      </c>
      <c r="N497" s="37">
        <f t="shared" si="396"/>
        <v>0</v>
      </c>
      <c r="O497" s="37">
        <f t="shared" si="396"/>
        <v>0</v>
      </c>
      <c r="P497" s="37">
        <f t="shared" si="396"/>
        <v>0</v>
      </c>
      <c r="Q497" s="37">
        <f t="shared" si="396"/>
        <v>0</v>
      </c>
      <c r="R497" s="37">
        <f t="shared" si="396"/>
        <v>0</v>
      </c>
      <c r="S497" s="37">
        <f t="shared" si="396"/>
        <v>0</v>
      </c>
      <c r="T497" s="37">
        <f t="shared" si="396"/>
        <v>0</v>
      </c>
      <c r="U497" s="37">
        <f t="shared" si="396"/>
        <v>0</v>
      </c>
      <c r="V497" s="37">
        <f t="shared" si="396"/>
        <v>0</v>
      </c>
      <c r="W497" s="37">
        <f t="shared" si="396"/>
        <v>0</v>
      </c>
      <c r="X497" s="37">
        <f t="shared" si="396"/>
        <v>0</v>
      </c>
      <c r="Y497" s="37">
        <f t="shared" si="396"/>
        <v>0</v>
      </c>
      <c r="Z497" s="37">
        <f t="shared" si="396"/>
        <v>0</v>
      </c>
      <c r="AA497" s="37"/>
      <c r="AB497" s="23" t="str">
        <f>LOWER(Settings!$C$4)&amp;".mit."&amp;$A497&amp;IF($C497="","","."&amp;$C497&amp;"."&amp;$B497)&amp;IF(INDEX(Variables!$D$5:$D$65,MATCH($A497,Variables!$A$5:$A$65,0))="","","."&amp;INDEX(Variables!$D$5:$D$65,MATCH($A497,Variables!$A$5:$A$65,0)))&amp;"."&amp;AB$5</f>
        <v>egy.mit.ntx.foo.oop.a.2</v>
      </c>
      <c r="AC497" s="38">
        <f t="shared" si="397"/>
        <v>0</v>
      </c>
      <c r="AD497" s="37">
        <f t="shared" si="397"/>
        <v>0</v>
      </c>
      <c r="AE497" s="37">
        <f t="shared" si="397"/>
        <v>0</v>
      </c>
      <c r="AF497" s="37">
        <f t="shared" si="397"/>
        <v>0</v>
      </c>
      <c r="AG497" s="37">
        <f t="shared" si="397"/>
        <v>0</v>
      </c>
      <c r="AH497" s="37">
        <f t="shared" si="397"/>
        <v>0</v>
      </c>
      <c r="AI497" s="37">
        <f t="shared" si="397"/>
        <v>0</v>
      </c>
      <c r="AJ497" s="37">
        <f t="shared" si="397"/>
        <v>0</v>
      </c>
      <c r="AK497" s="37">
        <f t="shared" si="397"/>
        <v>0</v>
      </c>
      <c r="AL497" s="37">
        <f t="shared" si="397"/>
        <v>0</v>
      </c>
      <c r="AM497" s="37">
        <f t="shared" si="397"/>
        <v>0</v>
      </c>
      <c r="AN497" s="37">
        <f t="shared" si="397"/>
        <v>0</v>
      </c>
      <c r="AO497" s="37">
        <f t="shared" si="397"/>
        <v>0</v>
      </c>
      <c r="AP497" s="37">
        <f t="shared" si="397"/>
        <v>0</v>
      </c>
    </row>
    <row r="498" spans="1:42" hidden="1" outlineLevel="2" x14ac:dyDescent="0.25">
      <c r="A498" s="5" t="s">
        <v>932</v>
      </c>
      <c r="B498" s="5" t="s">
        <v>877</v>
      </c>
      <c r="C498" s="5" t="s">
        <v>885</v>
      </c>
      <c r="D498" s="37">
        <f>INDEX(Inputs!$L$5:$L$132,MATCH($B498&amp;"|"&amp;$C498,Inputs!$A$5:$A$132,0))</f>
        <v>14</v>
      </c>
      <c r="E498" s="37">
        <f>INDEX(Inputs!$I$5:$I$132,MATCH($B498&amp;"|"&amp;$C498,Inputs!$A$5:$A$132,0))</f>
        <v>1</v>
      </c>
      <c r="F498" s="36"/>
      <c r="G498" s="36"/>
      <c r="H498" s="5" t="str">
        <f>INDEX(Variables!$B$5:$B$65,MATCH($A498,Variables!$A$5:$A$65,0))&amp;IF($C498="",""," | "&amp;INDEX(Mapping!$B$5:$B$26,MATCH($C498,Mapping!$A$5:$A$26,0))&amp;" | "&amp;INDEX(Mapping!$B$30:$B$41,MATCH($B498,Mapping!$A$30:$A$41,0)))</f>
        <v>New excise tax (fuel price reform) | Food &amp; forestry | Biomass</v>
      </c>
      <c r="I498" s="5" t="str">
        <f>INDEX(Variables!$C$5:$C$65,MATCH($A498,Variables!$A$5:$A$65,0))</f>
        <v>$/GJ</v>
      </c>
      <c r="J498" s="5" t="str">
        <f>INDEX(Variables!$E$5:$E$65,MATCH($A498,Variables!$A$5:$A$65,0))</f>
        <v>Fuel price reform path / GJ per unit</v>
      </c>
      <c r="K498" s="5"/>
      <c r="L498" s="23" t="str">
        <f>LOWER(Settings!$C$4)&amp;".mit."&amp;$A498&amp;IF($C498="","","."&amp;$C498&amp;"."&amp;$B498)&amp;IF(INDEX(Variables!$D$5:$D$65,MATCH($A498,Variables!$A$5:$A$65,0))="","","."&amp;INDEX(Variables!$D$5:$D$65,MATCH($A498,Variables!$A$5:$A$65,0)))&amp;"."&amp;L$5</f>
        <v>egy.mit.ntx.foo.bio.a.1</v>
      </c>
      <c r="M498" s="38">
        <f t="shared" si="396"/>
        <v>0</v>
      </c>
      <c r="N498" s="37">
        <f t="shared" si="396"/>
        <v>0</v>
      </c>
      <c r="O498" s="37">
        <f t="shared" si="396"/>
        <v>0</v>
      </c>
      <c r="P498" s="37">
        <f t="shared" si="396"/>
        <v>0</v>
      </c>
      <c r="Q498" s="37">
        <f t="shared" si="396"/>
        <v>0</v>
      </c>
      <c r="R498" s="37">
        <f t="shared" si="396"/>
        <v>0</v>
      </c>
      <c r="S498" s="37">
        <f t="shared" si="396"/>
        <v>0</v>
      </c>
      <c r="T498" s="37">
        <f t="shared" si="396"/>
        <v>0</v>
      </c>
      <c r="U498" s="37">
        <f t="shared" si="396"/>
        <v>0</v>
      </c>
      <c r="V498" s="37">
        <f t="shared" si="396"/>
        <v>0</v>
      </c>
      <c r="W498" s="37">
        <f t="shared" si="396"/>
        <v>0</v>
      </c>
      <c r="X498" s="37">
        <f t="shared" si="396"/>
        <v>0</v>
      </c>
      <c r="Y498" s="37">
        <f t="shared" si="396"/>
        <v>0</v>
      </c>
      <c r="Z498" s="37">
        <f t="shared" si="396"/>
        <v>0</v>
      </c>
      <c r="AA498" s="37"/>
      <c r="AB498" s="23" t="str">
        <f>LOWER(Settings!$C$4)&amp;".mit."&amp;$A498&amp;IF($C498="","","."&amp;$C498&amp;"."&amp;$B498)&amp;IF(INDEX(Variables!$D$5:$D$65,MATCH($A498,Variables!$A$5:$A$65,0))="","","."&amp;INDEX(Variables!$D$5:$D$65,MATCH($A498,Variables!$A$5:$A$65,0)))&amp;"."&amp;AB$5</f>
        <v>egy.mit.ntx.foo.bio.a.2</v>
      </c>
      <c r="AC498" s="38">
        <f t="shared" si="397"/>
        <v>0</v>
      </c>
      <c r="AD498" s="37">
        <f t="shared" si="397"/>
        <v>0</v>
      </c>
      <c r="AE498" s="37">
        <f t="shared" si="397"/>
        <v>0</v>
      </c>
      <c r="AF498" s="37">
        <f t="shared" si="397"/>
        <v>0</v>
      </c>
      <c r="AG498" s="37">
        <f t="shared" si="397"/>
        <v>0</v>
      </c>
      <c r="AH498" s="37">
        <f t="shared" si="397"/>
        <v>0</v>
      </c>
      <c r="AI498" s="37">
        <f t="shared" si="397"/>
        <v>0</v>
      </c>
      <c r="AJ498" s="37">
        <f t="shared" si="397"/>
        <v>0</v>
      </c>
      <c r="AK498" s="37">
        <f t="shared" si="397"/>
        <v>0</v>
      </c>
      <c r="AL498" s="37">
        <f t="shared" si="397"/>
        <v>0</v>
      </c>
      <c r="AM498" s="37">
        <f t="shared" si="397"/>
        <v>0</v>
      </c>
      <c r="AN498" s="37">
        <f t="shared" si="397"/>
        <v>0</v>
      </c>
      <c r="AO498" s="37">
        <f t="shared" si="397"/>
        <v>0</v>
      </c>
      <c r="AP498" s="37">
        <f t="shared" si="397"/>
        <v>0</v>
      </c>
    </row>
    <row r="499" spans="1:42" hidden="1" outlineLevel="2" x14ac:dyDescent="0.25"/>
    <row r="500" spans="1:42" hidden="1" outlineLevel="2" x14ac:dyDescent="0.25">
      <c r="A500" s="5" t="s">
        <v>933</v>
      </c>
      <c r="B500" s="5" t="s">
        <v>869</v>
      </c>
      <c r="C500" s="5" t="s">
        <v>885</v>
      </c>
      <c r="D500" s="36"/>
      <c r="E500" s="36"/>
      <c r="F500" s="36"/>
      <c r="G500" s="36"/>
      <c r="H500" s="5" t="str">
        <f>INDEX(Variables!$B$5:$B$65,MATCH($A500,Variables!$A$5:$A$65,0))&amp;IF($C500="",""," | "&amp;INDEX(Mapping!$B$5:$B$26,MATCH($C500,Mapping!$A$5:$A$26,0))&amp;" | "&amp;INDEX(Mapping!$B$30:$B$41,MATCH($B500,Mapping!$A$30:$A$41,0)))</f>
        <v>Total new policy | Food &amp; forestry | Coal</v>
      </c>
      <c r="I500" s="5" t="str">
        <f>INDEX(Variables!$C$5:$C$65,MATCH($A500,Variables!$A$5:$A$65,0))</f>
        <v>$/GJ</v>
      </c>
      <c r="J500" s="5" t="str">
        <f>INDEX(Variables!$E$5:$E$65,MATCH($A500,Variables!$A$5:$A$65,0))</f>
        <v>New carbon tax + new excise tax</v>
      </c>
      <c r="K500" s="5"/>
      <c r="L500" s="23" t="str">
        <f>LOWER(Settings!$C$4)&amp;".mit."&amp;$A500&amp;IF($C500="","","."&amp;$C500&amp;"."&amp;$B500)&amp;IF(INDEX(Variables!$D$5:$D$65,MATCH($A500,Variables!$A$5:$A$65,0))="","","."&amp;INDEX(Variables!$D$5:$D$65,MATCH($A500,Variables!$A$5:$A$65,0)))&amp;"."&amp;L$5</f>
        <v>egy.mit.nce.foo.coa.a.1</v>
      </c>
      <c r="M500" s="38">
        <f t="shared" ref="M500:Z500" si="398">M482+M491</f>
        <v>0</v>
      </c>
      <c r="N500" s="37">
        <f t="shared" si="398"/>
        <v>0</v>
      </c>
      <c r="O500" s="37">
        <f t="shared" si="398"/>
        <v>0</v>
      </c>
      <c r="P500" s="37">
        <f t="shared" si="398"/>
        <v>0</v>
      </c>
      <c r="Q500" s="37">
        <f t="shared" si="398"/>
        <v>0</v>
      </c>
      <c r="R500" s="37">
        <f t="shared" si="398"/>
        <v>0</v>
      </c>
      <c r="S500" s="37">
        <f t="shared" si="398"/>
        <v>0</v>
      </c>
      <c r="T500" s="37">
        <f t="shared" si="398"/>
        <v>0</v>
      </c>
      <c r="U500" s="37">
        <f t="shared" si="398"/>
        <v>0</v>
      </c>
      <c r="V500" s="37">
        <f t="shared" si="398"/>
        <v>0</v>
      </c>
      <c r="W500" s="37">
        <f t="shared" si="398"/>
        <v>0</v>
      </c>
      <c r="X500" s="37">
        <f t="shared" si="398"/>
        <v>0</v>
      </c>
      <c r="Y500" s="37">
        <f t="shared" si="398"/>
        <v>0</v>
      </c>
      <c r="Z500" s="37">
        <f t="shared" si="398"/>
        <v>0</v>
      </c>
      <c r="AA500" s="37"/>
      <c r="AB500" s="23" t="str">
        <f>LOWER(Settings!$C$4)&amp;".mit."&amp;$A500&amp;IF($C500="","","."&amp;$C500&amp;"."&amp;$B500)&amp;IF(INDEX(Variables!$D$5:$D$65,MATCH($A500,Variables!$A$5:$A$65,0))="","","."&amp;INDEX(Variables!$D$5:$D$65,MATCH($A500,Variables!$A$5:$A$65,0)))&amp;"."&amp;AB$5</f>
        <v>egy.mit.nce.foo.coa.a.2</v>
      </c>
      <c r="AC500" s="38">
        <f t="shared" ref="AC500:AP500" si="399">AC482+AC491</f>
        <v>0</v>
      </c>
      <c r="AD500" s="37">
        <f t="shared" si="399"/>
        <v>0</v>
      </c>
      <c r="AE500" s="37">
        <f t="shared" si="399"/>
        <v>0</v>
      </c>
      <c r="AF500" s="37">
        <f t="shared" si="399"/>
        <v>0</v>
      </c>
      <c r="AG500" s="37">
        <f t="shared" si="399"/>
        <v>0</v>
      </c>
      <c r="AH500" s="37">
        <f t="shared" si="399"/>
        <v>1.8859999999999999</v>
      </c>
      <c r="AI500" s="37">
        <f t="shared" si="399"/>
        <v>1.8859999999999999</v>
      </c>
      <c r="AJ500" s="37">
        <f t="shared" si="399"/>
        <v>1.8859999999999999</v>
      </c>
      <c r="AK500" s="37">
        <f t="shared" si="399"/>
        <v>1.8859999999999999</v>
      </c>
      <c r="AL500" s="37">
        <f t="shared" si="399"/>
        <v>1.8859999999999999</v>
      </c>
      <c r="AM500" s="37">
        <f t="shared" si="399"/>
        <v>1.8859999999999999</v>
      </c>
      <c r="AN500" s="37">
        <f t="shared" si="399"/>
        <v>1.8859999999999999</v>
      </c>
      <c r="AO500" s="37">
        <f t="shared" si="399"/>
        <v>1.8859999999999999</v>
      </c>
      <c r="AP500" s="37">
        <f t="shared" si="399"/>
        <v>1.8859999999999999</v>
      </c>
    </row>
    <row r="501" spans="1:42" hidden="1" outlineLevel="2" x14ac:dyDescent="0.25">
      <c r="A501" s="5" t="s">
        <v>933</v>
      </c>
      <c r="B501" s="5" t="s">
        <v>871</v>
      </c>
      <c r="C501" s="5" t="s">
        <v>885</v>
      </c>
      <c r="D501" s="36"/>
      <c r="E501" s="36"/>
      <c r="F501" s="36"/>
      <c r="G501" s="36"/>
      <c r="H501" s="5" t="str">
        <f>INDEX(Variables!$B$5:$B$65,MATCH($A501,Variables!$A$5:$A$65,0))&amp;IF($C501="",""," | "&amp;INDEX(Mapping!$B$5:$B$26,MATCH($C501,Mapping!$A$5:$A$26,0))&amp;" | "&amp;INDEX(Mapping!$B$30:$B$41,MATCH($B501,Mapping!$A$30:$A$41,0)))</f>
        <v>Total new policy | Food &amp; forestry | Natural gas</v>
      </c>
      <c r="I501" s="5" t="str">
        <f>INDEX(Variables!$C$5:$C$65,MATCH($A501,Variables!$A$5:$A$65,0))</f>
        <v>$/GJ</v>
      </c>
      <c r="J501" s="5" t="str">
        <f>INDEX(Variables!$E$5:$E$65,MATCH($A501,Variables!$A$5:$A$65,0))</f>
        <v>New carbon tax + new excise tax</v>
      </c>
      <c r="K501" s="5"/>
      <c r="L501" s="23" t="str">
        <f>LOWER(Settings!$C$4)&amp;".mit."&amp;$A501&amp;IF($C501="","","."&amp;$C501&amp;"."&amp;$B501)&amp;IF(INDEX(Variables!$D$5:$D$65,MATCH($A501,Variables!$A$5:$A$65,0))="","","."&amp;INDEX(Variables!$D$5:$D$65,MATCH($A501,Variables!$A$5:$A$65,0)))&amp;"."&amp;L$5</f>
        <v>egy.mit.nce.foo.nga.a.1</v>
      </c>
      <c r="M501" s="38">
        <f t="shared" ref="M501:Z501" si="400">M483+M492</f>
        <v>0</v>
      </c>
      <c r="N501" s="37">
        <f t="shared" si="400"/>
        <v>0</v>
      </c>
      <c r="O501" s="37">
        <f t="shared" si="400"/>
        <v>0</v>
      </c>
      <c r="P501" s="37">
        <f t="shared" si="400"/>
        <v>0</v>
      </c>
      <c r="Q501" s="37">
        <f t="shared" si="400"/>
        <v>0</v>
      </c>
      <c r="R501" s="37">
        <f t="shared" si="400"/>
        <v>0</v>
      </c>
      <c r="S501" s="37">
        <f t="shared" si="400"/>
        <v>0</v>
      </c>
      <c r="T501" s="37">
        <f t="shared" si="400"/>
        <v>0</v>
      </c>
      <c r="U501" s="37">
        <f t="shared" si="400"/>
        <v>0</v>
      </c>
      <c r="V501" s="37">
        <f t="shared" si="400"/>
        <v>0</v>
      </c>
      <c r="W501" s="37">
        <f t="shared" si="400"/>
        <v>0</v>
      </c>
      <c r="X501" s="37">
        <f t="shared" si="400"/>
        <v>0</v>
      </c>
      <c r="Y501" s="37">
        <f t="shared" si="400"/>
        <v>0</v>
      </c>
      <c r="Z501" s="37">
        <f t="shared" si="400"/>
        <v>0</v>
      </c>
      <c r="AA501" s="37"/>
      <c r="AB501" s="23" t="str">
        <f>LOWER(Settings!$C$4)&amp;".mit."&amp;$A501&amp;IF($C501="","","."&amp;$C501&amp;"."&amp;$B501)&amp;IF(INDEX(Variables!$D$5:$D$65,MATCH($A501,Variables!$A$5:$A$65,0))="","","."&amp;INDEX(Variables!$D$5:$D$65,MATCH($A501,Variables!$A$5:$A$65,0)))&amp;"."&amp;AB$5</f>
        <v>egy.mit.nce.foo.nga.a.2</v>
      </c>
      <c r="AC501" s="38">
        <f t="shared" ref="AC501:AP501" si="401">AC483+AC492</f>
        <v>0</v>
      </c>
      <c r="AD501" s="37">
        <f t="shared" si="401"/>
        <v>0</v>
      </c>
      <c r="AE501" s="37">
        <f t="shared" si="401"/>
        <v>0</v>
      </c>
      <c r="AF501" s="37">
        <f t="shared" si="401"/>
        <v>0</v>
      </c>
      <c r="AG501" s="37">
        <f t="shared" si="401"/>
        <v>0</v>
      </c>
      <c r="AH501" s="37">
        <f t="shared" si="401"/>
        <v>1.1160000000000001</v>
      </c>
      <c r="AI501" s="37">
        <f t="shared" si="401"/>
        <v>1.1160000000000001</v>
      </c>
      <c r="AJ501" s="37">
        <f t="shared" si="401"/>
        <v>1.1160000000000001</v>
      </c>
      <c r="AK501" s="37">
        <f t="shared" si="401"/>
        <v>1.1160000000000001</v>
      </c>
      <c r="AL501" s="37">
        <f t="shared" si="401"/>
        <v>1.1160000000000001</v>
      </c>
      <c r="AM501" s="37">
        <f t="shared" si="401"/>
        <v>1.1160000000000001</v>
      </c>
      <c r="AN501" s="37">
        <f t="shared" si="401"/>
        <v>1.1160000000000001</v>
      </c>
      <c r="AO501" s="37">
        <f t="shared" si="401"/>
        <v>1.1160000000000001</v>
      </c>
      <c r="AP501" s="37">
        <f t="shared" si="401"/>
        <v>1.1160000000000001</v>
      </c>
    </row>
    <row r="502" spans="1:42" hidden="1" outlineLevel="2" x14ac:dyDescent="0.25">
      <c r="A502" s="5" t="s">
        <v>933</v>
      </c>
      <c r="B502" s="5" t="s">
        <v>872</v>
      </c>
      <c r="C502" s="5" t="s">
        <v>885</v>
      </c>
      <c r="D502" s="36"/>
      <c r="E502" s="36"/>
      <c r="F502" s="36"/>
      <c r="G502" s="36"/>
      <c r="H502" s="5" t="str">
        <f>INDEX(Variables!$B$5:$B$65,MATCH($A502,Variables!$A$5:$A$65,0))&amp;IF($C502="",""," | "&amp;INDEX(Mapping!$B$5:$B$26,MATCH($C502,Mapping!$A$5:$A$26,0))&amp;" | "&amp;INDEX(Mapping!$B$30:$B$41,MATCH($B502,Mapping!$A$30:$A$41,0)))</f>
        <v>Total new policy | Food &amp; forestry | Gasoline</v>
      </c>
      <c r="I502" s="5" t="str">
        <f>INDEX(Variables!$C$5:$C$65,MATCH($A502,Variables!$A$5:$A$65,0))</f>
        <v>$/GJ</v>
      </c>
      <c r="J502" s="5" t="str">
        <f>INDEX(Variables!$E$5:$E$65,MATCH($A502,Variables!$A$5:$A$65,0))</f>
        <v>New carbon tax + new excise tax</v>
      </c>
      <c r="K502" s="5"/>
      <c r="L502" s="23" t="str">
        <f>LOWER(Settings!$C$4)&amp;".mit."&amp;$A502&amp;IF($C502="","","."&amp;$C502&amp;"."&amp;$B502)&amp;IF(INDEX(Variables!$D$5:$D$65,MATCH($A502,Variables!$A$5:$A$65,0))="","","."&amp;INDEX(Variables!$D$5:$D$65,MATCH($A502,Variables!$A$5:$A$65,0)))&amp;"."&amp;L$5</f>
        <v>egy.mit.nce.foo.gso.a.1</v>
      </c>
      <c r="M502" s="38">
        <f t="shared" ref="M502:Z502" si="402">M484+M493</f>
        <v>0</v>
      </c>
      <c r="N502" s="37">
        <f t="shared" si="402"/>
        <v>0</v>
      </c>
      <c r="O502" s="37">
        <f t="shared" si="402"/>
        <v>0</v>
      </c>
      <c r="P502" s="37">
        <f t="shared" si="402"/>
        <v>0</v>
      </c>
      <c r="Q502" s="37">
        <f t="shared" si="402"/>
        <v>0</v>
      </c>
      <c r="R502" s="37">
        <f t="shared" si="402"/>
        <v>0</v>
      </c>
      <c r="S502" s="37">
        <f t="shared" si="402"/>
        <v>0</v>
      </c>
      <c r="T502" s="37">
        <f t="shared" si="402"/>
        <v>0</v>
      </c>
      <c r="U502" s="37">
        <f t="shared" si="402"/>
        <v>0</v>
      </c>
      <c r="V502" s="37">
        <f t="shared" si="402"/>
        <v>0</v>
      </c>
      <c r="W502" s="37">
        <f t="shared" si="402"/>
        <v>0</v>
      </c>
      <c r="X502" s="37">
        <f t="shared" si="402"/>
        <v>0</v>
      </c>
      <c r="Y502" s="37">
        <f t="shared" si="402"/>
        <v>0</v>
      </c>
      <c r="Z502" s="37">
        <f t="shared" si="402"/>
        <v>0</v>
      </c>
      <c r="AA502" s="37"/>
      <c r="AB502" s="23" t="str">
        <f>LOWER(Settings!$C$4)&amp;".mit."&amp;$A502&amp;IF($C502="","","."&amp;$C502&amp;"."&amp;$B502)&amp;IF(INDEX(Variables!$D$5:$D$65,MATCH($A502,Variables!$A$5:$A$65,0))="","","."&amp;INDEX(Variables!$D$5:$D$65,MATCH($A502,Variables!$A$5:$A$65,0)))&amp;"."&amp;AB$5</f>
        <v>egy.mit.nce.foo.gso.a.2</v>
      </c>
      <c r="AC502" s="38">
        <f t="shared" ref="AC502:AP502" si="403">AC484+AC493</f>
        <v>0</v>
      </c>
      <c r="AD502" s="37">
        <f t="shared" si="403"/>
        <v>0</v>
      </c>
      <c r="AE502" s="37">
        <f t="shared" si="403"/>
        <v>0</v>
      </c>
      <c r="AF502" s="37">
        <f t="shared" si="403"/>
        <v>0</v>
      </c>
      <c r="AG502" s="37">
        <f t="shared" si="403"/>
        <v>0</v>
      </c>
      <c r="AH502" s="37">
        <f t="shared" si="403"/>
        <v>1.3711000000000002</v>
      </c>
      <c r="AI502" s="37">
        <f t="shared" si="403"/>
        <v>1.3711000000000002</v>
      </c>
      <c r="AJ502" s="37">
        <f t="shared" si="403"/>
        <v>1.3711000000000002</v>
      </c>
      <c r="AK502" s="37">
        <f t="shared" si="403"/>
        <v>1.3711000000000002</v>
      </c>
      <c r="AL502" s="37">
        <f t="shared" si="403"/>
        <v>1.3711000000000002</v>
      </c>
      <c r="AM502" s="37">
        <f t="shared" si="403"/>
        <v>1.3711000000000002</v>
      </c>
      <c r="AN502" s="37">
        <f t="shared" si="403"/>
        <v>1.3711000000000002</v>
      </c>
      <c r="AO502" s="37">
        <f t="shared" si="403"/>
        <v>1.3711000000000002</v>
      </c>
      <c r="AP502" s="37">
        <f t="shared" si="403"/>
        <v>1.3711000000000002</v>
      </c>
    </row>
    <row r="503" spans="1:42" hidden="1" outlineLevel="2" x14ac:dyDescent="0.25">
      <c r="A503" s="5" t="s">
        <v>933</v>
      </c>
      <c r="B503" s="5" t="s">
        <v>873</v>
      </c>
      <c r="C503" s="5" t="s">
        <v>885</v>
      </c>
      <c r="D503" s="36"/>
      <c r="E503" s="36"/>
      <c r="F503" s="36"/>
      <c r="G503" s="36"/>
      <c r="H503" s="5" t="str">
        <f>INDEX(Variables!$B$5:$B$65,MATCH($A503,Variables!$A$5:$A$65,0))&amp;IF($C503="",""," | "&amp;INDEX(Mapping!$B$5:$B$26,MATCH($C503,Mapping!$A$5:$A$26,0))&amp;" | "&amp;INDEX(Mapping!$B$30:$B$41,MATCH($B503,Mapping!$A$30:$A$41,0)))</f>
        <v>Total new policy | Food &amp; forestry | Diesel</v>
      </c>
      <c r="I503" s="5" t="str">
        <f>INDEX(Variables!$C$5:$C$65,MATCH($A503,Variables!$A$5:$A$65,0))</f>
        <v>$/GJ</v>
      </c>
      <c r="J503" s="5" t="str">
        <f>INDEX(Variables!$E$5:$E$65,MATCH($A503,Variables!$A$5:$A$65,0))</f>
        <v>New carbon tax + new excise tax</v>
      </c>
      <c r="K503" s="5"/>
      <c r="L503" s="23" t="str">
        <f>LOWER(Settings!$C$4)&amp;".mit."&amp;$A503&amp;IF($C503="","","."&amp;$C503&amp;"."&amp;$B503)&amp;IF(INDEX(Variables!$D$5:$D$65,MATCH($A503,Variables!$A$5:$A$65,0))="","","."&amp;INDEX(Variables!$D$5:$D$65,MATCH($A503,Variables!$A$5:$A$65,0)))&amp;"."&amp;L$5</f>
        <v>egy.mit.nce.foo.die.a.1</v>
      </c>
      <c r="M503" s="38">
        <f t="shared" ref="M503:Z503" si="404">M485+M494</f>
        <v>0</v>
      </c>
      <c r="N503" s="37">
        <f t="shared" si="404"/>
        <v>0</v>
      </c>
      <c r="O503" s="37">
        <f t="shared" si="404"/>
        <v>0</v>
      </c>
      <c r="P503" s="37">
        <f t="shared" si="404"/>
        <v>0</v>
      </c>
      <c r="Q503" s="37">
        <f t="shared" si="404"/>
        <v>0</v>
      </c>
      <c r="R503" s="37">
        <f t="shared" si="404"/>
        <v>0</v>
      </c>
      <c r="S503" s="37">
        <f t="shared" si="404"/>
        <v>0</v>
      </c>
      <c r="T503" s="37">
        <f t="shared" si="404"/>
        <v>0</v>
      </c>
      <c r="U503" s="37">
        <f t="shared" si="404"/>
        <v>0</v>
      </c>
      <c r="V503" s="37">
        <f t="shared" si="404"/>
        <v>0</v>
      </c>
      <c r="W503" s="37">
        <f t="shared" si="404"/>
        <v>0</v>
      </c>
      <c r="X503" s="37">
        <f t="shared" si="404"/>
        <v>0</v>
      </c>
      <c r="Y503" s="37">
        <f t="shared" si="404"/>
        <v>0</v>
      </c>
      <c r="Z503" s="37">
        <f t="shared" si="404"/>
        <v>0</v>
      </c>
      <c r="AA503" s="37"/>
      <c r="AB503" s="23" t="str">
        <f>LOWER(Settings!$C$4)&amp;".mit."&amp;$A503&amp;IF($C503="","","."&amp;$C503&amp;"."&amp;$B503)&amp;IF(INDEX(Variables!$D$5:$D$65,MATCH($A503,Variables!$A$5:$A$65,0))="","","."&amp;INDEX(Variables!$D$5:$D$65,MATCH($A503,Variables!$A$5:$A$65,0)))&amp;"."&amp;AB$5</f>
        <v>egy.mit.nce.foo.die.a.2</v>
      </c>
      <c r="AC503" s="38">
        <f t="shared" ref="AC503:AP503" si="405">AC485+AC494</f>
        <v>0</v>
      </c>
      <c r="AD503" s="37">
        <f t="shared" si="405"/>
        <v>0</v>
      </c>
      <c r="AE503" s="37">
        <f t="shared" si="405"/>
        <v>0</v>
      </c>
      <c r="AF503" s="37">
        <f t="shared" si="405"/>
        <v>0</v>
      </c>
      <c r="AG503" s="37">
        <f t="shared" si="405"/>
        <v>0</v>
      </c>
      <c r="AH503" s="37">
        <f t="shared" si="405"/>
        <v>1.4680000000000002</v>
      </c>
      <c r="AI503" s="37">
        <f t="shared" si="405"/>
        <v>1.4680000000000002</v>
      </c>
      <c r="AJ503" s="37">
        <f t="shared" si="405"/>
        <v>1.4680000000000002</v>
      </c>
      <c r="AK503" s="37">
        <f t="shared" si="405"/>
        <v>1.4680000000000002</v>
      </c>
      <c r="AL503" s="37">
        <f t="shared" si="405"/>
        <v>1.4680000000000002</v>
      </c>
      <c r="AM503" s="37">
        <f t="shared" si="405"/>
        <v>1.4680000000000002</v>
      </c>
      <c r="AN503" s="37">
        <f t="shared" si="405"/>
        <v>1.4680000000000002</v>
      </c>
      <c r="AO503" s="37">
        <f t="shared" si="405"/>
        <v>1.4680000000000002</v>
      </c>
      <c r="AP503" s="37">
        <f t="shared" si="405"/>
        <v>1.4680000000000002</v>
      </c>
    </row>
    <row r="504" spans="1:42" hidden="1" outlineLevel="2" x14ac:dyDescent="0.25">
      <c r="A504" s="5" t="s">
        <v>933</v>
      </c>
      <c r="B504" s="5" t="s">
        <v>874</v>
      </c>
      <c r="C504" s="5" t="s">
        <v>885</v>
      </c>
      <c r="D504" s="36"/>
      <c r="E504" s="36"/>
      <c r="F504" s="36"/>
      <c r="G504" s="36"/>
      <c r="H504" s="5" t="str">
        <f>INDEX(Variables!$B$5:$B$65,MATCH($A504,Variables!$A$5:$A$65,0))&amp;IF($C504="",""," | "&amp;INDEX(Mapping!$B$5:$B$26,MATCH($C504,Mapping!$A$5:$A$26,0))&amp;" | "&amp;INDEX(Mapping!$B$30:$B$41,MATCH($B504,Mapping!$A$30:$A$41,0)))</f>
        <v>Total new policy | Food &amp; forestry | LPG</v>
      </c>
      <c r="I504" s="5" t="str">
        <f>INDEX(Variables!$C$5:$C$65,MATCH($A504,Variables!$A$5:$A$65,0))</f>
        <v>$/GJ</v>
      </c>
      <c r="J504" s="5" t="str">
        <f>INDEX(Variables!$E$5:$E$65,MATCH($A504,Variables!$A$5:$A$65,0))</f>
        <v>New carbon tax + new excise tax</v>
      </c>
      <c r="K504" s="5"/>
      <c r="L504" s="23" t="str">
        <f>LOWER(Settings!$C$4)&amp;".mit."&amp;$A504&amp;IF($C504="","","."&amp;$C504&amp;"."&amp;$B504)&amp;IF(INDEX(Variables!$D$5:$D$65,MATCH($A504,Variables!$A$5:$A$65,0))="","","."&amp;INDEX(Variables!$D$5:$D$65,MATCH($A504,Variables!$A$5:$A$65,0)))&amp;"."&amp;L$5</f>
        <v>egy.mit.nce.foo.lpg.a.1</v>
      </c>
      <c r="M504" s="38">
        <f t="shared" ref="M504:Z504" si="406">M486+M495</f>
        <v>0</v>
      </c>
      <c r="N504" s="37">
        <f t="shared" si="406"/>
        <v>0</v>
      </c>
      <c r="O504" s="37">
        <f t="shared" si="406"/>
        <v>0</v>
      </c>
      <c r="P504" s="37">
        <f t="shared" si="406"/>
        <v>0</v>
      </c>
      <c r="Q504" s="37">
        <f t="shared" si="406"/>
        <v>0</v>
      </c>
      <c r="R504" s="37">
        <f t="shared" si="406"/>
        <v>0</v>
      </c>
      <c r="S504" s="37">
        <f t="shared" si="406"/>
        <v>0</v>
      </c>
      <c r="T504" s="37">
        <f t="shared" si="406"/>
        <v>0</v>
      </c>
      <c r="U504" s="37">
        <f t="shared" si="406"/>
        <v>0</v>
      </c>
      <c r="V504" s="37">
        <f t="shared" si="406"/>
        <v>0</v>
      </c>
      <c r="W504" s="37">
        <f t="shared" si="406"/>
        <v>0</v>
      </c>
      <c r="X504" s="37">
        <f t="shared" si="406"/>
        <v>0</v>
      </c>
      <c r="Y504" s="37">
        <f t="shared" si="406"/>
        <v>0</v>
      </c>
      <c r="Z504" s="37">
        <f t="shared" si="406"/>
        <v>0</v>
      </c>
      <c r="AA504" s="37"/>
      <c r="AB504" s="23" t="str">
        <f>LOWER(Settings!$C$4)&amp;".mit."&amp;$A504&amp;IF($C504="","","."&amp;$C504&amp;"."&amp;$B504)&amp;IF(INDEX(Variables!$D$5:$D$65,MATCH($A504,Variables!$A$5:$A$65,0))="","","."&amp;INDEX(Variables!$D$5:$D$65,MATCH($A504,Variables!$A$5:$A$65,0)))&amp;"."&amp;AB$5</f>
        <v>egy.mit.nce.foo.lpg.a.2</v>
      </c>
      <c r="AC504" s="38">
        <f t="shared" ref="AC504:AP504" si="407">AC486+AC495</f>
        <v>0</v>
      </c>
      <c r="AD504" s="37">
        <f t="shared" si="407"/>
        <v>0</v>
      </c>
      <c r="AE504" s="37">
        <f t="shared" si="407"/>
        <v>0</v>
      </c>
      <c r="AF504" s="37">
        <f t="shared" si="407"/>
        <v>0</v>
      </c>
      <c r="AG504" s="37">
        <f t="shared" si="407"/>
        <v>0</v>
      </c>
      <c r="AH504" s="37">
        <f t="shared" si="407"/>
        <v>1.3719999999999999</v>
      </c>
      <c r="AI504" s="37">
        <f t="shared" si="407"/>
        <v>1.3719999999999999</v>
      </c>
      <c r="AJ504" s="37">
        <f t="shared" si="407"/>
        <v>1.3719999999999999</v>
      </c>
      <c r="AK504" s="37">
        <f t="shared" si="407"/>
        <v>1.3719999999999999</v>
      </c>
      <c r="AL504" s="37">
        <f t="shared" si="407"/>
        <v>1.3719999999999999</v>
      </c>
      <c r="AM504" s="37">
        <f t="shared" si="407"/>
        <v>1.3719999999999999</v>
      </c>
      <c r="AN504" s="37">
        <f t="shared" si="407"/>
        <v>1.3719999999999999</v>
      </c>
      <c r="AO504" s="37">
        <f t="shared" si="407"/>
        <v>1.3719999999999999</v>
      </c>
      <c r="AP504" s="37">
        <f t="shared" si="407"/>
        <v>1.3719999999999999</v>
      </c>
    </row>
    <row r="505" spans="1:42" hidden="1" outlineLevel="2" x14ac:dyDescent="0.25">
      <c r="A505" s="5" t="s">
        <v>933</v>
      </c>
      <c r="B505" s="5" t="s">
        <v>875</v>
      </c>
      <c r="C505" s="5" t="s">
        <v>885</v>
      </c>
      <c r="D505" s="36"/>
      <c r="E505" s="36"/>
      <c r="F505" s="36"/>
      <c r="G505" s="36"/>
      <c r="H505" s="5" t="str">
        <f>INDEX(Variables!$B$5:$B$65,MATCH($A505,Variables!$A$5:$A$65,0))&amp;IF($C505="",""," | "&amp;INDEX(Mapping!$B$5:$B$26,MATCH($C505,Mapping!$A$5:$A$26,0))&amp;" | "&amp;INDEX(Mapping!$B$30:$B$41,MATCH($B505,Mapping!$A$30:$A$41,0)))</f>
        <v>Total new policy | Food &amp; forestry | Kerosene</v>
      </c>
      <c r="I505" s="5" t="str">
        <f>INDEX(Variables!$C$5:$C$65,MATCH($A505,Variables!$A$5:$A$65,0))</f>
        <v>$/GJ</v>
      </c>
      <c r="J505" s="5" t="str">
        <f>INDEX(Variables!$E$5:$E$65,MATCH($A505,Variables!$A$5:$A$65,0))</f>
        <v>New carbon tax + new excise tax</v>
      </c>
      <c r="K505" s="5"/>
      <c r="L505" s="23" t="str">
        <f>LOWER(Settings!$C$4)&amp;".mit."&amp;$A505&amp;IF($C505="","","."&amp;$C505&amp;"."&amp;$B505)&amp;IF(INDEX(Variables!$D$5:$D$65,MATCH($A505,Variables!$A$5:$A$65,0))="","","."&amp;INDEX(Variables!$D$5:$D$65,MATCH($A505,Variables!$A$5:$A$65,0)))&amp;"."&amp;L$5</f>
        <v>egy.mit.nce.foo.ker.a.1</v>
      </c>
      <c r="M505" s="38">
        <f t="shared" ref="M505:Z505" si="408">M487+M496</f>
        <v>0</v>
      </c>
      <c r="N505" s="37">
        <f t="shared" si="408"/>
        <v>0</v>
      </c>
      <c r="O505" s="37">
        <f t="shared" si="408"/>
        <v>0</v>
      </c>
      <c r="P505" s="37">
        <f t="shared" si="408"/>
        <v>0</v>
      </c>
      <c r="Q505" s="37">
        <f t="shared" si="408"/>
        <v>0</v>
      </c>
      <c r="R505" s="37">
        <f t="shared" si="408"/>
        <v>0</v>
      </c>
      <c r="S505" s="37">
        <f t="shared" si="408"/>
        <v>0</v>
      </c>
      <c r="T505" s="37">
        <f t="shared" si="408"/>
        <v>0</v>
      </c>
      <c r="U505" s="37">
        <f t="shared" si="408"/>
        <v>0</v>
      </c>
      <c r="V505" s="37">
        <f t="shared" si="408"/>
        <v>0</v>
      </c>
      <c r="W505" s="37">
        <f t="shared" si="408"/>
        <v>0</v>
      </c>
      <c r="X505" s="37">
        <f t="shared" si="408"/>
        <v>0</v>
      </c>
      <c r="Y505" s="37">
        <f t="shared" si="408"/>
        <v>0</v>
      </c>
      <c r="Z505" s="37">
        <f t="shared" si="408"/>
        <v>0</v>
      </c>
      <c r="AA505" s="37"/>
      <c r="AB505" s="23" t="str">
        <f>LOWER(Settings!$C$4)&amp;".mit."&amp;$A505&amp;IF($C505="","","."&amp;$C505&amp;"."&amp;$B505)&amp;IF(INDEX(Variables!$D$5:$D$65,MATCH($A505,Variables!$A$5:$A$65,0))="","","."&amp;INDEX(Variables!$D$5:$D$65,MATCH($A505,Variables!$A$5:$A$65,0)))&amp;"."&amp;AB$5</f>
        <v>egy.mit.nce.foo.ker.a.2</v>
      </c>
      <c r="AC505" s="38">
        <f t="shared" ref="AC505:AP505" si="409">AC487+AC496</f>
        <v>0</v>
      </c>
      <c r="AD505" s="37">
        <f t="shared" si="409"/>
        <v>0</v>
      </c>
      <c r="AE505" s="37">
        <f t="shared" si="409"/>
        <v>0</v>
      </c>
      <c r="AF505" s="37">
        <f t="shared" si="409"/>
        <v>0</v>
      </c>
      <c r="AG505" s="37">
        <f t="shared" si="409"/>
        <v>0</v>
      </c>
      <c r="AH505" s="37">
        <f t="shared" si="409"/>
        <v>1.3711000000000002</v>
      </c>
      <c r="AI505" s="37">
        <f t="shared" si="409"/>
        <v>1.3711000000000002</v>
      </c>
      <c r="AJ505" s="37">
        <f t="shared" si="409"/>
        <v>1.3711000000000002</v>
      </c>
      <c r="AK505" s="37">
        <f t="shared" si="409"/>
        <v>1.3711000000000002</v>
      </c>
      <c r="AL505" s="37">
        <f t="shared" si="409"/>
        <v>1.3711000000000002</v>
      </c>
      <c r="AM505" s="37">
        <f t="shared" si="409"/>
        <v>1.3711000000000002</v>
      </c>
      <c r="AN505" s="37">
        <f t="shared" si="409"/>
        <v>1.3711000000000002</v>
      </c>
      <c r="AO505" s="37">
        <f t="shared" si="409"/>
        <v>1.3711000000000002</v>
      </c>
      <c r="AP505" s="37">
        <f t="shared" si="409"/>
        <v>1.3711000000000002</v>
      </c>
    </row>
    <row r="506" spans="1:42" hidden="1" outlineLevel="2" x14ac:dyDescent="0.25">
      <c r="A506" s="5" t="s">
        <v>933</v>
      </c>
      <c r="B506" s="5" t="s">
        <v>876</v>
      </c>
      <c r="C506" s="5" t="s">
        <v>885</v>
      </c>
      <c r="D506" s="36"/>
      <c r="E506" s="36"/>
      <c r="F506" s="36"/>
      <c r="G506" s="36"/>
      <c r="H506" s="5" t="str">
        <f>INDEX(Variables!$B$5:$B$65,MATCH($A506,Variables!$A$5:$A$65,0))&amp;IF($C506="",""," | "&amp;INDEX(Mapping!$B$5:$B$26,MATCH($C506,Mapping!$A$5:$A$26,0))&amp;" | "&amp;INDEX(Mapping!$B$30:$B$41,MATCH($B506,Mapping!$A$30:$A$41,0)))</f>
        <v>Total new policy | Food &amp; forestry | Other oil products</v>
      </c>
      <c r="I506" s="5" t="str">
        <f>INDEX(Variables!$C$5:$C$65,MATCH($A506,Variables!$A$5:$A$65,0))</f>
        <v>$/GJ</v>
      </c>
      <c r="J506" s="5" t="str">
        <f>INDEX(Variables!$E$5:$E$65,MATCH($A506,Variables!$A$5:$A$65,0))</f>
        <v>New carbon tax + new excise tax</v>
      </c>
      <c r="K506" s="5"/>
      <c r="L506" s="23" t="str">
        <f>LOWER(Settings!$C$4)&amp;".mit."&amp;$A506&amp;IF($C506="","","."&amp;$C506&amp;"."&amp;$B506)&amp;IF(INDEX(Variables!$D$5:$D$65,MATCH($A506,Variables!$A$5:$A$65,0))="","","."&amp;INDEX(Variables!$D$5:$D$65,MATCH($A506,Variables!$A$5:$A$65,0)))&amp;"."&amp;L$5</f>
        <v>egy.mit.nce.foo.oop.a.1</v>
      </c>
      <c r="M506" s="38">
        <f t="shared" ref="M506:Z506" si="410">M488+M497</f>
        <v>0</v>
      </c>
      <c r="N506" s="37">
        <f t="shared" si="410"/>
        <v>0</v>
      </c>
      <c r="O506" s="37">
        <f t="shared" si="410"/>
        <v>0</v>
      </c>
      <c r="P506" s="37">
        <f t="shared" si="410"/>
        <v>0</v>
      </c>
      <c r="Q506" s="37">
        <f t="shared" si="410"/>
        <v>0</v>
      </c>
      <c r="R506" s="37">
        <f t="shared" si="410"/>
        <v>0</v>
      </c>
      <c r="S506" s="37">
        <f t="shared" si="410"/>
        <v>0</v>
      </c>
      <c r="T506" s="37">
        <f t="shared" si="410"/>
        <v>0</v>
      </c>
      <c r="U506" s="37">
        <f t="shared" si="410"/>
        <v>0</v>
      </c>
      <c r="V506" s="37">
        <f t="shared" si="410"/>
        <v>0</v>
      </c>
      <c r="W506" s="37">
        <f t="shared" si="410"/>
        <v>0</v>
      </c>
      <c r="X506" s="37">
        <f t="shared" si="410"/>
        <v>0</v>
      </c>
      <c r="Y506" s="37">
        <f t="shared" si="410"/>
        <v>0</v>
      </c>
      <c r="Z506" s="37">
        <f t="shared" si="410"/>
        <v>0</v>
      </c>
      <c r="AA506" s="37"/>
      <c r="AB506" s="23" t="str">
        <f>LOWER(Settings!$C$4)&amp;".mit."&amp;$A506&amp;IF($C506="","","."&amp;$C506&amp;"."&amp;$B506)&amp;IF(INDEX(Variables!$D$5:$D$65,MATCH($A506,Variables!$A$5:$A$65,0))="","","."&amp;INDEX(Variables!$D$5:$D$65,MATCH($A506,Variables!$A$5:$A$65,0)))&amp;"."&amp;AB$5</f>
        <v>egy.mit.nce.foo.oop.a.2</v>
      </c>
      <c r="AC506" s="38">
        <f t="shared" ref="AC506:AP506" si="411">AC488+AC497</f>
        <v>0</v>
      </c>
      <c r="AD506" s="37">
        <f t="shared" si="411"/>
        <v>0</v>
      </c>
      <c r="AE506" s="37">
        <f t="shared" si="411"/>
        <v>0</v>
      </c>
      <c r="AF506" s="37">
        <f t="shared" si="411"/>
        <v>0</v>
      </c>
      <c r="AG506" s="37">
        <f t="shared" si="411"/>
        <v>0</v>
      </c>
      <c r="AH506" s="37">
        <f t="shared" si="411"/>
        <v>1.534</v>
      </c>
      <c r="AI506" s="37">
        <f t="shared" si="411"/>
        <v>1.534</v>
      </c>
      <c r="AJ506" s="37">
        <f t="shared" si="411"/>
        <v>1.534</v>
      </c>
      <c r="AK506" s="37">
        <f t="shared" si="411"/>
        <v>1.534</v>
      </c>
      <c r="AL506" s="37">
        <f t="shared" si="411"/>
        <v>1.534</v>
      </c>
      <c r="AM506" s="37">
        <f t="shared" si="411"/>
        <v>1.534</v>
      </c>
      <c r="AN506" s="37">
        <f t="shared" si="411"/>
        <v>1.534</v>
      </c>
      <c r="AO506" s="37">
        <f t="shared" si="411"/>
        <v>1.534</v>
      </c>
      <c r="AP506" s="37">
        <f t="shared" si="411"/>
        <v>1.534</v>
      </c>
    </row>
    <row r="507" spans="1:42" hidden="1" outlineLevel="2" x14ac:dyDescent="0.25">
      <c r="A507" s="5" t="s">
        <v>933</v>
      </c>
      <c r="B507" s="5" t="s">
        <v>877</v>
      </c>
      <c r="C507" s="5" t="s">
        <v>885</v>
      </c>
      <c r="D507" s="36"/>
      <c r="E507" s="36"/>
      <c r="F507" s="36"/>
      <c r="G507" s="36"/>
      <c r="H507" s="5" t="str">
        <f>INDEX(Variables!$B$5:$B$65,MATCH($A507,Variables!$A$5:$A$65,0))&amp;IF($C507="",""," | "&amp;INDEX(Mapping!$B$5:$B$26,MATCH($C507,Mapping!$A$5:$A$26,0))&amp;" | "&amp;INDEX(Mapping!$B$30:$B$41,MATCH($B507,Mapping!$A$30:$A$41,0)))</f>
        <v>Total new policy | Food &amp; forestry | Biomass</v>
      </c>
      <c r="I507" s="5" t="str">
        <f>INDEX(Variables!$C$5:$C$65,MATCH($A507,Variables!$A$5:$A$65,0))</f>
        <v>$/GJ</v>
      </c>
      <c r="J507" s="5" t="str">
        <f>INDEX(Variables!$E$5:$E$65,MATCH($A507,Variables!$A$5:$A$65,0))</f>
        <v>New carbon tax + new excise tax</v>
      </c>
      <c r="K507" s="5"/>
      <c r="L507" s="23" t="str">
        <f>LOWER(Settings!$C$4)&amp;".mit."&amp;$A507&amp;IF($C507="","","."&amp;$C507&amp;"."&amp;$B507)&amp;IF(INDEX(Variables!$D$5:$D$65,MATCH($A507,Variables!$A$5:$A$65,0))="","","."&amp;INDEX(Variables!$D$5:$D$65,MATCH($A507,Variables!$A$5:$A$65,0)))&amp;"."&amp;L$5</f>
        <v>egy.mit.nce.foo.bio.a.1</v>
      </c>
      <c r="M507" s="38">
        <f t="shared" ref="M507:Z507" si="412">M489+M498</f>
        <v>0</v>
      </c>
      <c r="N507" s="37">
        <f t="shared" si="412"/>
        <v>0</v>
      </c>
      <c r="O507" s="37">
        <f t="shared" si="412"/>
        <v>0</v>
      </c>
      <c r="P507" s="37">
        <f t="shared" si="412"/>
        <v>0</v>
      </c>
      <c r="Q507" s="37">
        <f t="shared" si="412"/>
        <v>0</v>
      </c>
      <c r="R507" s="37">
        <f t="shared" si="412"/>
        <v>0</v>
      </c>
      <c r="S507" s="37">
        <f t="shared" si="412"/>
        <v>0</v>
      </c>
      <c r="T507" s="37">
        <f t="shared" si="412"/>
        <v>0</v>
      </c>
      <c r="U507" s="37">
        <f t="shared" si="412"/>
        <v>0</v>
      </c>
      <c r="V507" s="37">
        <f t="shared" si="412"/>
        <v>0</v>
      </c>
      <c r="W507" s="37">
        <f t="shared" si="412"/>
        <v>0</v>
      </c>
      <c r="X507" s="37">
        <f t="shared" si="412"/>
        <v>0</v>
      </c>
      <c r="Y507" s="37">
        <f t="shared" si="412"/>
        <v>0</v>
      </c>
      <c r="Z507" s="37">
        <f t="shared" si="412"/>
        <v>0</v>
      </c>
      <c r="AA507" s="37"/>
      <c r="AB507" s="23" t="str">
        <f>LOWER(Settings!$C$4)&amp;".mit."&amp;$A507&amp;IF($C507="","","."&amp;$C507&amp;"."&amp;$B507)&amp;IF(INDEX(Variables!$D$5:$D$65,MATCH($A507,Variables!$A$5:$A$65,0))="","","."&amp;INDEX(Variables!$D$5:$D$65,MATCH($A507,Variables!$A$5:$A$65,0)))&amp;"."&amp;AB$5</f>
        <v>egy.mit.nce.foo.bio.a.2</v>
      </c>
      <c r="AC507" s="38">
        <f t="shared" ref="AC507:AP507" si="413">AC489+AC498</f>
        <v>0</v>
      </c>
      <c r="AD507" s="37">
        <f t="shared" si="413"/>
        <v>0</v>
      </c>
      <c r="AE507" s="37">
        <f t="shared" si="413"/>
        <v>0</v>
      </c>
      <c r="AF507" s="37">
        <f t="shared" si="413"/>
        <v>0</v>
      </c>
      <c r="AG507" s="37">
        <f t="shared" si="413"/>
        <v>0</v>
      </c>
      <c r="AH507" s="37">
        <f t="shared" si="413"/>
        <v>0</v>
      </c>
      <c r="AI507" s="37">
        <f t="shared" si="413"/>
        <v>0</v>
      </c>
      <c r="AJ507" s="37">
        <f t="shared" si="413"/>
        <v>0</v>
      </c>
      <c r="AK507" s="37">
        <f t="shared" si="413"/>
        <v>0</v>
      </c>
      <c r="AL507" s="37">
        <f t="shared" si="413"/>
        <v>0</v>
      </c>
      <c r="AM507" s="37">
        <f t="shared" si="413"/>
        <v>0</v>
      </c>
      <c r="AN507" s="37">
        <f t="shared" si="413"/>
        <v>0</v>
      </c>
      <c r="AO507" s="37">
        <f t="shared" si="413"/>
        <v>0</v>
      </c>
      <c r="AP507" s="37">
        <f t="shared" si="413"/>
        <v>0</v>
      </c>
    </row>
    <row r="508" spans="1:42" hidden="1" outlineLevel="2" x14ac:dyDescent="0.25"/>
    <row r="509" spans="1:42" hidden="1" outlineLevel="2" x14ac:dyDescent="0.25">
      <c r="A509" s="5" t="s">
        <v>934</v>
      </c>
      <c r="B509" s="5" t="s">
        <v>869</v>
      </c>
      <c r="C509" s="5" t="s">
        <v>885</v>
      </c>
      <c r="D509" s="37">
        <f>INDEX(Inputs!$R$5:$R$132,MATCH($B509&amp;"|"&amp;$C509,Inputs!$A$5:$A$132,0))</f>
        <v>3</v>
      </c>
      <c r="E509" s="37">
        <f>INDEX(Inputs!$S$5:$S$132,MATCH($B509&amp;"|"&amp;$C509,Inputs!$A$5:$A$132,0))</f>
        <v>0</v>
      </c>
      <c r="F509" s="36"/>
      <c r="G509" s="36"/>
      <c r="H509" s="5" t="str">
        <f>INDEX(Variables!$B$5:$B$65,MATCH($A509,Variables!$A$5:$A$65,0))&amp;IF($C509="",""," | "&amp;INDEX(Mapping!$B$5:$B$26,MATCH($C509,Mapping!$A$5:$A$26,0))&amp;" | "&amp;INDEX(Mapping!$B$30:$B$41,MATCH($B509,Mapping!$A$30:$A$41,0)))</f>
        <v>After-tax price | Food &amp; forestry | Coal</v>
      </c>
      <c r="I509" s="5" t="str">
        <f>INDEX(Variables!$C$5:$C$65,MATCH($A509,Variables!$A$5:$A$65,0))</f>
        <v>$/GJ real</v>
      </c>
      <c r="J509" s="5" t="str">
        <f>INDEX(Variables!$E$5:$E$65,MATCH($A509,Variables!$A$5:$A$65,0))</f>
        <v>max(rpb of the price fuel + nce x (1 + VAT rate), 0.01)</v>
      </c>
      <c r="K509" s="5"/>
      <c r="L509" s="23" t="str">
        <f>LOWER(Settings!$C$4)&amp;".mit."&amp;$A509&amp;IF($C509="","","."&amp;$C509&amp;"."&amp;$B509)&amp;IF(INDEX(Variables!$D$5:$D$65,MATCH($A509,Variables!$A$5:$A$65,0))="","","."&amp;INDEX(Variables!$D$5:$D$65,MATCH($A509,Variables!$A$5:$A$65,0)))&amp;"."&amp;L$5</f>
        <v>egy.mit.atp.foo.coa.e.1</v>
      </c>
      <c r="M509" s="38">
        <f t="shared" ref="M509:Y509" si="414">MAX(INDEX(M$184:M$195,$D509)+M500*(1+$E509),0.01)</f>
        <v>11.467079025356757</v>
      </c>
      <c r="N509" s="37">
        <f t="shared" si="414"/>
        <v>8.8301631277145294</v>
      </c>
      <c r="O509" s="37">
        <f t="shared" si="414"/>
        <v>7.7211744405825611</v>
      </c>
      <c r="P509" s="37">
        <f t="shared" si="414"/>
        <v>7.2747771385179094</v>
      </c>
      <c r="Q509" s="37">
        <f t="shared" si="414"/>
        <v>7.5207397457979015</v>
      </c>
      <c r="R509" s="37">
        <f t="shared" si="414"/>
        <v>7.5762227077119633</v>
      </c>
      <c r="S509" s="37">
        <f t="shared" si="414"/>
        <v>7.5499147722595765</v>
      </c>
      <c r="T509" s="37">
        <f t="shared" si="414"/>
        <v>7.5217026616253753</v>
      </c>
      <c r="U509" s="37">
        <f t="shared" si="414"/>
        <v>7.4915083708146737</v>
      </c>
      <c r="V509" s="37">
        <f t="shared" si="414"/>
        <v>7.4623696512197375</v>
      </c>
      <c r="W509" s="37">
        <f t="shared" si="414"/>
        <v>7.4623696512197375</v>
      </c>
      <c r="X509" s="37">
        <f t="shared" si="414"/>
        <v>7.4623696512197375</v>
      </c>
      <c r="Y509" s="37">
        <f t="shared" si="414"/>
        <v>7.4623696512197375</v>
      </c>
      <c r="Z509" s="39">
        <f>POSTTAX(INDEX(Z$184:Z$195,$D509),Z500,$E509)</f>
        <v>7.4623696512197375</v>
      </c>
      <c r="AA509" s="39"/>
      <c r="AB509" s="23" t="str">
        <f>LOWER(Settings!$C$4)&amp;".mit."&amp;$A509&amp;IF($C509="","","."&amp;$C509&amp;"."&amp;$B509)&amp;IF(INDEX(Variables!$D$5:$D$65,MATCH($A509,Variables!$A$5:$A$65,0))="","","."&amp;INDEX(Variables!$D$5:$D$65,MATCH($A509,Variables!$A$5:$A$65,0)))&amp;"."&amp;AB$5</f>
        <v>egy.mit.atp.foo.coa.e.2</v>
      </c>
      <c r="AC509" s="38">
        <f t="shared" ref="AC509:AO509" si="415">MAX(INDEX(AC$184:AC$195,$D509)+AC500*(1+$E509),0.01)</f>
        <v>11.467079025356757</v>
      </c>
      <c r="AD509" s="37">
        <f t="shared" si="415"/>
        <v>8.8301631277145294</v>
      </c>
      <c r="AE509" s="37">
        <f t="shared" si="415"/>
        <v>7.7211744405825611</v>
      </c>
      <c r="AF509" s="37">
        <f t="shared" si="415"/>
        <v>7.2747771385179094</v>
      </c>
      <c r="AG509" s="37">
        <f t="shared" si="415"/>
        <v>7.5207397457979015</v>
      </c>
      <c r="AH509" s="37">
        <f t="shared" si="415"/>
        <v>9.4622227077119625</v>
      </c>
      <c r="AI509" s="37">
        <f t="shared" si="415"/>
        <v>9.4359147722595758</v>
      </c>
      <c r="AJ509" s="37">
        <f t="shared" si="415"/>
        <v>9.4077026616253754</v>
      </c>
      <c r="AK509" s="37">
        <f t="shared" si="415"/>
        <v>9.3775083708146738</v>
      </c>
      <c r="AL509" s="37">
        <f t="shared" si="415"/>
        <v>9.3483696512197376</v>
      </c>
      <c r="AM509" s="37">
        <f t="shared" si="415"/>
        <v>9.3483696512197376</v>
      </c>
      <c r="AN509" s="37">
        <f t="shared" si="415"/>
        <v>9.3483696512197376</v>
      </c>
      <c r="AO509" s="37">
        <f t="shared" si="415"/>
        <v>9.3483696512197376</v>
      </c>
      <c r="AP509" s="39">
        <f>POSTTAX(INDEX(AP$184:AP$195,$D509),AP500,$E509)</f>
        <v>9.3483696512197376</v>
      </c>
    </row>
    <row r="510" spans="1:42" hidden="1" outlineLevel="2" x14ac:dyDescent="0.25">
      <c r="A510" s="5" t="s">
        <v>934</v>
      </c>
      <c r="B510" s="5" t="s">
        <v>871</v>
      </c>
      <c r="C510" s="5" t="s">
        <v>885</v>
      </c>
      <c r="D510" s="37">
        <f>INDEX(Inputs!$R$5:$R$132,MATCH($B510&amp;"|"&amp;$C510,Inputs!$A$5:$A$132,0))</f>
        <v>6</v>
      </c>
      <c r="E510" s="37">
        <f>INDEX(Inputs!$S$5:$S$132,MATCH($B510&amp;"|"&amp;$C510,Inputs!$A$5:$A$132,0))</f>
        <v>0</v>
      </c>
      <c r="F510" s="36"/>
      <c r="G510" s="36"/>
      <c r="H510" s="5" t="str">
        <f>INDEX(Variables!$B$5:$B$65,MATCH($A510,Variables!$A$5:$A$65,0))&amp;IF($C510="",""," | "&amp;INDEX(Mapping!$B$5:$B$26,MATCH($C510,Mapping!$A$5:$A$26,0))&amp;" | "&amp;INDEX(Mapping!$B$30:$B$41,MATCH($B510,Mapping!$A$30:$A$41,0)))</f>
        <v>After-tax price | Food &amp; forestry | Natural gas</v>
      </c>
      <c r="I510" s="5" t="str">
        <f>INDEX(Variables!$C$5:$C$65,MATCH($A510,Variables!$A$5:$A$65,0))</f>
        <v>$/GJ real</v>
      </c>
      <c r="J510" s="5" t="str">
        <f>INDEX(Variables!$E$5:$E$65,MATCH($A510,Variables!$A$5:$A$65,0))</f>
        <v>max(rpb of the price fuel + nce x (1 + VAT rate), 0.01)</v>
      </c>
      <c r="K510" s="5"/>
      <c r="L510" s="23" t="str">
        <f>LOWER(Settings!$C$4)&amp;".mit."&amp;$A510&amp;IF($C510="","","."&amp;$C510&amp;"."&amp;$B510)&amp;IF(INDEX(Variables!$D$5:$D$65,MATCH($A510,Variables!$A$5:$A$65,0))="","","."&amp;INDEX(Variables!$D$5:$D$65,MATCH($A510,Variables!$A$5:$A$65,0)))&amp;"."&amp;L$5</f>
        <v>egy.mit.atp.foo.nga.e.1</v>
      </c>
      <c r="M510" s="38">
        <f t="shared" ref="M510:Y510" si="416">MAX(INDEX(M$184:M$195,$D510)+M501*(1+$E510),0.01)</f>
        <v>5.3362217651456945</v>
      </c>
      <c r="N510" s="37">
        <f t="shared" si="416"/>
        <v>5.010091319619435</v>
      </c>
      <c r="O510" s="37">
        <f t="shared" si="416"/>
        <v>5.0870036796421561</v>
      </c>
      <c r="P510" s="37">
        <f t="shared" si="416"/>
        <v>5.0870036796421561</v>
      </c>
      <c r="Q510" s="37">
        <f t="shared" si="416"/>
        <v>5.0870036796421561</v>
      </c>
      <c r="R510" s="37">
        <f t="shared" si="416"/>
        <v>5.0870036796421561</v>
      </c>
      <c r="S510" s="37">
        <f t="shared" si="416"/>
        <v>5.0870036796421561</v>
      </c>
      <c r="T510" s="37">
        <f t="shared" si="416"/>
        <v>5.0870036796421561</v>
      </c>
      <c r="U510" s="37">
        <f t="shared" si="416"/>
        <v>5.0870036796421561</v>
      </c>
      <c r="V510" s="37">
        <f t="shared" si="416"/>
        <v>5.0870036796421561</v>
      </c>
      <c r="W510" s="37">
        <f t="shared" si="416"/>
        <v>5.0870036796421561</v>
      </c>
      <c r="X510" s="37">
        <f t="shared" si="416"/>
        <v>5.0870036796421561</v>
      </c>
      <c r="Y510" s="37">
        <f t="shared" si="416"/>
        <v>5.0870036796421561</v>
      </c>
      <c r="Z510" s="39">
        <f>POSTTAX(INDEX(Z$184:Z$195,$D510),Z501,$E510)</f>
        <v>5.0870036796421561</v>
      </c>
      <c r="AA510" s="39"/>
      <c r="AB510" s="23" t="str">
        <f>LOWER(Settings!$C$4)&amp;".mit."&amp;$A510&amp;IF($C510="","","."&amp;$C510&amp;"."&amp;$B510)&amp;IF(INDEX(Variables!$D$5:$D$65,MATCH($A510,Variables!$A$5:$A$65,0))="","","."&amp;INDEX(Variables!$D$5:$D$65,MATCH($A510,Variables!$A$5:$A$65,0)))&amp;"."&amp;AB$5</f>
        <v>egy.mit.atp.foo.nga.e.2</v>
      </c>
      <c r="AC510" s="38">
        <f t="shared" ref="AC510:AO510" si="417">MAX(INDEX(AC$184:AC$195,$D510)+AC501*(1+$E510),0.01)</f>
        <v>5.3362217651456945</v>
      </c>
      <c r="AD510" s="37">
        <f t="shared" si="417"/>
        <v>5.010091319619435</v>
      </c>
      <c r="AE510" s="37">
        <f t="shared" si="417"/>
        <v>5.0870036796421561</v>
      </c>
      <c r="AF510" s="37">
        <f t="shared" si="417"/>
        <v>5.0870036796421561</v>
      </c>
      <c r="AG510" s="37">
        <f t="shared" si="417"/>
        <v>5.0870036796421561</v>
      </c>
      <c r="AH510" s="37">
        <f t="shared" si="417"/>
        <v>6.2030036796421566</v>
      </c>
      <c r="AI510" s="37">
        <f t="shared" si="417"/>
        <v>6.2030036796421566</v>
      </c>
      <c r="AJ510" s="37">
        <f t="shared" si="417"/>
        <v>6.2030036796421566</v>
      </c>
      <c r="AK510" s="37">
        <f t="shared" si="417"/>
        <v>6.2030036796421566</v>
      </c>
      <c r="AL510" s="37">
        <f t="shared" si="417"/>
        <v>6.2030036796421566</v>
      </c>
      <c r="AM510" s="37">
        <f t="shared" si="417"/>
        <v>6.2030036796421566</v>
      </c>
      <c r="AN510" s="37">
        <f t="shared" si="417"/>
        <v>6.2030036796421566</v>
      </c>
      <c r="AO510" s="37">
        <f t="shared" si="417"/>
        <v>6.2030036796421566</v>
      </c>
      <c r="AP510" s="39">
        <f>POSTTAX(INDEX(AP$184:AP$195,$D510),AP501,$E510)</f>
        <v>6.2030036796421566</v>
      </c>
    </row>
    <row r="511" spans="1:42" hidden="1" outlineLevel="2" x14ac:dyDescent="0.25">
      <c r="A511" s="5" t="s">
        <v>934</v>
      </c>
      <c r="B511" s="5" t="s">
        <v>872</v>
      </c>
      <c r="C511" s="5" t="s">
        <v>885</v>
      </c>
      <c r="D511" s="37">
        <f>INDEX(Inputs!$R$5:$R$132,MATCH($B511&amp;"|"&amp;$C511,Inputs!$A$5:$A$132,0))</f>
        <v>7</v>
      </c>
      <c r="E511" s="37">
        <f>INDEX(Inputs!$S$5:$S$132,MATCH($B511&amp;"|"&amp;$C511,Inputs!$A$5:$A$132,0))</f>
        <v>0.14000000000000001</v>
      </c>
      <c r="F511" s="36"/>
      <c r="G511" s="36"/>
      <c r="H511" s="5" t="str">
        <f>INDEX(Variables!$B$5:$B$65,MATCH($A511,Variables!$A$5:$A$65,0))&amp;IF($C511="",""," | "&amp;INDEX(Mapping!$B$5:$B$26,MATCH($C511,Mapping!$A$5:$A$26,0))&amp;" | "&amp;INDEX(Mapping!$B$30:$B$41,MATCH($B511,Mapping!$A$30:$A$41,0)))</f>
        <v>After-tax price | Food &amp; forestry | Gasoline</v>
      </c>
      <c r="I511" s="5" t="str">
        <f>INDEX(Variables!$C$5:$C$65,MATCH($A511,Variables!$A$5:$A$65,0))</f>
        <v>$/GJ real</v>
      </c>
      <c r="J511" s="5" t="str">
        <f>INDEX(Variables!$E$5:$E$65,MATCH($A511,Variables!$A$5:$A$65,0))</f>
        <v>max(rpb of the price fuel + nce x (1 + VAT rate), 0.01)</v>
      </c>
      <c r="K511" s="5"/>
      <c r="L511" s="23" t="str">
        <f>LOWER(Settings!$C$4)&amp;".mit."&amp;$A511&amp;IF($C511="","","."&amp;$C511&amp;"."&amp;$B511)&amp;IF(INDEX(Variables!$D$5:$D$65,MATCH($A511,Variables!$A$5:$A$65,0))="","","."&amp;INDEX(Variables!$D$5:$D$65,MATCH($A511,Variables!$A$5:$A$65,0)))&amp;"."&amp;L$5</f>
        <v>egy.mit.atp.foo.gso.e.1</v>
      </c>
      <c r="M511" s="38">
        <f t="shared" ref="M511:Y511" si="418">MAX(INDEX(M$184:M$195,$D511)+M502*(1+$E511),0.01)</f>
        <v>17.158693776206693</v>
      </c>
      <c r="N511" s="37">
        <f t="shared" si="418"/>
        <v>11.745025717344719</v>
      </c>
      <c r="O511" s="37">
        <f t="shared" si="418"/>
        <v>9.5760091057976258</v>
      </c>
      <c r="P511" s="37">
        <f t="shared" si="418"/>
        <v>9.5760091057976258</v>
      </c>
      <c r="Q511" s="37">
        <f t="shared" si="418"/>
        <v>9.5760091057976258</v>
      </c>
      <c r="R511" s="37">
        <f t="shared" si="418"/>
        <v>9.5760091057976258</v>
      </c>
      <c r="S511" s="37">
        <f t="shared" si="418"/>
        <v>9.5760091057976258</v>
      </c>
      <c r="T511" s="37">
        <f t="shared" si="418"/>
        <v>9.5760091057976258</v>
      </c>
      <c r="U511" s="37">
        <f t="shared" si="418"/>
        <v>9.5760091057976258</v>
      </c>
      <c r="V511" s="37">
        <f t="shared" si="418"/>
        <v>9.5760091057976258</v>
      </c>
      <c r="W511" s="37">
        <f t="shared" si="418"/>
        <v>9.5760091057976258</v>
      </c>
      <c r="X511" s="37">
        <f t="shared" si="418"/>
        <v>9.5760091057976258</v>
      </c>
      <c r="Y511" s="37">
        <f t="shared" si="418"/>
        <v>9.5760091057976258</v>
      </c>
      <c r="Z511" s="39">
        <f>POSTTAX(INDEX(Z$184:Z$195,$D511),Z502,$E511)</f>
        <v>9.5760091057976258</v>
      </c>
      <c r="AA511" s="39"/>
      <c r="AB511" s="23" t="str">
        <f>LOWER(Settings!$C$4)&amp;".mit."&amp;$A511&amp;IF($C511="","","."&amp;$C511&amp;"."&amp;$B511)&amp;IF(INDEX(Variables!$D$5:$D$65,MATCH($A511,Variables!$A$5:$A$65,0))="","","."&amp;INDEX(Variables!$D$5:$D$65,MATCH($A511,Variables!$A$5:$A$65,0)))&amp;"."&amp;AB$5</f>
        <v>egy.mit.atp.foo.gso.e.2</v>
      </c>
      <c r="AC511" s="38">
        <f t="shared" ref="AC511:AO511" si="419">MAX(INDEX(AC$184:AC$195,$D511)+AC502*(1+$E511),0.01)</f>
        <v>17.158693776206693</v>
      </c>
      <c r="AD511" s="37">
        <f t="shared" si="419"/>
        <v>11.745025717344719</v>
      </c>
      <c r="AE511" s="37">
        <f t="shared" si="419"/>
        <v>9.5760091057976258</v>
      </c>
      <c r="AF511" s="37">
        <f t="shared" si="419"/>
        <v>9.5760091057976258</v>
      </c>
      <c r="AG511" s="37">
        <f t="shared" si="419"/>
        <v>9.5760091057976258</v>
      </c>
      <c r="AH511" s="37">
        <f t="shared" si="419"/>
        <v>11.139063105797627</v>
      </c>
      <c r="AI511" s="37">
        <f t="shared" si="419"/>
        <v>11.139063105797627</v>
      </c>
      <c r="AJ511" s="37">
        <f t="shared" si="419"/>
        <v>11.139063105797627</v>
      </c>
      <c r="AK511" s="37">
        <f t="shared" si="419"/>
        <v>11.139063105797627</v>
      </c>
      <c r="AL511" s="37">
        <f t="shared" si="419"/>
        <v>11.139063105797627</v>
      </c>
      <c r="AM511" s="37">
        <f t="shared" si="419"/>
        <v>11.139063105797627</v>
      </c>
      <c r="AN511" s="37">
        <f t="shared" si="419"/>
        <v>11.139063105797627</v>
      </c>
      <c r="AO511" s="37">
        <f t="shared" si="419"/>
        <v>11.139063105797627</v>
      </c>
      <c r="AP511" s="39">
        <f>POSTTAX(INDEX(AP$184:AP$195,$D511),AP502,$E511)</f>
        <v>11.139063105797627</v>
      </c>
    </row>
    <row r="512" spans="1:42" hidden="1" outlineLevel="2" x14ac:dyDescent="0.25">
      <c r="A512" s="5" t="s">
        <v>934</v>
      </c>
      <c r="B512" s="5" t="s">
        <v>873</v>
      </c>
      <c r="C512" s="5" t="s">
        <v>885</v>
      </c>
      <c r="D512" s="37">
        <f>INDEX(Inputs!$R$5:$R$132,MATCH($B512&amp;"|"&amp;$C512,Inputs!$A$5:$A$132,0))</f>
        <v>8</v>
      </c>
      <c r="E512" s="37">
        <f>INDEX(Inputs!$S$5:$S$132,MATCH($B512&amp;"|"&amp;$C512,Inputs!$A$5:$A$132,0))</f>
        <v>0.14000000000000001</v>
      </c>
      <c r="F512" s="36"/>
      <c r="G512" s="36"/>
      <c r="H512" s="5" t="str">
        <f>INDEX(Variables!$B$5:$B$65,MATCH($A512,Variables!$A$5:$A$65,0))&amp;IF($C512="",""," | "&amp;INDEX(Mapping!$B$5:$B$26,MATCH($C512,Mapping!$A$5:$A$26,0))&amp;" | "&amp;INDEX(Mapping!$B$30:$B$41,MATCH($B512,Mapping!$A$30:$A$41,0)))</f>
        <v>After-tax price | Food &amp; forestry | Diesel</v>
      </c>
      <c r="I512" s="5" t="str">
        <f>INDEX(Variables!$C$5:$C$65,MATCH($A512,Variables!$A$5:$A$65,0))</f>
        <v>$/GJ real</v>
      </c>
      <c r="J512" s="5" t="str">
        <f>INDEX(Variables!$E$5:$E$65,MATCH($A512,Variables!$A$5:$A$65,0))</f>
        <v>max(rpb of the price fuel + nce x (1 + VAT rate), 0.01)</v>
      </c>
      <c r="K512" s="5"/>
      <c r="L512" s="23" t="str">
        <f>LOWER(Settings!$C$4)&amp;".mit."&amp;$A512&amp;IF($C512="","","."&amp;$C512&amp;"."&amp;$B512)&amp;IF(INDEX(Variables!$D$5:$D$65,MATCH($A512,Variables!$A$5:$A$65,0))="","","."&amp;INDEX(Variables!$D$5:$D$65,MATCH($A512,Variables!$A$5:$A$65,0)))&amp;"."&amp;L$5</f>
        <v>egy.mit.atp.foo.die.e.1</v>
      </c>
      <c r="M512" s="38">
        <f t="shared" ref="M512:Y512" si="420">MAX(INDEX(M$184:M$195,$D512)+M503*(1+$E512),0.01)</f>
        <v>11.119692825057085</v>
      </c>
      <c r="N512" s="37">
        <f t="shared" si="420"/>
        <v>7.5420264416843619</v>
      </c>
      <c r="O512" s="37">
        <f t="shared" si="420"/>
        <v>6.6774643953035433</v>
      </c>
      <c r="P512" s="37">
        <f t="shared" si="420"/>
        <v>6.6774643953035433</v>
      </c>
      <c r="Q512" s="37">
        <f t="shared" si="420"/>
        <v>6.6774643953035433</v>
      </c>
      <c r="R512" s="37">
        <f t="shared" si="420"/>
        <v>6.6774643953035433</v>
      </c>
      <c r="S512" s="37">
        <f t="shared" si="420"/>
        <v>6.6774643953035433</v>
      </c>
      <c r="T512" s="37">
        <f t="shared" si="420"/>
        <v>6.6774643953035433</v>
      </c>
      <c r="U512" s="37">
        <f t="shared" si="420"/>
        <v>6.6774643953035433</v>
      </c>
      <c r="V512" s="37">
        <f t="shared" si="420"/>
        <v>6.6774643953035433</v>
      </c>
      <c r="W512" s="37">
        <f t="shared" si="420"/>
        <v>6.6774643953035433</v>
      </c>
      <c r="X512" s="37">
        <f t="shared" si="420"/>
        <v>6.6774643953035433</v>
      </c>
      <c r="Y512" s="37">
        <f t="shared" si="420"/>
        <v>6.6774643953035433</v>
      </c>
      <c r="Z512" s="39">
        <f>POSTTAX(INDEX(Z$184:Z$195,$D512),Z503,$E512)</f>
        <v>6.6774643953035433</v>
      </c>
      <c r="AA512" s="39"/>
      <c r="AB512" s="23" t="str">
        <f>LOWER(Settings!$C$4)&amp;".mit."&amp;$A512&amp;IF($C512="","","."&amp;$C512&amp;"."&amp;$B512)&amp;IF(INDEX(Variables!$D$5:$D$65,MATCH($A512,Variables!$A$5:$A$65,0))="","","."&amp;INDEX(Variables!$D$5:$D$65,MATCH($A512,Variables!$A$5:$A$65,0)))&amp;"."&amp;AB$5</f>
        <v>egy.mit.atp.foo.die.e.2</v>
      </c>
      <c r="AC512" s="38">
        <f t="shared" ref="AC512:AO512" si="421">MAX(INDEX(AC$184:AC$195,$D512)+AC503*(1+$E512),0.01)</f>
        <v>11.119692825057085</v>
      </c>
      <c r="AD512" s="37">
        <f t="shared" si="421"/>
        <v>7.5420264416843619</v>
      </c>
      <c r="AE512" s="37">
        <f t="shared" si="421"/>
        <v>6.6774643953035433</v>
      </c>
      <c r="AF512" s="37">
        <f t="shared" si="421"/>
        <v>6.6774643953035433</v>
      </c>
      <c r="AG512" s="37">
        <f t="shared" si="421"/>
        <v>6.6774643953035433</v>
      </c>
      <c r="AH512" s="37">
        <f t="shared" si="421"/>
        <v>8.3509843953035432</v>
      </c>
      <c r="AI512" s="37">
        <f t="shared" si="421"/>
        <v>8.3509843953035432</v>
      </c>
      <c r="AJ512" s="37">
        <f t="shared" si="421"/>
        <v>8.3509843953035432</v>
      </c>
      <c r="AK512" s="37">
        <f t="shared" si="421"/>
        <v>8.3509843953035432</v>
      </c>
      <c r="AL512" s="37">
        <f t="shared" si="421"/>
        <v>8.3509843953035432</v>
      </c>
      <c r="AM512" s="37">
        <f t="shared" si="421"/>
        <v>8.3509843953035432</v>
      </c>
      <c r="AN512" s="37">
        <f t="shared" si="421"/>
        <v>8.3509843953035432</v>
      </c>
      <c r="AO512" s="37">
        <f t="shared" si="421"/>
        <v>8.3509843953035432</v>
      </c>
      <c r="AP512" s="39">
        <f>POSTTAX(INDEX(AP$184:AP$195,$D512),AP503,$E512)</f>
        <v>8.3509843953035432</v>
      </c>
    </row>
    <row r="513" spans="1:42" hidden="1" outlineLevel="2" x14ac:dyDescent="0.25">
      <c r="A513" s="5" t="s">
        <v>934</v>
      </c>
      <c r="B513" s="5" t="s">
        <v>874</v>
      </c>
      <c r="C513" s="5" t="s">
        <v>885</v>
      </c>
      <c r="D513" s="37">
        <f>INDEX(Inputs!$R$5:$R$132,MATCH($B513&amp;"|"&amp;$C513,Inputs!$A$5:$A$132,0))</f>
        <v>9</v>
      </c>
      <c r="E513" s="37">
        <f>INDEX(Inputs!$S$5:$S$132,MATCH($B513&amp;"|"&amp;$C513,Inputs!$A$5:$A$132,0))</f>
        <v>0.14000000000000001</v>
      </c>
      <c r="F513" s="36"/>
      <c r="G513" s="36"/>
      <c r="H513" s="5" t="str">
        <f>INDEX(Variables!$B$5:$B$65,MATCH($A513,Variables!$A$5:$A$65,0))&amp;IF($C513="",""," | "&amp;INDEX(Mapping!$B$5:$B$26,MATCH($C513,Mapping!$A$5:$A$26,0))&amp;" | "&amp;INDEX(Mapping!$B$30:$B$41,MATCH($B513,Mapping!$A$30:$A$41,0)))</f>
        <v>After-tax price | Food &amp; forestry | LPG</v>
      </c>
      <c r="I513" s="5" t="str">
        <f>INDEX(Variables!$C$5:$C$65,MATCH($A513,Variables!$A$5:$A$65,0))</f>
        <v>$/GJ real</v>
      </c>
      <c r="J513" s="5" t="str">
        <f>INDEX(Variables!$E$5:$E$65,MATCH($A513,Variables!$A$5:$A$65,0))</f>
        <v>max(rpb of the price fuel + nce x (1 + VAT rate), 0.01)</v>
      </c>
      <c r="K513" s="5"/>
      <c r="L513" s="23" t="str">
        <f>LOWER(Settings!$C$4)&amp;".mit."&amp;$A513&amp;IF($C513="","","."&amp;$C513&amp;"."&amp;$B513)&amp;IF(INDEX(Variables!$D$5:$D$65,MATCH($A513,Variables!$A$5:$A$65,0))="","","."&amp;INDEX(Variables!$D$5:$D$65,MATCH($A513,Variables!$A$5:$A$65,0)))&amp;"."&amp;L$5</f>
        <v>egy.mit.atp.foo.lpg.e.1</v>
      </c>
      <c r="M513" s="38">
        <f t="shared" ref="M513:Y513" si="422">MAX(INDEX(M$184:M$195,$D513)+M504*(1+$E513),0.01)</f>
        <v>6.8368630121281031</v>
      </c>
      <c r="N513" s="37">
        <f t="shared" si="422"/>
        <v>3.9105675147185019</v>
      </c>
      <c r="O513" s="37">
        <f t="shared" si="422"/>
        <v>3.188808442669151</v>
      </c>
      <c r="P513" s="37">
        <f t="shared" si="422"/>
        <v>3.188808442669151</v>
      </c>
      <c r="Q513" s="37">
        <f t="shared" si="422"/>
        <v>3.188808442669151</v>
      </c>
      <c r="R513" s="37">
        <f t="shared" si="422"/>
        <v>3.188808442669151</v>
      </c>
      <c r="S513" s="37">
        <f t="shared" si="422"/>
        <v>3.188808442669151</v>
      </c>
      <c r="T513" s="37">
        <f t="shared" si="422"/>
        <v>3.188808442669151</v>
      </c>
      <c r="U513" s="37">
        <f t="shared" si="422"/>
        <v>3.188808442669151</v>
      </c>
      <c r="V513" s="37">
        <f t="shared" si="422"/>
        <v>3.188808442669151</v>
      </c>
      <c r="W513" s="37">
        <f t="shared" si="422"/>
        <v>3.188808442669151</v>
      </c>
      <c r="X513" s="37">
        <f t="shared" si="422"/>
        <v>3.188808442669151</v>
      </c>
      <c r="Y513" s="37">
        <f t="shared" si="422"/>
        <v>3.188808442669151</v>
      </c>
      <c r="Z513" s="39">
        <f>POSTTAX(INDEX(Z$184:Z$195,$D513),Z504,$E513)</f>
        <v>3.188808442669151</v>
      </c>
      <c r="AA513" s="39"/>
      <c r="AB513" s="23" t="str">
        <f>LOWER(Settings!$C$4)&amp;".mit."&amp;$A513&amp;IF($C513="","","."&amp;$C513&amp;"."&amp;$B513)&amp;IF(INDEX(Variables!$D$5:$D$65,MATCH($A513,Variables!$A$5:$A$65,0))="","","."&amp;INDEX(Variables!$D$5:$D$65,MATCH($A513,Variables!$A$5:$A$65,0)))&amp;"."&amp;AB$5</f>
        <v>egy.mit.atp.foo.lpg.e.2</v>
      </c>
      <c r="AC513" s="38">
        <f t="shared" ref="AC513:AO513" si="423">MAX(INDEX(AC$184:AC$195,$D513)+AC504*(1+$E513),0.01)</f>
        <v>6.8368630121281031</v>
      </c>
      <c r="AD513" s="37">
        <f t="shared" si="423"/>
        <v>3.9105675147185019</v>
      </c>
      <c r="AE513" s="37">
        <f t="shared" si="423"/>
        <v>3.188808442669151</v>
      </c>
      <c r="AF513" s="37">
        <f t="shared" si="423"/>
        <v>3.188808442669151</v>
      </c>
      <c r="AG513" s="37">
        <f t="shared" si="423"/>
        <v>3.188808442669151</v>
      </c>
      <c r="AH513" s="37">
        <f t="shared" si="423"/>
        <v>4.7528884426691516</v>
      </c>
      <c r="AI513" s="37">
        <f t="shared" si="423"/>
        <v>4.7528884426691516</v>
      </c>
      <c r="AJ513" s="37">
        <f t="shared" si="423"/>
        <v>4.7528884426691516</v>
      </c>
      <c r="AK513" s="37">
        <f t="shared" si="423"/>
        <v>4.7528884426691516</v>
      </c>
      <c r="AL513" s="37">
        <f t="shared" si="423"/>
        <v>4.7528884426691516</v>
      </c>
      <c r="AM513" s="37">
        <f t="shared" si="423"/>
        <v>4.7528884426691516</v>
      </c>
      <c r="AN513" s="37">
        <f t="shared" si="423"/>
        <v>4.7528884426691516</v>
      </c>
      <c r="AO513" s="37">
        <f t="shared" si="423"/>
        <v>4.7528884426691516</v>
      </c>
      <c r="AP513" s="39">
        <f>POSTTAX(INDEX(AP$184:AP$195,$D513),AP504,$E513)</f>
        <v>4.7528884426691516</v>
      </c>
    </row>
    <row r="514" spans="1:42" hidden="1" outlineLevel="2" x14ac:dyDescent="0.25">
      <c r="A514" s="5" t="s">
        <v>934</v>
      </c>
      <c r="B514" s="5" t="s">
        <v>875</v>
      </c>
      <c r="C514" s="5" t="s">
        <v>885</v>
      </c>
      <c r="D514" s="37">
        <f>INDEX(Inputs!$R$5:$R$132,MATCH($B514&amp;"|"&amp;$C514,Inputs!$A$5:$A$132,0))</f>
        <v>10</v>
      </c>
      <c r="E514" s="37">
        <f>INDEX(Inputs!$S$5:$S$132,MATCH($B514&amp;"|"&amp;$C514,Inputs!$A$5:$A$132,0))</f>
        <v>0.14000000000000001</v>
      </c>
      <c r="F514" s="36"/>
      <c r="G514" s="36"/>
      <c r="H514" s="5" t="str">
        <f>INDEX(Variables!$B$5:$B$65,MATCH($A514,Variables!$A$5:$A$65,0))&amp;IF($C514="",""," | "&amp;INDEX(Mapping!$B$5:$B$26,MATCH($C514,Mapping!$A$5:$A$26,0))&amp;" | "&amp;INDEX(Mapping!$B$30:$B$41,MATCH($B514,Mapping!$A$30:$A$41,0)))</f>
        <v>After-tax price | Food &amp; forestry | Kerosene</v>
      </c>
      <c r="I514" s="5" t="str">
        <f>INDEX(Variables!$C$5:$C$65,MATCH($A514,Variables!$A$5:$A$65,0))</f>
        <v>$/GJ real</v>
      </c>
      <c r="J514" s="5" t="str">
        <f>INDEX(Variables!$E$5:$E$65,MATCH($A514,Variables!$A$5:$A$65,0))</f>
        <v>max(rpb of the price fuel + nce x (1 + VAT rate), 0.01)</v>
      </c>
      <c r="K514" s="5"/>
      <c r="L514" s="23" t="str">
        <f>LOWER(Settings!$C$4)&amp;".mit."&amp;$A514&amp;IF($C514="","","."&amp;$C514&amp;"."&amp;$B514)&amp;IF(INDEX(Variables!$D$5:$D$65,MATCH($A514,Variables!$A$5:$A$65,0))="","","."&amp;INDEX(Variables!$D$5:$D$65,MATCH($A514,Variables!$A$5:$A$65,0)))&amp;"."&amp;L$5</f>
        <v>egy.mit.atp.foo.ker.e.1</v>
      </c>
      <c r="M514" s="38">
        <f t="shared" ref="M514:Y514" si="424">MAX(INDEX(M$184:M$195,$D514)+M505*(1+$E514),0.01)</f>
        <v>10.986063950621936</v>
      </c>
      <c r="N514" s="37">
        <f t="shared" si="424"/>
        <v>6.857917857789996</v>
      </c>
      <c r="O514" s="37">
        <f t="shared" si="424"/>
        <v>6.4691178449557931</v>
      </c>
      <c r="P514" s="37">
        <f t="shared" si="424"/>
        <v>6.4691178449557931</v>
      </c>
      <c r="Q514" s="37">
        <f t="shared" si="424"/>
        <v>6.4691178449557931</v>
      </c>
      <c r="R514" s="37">
        <f t="shared" si="424"/>
        <v>6.4691178449557931</v>
      </c>
      <c r="S514" s="37">
        <f t="shared" si="424"/>
        <v>6.4691178449557931</v>
      </c>
      <c r="T514" s="37">
        <f t="shared" si="424"/>
        <v>6.4691178449557931</v>
      </c>
      <c r="U514" s="37">
        <f t="shared" si="424"/>
        <v>6.4691178449557931</v>
      </c>
      <c r="V514" s="37">
        <f t="shared" si="424"/>
        <v>6.4691178449557931</v>
      </c>
      <c r="W514" s="37">
        <f t="shared" si="424"/>
        <v>6.4691178449557931</v>
      </c>
      <c r="X514" s="37">
        <f t="shared" si="424"/>
        <v>6.4691178449557931</v>
      </c>
      <c r="Y514" s="37">
        <f t="shared" si="424"/>
        <v>6.4691178449557931</v>
      </c>
      <c r="Z514" s="39">
        <f>POSTTAX(INDEX(Z$184:Z$195,$D514),Z505,$E514)</f>
        <v>6.4691178449557931</v>
      </c>
      <c r="AA514" s="39"/>
      <c r="AB514" s="23" t="str">
        <f>LOWER(Settings!$C$4)&amp;".mit."&amp;$A514&amp;IF($C514="","","."&amp;$C514&amp;"."&amp;$B514)&amp;IF(INDEX(Variables!$D$5:$D$65,MATCH($A514,Variables!$A$5:$A$65,0))="","","."&amp;INDEX(Variables!$D$5:$D$65,MATCH($A514,Variables!$A$5:$A$65,0)))&amp;"."&amp;AB$5</f>
        <v>egy.mit.atp.foo.ker.e.2</v>
      </c>
      <c r="AC514" s="38">
        <f t="shared" ref="AC514:AO514" si="425">MAX(INDEX(AC$184:AC$195,$D514)+AC505*(1+$E514),0.01)</f>
        <v>10.986063950621936</v>
      </c>
      <c r="AD514" s="37">
        <f t="shared" si="425"/>
        <v>6.857917857789996</v>
      </c>
      <c r="AE514" s="37">
        <f t="shared" si="425"/>
        <v>6.4691178449557931</v>
      </c>
      <c r="AF514" s="37">
        <f t="shared" si="425"/>
        <v>6.4691178449557931</v>
      </c>
      <c r="AG514" s="37">
        <f t="shared" si="425"/>
        <v>6.4691178449557931</v>
      </c>
      <c r="AH514" s="37">
        <f t="shared" si="425"/>
        <v>8.0321718449557942</v>
      </c>
      <c r="AI514" s="37">
        <f t="shared" si="425"/>
        <v>8.0321718449557942</v>
      </c>
      <c r="AJ514" s="37">
        <f t="shared" si="425"/>
        <v>8.0321718449557942</v>
      </c>
      <c r="AK514" s="37">
        <f t="shared" si="425"/>
        <v>8.0321718449557942</v>
      </c>
      <c r="AL514" s="37">
        <f t="shared" si="425"/>
        <v>8.0321718449557942</v>
      </c>
      <c r="AM514" s="37">
        <f t="shared" si="425"/>
        <v>8.0321718449557942</v>
      </c>
      <c r="AN514" s="37">
        <f t="shared" si="425"/>
        <v>8.0321718449557942</v>
      </c>
      <c r="AO514" s="37">
        <f t="shared" si="425"/>
        <v>8.0321718449557942</v>
      </c>
      <c r="AP514" s="39">
        <f>POSTTAX(INDEX(AP$184:AP$195,$D514),AP505,$E514)</f>
        <v>8.0321718449557942</v>
      </c>
    </row>
    <row r="515" spans="1:42" hidden="1" outlineLevel="2" x14ac:dyDescent="0.25">
      <c r="A515" s="5" t="s">
        <v>934</v>
      </c>
      <c r="B515" s="5" t="s">
        <v>876</v>
      </c>
      <c r="C515" s="5" t="s">
        <v>885</v>
      </c>
      <c r="D515" s="37">
        <f>INDEX(Inputs!$R$5:$R$132,MATCH($B515&amp;"|"&amp;$C515,Inputs!$A$5:$A$132,0))</f>
        <v>11</v>
      </c>
      <c r="E515" s="37">
        <f>INDEX(Inputs!$S$5:$S$132,MATCH($B515&amp;"|"&amp;$C515,Inputs!$A$5:$A$132,0))</f>
        <v>0.14000000000000001</v>
      </c>
      <c r="F515" s="36"/>
      <c r="G515" s="36"/>
      <c r="H515" s="5" t="str">
        <f>INDEX(Variables!$B$5:$B$65,MATCH($A515,Variables!$A$5:$A$65,0))&amp;IF($C515="",""," | "&amp;INDEX(Mapping!$B$5:$B$26,MATCH($C515,Mapping!$A$5:$A$26,0))&amp;" | "&amp;INDEX(Mapping!$B$30:$B$41,MATCH($B515,Mapping!$A$30:$A$41,0)))</f>
        <v>After-tax price | Food &amp; forestry | Other oil products</v>
      </c>
      <c r="I515" s="5" t="str">
        <f>INDEX(Variables!$C$5:$C$65,MATCH($A515,Variables!$A$5:$A$65,0))</f>
        <v>$/GJ real</v>
      </c>
      <c r="J515" s="5" t="str">
        <f>INDEX(Variables!$E$5:$E$65,MATCH($A515,Variables!$A$5:$A$65,0))</f>
        <v>max(rpb of the price fuel + nce x (1 + VAT rate), 0.01)</v>
      </c>
      <c r="K515" s="5"/>
      <c r="L515" s="23" t="str">
        <f>LOWER(Settings!$C$4)&amp;".mit."&amp;$A515&amp;IF($C515="","","."&amp;$C515&amp;"."&amp;$B515)&amp;IF(INDEX(Variables!$D$5:$D$65,MATCH($A515,Variables!$A$5:$A$65,0))="","","."&amp;INDEX(Variables!$D$5:$D$65,MATCH($A515,Variables!$A$5:$A$65,0)))&amp;"."&amp;L$5</f>
        <v>egy.mit.atp.foo.oop.e.1</v>
      </c>
      <c r="M515" s="38">
        <f t="shared" ref="M515:Y515" si="426">MAX(INDEX(M$184:M$195,$D515)+M506*(1+$E515),0.01)</f>
        <v>6.1565025275978833</v>
      </c>
      <c r="N515" s="37">
        <f t="shared" si="426"/>
        <v>4.8991170230239627</v>
      </c>
      <c r="O515" s="37">
        <f t="shared" si="426"/>
        <v>4.3171443814005652</v>
      </c>
      <c r="P515" s="37">
        <f t="shared" si="426"/>
        <v>4.3171443814005652</v>
      </c>
      <c r="Q515" s="37">
        <f t="shared" si="426"/>
        <v>4.3171443814005652</v>
      </c>
      <c r="R515" s="37">
        <f t="shared" si="426"/>
        <v>4.3171443814005652</v>
      </c>
      <c r="S515" s="37">
        <f t="shared" si="426"/>
        <v>4.3171443814005652</v>
      </c>
      <c r="T515" s="37">
        <f t="shared" si="426"/>
        <v>4.3171443814005652</v>
      </c>
      <c r="U515" s="37">
        <f t="shared" si="426"/>
        <v>4.3171443814005652</v>
      </c>
      <c r="V515" s="37">
        <f t="shared" si="426"/>
        <v>4.3171443814005652</v>
      </c>
      <c r="W515" s="37">
        <f t="shared" si="426"/>
        <v>4.3171443814005652</v>
      </c>
      <c r="X515" s="37">
        <f t="shared" si="426"/>
        <v>4.3171443814005652</v>
      </c>
      <c r="Y515" s="37">
        <f t="shared" si="426"/>
        <v>4.3171443814005652</v>
      </c>
      <c r="Z515" s="39">
        <f>POSTTAX(INDEX(Z$184:Z$195,$D515),Z506,$E515)</f>
        <v>4.3171443814005652</v>
      </c>
      <c r="AA515" s="39"/>
      <c r="AB515" s="23" t="str">
        <f>LOWER(Settings!$C$4)&amp;".mit."&amp;$A515&amp;IF($C515="","","."&amp;$C515&amp;"."&amp;$B515)&amp;IF(INDEX(Variables!$D$5:$D$65,MATCH($A515,Variables!$A$5:$A$65,0))="","","."&amp;INDEX(Variables!$D$5:$D$65,MATCH($A515,Variables!$A$5:$A$65,0)))&amp;"."&amp;AB$5</f>
        <v>egy.mit.atp.foo.oop.e.2</v>
      </c>
      <c r="AC515" s="38">
        <f t="shared" ref="AC515:AO515" si="427">MAX(INDEX(AC$184:AC$195,$D515)+AC506*(1+$E515),0.01)</f>
        <v>6.1565025275978833</v>
      </c>
      <c r="AD515" s="37">
        <f t="shared" si="427"/>
        <v>4.8991170230239627</v>
      </c>
      <c r="AE515" s="37">
        <f t="shared" si="427"/>
        <v>4.3171443814005652</v>
      </c>
      <c r="AF515" s="37">
        <f t="shared" si="427"/>
        <v>4.3171443814005652</v>
      </c>
      <c r="AG515" s="37">
        <f t="shared" si="427"/>
        <v>4.3171443814005652</v>
      </c>
      <c r="AH515" s="37">
        <f t="shared" si="427"/>
        <v>6.065904381400566</v>
      </c>
      <c r="AI515" s="37">
        <f t="shared" si="427"/>
        <v>6.065904381400566</v>
      </c>
      <c r="AJ515" s="37">
        <f t="shared" si="427"/>
        <v>6.065904381400566</v>
      </c>
      <c r="AK515" s="37">
        <f t="shared" si="427"/>
        <v>6.065904381400566</v>
      </c>
      <c r="AL515" s="37">
        <f t="shared" si="427"/>
        <v>6.065904381400566</v>
      </c>
      <c r="AM515" s="37">
        <f t="shared" si="427"/>
        <v>6.065904381400566</v>
      </c>
      <c r="AN515" s="37">
        <f t="shared" si="427"/>
        <v>6.065904381400566</v>
      </c>
      <c r="AO515" s="37">
        <f t="shared" si="427"/>
        <v>6.065904381400566</v>
      </c>
      <c r="AP515" s="39">
        <f>POSTTAX(INDEX(AP$184:AP$195,$D515),AP506,$E515)</f>
        <v>6.065904381400566</v>
      </c>
    </row>
    <row r="516" spans="1:42" hidden="1" outlineLevel="2" x14ac:dyDescent="0.25">
      <c r="A516" s="5" t="s">
        <v>934</v>
      </c>
      <c r="B516" s="5" t="s">
        <v>877</v>
      </c>
      <c r="C516" s="5" t="s">
        <v>885</v>
      </c>
      <c r="D516" s="37">
        <f>INDEX(Inputs!$R$5:$R$132,MATCH($B516&amp;"|"&amp;$C516,Inputs!$A$5:$A$132,0))</f>
        <v>12</v>
      </c>
      <c r="E516" s="37">
        <f>INDEX(Inputs!$S$5:$S$132,MATCH($B516&amp;"|"&amp;$C516,Inputs!$A$5:$A$132,0))</f>
        <v>0</v>
      </c>
      <c r="F516" s="36"/>
      <c r="G516" s="36"/>
      <c r="H516" s="5" t="str">
        <f>INDEX(Variables!$B$5:$B$65,MATCH($A516,Variables!$A$5:$A$65,0))&amp;IF($C516="",""," | "&amp;INDEX(Mapping!$B$5:$B$26,MATCH($C516,Mapping!$A$5:$A$26,0))&amp;" | "&amp;INDEX(Mapping!$B$30:$B$41,MATCH($B516,Mapping!$A$30:$A$41,0)))</f>
        <v>After-tax price | Food &amp; forestry | Biomass</v>
      </c>
      <c r="I516" s="5" t="str">
        <f>INDEX(Variables!$C$5:$C$65,MATCH($A516,Variables!$A$5:$A$65,0))</f>
        <v>$/GJ real</v>
      </c>
      <c r="J516" s="5" t="str">
        <f>INDEX(Variables!$E$5:$E$65,MATCH($A516,Variables!$A$5:$A$65,0))</f>
        <v>max(rpb of the price fuel + nce x (1 + VAT rate), 0.01)</v>
      </c>
      <c r="K516" s="5"/>
      <c r="L516" s="23" t="str">
        <f>LOWER(Settings!$C$4)&amp;".mit."&amp;$A516&amp;IF($C516="","","."&amp;$C516&amp;"."&amp;$B516)&amp;IF(INDEX(Variables!$D$5:$D$65,MATCH($A516,Variables!$A$5:$A$65,0))="","","."&amp;INDEX(Variables!$D$5:$D$65,MATCH($A516,Variables!$A$5:$A$65,0)))&amp;"."&amp;L$5</f>
        <v>egy.mit.atp.foo.bio.e.1</v>
      </c>
      <c r="M516" s="38">
        <f t="shared" ref="M516:Y516" si="428">MAX(INDEX(M$184:M$195,$D516)+M507*(1+$E516),0.01)</f>
        <v>14.470551096834159</v>
      </c>
      <c r="N516" s="37">
        <f t="shared" si="428"/>
        <v>14.470200555728038</v>
      </c>
      <c r="O516" s="37">
        <f t="shared" si="428"/>
        <v>14.470971901687905</v>
      </c>
      <c r="P516" s="37">
        <f t="shared" si="428"/>
        <v>14.470971901687905</v>
      </c>
      <c r="Q516" s="37">
        <f t="shared" si="428"/>
        <v>14.470971901687905</v>
      </c>
      <c r="R516" s="37">
        <f t="shared" si="428"/>
        <v>14.470971901687905</v>
      </c>
      <c r="S516" s="37">
        <f t="shared" si="428"/>
        <v>14.470971901687905</v>
      </c>
      <c r="T516" s="37">
        <f t="shared" si="428"/>
        <v>14.470971901687905</v>
      </c>
      <c r="U516" s="37">
        <f t="shared" si="428"/>
        <v>14.470971901687905</v>
      </c>
      <c r="V516" s="37">
        <f t="shared" si="428"/>
        <v>14.470971901687905</v>
      </c>
      <c r="W516" s="37">
        <f t="shared" si="428"/>
        <v>14.470971901687905</v>
      </c>
      <c r="X516" s="37">
        <f t="shared" si="428"/>
        <v>14.470971901687905</v>
      </c>
      <c r="Y516" s="37">
        <f t="shared" si="428"/>
        <v>14.470971901687905</v>
      </c>
      <c r="Z516" s="39">
        <f>POSTTAX(INDEX(Z$184:Z$195,$D516),Z507,$E516)</f>
        <v>14.470971901687905</v>
      </c>
      <c r="AA516" s="39"/>
      <c r="AB516" s="23" t="str">
        <f>LOWER(Settings!$C$4)&amp;".mit."&amp;$A516&amp;IF($C516="","","."&amp;$C516&amp;"."&amp;$B516)&amp;IF(INDEX(Variables!$D$5:$D$65,MATCH($A516,Variables!$A$5:$A$65,0))="","","."&amp;INDEX(Variables!$D$5:$D$65,MATCH($A516,Variables!$A$5:$A$65,0)))&amp;"."&amp;AB$5</f>
        <v>egy.mit.atp.foo.bio.e.2</v>
      </c>
      <c r="AC516" s="38">
        <f t="shared" ref="AC516:AO516" si="429">MAX(INDEX(AC$184:AC$195,$D516)+AC507*(1+$E516),0.01)</f>
        <v>14.470551096834159</v>
      </c>
      <c r="AD516" s="37">
        <f t="shared" si="429"/>
        <v>14.470200555728038</v>
      </c>
      <c r="AE516" s="37">
        <f t="shared" si="429"/>
        <v>14.470971901687905</v>
      </c>
      <c r="AF516" s="37">
        <f t="shared" si="429"/>
        <v>14.470971901687905</v>
      </c>
      <c r="AG516" s="37">
        <f t="shared" si="429"/>
        <v>14.470971901687905</v>
      </c>
      <c r="AH516" s="37">
        <f t="shared" si="429"/>
        <v>14.470971901687905</v>
      </c>
      <c r="AI516" s="37">
        <f t="shared" si="429"/>
        <v>14.470971901687905</v>
      </c>
      <c r="AJ516" s="37">
        <f t="shared" si="429"/>
        <v>14.470971901687905</v>
      </c>
      <c r="AK516" s="37">
        <f t="shared" si="429"/>
        <v>14.470971901687905</v>
      </c>
      <c r="AL516" s="37">
        <f t="shared" si="429"/>
        <v>14.470971901687905</v>
      </c>
      <c r="AM516" s="37">
        <f t="shared" si="429"/>
        <v>14.470971901687905</v>
      </c>
      <c r="AN516" s="37">
        <f t="shared" si="429"/>
        <v>14.470971901687905</v>
      </c>
      <c r="AO516" s="37">
        <f t="shared" si="429"/>
        <v>14.470971901687905</v>
      </c>
      <c r="AP516" s="39">
        <f>POSTTAX(INDEX(AP$184:AP$195,$D516),AP507,$E516)</f>
        <v>14.470971901687905</v>
      </c>
    </row>
    <row r="517" spans="1:42" hidden="1" outlineLevel="2" x14ac:dyDescent="0.25"/>
    <row r="518" spans="1:42" hidden="1" outlineLevel="2" x14ac:dyDescent="0.25">
      <c r="A518" s="5" t="s">
        <v>935</v>
      </c>
      <c r="B518" s="5" t="s">
        <v>869</v>
      </c>
      <c r="C518" s="5" t="s">
        <v>885</v>
      </c>
      <c r="D518" s="37">
        <f>INDEX(Inputs!$M$5:$M$132,MATCH($B518&amp;"|"&amp;$C518,Inputs!$A$5:$A$132,0))</f>
        <v>3</v>
      </c>
      <c r="E518" s="37">
        <f>INDEX(Inputs!$T$5:$T$132,MATCH($B518&amp;"|"&amp;$C518,Inputs!$A$5:$A$132,0))</f>
        <v>9.4299999999999995E-2</v>
      </c>
      <c r="F518" s="37">
        <f>INDEX(Inputs!$K$5:$K$132,MATCH($B518&amp;"|"&amp;$C518,Inputs!$A$5:$A$132,0))</f>
        <v>7</v>
      </c>
      <c r="G518" s="36"/>
      <c r="H518" s="5" t="str">
        <f>INDEX(Variables!$B$5:$B$65,MATCH($A518,Variables!$A$5:$A$65,0))&amp;IF($C518="",""," | "&amp;INDEX(Mapping!$B$5:$B$26,MATCH($C518,Mapping!$A$5:$A$26,0))&amp;" | "&amp;INDEX(Mapping!$B$30:$B$41,MATCH($B518,Mapping!$A$30:$A$41,0)))</f>
        <v>Shadow price on the efficiency margin | Food &amp; forestry | Coal</v>
      </c>
      <c r="I518" s="5" t="str">
        <f>INDEX(Variables!$C$5:$C$65,MATCH($A518,Variables!$A$5:$A$65,0))</f>
        <v>$/GJ</v>
      </c>
      <c r="J518" s="5" t="str">
        <f>INDEX(Variables!$E$5:$E$65,MATCH($A518,Variables!$A$5:$A$65,0))</f>
        <v>Sector shadow price x EF x share</v>
      </c>
      <c r="K518" s="5"/>
      <c r="L518" s="23" t="str">
        <f>LOWER(Settings!$C$4)&amp;".mit."&amp;$A518&amp;IF($C518="","","."&amp;$C518&amp;"."&amp;$B518)&amp;IF(INDEX(Variables!$D$5:$D$65,MATCH($A518,Variables!$A$5:$A$65,0))="","","."&amp;INDEX(Variables!$D$5:$D$65,MATCH($A518,Variables!$A$5:$A$65,0)))&amp;"."&amp;L$5</f>
        <v>egy.mit.shp.foo.coa.1</v>
      </c>
      <c r="M518" s="38">
        <f t="shared" ref="M518:Z525" si="430">INDEX(M$127:M$130,$D518)*$E518*INDEX(M$131:M$147,$F518)</f>
        <v>0</v>
      </c>
      <c r="N518" s="37">
        <f t="shared" si="430"/>
        <v>0</v>
      </c>
      <c r="O518" s="37">
        <f t="shared" si="430"/>
        <v>0</v>
      </c>
      <c r="P518" s="37">
        <f t="shared" si="430"/>
        <v>0</v>
      </c>
      <c r="Q518" s="37">
        <f t="shared" si="430"/>
        <v>0</v>
      </c>
      <c r="R518" s="37">
        <f t="shared" si="430"/>
        <v>0</v>
      </c>
      <c r="S518" s="37">
        <f t="shared" si="430"/>
        <v>0</v>
      </c>
      <c r="T518" s="37">
        <f t="shared" si="430"/>
        <v>0</v>
      </c>
      <c r="U518" s="37">
        <f t="shared" si="430"/>
        <v>0</v>
      </c>
      <c r="V518" s="37">
        <f t="shared" si="430"/>
        <v>0</v>
      </c>
      <c r="W518" s="37">
        <f t="shared" si="430"/>
        <v>0</v>
      </c>
      <c r="X518" s="37">
        <f t="shared" si="430"/>
        <v>0</v>
      </c>
      <c r="Y518" s="37">
        <f t="shared" si="430"/>
        <v>0</v>
      </c>
      <c r="Z518" s="37">
        <f t="shared" si="430"/>
        <v>0</v>
      </c>
      <c r="AA518" s="37"/>
      <c r="AB518" s="23" t="str">
        <f>LOWER(Settings!$C$4)&amp;".mit."&amp;$A518&amp;IF($C518="","","."&amp;$C518&amp;"."&amp;$B518)&amp;IF(INDEX(Variables!$D$5:$D$65,MATCH($A518,Variables!$A$5:$A$65,0))="","","."&amp;INDEX(Variables!$D$5:$D$65,MATCH($A518,Variables!$A$5:$A$65,0)))&amp;"."&amp;AB$5</f>
        <v>egy.mit.shp.foo.coa.2</v>
      </c>
      <c r="AC518" s="38">
        <f t="shared" ref="AC518:AP525" si="431">INDEX(AC$127:AC$130,$D518)*$E518*INDEX(AC$131:AC$147,$F518)</f>
        <v>0</v>
      </c>
      <c r="AD518" s="37">
        <f t="shared" si="431"/>
        <v>0</v>
      </c>
      <c r="AE518" s="37">
        <f t="shared" si="431"/>
        <v>0</v>
      </c>
      <c r="AF518" s="37">
        <f t="shared" si="431"/>
        <v>0</v>
      </c>
      <c r="AG518" s="37">
        <f t="shared" si="431"/>
        <v>0</v>
      </c>
      <c r="AH518" s="37">
        <f t="shared" si="431"/>
        <v>0</v>
      </c>
      <c r="AI518" s="37">
        <f t="shared" si="431"/>
        <v>0</v>
      </c>
      <c r="AJ518" s="37">
        <f t="shared" si="431"/>
        <v>0</v>
      </c>
      <c r="AK518" s="37">
        <f t="shared" si="431"/>
        <v>0</v>
      </c>
      <c r="AL518" s="37">
        <f t="shared" si="431"/>
        <v>0</v>
      </c>
      <c r="AM518" s="37">
        <f t="shared" si="431"/>
        <v>0</v>
      </c>
      <c r="AN518" s="37">
        <f t="shared" si="431"/>
        <v>0</v>
      </c>
      <c r="AO518" s="37">
        <f t="shared" si="431"/>
        <v>0</v>
      </c>
      <c r="AP518" s="37">
        <f t="shared" si="431"/>
        <v>0</v>
      </c>
    </row>
    <row r="519" spans="1:42" hidden="1" outlineLevel="2" x14ac:dyDescent="0.25">
      <c r="A519" s="5" t="s">
        <v>935</v>
      </c>
      <c r="B519" s="5" t="s">
        <v>871</v>
      </c>
      <c r="C519" s="5" t="s">
        <v>885</v>
      </c>
      <c r="D519" s="37">
        <f>INDEX(Inputs!$M$5:$M$132,MATCH($B519&amp;"|"&amp;$C519,Inputs!$A$5:$A$132,0))</f>
        <v>3</v>
      </c>
      <c r="E519" s="37">
        <f>INDEX(Inputs!$T$5:$T$132,MATCH($B519&amp;"|"&amp;$C519,Inputs!$A$5:$A$132,0))</f>
        <v>5.5800000000000002E-2</v>
      </c>
      <c r="F519" s="37">
        <f>INDEX(Inputs!$K$5:$K$132,MATCH($B519&amp;"|"&amp;$C519,Inputs!$A$5:$A$132,0))</f>
        <v>7</v>
      </c>
      <c r="G519" s="36"/>
      <c r="H519" s="5" t="str">
        <f>INDEX(Variables!$B$5:$B$65,MATCH($A519,Variables!$A$5:$A$65,0))&amp;IF($C519="",""," | "&amp;INDEX(Mapping!$B$5:$B$26,MATCH($C519,Mapping!$A$5:$A$26,0))&amp;" | "&amp;INDEX(Mapping!$B$30:$B$41,MATCH($B519,Mapping!$A$30:$A$41,0)))</f>
        <v>Shadow price on the efficiency margin | Food &amp; forestry | Natural gas</v>
      </c>
      <c r="I519" s="5" t="str">
        <f>INDEX(Variables!$C$5:$C$65,MATCH($A519,Variables!$A$5:$A$65,0))</f>
        <v>$/GJ</v>
      </c>
      <c r="J519" s="5" t="str">
        <f>INDEX(Variables!$E$5:$E$65,MATCH($A519,Variables!$A$5:$A$65,0))</f>
        <v>Sector shadow price x EF x share</v>
      </c>
      <c r="K519" s="5"/>
      <c r="L519" s="23" t="str">
        <f>LOWER(Settings!$C$4)&amp;".mit."&amp;$A519&amp;IF($C519="","","."&amp;$C519&amp;"."&amp;$B519)&amp;IF(INDEX(Variables!$D$5:$D$65,MATCH($A519,Variables!$A$5:$A$65,0))="","","."&amp;INDEX(Variables!$D$5:$D$65,MATCH($A519,Variables!$A$5:$A$65,0)))&amp;"."&amp;L$5</f>
        <v>egy.mit.shp.foo.nga.1</v>
      </c>
      <c r="M519" s="38">
        <f t="shared" si="430"/>
        <v>0</v>
      </c>
      <c r="N519" s="37">
        <f t="shared" si="430"/>
        <v>0</v>
      </c>
      <c r="O519" s="37">
        <f t="shared" si="430"/>
        <v>0</v>
      </c>
      <c r="P519" s="37">
        <f t="shared" si="430"/>
        <v>0</v>
      </c>
      <c r="Q519" s="37">
        <f t="shared" si="430"/>
        <v>0</v>
      </c>
      <c r="R519" s="37">
        <f t="shared" si="430"/>
        <v>0</v>
      </c>
      <c r="S519" s="37">
        <f t="shared" si="430"/>
        <v>0</v>
      </c>
      <c r="T519" s="37">
        <f t="shared" si="430"/>
        <v>0</v>
      </c>
      <c r="U519" s="37">
        <f t="shared" si="430"/>
        <v>0</v>
      </c>
      <c r="V519" s="37">
        <f t="shared" si="430"/>
        <v>0</v>
      </c>
      <c r="W519" s="37">
        <f t="shared" si="430"/>
        <v>0</v>
      </c>
      <c r="X519" s="37">
        <f t="shared" si="430"/>
        <v>0</v>
      </c>
      <c r="Y519" s="37">
        <f t="shared" si="430"/>
        <v>0</v>
      </c>
      <c r="Z519" s="37">
        <f t="shared" si="430"/>
        <v>0</v>
      </c>
      <c r="AA519" s="37"/>
      <c r="AB519" s="23" t="str">
        <f>LOWER(Settings!$C$4)&amp;".mit."&amp;$A519&amp;IF($C519="","","."&amp;$C519&amp;"."&amp;$B519)&amp;IF(INDEX(Variables!$D$5:$D$65,MATCH($A519,Variables!$A$5:$A$65,0))="","","."&amp;INDEX(Variables!$D$5:$D$65,MATCH($A519,Variables!$A$5:$A$65,0)))&amp;"."&amp;AB$5</f>
        <v>egy.mit.shp.foo.nga.2</v>
      </c>
      <c r="AC519" s="38">
        <f t="shared" si="431"/>
        <v>0</v>
      </c>
      <c r="AD519" s="37">
        <f t="shared" si="431"/>
        <v>0</v>
      </c>
      <c r="AE519" s="37">
        <f t="shared" si="431"/>
        <v>0</v>
      </c>
      <c r="AF519" s="37">
        <f t="shared" si="431"/>
        <v>0</v>
      </c>
      <c r="AG519" s="37">
        <f t="shared" si="431"/>
        <v>0</v>
      </c>
      <c r="AH519" s="37">
        <f t="shared" si="431"/>
        <v>0</v>
      </c>
      <c r="AI519" s="37">
        <f t="shared" si="431"/>
        <v>0</v>
      </c>
      <c r="AJ519" s="37">
        <f t="shared" si="431"/>
        <v>0</v>
      </c>
      <c r="AK519" s="37">
        <f t="shared" si="431"/>
        <v>0</v>
      </c>
      <c r="AL519" s="37">
        <f t="shared" si="431"/>
        <v>0</v>
      </c>
      <c r="AM519" s="37">
        <f t="shared" si="431"/>
        <v>0</v>
      </c>
      <c r="AN519" s="37">
        <f t="shared" si="431"/>
        <v>0</v>
      </c>
      <c r="AO519" s="37">
        <f t="shared" si="431"/>
        <v>0</v>
      </c>
      <c r="AP519" s="37">
        <f t="shared" si="431"/>
        <v>0</v>
      </c>
    </row>
    <row r="520" spans="1:42" hidden="1" outlineLevel="2" x14ac:dyDescent="0.25">
      <c r="A520" s="5" t="s">
        <v>935</v>
      </c>
      <c r="B520" s="5" t="s">
        <v>872</v>
      </c>
      <c r="C520" s="5" t="s">
        <v>885</v>
      </c>
      <c r="D520" s="37">
        <f>INDEX(Inputs!$M$5:$M$132,MATCH($B520&amp;"|"&amp;$C520,Inputs!$A$5:$A$132,0))</f>
        <v>3</v>
      </c>
      <c r="E520" s="37">
        <f>INDEX(Inputs!$T$5:$T$132,MATCH($B520&amp;"|"&amp;$C520,Inputs!$A$5:$A$132,0))</f>
        <v>6.8555000000000005E-2</v>
      </c>
      <c r="F520" s="37">
        <f>INDEX(Inputs!$K$5:$K$132,MATCH($B520&amp;"|"&amp;$C520,Inputs!$A$5:$A$132,0))</f>
        <v>7</v>
      </c>
      <c r="G520" s="36"/>
      <c r="H520" s="5" t="str">
        <f>INDEX(Variables!$B$5:$B$65,MATCH($A520,Variables!$A$5:$A$65,0))&amp;IF($C520="",""," | "&amp;INDEX(Mapping!$B$5:$B$26,MATCH($C520,Mapping!$A$5:$A$26,0))&amp;" | "&amp;INDEX(Mapping!$B$30:$B$41,MATCH($B520,Mapping!$A$30:$A$41,0)))</f>
        <v>Shadow price on the efficiency margin | Food &amp; forestry | Gasoline</v>
      </c>
      <c r="I520" s="5" t="str">
        <f>INDEX(Variables!$C$5:$C$65,MATCH($A520,Variables!$A$5:$A$65,0))</f>
        <v>$/GJ</v>
      </c>
      <c r="J520" s="5" t="str">
        <f>INDEX(Variables!$E$5:$E$65,MATCH($A520,Variables!$A$5:$A$65,0))</f>
        <v>Sector shadow price x EF x share</v>
      </c>
      <c r="K520" s="5"/>
      <c r="L520" s="23" t="str">
        <f>LOWER(Settings!$C$4)&amp;".mit."&amp;$A520&amp;IF($C520="","","."&amp;$C520&amp;"."&amp;$B520)&amp;IF(INDEX(Variables!$D$5:$D$65,MATCH($A520,Variables!$A$5:$A$65,0))="","","."&amp;INDEX(Variables!$D$5:$D$65,MATCH($A520,Variables!$A$5:$A$65,0)))&amp;"."&amp;L$5</f>
        <v>egy.mit.shp.foo.gso.1</v>
      </c>
      <c r="M520" s="38">
        <f t="shared" si="430"/>
        <v>0</v>
      </c>
      <c r="N520" s="37">
        <f t="shared" si="430"/>
        <v>0</v>
      </c>
      <c r="O520" s="37">
        <f t="shared" si="430"/>
        <v>0</v>
      </c>
      <c r="P520" s="37">
        <f t="shared" si="430"/>
        <v>0</v>
      </c>
      <c r="Q520" s="37">
        <f t="shared" si="430"/>
        <v>0</v>
      </c>
      <c r="R520" s="37">
        <f t="shared" si="430"/>
        <v>0</v>
      </c>
      <c r="S520" s="37">
        <f t="shared" si="430"/>
        <v>0</v>
      </c>
      <c r="T520" s="37">
        <f t="shared" si="430"/>
        <v>0</v>
      </c>
      <c r="U520" s="37">
        <f t="shared" si="430"/>
        <v>0</v>
      </c>
      <c r="V520" s="37">
        <f t="shared" si="430"/>
        <v>0</v>
      </c>
      <c r="W520" s="37">
        <f t="shared" si="430"/>
        <v>0</v>
      </c>
      <c r="X520" s="37">
        <f t="shared" si="430"/>
        <v>0</v>
      </c>
      <c r="Y520" s="37">
        <f t="shared" si="430"/>
        <v>0</v>
      </c>
      <c r="Z520" s="37">
        <f t="shared" si="430"/>
        <v>0</v>
      </c>
      <c r="AA520" s="37"/>
      <c r="AB520" s="23" t="str">
        <f>LOWER(Settings!$C$4)&amp;".mit."&amp;$A520&amp;IF($C520="","","."&amp;$C520&amp;"."&amp;$B520)&amp;IF(INDEX(Variables!$D$5:$D$65,MATCH($A520,Variables!$A$5:$A$65,0))="","","."&amp;INDEX(Variables!$D$5:$D$65,MATCH($A520,Variables!$A$5:$A$65,0)))&amp;"."&amp;AB$5</f>
        <v>egy.mit.shp.foo.gso.2</v>
      </c>
      <c r="AC520" s="38">
        <f t="shared" si="431"/>
        <v>0</v>
      </c>
      <c r="AD520" s="37">
        <f t="shared" si="431"/>
        <v>0</v>
      </c>
      <c r="AE520" s="37">
        <f t="shared" si="431"/>
        <v>0</v>
      </c>
      <c r="AF520" s="37">
        <f t="shared" si="431"/>
        <v>0</v>
      </c>
      <c r="AG520" s="37">
        <f t="shared" si="431"/>
        <v>0</v>
      </c>
      <c r="AH520" s="37">
        <f t="shared" si="431"/>
        <v>0</v>
      </c>
      <c r="AI520" s="37">
        <f t="shared" si="431"/>
        <v>0</v>
      </c>
      <c r="AJ520" s="37">
        <f t="shared" si="431"/>
        <v>0</v>
      </c>
      <c r="AK520" s="37">
        <f t="shared" si="431"/>
        <v>0</v>
      </c>
      <c r="AL520" s="37">
        <f t="shared" si="431"/>
        <v>0</v>
      </c>
      <c r="AM520" s="37">
        <f t="shared" si="431"/>
        <v>0</v>
      </c>
      <c r="AN520" s="37">
        <f t="shared" si="431"/>
        <v>0</v>
      </c>
      <c r="AO520" s="37">
        <f t="shared" si="431"/>
        <v>0</v>
      </c>
      <c r="AP520" s="37">
        <f t="shared" si="431"/>
        <v>0</v>
      </c>
    </row>
    <row r="521" spans="1:42" hidden="1" outlineLevel="2" x14ac:dyDescent="0.25">
      <c r="A521" s="5" t="s">
        <v>935</v>
      </c>
      <c r="B521" s="5" t="s">
        <v>873</v>
      </c>
      <c r="C521" s="5" t="s">
        <v>885</v>
      </c>
      <c r="D521" s="37">
        <f>INDEX(Inputs!$M$5:$M$132,MATCH($B521&amp;"|"&amp;$C521,Inputs!$A$5:$A$132,0))</f>
        <v>3</v>
      </c>
      <c r="E521" s="37">
        <f>INDEX(Inputs!$T$5:$T$132,MATCH($B521&amp;"|"&amp;$C521,Inputs!$A$5:$A$132,0))</f>
        <v>7.3400000000000007E-2</v>
      </c>
      <c r="F521" s="37">
        <f>INDEX(Inputs!$K$5:$K$132,MATCH($B521&amp;"|"&amp;$C521,Inputs!$A$5:$A$132,0))</f>
        <v>7</v>
      </c>
      <c r="G521" s="36"/>
      <c r="H521" s="5" t="str">
        <f>INDEX(Variables!$B$5:$B$65,MATCH($A521,Variables!$A$5:$A$65,0))&amp;IF($C521="",""," | "&amp;INDEX(Mapping!$B$5:$B$26,MATCH($C521,Mapping!$A$5:$A$26,0))&amp;" | "&amp;INDEX(Mapping!$B$30:$B$41,MATCH($B521,Mapping!$A$30:$A$41,0)))</f>
        <v>Shadow price on the efficiency margin | Food &amp; forestry | Diesel</v>
      </c>
      <c r="I521" s="5" t="str">
        <f>INDEX(Variables!$C$5:$C$65,MATCH($A521,Variables!$A$5:$A$65,0))</f>
        <v>$/GJ</v>
      </c>
      <c r="J521" s="5" t="str">
        <f>INDEX(Variables!$E$5:$E$65,MATCH($A521,Variables!$A$5:$A$65,0))</f>
        <v>Sector shadow price x EF x share</v>
      </c>
      <c r="K521" s="5"/>
      <c r="L521" s="23" t="str">
        <f>LOWER(Settings!$C$4)&amp;".mit."&amp;$A521&amp;IF($C521="","","."&amp;$C521&amp;"."&amp;$B521)&amp;IF(INDEX(Variables!$D$5:$D$65,MATCH($A521,Variables!$A$5:$A$65,0))="","","."&amp;INDEX(Variables!$D$5:$D$65,MATCH($A521,Variables!$A$5:$A$65,0)))&amp;"."&amp;L$5</f>
        <v>egy.mit.shp.foo.die.1</v>
      </c>
      <c r="M521" s="38">
        <f t="shared" si="430"/>
        <v>0</v>
      </c>
      <c r="N521" s="37">
        <f t="shared" si="430"/>
        <v>0</v>
      </c>
      <c r="O521" s="37">
        <f t="shared" si="430"/>
        <v>0</v>
      </c>
      <c r="P521" s="37">
        <f t="shared" si="430"/>
        <v>0</v>
      </c>
      <c r="Q521" s="37">
        <f t="shared" si="430"/>
        <v>0</v>
      </c>
      <c r="R521" s="37">
        <f t="shared" si="430"/>
        <v>0</v>
      </c>
      <c r="S521" s="37">
        <f t="shared" si="430"/>
        <v>0</v>
      </c>
      <c r="T521" s="37">
        <f t="shared" si="430"/>
        <v>0</v>
      </c>
      <c r="U521" s="37">
        <f t="shared" si="430"/>
        <v>0</v>
      </c>
      <c r="V521" s="37">
        <f t="shared" si="430"/>
        <v>0</v>
      </c>
      <c r="W521" s="37">
        <f t="shared" si="430"/>
        <v>0</v>
      </c>
      <c r="X521" s="37">
        <f t="shared" si="430"/>
        <v>0</v>
      </c>
      <c r="Y521" s="37">
        <f t="shared" si="430"/>
        <v>0</v>
      </c>
      <c r="Z521" s="37">
        <f t="shared" si="430"/>
        <v>0</v>
      </c>
      <c r="AA521" s="37"/>
      <c r="AB521" s="23" t="str">
        <f>LOWER(Settings!$C$4)&amp;".mit."&amp;$A521&amp;IF($C521="","","."&amp;$C521&amp;"."&amp;$B521)&amp;IF(INDEX(Variables!$D$5:$D$65,MATCH($A521,Variables!$A$5:$A$65,0))="","","."&amp;INDEX(Variables!$D$5:$D$65,MATCH($A521,Variables!$A$5:$A$65,0)))&amp;"."&amp;AB$5</f>
        <v>egy.mit.shp.foo.die.2</v>
      </c>
      <c r="AC521" s="38">
        <f t="shared" si="431"/>
        <v>0</v>
      </c>
      <c r="AD521" s="37">
        <f t="shared" si="431"/>
        <v>0</v>
      </c>
      <c r="AE521" s="37">
        <f t="shared" si="431"/>
        <v>0</v>
      </c>
      <c r="AF521" s="37">
        <f t="shared" si="431"/>
        <v>0</v>
      </c>
      <c r="AG521" s="37">
        <f t="shared" si="431"/>
        <v>0</v>
      </c>
      <c r="AH521" s="37">
        <f t="shared" si="431"/>
        <v>0</v>
      </c>
      <c r="AI521" s="37">
        <f t="shared" si="431"/>
        <v>0</v>
      </c>
      <c r="AJ521" s="37">
        <f t="shared" si="431"/>
        <v>0</v>
      </c>
      <c r="AK521" s="37">
        <f t="shared" si="431"/>
        <v>0</v>
      </c>
      <c r="AL521" s="37">
        <f t="shared" si="431"/>
        <v>0</v>
      </c>
      <c r="AM521" s="37">
        <f t="shared" si="431"/>
        <v>0</v>
      </c>
      <c r="AN521" s="37">
        <f t="shared" si="431"/>
        <v>0</v>
      </c>
      <c r="AO521" s="37">
        <f t="shared" si="431"/>
        <v>0</v>
      </c>
      <c r="AP521" s="37">
        <f t="shared" si="431"/>
        <v>0</v>
      </c>
    </row>
    <row r="522" spans="1:42" hidden="1" outlineLevel="2" x14ac:dyDescent="0.25">
      <c r="A522" s="5" t="s">
        <v>935</v>
      </c>
      <c r="B522" s="5" t="s">
        <v>874</v>
      </c>
      <c r="C522" s="5" t="s">
        <v>885</v>
      </c>
      <c r="D522" s="37">
        <f>INDEX(Inputs!$M$5:$M$132,MATCH($B522&amp;"|"&amp;$C522,Inputs!$A$5:$A$132,0))</f>
        <v>3</v>
      </c>
      <c r="E522" s="37">
        <f>INDEX(Inputs!$T$5:$T$132,MATCH($B522&amp;"|"&amp;$C522,Inputs!$A$5:$A$132,0))</f>
        <v>6.8599999999999994E-2</v>
      </c>
      <c r="F522" s="37">
        <f>INDEX(Inputs!$K$5:$K$132,MATCH($B522&amp;"|"&amp;$C522,Inputs!$A$5:$A$132,0))</f>
        <v>7</v>
      </c>
      <c r="G522" s="36"/>
      <c r="H522" s="5" t="str">
        <f>INDEX(Variables!$B$5:$B$65,MATCH($A522,Variables!$A$5:$A$65,0))&amp;IF($C522="",""," | "&amp;INDEX(Mapping!$B$5:$B$26,MATCH($C522,Mapping!$A$5:$A$26,0))&amp;" | "&amp;INDEX(Mapping!$B$30:$B$41,MATCH($B522,Mapping!$A$30:$A$41,0)))</f>
        <v>Shadow price on the efficiency margin | Food &amp; forestry | LPG</v>
      </c>
      <c r="I522" s="5" t="str">
        <f>INDEX(Variables!$C$5:$C$65,MATCH($A522,Variables!$A$5:$A$65,0))</f>
        <v>$/GJ</v>
      </c>
      <c r="J522" s="5" t="str">
        <f>INDEX(Variables!$E$5:$E$65,MATCH($A522,Variables!$A$5:$A$65,0))</f>
        <v>Sector shadow price x EF x share</v>
      </c>
      <c r="K522" s="5"/>
      <c r="L522" s="23" t="str">
        <f>LOWER(Settings!$C$4)&amp;".mit."&amp;$A522&amp;IF($C522="","","."&amp;$C522&amp;"."&amp;$B522)&amp;IF(INDEX(Variables!$D$5:$D$65,MATCH($A522,Variables!$A$5:$A$65,0))="","","."&amp;INDEX(Variables!$D$5:$D$65,MATCH($A522,Variables!$A$5:$A$65,0)))&amp;"."&amp;L$5</f>
        <v>egy.mit.shp.foo.lpg.1</v>
      </c>
      <c r="M522" s="38">
        <f t="shared" si="430"/>
        <v>0</v>
      </c>
      <c r="N522" s="37">
        <f t="shared" si="430"/>
        <v>0</v>
      </c>
      <c r="O522" s="37">
        <f t="shared" si="430"/>
        <v>0</v>
      </c>
      <c r="P522" s="37">
        <f t="shared" si="430"/>
        <v>0</v>
      </c>
      <c r="Q522" s="37">
        <f t="shared" si="430"/>
        <v>0</v>
      </c>
      <c r="R522" s="37">
        <f t="shared" si="430"/>
        <v>0</v>
      </c>
      <c r="S522" s="37">
        <f t="shared" si="430"/>
        <v>0</v>
      </c>
      <c r="T522" s="37">
        <f t="shared" si="430"/>
        <v>0</v>
      </c>
      <c r="U522" s="37">
        <f t="shared" si="430"/>
        <v>0</v>
      </c>
      <c r="V522" s="37">
        <f t="shared" si="430"/>
        <v>0</v>
      </c>
      <c r="W522" s="37">
        <f t="shared" si="430"/>
        <v>0</v>
      </c>
      <c r="X522" s="37">
        <f t="shared" si="430"/>
        <v>0</v>
      </c>
      <c r="Y522" s="37">
        <f t="shared" si="430"/>
        <v>0</v>
      </c>
      <c r="Z522" s="37">
        <f t="shared" si="430"/>
        <v>0</v>
      </c>
      <c r="AA522" s="37"/>
      <c r="AB522" s="23" t="str">
        <f>LOWER(Settings!$C$4)&amp;".mit."&amp;$A522&amp;IF($C522="","","."&amp;$C522&amp;"."&amp;$B522)&amp;IF(INDEX(Variables!$D$5:$D$65,MATCH($A522,Variables!$A$5:$A$65,0))="","","."&amp;INDEX(Variables!$D$5:$D$65,MATCH($A522,Variables!$A$5:$A$65,0)))&amp;"."&amp;AB$5</f>
        <v>egy.mit.shp.foo.lpg.2</v>
      </c>
      <c r="AC522" s="38">
        <f t="shared" si="431"/>
        <v>0</v>
      </c>
      <c r="AD522" s="37">
        <f t="shared" si="431"/>
        <v>0</v>
      </c>
      <c r="AE522" s="37">
        <f t="shared" si="431"/>
        <v>0</v>
      </c>
      <c r="AF522" s="37">
        <f t="shared" si="431"/>
        <v>0</v>
      </c>
      <c r="AG522" s="37">
        <f t="shared" si="431"/>
        <v>0</v>
      </c>
      <c r="AH522" s="37">
        <f t="shared" si="431"/>
        <v>0</v>
      </c>
      <c r="AI522" s="37">
        <f t="shared" si="431"/>
        <v>0</v>
      </c>
      <c r="AJ522" s="37">
        <f t="shared" si="431"/>
        <v>0</v>
      </c>
      <c r="AK522" s="37">
        <f t="shared" si="431"/>
        <v>0</v>
      </c>
      <c r="AL522" s="37">
        <f t="shared" si="431"/>
        <v>0</v>
      </c>
      <c r="AM522" s="37">
        <f t="shared" si="431"/>
        <v>0</v>
      </c>
      <c r="AN522" s="37">
        <f t="shared" si="431"/>
        <v>0</v>
      </c>
      <c r="AO522" s="37">
        <f t="shared" si="431"/>
        <v>0</v>
      </c>
      <c r="AP522" s="37">
        <f t="shared" si="431"/>
        <v>0</v>
      </c>
    </row>
    <row r="523" spans="1:42" hidden="1" outlineLevel="2" x14ac:dyDescent="0.25">
      <c r="A523" s="5" t="s">
        <v>935</v>
      </c>
      <c r="B523" s="5" t="s">
        <v>875</v>
      </c>
      <c r="C523" s="5" t="s">
        <v>885</v>
      </c>
      <c r="D523" s="37">
        <f>INDEX(Inputs!$M$5:$M$132,MATCH($B523&amp;"|"&amp;$C523,Inputs!$A$5:$A$132,0))</f>
        <v>3</v>
      </c>
      <c r="E523" s="37">
        <f>INDEX(Inputs!$T$5:$T$132,MATCH($B523&amp;"|"&amp;$C523,Inputs!$A$5:$A$132,0))</f>
        <v>6.8555000000000005E-2</v>
      </c>
      <c r="F523" s="37">
        <f>INDEX(Inputs!$K$5:$K$132,MATCH($B523&amp;"|"&amp;$C523,Inputs!$A$5:$A$132,0))</f>
        <v>7</v>
      </c>
      <c r="G523" s="36"/>
      <c r="H523" s="5" t="str">
        <f>INDEX(Variables!$B$5:$B$65,MATCH($A523,Variables!$A$5:$A$65,0))&amp;IF($C523="",""," | "&amp;INDEX(Mapping!$B$5:$B$26,MATCH($C523,Mapping!$A$5:$A$26,0))&amp;" | "&amp;INDEX(Mapping!$B$30:$B$41,MATCH($B523,Mapping!$A$30:$A$41,0)))</f>
        <v>Shadow price on the efficiency margin | Food &amp; forestry | Kerosene</v>
      </c>
      <c r="I523" s="5" t="str">
        <f>INDEX(Variables!$C$5:$C$65,MATCH($A523,Variables!$A$5:$A$65,0))</f>
        <v>$/GJ</v>
      </c>
      <c r="J523" s="5" t="str">
        <f>INDEX(Variables!$E$5:$E$65,MATCH($A523,Variables!$A$5:$A$65,0))</f>
        <v>Sector shadow price x EF x share</v>
      </c>
      <c r="K523" s="5"/>
      <c r="L523" s="23" t="str">
        <f>LOWER(Settings!$C$4)&amp;".mit."&amp;$A523&amp;IF($C523="","","."&amp;$C523&amp;"."&amp;$B523)&amp;IF(INDEX(Variables!$D$5:$D$65,MATCH($A523,Variables!$A$5:$A$65,0))="","","."&amp;INDEX(Variables!$D$5:$D$65,MATCH($A523,Variables!$A$5:$A$65,0)))&amp;"."&amp;L$5</f>
        <v>egy.mit.shp.foo.ker.1</v>
      </c>
      <c r="M523" s="38">
        <f t="shared" si="430"/>
        <v>0</v>
      </c>
      <c r="N523" s="37">
        <f t="shared" si="430"/>
        <v>0</v>
      </c>
      <c r="O523" s="37">
        <f t="shared" si="430"/>
        <v>0</v>
      </c>
      <c r="P523" s="37">
        <f t="shared" si="430"/>
        <v>0</v>
      </c>
      <c r="Q523" s="37">
        <f t="shared" si="430"/>
        <v>0</v>
      </c>
      <c r="R523" s="37">
        <f t="shared" si="430"/>
        <v>0</v>
      </c>
      <c r="S523" s="37">
        <f t="shared" si="430"/>
        <v>0</v>
      </c>
      <c r="T523" s="37">
        <f t="shared" si="430"/>
        <v>0</v>
      </c>
      <c r="U523" s="37">
        <f t="shared" si="430"/>
        <v>0</v>
      </c>
      <c r="V523" s="37">
        <f t="shared" si="430"/>
        <v>0</v>
      </c>
      <c r="W523" s="37">
        <f t="shared" si="430"/>
        <v>0</v>
      </c>
      <c r="X523" s="37">
        <f t="shared" si="430"/>
        <v>0</v>
      </c>
      <c r="Y523" s="37">
        <f t="shared" si="430"/>
        <v>0</v>
      </c>
      <c r="Z523" s="37">
        <f t="shared" si="430"/>
        <v>0</v>
      </c>
      <c r="AA523" s="37"/>
      <c r="AB523" s="23" t="str">
        <f>LOWER(Settings!$C$4)&amp;".mit."&amp;$A523&amp;IF($C523="","","."&amp;$C523&amp;"."&amp;$B523)&amp;IF(INDEX(Variables!$D$5:$D$65,MATCH($A523,Variables!$A$5:$A$65,0))="","","."&amp;INDEX(Variables!$D$5:$D$65,MATCH($A523,Variables!$A$5:$A$65,0)))&amp;"."&amp;AB$5</f>
        <v>egy.mit.shp.foo.ker.2</v>
      </c>
      <c r="AC523" s="38">
        <f t="shared" si="431"/>
        <v>0</v>
      </c>
      <c r="AD523" s="37">
        <f t="shared" si="431"/>
        <v>0</v>
      </c>
      <c r="AE523" s="37">
        <f t="shared" si="431"/>
        <v>0</v>
      </c>
      <c r="AF523" s="37">
        <f t="shared" si="431"/>
        <v>0</v>
      </c>
      <c r="AG523" s="37">
        <f t="shared" si="431"/>
        <v>0</v>
      </c>
      <c r="AH523" s="37">
        <f t="shared" si="431"/>
        <v>0</v>
      </c>
      <c r="AI523" s="37">
        <f t="shared" si="431"/>
        <v>0</v>
      </c>
      <c r="AJ523" s="37">
        <f t="shared" si="431"/>
        <v>0</v>
      </c>
      <c r="AK523" s="37">
        <f t="shared" si="431"/>
        <v>0</v>
      </c>
      <c r="AL523" s="37">
        <f t="shared" si="431"/>
        <v>0</v>
      </c>
      <c r="AM523" s="37">
        <f t="shared" si="431"/>
        <v>0</v>
      </c>
      <c r="AN523" s="37">
        <f t="shared" si="431"/>
        <v>0</v>
      </c>
      <c r="AO523" s="37">
        <f t="shared" si="431"/>
        <v>0</v>
      </c>
      <c r="AP523" s="37">
        <f t="shared" si="431"/>
        <v>0</v>
      </c>
    </row>
    <row r="524" spans="1:42" hidden="1" outlineLevel="2" x14ac:dyDescent="0.25">
      <c r="A524" s="5" t="s">
        <v>935</v>
      </c>
      <c r="B524" s="5" t="s">
        <v>876</v>
      </c>
      <c r="C524" s="5" t="s">
        <v>885</v>
      </c>
      <c r="D524" s="37">
        <f>INDEX(Inputs!$M$5:$M$132,MATCH($B524&amp;"|"&amp;$C524,Inputs!$A$5:$A$132,0))</f>
        <v>3</v>
      </c>
      <c r="E524" s="37">
        <f>INDEX(Inputs!$T$5:$T$132,MATCH($B524&amp;"|"&amp;$C524,Inputs!$A$5:$A$132,0))</f>
        <v>7.6700000000000004E-2</v>
      </c>
      <c r="F524" s="37">
        <f>INDEX(Inputs!$K$5:$K$132,MATCH($B524&amp;"|"&amp;$C524,Inputs!$A$5:$A$132,0))</f>
        <v>7</v>
      </c>
      <c r="G524" s="36"/>
      <c r="H524" s="5" t="str">
        <f>INDEX(Variables!$B$5:$B$65,MATCH($A524,Variables!$A$5:$A$65,0))&amp;IF($C524="",""," | "&amp;INDEX(Mapping!$B$5:$B$26,MATCH($C524,Mapping!$A$5:$A$26,0))&amp;" | "&amp;INDEX(Mapping!$B$30:$B$41,MATCH($B524,Mapping!$A$30:$A$41,0)))</f>
        <v>Shadow price on the efficiency margin | Food &amp; forestry | Other oil products</v>
      </c>
      <c r="I524" s="5" t="str">
        <f>INDEX(Variables!$C$5:$C$65,MATCH($A524,Variables!$A$5:$A$65,0))</f>
        <v>$/GJ</v>
      </c>
      <c r="J524" s="5" t="str">
        <f>INDEX(Variables!$E$5:$E$65,MATCH($A524,Variables!$A$5:$A$65,0))</f>
        <v>Sector shadow price x EF x share</v>
      </c>
      <c r="K524" s="5"/>
      <c r="L524" s="23" t="str">
        <f>LOWER(Settings!$C$4)&amp;".mit."&amp;$A524&amp;IF($C524="","","."&amp;$C524&amp;"."&amp;$B524)&amp;IF(INDEX(Variables!$D$5:$D$65,MATCH($A524,Variables!$A$5:$A$65,0))="","","."&amp;INDEX(Variables!$D$5:$D$65,MATCH($A524,Variables!$A$5:$A$65,0)))&amp;"."&amp;L$5</f>
        <v>egy.mit.shp.foo.oop.1</v>
      </c>
      <c r="M524" s="38">
        <f t="shared" si="430"/>
        <v>0</v>
      </c>
      <c r="N524" s="37">
        <f t="shared" si="430"/>
        <v>0</v>
      </c>
      <c r="O524" s="37">
        <f t="shared" si="430"/>
        <v>0</v>
      </c>
      <c r="P524" s="37">
        <f t="shared" si="430"/>
        <v>0</v>
      </c>
      <c r="Q524" s="37">
        <f t="shared" si="430"/>
        <v>0</v>
      </c>
      <c r="R524" s="37">
        <f t="shared" si="430"/>
        <v>0</v>
      </c>
      <c r="S524" s="37">
        <f t="shared" si="430"/>
        <v>0</v>
      </c>
      <c r="T524" s="37">
        <f t="shared" si="430"/>
        <v>0</v>
      </c>
      <c r="U524" s="37">
        <f t="shared" si="430"/>
        <v>0</v>
      </c>
      <c r="V524" s="37">
        <f t="shared" si="430"/>
        <v>0</v>
      </c>
      <c r="W524" s="37">
        <f t="shared" si="430"/>
        <v>0</v>
      </c>
      <c r="X524" s="37">
        <f t="shared" si="430"/>
        <v>0</v>
      </c>
      <c r="Y524" s="37">
        <f t="shared" si="430"/>
        <v>0</v>
      </c>
      <c r="Z524" s="37">
        <f t="shared" si="430"/>
        <v>0</v>
      </c>
      <c r="AA524" s="37"/>
      <c r="AB524" s="23" t="str">
        <f>LOWER(Settings!$C$4)&amp;".mit."&amp;$A524&amp;IF($C524="","","."&amp;$C524&amp;"."&amp;$B524)&amp;IF(INDEX(Variables!$D$5:$D$65,MATCH($A524,Variables!$A$5:$A$65,0))="","","."&amp;INDEX(Variables!$D$5:$D$65,MATCH($A524,Variables!$A$5:$A$65,0)))&amp;"."&amp;AB$5</f>
        <v>egy.mit.shp.foo.oop.2</v>
      </c>
      <c r="AC524" s="38">
        <f t="shared" si="431"/>
        <v>0</v>
      </c>
      <c r="AD524" s="37">
        <f t="shared" si="431"/>
        <v>0</v>
      </c>
      <c r="AE524" s="37">
        <f t="shared" si="431"/>
        <v>0</v>
      </c>
      <c r="AF524" s="37">
        <f t="shared" si="431"/>
        <v>0</v>
      </c>
      <c r="AG524" s="37">
        <f t="shared" si="431"/>
        <v>0</v>
      </c>
      <c r="AH524" s="37">
        <f t="shared" si="431"/>
        <v>0</v>
      </c>
      <c r="AI524" s="37">
        <f t="shared" si="431"/>
        <v>0</v>
      </c>
      <c r="AJ524" s="37">
        <f t="shared" si="431"/>
        <v>0</v>
      </c>
      <c r="AK524" s="37">
        <f t="shared" si="431"/>
        <v>0</v>
      </c>
      <c r="AL524" s="37">
        <f t="shared" si="431"/>
        <v>0</v>
      </c>
      <c r="AM524" s="37">
        <f t="shared" si="431"/>
        <v>0</v>
      </c>
      <c r="AN524" s="37">
        <f t="shared" si="431"/>
        <v>0</v>
      </c>
      <c r="AO524" s="37">
        <f t="shared" si="431"/>
        <v>0</v>
      </c>
      <c r="AP524" s="37">
        <f t="shared" si="431"/>
        <v>0</v>
      </c>
    </row>
    <row r="525" spans="1:42" hidden="1" outlineLevel="2" x14ac:dyDescent="0.25">
      <c r="A525" s="5" t="s">
        <v>935</v>
      </c>
      <c r="B525" s="5" t="s">
        <v>877</v>
      </c>
      <c r="C525" s="5" t="s">
        <v>885</v>
      </c>
      <c r="D525" s="37">
        <f>INDEX(Inputs!$M$5:$M$132,MATCH($B525&amp;"|"&amp;$C525,Inputs!$A$5:$A$132,0))</f>
        <v>3</v>
      </c>
      <c r="E525" s="37">
        <f>INDEX(Inputs!$T$5:$T$132,MATCH($B525&amp;"|"&amp;$C525,Inputs!$A$5:$A$132,0))</f>
        <v>0</v>
      </c>
      <c r="F525" s="37">
        <f>INDEX(Inputs!$K$5:$K$132,MATCH($B525&amp;"|"&amp;$C525,Inputs!$A$5:$A$132,0))</f>
        <v>7</v>
      </c>
      <c r="G525" s="36"/>
      <c r="H525" s="5" t="str">
        <f>INDEX(Variables!$B$5:$B$65,MATCH($A525,Variables!$A$5:$A$65,0))&amp;IF($C525="",""," | "&amp;INDEX(Mapping!$B$5:$B$26,MATCH($C525,Mapping!$A$5:$A$26,0))&amp;" | "&amp;INDEX(Mapping!$B$30:$B$41,MATCH($B525,Mapping!$A$30:$A$41,0)))</f>
        <v>Shadow price on the efficiency margin | Food &amp; forestry | Biomass</v>
      </c>
      <c r="I525" s="5" t="str">
        <f>INDEX(Variables!$C$5:$C$65,MATCH($A525,Variables!$A$5:$A$65,0))</f>
        <v>$/GJ</v>
      </c>
      <c r="J525" s="5" t="str">
        <f>INDEX(Variables!$E$5:$E$65,MATCH($A525,Variables!$A$5:$A$65,0))</f>
        <v>Sector shadow price x EF x share</v>
      </c>
      <c r="K525" s="5"/>
      <c r="L525" s="23" t="str">
        <f>LOWER(Settings!$C$4)&amp;".mit."&amp;$A525&amp;IF($C525="","","."&amp;$C525&amp;"."&amp;$B525)&amp;IF(INDEX(Variables!$D$5:$D$65,MATCH($A525,Variables!$A$5:$A$65,0))="","","."&amp;INDEX(Variables!$D$5:$D$65,MATCH($A525,Variables!$A$5:$A$65,0)))&amp;"."&amp;L$5</f>
        <v>egy.mit.shp.foo.bio.1</v>
      </c>
      <c r="M525" s="38">
        <f t="shared" si="430"/>
        <v>0</v>
      </c>
      <c r="N525" s="37">
        <f t="shared" si="430"/>
        <v>0</v>
      </c>
      <c r="O525" s="37">
        <f t="shared" si="430"/>
        <v>0</v>
      </c>
      <c r="P525" s="37">
        <f t="shared" si="430"/>
        <v>0</v>
      </c>
      <c r="Q525" s="37">
        <f t="shared" si="430"/>
        <v>0</v>
      </c>
      <c r="R525" s="37">
        <f t="shared" si="430"/>
        <v>0</v>
      </c>
      <c r="S525" s="37">
        <f t="shared" si="430"/>
        <v>0</v>
      </c>
      <c r="T525" s="37">
        <f t="shared" si="430"/>
        <v>0</v>
      </c>
      <c r="U525" s="37">
        <f t="shared" si="430"/>
        <v>0</v>
      </c>
      <c r="V525" s="37">
        <f t="shared" si="430"/>
        <v>0</v>
      </c>
      <c r="W525" s="37">
        <f t="shared" si="430"/>
        <v>0</v>
      </c>
      <c r="X525" s="37">
        <f t="shared" si="430"/>
        <v>0</v>
      </c>
      <c r="Y525" s="37">
        <f t="shared" si="430"/>
        <v>0</v>
      </c>
      <c r="Z525" s="37">
        <f t="shared" si="430"/>
        <v>0</v>
      </c>
      <c r="AA525" s="37"/>
      <c r="AB525" s="23" t="str">
        <f>LOWER(Settings!$C$4)&amp;".mit."&amp;$A525&amp;IF($C525="","","."&amp;$C525&amp;"."&amp;$B525)&amp;IF(INDEX(Variables!$D$5:$D$65,MATCH($A525,Variables!$A$5:$A$65,0))="","","."&amp;INDEX(Variables!$D$5:$D$65,MATCH($A525,Variables!$A$5:$A$65,0)))&amp;"."&amp;AB$5</f>
        <v>egy.mit.shp.foo.bio.2</v>
      </c>
      <c r="AC525" s="38">
        <f t="shared" si="431"/>
        <v>0</v>
      </c>
      <c r="AD525" s="37">
        <f t="shared" si="431"/>
        <v>0</v>
      </c>
      <c r="AE525" s="37">
        <f t="shared" si="431"/>
        <v>0</v>
      </c>
      <c r="AF525" s="37">
        <f t="shared" si="431"/>
        <v>0</v>
      </c>
      <c r="AG525" s="37">
        <f t="shared" si="431"/>
        <v>0</v>
      </c>
      <c r="AH525" s="37">
        <f t="shared" si="431"/>
        <v>0</v>
      </c>
      <c r="AI525" s="37">
        <f t="shared" si="431"/>
        <v>0</v>
      </c>
      <c r="AJ525" s="37">
        <f t="shared" si="431"/>
        <v>0</v>
      </c>
      <c r="AK525" s="37">
        <f t="shared" si="431"/>
        <v>0</v>
      </c>
      <c r="AL525" s="37">
        <f t="shared" si="431"/>
        <v>0</v>
      </c>
      <c r="AM525" s="37">
        <f t="shared" si="431"/>
        <v>0</v>
      </c>
      <c r="AN525" s="37">
        <f t="shared" si="431"/>
        <v>0</v>
      </c>
      <c r="AO525" s="37">
        <f t="shared" si="431"/>
        <v>0</v>
      </c>
      <c r="AP525" s="37">
        <f t="shared" si="431"/>
        <v>0</v>
      </c>
    </row>
    <row r="526" spans="1:42" hidden="1" outlineLevel="2" x14ac:dyDescent="0.25"/>
    <row r="527" spans="1:42" hidden="1" outlineLevel="2" x14ac:dyDescent="0.25">
      <c r="A527" s="5" t="s">
        <v>930</v>
      </c>
      <c r="B527" s="5" t="s">
        <v>869</v>
      </c>
      <c r="C527" s="5" t="s">
        <v>885</v>
      </c>
      <c r="D527" s="37">
        <f>INDEX(Inputs!$N$5:$N$132,MATCH($B527&amp;"|"&amp;$C527,Inputs!$A$5:$A$132,0))</f>
        <v>0.5</v>
      </c>
      <c r="E527" s="37">
        <f>INDEX(Inputs!$O$5:$O$132,MATCH($B527&amp;"|"&amp;$C527,Inputs!$A$5:$A$132,0))</f>
        <v>-0.3</v>
      </c>
      <c r="F527" s="37">
        <f>INDEX(Inputs!$P$5:$P$132,MATCH($B527&amp;"|"&amp;$C527,Inputs!$A$5:$A$132,0))</f>
        <v>-0.4</v>
      </c>
      <c r="G527" s="37">
        <f>INDEX(Inputs!$Q$5:$Q$132,MATCH($B527&amp;"|"&amp;$C527,Inputs!$A$5:$A$132,0))</f>
        <v>5.0000000000000001E-3</v>
      </c>
      <c r="H527" s="5" t="str">
        <f>INDEX(Variables!$B$5:$B$65,MATCH($A527,Variables!$A$5:$A$65,0))&amp;IF($C527="",""," | "&amp;INDEX(Mapping!$B$5:$B$26,MATCH($C527,Mapping!$A$5:$A$26,0))&amp;" | "&amp;INDEX(Mapping!$B$30:$B$41,MATCH($B527,Mapping!$A$30:$A$41,0)))</f>
        <v>Fuel use | Food &amp; forestry | Coal</v>
      </c>
      <c r="I527" s="5" t="str">
        <f>INDEX(Variables!$C$5:$C$65,MATCH($A527,Variables!$A$5:$A$65,0))</f>
        <v>ktoe</v>
      </c>
      <c r="J527" s="5" t="str">
        <f>INDEX(Variables!$E$5:$E$65,MATCH($A527,Variables!$A$5:$A$65,0))</f>
        <v>Inputs (base year), CPAT eq. 3.3.3</v>
      </c>
      <c r="K527" s="5"/>
      <c r="L527" s="23" t="str">
        <f>LOWER(Settings!$C$4)&amp;".mit."&amp;$A527&amp;IF($C527="","","."&amp;$C527&amp;"."&amp;$B527)&amp;IF(INDEX(Variables!$D$5:$D$65,MATCH($A527,Variables!$A$5:$A$65,0))="","","."&amp;INDEX(Variables!$D$5:$D$65,MATCH($A527,Variables!$A$5:$A$65,0)))&amp;"."&amp;L$5</f>
        <v>egy.mit.ener.foo.coa.e.1</v>
      </c>
      <c r="M527" s="43">
        <f>INDEX(Inputs!$U$5:$U$132,MATCH($B527&amp;"|"&amp;$C527,Inputs!$A$5:$A$132,0))</f>
        <v>0</v>
      </c>
      <c r="N527" s="44">
        <f t="shared" ref="N527:Y527" si="432">M527*(1/(1+$G527))^(1+$E527)*(1+N$7)^$D527*(N509/M509)^$E527*((N509+N518)/(M509+M518))^($F527*(1+$E527))</f>
        <v>0</v>
      </c>
      <c r="O527" s="44">
        <f t="shared" si="432"/>
        <v>0</v>
      </c>
      <c r="P527" s="44">
        <f t="shared" si="432"/>
        <v>0</v>
      </c>
      <c r="Q527" s="44">
        <f t="shared" si="432"/>
        <v>0</v>
      </c>
      <c r="R527" s="44">
        <f t="shared" si="432"/>
        <v>0</v>
      </c>
      <c r="S527" s="44">
        <f t="shared" si="432"/>
        <v>0</v>
      </c>
      <c r="T527" s="44">
        <f t="shared" si="432"/>
        <v>0</v>
      </c>
      <c r="U527" s="44">
        <f t="shared" si="432"/>
        <v>0</v>
      </c>
      <c r="V527" s="44">
        <f t="shared" si="432"/>
        <v>0</v>
      </c>
      <c r="W527" s="44">
        <f t="shared" si="432"/>
        <v>0</v>
      </c>
      <c r="X527" s="44">
        <f t="shared" si="432"/>
        <v>0</v>
      </c>
      <c r="Y527" s="44">
        <f t="shared" si="432"/>
        <v>0</v>
      </c>
      <c r="Z527" s="45">
        <f>FUELUSE(Y527,Z509,Y509,Z518,Y518,Z$7,$D527,$E527,$F527,$G527)</f>
        <v>0</v>
      </c>
      <c r="AA527" s="45"/>
      <c r="AB527" s="23" t="str">
        <f>LOWER(Settings!$C$4)&amp;".mit."&amp;$A527&amp;IF($C527="","","."&amp;$C527&amp;"."&amp;$B527)&amp;IF(INDEX(Variables!$D$5:$D$65,MATCH($A527,Variables!$A$5:$A$65,0))="","","."&amp;INDEX(Variables!$D$5:$D$65,MATCH($A527,Variables!$A$5:$A$65,0)))&amp;"."&amp;AB$5</f>
        <v>egy.mit.ener.foo.coa.e.2</v>
      </c>
      <c r="AC527" s="43">
        <f>INDEX(Inputs!$U$5:$U$132,MATCH($B527&amp;"|"&amp;$C527,Inputs!$A$5:$A$132,0))</f>
        <v>0</v>
      </c>
      <c r="AD527" s="44">
        <f t="shared" ref="AD527:AO527" si="433">AC527*(1/(1+$G527))^(1+$E527)*(1+AD$7)^$D527*(AD509/AC509)^$E527*((AD509+AD518)/(AC509+AC518))^($F527*(1+$E527))</f>
        <v>0</v>
      </c>
      <c r="AE527" s="44">
        <f t="shared" si="433"/>
        <v>0</v>
      </c>
      <c r="AF527" s="44">
        <f t="shared" si="433"/>
        <v>0</v>
      </c>
      <c r="AG527" s="44">
        <f t="shared" si="433"/>
        <v>0</v>
      </c>
      <c r="AH527" s="44">
        <f t="shared" si="433"/>
        <v>0</v>
      </c>
      <c r="AI527" s="44">
        <f t="shared" si="433"/>
        <v>0</v>
      </c>
      <c r="AJ527" s="44">
        <f t="shared" si="433"/>
        <v>0</v>
      </c>
      <c r="AK527" s="44">
        <f t="shared" si="433"/>
        <v>0</v>
      </c>
      <c r="AL527" s="44">
        <f t="shared" si="433"/>
        <v>0</v>
      </c>
      <c r="AM527" s="44">
        <f t="shared" si="433"/>
        <v>0</v>
      </c>
      <c r="AN527" s="44">
        <f t="shared" si="433"/>
        <v>0</v>
      </c>
      <c r="AO527" s="44">
        <f t="shared" si="433"/>
        <v>0</v>
      </c>
      <c r="AP527" s="45">
        <f>FUELUSE(AO527,AP509,AO509,AP518,AO518,AP$7,$D527,$E527,$F527,$G527)</f>
        <v>0</v>
      </c>
    </row>
    <row r="528" spans="1:42" hidden="1" outlineLevel="2" x14ac:dyDescent="0.25">
      <c r="A528" s="5" t="s">
        <v>930</v>
      </c>
      <c r="B528" s="5" t="s">
        <v>871</v>
      </c>
      <c r="C528" s="5" t="s">
        <v>885</v>
      </c>
      <c r="D528" s="37">
        <f>INDEX(Inputs!$N$5:$N$132,MATCH($B528&amp;"|"&amp;$C528,Inputs!$A$5:$A$132,0))</f>
        <v>1</v>
      </c>
      <c r="E528" s="37">
        <f>INDEX(Inputs!$O$5:$O$132,MATCH($B528&amp;"|"&amp;$C528,Inputs!$A$5:$A$132,0))</f>
        <v>-0.5</v>
      </c>
      <c r="F528" s="37">
        <f>INDEX(Inputs!$P$5:$P$132,MATCH($B528&amp;"|"&amp;$C528,Inputs!$A$5:$A$132,0))</f>
        <v>-0.5</v>
      </c>
      <c r="G528" s="37">
        <f>INDEX(Inputs!$Q$5:$Q$132,MATCH($B528&amp;"|"&amp;$C528,Inputs!$A$5:$A$132,0))</f>
        <v>0.01</v>
      </c>
      <c r="H528" s="5" t="str">
        <f>INDEX(Variables!$B$5:$B$65,MATCH($A528,Variables!$A$5:$A$65,0))&amp;IF($C528="",""," | "&amp;INDEX(Mapping!$B$5:$B$26,MATCH($C528,Mapping!$A$5:$A$26,0))&amp;" | "&amp;INDEX(Mapping!$B$30:$B$41,MATCH($B528,Mapping!$A$30:$A$41,0)))</f>
        <v>Fuel use | Food &amp; forestry | Natural gas</v>
      </c>
      <c r="I528" s="5" t="str">
        <f>INDEX(Variables!$C$5:$C$65,MATCH($A528,Variables!$A$5:$A$65,0))</f>
        <v>ktoe</v>
      </c>
      <c r="J528" s="5" t="str">
        <f>INDEX(Variables!$E$5:$E$65,MATCH($A528,Variables!$A$5:$A$65,0))</f>
        <v>Inputs (base year), CPAT eq. 3.3.3</v>
      </c>
      <c r="K528" s="5"/>
      <c r="L528" s="23" t="str">
        <f>LOWER(Settings!$C$4)&amp;".mit."&amp;$A528&amp;IF($C528="","","."&amp;$C528&amp;"."&amp;$B528)&amp;IF(INDEX(Variables!$D$5:$D$65,MATCH($A528,Variables!$A$5:$A$65,0))="","","."&amp;INDEX(Variables!$D$5:$D$65,MATCH($A528,Variables!$A$5:$A$65,0)))&amp;"."&amp;L$5</f>
        <v>egy.mit.ener.foo.nga.e.1</v>
      </c>
      <c r="M528" s="43">
        <f>INDEX(Inputs!$U$5:$U$132,MATCH($B528&amp;"|"&amp;$C528,Inputs!$A$5:$A$132,0))</f>
        <v>0</v>
      </c>
      <c r="N528" s="44">
        <f t="shared" ref="N528:Y528" si="434">M528*(1/(1+$G528))^(1+$E528)*(1+N$7)^$D528*(N510/M510)^$E528*((N510+N519)/(M510+M519))^($F528*(1+$E528))</f>
        <v>0</v>
      </c>
      <c r="O528" s="44">
        <f t="shared" si="434"/>
        <v>0</v>
      </c>
      <c r="P528" s="44">
        <f t="shared" si="434"/>
        <v>0</v>
      </c>
      <c r="Q528" s="44">
        <f t="shared" si="434"/>
        <v>0</v>
      </c>
      <c r="R528" s="44">
        <f t="shared" si="434"/>
        <v>0</v>
      </c>
      <c r="S528" s="44">
        <f t="shared" si="434"/>
        <v>0</v>
      </c>
      <c r="T528" s="44">
        <f t="shared" si="434"/>
        <v>0</v>
      </c>
      <c r="U528" s="44">
        <f t="shared" si="434"/>
        <v>0</v>
      </c>
      <c r="V528" s="44">
        <f t="shared" si="434"/>
        <v>0</v>
      </c>
      <c r="W528" s="44">
        <f t="shared" si="434"/>
        <v>0</v>
      </c>
      <c r="X528" s="44">
        <f t="shared" si="434"/>
        <v>0</v>
      </c>
      <c r="Y528" s="44">
        <f t="shared" si="434"/>
        <v>0</v>
      </c>
      <c r="Z528" s="45">
        <f>FUELUSE(Y528,Z510,Y510,Z519,Y519,Z$7,$D528,$E528,$F528,$G528)</f>
        <v>0</v>
      </c>
      <c r="AA528" s="45"/>
      <c r="AB528" s="23" t="str">
        <f>LOWER(Settings!$C$4)&amp;".mit."&amp;$A528&amp;IF($C528="","","."&amp;$C528&amp;"."&amp;$B528)&amp;IF(INDEX(Variables!$D$5:$D$65,MATCH($A528,Variables!$A$5:$A$65,0))="","","."&amp;INDEX(Variables!$D$5:$D$65,MATCH($A528,Variables!$A$5:$A$65,0)))&amp;"."&amp;AB$5</f>
        <v>egy.mit.ener.foo.nga.e.2</v>
      </c>
      <c r="AC528" s="43">
        <f>INDEX(Inputs!$U$5:$U$132,MATCH($B528&amp;"|"&amp;$C528,Inputs!$A$5:$A$132,0))</f>
        <v>0</v>
      </c>
      <c r="AD528" s="44">
        <f t="shared" ref="AD528:AO528" si="435">AC528*(1/(1+$G528))^(1+$E528)*(1+AD$7)^$D528*(AD510/AC510)^$E528*((AD510+AD519)/(AC510+AC519))^($F528*(1+$E528))</f>
        <v>0</v>
      </c>
      <c r="AE528" s="44">
        <f t="shared" si="435"/>
        <v>0</v>
      </c>
      <c r="AF528" s="44">
        <f t="shared" si="435"/>
        <v>0</v>
      </c>
      <c r="AG528" s="44">
        <f t="shared" si="435"/>
        <v>0</v>
      </c>
      <c r="AH528" s="44">
        <f t="shared" si="435"/>
        <v>0</v>
      </c>
      <c r="AI528" s="44">
        <f t="shared" si="435"/>
        <v>0</v>
      </c>
      <c r="AJ528" s="44">
        <f t="shared" si="435"/>
        <v>0</v>
      </c>
      <c r="AK528" s="44">
        <f t="shared" si="435"/>
        <v>0</v>
      </c>
      <c r="AL528" s="44">
        <f t="shared" si="435"/>
        <v>0</v>
      </c>
      <c r="AM528" s="44">
        <f t="shared" si="435"/>
        <v>0</v>
      </c>
      <c r="AN528" s="44">
        <f t="shared" si="435"/>
        <v>0</v>
      </c>
      <c r="AO528" s="44">
        <f t="shared" si="435"/>
        <v>0</v>
      </c>
      <c r="AP528" s="45">
        <f>FUELUSE(AO528,AP510,AO510,AP519,AO519,AP$7,$D528,$E528,$F528,$G528)</f>
        <v>0</v>
      </c>
    </row>
    <row r="529" spans="1:42" hidden="1" outlineLevel="2" x14ac:dyDescent="0.25">
      <c r="A529" s="5" t="s">
        <v>930</v>
      </c>
      <c r="B529" s="5" t="s">
        <v>872</v>
      </c>
      <c r="C529" s="5" t="s">
        <v>885</v>
      </c>
      <c r="D529" s="37">
        <f>INDEX(Inputs!$N$5:$N$132,MATCH($B529&amp;"|"&amp;$C529,Inputs!$A$5:$A$132,0))</f>
        <v>0.5</v>
      </c>
      <c r="E529" s="37">
        <f>INDEX(Inputs!$O$5:$O$132,MATCH($B529&amp;"|"&amp;$C529,Inputs!$A$5:$A$132,0))</f>
        <v>-0.4</v>
      </c>
      <c r="F529" s="37">
        <f>INDEX(Inputs!$P$5:$P$132,MATCH($B529&amp;"|"&amp;$C529,Inputs!$A$5:$A$132,0))</f>
        <v>-0.7</v>
      </c>
      <c r="G529" s="37">
        <f>INDEX(Inputs!$Q$5:$Q$132,MATCH($B529&amp;"|"&amp;$C529,Inputs!$A$5:$A$132,0))</f>
        <v>5.0000000000000001E-3</v>
      </c>
      <c r="H529" s="5" t="str">
        <f>INDEX(Variables!$B$5:$B$65,MATCH($A529,Variables!$A$5:$A$65,0))&amp;IF($C529="",""," | "&amp;INDEX(Mapping!$B$5:$B$26,MATCH($C529,Mapping!$A$5:$A$26,0))&amp;" | "&amp;INDEX(Mapping!$B$30:$B$41,MATCH($B529,Mapping!$A$30:$A$41,0)))</f>
        <v>Fuel use | Food &amp; forestry | Gasoline</v>
      </c>
      <c r="I529" s="5" t="str">
        <f>INDEX(Variables!$C$5:$C$65,MATCH($A529,Variables!$A$5:$A$65,0))</f>
        <v>ktoe</v>
      </c>
      <c r="J529" s="5" t="str">
        <f>INDEX(Variables!$E$5:$E$65,MATCH($A529,Variables!$A$5:$A$65,0))</f>
        <v>Inputs (base year), CPAT eq. 3.3.3</v>
      </c>
      <c r="K529" s="5"/>
      <c r="L529" s="23" t="str">
        <f>LOWER(Settings!$C$4)&amp;".mit."&amp;$A529&amp;IF($C529="","","."&amp;$C529&amp;"."&amp;$B529)&amp;IF(INDEX(Variables!$D$5:$D$65,MATCH($A529,Variables!$A$5:$A$65,0))="","","."&amp;INDEX(Variables!$D$5:$D$65,MATCH($A529,Variables!$A$5:$A$65,0)))&amp;"."&amp;L$5</f>
        <v>egy.mit.ener.foo.gso.e.1</v>
      </c>
      <c r="M529" s="43">
        <f>INDEX(Inputs!$U$5:$U$132,MATCH($B529&amp;"|"&amp;$C529,Inputs!$A$5:$A$132,0))</f>
        <v>0</v>
      </c>
      <c r="N529" s="44">
        <f t="shared" ref="N529:Y529" si="436">M529*(1/(1+$G529))^(1+$E529)*(1+N$7)^$D529*(N511/M511)^$E529*((N511+N520)/(M511+M520))^($F529*(1+$E529))</f>
        <v>0</v>
      </c>
      <c r="O529" s="44">
        <f t="shared" si="436"/>
        <v>0</v>
      </c>
      <c r="P529" s="44">
        <f t="shared" si="436"/>
        <v>0</v>
      </c>
      <c r="Q529" s="44">
        <f t="shared" si="436"/>
        <v>0</v>
      </c>
      <c r="R529" s="44">
        <f t="shared" si="436"/>
        <v>0</v>
      </c>
      <c r="S529" s="44">
        <f t="shared" si="436"/>
        <v>0</v>
      </c>
      <c r="T529" s="44">
        <f t="shared" si="436"/>
        <v>0</v>
      </c>
      <c r="U529" s="44">
        <f t="shared" si="436"/>
        <v>0</v>
      </c>
      <c r="V529" s="44">
        <f t="shared" si="436"/>
        <v>0</v>
      </c>
      <c r="W529" s="44">
        <f t="shared" si="436"/>
        <v>0</v>
      </c>
      <c r="X529" s="44">
        <f t="shared" si="436"/>
        <v>0</v>
      </c>
      <c r="Y529" s="44">
        <f t="shared" si="436"/>
        <v>0</v>
      </c>
      <c r="Z529" s="45">
        <f>FUELUSE(Y529,Z511,Y511,Z520,Y520,Z$7,$D529,$E529,$F529,$G529)</f>
        <v>0</v>
      </c>
      <c r="AA529" s="45"/>
      <c r="AB529" s="23" t="str">
        <f>LOWER(Settings!$C$4)&amp;".mit."&amp;$A529&amp;IF($C529="","","."&amp;$C529&amp;"."&amp;$B529)&amp;IF(INDEX(Variables!$D$5:$D$65,MATCH($A529,Variables!$A$5:$A$65,0))="","","."&amp;INDEX(Variables!$D$5:$D$65,MATCH($A529,Variables!$A$5:$A$65,0)))&amp;"."&amp;AB$5</f>
        <v>egy.mit.ener.foo.gso.e.2</v>
      </c>
      <c r="AC529" s="43">
        <f>INDEX(Inputs!$U$5:$U$132,MATCH($B529&amp;"|"&amp;$C529,Inputs!$A$5:$A$132,0))</f>
        <v>0</v>
      </c>
      <c r="AD529" s="44">
        <f t="shared" ref="AD529:AO529" si="437">AC529*(1/(1+$G529))^(1+$E529)*(1+AD$7)^$D529*(AD511/AC511)^$E529*((AD511+AD520)/(AC511+AC520))^($F529*(1+$E529))</f>
        <v>0</v>
      </c>
      <c r="AE529" s="44">
        <f t="shared" si="437"/>
        <v>0</v>
      </c>
      <c r="AF529" s="44">
        <f t="shared" si="437"/>
        <v>0</v>
      </c>
      <c r="AG529" s="44">
        <f t="shared" si="437"/>
        <v>0</v>
      </c>
      <c r="AH529" s="44">
        <f t="shared" si="437"/>
        <v>0</v>
      </c>
      <c r="AI529" s="44">
        <f t="shared" si="437"/>
        <v>0</v>
      </c>
      <c r="AJ529" s="44">
        <f t="shared" si="437"/>
        <v>0</v>
      </c>
      <c r="AK529" s="44">
        <f t="shared" si="437"/>
        <v>0</v>
      </c>
      <c r="AL529" s="44">
        <f t="shared" si="437"/>
        <v>0</v>
      </c>
      <c r="AM529" s="44">
        <f t="shared" si="437"/>
        <v>0</v>
      </c>
      <c r="AN529" s="44">
        <f t="shared" si="437"/>
        <v>0</v>
      </c>
      <c r="AO529" s="44">
        <f t="shared" si="437"/>
        <v>0</v>
      </c>
      <c r="AP529" s="45">
        <f>FUELUSE(AO529,AP511,AO511,AP520,AO520,AP$7,$D529,$E529,$F529,$G529)</f>
        <v>0</v>
      </c>
    </row>
    <row r="530" spans="1:42" hidden="1" outlineLevel="2" x14ac:dyDescent="0.25">
      <c r="A530" s="5" t="s">
        <v>930</v>
      </c>
      <c r="B530" s="5" t="s">
        <v>873</v>
      </c>
      <c r="C530" s="5" t="s">
        <v>885</v>
      </c>
      <c r="D530" s="37">
        <f>INDEX(Inputs!$N$5:$N$132,MATCH($B530&amp;"|"&amp;$C530,Inputs!$A$5:$A$132,0))</f>
        <v>0.5</v>
      </c>
      <c r="E530" s="37">
        <f>INDEX(Inputs!$O$5:$O$132,MATCH($B530&amp;"|"&amp;$C530,Inputs!$A$5:$A$132,0))</f>
        <v>-0.7</v>
      </c>
      <c r="F530" s="37">
        <f>INDEX(Inputs!$P$5:$P$132,MATCH($B530&amp;"|"&amp;$C530,Inputs!$A$5:$A$132,0))</f>
        <v>-1.2</v>
      </c>
      <c r="G530" s="37">
        <f>INDEX(Inputs!$Q$5:$Q$132,MATCH($B530&amp;"|"&amp;$C530,Inputs!$A$5:$A$132,0))</f>
        <v>5.0000000000000001E-3</v>
      </c>
      <c r="H530" s="5" t="str">
        <f>INDEX(Variables!$B$5:$B$65,MATCH($A530,Variables!$A$5:$A$65,0))&amp;IF($C530="",""," | "&amp;INDEX(Mapping!$B$5:$B$26,MATCH($C530,Mapping!$A$5:$A$26,0))&amp;" | "&amp;INDEX(Mapping!$B$30:$B$41,MATCH($B530,Mapping!$A$30:$A$41,0)))</f>
        <v>Fuel use | Food &amp; forestry | Diesel</v>
      </c>
      <c r="I530" s="5" t="str">
        <f>INDEX(Variables!$C$5:$C$65,MATCH($A530,Variables!$A$5:$A$65,0))</f>
        <v>ktoe</v>
      </c>
      <c r="J530" s="5" t="str">
        <f>INDEX(Variables!$E$5:$E$65,MATCH($A530,Variables!$A$5:$A$65,0))</f>
        <v>Inputs (base year), CPAT eq. 3.3.3</v>
      </c>
      <c r="K530" s="5"/>
      <c r="L530" s="23" t="str">
        <f>LOWER(Settings!$C$4)&amp;".mit."&amp;$A530&amp;IF($C530="","","."&amp;$C530&amp;"."&amp;$B530)&amp;IF(INDEX(Variables!$D$5:$D$65,MATCH($A530,Variables!$A$5:$A$65,0))="","","."&amp;INDEX(Variables!$D$5:$D$65,MATCH($A530,Variables!$A$5:$A$65,0)))&amp;"."&amp;L$5</f>
        <v>egy.mit.ener.foo.die.e.1</v>
      </c>
      <c r="M530" s="43">
        <f>INDEX(Inputs!$U$5:$U$132,MATCH($B530&amp;"|"&amp;$C530,Inputs!$A$5:$A$132,0))</f>
        <v>927.02172817825794</v>
      </c>
      <c r="N530" s="44">
        <f t="shared" ref="N530:Y530" si="438">M530*(1/(1+$G530))^(1+$E530)*(1+N$7)^$D530*(N512/M512)^$E530*((N512+N521)/(M512+M521))^($F530*(1+$E530))</f>
        <v>1422.9075659584389</v>
      </c>
      <c r="O530" s="44">
        <f t="shared" si="438"/>
        <v>1635.7742361915034</v>
      </c>
      <c r="P530" s="44">
        <f t="shared" si="438"/>
        <v>1668.8140950366962</v>
      </c>
      <c r="Q530" s="44">
        <f t="shared" si="438"/>
        <v>1701.2758204206521</v>
      </c>
      <c r="R530" s="44">
        <f t="shared" si="438"/>
        <v>1739.2663077928996</v>
      </c>
      <c r="S530" s="44">
        <f t="shared" si="438"/>
        <v>1784.0834848871323</v>
      </c>
      <c r="T530" s="44">
        <f t="shared" si="438"/>
        <v>1827.3769219677197</v>
      </c>
      <c r="U530" s="44">
        <f t="shared" si="438"/>
        <v>1868.2961168653999</v>
      </c>
      <c r="V530" s="44">
        <f t="shared" si="438"/>
        <v>1909.6474334429558</v>
      </c>
      <c r="W530" s="44">
        <f t="shared" si="438"/>
        <v>1951.4189906942311</v>
      </c>
      <c r="X530" s="44">
        <f t="shared" si="438"/>
        <v>1993.5983065311104</v>
      </c>
      <c r="Y530" s="44">
        <f t="shared" si="438"/>
        <v>2036.1722970930839</v>
      </c>
      <c r="Z530" s="45">
        <f>FUELUSE(Y530,Z512,Y512,Z521,Y521,Z$7,$D530,$E530,$F530,$G530)</f>
        <v>2079.1272768294607</v>
      </c>
      <c r="AA530" s="45"/>
      <c r="AB530" s="23" t="str">
        <f>LOWER(Settings!$C$4)&amp;".mit."&amp;$A530&amp;IF($C530="","","."&amp;$C530&amp;"."&amp;$B530)&amp;IF(INDEX(Variables!$D$5:$D$65,MATCH($A530,Variables!$A$5:$A$65,0))="","","."&amp;INDEX(Variables!$D$5:$D$65,MATCH($A530,Variables!$A$5:$A$65,0)))&amp;"."&amp;AB$5</f>
        <v>egy.mit.ener.foo.die.e.2</v>
      </c>
      <c r="AC530" s="43">
        <f>INDEX(Inputs!$U$5:$U$132,MATCH($B530&amp;"|"&amp;$C530,Inputs!$A$5:$A$132,0))</f>
        <v>927.02172817825794</v>
      </c>
      <c r="AD530" s="44">
        <f t="shared" ref="AD530:AO530" si="439">AC530*(1/(1+$G530))^(1+$E530)*(1+AD$7)^$D530*(AD512/AC512)^$E530*((AD512+AD521)/(AC512+AC521))^($F530*(1+$E530))</f>
        <v>1422.9075659584389</v>
      </c>
      <c r="AE530" s="44">
        <f t="shared" si="439"/>
        <v>1635.7742361915034</v>
      </c>
      <c r="AF530" s="44">
        <f t="shared" si="439"/>
        <v>1668.8140950366962</v>
      </c>
      <c r="AG530" s="44">
        <f t="shared" si="439"/>
        <v>1701.2758204206521</v>
      </c>
      <c r="AH530" s="44">
        <f t="shared" si="439"/>
        <v>1372.1842415299598</v>
      </c>
      <c r="AI530" s="44">
        <f t="shared" si="439"/>
        <v>1407.5424979873062</v>
      </c>
      <c r="AJ530" s="44">
        <f t="shared" si="439"/>
        <v>1441.6986084446155</v>
      </c>
      <c r="AK530" s="44">
        <f t="shared" si="439"/>
        <v>1473.9815740624233</v>
      </c>
      <c r="AL530" s="44">
        <f t="shared" si="439"/>
        <v>1506.6054596169265</v>
      </c>
      <c r="AM530" s="44">
        <f t="shared" si="439"/>
        <v>1539.5608916560273</v>
      </c>
      <c r="AN530" s="44">
        <f t="shared" si="439"/>
        <v>1572.8380225074418</v>
      </c>
      <c r="AO530" s="44">
        <f t="shared" si="439"/>
        <v>1606.4265297339853</v>
      </c>
      <c r="AP530" s="45">
        <f>FUELUSE(AO530,AP512,AO512,AP521,AO521,AP$7,$D530,$E530,$F530,$G530)</f>
        <v>1640.3156161984336</v>
      </c>
    </row>
    <row r="531" spans="1:42" hidden="1" outlineLevel="2" x14ac:dyDescent="0.25">
      <c r="A531" s="5" t="s">
        <v>930</v>
      </c>
      <c r="B531" s="5" t="s">
        <v>874</v>
      </c>
      <c r="C531" s="5" t="s">
        <v>885</v>
      </c>
      <c r="D531" s="37">
        <f>INDEX(Inputs!$N$5:$N$132,MATCH($B531&amp;"|"&amp;$C531,Inputs!$A$5:$A$132,0))</f>
        <v>0.8</v>
      </c>
      <c r="E531" s="37">
        <f>INDEX(Inputs!$O$5:$O$132,MATCH($B531&amp;"|"&amp;$C531,Inputs!$A$5:$A$132,0))</f>
        <v>-0.4</v>
      </c>
      <c r="F531" s="37">
        <f>INDEX(Inputs!$P$5:$P$132,MATCH($B531&amp;"|"&amp;$C531,Inputs!$A$5:$A$132,0))</f>
        <v>-0.4</v>
      </c>
      <c r="G531" s="37">
        <f>INDEX(Inputs!$Q$5:$Q$132,MATCH($B531&amp;"|"&amp;$C531,Inputs!$A$5:$A$132,0))</f>
        <v>5.0000000000000001E-3</v>
      </c>
      <c r="H531" s="5" t="str">
        <f>INDEX(Variables!$B$5:$B$65,MATCH($A531,Variables!$A$5:$A$65,0))&amp;IF($C531="",""," | "&amp;INDEX(Mapping!$B$5:$B$26,MATCH($C531,Mapping!$A$5:$A$26,0))&amp;" | "&amp;INDEX(Mapping!$B$30:$B$41,MATCH($B531,Mapping!$A$30:$A$41,0)))</f>
        <v>Fuel use | Food &amp; forestry | LPG</v>
      </c>
      <c r="I531" s="5" t="str">
        <f>INDEX(Variables!$C$5:$C$65,MATCH($A531,Variables!$A$5:$A$65,0))</f>
        <v>ktoe</v>
      </c>
      <c r="J531" s="5" t="str">
        <f>INDEX(Variables!$E$5:$E$65,MATCH($A531,Variables!$A$5:$A$65,0))</f>
        <v>Inputs (base year), CPAT eq. 3.3.3</v>
      </c>
      <c r="K531" s="5"/>
      <c r="L531" s="23" t="str">
        <f>LOWER(Settings!$C$4)&amp;".mit."&amp;$A531&amp;IF($C531="","","."&amp;$C531&amp;"."&amp;$B531)&amp;IF(INDEX(Variables!$D$5:$D$65,MATCH($A531,Variables!$A$5:$A$65,0))="","","."&amp;INDEX(Variables!$D$5:$D$65,MATCH($A531,Variables!$A$5:$A$65,0)))&amp;"."&amp;L$5</f>
        <v>egy.mit.ener.foo.lpg.e.1</v>
      </c>
      <c r="M531" s="43">
        <f>INDEX(Inputs!$U$5:$U$132,MATCH($B531&amp;"|"&amp;$C531,Inputs!$A$5:$A$132,0))</f>
        <v>0</v>
      </c>
      <c r="N531" s="44">
        <f t="shared" ref="N531:Y531" si="440">M531*(1/(1+$G531))^(1+$E531)*(1+N$7)^$D531*(N513/M513)^$E531*((N513+N522)/(M513+M522))^($F531*(1+$E531))</f>
        <v>0</v>
      </c>
      <c r="O531" s="44">
        <f t="shared" si="440"/>
        <v>0</v>
      </c>
      <c r="P531" s="44">
        <f t="shared" si="440"/>
        <v>0</v>
      </c>
      <c r="Q531" s="44">
        <f t="shared" si="440"/>
        <v>0</v>
      </c>
      <c r="R531" s="44">
        <f t="shared" si="440"/>
        <v>0</v>
      </c>
      <c r="S531" s="44">
        <f t="shared" si="440"/>
        <v>0</v>
      </c>
      <c r="T531" s="44">
        <f t="shared" si="440"/>
        <v>0</v>
      </c>
      <c r="U531" s="44">
        <f t="shared" si="440"/>
        <v>0</v>
      </c>
      <c r="V531" s="44">
        <f t="shared" si="440"/>
        <v>0</v>
      </c>
      <c r="W531" s="44">
        <f t="shared" si="440"/>
        <v>0</v>
      </c>
      <c r="X531" s="44">
        <f t="shared" si="440"/>
        <v>0</v>
      </c>
      <c r="Y531" s="44">
        <f t="shared" si="440"/>
        <v>0</v>
      </c>
      <c r="Z531" s="45">
        <f>FUELUSE(Y531,Z513,Y513,Z522,Y522,Z$7,$D531,$E531,$F531,$G531)</f>
        <v>0</v>
      </c>
      <c r="AA531" s="45"/>
      <c r="AB531" s="23" t="str">
        <f>LOWER(Settings!$C$4)&amp;".mit."&amp;$A531&amp;IF($C531="","","."&amp;$C531&amp;"."&amp;$B531)&amp;IF(INDEX(Variables!$D$5:$D$65,MATCH($A531,Variables!$A$5:$A$65,0))="","","."&amp;INDEX(Variables!$D$5:$D$65,MATCH($A531,Variables!$A$5:$A$65,0)))&amp;"."&amp;AB$5</f>
        <v>egy.mit.ener.foo.lpg.e.2</v>
      </c>
      <c r="AC531" s="43">
        <f>INDEX(Inputs!$U$5:$U$132,MATCH($B531&amp;"|"&amp;$C531,Inputs!$A$5:$A$132,0))</f>
        <v>0</v>
      </c>
      <c r="AD531" s="44">
        <f t="shared" ref="AD531:AO531" si="441">AC531*(1/(1+$G531))^(1+$E531)*(1+AD$7)^$D531*(AD513/AC513)^$E531*((AD513+AD522)/(AC513+AC522))^($F531*(1+$E531))</f>
        <v>0</v>
      </c>
      <c r="AE531" s="44">
        <f t="shared" si="441"/>
        <v>0</v>
      </c>
      <c r="AF531" s="44">
        <f t="shared" si="441"/>
        <v>0</v>
      </c>
      <c r="AG531" s="44">
        <f t="shared" si="441"/>
        <v>0</v>
      </c>
      <c r="AH531" s="44">
        <f t="shared" si="441"/>
        <v>0</v>
      </c>
      <c r="AI531" s="44">
        <f t="shared" si="441"/>
        <v>0</v>
      </c>
      <c r="AJ531" s="44">
        <f t="shared" si="441"/>
        <v>0</v>
      </c>
      <c r="AK531" s="44">
        <f t="shared" si="441"/>
        <v>0</v>
      </c>
      <c r="AL531" s="44">
        <f t="shared" si="441"/>
        <v>0</v>
      </c>
      <c r="AM531" s="44">
        <f t="shared" si="441"/>
        <v>0</v>
      </c>
      <c r="AN531" s="44">
        <f t="shared" si="441"/>
        <v>0</v>
      </c>
      <c r="AO531" s="44">
        <f t="shared" si="441"/>
        <v>0</v>
      </c>
      <c r="AP531" s="45">
        <f>FUELUSE(AO531,AP513,AO513,AP522,AO522,AP$7,$D531,$E531,$F531,$G531)</f>
        <v>0</v>
      </c>
    </row>
    <row r="532" spans="1:42" hidden="1" outlineLevel="2" x14ac:dyDescent="0.25">
      <c r="A532" s="5" t="s">
        <v>930</v>
      </c>
      <c r="B532" s="5" t="s">
        <v>875</v>
      </c>
      <c r="C532" s="5" t="s">
        <v>885</v>
      </c>
      <c r="D532" s="37">
        <f>INDEX(Inputs!$N$5:$N$132,MATCH($B532&amp;"|"&amp;$C532,Inputs!$A$5:$A$132,0))</f>
        <v>0.8</v>
      </c>
      <c r="E532" s="37">
        <f>INDEX(Inputs!$O$5:$O$132,MATCH($B532&amp;"|"&amp;$C532,Inputs!$A$5:$A$132,0))</f>
        <v>-0.4</v>
      </c>
      <c r="F532" s="37">
        <f>INDEX(Inputs!$P$5:$P$132,MATCH($B532&amp;"|"&amp;$C532,Inputs!$A$5:$A$132,0))</f>
        <v>-0.4</v>
      </c>
      <c r="G532" s="37">
        <f>INDEX(Inputs!$Q$5:$Q$132,MATCH($B532&amp;"|"&amp;$C532,Inputs!$A$5:$A$132,0))</f>
        <v>5.0000000000000001E-3</v>
      </c>
      <c r="H532" s="5" t="str">
        <f>INDEX(Variables!$B$5:$B$65,MATCH($A532,Variables!$A$5:$A$65,0))&amp;IF($C532="",""," | "&amp;INDEX(Mapping!$B$5:$B$26,MATCH($C532,Mapping!$A$5:$A$26,0))&amp;" | "&amp;INDEX(Mapping!$B$30:$B$41,MATCH($B532,Mapping!$A$30:$A$41,0)))</f>
        <v>Fuel use | Food &amp; forestry | Kerosene</v>
      </c>
      <c r="I532" s="5" t="str">
        <f>INDEX(Variables!$C$5:$C$65,MATCH($A532,Variables!$A$5:$A$65,0))</f>
        <v>ktoe</v>
      </c>
      <c r="J532" s="5" t="str">
        <f>INDEX(Variables!$E$5:$E$65,MATCH($A532,Variables!$A$5:$A$65,0))</f>
        <v>Inputs (base year), CPAT eq. 3.3.3</v>
      </c>
      <c r="K532" s="5"/>
      <c r="L532" s="23" t="str">
        <f>LOWER(Settings!$C$4)&amp;".mit."&amp;$A532&amp;IF($C532="","","."&amp;$C532&amp;"."&amp;$B532)&amp;IF(INDEX(Variables!$D$5:$D$65,MATCH($A532,Variables!$A$5:$A$65,0))="","","."&amp;INDEX(Variables!$D$5:$D$65,MATCH($A532,Variables!$A$5:$A$65,0)))&amp;"."&amp;L$5</f>
        <v>egy.mit.ener.foo.ker.e.1</v>
      </c>
      <c r="M532" s="43">
        <f>INDEX(Inputs!$U$5:$U$132,MATCH($B532&amp;"|"&amp;$C532,Inputs!$A$5:$A$132,0))</f>
        <v>0.34429649428757902</v>
      </c>
      <c r="N532" s="44">
        <f t="shared" ref="N532:Y532" si="442">M532*(1/(1+$G532))^(1+$E532)*(1+N$7)^$D532*(N514/M514)^$E532*((N514+N523)/(M514+M523))^($F532*(1+$E532))</f>
        <v>0.47800646998999174</v>
      </c>
      <c r="O532" s="44">
        <f t="shared" si="442"/>
        <v>0.50418770816444958</v>
      </c>
      <c r="P532" s="44">
        <f t="shared" si="442"/>
        <v>0.52026867609508087</v>
      </c>
      <c r="Q532" s="44">
        <f t="shared" si="442"/>
        <v>0.53623429288694247</v>
      </c>
      <c r="R532" s="44">
        <f t="shared" si="442"/>
        <v>0.55518896321219502</v>
      </c>
      <c r="S532" s="44">
        <f t="shared" si="442"/>
        <v>0.57790897462895208</v>
      </c>
      <c r="T532" s="44">
        <f t="shared" si="442"/>
        <v>0.60015061030453354</v>
      </c>
      <c r="U532" s="44">
        <f t="shared" si="442"/>
        <v>0.62142460522298271</v>
      </c>
      <c r="V532" s="44">
        <f t="shared" si="442"/>
        <v>0.64319178587449322</v>
      </c>
      <c r="W532" s="44">
        <f t="shared" si="442"/>
        <v>0.66545132756932157</v>
      </c>
      <c r="X532" s="44">
        <f t="shared" si="442"/>
        <v>0.68820175331113209</v>
      </c>
      <c r="Y532" s="44">
        <f t="shared" si="442"/>
        <v>0.71144091302707257</v>
      </c>
      <c r="Z532" s="45">
        <f>FUELUSE(Y532,Z514,Y514,Z523,Y523,Z$7,$D532,$E532,$F532,$G532)</f>
        <v>0.73516596347547614</v>
      </c>
      <c r="AA532" s="45"/>
      <c r="AB532" s="23" t="str">
        <f>LOWER(Settings!$C$4)&amp;".mit."&amp;$A532&amp;IF($C532="","","."&amp;$C532&amp;"."&amp;$B532)&amp;IF(INDEX(Variables!$D$5:$D$65,MATCH($A532,Variables!$A$5:$A$65,0))="","","."&amp;INDEX(Variables!$D$5:$D$65,MATCH($A532,Variables!$A$5:$A$65,0)))&amp;"."&amp;AB$5</f>
        <v>egy.mit.ener.foo.ker.e.2</v>
      </c>
      <c r="AC532" s="43">
        <f>INDEX(Inputs!$U$5:$U$132,MATCH($B532&amp;"|"&amp;$C532,Inputs!$A$5:$A$132,0))</f>
        <v>0.34429649428757902</v>
      </c>
      <c r="AD532" s="44">
        <f t="shared" ref="AD532:AO532" si="443">AC532*(1/(1+$G532))^(1+$E532)*(1+AD$7)^$D532*(AD514/AC514)^$E532*((AD514+AD523)/(AC514+AC523))^($F532*(1+$E532))</f>
        <v>0.47800646998999174</v>
      </c>
      <c r="AE532" s="44">
        <f t="shared" si="443"/>
        <v>0.50418770816444958</v>
      </c>
      <c r="AF532" s="44">
        <f t="shared" si="443"/>
        <v>0.52026867609508087</v>
      </c>
      <c r="AG532" s="44">
        <f t="shared" si="443"/>
        <v>0.53623429288694247</v>
      </c>
      <c r="AH532" s="44">
        <f t="shared" si="443"/>
        <v>0.48337985773686953</v>
      </c>
      <c r="AI532" s="44">
        <f t="shared" si="443"/>
        <v>0.50316122338735092</v>
      </c>
      <c r="AJ532" s="44">
        <f t="shared" si="443"/>
        <v>0.52252608724648475</v>
      </c>
      <c r="AK532" s="44">
        <f t="shared" si="443"/>
        <v>0.54104846668586948</v>
      </c>
      <c r="AL532" s="44">
        <f t="shared" si="443"/>
        <v>0.56000024235839563</v>
      </c>
      <c r="AM532" s="44">
        <f t="shared" si="443"/>
        <v>0.57938069624112454</v>
      </c>
      <c r="AN532" s="44">
        <f t="shared" si="443"/>
        <v>0.59918854237499386</v>
      </c>
      <c r="AO532" s="44">
        <f t="shared" si="443"/>
        <v>0.61942190878131109</v>
      </c>
      <c r="AP532" s="45">
        <f>FUELUSE(AO532,AP514,AO514,AP523,AO523,AP$7,$D532,$E532,$F532,$G532)</f>
        <v>0.64007831996822828</v>
      </c>
    </row>
    <row r="533" spans="1:42" hidden="1" outlineLevel="2" x14ac:dyDescent="0.25">
      <c r="A533" s="5" t="s">
        <v>930</v>
      </c>
      <c r="B533" s="5" t="s">
        <v>876</v>
      </c>
      <c r="C533" s="5" t="s">
        <v>885</v>
      </c>
      <c r="D533" s="37">
        <f>INDEX(Inputs!$N$5:$N$132,MATCH($B533&amp;"|"&amp;$C533,Inputs!$A$5:$A$132,0))</f>
        <v>0.8</v>
      </c>
      <c r="E533" s="37">
        <f>INDEX(Inputs!$O$5:$O$132,MATCH($B533&amp;"|"&amp;$C533,Inputs!$A$5:$A$132,0))</f>
        <v>-0.4</v>
      </c>
      <c r="F533" s="37">
        <f>INDEX(Inputs!$P$5:$P$132,MATCH($B533&amp;"|"&amp;$C533,Inputs!$A$5:$A$132,0))</f>
        <v>-0.4</v>
      </c>
      <c r="G533" s="37">
        <f>INDEX(Inputs!$Q$5:$Q$132,MATCH($B533&amp;"|"&amp;$C533,Inputs!$A$5:$A$132,0))</f>
        <v>5.0000000000000001E-3</v>
      </c>
      <c r="H533" s="5" t="str">
        <f>INDEX(Variables!$B$5:$B$65,MATCH($A533,Variables!$A$5:$A$65,0))&amp;IF($C533="",""," | "&amp;INDEX(Mapping!$B$5:$B$26,MATCH($C533,Mapping!$A$5:$A$26,0))&amp;" | "&amp;INDEX(Mapping!$B$30:$B$41,MATCH($B533,Mapping!$A$30:$A$41,0)))</f>
        <v>Fuel use | Food &amp; forestry | Other oil products</v>
      </c>
      <c r="I533" s="5" t="str">
        <f>INDEX(Variables!$C$5:$C$65,MATCH($A533,Variables!$A$5:$A$65,0))</f>
        <v>ktoe</v>
      </c>
      <c r="J533" s="5" t="str">
        <f>INDEX(Variables!$E$5:$E$65,MATCH($A533,Variables!$A$5:$A$65,0))</f>
        <v>Inputs (base year), CPAT eq. 3.3.3</v>
      </c>
      <c r="K533" s="5"/>
      <c r="L533" s="23" t="str">
        <f>LOWER(Settings!$C$4)&amp;".mit."&amp;$A533&amp;IF($C533="","","."&amp;$C533&amp;"."&amp;$B533)&amp;IF(INDEX(Variables!$D$5:$D$65,MATCH($A533,Variables!$A$5:$A$65,0))="","","."&amp;INDEX(Variables!$D$5:$D$65,MATCH($A533,Variables!$A$5:$A$65,0)))&amp;"."&amp;L$5</f>
        <v>egy.mit.ener.foo.oop.e.1</v>
      </c>
      <c r="M533" s="43">
        <f>INDEX(Inputs!$U$5:$U$132,MATCH($B533&amp;"|"&amp;$C533,Inputs!$A$5:$A$132,0))</f>
        <v>0</v>
      </c>
      <c r="N533" s="44">
        <f t="shared" ref="N533:Y533" si="444">M533*(1/(1+$G533))^(1+$E533)*(1+N$7)^$D533*(N515/M515)^$E533*((N515+N524)/(M515+M524))^($F533*(1+$E533))</f>
        <v>0</v>
      </c>
      <c r="O533" s="44">
        <f t="shared" si="444"/>
        <v>0</v>
      </c>
      <c r="P533" s="44">
        <f t="shared" si="444"/>
        <v>0</v>
      </c>
      <c r="Q533" s="44">
        <f t="shared" si="444"/>
        <v>0</v>
      </c>
      <c r="R533" s="44">
        <f t="shared" si="444"/>
        <v>0</v>
      </c>
      <c r="S533" s="44">
        <f t="shared" si="444"/>
        <v>0</v>
      </c>
      <c r="T533" s="44">
        <f t="shared" si="444"/>
        <v>0</v>
      </c>
      <c r="U533" s="44">
        <f t="shared" si="444"/>
        <v>0</v>
      </c>
      <c r="V533" s="44">
        <f t="shared" si="444"/>
        <v>0</v>
      </c>
      <c r="W533" s="44">
        <f t="shared" si="444"/>
        <v>0</v>
      </c>
      <c r="X533" s="44">
        <f t="shared" si="444"/>
        <v>0</v>
      </c>
      <c r="Y533" s="44">
        <f t="shared" si="444"/>
        <v>0</v>
      </c>
      <c r="Z533" s="45">
        <f>FUELUSE(Y533,Z515,Y515,Z524,Y524,Z$7,$D533,$E533,$F533,$G533)</f>
        <v>0</v>
      </c>
      <c r="AA533" s="45"/>
      <c r="AB533" s="23" t="str">
        <f>LOWER(Settings!$C$4)&amp;".mit."&amp;$A533&amp;IF($C533="","","."&amp;$C533&amp;"."&amp;$B533)&amp;IF(INDEX(Variables!$D$5:$D$65,MATCH($A533,Variables!$A$5:$A$65,0))="","","."&amp;INDEX(Variables!$D$5:$D$65,MATCH($A533,Variables!$A$5:$A$65,0)))&amp;"."&amp;AB$5</f>
        <v>egy.mit.ener.foo.oop.e.2</v>
      </c>
      <c r="AC533" s="43">
        <f>INDEX(Inputs!$U$5:$U$132,MATCH($B533&amp;"|"&amp;$C533,Inputs!$A$5:$A$132,0))</f>
        <v>0</v>
      </c>
      <c r="AD533" s="44">
        <f t="shared" ref="AD533:AO533" si="445">AC533*(1/(1+$G533))^(1+$E533)*(1+AD$7)^$D533*(AD515/AC515)^$E533*((AD515+AD524)/(AC515+AC524))^($F533*(1+$E533))</f>
        <v>0</v>
      </c>
      <c r="AE533" s="44">
        <f t="shared" si="445"/>
        <v>0</v>
      </c>
      <c r="AF533" s="44">
        <f t="shared" si="445"/>
        <v>0</v>
      </c>
      <c r="AG533" s="44">
        <f t="shared" si="445"/>
        <v>0</v>
      </c>
      <c r="AH533" s="44">
        <f t="shared" si="445"/>
        <v>0</v>
      </c>
      <c r="AI533" s="44">
        <f t="shared" si="445"/>
        <v>0</v>
      </c>
      <c r="AJ533" s="44">
        <f t="shared" si="445"/>
        <v>0</v>
      </c>
      <c r="AK533" s="44">
        <f t="shared" si="445"/>
        <v>0</v>
      </c>
      <c r="AL533" s="44">
        <f t="shared" si="445"/>
        <v>0</v>
      </c>
      <c r="AM533" s="44">
        <f t="shared" si="445"/>
        <v>0</v>
      </c>
      <c r="AN533" s="44">
        <f t="shared" si="445"/>
        <v>0</v>
      </c>
      <c r="AO533" s="44">
        <f t="shared" si="445"/>
        <v>0</v>
      </c>
      <c r="AP533" s="45">
        <f>FUELUSE(AO533,AP515,AO515,AP524,AO524,AP$7,$D533,$E533,$F533,$G533)</f>
        <v>0</v>
      </c>
    </row>
    <row r="534" spans="1:42" hidden="1" outlineLevel="2" x14ac:dyDescent="0.25">
      <c r="A534" s="5" t="s">
        <v>930</v>
      </c>
      <c r="B534" s="5" t="s">
        <v>877</v>
      </c>
      <c r="C534" s="5" t="s">
        <v>885</v>
      </c>
      <c r="D534" s="37">
        <f>INDEX(Inputs!$N$5:$N$132,MATCH($B534&amp;"|"&amp;$C534,Inputs!$A$5:$A$132,0))</f>
        <v>0.1</v>
      </c>
      <c r="E534" s="37">
        <f>INDEX(Inputs!$O$5:$O$132,MATCH($B534&amp;"|"&amp;$C534,Inputs!$A$5:$A$132,0))</f>
        <v>-0.3</v>
      </c>
      <c r="F534" s="37">
        <f>INDEX(Inputs!$P$5:$P$132,MATCH($B534&amp;"|"&amp;$C534,Inputs!$A$5:$A$132,0))</f>
        <v>-0.2</v>
      </c>
      <c r="G534" s="37">
        <f>INDEX(Inputs!$Q$5:$Q$132,MATCH($B534&amp;"|"&amp;$C534,Inputs!$A$5:$A$132,0))</f>
        <v>5.0000000000000001E-3</v>
      </c>
      <c r="H534" s="5" t="str">
        <f>INDEX(Variables!$B$5:$B$65,MATCH($A534,Variables!$A$5:$A$65,0))&amp;IF($C534="",""," | "&amp;INDEX(Mapping!$B$5:$B$26,MATCH($C534,Mapping!$A$5:$A$26,0))&amp;" | "&amp;INDEX(Mapping!$B$30:$B$41,MATCH($B534,Mapping!$A$30:$A$41,0)))</f>
        <v>Fuel use | Food &amp; forestry | Biomass</v>
      </c>
      <c r="I534" s="5" t="str">
        <f>INDEX(Variables!$C$5:$C$65,MATCH($A534,Variables!$A$5:$A$65,0))</f>
        <v>ktoe</v>
      </c>
      <c r="J534" s="5" t="str">
        <f>INDEX(Variables!$E$5:$E$65,MATCH($A534,Variables!$A$5:$A$65,0))</f>
        <v>Inputs (base year), CPAT eq. 3.3.3</v>
      </c>
      <c r="K534" s="5"/>
      <c r="L534" s="23" t="str">
        <f>LOWER(Settings!$C$4)&amp;".mit."&amp;$A534&amp;IF($C534="","","."&amp;$C534&amp;"."&amp;$B534)&amp;IF(INDEX(Variables!$D$5:$D$65,MATCH($A534,Variables!$A$5:$A$65,0))="","","."&amp;INDEX(Variables!$D$5:$D$65,MATCH($A534,Variables!$A$5:$A$65,0)))&amp;"."&amp;L$5</f>
        <v>egy.mit.ener.foo.bio.e.1</v>
      </c>
      <c r="M534" s="43">
        <f>INDEX(Inputs!$U$5:$U$132,MATCH($B534&amp;"|"&amp;$C534,Inputs!$A$5:$A$132,0))</f>
        <v>0</v>
      </c>
      <c r="N534" s="44">
        <f t="shared" ref="N534:Y534" si="446">M534*(1/(1+$G534))^(1+$E534)*(1+N$7)^$D534*(N516/M516)^$E534*((N516+N525)/(M516+M525))^($F534*(1+$E534))</f>
        <v>0</v>
      </c>
      <c r="O534" s="44">
        <f t="shared" si="446"/>
        <v>0</v>
      </c>
      <c r="P534" s="44">
        <f t="shared" si="446"/>
        <v>0</v>
      </c>
      <c r="Q534" s="44">
        <f t="shared" si="446"/>
        <v>0</v>
      </c>
      <c r="R534" s="44">
        <f t="shared" si="446"/>
        <v>0</v>
      </c>
      <c r="S534" s="44">
        <f t="shared" si="446"/>
        <v>0</v>
      </c>
      <c r="T534" s="44">
        <f t="shared" si="446"/>
        <v>0</v>
      </c>
      <c r="U534" s="44">
        <f t="shared" si="446"/>
        <v>0</v>
      </c>
      <c r="V534" s="44">
        <f t="shared" si="446"/>
        <v>0</v>
      </c>
      <c r="W534" s="44">
        <f t="shared" si="446"/>
        <v>0</v>
      </c>
      <c r="X534" s="44">
        <f t="shared" si="446"/>
        <v>0</v>
      </c>
      <c r="Y534" s="44">
        <f t="shared" si="446"/>
        <v>0</v>
      </c>
      <c r="Z534" s="45">
        <f>FUELUSE(Y534,Z516,Y516,Z525,Y525,Z$7,$D534,$E534,$F534,$G534)</f>
        <v>0</v>
      </c>
      <c r="AA534" s="45"/>
      <c r="AB534" s="23" t="str">
        <f>LOWER(Settings!$C$4)&amp;".mit."&amp;$A534&amp;IF($C534="","","."&amp;$C534&amp;"."&amp;$B534)&amp;IF(INDEX(Variables!$D$5:$D$65,MATCH($A534,Variables!$A$5:$A$65,0))="","","."&amp;INDEX(Variables!$D$5:$D$65,MATCH($A534,Variables!$A$5:$A$65,0)))&amp;"."&amp;AB$5</f>
        <v>egy.mit.ener.foo.bio.e.2</v>
      </c>
      <c r="AC534" s="43">
        <f>INDEX(Inputs!$U$5:$U$132,MATCH($B534&amp;"|"&amp;$C534,Inputs!$A$5:$A$132,0))</f>
        <v>0</v>
      </c>
      <c r="AD534" s="44">
        <f t="shared" ref="AD534:AO534" si="447">AC534*(1/(1+$G534))^(1+$E534)*(1+AD$7)^$D534*(AD516/AC516)^$E534*((AD516+AD525)/(AC516+AC525))^($F534*(1+$E534))</f>
        <v>0</v>
      </c>
      <c r="AE534" s="44">
        <f t="shared" si="447"/>
        <v>0</v>
      </c>
      <c r="AF534" s="44">
        <f t="shared" si="447"/>
        <v>0</v>
      </c>
      <c r="AG534" s="44">
        <f t="shared" si="447"/>
        <v>0</v>
      </c>
      <c r="AH534" s="44">
        <f t="shared" si="447"/>
        <v>0</v>
      </c>
      <c r="AI534" s="44">
        <f t="shared" si="447"/>
        <v>0</v>
      </c>
      <c r="AJ534" s="44">
        <f t="shared" si="447"/>
        <v>0</v>
      </c>
      <c r="AK534" s="44">
        <f t="shared" si="447"/>
        <v>0</v>
      </c>
      <c r="AL534" s="44">
        <f t="shared" si="447"/>
        <v>0</v>
      </c>
      <c r="AM534" s="44">
        <f t="shared" si="447"/>
        <v>0</v>
      </c>
      <c r="AN534" s="44">
        <f t="shared" si="447"/>
        <v>0</v>
      </c>
      <c r="AO534" s="44">
        <f t="shared" si="447"/>
        <v>0</v>
      </c>
      <c r="AP534" s="45">
        <f>FUELUSE(AO534,AP516,AO516,AP525,AO525,AP$7,$D534,$E534,$F534,$G534)</f>
        <v>0</v>
      </c>
    </row>
    <row r="535" spans="1:42" hidden="1" outlineLevel="2" x14ac:dyDescent="0.25"/>
    <row r="536" spans="1:42" outlineLevel="1" collapsed="1" x14ac:dyDescent="0.25">
      <c r="A536" s="7" t="s">
        <v>930</v>
      </c>
      <c r="B536" s="7" t="s">
        <v>870</v>
      </c>
      <c r="C536" s="7" t="s">
        <v>886</v>
      </c>
      <c r="H536" s="7" t="str">
        <f>INDEX(Variables!$B$5:$B$65,MATCH($A536,Variables!$A$5:$A$65,0))&amp;IF($C536="",""," | "&amp;INDEX(Mapping!$B$5:$B$26,MATCH($C536,Mapping!$A$5:$A$26,0))&amp;" | "&amp;INDEX(Mapping!$B$30:$B$41,MATCH($B536,Mapping!$A$30:$A$41,0)))</f>
        <v>Fuel use | Services (public &amp; private) | All fuels</v>
      </c>
      <c r="I536" s="7" t="str">
        <f>INDEX(Variables!$C$5:$C$65,MATCH($A536,Variables!$A$5:$A$65,0))</f>
        <v>ktoe</v>
      </c>
      <c r="J536" s="7" t="str">
        <f>INDEX(Variables!$E$5:$E$65,MATCH($A536,Variables!$A$5:$A$65,0))</f>
        <v>Inputs (base year), CPAT eq. 3.3.3</v>
      </c>
      <c r="K536" s="7"/>
      <c r="L536" s="28" t="str">
        <f>LOWER(Settings!$C$4)&amp;".mit."&amp;$A536&amp;IF($C536="","","."&amp;$C536&amp;"."&amp;$B536)&amp;IF(INDEX(Variables!$D$5:$D$65,MATCH($A536,Variables!$A$5:$A$65,0))="","","."&amp;INDEX(Variables!$D$5:$D$65,MATCH($A536,Variables!$A$5:$A$65,0)))&amp;"."&amp;L$5</f>
        <v>egy.mit.ener.srv.all.e.1</v>
      </c>
      <c r="M536" s="41">
        <f t="shared" ref="M536:Z536" si="448">SUM(M582:M589)</f>
        <v>0</v>
      </c>
      <c r="N536" s="42">
        <f t="shared" si="448"/>
        <v>0</v>
      </c>
      <c r="O536" s="42">
        <f t="shared" si="448"/>
        <v>0</v>
      </c>
      <c r="P536" s="42">
        <f t="shared" si="448"/>
        <v>0</v>
      </c>
      <c r="Q536" s="42">
        <f t="shared" si="448"/>
        <v>0</v>
      </c>
      <c r="R536" s="42">
        <f t="shared" si="448"/>
        <v>0</v>
      </c>
      <c r="S536" s="42">
        <f t="shared" si="448"/>
        <v>0</v>
      </c>
      <c r="T536" s="42">
        <f t="shared" si="448"/>
        <v>0</v>
      </c>
      <c r="U536" s="42">
        <f t="shared" si="448"/>
        <v>0</v>
      </c>
      <c r="V536" s="42">
        <f t="shared" si="448"/>
        <v>0</v>
      </c>
      <c r="W536" s="42">
        <f t="shared" si="448"/>
        <v>0</v>
      </c>
      <c r="X536" s="42">
        <f t="shared" si="448"/>
        <v>0</v>
      </c>
      <c r="Y536" s="42">
        <f t="shared" si="448"/>
        <v>0</v>
      </c>
      <c r="Z536" s="42">
        <f t="shared" si="448"/>
        <v>0</v>
      </c>
      <c r="AA536" s="42"/>
      <c r="AB536" s="28" t="str">
        <f>LOWER(Settings!$C$4)&amp;".mit."&amp;$A536&amp;IF($C536="","","."&amp;$C536&amp;"."&amp;$B536)&amp;IF(INDEX(Variables!$D$5:$D$65,MATCH($A536,Variables!$A$5:$A$65,0))="","","."&amp;INDEX(Variables!$D$5:$D$65,MATCH($A536,Variables!$A$5:$A$65,0)))&amp;"."&amp;AB$5</f>
        <v>egy.mit.ener.srv.all.e.2</v>
      </c>
      <c r="AC536" s="41">
        <f t="shared" ref="AC536:AP536" si="449">SUM(AC582:AC589)</f>
        <v>0</v>
      </c>
      <c r="AD536" s="42">
        <f t="shared" si="449"/>
        <v>0</v>
      </c>
      <c r="AE536" s="42">
        <f t="shared" si="449"/>
        <v>0</v>
      </c>
      <c r="AF536" s="42">
        <f t="shared" si="449"/>
        <v>0</v>
      </c>
      <c r="AG536" s="42">
        <f t="shared" si="449"/>
        <v>0</v>
      </c>
      <c r="AH536" s="42">
        <f t="shared" si="449"/>
        <v>0</v>
      </c>
      <c r="AI536" s="42">
        <f t="shared" si="449"/>
        <v>0</v>
      </c>
      <c r="AJ536" s="42">
        <f t="shared" si="449"/>
        <v>0</v>
      </c>
      <c r="AK536" s="42">
        <f t="shared" si="449"/>
        <v>0</v>
      </c>
      <c r="AL536" s="42">
        <f t="shared" si="449"/>
        <v>0</v>
      </c>
      <c r="AM536" s="42">
        <f t="shared" si="449"/>
        <v>0</v>
      </c>
      <c r="AN536" s="42">
        <f t="shared" si="449"/>
        <v>0</v>
      </c>
      <c r="AO536" s="42">
        <f t="shared" si="449"/>
        <v>0</v>
      </c>
      <c r="AP536" s="42">
        <f t="shared" si="449"/>
        <v>0</v>
      </c>
    </row>
    <row r="537" spans="1:42" hidden="1" outlineLevel="2" x14ac:dyDescent="0.25">
      <c r="A537" s="5" t="s">
        <v>931</v>
      </c>
      <c r="B537" s="5" t="s">
        <v>869</v>
      </c>
      <c r="C537" s="5" t="s">
        <v>886</v>
      </c>
      <c r="D537" s="37">
        <f>INDEX(Inputs!$T$5:$T$132,MATCH($B537&amp;"|"&amp;$C537,Inputs!$A$5:$A$132,0))</f>
        <v>9.4299999999999995E-2</v>
      </c>
      <c r="E537" s="37">
        <f>INDEX(Inputs!$J$5:$J$132,MATCH($B537&amp;"|"&amp;$C537,Inputs!$A$5:$A$132,0))</f>
        <v>1</v>
      </c>
      <c r="F537" s="37">
        <f>INDEX(Inputs!$K$5:$K$132,MATCH($B537&amp;"|"&amp;$C537,Inputs!$A$5:$A$132,0))</f>
        <v>8</v>
      </c>
      <c r="G537" s="36"/>
      <c r="H537" s="5" t="str">
        <f>INDEX(Variables!$B$5:$B$65,MATCH($A537,Variables!$A$5:$A$65,0))&amp;IF($C537="",""," | "&amp;INDEX(Mapping!$B$5:$B$26,MATCH($C537,Mapping!$A$5:$A$26,0))&amp;" | "&amp;INDEX(Mapping!$B$30:$B$41,MATCH($B537,Mapping!$A$30:$A$41,0)))</f>
        <v>New carbon tax | Services (public &amp; private) | Coal</v>
      </c>
      <c r="I537" s="5" t="str">
        <f>INDEX(Variables!$C$5:$C$65,MATCH($A537,Variables!$A$5:$A$65,0))</f>
        <v>$/GJ</v>
      </c>
      <c r="J537" s="5" t="str">
        <f>INDEX(Variables!$E$5:$E$65,MATCH($A537,Variables!$A$5:$A$65,0))</f>
        <v>Carbon price x EF x fuel and sector coverage</v>
      </c>
      <c r="K537" s="5"/>
      <c r="L537" s="23" t="str">
        <f>LOWER(Settings!$C$4)&amp;".mit."&amp;$A537&amp;IF($C537="","","."&amp;$C537&amp;"."&amp;$B537)&amp;IF(INDEX(Variables!$D$5:$D$65,MATCH($A537,Variables!$A$5:$A$65,0))="","","."&amp;INDEX(Variables!$D$5:$D$65,MATCH($A537,Variables!$A$5:$A$65,0)))&amp;"."&amp;L$5</f>
        <v>egy.mit.ctxnew.srv.coa.a.1</v>
      </c>
      <c r="M537" s="38">
        <f t="shared" ref="M537:Z544" si="450">M$12*$D537*INDEX(M$21:M$28,$E537)*INDEX(M$30:M$46,$F537)</f>
        <v>0</v>
      </c>
      <c r="N537" s="37">
        <f t="shared" si="450"/>
        <v>0</v>
      </c>
      <c r="O537" s="37">
        <f t="shared" si="450"/>
        <v>0</v>
      </c>
      <c r="P537" s="37">
        <f t="shared" si="450"/>
        <v>0</v>
      </c>
      <c r="Q537" s="37">
        <f t="shared" si="450"/>
        <v>0</v>
      </c>
      <c r="R537" s="37">
        <f t="shared" si="450"/>
        <v>0</v>
      </c>
      <c r="S537" s="37">
        <f t="shared" si="450"/>
        <v>0</v>
      </c>
      <c r="T537" s="37">
        <f t="shared" si="450"/>
        <v>0</v>
      </c>
      <c r="U537" s="37">
        <f t="shared" si="450"/>
        <v>0</v>
      </c>
      <c r="V537" s="37">
        <f t="shared" si="450"/>
        <v>0</v>
      </c>
      <c r="W537" s="37">
        <f t="shared" si="450"/>
        <v>0</v>
      </c>
      <c r="X537" s="37">
        <f t="shared" si="450"/>
        <v>0</v>
      </c>
      <c r="Y537" s="37">
        <f t="shared" si="450"/>
        <v>0</v>
      </c>
      <c r="Z537" s="37">
        <f t="shared" si="450"/>
        <v>0</v>
      </c>
      <c r="AA537" s="37"/>
      <c r="AB537" s="23" t="str">
        <f>LOWER(Settings!$C$4)&amp;".mit."&amp;$A537&amp;IF($C537="","","."&amp;$C537&amp;"."&amp;$B537)&amp;IF(INDEX(Variables!$D$5:$D$65,MATCH($A537,Variables!$A$5:$A$65,0))="","","."&amp;INDEX(Variables!$D$5:$D$65,MATCH($A537,Variables!$A$5:$A$65,0)))&amp;"."&amp;AB$5</f>
        <v>egy.mit.ctxnew.srv.coa.a.2</v>
      </c>
      <c r="AC537" s="38">
        <f t="shared" ref="AC537:AP544" si="451">AC$12*$D537*INDEX(AC$21:AC$28,$E537)*INDEX(AC$30:AC$46,$F537)</f>
        <v>0</v>
      </c>
      <c r="AD537" s="37">
        <f t="shared" si="451"/>
        <v>0</v>
      </c>
      <c r="AE537" s="37">
        <f t="shared" si="451"/>
        <v>0</v>
      </c>
      <c r="AF537" s="37">
        <f t="shared" si="451"/>
        <v>0</v>
      </c>
      <c r="AG537" s="37">
        <f t="shared" si="451"/>
        <v>0</v>
      </c>
      <c r="AH537" s="37">
        <f t="shared" si="451"/>
        <v>1.8859999999999999</v>
      </c>
      <c r="AI537" s="37">
        <f t="shared" si="451"/>
        <v>1.8859999999999999</v>
      </c>
      <c r="AJ537" s="37">
        <f t="shared" si="451"/>
        <v>1.8859999999999999</v>
      </c>
      <c r="AK537" s="37">
        <f t="shared" si="451"/>
        <v>1.8859999999999999</v>
      </c>
      <c r="AL537" s="37">
        <f t="shared" si="451"/>
        <v>1.8859999999999999</v>
      </c>
      <c r="AM537" s="37">
        <f t="shared" si="451"/>
        <v>1.8859999999999999</v>
      </c>
      <c r="AN537" s="37">
        <f t="shared" si="451"/>
        <v>1.8859999999999999</v>
      </c>
      <c r="AO537" s="37">
        <f t="shared" si="451"/>
        <v>1.8859999999999999</v>
      </c>
      <c r="AP537" s="37">
        <f t="shared" si="451"/>
        <v>1.8859999999999999</v>
      </c>
    </row>
    <row r="538" spans="1:42" hidden="1" outlineLevel="2" x14ac:dyDescent="0.25">
      <c r="A538" s="5" t="s">
        <v>931</v>
      </c>
      <c r="B538" s="5" t="s">
        <v>871</v>
      </c>
      <c r="C538" s="5" t="s">
        <v>886</v>
      </c>
      <c r="D538" s="37">
        <f>INDEX(Inputs!$T$5:$T$132,MATCH($B538&amp;"|"&amp;$C538,Inputs!$A$5:$A$132,0))</f>
        <v>5.5800000000000002E-2</v>
      </c>
      <c r="E538" s="37">
        <f>INDEX(Inputs!$J$5:$J$132,MATCH($B538&amp;"|"&amp;$C538,Inputs!$A$5:$A$132,0))</f>
        <v>2</v>
      </c>
      <c r="F538" s="37">
        <f>INDEX(Inputs!$K$5:$K$132,MATCH($B538&amp;"|"&amp;$C538,Inputs!$A$5:$A$132,0))</f>
        <v>8</v>
      </c>
      <c r="G538" s="36"/>
      <c r="H538" s="5" t="str">
        <f>INDEX(Variables!$B$5:$B$65,MATCH($A538,Variables!$A$5:$A$65,0))&amp;IF($C538="",""," | "&amp;INDEX(Mapping!$B$5:$B$26,MATCH($C538,Mapping!$A$5:$A$26,0))&amp;" | "&amp;INDEX(Mapping!$B$30:$B$41,MATCH($B538,Mapping!$A$30:$A$41,0)))</f>
        <v>New carbon tax | Services (public &amp; private) | Natural gas</v>
      </c>
      <c r="I538" s="5" t="str">
        <f>INDEX(Variables!$C$5:$C$65,MATCH($A538,Variables!$A$5:$A$65,0))</f>
        <v>$/GJ</v>
      </c>
      <c r="J538" s="5" t="str">
        <f>INDEX(Variables!$E$5:$E$65,MATCH($A538,Variables!$A$5:$A$65,0))</f>
        <v>Carbon price x EF x fuel and sector coverage</v>
      </c>
      <c r="K538" s="5"/>
      <c r="L538" s="23" t="str">
        <f>LOWER(Settings!$C$4)&amp;".mit."&amp;$A538&amp;IF($C538="","","."&amp;$C538&amp;"."&amp;$B538)&amp;IF(INDEX(Variables!$D$5:$D$65,MATCH($A538,Variables!$A$5:$A$65,0))="","","."&amp;INDEX(Variables!$D$5:$D$65,MATCH($A538,Variables!$A$5:$A$65,0)))&amp;"."&amp;L$5</f>
        <v>egy.mit.ctxnew.srv.nga.a.1</v>
      </c>
      <c r="M538" s="38">
        <f t="shared" si="450"/>
        <v>0</v>
      </c>
      <c r="N538" s="37">
        <f t="shared" si="450"/>
        <v>0</v>
      </c>
      <c r="O538" s="37">
        <f t="shared" si="450"/>
        <v>0</v>
      </c>
      <c r="P538" s="37">
        <f t="shared" si="450"/>
        <v>0</v>
      </c>
      <c r="Q538" s="37">
        <f t="shared" si="450"/>
        <v>0</v>
      </c>
      <c r="R538" s="37">
        <f t="shared" si="450"/>
        <v>0</v>
      </c>
      <c r="S538" s="37">
        <f t="shared" si="450"/>
        <v>0</v>
      </c>
      <c r="T538" s="37">
        <f t="shared" si="450"/>
        <v>0</v>
      </c>
      <c r="U538" s="37">
        <f t="shared" si="450"/>
        <v>0</v>
      </c>
      <c r="V538" s="37">
        <f t="shared" si="450"/>
        <v>0</v>
      </c>
      <c r="W538" s="37">
        <f t="shared" si="450"/>
        <v>0</v>
      </c>
      <c r="X538" s="37">
        <f t="shared" si="450"/>
        <v>0</v>
      </c>
      <c r="Y538" s="37">
        <f t="shared" si="450"/>
        <v>0</v>
      </c>
      <c r="Z538" s="37">
        <f t="shared" si="450"/>
        <v>0</v>
      </c>
      <c r="AA538" s="37"/>
      <c r="AB538" s="23" t="str">
        <f>LOWER(Settings!$C$4)&amp;".mit."&amp;$A538&amp;IF($C538="","","."&amp;$C538&amp;"."&amp;$B538)&amp;IF(INDEX(Variables!$D$5:$D$65,MATCH($A538,Variables!$A$5:$A$65,0))="","","."&amp;INDEX(Variables!$D$5:$D$65,MATCH($A538,Variables!$A$5:$A$65,0)))&amp;"."&amp;AB$5</f>
        <v>egy.mit.ctxnew.srv.nga.a.2</v>
      </c>
      <c r="AC538" s="38">
        <f t="shared" si="451"/>
        <v>0</v>
      </c>
      <c r="AD538" s="37">
        <f t="shared" si="451"/>
        <v>0</v>
      </c>
      <c r="AE538" s="37">
        <f t="shared" si="451"/>
        <v>0</v>
      </c>
      <c r="AF538" s="37">
        <f t="shared" si="451"/>
        <v>0</v>
      </c>
      <c r="AG538" s="37">
        <f t="shared" si="451"/>
        <v>0</v>
      </c>
      <c r="AH538" s="37">
        <f t="shared" si="451"/>
        <v>1.1160000000000001</v>
      </c>
      <c r="AI538" s="37">
        <f t="shared" si="451"/>
        <v>1.1160000000000001</v>
      </c>
      <c r="AJ538" s="37">
        <f t="shared" si="451"/>
        <v>1.1160000000000001</v>
      </c>
      <c r="AK538" s="37">
        <f t="shared" si="451"/>
        <v>1.1160000000000001</v>
      </c>
      <c r="AL538" s="37">
        <f t="shared" si="451"/>
        <v>1.1160000000000001</v>
      </c>
      <c r="AM538" s="37">
        <f t="shared" si="451"/>
        <v>1.1160000000000001</v>
      </c>
      <c r="AN538" s="37">
        <f t="shared" si="451"/>
        <v>1.1160000000000001</v>
      </c>
      <c r="AO538" s="37">
        <f t="shared" si="451"/>
        <v>1.1160000000000001</v>
      </c>
      <c r="AP538" s="37">
        <f t="shared" si="451"/>
        <v>1.1160000000000001</v>
      </c>
    </row>
    <row r="539" spans="1:42" hidden="1" outlineLevel="2" x14ac:dyDescent="0.25">
      <c r="A539" s="5" t="s">
        <v>931</v>
      </c>
      <c r="B539" s="5" t="s">
        <v>872</v>
      </c>
      <c r="C539" s="5" t="s">
        <v>886</v>
      </c>
      <c r="D539" s="37">
        <f>INDEX(Inputs!$T$5:$T$132,MATCH($B539&amp;"|"&amp;$C539,Inputs!$A$5:$A$132,0))</f>
        <v>6.8555000000000005E-2</v>
      </c>
      <c r="E539" s="37">
        <f>INDEX(Inputs!$J$5:$J$132,MATCH($B539&amp;"|"&amp;$C539,Inputs!$A$5:$A$132,0))</f>
        <v>3</v>
      </c>
      <c r="F539" s="37">
        <f>INDEX(Inputs!$K$5:$K$132,MATCH($B539&amp;"|"&amp;$C539,Inputs!$A$5:$A$132,0))</f>
        <v>8</v>
      </c>
      <c r="G539" s="36"/>
      <c r="H539" s="5" t="str">
        <f>INDEX(Variables!$B$5:$B$65,MATCH($A539,Variables!$A$5:$A$65,0))&amp;IF($C539="",""," | "&amp;INDEX(Mapping!$B$5:$B$26,MATCH($C539,Mapping!$A$5:$A$26,0))&amp;" | "&amp;INDEX(Mapping!$B$30:$B$41,MATCH($B539,Mapping!$A$30:$A$41,0)))</f>
        <v>New carbon tax | Services (public &amp; private) | Gasoline</v>
      </c>
      <c r="I539" s="5" t="str">
        <f>INDEX(Variables!$C$5:$C$65,MATCH($A539,Variables!$A$5:$A$65,0))</f>
        <v>$/GJ</v>
      </c>
      <c r="J539" s="5" t="str">
        <f>INDEX(Variables!$E$5:$E$65,MATCH($A539,Variables!$A$5:$A$65,0))</f>
        <v>Carbon price x EF x fuel and sector coverage</v>
      </c>
      <c r="K539" s="5"/>
      <c r="L539" s="23" t="str">
        <f>LOWER(Settings!$C$4)&amp;".mit."&amp;$A539&amp;IF($C539="","","."&amp;$C539&amp;"."&amp;$B539)&amp;IF(INDEX(Variables!$D$5:$D$65,MATCH($A539,Variables!$A$5:$A$65,0))="","","."&amp;INDEX(Variables!$D$5:$D$65,MATCH($A539,Variables!$A$5:$A$65,0)))&amp;"."&amp;L$5</f>
        <v>egy.mit.ctxnew.srv.gso.a.1</v>
      </c>
      <c r="M539" s="38">
        <f t="shared" si="450"/>
        <v>0</v>
      </c>
      <c r="N539" s="37">
        <f t="shared" si="450"/>
        <v>0</v>
      </c>
      <c r="O539" s="37">
        <f t="shared" si="450"/>
        <v>0</v>
      </c>
      <c r="P539" s="37">
        <f t="shared" si="450"/>
        <v>0</v>
      </c>
      <c r="Q539" s="37">
        <f t="shared" si="450"/>
        <v>0</v>
      </c>
      <c r="R539" s="37">
        <f t="shared" si="450"/>
        <v>0</v>
      </c>
      <c r="S539" s="37">
        <f t="shared" si="450"/>
        <v>0</v>
      </c>
      <c r="T539" s="37">
        <f t="shared" si="450"/>
        <v>0</v>
      </c>
      <c r="U539" s="37">
        <f t="shared" si="450"/>
        <v>0</v>
      </c>
      <c r="V539" s="37">
        <f t="shared" si="450"/>
        <v>0</v>
      </c>
      <c r="W539" s="37">
        <f t="shared" si="450"/>
        <v>0</v>
      </c>
      <c r="X539" s="37">
        <f t="shared" si="450"/>
        <v>0</v>
      </c>
      <c r="Y539" s="37">
        <f t="shared" si="450"/>
        <v>0</v>
      </c>
      <c r="Z539" s="37">
        <f t="shared" si="450"/>
        <v>0</v>
      </c>
      <c r="AA539" s="37"/>
      <c r="AB539" s="23" t="str">
        <f>LOWER(Settings!$C$4)&amp;".mit."&amp;$A539&amp;IF($C539="","","."&amp;$C539&amp;"."&amp;$B539)&amp;IF(INDEX(Variables!$D$5:$D$65,MATCH($A539,Variables!$A$5:$A$65,0))="","","."&amp;INDEX(Variables!$D$5:$D$65,MATCH($A539,Variables!$A$5:$A$65,0)))&amp;"."&amp;AB$5</f>
        <v>egy.mit.ctxnew.srv.gso.a.2</v>
      </c>
      <c r="AC539" s="38">
        <f t="shared" si="451"/>
        <v>0</v>
      </c>
      <c r="AD539" s="37">
        <f t="shared" si="451"/>
        <v>0</v>
      </c>
      <c r="AE539" s="37">
        <f t="shared" si="451"/>
        <v>0</v>
      </c>
      <c r="AF539" s="37">
        <f t="shared" si="451"/>
        <v>0</v>
      </c>
      <c r="AG539" s="37">
        <f t="shared" si="451"/>
        <v>0</v>
      </c>
      <c r="AH539" s="37">
        <f t="shared" si="451"/>
        <v>1.3711000000000002</v>
      </c>
      <c r="AI539" s="37">
        <f t="shared" si="451"/>
        <v>1.3711000000000002</v>
      </c>
      <c r="AJ539" s="37">
        <f t="shared" si="451"/>
        <v>1.3711000000000002</v>
      </c>
      <c r="AK539" s="37">
        <f t="shared" si="451"/>
        <v>1.3711000000000002</v>
      </c>
      <c r="AL539" s="37">
        <f t="shared" si="451"/>
        <v>1.3711000000000002</v>
      </c>
      <c r="AM539" s="37">
        <f t="shared" si="451"/>
        <v>1.3711000000000002</v>
      </c>
      <c r="AN539" s="37">
        <f t="shared" si="451"/>
        <v>1.3711000000000002</v>
      </c>
      <c r="AO539" s="37">
        <f t="shared" si="451"/>
        <v>1.3711000000000002</v>
      </c>
      <c r="AP539" s="37">
        <f t="shared" si="451"/>
        <v>1.3711000000000002</v>
      </c>
    </row>
    <row r="540" spans="1:42" hidden="1" outlineLevel="2" x14ac:dyDescent="0.25">
      <c r="A540" s="5" t="s">
        <v>931</v>
      </c>
      <c r="B540" s="5" t="s">
        <v>873</v>
      </c>
      <c r="C540" s="5" t="s">
        <v>886</v>
      </c>
      <c r="D540" s="37">
        <f>INDEX(Inputs!$T$5:$T$132,MATCH($B540&amp;"|"&amp;$C540,Inputs!$A$5:$A$132,0))</f>
        <v>7.3400000000000007E-2</v>
      </c>
      <c r="E540" s="37">
        <f>INDEX(Inputs!$J$5:$J$132,MATCH($B540&amp;"|"&amp;$C540,Inputs!$A$5:$A$132,0))</f>
        <v>4</v>
      </c>
      <c r="F540" s="37">
        <f>INDEX(Inputs!$K$5:$K$132,MATCH($B540&amp;"|"&amp;$C540,Inputs!$A$5:$A$132,0))</f>
        <v>8</v>
      </c>
      <c r="G540" s="36"/>
      <c r="H540" s="5" t="str">
        <f>INDEX(Variables!$B$5:$B$65,MATCH($A540,Variables!$A$5:$A$65,0))&amp;IF($C540="",""," | "&amp;INDEX(Mapping!$B$5:$B$26,MATCH($C540,Mapping!$A$5:$A$26,0))&amp;" | "&amp;INDEX(Mapping!$B$30:$B$41,MATCH($B540,Mapping!$A$30:$A$41,0)))</f>
        <v>New carbon tax | Services (public &amp; private) | Diesel</v>
      </c>
      <c r="I540" s="5" t="str">
        <f>INDEX(Variables!$C$5:$C$65,MATCH($A540,Variables!$A$5:$A$65,0))</f>
        <v>$/GJ</v>
      </c>
      <c r="J540" s="5" t="str">
        <f>INDEX(Variables!$E$5:$E$65,MATCH($A540,Variables!$A$5:$A$65,0))</f>
        <v>Carbon price x EF x fuel and sector coverage</v>
      </c>
      <c r="K540" s="5"/>
      <c r="L540" s="23" t="str">
        <f>LOWER(Settings!$C$4)&amp;".mit."&amp;$A540&amp;IF($C540="","","."&amp;$C540&amp;"."&amp;$B540)&amp;IF(INDEX(Variables!$D$5:$D$65,MATCH($A540,Variables!$A$5:$A$65,0))="","","."&amp;INDEX(Variables!$D$5:$D$65,MATCH($A540,Variables!$A$5:$A$65,0)))&amp;"."&amp;L$5</f>
        <v>egy.mit.ctxnew.srv.die.a.1</v>
      </c>
      <c r="M540" s="38">
        <f t="shared" si="450"/>
        <v>0</v>
      </c>
      <c r="N540" s="37">
        <f t="shared" si="450"/>
        <v>0</v>
      </c>
      <c r="O540" s="37">
        <f t="shared" si="450"/>
        <v>0</v>
      </c>
      <c r="P540" s="37">
        <f t="shared" si="450"/>
        <v>0</v>
      </c>
      <c r="Q540" s="37">
        <f t="shared" si="450"/>
        <v>0</v>
      </c>
      <c r="R540" s="37">
        <f t="shared" si="450"/>
        <v>0</v>
      </c>
      <c r="S540" s="37">
        <f t="shared" si="450"/>
        <v>0</v>
      </c>
      <c r="T540" s="37">
        <f t="shared" si="450"/>
        <v>0</v>
      </c>
      <c r="U540" s="37">
        <f t="shared" si="450"/>
        <v>0</v>
      </c>
      <c r="V540" s="37">
        <f t="shared" si="450"/>
        <v>0</v>
      </c>
      <c r="W540" s="37">
        <f t="shared" si="450"/>
        <v>0</v>
      </c>
      <c r="X540" s="37">
        <f t="shared" si="450"/>
        <v>0</v>
      </c>
      <c r="Y540" s="37">
        <f t="shared" si="450"/>
        <v>0</v>
      </c>
      <c r="Z540" s="37">
        <f t="shared" si="450"/>
        <v>0</v>
      </c>
      <c r="AA540" s="37"/>
      <c r="AB540" s="23" t="str">
        <f>LOWER(Settings!$C$4)&amp;".mit."&amp;$A540&amp;IF($C540="","","."&amp;$C540&amp;"."&amp;$B540)&amp;IF(INDEX(Variables!$D$5:$D$65,MATCH($A540,Variables!$A$5:$A$65,0))="","","."&amp;INDEX(Variables!$D$5:$D$65,MATCH($A540,Variables!$A$5:$A$65,0)))&amp;"."&amp;AB$5</f>
        <v>egy.mit.ctxnew.srv.die.a.2</v>
      </c>
      <c r="AC540" s="38">
        <f t="shared" si="451"/>
        <v>0</v>
      </c>
      <c r="AD540" s="37">
        <f t="shared" si="451"/>
        <v>0</v>
      </c>
      <c r="AE540" s="37">
        <f t="shared" si="451"/>
        <v>0</v>
      </c>
      <c r="AF540" s="37">
        <f t="shared" si="451"/>
        <v>0</v>
      </c>
      <c r="AG540" s="37">
        <f t="shared" si="451"/>
        <v>0</v>
      </c>
      <c r="AH540" s="37">
        <f t="shared" si="451"/>
        <v>1.4680000000000002</v>
      </c>
      <c r="AI540" s="37">
        <f t="shared" si="451"/>
        <v>1.4680000000000002</v>
      </c>
      <c r="AJ540" s="37">
        <f t="shared" si="451"/>
        <v>1.4680000000000002</v>
      </c>
      <c r="AK540" s="37">
        <f t="shared" si="451"/>
        <v>1.4680000000000002</v>
      </c>
      <c r="AL540" s="37">
        <f t="shared" si="451"/>
        <v>1.4680000000000002</v>
      </c>
      <c r="AM540" s="37">
        <f t="shared" si="451"/>
        <v>1.4680000000000002</v>
      </c>
      <c r="AN540" s="37">
        <f t="shared" si="451"/>
        <v>1.4680000000000002</v>
      </c>
      <c r="AO540" s="37">
        <f t="shared" si="451"/>
        <v>1.4680000000000002</v>
      </c>
      <c r="AP540" s="37">
        <f t="shared" si="451"/>
        <v>1.4680000000000002</v>
      </c>
    </row>
    <row r="541" spans="1:42" hidden="1" outlineLevel="2" x14ac:dyDescent="0.25">
      <c r="A541" s="5" t="s">
        <v>931</v>
      </c>
      <c r="B541" s="5" t="s">
        <v>874</v>
      </c>
      <c r="C541" s="5" t="s">
        <v>886</v>
      </c>
      <c r="D541" s="37">
        <f>INDEX(Inputs!$T$5:$T$132,MATCH($B541&amp;"|"&amp;$C541,Inputs!$A$5:$A$132,0))</f>
        <v>6.8599999999999994E-2</v>
      </c>
      <c r="E541" s="37">
        <f>INDEX(Inputs!$J$5:$J$132,MATCH($B541&amp;"|"&amp;$C541,Inputs!$A$5:$A$132,0))</f>
        <v>5</v>
      </c>
      <c r="F541" s="37">
        <f>INDEX(Inputs!$K$5:$K$132,MATCH($B541&amp;"|"&amp;$C541,Inputs!$A$5:$A$132,0))</f>
        <v>8</v>
      </c>
      <c r="G541" s="36"/>
      <c r="H541" s="5" t="str">
        <f>INDEX(Variables!$B$5:$B$65,MATCH($A541,Variables!$A$5:$A$65,0))&amp;IF($C541="",""," | "&amp;INDEX(Mapping!$B$5:$B$26,MATCH($C541,Mapping!$A$5:$A$26,0))&amp;" | "&amp;INDEX(Mapping!$B$30:$B$41,MATCH($B541,Mapping!$A$30:$A$41,0)))</f>
        <v>New carbon tax | Services (public &amp; private) | LPG</v>
      </c>
      <c r="I541" s="5" t="str">
        <f>INDEX(Variables!$C$5:$C$65,MATCH($A541,Variables!$A$5:$A$65,0))</f>
        <v>$/GJ</v>
      </c>
      <c r="J541" s="5" t="str">
        <f>INDEX(Variables!$E$5:$E$65,MATCH($A541,Variables!$A$5:$A$65,0))</f>
        <v>Carbon price x EF x fuel and sector coverage</v>
      </c>
      <c r="K541" s="5"/>
      <c r="L541" s="23" t="str">
        <f>LOWER(Settings!$C$4)&amp;".mit."&amp;$A541&amp;IF($C541="","","."&amp;$C541&amp;"."&amp;$B541)&amp;IF(INDEX(Variables!$D$5:$D$65,MATCH($A541,Variables!$A$5:$A$65,0))="","","."&amp;INDEX(Variables!$D$5:$D$65,MATCH($A541,Variables!$A$5:$A$65,0)))&amp;"."&amp;L$5</f>
        <v>egy.mit.ctxnew.srv.lpg.a.1</v>
      </c>
      <c r="M541" s="38">
        <f t="shared" si="450"/>
        <v>0</v>
      </c>
      <c r="N541" s="37">
        <f t="shared" si="450"/>
        <v>0</v>
      </c>
      <c r="O541" s="37">
        <f t="shared" si="450"/>
        <v>0</v>
      </c>
      <c r="P541" s="37">
        <f t="shared" si="450"/>
        <v>0</v>
      </c>
      <c r="Q541" s="37">
        <f t="shared" si="450"/>
        <v>0</v>
      </c>
      <c r="R541" s="37">
        <f t="shared" si="450"/>
        <v>0</v>
      </c>
      <c r="S541" s="37">
        <f t="shared" si="450"/>
        <v>0</v>
      </c>
      <c r="T541" s="37">
        <f t="shared" si="450"/>
        <v>0</v>
      </c>
      <c r="U541" s="37">
        <f t="shared" si="450"/>
        <v>0</v>
      </c>
      <c r="V541" s="37">
        <f t="shared" si="450"/>
        <v>0</v>
      </c>
      <c r="W541" s="37">
        <f t="shared" si="450"/>
        <v>0</v>
      </c>
      <c r="X541" s="37">
        <f t="shared" si="450"/>
        <v>0</v>
      </c>
      <c r="Y541" s="37">
        <f t="shared" si="450"/>
        <v>0</v>
      </c>
      <c r="Z541" s="37">
        <f t="shared" si="450"/>
        <v>0</v>
      </c>
      <c r="AA541" s="37"/>
      <c r="AB541" s="23" t="str">
        <f>LOWER(Settings!$C$4)&amp;".mit."&amp;$A541&amp;IF($C541="","","."&amp;$C541&amp;"."&amp;$B541)&amp;IF(INDEX(Variables!$D$5:$D$65,MATCH($A541,Variables!$A$5:$A$65,0))="","","."&amp;INDEX(Variables!$D$5:$D$65,MATCH($A541,Variables!$A$5:$A$65,0)))&amp;"."&amp;AB$5</f>
        <v>egy.mit.ctxnew.srv.lpg.a.2</v>
      </c>
      <c r="AC541" s="38">
        <f t="shared" si="451"/>
        <v>0</v>
      </c>
      <c r="AD541" s="37">
        <f t="shared" si="451"/>
        <v>0</v>
      </c>
      <c r="AE541" s="37">
        <f t="shared" si="451"/>
        <v>0</v>
      </c>
      <c r="AF541" s="37">
        <f t="shared" si="451"/>
        <v>0</v>
      </c>
      <c r="AG541" s="37">
        <f t="shared" si="451"/>
        <v>0</v>
      </c>
      <c r="AH541" s="37">
        <f t="shared" si="451"/>
        <v>1.3719999999999999</v>
      </c>
      <c r="AI541" s="37">
        <f t="shared" si="451"/>
        <v>1.3719999999999999</v>
      </c>
      <c r="AJ541" s="37">
        <f t="shared" si="451"/>
        <v>1.3719999999999999</v>
      </c>
      <c r="AK541" s="37">
        <f t="shared" si="451"/>
        <v>1.3719999999999999</v>
      </c>
      <c r="AL541" s="37">
        <f t="shared" si="451"/>
        <v>1.3719999999999999</v>
      </c>
      <c r="AM541" s="37">
        <f t="shared" si="451"/>
        <v>1.3719999999999999</v>
      </c>
      <c r="AN541" s="37">
        <f t="shared" si="451"/>
        <v>1.3719999999999999</v>
      </c>
      <c r="AO541" s="37">
        <f t="shared" si="451"/>
        <v>1.3719999999999999</v>
      </c>
      <c r="AP541" s="37">
        <f t="shared" si="451"/>
        <v>1.3719999999999999</v>
      </c>
    </row>
    <row r="542" spans="1:42" hidden="1" outlineLevel="2" x14ac:dyDescent="0.25">
      <c r="A542" s="5" t="s">
        <v>931</v>
      </c>
      <c r="B542" s="5" t="s">
        <v>875</v>
      </c>
      <c r="C542" s="5" t="s">
        <v>886</v>
      </c>
      <c r="D542" s="37">
        <f>INDEX(Inputs!$T$5:$T$132,MATCH($B542&amp;"|"&amp;$C542,Inputs!$A$5:$A$132,0))</f>
        <v>6.8555000000000005E-2</v>
      </c>
      <c r="E542" s="37">
        <f>INDEX(Inputs!$J$5:$J$132,MATCH($B542&amp;"|"&amp;$C542,Inputs!$A$5:$A$132,0))</f>
        <v>6</v>
      </c>
      <c r="F542" s="37">
        <f>INDEX(Inputs!$K$5:$K$132,MATCH($B542&amp;"|"&amp;$C542,Inputs!$A$5:$A$132,0))</f>
        <v>8</v>
      </c>
      <c r="G542" s="36"/>
      <c r="H542" s="5" t="str">
        <f>INDEX(Variables!$B$5:$B$65,MATCH($A542,Variables!$A$5:$A$65,0))&amp;IF($C542="",""," | "&amp;INDEX(Mapping!$B$5:$B$26,MATCH($C542,Mapping!$A$5:$A$26,0))&amp;" | "&amp;INDEX(Mapping!$B$30:$B$41,MATCH($B542,Mapping!$A$30:$A$41,0)))</f>
        <v>New carbon tax | Services (public &amp; private) | Kerosene</v>
      </c>
      <c r="I542" s="5" t="str">
        <f>INDEX(Variables!$C$5:$C$65,MATCH($A542,Variables!$A$5:$A$65,0))</f>
        <v>$/GJ</v>
      </c>
      <c r="J542" s="5" t="str">
        <f>INDEX(Variables!$E$5:$E$65,MATCH($A542,Variables!$A$5:$A$65,0))</f>
        <v>Carbon price x EF x fuel and sector coverage</v>
      </c>
      <c r="K542" s="5"/>
      <c r="L542" s="23" t="str">
        <f>LOWER(Settings!$C$4)&amp;".mit."&amp;$A542&amp;IF($C542="","","."&amp;$C542&amp;"."&amp;$B542)&amp;IF(INDEX(Variables!$D$5:$D$65,MATCH($A542,Variables!$A$5:$A$65,0))="","","."&amp;INDEX(Variables!$D$5:$D$65,MATCH($A542,Variables!$A$5:$A$65,0)))&amp;"."&amp;L$5</f>
        <v>egy.mit.ctxnew.srv.ker.a.1</v>
      </c>
      <c r="M542" s="38">
        <f t="shared" si="450"/>
        <v>0</v>
      </c>
      <c r="N542" s="37">
        <f t="shared" si="450"/>
        <v>0</v>
      </c>
      <c r="O542" s="37">
        <f t="shared" si="450"/>
        <v>0</v>
      </c>
      <c r="P542" s="37">
        <f t="shared" si="450"/>
        <v>0</v>
      </c>
      <c r="Q542" s="37">
        <f t="shared" si="450"/>
        <v>0</v>
      </c>
      <c r="R542" s="37">
        <f t="shared" si="450"/>
        <v>0</v>
      </c>
      <c r="S542" s="37">
        <f t="shared" si="450"/>
        <v>0</v>
      </c>
      <c r="T542" s="37">
        <f t="shared" si="450"/>
        <v>0</v>
      </c>
      <c r="U542" s="37">
        <f t="shared" si="450"/>
        <v>0</v>
      </c>
      <c r="V542" s="37">
        <f t="shared" si="450"/>
        <v>0</v>
      </c>
      <c r="W542" s="37">
        <f t="shared" si="450"/>
        <v>0</v>
      </c>
      <c r="X542" s="37">
        <f t="shared" si="450"/>
        <v>0</v>
      </c>
      <c r="Y542" s="37">
        <f t="shared" si="450"/>
        <v>0</v>
      </c>
      <c r="Z542" s="37">
        <f t="shared" si="450"/>
        <v>0</v>
      </c>
      <c r="AA542" s="37"/>
      <c r="AB542" s="23" t="str">
        <f>LOWER(Settings!$C$4)&amp;".mit."&amp;$A542&amp;IF($C542="","","."&amp;$C542&amp;"."&amp;$B542)&amp;IF(INDEX(Variables!$D$5:$D$65,MATCH($A542,Variables!$A$5:$A$65,0))="","","."&amp;INDEX(Variables!$D$5:$D$65,MATCH($A542,Variables!$A$5:$A$65,0)))&amp;"."&amp;AB$5</f>
        <v>egy.mit.ctxnew.srv.ker.a.2</v>
      </c>
      <c r="AC542" s="38">
        <f t="shared" si="451"/>
        <v>0</v>
      </c>
      <c r="AD542" s="37">
        <f t="shared" si="451"/>
        <v>0</v>
      </c>
      <c r="AE542" s="37">
        <f t="shared" si="451"/>
        <v>0</v>
      </c>
      <c r="AF542" s="37">
        <f t="shared" si="451"/>
        <v>0</v>
      </c>
      <c r="AG542" s="37">
        <f t="shared" si="451"/>
        <v>0</v>
      </c>
      <c r="AH542" s="37">
        <f t="shared" si="451"/>
        <v>1.3711000000000002</v>
      </c>
      <c r="AI542" s="37">
        <f t="shared" si="451"/>
        <v>1.3711000000000002</v>
      </c>
      <c r="AJ542" s="37">
        <f t="shared" si="451"/>
        <v>1.3711000000000002</v>
      </c>
      <c r="AK542" s="37">
        <f t="shared" si="451"/>
        <v>1.3711000000000002</v>
      </c>
      <c r="AL542" s="37">
        <f t="shared" si="451"/>
        <v>1.3711000000000002</v>
      </c>
      <c r="AM542" s="37">
        <f t="shared" si="451"/>
        <v>1.3711000000000002</v>
      </c>
      <c r="AN542" s="37">
        <f t="shared" si="451"/>
        <v>1.3711000000000002</v>
      </c>
      <c r="AO542" s="37">
        <f t="shared" si="451"/>
        <v>1.3711000000000002</v>
      </c>
      <c r="AP542" s="37">
        <f t="shared" si="451"/>
        <v>1.3711000000000002</v>
      </c>
    </row>
    <row r="543" spans="1:42" hidden="1" outlineLevel="2" x14ac:dyDescent="0.25">
      <c r="A543" s="5" t="s">
        <v>931</v>
      </c>
      <c r="B543" s="5" t="s">
        <v>876</v>
      </c>
      <c r="C543" s="5" t="s">
        <v>886</v>
      </c>
      <c r="D543" s="37">
        <f>INDEX(Inputs!$T$5:$T$132,MATCH($B543&amp;"|"&amp;$C543,Inputs!$A$5:$A$132,0))</f>
        <v>7.6700000000000004E-2</v>
      </c>
      <c r="E543" s="37">
        <f>INDEX(Inputs!$J$5:$J$132,MATCH($B543&amp;"|"&amp;$C543,Inputs!$A$5:$A$132,0))</f>
        <v>7</v>
      </c>
      <c r="F543" s="37">
        <f>INDEX(Inputs!$K$5:$K$132,MATCH($B543&amp;"|"&amp;$C543,Inputs!$A$5:$A$132,0))</f>
        <v>8</v>
      </c>
      <c r="G543" s="36"/>
      <c r="H543" s="5" t="str">
        <f>INDEX(Variables!$B$5:$B$65,MATCH($A543,Variables!$A$5:$A$65,0))&amp;IF($C543="",""," | "&amp;INDEX(Mapping!$B$5:$B$26,MATCH($C543,Mapping!$A$5:$A$26,0))&amp;" | "&amp;INDEX(Mapping!$B$30:$B$41,MATCH($B543,Mapping!$A$30:$A$41,0)))</f>
        <v>New carbon tax | Services (public &amp; private) | Other oil products</v>
      </c>
      <c r="I543" s="5" t="str">
        <f>INDEX(Variables!$C$5:$C$65,MATCH($A543,Variables!$A$5:$A$65,0))</f>
        <v>$/GJ</v>
      </c>
      <c r="J543" s="5" t="str">
        <f>INDEX(Variables!$E$5:$E$65,MATCH($A543,Variables!$A$5:$A$65,0))</f>
        <v>Carbon price x EF x fuel and sector coverage</v>
      </c>
      <c r="K543" s="5"/>
      <c r="L543" s="23" t="str">
        <f>LOWER(Settings!$C$4)&amp;".mit."&amp;$A543&amp;IF($C543="","","."&amp;$C543&amp;"."&amp;$B543)&amp;IF(INDEX(Variables!$D$5:$D$65,MATCH($A543,Variables!$A$5:$A$65,0))="","","."&amp;INDEX(Variables!$D$5:$D$65,MATCH($A543,Variables!$A$5:$A$65,0)))&amp;"."&amp;L$5</f>
        <v>egy.mit.ctxnew.srv.oop.a.1</v>
      </c>
      <c r="M543" s="38">
        <f t="shared" si="450"/>
        <v>0</v>
      </c>
      <c r="N543" s="37">
        <f t="shared" si="450"/>
        <v>0</v>
      </c>
      <c r="O543" s="37">
        <f t="shared" si="450"/>
        <v>0</v>
      </c>
      <c r="P543" s="37">
        <f t="shared" si="450"/>
        <v>0</v>
      </c>
      <c r="Q543" s="37">
        <f t="shared" si="450"/>
        <v>0</v>
      </c>
      <c r="R543" s="37">
        <f t="shared" si="450"/>
        <v>0</v>
      </c>
      <c r="S543" s="37">
        <f t="shared" si="450"/>
        <v>0</v>
      </c>
      <c r="T543" s="37">
        <f t="shared" si="450"/>
        <v>0</v>
      </c>
      <c r="U543" s="37">
        <f t="shared" si="450"/>
        <v>0</v>
      </c>
      <c r="V543" s="37">
        <f t="shared" si="450"/>
        <v>0</v>
      </c>
      <c r="W543" s="37">
        <f t="shared" si="450"/>
        <v>0</v>
      </c>
      <c r="X543" s="37">
        <f t="shared" si="450"/>
        <v>0</v>
      </c>
      <c r="Y543" s="37">
        <f t="shared" si="450"/>
        <v>0</v>
      </c>
      <c r="Z543" s="37">
        <f t="shared" si="450"/>
        <v>0</v>
      </c>
      <c r="AA543" s="37"/>
      <c r="AB543" s="23" t="str">
        <f>LOWER(Settings!$C$4)&amp;".mit."&amp;$A543&amp;IF($C543="","","."&amp;$C543&amp;"."&amp;$B543)&amp;IF(INDEX(Variables!$D$5:$D$65,MATCH($A543,Variables!$A$5:$A$65,0))="","","."&amp;INDEX(Variables!$D$5:$D$65,MATCH($A543,Variables!$A$5:$A$65,0)))&amp;"."&amp;AB$5</f>
        <v>egy.mit.ctxnew.srv.oop.a.2</v>
      </c>
      <c r="AC543" s="38">
        <f t="shared" si="451"/>
        <v>0</v>
      </c>
      <c r="AD543" s="37">
        <f t="shared" si="451"/>
        <v>0</v>
      </c>
      <c r="AE543" s="37">
        <f t="shared" si="451"/>
        <v>0</v>
      </c>
      <c r="AF543" s="37">
        <f t="shared" si="451"/>
        <v>0</v>
      </c>
      <c r="AG543" s="37">
        <f t="shared" si="451"/>
        <v>0</v>
      </c>
      <c r="AH543" s="37">
        <f t="shared" si="451"/>
        <v>1.534</v>
      </c>
      <c r="AI543" s="37">
        <f t="shared" si="451"/>
        <v>1.534</v>
      </c>
      <c r="AJ543" s="37">
        <f t="shared" si="451"/>
        <v>1.534</v>
      </c>
      <c r="AK543" s="37">
        <f t="shared" si="451"/>
        <v>1.534</v>
      </c>
      <c r="AL543" s="37">
        <f t="shared" si="451"/>
        <v>1.534</v>
      </c>
      <c r="AM543" s="37">
        <f t="shared" si="451"/>
        <v>1.534</v>
      </c>
      <c r="AN543" s="37">
        <f t="shared" si="451"/>
        <v>1.534</v>
      </c>
      <c r="AO543" s="37">
        <f t="shared" si="451"/>
        <v>1.534</v>
      </c>
      <c r="AP543" s="37">
        <f t="shared" si="451"/>
        <v>1.534</v>
      </c>
    </row>
    <row r="544" spans="1:42" hidden="1" outlineLevel="2" x14ac:dyDescent="0.25">
      <c r="A544" s="5" t="s">
        <v>931</v>
      </c>
      <c r="B544" s="5" t="s">
        <v>877</v>
      </c>
      <c r="C544" s="5" t="s">
        <v>886</v>
      </c>
      <c r="D544" s="37">
        <f>INDEX(Inputs!$T$5:$T$132,MATCH($B544&amp;"|"&amp;$C544,Inputs!$A$5:$A$132,0))</f>
        <v>0</v>
      </c>
      <c r="E544" s="37">
        <f>INDEX(Inputs!$J$5:$J$132,MATCH($B544&amp;"|"&amp;$C544,Inputs!$A$5:$A$132,0))</f>
        <v>8</v>
      </c>
      <c r="F544" s="37">
        <f>INDEX(Inputs!$K$5:$K$132,MATCH($B544&amp;"|"&amp;$C544,Inputs!$A$5:$A$132,0))</f>
        <v>8</v>
      </c>
      <c r="G544" s="36"/>
      <c r="H544" s="5" t="str">
        <f>INDEX(Variables!$B$5:$B$65,MATCH($A544,Variables!$A$5:$A$65,0))&amp;IF($C544="",""," | "&amp;INDEX(Mapping!$B$5:$B$26,MATCH($C544,Mapping!$A$5:$A$26,0))&amp;" | "&amp;INDEX(Mapping!$B$30:$B$41,MATCH($B544,Mapping!$A$30:$A$41,0)))</f>
        <v>New carbon tax | Services (public &amp; private) | Biomass</v>
      </c>
      <c r="I544" s="5" t="str">
        <f>INDEX(Variables!$C$5:$C$65,MATCH($A544,Variables!$A$5:$A$65,0))</f>
        <v>$/GJ</v>
      </c>
      <c r="J544" s="5" t="str">
        <f>INDEX(Variables!$E$5:$E$65,MATCH($A544,Variables!$A$5:$A$65,0))</f>
        <v>Carbon price x EF x fuel and sector coverage</v>
      </c>
      <c r="K544" s="5"/>
      <c r="L544" s="23" t="str">
        <f>LOWER(Settings!$C$4)&amp;".mit."&amp;$A544&amp;IF($C544="","","."&amp;$C544&amp;"."&amp;$B544)&amp;IF(INDEX(Variables!$D$5:$D$65,MATCH($A544,Variables!$A$5:$A$65,0))="","","."&amp;INDEX(Variables!$D$5:$D$65,MATCH($A544,Variables!$A$5:$A$65,0)))&amp;"."&amp;L$5</f>
        <v>egy.mit.ctxnew.srv.bio.a.1</v>
      </c>
      <c r="M544" s="38">
        <f t="shared" si="450"/>
        <v>0</v>
      </c>
      <c r="N544" s="37">
        <f t="shared" si="450"/>
        <v>0</v>
      </c>
      <c r="O544" s="37">
        <f t="shared" si="450"/>
        <v>0</v>
      </c>
      <c r="P544" s="37">
        <f t="shared" si="450"/>
        <v>0</v>
      </c>
      <c r="Q544" s="37">
        <f t="shared" si="450"/>
        <v>0</v>
      </c>
      <c r="R544" s="37">
        <f t="shared" si="450"/>
        <v>0</v>
      </c>
      <c r="S544" s="37">
        <f t="shared" si="450"/>
        <v>0</v>
      </c>
      <c r="T544" s="37">
        <f t="shared" si="450"/>
        <v>0</v>
      </c>
      <c r="U544" s="37">
        <f t="shared" si="450"/>
        <v>0</v>
      </c>
      <c r="V544" s="37">
        <f t="shared" si="450"/>
        <v>0</v>
      </c>
      <c r="W544" s="37">
        <f t="shared" si="450"/>
        <v>0</v>
      </c>
      <c r="X544" s="37">
        <f t="shared" si="450"/>
        <v>0</v>
      </c>
      <c r="Y544" s="37">
        <f t="shared" si="450"/>
        <v>0</v>
      </c>
      <c r="Z544" s="37">
        <f t="shared" si="450"/>
        <v>0</v>
      </c>
      <c r="AA544" s="37"/>
      <c r="AB544" s="23" t="str">
        <f>LOWER(Settings!$C$4)&amp;".mit."&amp;$A544&amp;IF($C544="","","."&amp;$C544&amp;"."&amp;$B544)&amp;IF(INDEX(Variables!$D$5:$D$65,MATCH($A544,Variables!$A$5:$A$65,0))="","","."&amp;INDEX(Variables!$D$5:$D$65,MATCH($A544,Variables!$A$5:$A$65,0)))&amp;"."&amp;AB$5</f>
        <v>egy.mit.ctxnew.srv.bio.a.2</v>
      </c>
      <c r="AC544" s="38">
        <f t="shared" si="451"/>
        <v>0</v>
      </c>
      <c r="AD544" s="37">
        <f t="shared" si="451"/>
        <v>0</v>
      </c>
      <c r="AE544" s="37">
        <f t="shared" si="451"/>
        <v>0</v>
      </c>
      <c r="AF544" s="37">
        <f t="shared" si="451"/>
        <v>0</v>
      </c>
      <c r="AG544" s="37">
        <f t="shared" si="451"/>
        <v>0</v>
      </c>
      <c r="AH544" s="37">
        <f t="shared" si="451"/>
        <v>0</v>
      </c>
      <c r="AI544" s="37">
        <f t="shared" si="451"/>
        <v>0</v>
      </c>
      <c r="AJ544" s="37">
        <f t="shared" si="451"/>
        <v>0</v>
      </c>
      <c r="AK544" s="37">
        <f t="shared" si="451"/>
        <v>0</v>
      </c>
      <c r="AL544" s="37">
        <f t="shared" si="451"/>
        <v>0</v>
      </c>
      <c r="AM544" s="37">
        <f t="shared" si="451"/>
        <v>0</v>
      </c>
      <c r="AN544" s="37">
        <f t="shared" si="451"/>
        <v>0</v>
      </c>
      <c r="AO544" s="37">
        <f t="shared" si="451"/>
        <v>0</v>
      </c>
      <c r="AP544" s="37">
        <f t="shared" si="451"/>
        <v>0</v>
      </c>
    </row>
    <row r="545" spans="1:42" hidden="1" outlineLevel="2" x14ac:dyDescent="0.25"/>
    <row r="546" spans="1:42" hidden="1" outlineLevel="2" x14ac:dyDescent="0.25">
      <c r="A546" s="5" t="s">
        <v>932</v>
      </c>
      <c r="B546" s="5" t="s">
        <v>869</v>
      </c>
      <c r="C546" s="5" t="s">
        <v>886</v>
      </c>
      <c r="D546" s="37">
        <f>INDEX(Inputs!$L$5:$L$132,MATCH($B546&amp;"|"&amp;$C546,Inputs!$A$5:$A$132,0))</f>
        <v>3</v>
      </c>
      <c r="E546" s="37">
        <f>INDEX(Inputs!$I$5:$I$132,MATCH($B546&amp;"|"&amp;$C546,Inputs!$A$5:$A$132,0))</f>
        <v>1</v>
      </c>
      <c r="F546" s="36"/>
      <c r="G546" s="36"/>
      <c r="H546" s="5" t="str">
        <f>INDEX(Variables!$B$5:$B$65,MATCH($A546,Variables!$A$5:$A$65,0))&amp;IF($C546="",""," | "&amp;INDEX(Mapping!$B$5:$B$26,MATCH($C546,Mapping!$A$5:$A$26,0))&amp;" | "&amp;INDEX(Mapping!$B$30:$B$41,MATCH($B546,Mapping!$A$30:$A$41,0)))</f>
        <v>New excise tax (fuel price reform) | Services (public &amp; private) | Coal</v>
      </c>
      <c r="I546" s="5" t="str">
        <f>INDEX(Variables!$C$5:$C$65,MATCH($A546,Variables!$A$5:$A$65,0))</f>
        <v>$/GJ</v>
      </c>
      <c r="J546" s="5" t="str">
        <f>INDEX(Variables!$E$5:$E$65,MATCH($A546,Variables!$A$5:$A$65,0))</f>
        <v>Fuel price reform path / GJ per unit</v>
      </c>
      <c r="K546" s="5"/>
      <c r="L546" s="23" t="str">
        <f>LOWER(Settings!$C$4)&amp;".mit."&amp;$A546&amp;IF($C546="","","."&amp;$C546&amp;"."&amp;$B546)&amp;IF(INDEX(Variables!$D$5:$D$65,MATCH($A546,Variables!$A$5:$A$65,0))="","","."&amp;INDEX(Variables!$D$5:$D$65,MATCH($A546,Variables!$A$5:$A$65,0)))&amp;"."&amp;L$5</f>
        <v>egy.mit.ntx.srv.coa.a.1</v>
      </c>
      <c r="M546" s="38">
        <f t="shared" ref="M546:Z553" si="452">INDEX(M$78:M$91,$D546)/$E546</f>
        <v>0</v>
      </c>
      <c r="N546" s="37">
        <f t="shared" si="452"/>
        <v>0</v>
      </c>
      <c r="O546" s="37">
        <f t="shared" si="452"/>
        <v>0</v>
      </c>
      <c r="P546" s="37">
        <f t="shared" si="452"/>
        <v>0</v>
      </c>
      <c r="Q546" s="37">
        <f t="shared" si="452"/>
        <v>0</v>
      </c>
      <c r="R546" s="37">
        <f t="shared" si="452"/>
        <v>0</v>
      </c>
      <c r="S546" s="37">
        <f t="shared" si="452"/>
        <v>0</v>
      </c>
      <c r="T546" s="37">
        <f t="shared" si="452"/>
        <v>0</v>
      </c>
      <c r="U546" s="37">
        <f t="shared" si="452"/>
        <v>0</v>
      </c>
      <c r="V546" s="37">
        <f t="shared" si="452"/>
        <v>0</v>
      </c>
      <c r="W546" s="37">
        <f t="shared" si="452"/>
        <v>0</v>
      </c>
      <c r="X546" s="37">
        <f t="shared" si="452"/>
        <v>0</v>
      </c>
      <c r="Y546" s="37">
        <f t="shared" si="452"/>
        <v>0</v>
      </c>
      <c r="Z546" s="37">
        <f t="shared" si="452"/>
        <v>0</v>
      </c>
      <c r="AA546" s="37"/>
      <c r="AB546" s="23" t="str">
        <f>LOWER(Settings!$C$4)&amp;".mit."&amp;$A546&amp;IF($C546="","","."&amp;$C546&amp;"."&amp;$B546)&amp;IF(INDEX(Variables!$D$5:$D$65,MATCH($A546,Variables!$A$5:$A$65,0))="","","."&amp;INDEX(Variables!$D$5:$D$65,MATCH($A546,Variables!$A$5:$A$65,0)))&amp;"."&amp;AB$5</f>
        <v>egy.mit.ntx.srv.coa.a.2</v>
      </c>
      <c r="AC546" s="38">
        <f t="shared" ref="AC546:AP553" si="453">INDEX(AC$78:AC$91,$D546)/$E546</f>
        <v>0</v>
      </c>
      <c r="AD546" s="37">
        <f t="shared" si="453"/>
        <v>0</v>
      </c>
      <c r="AE546" s="37">
        <f t="shared" si="453"/>
        <v>0</v>
      </c>
      <c r="AF546" s="37">
        <f t="shared" si="453"/>
        <v>0</v>
      </c>
      <c r="AG546" s="37">
        <f t="shared" si="453"/>
        <v>0</v>
      </c>
      <c r="AH546" s="37">
        <f t="shared" si="453"/>
        <v>0</v>
      </c>
      <c r="AI546" s="37">
        <f t="shared" si="453"/>
        <v>0</v>
      </c>
      <c r="AJ546" s="37">
        <f t="shared" si="453"/>
        <v>0</v>
      </c>
      <c r="AK546" s="37">
        <f t="shared" si="453"/>
        <v>0</v>
      </c>
      <c r="AL546" s="37">
        <f t="shared" si="453"/>
        <v>0</v>
      </c>
      <c r="AM546" s="37">
        <f t="shared" si="453"/>
        <v>0</v>
      </c>
      <c r="AN546" s="37">
        <f t="shared" si="453"/>
        <v>0</v>
      </c>
      <c r="AO546" s="37">
        <f t="shared" si="453"/>
        <v>0</v>
      </c>
      <c r="AP546" s="37">
        <f t="shared" si="453"/>
        <v>0</v>
      </c>
    </row>
    <row r="547" spans="1:42" hidden="1" outlineLevel="2" x14ac:dyDescent="0.25">
      <c r="A547" s="5" t="s">
        <v>932</v>
      </c>
      <c r="B547" s="5" t="s">
        <v>871</v>
      </c>
      <c r="C547" s="5" t="s">
        <v>886</v>
      </c>
      <c r="D547" s="37">
        <f>INDEX(Inputs!$L$5:$L$132,MATCH($B547&amp;"|"&amp;$C547,Inputs!$A$5:$A$132,0))</f>
        <v>6</v>
      </c>
      <c r="E547" s="37">
        <f>INDEX(Inputs!$I$5:$I$132,MATCH($B547&amp;"|"&amp;$C547,Inputs!$A$5:$A$132,0))</f>
        <v>1</v>
      </c>
      <c r="F547" s="36"/>
      <c r="G547" s="36"/>
      <c r="H547" s="5" t="str">
        <f>INDEX(Variables!$B$5:$B$65,MATCH($A547,Variables!$A$5:$A$65,0))&amp;IF($C547="",""," | "&amp;INDEX(Mapping!$B$5:$B$26,MATCH($C547,Mapping!$A$5:$A$26,0))&amp;" | "&amp;INDEX(Mapping!$B$30:$B$41,MATCH($B547,Mapping!$A$30:$A$41,0)))</f>
        <v>New excise tax (fuel price reform) | Services (public &amp; private) | Natural gas</v>
      </c>
      <c r="I547" s="5" t="str">
        <f>INDEX(Variables!$C$5:$C$65,MATCH($A547,Variables!$A$5:$A$65,0))</f>
        <v>$/GJ</v>
      </c>
      <c r="J547" s="5" t="str">
        <f>INDEX(Variables!$E$5:$E$65,MATCH($A547,Variables!$A$5:$A$65,0))</f>
        <v>Fuel price reform path / GJ per unit</v>
      </c>
      <c r="K547" s="5"/>
      <c r="L547" s="23" t="str">
        <f>LOWER(Settings!$C$4)&amp;".mit."&amp;$A547&amp;IF($C547="","","."&amp;$C547&amp;"."&amp;$B547)&amp;IF(INDEX(Variables!$D$5:$D$65,MATCH($A547,Variables!$A$5:$A$65,0))="","","."&amp;INDEX(Variables!$D$5:$D$65,MATCH($A547,Variables!$A$5:$A$65,0)))&amp;"."&amp;L$5</f>
        <v>egy.mit.ntx.srv.nga.a.1</v>
      </c>
      <c r="M547" s="38">
        <f t="shared" si="452"/>
        <v>0</v>
      </c>
      <c r="N547" s="37">
        <f t="shared" si="452"/>
        <v>0</v>
      </c>
      <c r="O547" s="37">
        <f t="shared" si="452"/>
        <v>0</v>
      </c>
      <c r="P547" s="37">
        <f t="shared" si="452"/>
        <v>0</v>
      </c>
      <c r="Q547" s="37">
        <f t="shared" si="452"/>
        <v>0</v>
      </c>
      <c r="R547" s="37">
        <f t="shared" si="452"/>
        <v>0</v>
      </c>
      <c r="S547" s="37">
        <f t="shared" si="452"/>
        <v>0</v>
      </c>
      <c r="T547" s="37">
        <f t="shared" si="452"/>
        <v>0</v>
      </c>
      <c r="U547" s="37">
        <f t="shared" si="452"/>
        <v>0</v>
      </c>
      <c r="V547" s="37">
        <f t="shared" si="452"/>
        <v>0</v>
      </c>
      <c r="W547" s="37">
        <f t="shared" si="452"/>
        <v>0</v>
      </c>
      <c r="X547" s="37">
        <f t="shared" si="452"/>
        <v>0</v>
      </c>
      <c r="Y547" s="37">
        <f t="shared" si="452"/>
        <v>0</v>
      </c>
      <c r="Z547" s="37">
        <f t="shared" si="452"/>
        <v>0</v>
      </c>
      <c r="AA547" s="37"/>
      <c r="AB547" s="23" t="str">
        <f>LOWER(Settings!$C$4)&amp;".mit."&amp;$A547&amp;IF($C547="","","."&amp;$C547&amp;"."&amp;$B547)&amp;IF(INDEX(Variables!$D$5:$D$65,MATCH($A547,Variables!$A$5:$A$65,0))="","","."&amp;INDEX(Variables!$D$5:$D$65,MATCH($A547,Variables!$A$5:$A$65,0)))&amp;"."&amp;AB$5</f>
        <v>egy.mit.ntx.srv.nga.a.2</v>
      </c>
      <c r="AC547" s="38">
        <f t="shared" si="453"/>
        <v>0</v>
      </c>
      <c r="AD547" s="37">
        <f t="shared" si="453"/>
        <v>0</v>
      </c>
      <c r="AE547" s="37">
        <f t="shared" si="453"/>
        <v>0</v>
      </c>
      <c r="AF547" s="37">
        <f t="shared" si="453"/>
        <v>0</v>
      </c>
      <c r="AG547" s="37">
        <f t="shared" si="453"/>
        <v>0</v>
      </c>
      <c r="AH547" s="37">
        <f t="shared" si="453"/>
        <v>0</v>
      </c>
      <c r="AI547" s="37">
        <f t="shared" si="453"/>
        <v>0</v>
      </c>
      <c r="AJ547" s="37">
        <f t="shared" si="453"/>
        <v>0</v>
      </c>
      <c r="AK547" s="37">
        <f t="shared" si="453"/>
        <v>0</v>
      </c>
      <c r="AL547" s="37">
        <f t="shared" si="453"/>
        <v>0</v>
      </c>
      <c r="AM547" s="37">
        <f t="shared" si="453"/>
        <v>0</v>
      </c>
      <c r="AN547" s="37">
        <f t="shared" si="453"/>
        <v>0</v>
      </c>
      <c r="AO547" s="37">
        <f t="shared" si="453"/>
        <v>0</v>
      </c>
      <c r="AP547" s="37">
        <f t="shared" si="453"/>
        <v>0</v>
      </c>
    </row>
    <row r="548" spans="1:42" hidden="1" outlineLevel="2" x14ac:dyDescent="0.25">
      <c r="A548" s="5" t="s">
        <v>932</v>
      </c>
      <c r="B548" s="5" t="s">
        <v>872</v>
      </c>
      <c r="C548" s="5" t="s">
        <v>886</v>
      </c>
      <c r="D548" s="37">
        <f>INDEX(Inputs!$L$5:$L$132,MATCH($B548&amp;"|"&amp;$C548,Inputs!$A$5:$A$132,0))</f>
        <v>9</v>
      </c>
      <c r="E548" s="37">
        <f>INDEX(Inputs!$I$5:$I$132,MATCH($B548&amp;"|"&amp;$C548,Inputs!$A$5:$A$132,0))</f>
        <v>3.4969740000000013E-2</v>
      </c>
      <c r="F548" s="36"/>
      <c r="G548" s="36"/>
      <c r="H548" s="5" t="str">
        <f>INDEX(Variables!$B$5:$B$65,MATCH($A548,Variables!$A$5:$A$65,0))&amp;IF($C548="",""," | "&amp;INDEX(Mapping!$B$5:$B$26,MATCH($C548,Mapping!$A$5:$A$26,0))&amp;" | "&amp;INDEX(Mapping!$B$30:$B$41,MATCH($B548,Mapping!$A$30:$A$41,0)))</f>
        <v>New excise tax (fuel price reform) | Services (public &amp; private) | Gasoline</v>
      </c>
      <c r="I548" s="5" t="str">
        <f>INDEX(Variables!$C$5:$C$65,MATCH($A548,Variables!$A$5:$A$65,0))</f>
        <v>$/GJ</v>
      </c>
      <c r="J548" s="5" t="str">
        <f>INDEX(Variables!$E$5:$E$65,MATCH($A548,Variables!$A$5:$A$65,0))</f>
        <v>Fuel price reform path / GJ per unit</v>
      </c>
      <c r="K548" s="5"/>
      <c r="L548" s="23" t="str">
        <f>LOWER(Settings!$C$4)&amp;".mit."&amp;$A548&amp;IF($C548="","","."&amp;$C548&amp;"."&amp;$B548)&amp;IF(INDEX(Variables!$D$5:$D$65,MATCH($A548,Variables!$A$5:$A$65,0))="","","."&amp;INDEX(Variables!$D$5:$D$65,MATCH($A548,Variables!$A$5:$A$65,0)))&amp;"."&amp;L$5</f>
        <v>egy.mit.ntx.srv.gso.a.1</v>
      </c>
      <c r="M548" s="38">
        <f t="shared" si="452"/>
        <v>0</v>
      </c>
      <c r="N548" s="37">
        <f t="shared" si="452"/>
        <v>0</v>
      </c>
      <c r="O548" s="37">
        <f t="shared" si="452"/>
        <v>0</v>
      </c>
      <c r="P548" s="37">
        <f t="shared" si="452"/>
        <v>0</v>
      </c>
      <c r="Q548" s="37">
        <f t="shared" si="452"/>
        <v>0</v>
      </c>
      <c r="R548" s="37">
        <f t="shared" si="452"/>
        <v>0</v>
      </c>
      <c r="S548" s="37">
        <f t="shared" si="452"/>
        <v>0</v>
      </c>
      <c r="T548" s="37">
        <f t="shared" si="452"/>
        <v>0</v>
      </c>
      <c r="U548" s="37">
        <f t="shared" si="452"/>
        <v>0</v>
      </c>
      <c r="V548" s="37">
        <f t="shared" si="452"/>
        <v>0</v>
      </c>
      <c r="W548" s="37">
        <f t="shared" si="452"/>
        <v>0</v>
      </c>
      <c r="X548" s="37">
        <f t="shared" si="452"/>
        <v>0</v>
      </c>
      <c r="Y548" s="37">
        <f t="shared" si="452"/>
        <v>0</v>
      </c>
      <c r="Z548" s="37">
        <f t="shared" si="452"/>
        <v>0</v>
      </c>
      <c r="AA548" s="37"/>
      <c r="AB548" s="23" t="str">
        <f>LOWER(Settings!$C$4)&amp;".mit."&amp;$A548&amp;IF($C548="","","."&amp;$C548&amp;"."&amp;$B548)&amp;IF(INDEX(Variables!$D$5:$D$65,MATCH($A548,Variables!$A$5:$A$65,0))="","","."&amp;INDEX(Variables!$D$5:$D$65,MATCH($A548,Variables!$A$5:$A$65,0)))&amp;"."&amp;AB$5</f>
        <v>egy.mit.ntx.srv.gso.a.2</v>
      </c>
      <c r="AC548" s="38">
        <f t="shared" si="453"/>
        <v>0</v>
      </c>
      <c r="AD548" s="37">
        <f t="shared" si="453"/>
        <v>0</v>
      </c>
      <c r="AE548" s="37">
        <f t="shared" si="453"/>
        <v>0</v>
      </c>
      <c r="AF548" s="37">
        <f t="shared" si="453"/>
        <v>0</v>
      </c>
      <c r="AG548" s="37">
        <f t="shared" si="453"/>
        <v>0</v>
      </c>
      <c r="AH548" s="37">
        <f t="shared" si="453"/>
        <v>0</v>
      </c>
      <c r="AI548" s="37">
        <f t="shared" si="453"/>
        <v>0</v>
      </c>
      <c r="AJ548" s="37">
        <f t="shared" si="453"/>
        <v>0</v>
      </c>
      <c r="AK548" s="37">
        <f t="shared" si="453"/>
        <v>0</v>
      </c>
      <c r="AL548" s="37">
        <f t="shared" si="453"/>
        <v>0</v>
      </c>
      <c r="AM548" s="37">
        <f t="shared" si="453"/>
        <v>0</v>
      </c>
      <c r="AN548" s="37">
        <f t="shared" si="453"/>
        <v>0</v>
      </c>
      <c r="AO548" s="37">
        <f t="shared" si="453"/>
        <v>0</v>
      </c>
      <c r="AP548" s="37">
        <f t="shared" si="453"/>
        <v>0</v>
      </c>
    </row>
    <row r="549" spans="1:42" hidden="1" outlineLevel="2" x14ac:dyDescent="0.25">
      <c r="A549" s="5" t="s">
        <v>932</v>
      </c>
      <c r="B549" s="5" t="s">
        <v>873</v>
      </c>
      <c r="C549" s="5" t="s">
        <v>886</v>
      </c>
      <c r="D549" s="37">
        <f>INDEX(Inputs!$L$5:$L$132,MATCH($B549&amp;"|"&amp;$C549,Inputs!$A$5:$A$132,0))</f>
        <v>10</v>
      </c>
      <c r="E549" s="37">
        <f>INDEX(Inputs!$I$5:$I$132,MATCH($B549&amp;"|"&amp;$C549,Inputs!$A$5:$A$132,0))</f>
        <v>3.7295190000000013E-2</v>
      </c>
      <c r="F549" s="36"/>
      <c r="G549" s="36"/>
      <c r="H549" s="5" t="str">
        <f>INDEX(Variables!$B$5:$B$65,MATCH($A549,Variables!$A$5:$A$65,0))&amp;IF($C549="",""," | "&amp;INDEX(Mapping!$B$5:$B$26,MATCH($C549,Mapping!$A$5:$A$26,0))&amp;" | "&amp;INDEX(Mapping!$B$30:$B$41,MATCH($B549,Mapping!$A$30:$A$41,0)))</f>
        <v>New excise tax (fuel price reform) | Services (public &amp; private) | Diesel</v>
      </c>
      <c r="I549" s="5" t="str">
        <f>INDEX(Variables!$C$5:$C$65,MATCH($A549,Variables!$A$5:$A$65,0))</f>
        <v>$/GJ</v>
      </c>
      <c r="J549" s="5" t="str">
        <f>INDEX(Variables!$E$5:$E$65,MATCH($A549,Variables!$A$5:$A$65,0))</f>
        <v>Fuel price reform path / GJ per unit</v>
      </c>
      <c r="K549" s="5"/>
      <c r="L549" s="23" t="str">
        <f>LOWER(Settings!$C$4)&amp;".mit."&amp;$A549&amp;IF($C549="","","."&amp;$C549&amp;"."&amp;$B549)&amp;IF(INDEX(Variables!$D$5:$D$65,MATCH($A549,Variables!$A$5:$A$65,0))="","","."&amp;INDEX(Variables!$D$5:$D$65,MATCH($A549,Variables!$A$5:$A$65,0)))&amp;"."&amp;L$5</f>
        <v>egy.mit.ntx.srv.die.a.1</v>
      </c>
      <c r="M549" s="38">
        <f t="shared" si="452"/>
        <v>0</v>
      </c>
      <c r="N549" s="37">
        <f t="shared" si="452"/>
        <v>0</v>
      </c>
      <c r="O549" s="37">
        <f t="shared" si="452"/>
        <v>0</v>
      </c>
      <c r="P549" s="37">
        <f t="shared" si="452"/>
        <v>0</v>
      </c>
      <c r="Q549" s="37">
        <f t="shared" si="452"/>
        <v>0</v>
      </c>
      <c r="R549" s="37">
        <f t="shared" si="452"/>
        <v>0</v>
      </c>
      <c r="S549" s="37">
        <f t="shared" si="452"/>
        <v>0</v>
      </c>
      <c r="T549" s="37">
        <f t="shared" si="452"/>
        <v>0</v>
      </c>
      <c r="U549" s="37">
        <f t="shared" si="452"/>
        <v>0</v>
      </c>
      <c r="V549" s="37">
        <f t="shared" si="452"/>
        <v>0</v>
      </c>
      <c r="W549" s="37">
        <f t="shared" si="452"/>
        <v>0</v>
      </c>
      <c r="X549" s="37">
        <f t="shared" si="452"/>
        <v>0</v>
      </c>
      <c r="Y549" s="37">
        <f t="shared" si="452"/>
        <v>0</v>
      </c>
      <c r="Z549" s="37">
        <f t="shared" si="452"/>
        <v>0</v>
      </c>
      <c r="AA549" s="37"/>
      <c r="AB549" s="23" t="str">
        <f>LOWER(Settings!$C$4)&amp;".mit."&amp;$A549&amp;IF($C549="","","."&amp;$C549&amp;"."&amp;$B549)&amp;IF(INDEX(Variables!$D$5:$D$65,MATCH($A549,Variables!$A$5:$A$65,0))="","","."&amp;INDEX(Variables!$D$5:$D$65,MATCH($A549,Variables!$A$5:$A$65,0)))&amp;"."&amp;AB$5</f>
        <v>egy.mit.ntx.srv.die.a.2</v>
      </c>
      <c r="AC549" s="38">
        <f t="shared" si="453"/>
        <v>0</v>
      </c>
      <c r="AD549" s="37">
        <f t="shared" si="453"/>
        <v>0</v>
      </c>
      <c r="AE549" s="37">
        <f t="shared" si="453"/>
        <v>0</v>
      </c>
      <c r="AF549" s="37">
        <f t="shared" si="453"/>
        <v>0</v>
      </c>
      <c r="AG549" s="37">
        <f t="shared" si="453"/>
        <v>0</v>
      </c>
      <c r="AH549" s="37">
        <f t="shared" si="453"/>
        <v>0</v>
      </c>
      <c r="AI549" s="37">
        <f t="shared" si="453"/>
        <v>0</v>
      </c>
      <c r="AJ549" s="37">
        <f t="shared" si="453"/>
        <v>0</v>
      </c>
      <c r="AK549" s="37">
        <f t="shared" si="453"/>
        <v>0</v>
      </c>
      <c r="AL549" s="37">
        <f t="shared" si="453"/>
        <v>0</v>
      </c>
      <c r="AM549" s="37">
        <f t="shared" si="453"/>
        <v>0</v>
      </c>
      <c r="AN549" s="37">
        <f t="shared" si="453"/>
        <v>0</v>
      </c>
      <c r="AO549" s="37">
        <f t="shared" si="453"/>
        <v>0</v>
      </c>
      <c r="AP549" s="37">
        <f t="shared" si="453"/>
        <v>0</v>
      </c>
    </row>
    <row r="550" spans="1:42" hidden="1" outlineLevel="2" x14ac:dyDescent="0.25">
      <c r="A550" s="5" t="s">
        <v>932</v>
      </c>
      <c r="B550" s="5" t="s">
        <v>874</v>
      </c>
      <c r="C550" s="5" t="s">
        <v>886</v>
      </c>
      <c r="D550" s="37">
        <f>INDEX(Inputs!$L$5:$L$132,MATCH($B550&amp;"|"&amp;$C550,Inputs!$A$5:$A$132,0))</f>
        <v>11</v>
      </c>
      <c r="E550" s="37">
        <f>INDEX(Inputs!$I$5:$I$132,MATCH($B550&amp;"|"&amp;$C550,Inputs!$A$5:$A$132,0))</f>
        <v>2.5779688544951249E-2</v>
      </c>
      <c r="F550" s="36"/>
      <c r="G550" s="36"/>
      <c r="H550" s="5" t="str">
        <f>INDEX(Variables!$B$5:$B$65,MATCH($A550,Variables!$A$5:$A$65,0))&amp;IF($C550="",""," | "&amp;INDEX(Mapping!$B$5:$B$26,MATCH($C550,Mapping!$A$5:$A$26,0))&amp;" | "&amp;INDEX(Mapping!$B$30:$B$41,MATCH($B550,Mapping!$A$30:$A$41,0)))</f>
        <v>New excise tax (fuel price reform) | Services (public &amp; private) | LPG</v>
      </c>
      <c r="I550" s="5" t="str">
        <f>INDEX(Variables!$C$5:$C$65,MATCH($A550,Variables!$A$5:$A$65,0))</f>
        <v>$/GJ</v>
      </c>
      <c r="J550" s="5" t="str">
        <f>INDEX(Variables!$E$5:$E$65,MATCH($A550,Variables!$A$5:$A$65,0))</f>
        <v>Fuel price reform path / GJ per unit</v>
      </c>
      <c r="K550" s="5"/>
      <c r="L550" s="23" t="str">
        <f>LOWER(Settings!$C$4)&amp;".mit."&amp;$A550&amp;IF($C550="","","."&amp;$C550&amp;"."&amp;$B550)&amp;IF(INDEX(Variables!$D$5:$D$65,MATCH($A550,Variables!$A$5:$A$65,0))="","","."&amp;INDEX(Variables!$D$5:$D$65,MATCH($A550,Variables!$A$5:$A$65,0)))&amp;"."&amp;L$5</f>
        <v>egy.mit.ntx.srv.lpg.a.1</v>
      </c>
      <c r="M550" s="38">
        <f t="shared" si="452"/>
        <v>0</v>
      </c>
      <c r="N550" s="37">
        <f t="shared" si="452"/>
        <v>0</v>
      </c>
      <c r="O550" s="37">
        <f t="shared" si="452"/>
        <v>0</v>
      </c>
      <c r="P550" s="37">
        <f t="shared" si="452"/>
        <v>0</v>
      </c>
      <c r="Q550" s="37">
        <f t="shared" si="452"/>
        <v>0</v>
      </c>
      <c r="R550" s="37">
        <f t="shared" si="452"/>
        <v>0</v>
      </c>
      <c r="S550" s="37">
        <f t="shared" si="452"/>
        <v>0</v>
      </c>
      <c r="T550" s="37">
        <f t="shared" si="452"/>
        <v>0</v>
      </c>
      <c r="U550" s="37">
        <f t="shared" si="452"/>
        <v>0</v>
      </c>
      <c r="V550" s="37">
        <f t="shared" si="452"/>
        <v>0</v>
      </c>
      <c r="W550" s="37">
        <f t="shared" si="452"/>
        <v>0</v>
      </c>
      <c r="X550" s="37">
        <f t="shared" si="452"/>
        <v>0</v>
      </c>
      <c r="Y550" s="37">
        <f t="shared" si="452"/>
        <v>0</v>
      </c>
      <c r="Z550" s="37">
        <f t="shared" si="452"/>
        <v>0</v>
      </c>
      <c r="AA550" s="37"/>
      <c r="AB550" s="23" t="str">
        <f>LOWER(Settings!$C$4)&amp;".mit."&amp;$A550&amp;IF($C550="","","."&amp;$C550&amp;"."&amp;$B550)&amp;IF(INDEX(Variables!$D$5:$D$65,MATCH($A550,Variables!$A$5:$A$65,0))="","","."&amp;INDEX(Variables!$D$5:$D$65,MATCH($A550,Variables!$A$5:$A$65,0)))&amp;"."&amp;AB$5</f>
        <v>egy.mit.ntx.srv.lpg.a.2</v>
      </c>
      <c r="AC550" s="38">
        <f t="shared" si="453"/>
        <v>0</v>
      </c>
      <c r="AD550" s="37">
        <f t="shared" si="453"/>
        <v>0</v>
      </c>
      <c r="AE550" s="37">
        <f t="shared" si="453"/>
        <v>0</v>
      </c>
      <c r="AF550" s="37">
        <f t="shared" si="453"/>
        <v>0</v>
      </c>
      <c r="AG550" s="37">
        <f t="shared" si="453"/>
        <v>0</v>
      </c>
      <c r="AH550" s="37">
        <f t="shared" si="453"/>
        <v>0</v>
      </c>
      <c r="AI550" s="37">
        <f t="shared" si="453"/>
        <v>0</v>
      </c>
      <c r="AJ550" s="37">
        <f t="shared" si="453"/>
        <v>0</v>
      </c>
      <c r="AK550" s="37">
        <f t="shared" si="453"/>
        <v>0</v>
      </c>
      <c r="AL550" s="37">
        <f t="shared" si="453"/>
        <v>0</v>
      </c>
      <c r="AM550" s="37">
        <f t="shared" si="453"/>
        <v>0</v>
      </c>
      <c r="AN550" s="37">
        <f t="shared" si="453"/>
        <v>0</v>
      </c>
      <c r="AO550" s="37">
        <f t="shared" si="453"/>
        <v>0</v>
      </c>
      <c r="AP550" s="37">
        <f t="shared" si="453"/>
        <v>0</v>
      </c>
    </row>
    <row r="551" spans="1:42" hidden="1" outlineLevel="2" x14ac:dyDescent="0.25">
      <c r="A551" s="5" t="s">
        <v>932</v>
      </c>
      <c r="B551" s="5" t="s">
        <v>875</v>
      </c>
      <c r="C551" s="5" t="s">
        <v>886</v>
      </c>
      <c r="D551" s="37">
        <f>INDEX(Inputs!$L$5:$L$132,MATCH($B551&amp;"|"&amp;$C551,Inputs!$A$5:$A$132,0))</f>
        <v>12</v>
      </c>
      <c r="E551" s="37">
        <f>INDEX(Inputs!$I$5:$I$132,MATCH($B551&amp;"|"&amp;$C551,Inputs!$A$5:$A$132,0))</f>
        <v>3.7748829655107147E-2</v>
      </c>
      <c r="F551" s="36"/>
      <c r="G551" s="36"/>
      <c r="H551" s="5" t="str">
        <f>INDEX(Variables!$B$5:$B$65,MATCH($A551,Variables!$A$5:$A$65,0))&amp;IF($C551="",""," | "&amp;INDEX(Mapping!$B$5:$B$26,MATCH($C551,Mapping!$A$5:$A$26,0))&amp;" | "&amp;INDEX(Mapping!$B$30:$B$41,MATCH($B551,Mapping!$A$30:$A$41,0)))</f>
        <v>New excise tax (fuel price reform) | Services (public &amp; private) | Kerosene</v>
      </c>
      <c r="I551" s="5" t="str">
        <f>INDEX(Variables!$C$5:$C$65,MATCH($A551,Variables!$A$5:$A$65,0))</f>
        <v>$/GJ</v>
      </c>
      <c r="J551" s="5" t="str">
        <f>INDEX(Variables!$E$5:$E$65,MATCH($A551,Variables!$A$5:$A$65,0))</f>
        <v>Fuel price reform path / GJ per unit</v>
      </c>
      <c r="K551" s="5"/>
      <c r="L551" s="23" t="str">
        <f>LOWER(Settings!$C$4)&amp;".mit."&amp;$A551&amp;IF($C551="","","."&amp;$C551&amp;"."&amp;$B551)&amp;IF(INDEX(Variables!$D$5:$D$65,MATCH($A551,Variables!$A$5:$A$65,0))="","","."&amp;INDEX(Variables!$D$5:$D$65,MATCH($A551,Variables!$A$5:$A$65,0)))&amp;"."&amp;L$5</f>
        <v>egy.mit.ntx.srv.ker.a.1</v>
      </c>
      <c r="M551" s="38">
        <f t="shared" si="452"/>
        <v>0</v>
      </c>
      <c r="N551" s="37">
        <f t="shared" si="452"/>
        <v>0</v>
      </c>
      <c r="O551" s="37">
        <f t="shared" si="452"/>
        <v>0</v>
      </c>
      <c r="P551" s="37">
        <f t="shared" si="452"/>
        <v>0</v>
      </c>
      <c r="Q551" s="37">
        <f t="shared" si="452"/>
        <v>0</v>
      </c>
      <c r="R551" s="37">
        <f t="shared" si="452"/>
        <v>0</v>
      </c>
      <c r="S551" s="37">
        <f t="shared" si="452"/>
        <v>0</v>
      </c>
      <c r="T551" s="37">
        <f t="shared" si="452"/>
        <v>0</v>
      </c>
      <c r="U551" s="37">
        <f t="shared" si="452"/>
        <v>0</v>
      </c>
      <c r="V551" s="37">
        <f t="shared" si="452"/>
        <v>0</v>
      </c>
      <c r="W551" s="37">
        <f t="shared" si="452"/>
        <v>0</v>
      </c>
      <c r="X551" s="37">
        <f t="shared" si="452"/>
        <v>0</v>
      </c>
      <c r="Y551" s="37">
        <f t="shared" si="452"/>
        <v>0</v>
      </c>
      <c r="Z551" s="37">
        <f t="shared" si="452"/>
        <v>0</v>
      </c>
      <c r="AA551" s="37"/>
      <c r="AB551" s="23" t="str">
        <f>LOWER(Settings!$C$4)&amp;".mit."&amp;$A551&amp;IF($C551="","","."&amp;$C551&amp;"."&amp;$B551)&amp;IF(INDEX(Variables!$D$5:$D$65,MATCH($A551,Variables!$A$5:$A$65,0))="","","."&amp;INDEX(Variables!$D$5:$D$65,MATCH($A551,Variables!$A$5:$A$65,0)))&amp;"."&amp;AB$5</f>
        <v>egy.mit.ntx.srv.ker.a.2</v>
      </c>
      <c r="AC551" s="38">
        <f t="shared" si="453"/>
        <v>0</v>
      </c>
      <c r="AD551" s="37">
        <f t="shared" si="453"/>
        <v>0</v>
      </c>
      <c r="AE551" s="37">
        <f t="shared" si="453"/>
        <v>0</v>
      </c>
      <c r="AF551" s="37">
        <f t="shared" si="453"/>
        <v>0</v>
      </c>
      <c r="AG551" s="37">
        <f t="shared" si="453"/>
        <v>0</v>
      </c>
      <c r="AH551" s="37">
        <f t="shared" si="453"/>
        <v>0</v>
      </c>
      <c r="AI551" s="37">
        <f t="shared" si="453"/>
        <v>0</v>
      </c>
      <c r="AJ551" s="37">
        <f t="shared" si="453"/>
        <v>0</v>
      </c>
      <c r="AK551" s="37">
        <f t="shared" si="453"/>
        <v>0</v>
      </c>
      <c r="AL551" s="37">
        <f t="shared" si="453"/>
        <v>0</v>
      </c>
      <c r="AM551" s="37">
        <f t="shared" si="453"/>
        <v>0</v>
      </c>
      <c r="AN551" s="37">
        <f t="shared" si="453"/>
        <v>0</v>
      </c>
      <c r="AO551" s="37">
        <f t="shared" si="453"/>
        <v>0</v>
      </c>
      <c r="AP551" s="37">
        <f t="shared" si="453"/>
        <v>0</v>
      </c>
    </row>
    <row r="552" spans="1:42" hidden="1" outlineLevel="2" x14ac:dyDescent="0.25">
      <c r="A552" s="5" t="s">
        <v>932</v>
      </c>
      <c r="B552" s="5" t="s">
        <v>876</v>
      </c>
      <c r="C552" s="5" t="s">
        <v>886</v>
      </c>
      <c r="D552" s="37">
        <f>INDEX(Inputs!$L$5:$L$132,MATCH($B552&amp;"|"&amp;$C552,Inputs!$A$5:$A$132,0))</f>
        <v>13</v>
      </c>
      <c r="E552" s="37">
        <f>INDEX(Inputs!$I$5:$I$132,MATCH($B552&amp;"|"&amp;$C552,Inputs!$A$5:$A$132,0))</f>
        <v>6.12</v>
      </c>
      <c r="F552" s="36"/>
      <c r="G552" s="36"/>
      <c r="H552" s="5" t="str">
        <f>INDEX(Variables!$B$5:$B$65,MATCH($A552,Variables!$A$5:$A$65,0))&amp;IF($C552="",""," | "&amp;INDEX(Mapping!$B$5:$B$26,MATCH($C552,Mapping!$A$5:$A$26,0))&amp;" | "&amp;INDEX(Mapping!$B$30:$B$41,MATCH($B552,Mapping!$A$30:$A$41,0)))</f>
        <v>New excise tax (fuel price reform) | Services (public &amp; private) | Other oil products</v>
      </c>
      <c r="I552" s="5" t="str">
        <f>INDEX(Variables!$C$5:$C$65,MATCH($A552,Variables!$A$5:$A$65,0))</f>
        <v>$/GJ</v>
      </c>
      <c r="J552" s="5" t="str">
        <f>INDEX(Variables!$E$5:$E$65,MATCH($A552,Variables!$A$5:$A$65,0))</f>
        <v>Fuel price reform path / GJ per unit</v>
      </c>
      <c r="K552" s="5"/>
      <c r="L552" s="23" t="str">
        <f>LOWER(Settings!$C$4)&amp;".mit."&amp;$A552&amp;IF($C552="","","."&amp;$C552&amp;"."&amp;$B552)&amp;IF(INDEX(Variables!$D$5:$D$65,MATCH($A552,Variables!$A$5:$A$65,0))="","","."&amp;INDEX(Variables!$D$5:$D$65,MATCH($A552,Variables!$A$5:$A$65,0)))&amp;"."&amp;L$5</f>
        <v>egy.mit.ntx.srv.oop.a.1</v>
      </c>
      <c r="M552" s="38">
        <f t="shared" si="452"/>
        <v>0</v>
      </c>
      <c r="N552" s="37">
        <f t="shared" si="452"/>
        <v>0</v>
      </c>
      <c r="O552" s="37">
        <f t="shared" si="452"/>
        <v>0</v>
      </c>
      <c r="P552" s="37">
        <f t="shared" si="452"/>
        <v>0</v>
      </c>
      <c r="Q552" s="37">
        <f t="shared" si="452"/>
        <v>0</v>
      </c>
      <c r="R552" s="37">
        <f t="shared" si="452"/>
        <v>0</v>
      </c>
      <c r="S552" s="37">
        <f t="shared" si="452"/>
        <v>0</v>
      </c>
      <c r="T552" s="37">
        <f t="shared" si="452"/>
        <v>0</v>
      </c>
      <c r="U552" s="37">
        <f t="shared" si="452"/>
        <v>0</v>
      </c>
      <c r="V552" s="37">
        <f t="shared" si="452"/>
        <v>0</v>
      </c>
      <c r="W552" s="37">
        <f t="shared" si="452"/>
        <v>0</v>
      </c>
      <c r="X552" s="37">
        <f t="shared" si="452"/>
        <v>0</v>
      </c>
      <c r="Y552" s="37">
        <f t="shared" si="452"/>
        <v>0</v>
      </c>
      <c r="Z552" s="37">
        <f t="shared" si="452"/>
        <v>0</v>
      </c>
      <c r="AA552" s="37"/>
      <c r="AB552" s="23" t="str">
        <f>LOWER(Settings!$C$4)&amp;".mit."&amp;$A552&amp;IF($C552="","","."&amp;$C552&amp;"."&amp;$B552)&amp;IF(INDEX(Variables!$D$5:$D$65,MATCH($A552,Variables!$A$5:$A$65,0))="","","."&amp;INDEX(Variables!$D$5:$D$65,MATCH($A552,Variables!$A$5:$A$65,0)))&amp;"."&amp;AB$5</f>
        <v>egy.mit.ntx.srv.oop.a.2</v>
      </c>
      <c r="AC552" s="38">
        <f t="shared" si="453"/>
        <v>0</v>
      </c>
      <c r="AD552" s="37">
        <f t="shared" si="453"/>
        <v>0</v>
      </c>
      <c r="AE552" s="37">
        <f t="shared" si="453"/>
        <v>0</v>
      </c>
      <c r="AF552" s="37">
        <f t="shared" si="453"/>
        <v>0</v>
      </c>
      <c r="AG552" s="37">
        <f t="shared" si="453"/>
        <v>0</v>
      </c>
      <c r="AH552" s="37">
        <f t="shared" si="453"/>
        <v>0</v>
      </c>
      <c r="AI552" s="37">
        <f t="shared" si="453"/>
        <v>0</v>
      </c>
      <c r="AJ552" s="37">
        <f t="shared" si="453"/>
        <v>0</v>
      </c>
      <c r="AK552" s="37">
        <f t="shared" si="453"/>
        <v>0</v>
      </c>
      <c r="AL552" s="37">
        <f t="shared" si="453"/>
        <v>0</v>
      </c>
      <c r="AM552" s="37">
        <f t="shared" si="453"/>
        <v>0</v>
      </c>
      <c r="AN552" s="37">
        <f t="shared" si="453"/>
        <v>0</v>
      </c>
      <c r="AO552" s="37">
        <f t="shared" si="453"/>
        <v>0</v>
      </c>
      <c r="AP552" s="37">
        <f t="shared" si="453"/>
        <v>0</v>
      </c>
    </row>
    <row r="553" spans="1:42" hidden="1" outlineLevel="2" x14ac:dyDescent="0.25">
      <c r="A553" s="5" t="s">
        <v>932</v>
      </c>
      <c r="B553" s="5" t="s">
        <v>877</v>
      </c>
      <c r="C553" s="5" t="s">
        <v>886</v>
      </c>
      <c r="D553" s="37">
        <f>INDEX(Inputs!$L$5:$L$132,MATCH($B553&amp;"|"&amp;$C553,Inputs!$A$5:$A$132,0))</f>
        <v>14</v>
      </c>
      <c r="E553" s="37">
        <f>INDEX(Inputs!$I$5:$I$132,MATCH($B553&amp;"|"&amp;$C553,Inputs!$A$5:$A$132,0))</f>
        <v>1</v>
      </c>
      <c r="F553" s="36"/>
      <c r="G553" s="36"/>
      <c r="H553" s="5" t="str">
        <f>INDEX(Variables!$B$5:$B$65,MATCH($A553,Variables!$A$5:$A$65,0))&amp;IF($C553="",""," | "&amp;INDEX(Mapping!$B$5:$B$26,MATCH($C553,Mapping!$A$5:$A$26,0))&amp;" | "&amp;INDEX(Mapping!$B$30:$B$41,MATCH($B553,Mapping!$A$30:$A$41,0)))</f>
        <v>New excise tax (fuel price reform) | Services (public &amp; private) | Biomass</v>
      </c>
      <c r="I553" s="5" t="str">
        <f>INDEX(Variables!$C$5:$C$65,MATCH($A553,Variables!$A$5:$A$65,0))</f>
        <v>$/GJ</v>
      </c>
      <c r="J553" s="5" t="str">
        <f>INDEX(Variables!$E$5:$E$65,MATCH($A553,Variables!$A$5:$A$65,0))</f>
        <v>Fuel price reform path / GJ per unit</v>
      </c>
      <c r="K553" s="5"/>
      <c r="L553" s="23" t="str">
        <f>LOWER(Settings!$C$4)&amp;".mit."&amp;$A553&amp;IF($C553="","","."&amp;$C553&amp;"."&amp;$B553)&amp;IF(INDEX(Variables!$D$5:$D$65,MATCH($A553,Variables!$A$5:$A$65,0))="","","."&amp;INDEX(Variables!$D$5:$D$65,MATCH($A553,Variables!$A$5:$A$65,0)))&amp;"."&amp;L$5</f>
        <v>egy.mit.ntx.srv.bio.a.1</v>
      </c>
      <c r="M553" s="38">
        <f t="shared" si="452"/>
        <v>0</v>
      </c>
      <c r="N553" s="37">
        <f t="shared" si="452"/>
        <v>0</v>
      </c>
      <c r="O553" s="37">
        <f t="shared" si="452"/>
        <v>0</v>
      </c>
      <c r="P553" s="37">
        <f t="shared" si="452"/>
        <v>0</v>
      </c>
      <c r="Q553" s="37">
        <f t="shared" si="452"/>
        <v>0</v>
      </c>
      <c r="R553" s="37">
        <f t="shared" si="452"/>
        <v>0</v>
      </c>
      <c r="S553" s="37">
        <f t="shared" si="452"/>
        <v>0</v>
      </c>
      <c r="T553" s="37">
        <f t="shared" si="452"/>
        <v>0</v>
      </c>
      <c r="U553" s="37">
        <f t="shared" si="452"/>
        <v>0</v>
      </c>
      <c r="V553" s="37">
        <f t="shared" si="452"/>
        <v>0</v>
      </c>
      <c r="W553" s="37">
        <f t="shared" si="452"/>
        <v>0</v>
      </c>
      <c r="X553" s="37">
        <f t="shared" si="452"/>
        <v>0</v>
      </c>
      <c r="Y553" s="37">
        <f t="shared" si="452"/>
        <v>0</v>
      </c>
      <c r="Z553" s="37">
        <f t="shared" si="452"/>
        <v>0</v>
      </c>
      <c r="AA553" s="37"/>
      <c r="AB553" s="23" t="str">
        <f>LOWER(Settings!$C$4)&amp;".mit."&amp;$A553&amp;IF($C553="","","."&amp;$C553&amp;"."&amp;$B553)&amp;IF(INDEX(Variables!$D$5:$D$65,MATCH($A553,Variables!$A$5:$A$65,0))="","","."&amp;INDEX(Variables!$D$5:$D$65,MATCH($A553,Variables!$A$5:$A$65,0)))&amp;"."&amp;AB$5</f>
        <v>egy.mit.ntx.srv.bio.a.2</v>
      </c>
      <c r="AC553" s="38">
        <f t="shared" si="453"/>
        <v>0</v>
      </c>
      <c r="AD553" s="37">
        <f t="shared" si="453"/>
        <v>0</v>
      </c>
      <c r="AE553" s="37">
        <f t="shared" si="453"/>
        <v>0</v>
      </c>
      <c r="AF553" s="37">
        <f t="shared" si="453"/>
        <v>0</v>
      </c>
      <c r="AG553" s="37">
        <f t="shared" si="453"/>
        <v>0</v>
      </c>
      <c r="AH553" s="37">
        <f t="shared" si="453"/>
        <v>0</v>
      </c>
      <c r="AI553" s="37">
        <f t="shared" si="453"/>
        <v>0</v>
      </c>
      <c r="AJ553" s="37">
        <f t="shared" si="453"/>
        <v>0</v>
      </c>
      <c r="AK553" s="37">
        <f t="shared" si="453"/>
        <v>0</v>
      </c>
      <c r="AL553" s="37">
        <f t="shared" si="453"/>
        <v>0</v>
      </c>
      <c r="AM553" s="37">
        <f t="shared" si="453"/>
        <v>0</v>
      </c>
      <c r="AN553" s="37">
        <f t="shared" si="453"/>
        <v>0</v>
      </c>
      <c r="AO553" s="37">
        <f t="shared" si="453"/>
        <v>0</v>
      </c>
      <c r="AP553" s="37">
        <f t="shared" si="453"/>
        <v>0</v>
      </c>
    </row>
    <row r="554" spans="1:42" hidden="1" outlineLevel="2" x14ac:dyDescent="0.25"/>
    <row r="555" spans="1:42" hidden="1" outlineLevel="2" x14ac:dyDescent="0.25">
      <c r="A555" s="5" t="s">
        <v>933</v>
      </c>
      <c r="B555" s="5" t="s">
        <v>869</v>
      </c>
      <c r="C555" s="5" t="s">
        <v>886</v>
      </c>
      <c r="D555" s="36"/>
      <c r="E555" s="36"/>
      <c r="F555" s="36"/>
      <c r="G555" s="36"/>
      <c r="H555" s="5" t="str">
        <f>INDEX(Variables!$B$5:$B$65,MATCH($A555,Variables!$A$5:$A$65,0))&amp;IF($C555="",""," | "&amp;INDEX(Mapping!$B$5:$B$26,MATCH($C555,Mapping!$A$5:$A$26,0))&amp;" | "&amp;INDEX(Mapping!$B$30:$B$41,MATCH($B555,Mapping!$A$30:$A$41,0)))</f>
        <v>Total new policy | Services (public &amp; private) | Coal</v>
      </c>
      <c r="I555" s="5" t="str">
        <f>INDEX(Variables!$C$5:$C$65,MATCH($A555,Variables!$A$5:$A$65,0))</f>
        <v>$/GJ</v>
      </c>
      <c r="J555" s="5" t="str">
        <f>INDEX(Variables!$E$5:$E$65,MATCH($A555,Variables!$A$5:$A$65,0))</f>
        <v>New carbon tax + new excise tax</v>
      </c>
      <c r="K555" s="5"/>
      <c r="L555" s="23" t="str">
        <f>LOWER(Settings!$C$4)&amp;".mit."&amp;$A555&amp;IF($C555="","","."&amp;$C555&amp;"."&amp;$B555)&amp;IF(INDEX(Variables!$D$5:$D$65,MATCH($A555,Variables!$A$5:$A$65,0))="","","."&amp;INDEX(Variables!$D$5:$D$65,MATCH($A555,Variables!$A$5:$A$65,0)))&amp;"."&amp;L$5</f>
        <v>egy.mit.nce.srv.coa.a.1</v>
      </c>
      <c r="M555" s="38">
        <f t="shared" ref="M555:Z555" si="454">M537+M546</f>
        <v>0</v>
      </c>
      <c r="N555" s="37">
        <f t="shared" si="454"/>
        <v>0</v>
      </c>
      <c r="O555" s="37">
        <f t="shared" si="454"/>
        <v>0</v>
      </c>
      <c r="P555" s="37">
        <f t="shared" si="454"/>
        <v>0</v>
      </c>
      <c r="Q555" s="37">
        <f t="shared" si="454"/>
        <v>0</v>
      </c>
      <c r="R555" s="37">
        <f t="shared" si="454"/>
        <v>0</v>
      </c>
      <c r="S555" s="37">
        <f t="shared" si="454"/>
        <v>0</v>
      </c>
      <c r="T555" s="37">
        <f t="shared" si="454"/>
        <v>0</v>
      </c>
      <c r="U555" s="37">
        <f t="shared" si="454"/>
        <v>0</v>
      </c>
      <c r="V555" s="37">
        <f t="shared" si="454"/>
        <v>0</v>
      </c>
      <c r="W555" s="37">
        <f t="shared" si="454"/>
        <v>0</v>
      </c>
      <c r="X555" s="37">
        <f t="shared" si="454"/>
        <v>0</v>
      </c>
      <c r="Y555" s="37">
        <f t="shared" si="454"/>
        <v>0</v>
      </c>
      <c r="Z555" s="37">
        <f t="shared" si="454"/>
        <v>0</v>
      </c>
      <c r="AA555" s="37"/>
      <c r="AB555" s="23" t="str">
        <f>LOWER(Settings!$C$4)&amp;".mit."&amp;$A555&amp;IF($C555="","","."&amp;$C555&amp;"."&amp;$B555)&amp;IF(INDEX(Variables!$D$5:$D$65,MATCH($A555,Variables!$A$5:$A$65,0))="","","."&amp;INDEX(Variables!$D$5:$D$65,MATCH($A555,Variables!$A$5:$A$65,0)))&amp;"."&amp;AB$5</f>
        <v>egy.mit.nce.srv.coa.a.2</v>
      </c>
      <c r="AC555" s="38">
        <f t="shared" ref="AC555:AP555" si="455">AC537+AC546</f>
        <v>0</v>
      </c>
      <c r="AD555" s="37">
        <f t="shared" si="455"/>
        <v>0</v>
      </c>
      <c r="AE555" s="37">
        <f t="shared" si="455"/>
        <v>0</v>
      </c>
      <c r="AF555" s="37">
        <f t="shared" si="455"/>
        <v>0</v>
      </c>
      <c r="AG555" s="37">
        <f t="shared" si="455"/>
        <v>0</v>
      </c>
      <c r="AH555" s="37">
        <f t="shared" si="455"/>
        <v>1.8859999999999999</v>
      </c>
      <c r="AI555" s="37">
        <f t="shared" si="455"/>
        <v>1.8859999999999999</v>
      </c>
      <c r="AJ555" s="37">
        <f t="shared" si="455"/>
        <v>1.8859999999999999</v>
      </c>
      <c r="AK555" s="37">
        <f t="shared" si="455"/>
        <v>1.8859999999999999</v>
      </c>
      <c r="AL555" s="37">
        <f t="shared" si="455"/>
        <v>1.8859999999999999</v>
      </c>
      <c r="AM555" s="37">
        <f t="shared" si="455"/>
        <v>1.8859999999999999</v>
      </c>
      <c r="AN555" s="37">
        <f t="shared" si="455"/>
        <v>1.8859999999999999</v>
      </c>
      <c r="AO555" s="37">
        <f t="shared" si="455"/>
        <v>1.8859999999999999</v>
      </c>
      <c r="AP555" s="37">
        <f t="shared" si="455"/>
        <v>1.8859999999999999</v>
      </c>
    </row>
    <row r="556" spans="1:42" hidden="1" outlineLevel="2" x14ac:dyDescent="0.25">
      <c r="A556" s="5" t="s">
        <v>933</v>
      </c>
      <c r="B556" s="5" t="s">
        <v>871</v>
      </c>
      <c r="C556" s="5" t="s">
        <v>886</v>
      </c>
      <c r="D556" s="36"/>
      <c r="E556" s="36"/>
      <c r="F556" s="36"/>
      <c r="G556" s="36"/>
      <c r="H556" s="5" t="str">
        <f>INDEX(Variables!$B$5:$B$65,MATCH($A556,Variables!$A$5:$A$65,0))&amp;IF($C556="",""," | "&amp;INDEX(Mapping!$B$5:$B$26,MATCH($C556,Mapping!$A$5:$A$26,0))&amp;" | "&amp;INDEX(Mapping!$B$30:$B$41,MATCH($B556,Mapping!$A$30:$A$41,0)))</f>
        <v>Total new policy | Services (public &amp; private) | Natural gas</v>
      </c>
      <c r="I556" s="5" t="str">
        <f>INDEX(Variables!$C$5:$C$65,MATCH($A556,Variables!$A$5:$A$65,0))</f>
        <v>$/GJ</v>
      </c>
      <c r="J556" s="5" t="str">
        <f>INDEX(Variables!$E$5:$E$65,MATCH($A556,Variables!$A$5:$A$65,0))</f>
        <v>New carbon tax + new excise tax</v>
      </c>
      <c r="K556" s="5"/>
      <c r="L556" s="23" t="str">
        <f>LOWER(Settings!$C$4)&amp;".mit."&amp;$A556&amp;IF($C556="","","."&amp;$C556&amp;"."&amp;$B556)&amp;IF(INDEX(Variables!$D$5:$D$65,MATCH($A556,Variables!$A$5:$A$65,0))="","","."&amp;INDEX(Variables!$D$5:$D$65,MATCH($A556,Variables!$A$5:$A$65,0)))&amp;"."&amp;L$5</f>
        <v>egy.mit.nce.srv.nga.a.1</v>
      </c>
      <c r="M556" s="38">
        <f t="shared" ref="M556:Z556" si="456">M538+M547</f>
        <v>0</v>
      </c>
      <c r="N556" s="37">
        <f t="shared" si="456"/>
        <v>0</v>
      </c>
      <c r="O556" s="37">
        <f t="shared" si="456"/>
        <v>0</v>
      </c>
      <c r="P556" s="37">
        <f t="shared" si="456"/>
        <v>0</v>
      </c>
      <c r="Q556" s="37">
        <f t="shared" si="456"/>
        <v>0</v>
      </c>
      <c r="R556" s="37">
        <f t="shared" si="456"/>
        <v>0</v>
      </c>
      <c r="S556" s="37">
        <f t="shared" si="456"/>
        <v>0</v>
      </c>
      <c r="T556" s="37">
        <f t="shared" si="456"/>
        <v>0</v>
      </c>
      <c r="U556" s="37">
        <f t="shared" si="456"/>
        <v>0</v>
      </c>
      <c r="V556" s="37">
        <f t="shared" si="456"/>
        <v>0</v>
      </c>
      <c r="W556" s="37">
        <f t="shared" si="456"/>
        <v>0</v>
      </c>
      <c r="X556" s="37">
        <f t="shared" si="456"/>
        <v>0</v>
      </c>
      <c r="Y556" s="37">
        <f t="shared" si="456"/>
        <v>0</v>
      </c>
      <c r="Z556" s="37">
        <f t="shared" si="456"/>
        <v>0</v>
      </c>
      <c r="AA556" s="37"/>
      <c r="AB556" s="23" t="str">
        <f>LOWER(Settings!$C$4)&amp;".mit."&amp;$A556&amp;IF($C556="","","."&amp;$C556&amp;"."&amp;$B556)&amp;IF(INDEX(Variables!$D$5:$D$65,MATCH($A556,Variables!$A$5:$A$65,0))="","","."&amp;INDEX(Variables!$D$5:$D$65,MATCH($A556,Variables!$A$5:$A$65,0)))&amp;"."&amp;AB$5</f>
        <v>egy.mit.nce.srv.nga.a.2</v>
      </c>
      <c r="AC556" s="38">
        <f t="shared" ref="AC556:AP556" si="457">AC538+AC547</f>
        <v>0</v>
      </c>
      <c r="AD556" s="37">
        <f t="shared" si="457"/>
        <v>0</v>
      </c>
      <c r="AE556" s="37">
        <f t="shared" si="457"/>
        <v>0</v>
      </c>
      <c r="AF556" s="37">
        <f t="shared" si="457"/>
        <v>0</v>
      </c>
      <c r="AG556" s="37">
        <f t="shared" si="457"/>
        <v>0</v>
      </c>
      <c r="AH556" s="37">
        <f t="shared" si="457"/>
        <v>1.1160000000000001</v>
      </c>
      <c r="AI556" s="37">
        <f t="shared" si="457"/>
        <v>1.1160000000000001</v>
      </c>
      <c r="AJ556" s="37">
        <f t="shared" si="457"/>
        <v>1.1160000000000001</v>
      </c>
      <c r="AK556" s="37">
        <f t="shared" si="457"/>
        <v>1.1160000000000001</v>
      </c>
      <c r="AL556" s="37">
        <f t="shared" si="457"/>
        <v>1.1160000000000001</v>
      </c>
      <c r="AM556" s="37">
        <f t="shared" si="457"/>
        <v>1.1160000000000001</v>
      </c>
      <c r="AN556" s="37">
        <f t="shared" si="457"/>
        <v>1.1160000000000001</v>
      </c>
      <c r="AO556" s="37">
        <f t="shared" si="457"/>
        <v>1.1160000000000001</v>
      </c>
      <c r="AP556" s="37">
        <f t="shared" si="457"/>
        <v>1.1160000000000001</v>
      </c>
    </row>
    <row r="557" spans="1:42" hidden="1" outlineLevel="2" x14ac:dyDescent="0.25">
      <c r="A557" s="5" t="s">
        <v>933</v>
      </c>
      <c r="B557" s="5" t="s">
        <v>872</v>
      </c>
      <c r="C557" s="5" t="s">
        <v>886</v>
      </c>
      <c r="D557" s="36"/>
      <c r="E557" s="36"/>
      <c r="F557" s="36"/>
      <c r="G557" s="36"/>
      <c r="H557" s="5" t="str">
        <f>INDEX(Variables!$B$5:$B$65,MATCH($A557,Variables!$A$5:$A$65,0))&amp;IF($C557="",""," | "&amp;INDEX(Mapping!$B$5:$B$26,MATCH($C557,Mapping!$A$5:$A$26,0))&amp;" | "&amp;INDEX(Mapping!$B$30:$B$41,MATCH($B557,Mapping!$A$30:$A$41,0)))</f>
        <v>Total new policy | Services (public &amp; private) | Gasoline</v>
      </c>
      <c r="I557" s="5" t="str">
        <f>INDEX(Variables!$C$5:$C$65,MATCH($A557,Variables!$A$5:$A$65,0))</f>
        <v>$/GJ</v>
      </c>
      <c r="J557" s="5" t="str">
        <f>INDEX(Variables!$E$5:$E$65,MATCH($A557,Variables!$A$5:$A$65,0))</f>
        <v>New carbon tax + new excise tax</v>
      </c>
      <c r="K557" s="5"/>
      <c r="L557" s="23" t="str">
        <f>LOWER(Settings!$C$4)&amp;".mit."&amp;$A557&amp;IF($C557="","","."&amp;$C557&amp;"."&amp;$B557)&amp;IF(INDEX(Variables!$D$5:$D$65,MATCH($A557,Variables!$A$5:$A$65,0))="","","."&amp;INDEX(Variables!$D$5:$D$65,MATCH($A557,Variables!$A$5:$A$65,0)))&amp;"."&amp;L$5</f>
        <v>egy.mit.nce.srv.gso.a.1</v>
      </c>
      <c r="M557" s="38">
        <f t="shared" ref="M557:Z557" si="458">M539+M548</f>
        <v>0</v>
      </c>
      <c r="N557" s="37">
        <f t="shared" si="458"/>
        <v>0</v>
      </c>
      <c r="O557" s="37">
        <f t="shared" si="458"/>
        <v>0</v>
      </c>
      <c r="P557" s="37">
        <f t="shared" si="458"/>
        <v>0</v>
      </c>
      <c r="Q557" s="37">
        <f t="shared" si="458"/>
        <v>0</v>
      </c>
      <c r="R557" s="37">
        <f t="shared" si="458"/>
        <v>0</v>
      </c>
      <c r="S557" s="37">
        <f t="shared" si="458"/>
        <v>0</v>
      </c>
      <c r="T557" s="37">
        <f t="shared" si="458"/>
        <v>0</v>
      </c>
      <c r="U557" s="37">
        <f t="shared" si="458"/>
        <v>0</v>
      </c>
      <c r="V557" s="37">
        <f t="shared" si="458"/>
        <v>0</v>
      </c>
      <c r="W557" s="37">
        <f t="shared" si="458"/>
        <v>0</v>
      </c>
      <c r="X557" s="37">
        <f t="shared" si="458"/>
        <v>0</v>
      </c>
      <c r="Y557" s="37">
        <f t="shared" si="458"/>
        <v>0</v>
      </c>
      <c r="Z557" s="37">
        <f t="shared" si="458"/>
        <v>0</v>
      </c>
      <c r="AA557" s="37"/>
      <c r="AB557" s="23" t="str">
        <f>LOWER(Settings!$C$4)&amp;".mit."&amp;$A557&amp;IF($C557="","","."&amp;$C557&amp;"."&amp;$B557)&amp;IF(INDEX(Variables!$D$5:$D$65,MATCH($A557,Variables!$A$5:$A$65,0))="","","."&amp;INDEX(Variables!$D$5:$D$65,MATCH($A557,Variables!$A$5:$A$65,0)))&amp;"."&amp;AB$5</f>
        <v>egy.mit.nce.srv.gso.a.2</v>
      </c>
      <c r="AC557" s="38">
        <f t="shared" ref="AC557:AP557" si="459">AC539+AC548</f>
        <v>0</v>
      </c>
      <c r="AD557" s="37">
        <f t="shared" si="459"/>
        <v>0</v>
      </c>
      <c r="AE557" s="37">
        <f t="shared" si="459"/>
        <v>0</v>
      </c>
      <c r="AF557" s="37">
        <f t="shared" si="459"/>
        <v>0</v>
      </c>
      <c r="AG557" s="37">
        <f t="shared" si="459"/>
        <v>0</v>
      </c>
      <c r="AH557" s="37">
        <f t="shared" si="459"/>
        <v>1.3711000000000002</v>
      </c>
      <c r="AI557" s="37">
        <f t="shared" si="459"/>
        <v>1.3711000000000002</v>
      </c>
      <c r="AJ557" s="37">
        <f t="shared" si="459"/>
        <v>1.3711000000000002</v>
      </c>
      <c r="AK557" s="37">
        <f t="shared" si="459"/>
        <v>1.3711000000000002</v>
      </c>
      <c r="AL557" s="37">
        <f t="shared" si="459"/>
        <v>1.3711000000000002</v>
      </c>
      <c r="AM557" s="37">
        <f t="shared" si="459"/>
        <v>1.3711000000000002</v>
      </c>
      <c r="AN557" s="37">
        <f t="shared" si="459"/>
        <v>1.3711000000000002</v>
      </c>
      <c r="AO557" s="37">
        <f t="shared" si="459"/>
        <v>1.3711000000000002</v>
      </c>
      <c r="AP557" s="37">
        <f t="shared" si="459"/>
        <v>1.3711000000000002</v>
      </c>
    </row>
    <row r="558" spans="1:42" hidden="1" outlineLevel="2" x14ac:dyDescent="0.25">
      <c r="A558" s="5" t="s">
        <v>933</v>
      </c>
      <c r="B558" s="5" t="s">
        <v>873</v>
      </c>
      <c r="C558" s="5" t="s">
        <v>886</v>
      </c>
      <c r="D558" s="36"/>
      <c r="E558" s="36"/>
      <c r="F558" s="36"/>
      <c r="G558" s="36"/>
      <c r="H558" s="5" t="str">
        <f>INDEX(Variables!$B$5:$B$65,MATCH($A558,Variables!$A$5:$A$65,0))&amp;IF($C558="",""," | "&amp;INDEX(Mapping!$B$5:$B$26,MATCH($C558,Mapping!$A$5:$A$26,0))&amp;" | "&amp;INDEX(Mapping!$B$30:$B$41,MATCH($B558,Mapping!$A$30:$A$41,0)))</f>
        <v>Total new policy | Services (public &amp; private) | Diesel</v>
      </c>
      <c r="I558" s="5" t="str">
        <f>INDEX(Variables!$C$5:$C$65,MATCH($A558,Variables!$A$5:$A$65,0))</f>
        <v>$/GJ</v>
      </c>
      <c r="J558" s="5" t="str">
        <f>INDEX(Variables!$E$5:$E$65,MATCH($A558,Variables!$A$5:$A$65,0))</f>
        <v>New carbon tax + new excise tax</v>
      </c>
      <c r="K558" s="5"/>
      <c r="L558" s="23" t="str">
        <f>LOWER(Settings!$C$4)&amp;".mit."&amp;$A558&amp;IF($C558="","","."&amp;$C558&amp;"."&amp;$B558)&amp;IF(INDEX(Variables!$D$5:$D$65,MATCH($A558,Variables!$A$5:$A$65,0))="","","."&amp;INDEX(Variables!$D$5:$D$65,MATCH($A558,Variables!$A$5:$A$65,0)))&amp;"."&amp;L$5</f>
        <v>egy.mit.nce.srv.die.a.1</v>
      </c>
      <c r="M558" s="38">
        <f t="shared" ref="M558:Z558" si="460">M540+M549</f>
        <v>0</v>
      </c>
      <c r="N558" s="37">
        <f t="shared" si="460"/>
        <v>0</v>
      </c>
      <c r="O558" s="37">
        <f t="shared" si="460"/>
        <v>0</v>
      </c>
      <c r="P558" s="37">
        <f t="shared" si="460"/>
        <v>0</v>
      </c>
      <c r="Q558" s="37">
        <f t="shared" si="460"/>
        <v>0</v>
      </c>
      <c r="R558" s="37">
        <f t="shared" si="460"/>
        <v>0</v>
      </c>
      <c r="S558" s="37">
        <f t="shared" si="460"/>
        <v>0</v>
      </c>
      <c r="T558" s="37">
        <f t="shared" si="460"/>
        <v>0</v>
      </c>
      <c r="U558" s="37">
        <f t="shared" si="460"/>
        <v>0</v>
      </c>
      <c r="V558" s="37">
        <f t="shared" si="460"/>
        <v>0</v>
      </c>
      <c r="W558" s="37">
        <f t="shared" si="460"/>
        <v>0</v>
      </c>
      <c r="X558" s="37">
        <f t="shared" si="460"/>
        <v>0</v>
      </c>
      <c r="Y558" s="37">
        <f t="shared" si="460"/>
        <v>0</v>
      </c>
      <c r="Z558" s="37">
        <f t="shared" si="460"/>
        <v>0</v>
      </c>
      <c r="AA558" s="37"/>
      <c r="AB558" s="23" t="str">
        <f>LOWER(Settings!$C$4)&amp;".mit."&amp;$A558&amp;IF($C558="","","."&amp;$C558&amp;"."&amp;$B558)&amp;IF(INDEX(Variables!$D$5:$D$65,MATCH($A558,Variables!$A$5:$A$65,0))="","","."&amp;INDEX(Variables!$D$5:$D$65,MATCH($A558,Variables!$A$5:$A$65,0)))&amp;"."&amp;AB$5</f>
        <v>egy.mit.nce.srv.die.a.2</v>
      </c>
      <c r="AC558" s="38">
        <f t="shared" ref="AC558:AP558" si="461">AC540+AC549</f>
        <v>0</v>
      </c>
      <c r="AD558" s="37">
        <f t="shared" si="461"/>
        <v>0</v>
      </c>
      <c r="AE558" s="37">
        <f t="shared" si="461"/>
        <v>0</v>
      </c>
      <c r="AF558" s="37">
        <f t="shared" si="461"/>
        <v>0</v>
      </c>
      <c r="AG558" s="37">
        <f t="shared" si="461"/>
        <v>0</v>
      </c>
      <c r="AH558" s="37">
        <f t="shared" si="461"/>
        <v>1.4680000000000002</v>
      </c>
      <c r="AI558" s="37">
        <f t="shared" si="461"/>
        <v>1.4680000000000002</v>
      </c>
      <c r="AJ558" s="37">
        <f t="shared" si="461"/>
        <v>1.4680000000000002</v>
      </c>
      <c r="AK558" s="37">
        <f t="shared" si="461"/>
        <v>1.4680000000000002</v>
      </c>
      <c r="AL558" s="37">
        <f t="shared" si="461"/>
        <v>1.4680000000000002</v>
      </c>
      <c r="AM558" s="37">
        <f t="shared" si="461"/>
        <v>1.4680000000000002</v>
      </c>
      <c r="AN558" s="37">
        <f t="shared" si="461"/>
        <v>1.4680000000000002</v>
      </c>
      <c r="AO558" s="37">
        <f t="shared" si="461"/>
        <v>1.4680000000000002</v>
      </c>
      <c r="AP558" s="37">
        <f t="shared" si="461"/>
        <v>1.4680000000000002</v>
      </c>
    </row>
    <row r="559" spans="1:42" hidden="1" outlineLevel="2" x14ac:dyDescent="0.25">
      <c r="A559" s="5" t="s">
        <v>933</v>
      </c>
      <c r="B559" s="5" t="s">
        <v>874</v>
      </c>
      <c r="C559" s="5" t="s">
        <v>886</v>
      </c>
      <c r="D559" s="36"/>
      <c r="E559" s="36"/>
      <c r="F559" s="36"/>
      <c r="G559" s="36"/>
      <c r="H559" s="5" t="str">
        <f>INDEX(Variables!$B$5:$B$65,MATCH($A559,Variables!$A$5:$A$65,0))&amp;IF($C559="",""," | "&amp;INDEX(Mapping!$B$5:$B$26,MATCH($C559,Mapping!$A$5:$A$26,0))&amp;" | "&amp;INDEX(Mapping!$B$30:$B$41,MATCH($B559,Mapping!$A$30:$A$41,0)))</f>
        <v>Total new policy | Services (public &amp; private) | LPG</v>
      </c>
      <c r="I559" s="5" t="str">
        <f>INDEX(Variables!$C$5:$C$65,MATCH($A559,Variables!$A$5:$A$65,0))</f>
        <v>$/GJ</v>
      </c>
      <c r="J559" s="5" t="str">
        <f>INDEX(Variables!$E$5:$E$65,MATCH($A559,Variables!$A$5:$A$65,0))</f>
        <v>New carbon tax + new excise tax</v>
      </c>
      <c r="K559" s="5"/>
      <c r="L559" s="23" t="str">
        <f>LOWER(Settings!$C$4)&amp;".mit."&amp;$A559&amp;IF($C559="","","."&amp;$C559&amp;"."&amp;$B559)&amp;IF(INDEX(Variables!$D$5:$D$65,MATCH($A559,Variables!$A$5:$A$65,0))="","","."&amp;INDEX(Variables!$D$5:$D$65,MATCH($A559,Variables!$A$5:$A$65,0)))&amp;"."&amp;L$5</f>
        <v>egy.mit.nce.srv.lpg.a.1</v>
      </c>
      <c r="M559" s="38">
        <f t="shared" ref="M559:Z559" si="462">M541+M550</f>
        <v>0</v>
      </c>
      <c r="N559" s="37">
        <f t="shared" si="462"/>
        <v>0</v>
      </c>
      <c r="O559" s="37">
        <f t="shared" si="462"/>
        <v>0</v>
      </c>
      <c r="P559" s="37">
        <f t="shared" si="462"/>
        <v>0</v>
      </c>
      <c r="Q559" s="37">
        <f t="shared" si="462"/>
        <v>0</v>
      </c>
      <c r="R559" s="37">
        <f t="shared" si="462"/>
        <v>0</v>
      </c>
      <c r="S559" s="37">
        <f t="shared" si="462"/>
        <v>0</v>
      </c>
      <c r="T559" s="37">
        <f t="shared" si="462"/>
        <v>0</v>
      </c>
      <c r="U559" s="37">
        <f t="shared" si="462"/>
        <v>0</v>
      </c>
      <c r="V559" s="37">
        <f t="shared" si="462"/>
        <v>0</v>
      </c>
      <c r="W559" s="37">
        <f t="shared" si="462"/>
        <v>0</v>
      </c>
      <c r="X559" s="37">
        <f t="shared" si="462"/>
        <v>0</v>
      </c>
      <c r="Y559" s="37">
        <f t="shared" si="462"/>
        <v>0</v>
      </c>
      <c r="Z559" s="37">
        <f t="shared" si="462"/>
        <v>0</v>
      </c>
      <c r="AA559" s="37"/>
      <c r="AB559" s="23" t="str">
        <f>LOWER(Settings!$C$4)&amp;".mit."&amp;$A559&amp;IF($C559="","","."&amp;$C559&amp;"."&amp;$B559)&amp;IF(INDEX(Variables!$D$5:$D$65,MATCH($A559,Variables!$A$5:$A$65,0))="","","."&amp;INDEX(Variables!$D$5:$D$65,MATCH($A559,Variables!$A$5:$A$65,0)))&amp;"."&amp;AB$5</f>
        <v>egy.mit.nce.srv.lpg.a.2</v>
      </c>
      <c r="AC559" s="38">
        <f t="shared" ref="AC559:AP559" si="463">AC541+AC550</f>
        <v>0</v>
      </c>
      <c r="AD559" s="37">
        <f t="shared" si="463"/>
        <v>0</v>
      </c>
      <c r="AE559" s="37">
        <f t="shared" si="463"/>
        <v>0</v>
      </c>
      <c r="AF559" s="37">
        <f t="shared" si="463"/>
        <v>0</v>
      </c>
      <c r="AG559" s="37">
        <f t="shared" si="463"/>
        <v>0</v>
      </c>
      <c r="AH559" s="37">
        <f t="shared" si="463"/>
        <v>1.3719999999999999</v>
      </c>
      <c r="AI559" s="37">
        <f t="shared" si="463"/>
        <v>1.3719999999999999</v>
      </c>
      <c r="AJ559" s="37">
        <f t="shared" si="463"/>
        <v>1.3719999999999999</v>
      </c>
      <c r="AK559" s="37">
        <f t="shared" si="463"/>
        <v>1.3719999999999999</v>
      </c>
      <c r="AL559" s="37">
        <f t="shared" si="463"/>
        <v>1.3719999999999999</v>
      </c>
      <c r="AM559" s="37">
        <f t="shared" si="463"/>
        <v>1.3719999999999999</v>
      </c>
      <c r="AN559" s="37">
        <f t="shared" si="463"/>
        <v>1.3719999999999999</v>
      </c>
      <c r="AO559" s="37">
        <f t="shared" si="463"/>
        <v>1.3719999999999999</v>
      </c>
      <c r="AP559" s="37">
        <f t="shared" si="463"/>
        <v>1.3719999999999999</v>
      </c>
    </row>
    <row r="560" spans="1:42" hidden="1" outlineLevel="2" x14ac:dyDescent="0.25">
      <c r="A560" s="5" t="s">
        <v>933</v>
      </c>
      <c r="B560" s="5" t="s">
        <v>875</v>
      </c>
      <c r="C560" s="5" t="s">
        <v>886</v>
      </c>
      <c r="D560" s="36"/>
      <c r="E560" s="36"/>
      <c r="F560" s="36"/>
      <c r="G560" s="36"/>
      <c r="H560" s="5" t="str">
        <f>INDEX(Variables!$B$5:$B$65,MATCH($A560,Variables!$A$5:$A$65,0))&amp;IF($C560="",""," | "&amp;INDEX(Mapping!$B$5:$B$26,MATCH($C560,Mapping!$A$5:$A$26,0))&amp;" | "&amp;INDEX(Mapping!$B$30:$B$41,MATCH($B560,Mapping!$A$30:$A$41,0)))</f>
        <v>Total new policy | Services (public &amp; private) | Kerosene</v>
      </c>
      <c r="I560" s="5" t="str">
        <f>INDEX(Variables!$C$5:$C$65,MATCH($A560,Variables!$A$5:$A$65,0))</f>
        <v>$/GJ</v>
      </c>
      <c r="J560" s="5" t="str">
        <f>INDEX(Variables!$E$5:$E$65,MATCH($A560,Variables!$A$5:$A$65,0))</f>
        <v>New carbon tax + new excise tax</v>
      </c>
      <c r="K560" s="5"/>
      <c r="L560" s="23" t="str">
        <f>LOWER(Settings!$C$4)&amp;".mit."&amp;$A560&amp;IF($C560="","","."&amp;$C560&amp;"."&amp;$B560)&amp;IF(INDEX(Variables!$D$5:$D$65,MATCH($A560,Variables!$A$5:$A$65,0))="","","."&amp;INDEX(Variables!$D$5:$D$65,MATCH($A560,Variables!$A$5:$A$65,0)))&amp;"."&amp;L$5</f>
        <v>egy.mit.nce.srv.ker.a.1</v>
      </c>
      <c r="M560" s="38">
        <f t="shared" ref="M560:Z560" si="464">M542+M551</f>
        <v>0</v>
      </c>
      <c r="N560" s="37">
        <f t="shared" si="464"/>
        <v>0</v>
      </c>
      <c r="O560" s="37">
        <f t="shared" si="464"/>
        <v>0</v>
      </c>
      <c r="P560" s="37">
        <f t="shared" si="464"/>
        <v>0</v>
      </c>
      <c r="Q560" s="37">
        <f t="shared" si="464"/>
        <v>0</v>
      </c>
      <c r="R560" s="37">
        <f t="shared" si="464"/>
        <v>0</v>
      </c>
      <c r="S560" s="37">
        <f t="shared" si="464"/>
        <v>0</v>
      </c>
      <c r="T560" s="37">
        <f t="shared" si="464"/>
        <v>0</v>
      </c>
      <c r="U560" s="37">
        <f t="shared" si="464"/>
        <v>0</v>
      </c>
      <c r="V560" s="37">
        <f t="shared" si="464"/>
        <v>0</v>
      </c>
      <c r="W560" s="37">
        <f t="shared" si="464"/>
        <v>0</v>
      </c>
      <c r="X560" s="37">
        <f t="shared" si="464"/>
        <v>0</v>
      </c>
      <c r="Y560" s="37">
        <f t="shared" si="464"/>
        <v>0</v>
      </c>
      <c r="Z560" s="37">
        <f t="shared" si="464"/>
        <v>0</v>
      </c>
      <c r="AA560" s="37"/>
      <c r="AB560" s="23" t="str">
        <f>LOWER(Settings!$C$4)&amp;".mit."&amp;$A560&amp;IF($C560="","","."&amp;$C560&amp;"."&amp;$B560)&amp;IF(INDEX(Variables!$D$5:$D$65,MATCH($A560,Variables!$A$5:$A$65,0))="","","."&amp;INDEX(Variables!$D$5:$D$65,MATCH($A560,Variables!$A$5:$A$65,0)))&amp;"."&amp;AB$5</f>
        <v>egy.mit.nce.srv.ker.a.2</v>
      </c>
      <c r="AC560" s="38">
        <f t="shared" ref="AC560:AP560" si="465">AC542+AC551</f>
        <v>0</v>
      </c>
      <c r="AD560" s="37">
        <f t="shared" si="465"/>
        <v>0</v>
      </c>
      <c r="AE560" s="37">
        <f t="shared" si="465"/>
        <v>0</v>
      </c>
      <c r="AF560" s="37">
        <f t="shared" si="465"/>
        <v>0</v>
      </c>
      <c r="AG560" s="37">
        <f t="shared" si="465"/>
        <v>0</v>
      </c>
      <c r="AH560" s="37">
        <f t="shared" si="465"/>
        <v>1.3711000000000002</v>
      </c>
      <c r="AI560" s="37">
        <f t="shared" si="465"/>
        <v>1.3711000000000002</v>
      </c>
      <c r="AJ560" s="37">
        <f t="shared" si="465"/>
        <v>1.3711000000000002</v>
      </c>
      <c r="AK560" s="37">
        <f t="shared" si="465"/>
        <v>1.3711000000000002</v>
      </c>
      <c r="AL560" s="37">
        <f t="shared" si="465"/>
        <v>1.3711000000000002</v>
      </c>
      <c r="AM560" s="37">
        <f t="shared" si="465"/>
        <v>1.3711000000000002</v>
      </c>
      <c r="AN560" s="37">
        <f t="shared" si="465"/>
        <v>1.3711000000000002</v>
      </c>
      <c r="AO560" s="37">
        <f t="shared" si="465"/>
        <v>1.3711000000000002</v>
      </c>
      <c r="AP560" s="37">
        <f t="shared" si="465"/>
        <v>1.3711000000000002</v>
      </c>
    </row>
    <row r="561" spans="1:42" hidden="1" outlineLevel="2" x14ac:dyDescent="0.25">
      <c r="A561" s="5" t="s">
        <v>933</v>
      </c>
      <c r="B561" s="5" t="s">
        <v>876</v>
      </c>
      <c r="C561" s="5" t="s">
        <v>886</v>
      </c>
      <c r="D561" s="36"/>
      <c r="E561" s="36"/>
      <c r="F561" s="36"/>
      <c r="G561" s="36"/>
      <c r="H561" s="5" t="str">
        <f>INDEX(Variables!$B$5:$B$65,MATCH($A561,Variables!$A$5:$A$65,0))&amp;IF($C561="",""," | "&amp;INDEX(Mapping!$B$5:$B$26,MATCH($C561,Mapping!$A$5:$A$26,0))&amp;" | "&amp;INDEX(Mapping!$B$30:$B$41,MATCH($B561,Mapping!$A$30:$A$41,0)))</f>
        <v>Total new policy | Services (public &amp; private) | Other oil products</v>
      </c>
      <c r="I561" s="5" t="str">
        <f>INDEX(Variables!$C$5:$C$65,MATCH($A561,Variables!$A$5:$A$65,0))</f>
        <v>$/GJ</v>
      </c>
      <c r="J561" s="5" t="str">
        <f>INDEX(Variables!$E$5:$E$65,MATCH($A561,Variables!$A$5:$A$65,0))</f>
        <v>New carbon tax + new excise tax</v>
      </c>
      <c r="K561" s="5"/>
      <c r="L561" s="23" t="str">
        <f>LOWER(Settings!$C$4)&amp;".mit."&amp;$A561&amp;IF($C561="","","."&amp;$C561&amp;"."&amp;$B561)&amp;IF(INDEX(Variables!$D$5:$D$65,MATCH($A561,Variables!$A$5:$A$65,0))="","","."&amp;INDEX(Variables!$D$5:$D$65,MATCH($A561,Variables!$A$5:$A$65,0)))&amp;"."&amp;L$5</f>
        <v>egy.mit.nce.srv.oop.a.1</v>
      </c>
      <c r="M561" s="38">
        <f t="shared" ref="M561:Z561" si="466">M543+M552</f>
        <v>0</v>
      </c>
      <c r="N561" s="37">
        <f t="shared" si="466"/>
        <v>0</v>
      </c>
      <c r="O561" s="37">
        <f t="shared" si="466"/>
        <v>0</v>
      </c>
      <c r="P561" s="37">
        <f t="shared" si="466"/>
        <v>0</v>
      </c>
      <c r="Q561" s="37">
        <f t="shared" si="466"/>
        <v>0</v>
      </c>
      <c r="R561" s="37">
        <f t="shared" si="466"/>
        <v>0</v>
      </c>
      <c r="S561" s="37">
        <f t="shared" si="466"/>
        <v>0</v>
      </c>
      <c r="T561" s="37">
        <f t="shared" si="466"/>
        <v>0</v>
      </c>
      <c r="U561" s="37">
        <f t="shared" si="466"/>
        <v>0</v>
      </c>
      <c r="V561" s="37">
        <f t="shared" si="466"/>
        <v>0</v>
      </c>
      <c r="W561" s="37">
        <f t="shared" si="466"/>
        <v>0</v>
      </c>
      <c r="X561" s="37">
        <f t="shared" si="466"/>
        <v>0</v>
      </c>
      <c r="Y561" s="37">
        <f t="shared" si="466"/>
        <v>0</v>
      </c>
      <c r="Z561" s="37">
        <f t="shared" si="466"/>
        <v>0</v>
      </c>
      <c r="AA561" s="37"/>
      <c r="AB561" s="23" t="str">
        <f>LOWER(Settings!$C$4)&amp;".mit."&amp;$A561&amp;IF($C561="","","."&amp;$C561&amp;"."&amp;$B561)&amp;IF(INDEX(Variables!$D$5:$D$65,MATCH($A561,Variables!$A$5:$A$65,0))="","","."&amp;INDEX(Variables!$D$5:$D$65,MATCH($A561,Variables!$A$5:$A$65,0)))&amp;"."&amp;AB$5</f>
        <v>egy.mit.nce.srv.oop.a.2</v>
      </c>
      <c r="AC561" s="38">
        <f t="shared" ref="AC561:AP561" si="467">AC543+AC552</f>
        <v>0</v>
      </c>
      <c r="AD561" s="37">
        <f t="shared" si="467"/>
        <v>0</v>
      </c>
      <c r="AE561" s="37">
        <f t="shared" si="467"/>
        <v>0</v>
      </c>
      <c r="AF561" s="37">
        <f t="shared" si="467"/>
        <v>0</v>
      </c>
      <c r="AG561" s="37">
        <f t="shared" si="467"/>
        <v>0</v>
      </c>
      <c r="AH561" s="37">
        <f t="shared" si="467"/>
        <v>1.534</v>
      </c>
      <c r="AI561" s="37">
        <f t="shared" si="467"/>
        <v>1.534</v>
      </c>
      <c r="AJ561" s="37">
        <f t="shared" si="467"/>
        <v>1.534</v>
      </c>
      <c r="AK561" s="37">
        <f t="shared" si="467"/>
        <v>1.534</v>
      </c>
      <c r="AL561" s="37">
        <f t="shared" si="467"/>
        <v>1.534</v>
      </c>
      <c r="AM561" s="37">
        <f t="shared" si="467"/>
        <v>1.534</v>
      </c>
      <c r="AN561" s="37">
        <f t="shared" si="467"/>
        <v>1.534</v>
      </c>
      <c r="AO561" s="37">
        <f t="shared" si="467"/>
        <v>1.534</v>
      </c>
      <c r="AP561" s="37">
        <f t="shared" si="467"/>
        <v>1.534</v>
      </c>
    </row>
    <row r="562" spans="1:42" hidden="1" outlineLevel="2" x14ac:dyDescent="0.25">
      <c r="A562" s="5" t="s">
        <v>933</v>
      </c>
      <c r="B562" s="5" t="s">
        <v>877</v>
      </c>
      <c r="C562" s="5" t="s">
        <v>886</v>
      </c>
      <c r="D562" s="36"/>
      <c r="E562" s="36"/>
      <c r="F562" s="36"/>
      <c r="G562" s="36"/>
      <c r="H562" s="5" t="str">
        <f>INDEX(Variables!$B$5:$B$65,MATCH($A562,Variables!$A$5:$A$65,0))&amp;IF($C562="",""," | "&amp;INDEX(Mapping!$B$5:$B$26,MATCH($C562,Mapping!$A$5:$A$26,0))&amp;" | "&amp;INDEX(Mapping!$B$30:$B$41,MATCH($B562,Mapping!$A$30:$A$41,0)))</f>
        <v>Total new policy | Services (public &amp; private) | Biomass</v>
      </c>
      <c r="I562" s="5" t="str">
        <f>INDEX(Variables!$C$5:$C$65,MATCH($A562,Variables!$A$5:$A$65,0))</f>
        <v>$/GJ</v>
      </c>
      <c r="J562" s="5" t="str">
        <f>INDEX(Variables!$E$5:$E$65,MATCH($A562,Variables!$A$5:$A$65,0))</f>
        <v>New carbon tax + new excise tax</v>
      </c>
      <c r="K562" s="5"/>
      <c r="L562" s="23" t="str">
        <f>LOWER(Settings!$C$4)&amp;".mit."&amp;$A562&amp;IF($C562="","","."&amp;$C562&amp;"."&amp;$B562)&amp;IF(INDEX(Variables!$D$5:$D$65,MATCH($A562,Variables!$A$5:$A$65,0))="","","."&amp;INDEX(Variables!$D$5:$D$65,MATCH($A562,Variables!$A$5:$A$65,0)))&amp;"."&amp;L$5</f>
        <v>egy.mit.nce.srv.bio.a.1</v>
      </c>
      <c r="M562" s="38">
        <f t="shared" ref="M562:Z562" si="468">M544+M553</f>
        <v>0</v>
      </c>
      <c r="N562" s="37">
        <f t="shared" si="468"/>
        <v>0</v>
      </c>
      <c r="O562" s="37">
        <f t="shared" si="468"/>
        <v>0</v>
      </c>
      <c r="P562" s="37">
        <f t="shared" si="468"/>
        <v>0</v>
      </c>
      <c r="Q562" s="37">
        <f t="shared" si="468"/>
        <v>0</v>
      </c>
      <c r="R562" s="37">
        <f t="shared" si="468"/>
        <v>0</v>
      </c>
      <c r="S562" s="37">
        <f t="shared" si="468"/>
        <v>0</v>
      </c>
      <c r="T562" s="37">
        <f t="shared" si="468"/>
        <v>0</v>
      </c>
      <c r="U562" s="37">
        <f t="shared" si="468"/>
        <v>0</v>
      </c>
      <c r="V562" s="37">
        <f t="shared" si="468"/>
        <v>0</v>
      </c>
      <c r="W562" s="37">
        <f t="shared" si="468"/>
        <v>0</v>
      </c>
      <c r="X562" s="37">
        <f t="shared" si="468"/>
        <v>0</v>
      </c>
      <c r="Y562" s="37">
        <f t="shared" si="468"/>
        <v>0</v>
      </c>
      <c r="Z562" s="37">
        <f t="shared" si="468"/>
        <v>0</v>
      </c>
      <c r="AA562" s="37"/>
      <c r="AB562" s="23" t="str">
        <f>LOWER(Settings!$C$4)&amp;".mit."&amp;$A562&amp;IF($C562="","","."&amp;$C562&amp;"."&amp;$B562)&amp;IF(INDEX(Variables!$D$5:$D$65,MATCH($A562,Variables!$A$5:$A$65,0))="","","."&amp;INDEX(Variables!$D$5:$D$65,MATCH($A562,Variables!$A$5:$A$65,0)))&amp;"."&amp;AB$5</f>
        <v>egy.mit.nce.srv.bio.a.2</v>
      </c>
      <c r="AC562" s="38">
        <f t="shared" ref="AC562:AP562" si="469">AC544+AC553</f>
        <v>0</v>
      </c>
      <c r="AD562" s="37">
        <f t="shared" si="469"/>
        <v>0</v>
      </c>
      <c r="AE562" s="37">
        <f t="shared" si="469"/>
        <v>0</v>
      </c>
      <c r="AF562" s="37">
        <f t="shared" si="469"/>
        <v>0</v>
      </c>
      <c r="AG562" s="37">
        <f t="shared" si="469"/>
        <v>0</v>
      </c>
      <c r="AH562" s="37">
        <f t="shared" si="469"/>
        <v>0</v>
      </c>
      <c r="AI562" s="37">
        <f t="shared" si="469"/>
        <v>0</v>
      </c>
      <c r="AJ562" s="37">
        <f t="shared" si="469"/>
        <v>0</v>
      </c>
      <c r="AK562" s="37">
        <f t="shared" si="469"/>
        <v>0</v>
      </c>
      <c r="AL562" s="37">
        <f t="shared" si="469"/>
        <v>0</v>
      </c>
      <c r="AM562" s="37">
        <f t="shared" si="469"/>
        <v>0</v>
      </c>
      <c r="AN562" s="37">
        <f t="shared" si="469"/>
        <v>0</v>
      </c>
      <c r="AO562" s="37">
        <f t="shared" si="469"/>
        <v>0</v>
      </c>
      <c r="AP562" s="37">
        <f t="shared" si="469"/>
        <v>0</v>
      </c>
    </row>
    <row r="563" spans="1:42" hidden="1" outlineLevel="2" x14ac:dyDescent="0.25"/>
    <row r="564" spans="1:42" hidden="1" outlineLevel="2" x14ac:dyDescent="0.25">
      <c r="A564" s="5" t="s">
        <v>934</v>
      </c>
      <c r="B564" s="5" t="s">
        <v>869</v>
      </c>
      <c r="C564" s="5" t="s">
        <v>886</v>
      </c>
      <c r="D564" s="37">
        <f>INDEX(Inputs!$R$5:$R$132,MATCH($B564&amp;"|"&amp;$C564,Inputs!$A$5:$A$132,0))</f>
        <v>3</v>
      </c>
      <c r="E564" s="37">
        <f>INDEX(Inputs!$S$5:$S$132,MATCH($B564&amp;"|"&amp;$C564,Inputs!$A$5:$A$132,0))</f>
        <v>0</v>
      </c>
      <c r="F564" s="36"/>
      <c r="G564" s="36"/>
      <c r="H564" s="5" t="str">
        <f>INDEX(Variables!$B$5:$B$65,MATCH($A564,Variables!$A$5:$A$65,0))&amp;IF($C564="",""," | "&amp;INDEX(Mapping!$B$5:$B$26,MATCH($C564,Mapping!$A$5:$A$26,0))&amp;" | "&amp;INDEX(Mapping!$B$30:$B$41,MATCH($B564,Mapping!$A$30:$A$41,0)))</f>
        <v>After-tax price | Services (public &amp; private) | Coal</v>
      </c>
      <c r="I564" s="5" t="str">
        <f>INDEX(Variables!$C$5:$C$65,MATCH($A564,Variables!$A$5:$A$65,0))</f>
        <v>$/GJ real</v>
      </c>
      <c r="J564" s="5" t="str">
        <f>INDEX(Variables!$E$5:$E$65,MATCH($A564,Variables!$A$5:$A$65,0))</f>
        <v>max(rpb of the price fuel + nce x (1 + VAT rate), 0.01)</v>
      </c>
      <c r="K564" s="5"/>
      <c r="L564" s="23" t="str">
        <f>LOWER(Settings!$C$4)&amp;".mit."&amp;$A564&amp;IF($C564="","","."&amp;$C564&amp;"."&amp;$B564)&amp;IF(INDEX(Variables!$D$5:$D$65,MATCH($A564,Variables!$A$5:$A$65,0))="","","."&amp;INDEX(Variables!$D$5:$D$65,MATCH($A564,Variables!$A$5:$A$65,0)))&amp;"."&amp;L$5</f>
        <v>egy.mit.atp.srv.coa.e.1</v>
      </c>
      <c r="M564" s="38">
        <f t="shared" ref="M564:Y564" si="470">MAX(INDEX(M$184:M$195,$D564)+M555*(1+$E564),0.01)</f>
        <v>11.467079025356757</v>
      </c>
      <c r="N564" s="37">
        <f t="shared" si="470"/>
        <v>8.8301631277145294</v>
      </c>
      <c r="O564" s="37">
        <f t="shared" si="470"/>
        <v>7.7211744405825611</v>
      </c>
      <c r="P564" s="37">
        <f t="shared" si="470"/>
        <v>7.2747771385179094</v>
      </c>
      <c r="Q564" s="37">
        <f t="shared" si="470"/>
        <v>7.5207397457979015</v>
      </c>
      <c r="R564" s="37">
        <f t="shared" si="470"/>
        <v>7.5762227077119633</v>
      </c>
      <c r="S564" s="37">
        <f t="shared" si="470"/>
        <v>7.5499147722595765</v>
      </c>
      <c r="T564" s="37">
        <f t="shared" si="470"/>
        <v>7.5217026616253753</v>
      </c>
      <c r="U564" s="37">
        <f t="shared" si="470"/>
        <v>7.4915083708146737</v>
      </c>
      <c r="V564" s="37">
        <f t="shared" si="470"/>
        <v>7.4623696512197375</v>
      </c>
      <c r="W564" s="37">
        <f t="shared" si="470"/>
        <v>7.4623696512197375</v>
      </c>
      <c r="X564" s="37">
        <f t="shared" si="470"/>
        <v>7.4623696512197375</v>
      </c>
      <c r="Y564" s="37">
        <f t="shared" si="470"/>
        <v>7.4623696512197375</v>
      </c>
      <c r="Z564" s="39">
        <f>POSTTAX(INDEX(Z$184:Z$195,$D564),Z555,$E564)</f>
        <v>7.4623696512197375</v>
      </c>
      <c r="AA564" s="39"/>
      <c r="AB564" s="23" t="str">
        <f>LOWER(Settings!$C$4)&amp;".mit."&amp;$A564&amp;IF($C564="","","."&amp;$C564&amp;"."&amp;$B564)&amp;IF(INDEX(Variables!$D$5:$D$65,MATCH($A564,Variables!$A$5:$A$65,0))="","","."&amp;INDEX(Variables!$D$5:$D$65,MATCH($A564,Variables!$A$5:$A$65,0)))&amp;"."&amp;AB$5</f>
        <v>egy.mit.atp.srv.coa.e.2</v>
      </c>
      <c r="AC564" s="38">
        <f t="shared" ref="AC564:AO564" si="471">MAX(INDEX(AC$184:AC$195,$D564)+AC555*(1+$E564),0.01)</f>
        <v>11.467079025356757</v>
      </c>
      <c r="AD564" s="37">
        <f t="shared" si="471"/>
        <v>8.8301631277145294</v>
      </c>
      <c r="AE564" s="37">
        <f t="shared" si="471"/>
        <v>7.7211744405825611</v>
      </c>
      <c r="AF564" s="37">
        <f t="shared" si="471"/>
        <v>7.2747771385179094</v>
      </c>
      <c r="AG564" s="37">
        <f t="shared" si="471"/>
        <v>7.5207397457979015</v>
      </c>
      <c r="AH564" s="37">
        <f t="shared" si="471"/>
        <v>9.4622227077119625</v>
      </c>
      <c r="AI564" s="37">
        <f t="shared" si="471"/>
        <v>9.4359147722595758</v>
      </c>
      <c r="AJ564" s="37">
        <f t="shared" si="471"/>
        <v>9.4077026616253754</v>
      </c>
      <c r="AK564" s="37">
        <f t="shared" si="471"/>
        <v>9.3775083708146738</v>
      </c>
      <c r="AL564" s="37">
        <f t="shared" si="471"/>
        <v>9.3483696512197376</v>
      </c>
      <c r="AM564" s="37">
        <f t="shared" si="471"/>
        <v>9.3483696512197376</v>
      </c>
      <c r="AN564" s="37">
        <f t="shared" si="471"/>
        <v>9.3483696512197376</v>
      </c>
      <c r="AO564" s="37">
        <f t="shared" si="471"/>
        <v>9.3483696512197376</v>
      </c>
      <c r="AP564" s="39">
        <f>POSTTAX(INDEX(AP$184:AP$195,$D564),AP555,$E564)</f>
        <v>9.3483696512197376</v>
      </c>
    </row>
    <row r="565" spans="1:42" hidden="1" outlineLevel="2" x14ac:dyDescent="0.25">
      <c r="A565" s="5" t="s">
        <v>934</v>
      </c>
      <c r="B565" s="5" t="s">
        <v>871</v>
      </c>
      <c r="C565" s="5" t="s">
        <v>886</v>
      </c>
      <c r="D565" s="37">
        <f>INDEX(Inputs!$R$5:$R$132,MATCH($B565&amp;"|"&amp;$C565,Inputs!$A$5:$A$132,0))</f>
        <v>6</v>
      </c>
      <c r="E565" s="37">
        <f>INDEX(Inputs!$S$5:$S$132,MATCH($B565&amp;"|"&amp;$C565,Inputs!$A$5:$A$132,0))</f>
        <v>0</v>
      </c>
      <c r="F565" s="36"/>
      <c r="G565" s="36"/>
      <c r="H565" s="5" t="str">
        <f>INDEX(Variables!$B$5:$B$65,MATCH($A565,Variables!$A$5:$A$65,0))&amp;IF($C565="",""," | "&amp;INDEX(Mapping!$B$5:$B$26,MATCH($C565,Mapping!$A$5:$A$26,0))&amp;" | "&amp;INDEX(Mapping!$B$30:$B$41,MATCH($B565,Mapping!$A$30:$A$41,0)))</f>
        <v>After-tax price | Services (public &amp; private) | Natural gas</v>
      </c>
      <c r="I565" s="5" t="str">
        <f>INDEX(Variables!$C$5:$C$65,MATCH($A565,Variables!$A$5:$A$65,0))</f>
        <v>$/GJ real</v>
      </c>
      <c r="J565" s="5" t="str">
        <f>INDEX(Variables!$E$5:$E$65,MATCH($A565,Variables!$A$5:$A$65,0))</f>
        <v>max(rpb of the price fuel + nce x (1 + VAT rate), 0.01)</v>
      </c>
      <c r="K565" s="5"/>
      <c r="L565" s="23" t="str">
        <f>LOWER(Settings!$C$4)&amp;".mit."&amp;$A565&amp;IF($C565="","","."&amp;$C565&amp;"."&amp;$B565)&amp;IF(INDEX(Variables!$D$5:$D$65,MATCH($A565,Variables!$A$5:$A$65,0))="","","."&amp;INDEX(Variables!$D$5:$D$65,MATCH($A565,Variables!$A$5:$A$65,0)))&amp;"."&amp;L$5</f>
        <v>egy.mit.atp.srv.nga.e.1</v>
      </c>
      <c r="M565" s="38">
        <f t="shared" ref="M565:Y565" si="472">MAX(INDEX(M$184:M$195,$D565)+M556*(1+$E565),0.01)</f>
        <v>5.3362217651456945</v>
      </c>
      <c r="N565" s="37">
        <f t="shared" si="472"/>
        <v>5.010091319619435</v>
      </c>
      <c r="O565" s="37">
        <f t="shared" si="472"/>
        <v>5.0870036796421561</v>
      </c>
      <c r="P565" s="37">
        <f t="shared" si="472"/>
        <v>5.0870036796421561</v>
      </c>
      <c r="Q565" s="37">
        <f t="shared" si="472"/>
        <v>5.0870036796421561</v>
      </c>
      <c r="R565" s="37">
        <f t="shared" si="472"/>
        <v>5.0870036796421561</v>
      </c>
      <c r="S565" s="37">
        <f t="shared" si="472"/>
        <v>5.0870036796421561</v>
      </c>
      <c r="T565" s="37">
        <f t="shared" si="472"/>
        <v>5.0870036796421561</v>
      </c>
      <c r="U565" s="37">
        <f t="shared" si="472"/>
        <v>5.0870036796421561</v>
      </c>
      <c r="V565" s="37">
        <f t="shared" si="472"/>
        <v>5.0870036796421561</v>
      </c>
      <c r="W565" s="37">
        <f t="shared" si="472"/>
        <v>5.0870036796421561</v>
      </c>
      <c r="X565" s="37">
        <f t="shared" si="472"/>
        <v>5.0870036796421561</v>
      </c>
      <c r="Y565" s="37">
        <f t="shared" si="472"/>
        <v>5.0870036796421561</v>
      </c>
      <c r="Z565" s="39">
        <f>POSTTAX(INDEX(Z$184:Z$195,$D565),Z556,$E565)</f>
        <v>5.0870036796421561</v>
      </c>
      <c r="AA565" s="39"/>
      <c r="AB565" s="23" t="str">
        <f>LOWER(Settings!$C$4)&amp;".mit."&amp;$A565&amp;IF($C565="","","."&amp;$C565&amp;"."&amp;$B565)&amp;IF(INDEX(Variables!$D$5:$D$65,MATCH($A565,Variables!$A$5:$A$65,0))="","","."&amp;INDEX(Variables!$D$5:$D$65,MATCH($A565,Variables!$A$5:$A$65,0)))&amp;"."&amp;AB$5</f>
        <v>egy.mit.atp.srv.nga.e.2</v>
      </c>
      <c r="AC565" s="38">
        <f t="shared" ref="AC565:AO565" si="473">MAX(INDEX(AC$184:AC$195,$D565)+AC556*(1+$E565),0.01)</f>
        <v>5.3362217651456945</v>
      </c>
      <c r="AD565" s="37">
        <f t="shared" si="473"/>
        <v>5.010091319619435</v>
      </c>
      <c r="AE565" s="37">
        <f t="shared" si="473"/>
        <v>5.0870036796421561</v>
      </c>
      <c r="AF565" s="37">
        <f t="shared" si="473"/>
        <v>5.0870036796421561</v>
      </c>
      <c r="AG565" s="37">
        <f t="shared" si="473"/>
        <v>5.0870036796421561</v>
      </c>
      <c r="AH565" s="37">
        <f t="shared" si="473"/>
        <v>6.2030036796421566</v>
      </c>
      <c r="AI565" s="37">
        <f t="shared" si="473"/>
        <v>6.2030036796421566</v>
      </c>
      <c r="AJ565" s="37">
        <f t="shared" si="473"/>
        <v>6.2030036796421566</v>
      </c>
      <c r="AK565" s="37">
        <f t="shared" si="473"/>
        <v>6.2030036796421566</v>
      </c>
      <c r="AL565" s="37">
        <f t="shared" si="473"/>
        <v>6.2030036796421566</v>
      </c>
      <c r="AM565" s="37">
        <f t="shared" si="473"/>
        <v>6.2030036796421566</v>
      </c>
      <c r="AN565" s="37">
        <f t="shared" si="473"/>
        <v>6.2030036796421566</v>
      </c>
      <c r="AO565" s="37">
        <f t="shared" si="473"/>
        <v>6.2030036796421566</v>
      </c>
      <c r="AP565" s="39">
        <f>POSTTAX(INDEX(AP$184:AP$195,$D565),AP556,$E565)</f>
        <v>6.2030036796421566</v>
      </c>
    </row>
    <row r="566" spans="1:42" hidden="1" outlineLevel="2" x14ac:dyDescent="0.25">
      <c r="A566" s="5" t="s">
        <v>934</v>
      </c>
      <c r="B566" s="5" t="s">
        <v>872</v>
      </c>
      <c r="C566" s="5" t="s">
        <v>886</v>
      </c>
      <c r="D566" s="37">
        <f>INDEX(Inputs!$R$5:$R$132,MATCH($B566&amp;"|"&amp;$C566,Inputs!$A$5:$A$132,0))</f>
        <v>7</v>
      </c>
      <c r="E566" s="37">
        <f>INDEX(Inputs!$S$5:$S$132,MATCH($B566&amp;"|"&amp;$C566,Inputs!$A$5:$A$132,0))</f>
        <v>0.14000000000000001</v>
      </c>
      <c r="F566" s="36"/>
      <c r="G566" s="36"/>
      <c r="H566" s="5" t="str">
        <f>INDEX(Variables!$B$5:$B$65,MATCH($A566,Variables!$A$5:$A$65,0))&amp;IF($C566="",""," | "&amp;INDEX(Mapping!$B$5:$B$26,MATCH($C566,Mapping!$A$5:$A$26,0))&amp;" | "&amp;INDEX(Mapping!$B$30:$B$41,MATCH($B566,Mapping!$A$30:$A$41,0)))</f>
        <v>After-tax price | Services (public &amp; private) | Gasoline</v>
      </c>
      <c r="I566" s="5" t="str">
        <f>INDEX(Variables!$C$5:$C$65,MATCH($A566,Variables!$A$5:$A$65,0))</f>
        <v>$/GJ real</v>
      </c>
      <c r="J566" s="5" t="str">
        <f>INDEX(Variables!$E$5:$E$65,MATCH($A566,Variables!$A$5:$A$65,0))</f>
        <v>max(rpb of the price fuel + nce x (1 + VAT rate), 0.01)</v>
      </c>
      <c r="K566" s="5"/>
      <c r="L566" s="23" t="str">
        <f>LOWER(Settings!$C$4)&amp;".mit."&amp;$A566&amp;IF($C566="","","."&amp;$C566&amp;"."&amp;$B566)&amp;IF(INDEX(Variables!$D$5:$D$65,MATCH($A566,Variables!$A$5:$A$65,0))="","","."&amp;INDEX(Variables!$D$5:$D$65,MATCH($A566,Variables!$A$5:$A$65,0)))&amp;"."&amp;L$5</f>
        <v>egy.mit.atp.srv.gso.e.1</v>
      </c>
      <c r="M566" s="38">
        <f t="shared" ref="M566:Y566" si="474">MAX(INDEX(M$184:M$195,$D566)+M557*(1+$E566),0.01)</f>
        <v>17.158693776206693</v>
      </c>
      <c r="N566" s="37">
        <f t="shared" si="474"/>
        <v>11.745025717344719</v>
      </c>
      <c r="O566" s="37">
        <f t="shared" si="474"/>
        <v>9.5760091057976258</v>
      </c>
      <c r="P566" s="37">
        <f t="shared" si="474"/>
        <v>9.5760091057976258</v>
      </c>
      <c r="Q566" s="37">
        <f t="shared" si="474"/>
        <v>9.5760091057976258</v>
      </c>
      <c r="R566" s="37">
        <f t="shared" si="474"/>
        <v>9.5760091057976258</v>
      </c>
      <c r="S566" s="37">
        <f t="shared" si="474"/>
        <v>9.5760091057976258</v>
      </c>
      <c r="T566" s="37">
        <f t="shared" si="474"/>
        <v>9.5760091057976258</v>
      </c>
      <c r="U566" s="37">
        <f t="shared" si="474"/>
        <v>9.5760091057976258</v>
      </c>
      <c r="V566" s="37">
        <f t="shared" si="474"/>
        <v>9.5760091057976258</v>
      </c>
      <c r="W566" s="37">
        <f t="shared" si="474"/>
        <v>9.5760091057976258</v>
      </c>
      <c r="X566" s="37">
        <f t="shared" si="474"/>
        <v>9.5760091057976258</v>
      </c>
      <c r="Y566" s="37">
        <f t="shared" si="474"/>
        <v>9.5760091057976258</v>
      </c>
      <c r="Z566" s="39">
        <f>POSTTAX(INDEX(Z$184:Z$195,$D566),Z557,$E566)</f>
        <v>9.5760091057976258</v>
      </c>
      <c r="AA566" s="39"/>
      <c r="AB566" s="23" t="str">
        <f>LOWER(Settings!$C$4)&amp;".mit."&amp;$A566&amp;IF($C566="","","."&amp;$C566&amp;"."&amp;$B566)&amp;IF(INDEX(Variables!$D$5:$D$65,MATCH($A566,Variables!$A$5:$A$65,0))="","","."&amp;INDEX(Variables!$D$5:$D$65,MATCH($A566,Variables!$A$5:$A$65,0)))&amp;"."&amp;AB$5</f>
        <v>egy.mit.atp.srv.gso.e.2</v>
      </c>
      <c r="AC566" s="38">
        <f t="shared" ref="AC566:AO566" si="475">MAX(INDEX(AC$184:AC$195,$D566)+AC557*(1+$E566),0.01)</f>
        <v>17.158693776206693</v>
      </c>
      <c r="AD566" s="37">
        <f t="shared" si="475"/>
        <v>11.745025717344719</v>
      </c>
      <c r="AE566" s="37">
        <f t="shared" si="475"/>
        <v>9.5760091057976258</v>
      </c>
      <c r="AF566" s="37">
        <f t="shared" si="475"/>
        <v>9.5760091057976258</v>
      </c>
      <c r="AG566" s="37">
        <f t="shared" si="475"/>
        <v>9.5760091057976258</v>
      </c>
      <c r="AH566" s="37">
        <f t="shared" si="475"/>
        <v>11.139063105797627</v>
      </c>
      <c r="AI566" s="37">
        <f t="shared" si="475"/>
        <v>11.139063105797627</v>
      </c>
      <c r="AJ566" s="37">
        <f t="shared" si="475"/>
        <v>11.139063105797627</v>
      </c>
      <c r="AK566" s="37">
        <f t="shared" si="475"/>
        <v>11.139063105797627</v>
      </c>
      <c r="AL566" s="37">
        <f t="shared" si="475"/>
        <v>11.139063105797627</v>
      </c>
      <c r="AM566" s="37">
        <f t="shared" si="475"/>
        <v>11.139063105797627</v>
      </c>
      <c r="AN566" s="37">
        <f t="shared" si="475"/>
        <v>11.139063105797627</v>
      </c>
      <c r="AO566" s="37">
        <f t="shared" si="475"/>
        <v>11.139063105797627</v>
      </c>
      <c r="AP566" s="39">
        <f>POSTTAX(INDEX(AP$184:AP$195,$D566),AP557,$E566)</f>
        <v>11.139063105797627</v>
      </c>
    </row>
    <row r="567" spans="1:42" hidden="1" outlineLevel="2" x14ac:dyDescent="0.25">
      <c r="A567" s="5" t="s">
        <v>934</v>
      </c>
      <c r="B567" s="5" t="s">
        <v>873</v>
      </c>
      <c r="C567" s="5" t="s">
        <v>886</v>
      </c>
      <c r="D567" s="37">
        <f>INDEX(Inputs!$R$5:$R$132,MATCH($B567&amp;"|"&amp;$C567,Inputs!$A$5:$A$132,0))</f>
        <v>8</v>
      </c>
      <c r="E567" s="37">
        <f>INDEX(Inputs!$S$5:$S$132,MATCH($B567&amp;"|"&amp;$C567,Inputs!$A$5:$A$132,0))</f>
        <v>0.14000000000000001</v>
      </c>
      <c r="F567" s="36"/>
      <c r="G567" s="36"/>
      <c r="H567" s="5" t="str">
        <f>INDEX(Variables!$B$5:$B$65,MATCH($A567,Variables!$A$5:$A$65,0))&amp;IF($C567="",""," | "&amp;INDEX(Mapping!$B$5:$B$26,MATCH($C567,Mapping!$A$5:$A$26,0))&amp;" | "&amp;INDEX(Mapping!$B$30:$B$41,MATCH($B567,Mapping!$A$30:$A$41,0)))</f>
        <v>After-tax price | Services (public &amp; private) | Diesel</v>
      </c>
      <c r="I567" s="5" t="str">
        <f>INDEX(Variables!$C$5:$C$65,MATCH($A567,Variables!$A$5:$A$65,0))</f>
        <v>$/GJ real</v>
      </c>
      <c r="J567" s="5" t="str">
        <f>INDEX(Variables!$E$5:$E$65,MATCH($A567,Variables!$A$5:$A$65,0))</f>
        <v>max(rpb of the price fuel + nce x (1 + VAT rate), 0.01)</v>
      </c>
      <c r="K567" s="5"/>
      <c r="L567" s="23" t="str">
        <f>LOWER(Settings!$C$4)&amp;".mit."&amp;$A567&amp;IF($C567="","","."&amp;$C567&amp;"."&amp;$B567)&amp;IF(INDEX(Variables!$D$5:$D$65,MATCH($A567,Variables!$A$5:$A$65,0))="","","."&amp;INDEX(Variables!$D$5:$D$65,MATCH($A567,Variables!$A$5:$A$65,0)))&amp;"."&amp;L$5</f>
        <v>egy.mit.atp.srv.die.e.1</v>
      </c>
      <c r="M567" s="38">
        <f t="shared" ref="M567:Y567" si="476">MAX(INDEX(M$184:M$195,$D567)+M558*(1+$E567),0.01)</f>
        <v>11.119692825057085</v>
      </c>
      <c r="N567" s="37">
        <f t="shared" si="476"/>
        <v>7.5420264416843619</v>
      </c>
      <c r="O567" s="37">
        <f t="shared" si="476"/>
        <v>6.6774643953035433</v>
      </c>
      <c r="P567" s="37">
        <f t="shared" si="476"/>
        <v>6.6774643953035433</v>
      </c>
      <c r="Q567" s="37">
        <f t="shared" si="476"/>
        <v>6.6774643953035433</v>
      </c>
      <c r="R567" s="37">
        <f t="shared" si="476"/>
        <v>6.6774643953035433</v>
      </c>
      <c r="S567" s="37">
        <f t="shared" si="476"/>
        <v>6.6774643953035433</v>
      </c>
      <c r="T567" s="37">
        <f t="shared" si="476"/>
        <v>6.6774643953035433</v>
      </c>
      <c r="U567" s="37">
        <f t="shared" si="476"/>
        <v>6.6774643953035433</v>
      </c>
      <c r="V567" s="37">
        <f t="shared" si="476"/>
        <v>6.6774643953035433</v>
      </c>
      <c r="W567" s="37">
        <f t="shared" si="476"/>
        <v>6.6774643953035433</v>
      </c>
      <c r="X567" s="37">
        <f t="shared" si="476"/>
        <v>6.6774643953035433</v>
      </c>
      <c r="Y567" s="37">
        <f t="shared" si="476"/>
        <v>6.6774643953035433</v>
      </c>
      <c r="Z567" s="39">
        <f>POSTTAX(INDEX(Z$184:Z$195,$D567),Z558,$E567)</f>
        <v>6.6774643953035433</v>
      </c>
      <c r="AA567" s="39"/>
      <c r="AB567" s="23" t="str">
        <f>LOWER(Settings!$C$4)&amp;".mit."&amp;$A567&amp;IF($C567="","","."&amp;$C567&amp;"."&amp;$B567)&amp;IF(INDEX(Variables!$D$5:$D$65,MATCH($A567,Variables!$A$5:$A$65,0))="","","."&amp;INDEX(Variables!$D$5:$D$65,MATCH($A567,Variables!$A$5:$A$65,0)))&amp;"."&amp;AB$5</f>
        <v>egy.mit.atp.srv.die.e.2</v>
      </c>
      <c r="AC567" s="38">
        <f t="shared" ref="AC567:AO567" si="477">MAX(INDEX(AC$184:AC$195,$D567)+AC558*(1+$E567),0.01)</f>
        <v>11.119692825057085</v>
      </c>
      <c r="AD567" s="37">
        <f t="shared" si="477"/>
        <v>7.5420264416843619</v>
      </c>
      <c r="AE567" s="37">
        <f t="shared" si="477"/>
        <v>6.6774643953035433</v>
      </c>
      <c r="AF567" s="37">
        <f t="shared" si="477"/>
        <v>6.6774643953035433</v>
      </c>
      <c r="AG567" s="37">
        <f t="shared" si="477"/>
        <v>6.6774643953035433</v>
      </c>
      <c r="AH567" s="37">
        <f t="shared" si="477"/>
        <v>8.3509843953035432</v>
      </c>
      <c r="AI567" s="37">
        <f t="shared" si="477"/>
        <v>8.3509843953035432</v>
      </c>
      <c r="AJ567" s="37">
        <f t="shared" si="477"/>
        <v>8.3509843953035432</v>
      </c>
      <c r="AK567" s="37">
        <f t="shared" si="477"/>
        <v>8.3509843953035432</v>
      </c>
      <c r="AL567" s="37">
        <f t="shared" si="477"/>
        <v>8.3509843953035432</v>
      </c>
      <c r="AM567" s="37">
        <f t="shared" si="477"/>
        <v>8.3509843953035432</v>
      </c>
      <c r="AN567" s="37">
        <f t="shared" si="477"/>
        <v>8.3509843953035432</v>
      </c>
      <c r="AO567" s="37">
        <f t="shared" si="477"/>
        <v>8.3509843953035432</v>
      </c>
      <c r="AP567" s="39">
        <f>POSTTAX(INDEX(AP$184:AP$195,$D567),AP558,$E567)</f>
        <v>8.3509843953035432</v>
      </c>
    </row>
    <row r="568" spans="1:42" hidden="1" outlineLevel="2" x14ac:dyDescent="0.25">
      <c r="A568" s="5" t="s">
        <v>934</v>
      </c>
      <c r="B568" s="5" t="s">
        <v>874</v>
      </c>
      <c r="C568" s="5" t="s">
        <v>886</v>
      </c>
      <c r="D568" s="37">
        <f>INDEX(Inputs!$R$5:$R$132,MATCH($B568&amp;"|"&amp;$C568,Inputs!$A$5:$A$132,0))</f>
        <v>9</v>
      </c>
      <c r="E568" s="37">
        <f>INDEX(Inputs!$S$5:$S$132,MATCH($B568&amp;"|"&amp;$C568,Inputs!$A$5:$A$132,0))</f>
        <v>0.14000000000000001</v>
      </c>
      <c r="F568" s="36"/>
      <c r="G568" s="36"/>
      <c r="H568" s="5" t="str">
        <f>INDEX(Variables!$B$5:$B$65,MATCH($A568,Variables!$A$5:$A$65,0))&amp;IF($C568="",""," | "&amp;INDEX(Mapping!$B$5:$B$26,MATCH($C568,Mapping!$A$5:$A$26,0))&amp;" | "&amp;INDEX(Mapping!$B$30:$B$41,MATCH($B568,Mapping!$A$30:$A$41,0)))</f>
        <v>After-tax price | Services (public &amp; private) | LPG</v>
      </c>
      <c r="I568" s="5" t="str">
        <f>INDEX(Variables!$C$5:$C$65,MATCH($A568,Variables!$A$5:$A$65,0))</f>
        <v>$/GJ real</v>
      </c>
      <c r="J568" s="5" t="str">
        <f>INDEX(Variables!$E$5:$E$65,MATCH($A568,Variables!$A$5:$A$65,0))</f>
        <v>max(rpb of the price fuel + nce x (1 + VAT rate), 0.01)</v>
      </c>
      <c r="K568" s="5"/>
      <c r="L568" s="23" t="str">
        <f>LOWER(Settings!$C$4)&amp;".mit."&amp;$A568&amp;IF($C568="","","."&amp;$C568&amp;"."&amp;$B568)&amp;IF(INDEX(Variables!$D$5:$D$65,MATCH($A568,Variables!$A$5:$A$65,0))="","","."&amp;INDEX(Variables!$D$5:$D$65,MATCH($A568,Variables!$A$5:$A$65,0)))&amp;"."&amp;L$5</f>
        <v>egy.mit.atp.srv.lpg.e.1</v>
      </c>
      <c r="M568" s="38">
        <f t="shared" ref="M568:Y568" si="478">MAX(INDEX(M$184:M$195,$D568)+M559*(1+$E568),0.01)</f>
        <v>6.8368630121281031</v>
      </c>
      <c r="N568" s="37">
        <f t="shared" si="478"/>
        <v>3.9105675147185019</v>
      </c>
      <c r="O568" s="37">
        <f t="shared" si="478"/>
        <v>3.188808442669151</v>
      </c>
      <c r="P568" s="37">
        <f t="shared" si="478"/>
        <v>3.188808442669151</v>
      </c>
      <c r="Q568" s="37">
        <f t="shared" si="478"/>
        <v>3.188808442669151</v>
      </c>
      <c r="R568" s="37">
        <f t="shared" si="478"/>
        <v>3.188808442669151</v>
      </c>
      <c r="S568" s="37">
        <f t="shared" si="478"/>
        <v>3.188808442669151</v>
      </c>
      <c r="T568" s="37">
        <f t="shared" si="478"/>
        <v>3.188808442669151</v>
      </c>
      <c r="U568" s="37">
        <f t="shared" si="478"/>
        <v>3.188808442669151</v>
      </c>
      <c r="V568" s="37">
        <f t="shared" si="478"/>
        <v>3.188808442669151</v>
      </c>
      <c r="W568" s="37">
        <f t="shared" si="478"/>
        <v>3.188808442669151</v>
      </c>
      <c r="X568" s="37">
        <f t="shared" si="478"/>
        <v>3.188808442669151</v>
      </c>
      <c r="Y568" s="37">
        <f t="shared" si="478"/>
        <v>3.188808442669151</v>
      </c>
      <c r="Z568" s="39">
        <f>POSTTAX(INDEX(Z$184:Z$195,$D568),Z559,$E568)</f>
        <v>3.188808442669151</v>
      </c>
      <c r="AA568" s="39"/>
      <c r="AB568" s="23" t="str">
        <f>LOWER(Settings!$C$4)&amp;".mit."&amp;$A568&amp;IF($C568="","","."&amp;$C568&amp;"."&amp;$B568)&amp;IF(INDEX(Variables!$D$5:$D$65,MATCH($A568,Variables!$A$5:$A$65,0))="","","."&amp;INDEX(Variables!$D$5:$D$65,MATCH($A568,Variables!$A$5:$A$65,0)))&amp;"."&amp;AB$5</f>
        <v>egy.mit.atp.srv.lpg.e.2</v>
      </c>
      <c r="AC568" s="38">
        <f t="shared" ref="AC568:AO568" si="479">MAX(INDEX(AC$184:AC$195,$D568)+AC559*(1+$E568),0.01)</f>
        <v>6.8368630121281031</v>
      </c>
      <c r="AD568" s="37">
        <f t="shared" si="479"/>
        <v>3.9105675147185019</v>
      </c>
      <c r="AE568" s="37">
        <f t="shared" si="479"/>
        <v>3.188808442669151</v>
      </c>
      <c r="AF568" s="37">
        <f t="shared" si="479"/>
        <v>3.188808442669151</v>
      </c>
      <c r="AG568" s="37">
        <f t="shared" si="479"/>
        <v>3.188808442669151</v>
      </c>
      <c r="AH568" s="37">
        <f t="shared" si="479"/>
        <v>4.7528884426691516</v>
      </c>
      <c r="AI568" s="37">
        <f t="shared" si="479"/>
        <v>4.7528884426691516</v>
      </c>
      <c r="AJ568" s="37">
        <f t="shared" si="479"/>
        <v>4.7528884426691516</v>
      </c>
      <c r="AK568" s="37">
        <f t="shared" si="479"/>
        <v>4.7528884426691516</v>
      </c>
      <c r="AL568" s="37">
        <f t="shared" si="479"/>
        <v>4.7528884426691516</v>
      </c>
      <c r="AM568" s="37">
        <f t="shared" si="479"/>
        <v>4.7528884426691516</v>
      </c>
      <c r="AN568" s="37">
        <f t="shared" si="479"/>
        <v>4.7528884426691516</v>
      </c>
      <c r="AO568" s="37">
        <f t="shared" si="479"/>
        <v>4.7528884426691516</v>
      </c>
      <c r="AP568" s="39">
        <f>POSTTAX(INDEX(AP$184:AP$195,$D568),AP559,$E568)</f>
        <v>4.7528884426691516</v>
      </c>
    </row>
    <row r="569" spans="1:42" hidden="1" outlineLevel="2" x14ac:dyDescent="0.25">
      <c r="A569" s="5" t="s">
        <v>934</v>
      </c>
      <c r="B569" s="5" t="s">
        <v>875</v>
      </c>
      <c r="C569" s="5" t="s">
        <v>886</v>
      </c>
      <c r="D569" s="37">
        <f>INDEX(Inputs!$R$5:$R$132,MATCH($B569&amp;"|"&amp;$C569,Inputs!$A$5:$A$132,0))</f>
        <v>10</v>
      </c>
      <c r="E569" s="37">
        <f>INDEX(Inputs!$S$5:$S$132,MATCH($B569&amp;"|"&amp;$C569,Inputs!$A$5:$A$132,0))</f>
        <v>0.14000000000000001</v>
      </c>
      <c r="F569" s="36"/>
      <c r="G569" s="36"/>
      <c r="H569" s="5" t="str">
        <f>INDEX(Variables!$B$5:$B$65,MATCH($A569,Variables!$A$5:$A$65,0))&amp;IF($C569="",""," | "&amp;INDEX(Mapping!$B$5:$B$26,MATCH($C569,Mapping!$A$5:$A$26,0))&amp;" | "&amp;INDEX(Mapping!$B$30:$B$41,MATCH($B569,Mapping!$A$30:$A$41,0)))</f>
        <v>After-tax price | Services (public &amp; private) | Kerosene</v>
      </c>
      <c r="I569" s="5" t="str">
        <f>INDEX(Variables!$C$5:$C$65,MATCH($A569,Variables!$A$5:$A$65,0))</f>
        <v>$/GJ real</v>
      </c>
      <c r="J569" s="5" t="str">
        <f>INDEX(Variables!$E$5:$E$65,MATCH($A569,Variables!$A$5:$A$65,0))</f>
        <v>max(rpb of the price fuel + nce x (1 + VAT rate), 0.01)</v>
      </c>
      <c r="K569" s="5"/>
      <c r="L569" s="23" t="str">
        <f>LOWER(Settings!$C$4)&amp;".mit."&amp;$A569&amp;IF($C569="","","."&amp;$C569&amp;"."&amp;$B569)&amp;IF(INDEX(Variables!$D$5:$D$65,MATCH($A569,Variables!$A$5:$A$65,0))="","","."&amp;INDEX(Variables!$D$5:$D$65,MATCH($A569,Variables!$A$5:$A$65,0)))&amp;"."&amp;L$5</f>
        <v>egy.mit.atp.srv.ker.e.1</v>
      </c>
      <c r="M569" s="38">
        <f t="shared" ref="M569:Y569" si="480">MAX(INDEX(M$184:M$195,$D569)+M560*(1+$E569),0.01)</f>
        <v>10.986063950621936</v>
      </c>
      <c r="N569" s="37">
        <f t="shared" si="480"/>
        <v>6.857917857789996</v>
      </c>
      <c r="O569" s="37">
        <f t="shared" si="480"/>
        <v>6.4691178449557931</v>
      </c>
      <c r="P569" s="37">
        <f t="shared" si="480"/>
        <v>6.4691178449557931</v>
      </c>
      <c r="Q569" s="37">
        <f t="shared" si="480"/>
        <v>6.4691178449557931</v>
      </c>
      <c r="R569" s="37">
        <f t="shared" si="480"/>
        <v>6.4691178449557931</v>
      </c>
      <c r="S569" s="37">
        <f t="shared" si="480"/>
        <v>6.4691178449557931</v>
      </c>
      <c r="T569" s="37">
        <f t="shared" si="480"/>
        <v>6.4691178449557931</v>
      </c>
      <c r="U569" s="37">
        <f t="shared" si="480"/>
        <v>6.4691178449557931</v>
      </c>
      <c r="V569" s="37">
        <f t="shared" si="480"/>
        <v>6.4691178449557931</v>
      </c>
      <c r="W569" s="37">
        <f t="shared" si="480"/>
        <v>6.4691178449557931</v>
      </c>
      <c r="X569" s="37">
        <f t="shared" si="480"/>
        <v>6.4691178449557931</v>
      </c>
      <c r="Y569" s="37">
        <f t="shared" si="480"/>
        <v>6.4691178449557931</v>
      </c>
      <c r="Z569" s="39">
        <f>POSTTAX(INDEX(Z$184:Z$195,$D569),Z560,$E569)</f>
        <v>6.4691178449557931</v>
      </c>
      <c r="AA569" s="39"/>
      <c r="AB569" s="23" t="str">
        <f>LOWER(Settings!$C$4)&amp;".mit."&amp;$A569&amp;IF($C569="","","."&amp;$C569&amp;"."&amp;$B569)&amp;IF(INDEX(Variables!$D$5:$D$65,MATCH($A569,Variables!$A$5:$A$65,0))="","","."&amp;INDEX(Variables!$D$5:$D$65,MATCH($A569,Variables!$A$5:$A$65,0)))&amp;"."&amp;AB$5</f>
        <v>egy.mit.atp.srv.ker.e.2</v>
      </c>
      <c r="AC569" s="38">
        <f t="shared" ref="AC569:AO569" si="481">MAX(INDEX(AC$184:AC$195,$D569)+AC560*(1+$E569),0.01)</f>
        <v>10.986063950621936</v>
      </c>
      <c r="AD569" s="37">
        <f t="shared" si="481"/>
        <v>6.857917857789996</v>
      </c>
      <c r="AE569" s="37">
        <f t="shared" si="481"/>
        <v>6.4691178449557931</v>
      </c>
      <c r="AF569" s="37">
        <f t="shared" si="481"/>
        <v>6.4691178449557931</v>
      </c>
      <c r="AG569" s="37">
        <f t="shared" si="481"/>
        <v>6.4691178449557931</v>
      </c>
      <c r="AH569" s="37">
        <f t="shared" si="481"/>
        <v>8.0321718449557942</v>
      </c>
      <c r="AI569" s="37">
        <f t="shared" si="481"/>
        <v>8.0321718449557942</v>
      </c>
      <c r="AJ569" s="37">
        <f t="shared" si="481"/>
        <v>8.0321718449557942</v>
      </c>
      <c r="AK569" s="37">
        <f t="shared" si="481"/>
        <v>8.0321718449557942</v>
      </c>
      <c r="AL569" s="37">
        <f t="shared" si="481"/>
        <v>8.0321718449557942</v>
      </c>
      <c r="AM569" s="37">
        <f t="shared" si="481"/>
        <v>8.0321718449557942</v>
      </c>
      <c r="AN569" s="37">
        <f t="shared" si="481"/>
        <v>8.0321718449557942</v>
      </c>
      <c r="AO569" s="37">
        <f t="shared" si="481"/>
        <v>8.0321718449557942</v>
      </c>
      <c r="AP569" s="39">
        <f>POSTTAX(INDEX(AP$184:AP$195,$D569),AP560,$E569)</f>
        <v>8.0321718449557942</v>
      </c>
    </row>
    <row r="570" spans="1:42" hidden="1" outlineLevel="2" x14ac:dyDescent="0.25">
      <c r="A570" s="5" t="s">
        <v>934</v>
      </c>
      <c r="B570" s="5" t="s">
        <v>876</v>
      </c>
      <c r="C570" s="5" t="s">
        <v>886</v>
      </c>
      <c r="D570" s="37">
        <f>INDEX(Inputs!$R$5:$R$132,MATCH($B570&amp;"|"&amp;$C570,Inputs!$A$5:$A$132,0))</f>
        <v>11</v>
      </c>
      <c r="E570" s="37">
        <f>INDEX(Inputs!$S$5:$S$132,MATCH($B570&amp;"|"&amp;$C570,Inputs!$A$5:$A$132,0))</f>
        <v>0.14000000000000001</v>
      </c>
      <c r="F570" s="36"/>
      <c r="G570" s="36"/>
      <c r="H570" s="5" t="str">
        <f>INDEX(Variables!$B$5:$B$65,MATCH($A570,Variables!$A$5:$A$65,0))&amp;IF($C570="",""," | "&amp;INDEX(Mapping!$B$5:$B$26,MATCH($C570,Mapping!$A$5:$A$26,0))&amp;" | "&amp;INDEX(Mapping!$B$30:$B$41,MATCH($B570,Mapping!$A$30:$A$41,0)))</f>
        <v>After-tax price | Services (public &amp; private) | Other oil products</v>
      </c>
      <c r="I570" s="5" t="str">
        <f>INDEX(Variables!$C$5:$C$65,MATCH($A570,Variables!$A$5:$A$65,0))</f>
        <v>$/GJ real</v>
      </c>
      <c r="J570" s="5" t="str">
        <f>INDEX(Variables!$E$5:$E$65,MATCH($A570,Variables!$A$5:$A$65,0))</f>
        <v>max(rpb of the price fuel + nce x (1 + VAT rate), 0.01)</v>
      </c>
      <c r="K570" s="5"/>
      <c r="L570" s="23" t="str">
        <f>LOWER(Settings!$C$4)&amp;".mit."&amp;$A570&amp;IF($C570="","","."&amp;$C570&amp;"."&amp;$B570)&amp;IF(INDEX(Variables!$D$5:$D$65,MATCH($A570,Variables!$A$5:$A$65,0))="","","."&amp;INDEX(Variables!$D$5:$D$65,MATCH($A570,Variables!$A$5:$A$65,0)))&amp;"."&amp;L$5</f>
        <v>egy.mit.atp.srv.oop.e.1</v>
      </c>
      <c r="M570" s="38">
        <f t="shared" ref="M570:Y570" si="482">MAX(INDEX(M$184:M$195,$D570)+M561*(1+$E570),0.01)</f>
        <v>6.1565025275978833</v>
      </c>
      <c r="N570" s="37">
        <f t="shared" si="482"/>
        <v>4.8991170230239627</v>
      </c>
      <c r="O570" s="37">
        <f t="shared" si="482"/>
        <v>4.3171443814005652</v>
      </c>
      <c r="P570" s="37">
        <f t="shared" si="482"/>
        <v>4.3171443814005652</v>
      </c>
      <c r="Q570" s="37">
        <f t="shared" si="482"/>
        <v>4.3171443814005652</v>
      </c>
      <c r="R570" s="37">
        <f t="shared" si="482"/>
        <v>4.3171443814005652</v>
      </c>
      <c r="S570" s="37">
        <f t="shared" si="482"/>
        <v>4.3171443814005652</v>
      </c>
      <c r="T570" s="37">
        <f t="shared" si="482"/>
        <v>4.3171443814005652</v>
      </c>
      <c r="U570" s="37">
        <f t="shared" si="482"/>
        <v>4.3171443814005652</v>
      </c>
      <c r="V570" s="37">
        <f t="shared" si="482"/>
        <v>4.3171443814005652</v>
      </c>
      <c r="W570" s="37">
        <f t="shared" si="482"/>
        <v>4.3171443814005652</v>
      </c>
      <c r="X570" s="37">
        <f t="shared" si="482"/>
        <v>4.3171443814005652</v>
      </c>
      <c r="Y570" s="37">
        <f t="shared" si="482"/>
        <v>4.3171443814005652</v>
      </c>
      <c r="Z570" s="39">
        <f>POSTTAX(INDEX(Z$184:Z$195,$D570),Z561,$E570)</f>
        <v>4.3171443814005652</v>
      </c>
      <c r="AA570" s="39"/>
      <c r="AB570" s="23" t="str">
        <f>LOWER(Settings!$C$4)&amp;".mit."&amp;$A570&amp;IF($C570="","","."&amp;$C570&amp;"."&amp;$B570)&amp;IF(INDEX(Variables!$D$5:$D$65,MATCH($A570,Variables!$A$5:$A$65,0))="","","."&amp;INDEX(Variables!$D$5:$D$65,MATCH($A570,Variables!$A$5:$A$65,0)))&amp;"."&amp;AB$5</f>
        <v>egy.mit.atp.srv.oop.e.2</v>
      </c>
      <c r="AC570" s="38">
        <f t="shared" ref="AC570:AO570" si="483">MAX(INDEX(AC$184:AC$195,$D570)+AC561*(1+$E570),0.01)</f>
        <v>6.1565025275978833</v>
      </c>
      <c r="AD570" s="37">
        <f t="shared" si="483"/>
        <v>4.8991170230239627</v>
      </c>
      <c r="AE570" s="37">
        <f t="shared" si="483"/>
        <v>4.3171443814005652</v>
      </c>
      <c r="AF570" s="37">
        <f t="shared" si="483"/>
        <v>4.3171443814005652</v>
      </c>
      <c r="AG570" s="37">
        <f t="shared" si="483"/>
        <v>4.3171443814005652</v>
      </c>
      <c r="AH570" s="37">
        <f t="shared" si="483"/>
        <v>6.065904381400566</v>
      </c>
      <c r="AI570" s="37">
        <f t="shared" si="483"/>
        <v>6.065904381400566</v>
      </c>
      <c r="AJ570" s="37">
        <f t="shared" si="483"/>
        <v>6.065904381400566</v>
      </c>
      <c r="AK570" s="37">
        <f t="shared" si="483"/>
        <v>6.065904381400566</v>
      </c>
      <c r="AL570" s="37">
        <f t="shared" si="483"/>
        <v>6.065904381400566</v>
      </c>
      <c r="AM570" s="37">
        <f t="shared" si="483"/>
        <v>6.065904381400566</v>
      </c>
      <c r="AN570" s="37">
        <f t="shared" si="483"/>
        <v>6.065904381400566</v>
      </c>
      <c r="AO570" s="37">
        <f t="shared" si="483"/>
        <v>6.065904381400566</v>
      </c>
      <c r="AP570" s="39">
        <f>POSTTAX(INDEX(AP$184:AP$195,$D570),AP561,$E570)</f>
        <v>6.065904381400566</v>
      </c>
    </row>
    <row r="571" spans="1:42" hidden="1" outlineLevel="2" x14ac:dyDescent="0.25">
      <c r="A571" s="5" t="s">
        <v>934</v>
      </c>
      <c r="B571" s="5" t="s">
        <v>877</v>
      </c>
      <c r="C571" s="5" t="s">
        <v>886</v>
      </c>
      <c r="D571" s="37">
        <f>INDEX(Inputs!$R$5:$R$132,MATCH($B571&amp;"|"&amp;$C571,Inputs!$A$5:$A$132,0))</f>
        <v>12</v>
      </c>
      <c r="E571" s="37">
        <f>INDEX(Inputs!$S$5:$S$132,MATCH($B571&amp;"|"&amp;$C571,Inputs!$A$5:$A$132,0))</f>
        <v>0</v>
      </c>
      <c r="F571" s="36"/>
      <c r="G571" s="36"/>
      <c r="H571" s="5" t="str">
        <f>INDEX(Variables!$B$5:$B$65,MATCH($A571,Variables!$A$5:$A$65,0))&amp;IF($C571="",""," | "&amp;INDEX(Mapping!$B$5:$B$26,MATCH($C571,Mapping!$A$5:$A$26,0))&amp;" | "&amp;INDEX(Mapping!$B$30:$B$41,MATCH($B571,Mapping!$A$30:$A$41,0)))</f>
        <v>After-tax price | Services (public &amp; private) | Biomass</v>
      </c>
      <c r="I571" s="5" t="str">
        <f>INDEX(Variables!$C$5:$C$65,MATCH($A571,Variables!$A$5:$A$65,0))</f>
        <v>$/GJ real</v>
      </c>
      <c r="J571" s="5" t="str">
        <f>INDEX(Variables!$E$5:$E$65,MATCH($A571,Variables!$A$5:$A$65,0))</f>
        <v>max(rpb of the price fuel + nce x (1 + VAT rate), 0.01)</v>
      </c>
      <c r="K571" s="5"/>
      <c r="L571" s="23" t="str">
        <f>LOWER(Settings!$C$4)&amp;".mit."&amp;$A571&amp;IF($C571="","","."&amp;$C571&amp;"."&amp;$B571)&amp;IF(INDEX(Variables!$D$5:$D$65,MATCH($A571,Variables!$A$5:$A$65,0))="","","."&amp;INDEX(Variables!$D$5:$D$65,MATCH($A571,Variables!$A$5:$A$65,0)))&amp;"."&amp;L$5</f>
        <v>egy.mit.atp.srv.bio.e.1</v>
      </c>
      <c r="M571" s="38">
        <f t="shared" ref="M571:Y571" si="484">MAX(INDEX(M$184:M$195,$D571)+M562*(1+$E571),0.01)</f>
        <v>14.470551096834159</v>
      </c>
      <c r="N571" s="37">
        <f t="shared" si="484"/>
        <v>14.470200555728038</v>
      </c>
      <c r="O571" s="37">
        <f t="shared" si="484"/>
        <v>14.470971901687905</v>
      </c>
      <c r="P571" s="37">
        <f t="shared" si="484"/>
        <v>14.470971901687905</v>
      </c>
      <c r="Q571" s="37">
        <f t="shared" si="484"/>
        <v>14.470971901687905</v>
      </c>
      <c r="R571" s="37">
        <f t="shared" si="484"/>
        <v>14.470971901687905</v>
      </c>
      <c r="S571" s="37">
        <f t="shared" si="484"/>
        <v>14.470971901687905</v>
      </c>
      <c r="T571" s="37">
        <f t="shared" si="484"/>
        <v>14.470971901687905</v>
      </c>
      <c r="U571" s="37">
        <f t="shared" si="484"/>
        <v>14.470971901687905</v>
      </c>
      <c r="V571" s="37">
        <f t="shared" si="484"/>
        <v>14.470971901687905</v>
      </c>
      <c r="W571" s="37">
        <f t="shared" si="484"/>
        <v>14.470971901687905</v>
      </c>
      <c r="X571" s="37">
        <f t="shared" si="484"/>
        <v>14.470971901687905</v>
      </c>
      <c r="Y571" s="37">
        <f t="shared" si="484"/>
        <v>14.470971901687905</v>
      </c>
      <c r="Z571" s="39">
        <f>POSTTAX(INDEX(Z$184:Z$195,$D571),Z562,$E571)</f>
        <v>14.470971901687905</v>
      </c>
      <c r="AA571" s="39"/>
      <c r="AB571" s="23" t="str">
        <f>LOWER(Settings!$C$4)&amp;".mit."&amp;$A571&amp;IF($C571="","","."&amp;$C571&amp;"."&amp;$B571)&amp;IF(INDEX(Variables!$D$5:$D$65,MATCH($A571,Variables!$A$5:$A$65,0))="","","."&amp;INDEX(Variables!$D$5:$D$65,MATCH($A571,Variables!$A$5:$A$65,0)))&amp;"."&amp;AB$5</f>
        <v>egy.mit.atp.srv.bio.e.2</v>
      </c>
      <c r="AC571" s="38">
        <f t="shared" ref="AC571:AO571" si="485">MAX(INDEX(AC$184:AC$195,$D571)+AC562*(1+$E571),0.01)</f>
        <v>14.470551096834159</v>
      </c>
      <c r="AD571" s="37">
        <f t="shared" si="485"/>
        <v>14.470200555728038</v>
      </c>
      <c r="AE571" s="37">
        <f t="shared" si="485"/>
        <v>14.470971901687905</v>
      </c>
      <c r="AF571" s="37">
        <f t="shared" si="485"/>
        <v>14.470971901687905</v>
      </c>
      <c r="AG571" s="37">
        <f t="shared" si="485"/>
        <v>14.470971901687905</v>
      </c>
      <c r="AH571" s="37">
        <f t="shared" si="485"/>
        <v>14.470971901687905</v>
      </c>
      <c r="AI571" s="37">
        <f t="shared" si="485"/>
        <v>14.470971901687905</v>
      </c>
      <c r="AJ571" s="37">
        <f t="shared" si="485"/>
        <v>14.470971901687905</v>
      </c>
      <c r="AK571" s="37">
        <f t="shared" si="485"/>
        <v>14.470971901687905</v>
      </c>
      <c r="AL571" s="37">
        <f t="shared" si="485"/>
        <v>14.470971901687905</v>
      </c>
      <c r="AM571" s="37">
        <f t="shared" si="485"/>
        <v>14.470971901687905</v>
      </c>
      <c r="AN571" s="37">
        <f t="shared" si="485"/>
        <v>14.470971901687905</v>
      </c>
      <c r="AO571" s="37">
        <f t="shared" si="485"/>
        <v>14.470971901687905</v>
      </c>
      <c r="AP571" s="39">
        <f>POSTTAX(INDEX(AP$184:AP$195,$D571),AP562,$E571)</f>
        <v>14.470971901687905</v>
      </c>
    </row>
    <row r="572" spans="1:42" hidden="1" outlineLevel="2" x14ac:dyDescent="0.25"/>
    <row r="573" spans="1:42" hidden="1" outlineLevel="2" x14ac:dyDescent="0.25">
      <c r="A573" s="5" t="s">
        <v>935</v>
      </c>
      <c r="B573" s="5" t="s">
        <v>869</v>
      </c>
      <c r="C573" s="5" t="s">
        <v>886</v>
      </c>
      <c r="D573" s="37">
        <f>INDEX(Inputs!$M$5:$M$132,MATCH($B573&amp;"|"&amp;$C573,Inputs!$A$5:$A$132,0))</f>
        <v>3</v>
      </c>
      <c r="E573" s="37">
        <f>INDEX(Inputs!$T$5:$T$132,MATCH($B573&amp;"|"&amp;$C573,Inputs!$A$5:$A$132,0))</f>
        <v>9.4299999999999995E-2</v>
      </c>
      <c r="F573" s="37">
        <f>INDEX(Inputs!$K$5:$K$132,MATCH($B573&amp;"|"&amp;$C573,Inputs!$A$5:$A$132,0))</f>
        <v>8</v>
      </c>
      <c r="G573" s="36"/>
      <c r="H573" s="5" t="str">
        <f>INDEX(Variables!$B$5:$B$65,MATCH($A573,Variables!$A$5:$A$65,0))&amp;IF($C573="",""," | "&amp;INDEX(Mapping!$B$5:$B$26,MATCH($C573,Mapping!$A$5:$A$26,0))&amp;" | "&amp;INDEX(Mapping!$B$30:$B$41,MATCH($B573,Mapping!$A$30:$A$41,0)))</f>
        <v>Shadow price on the efficiency margin | Services (public &amp; private) | Coal</v>
      </c>
      <c r="I573" s="5" t="str">
        <f>INDEX(Variables!$C$5:$C$65,MATCH($A573,Variables!$A$5:$A$65,0))</f>
        <v>$/GJ</v>
      </c>
      <c r="J573" s="5" t="str">
        <f>INDEX(Variables!$E$5:$E$65,MATCH($A573,Variables!$A$5:$A$65,0))</f>
        <v>Sector shadow price x EF x share</v>
      </c>
      <c r="K573" s="5"/>
      <c r="L573" s="23" t="str">
        <f>LOWER(Settings!$C$4)&amp;".mit."&amp;$A573&amp;IF($C573="","","."&amp;$C573&amp;"."&amp;$B573)&amp;IF(INDEX(Variables!$D$5:$D$65,MATCH($A573,Variables!$A$5:$A$65,0))="","","."&amp;INDEX(Variables!$D$5:$D$65,MATCH($A573,Variables!$A$5:$A$65,0)))&amp;"."&amp;L$5</f>
        <v>egy.mit.shp.srv.coa.1</v>
      </c>
      <c r="M573" s="38">
        <f t="shared" ref="M573:Z580" si="486">INDEX(M$127:M$130,$D573)*$E573*INDEX(M$131:M$147,$F573)</f>
        <v>0</v>
      </c>
      <c r="N573" s="37">
        <f t="shared" si="486"/>
        <v>0</v>
      </c>
      <c r="O573" s="37">
        <f t="shared" si="486"/>
        <v>0</v>
      </c>
      <c r="P573" s="37">
        <f t="shared" si="486"/>
        <v>0</v>
      </c>
      <c r="Q573" s="37">
        <f t="shared" si="486"/>
        <v>0</v>
      </c>
      <c r="R573" s="37">
        <f t="shared" si="486"/>
        <v>0</v>
      </c>
      <c r="S573" s="37">
        <f t="shared" si="486"/>
        <v>0</v>
      </c>
      <c r="T573" s="37">
        <f t="shared" si="486"/>
        <v>0</v>
      </c>
      <c r="U573" s="37">
        <f t="shared" si="486"/>
        <v>0</v>
      </c>
      <c r="V573" s="37">
        <f t="shared" si="486"/>
        <v>0</v>
      </c>
      <c r="W573" s="37">
        <f t="shared" si="486"/>
        <v>0</v>
      </c>
      <c r="X573" s="37">
        <f t="shared" si="486"/>
        <v>0</v>
      </c>
      <c r="Y573" s="37">
        <f t="shared" si="486"/>
        <v>0</v>
      </c>
      <c r="Z573" s="37">
        <f t="shared" si="486"/>
        <v>0</v>
      </c>
      <c r="AA573" s="37"/>
      <c r="AB573" s="23" t="str">
        <f>LOWER(Settings!$C$4)&amp;".mit."&amp;$A573&amp;IF($C573="","","."&amp;$C573&amp;"."&amp;$B573)&amp;IF(INDEX(Variables!$D$5:$D$65,MATCH($A573,Variables!$A$5:$A$65,0))="","","."&amp;INDEX(Variables!$D$5:$D$65,MATCH($A573,Variables!$A$5:$A$65,0)))&amp;"."&amp;AB$5</f>
        <v>egy.mit.shp.srv.coa.2</v>
      </c>
      <c r="AC573" s="38">
        <f t="shared" ref="AC573:AP580" si="487">INDEX(AC$127:AC$130,$D573)*$E573*INDEX(AC$131:AC$147,$F573)</f>
        <v>0</v>
      </c>
      <c r="AD573" s="37">
        <f t="shared" si="487"/>
        <v>0</v>
      </c>
      <c r="AE573" s="37">
        <f t="shared" si="487"/>
        <v>0</v>
      </c>
      <c r="AF573" s="37">
        <f t="shared" si="487"/>
        <v>0</v>
      </c>
      <c r="AG573" s="37">
        <f t="shared" si="487"/>
        <v>0</v>
      </c>
      <c r="AH573" s="37">
        <f t="shared" si="487"/>
        <v>0</v>
      </c>
      <c r="AI573" s="37">
        <f t="shared" si="487"/>
        <v>0</v>
      </c>
      <c r="AJ573" s="37">
        <f t="shared" si="487"/>
        <v>0</v>
      </c>
      <c r="AK573" s="37">
        <f t="shared" si="487"/>
        <v>0</v>
      </c>
      <c r="AL573" s="37">
        <f t="shared" si="487"/>
        <v>0</v>
      </c>
      <c r="AM573" s="37">
        <f t="shared" si="487"/>
        <v>0</v>
      </c>
      <c r="AN573" s="37">
        <f t="shared" si="487"/>
        <v>0</v>
      </c>
      <c r="AO573" s="37">
        <f t="shared" si="487"/>
        <v>0</v>
      </c>
      <c r="AP573" s="37">
        <f t="shared" si="487"/>
        <v>0</v>
      </c>
    </row>
    <row r="574" spans="1:42" hidden="1" outlineLevel="2" x14ac:dyDescent="0.25">
      <c r="A574" s="5" t="s">
        <v>935</v>
      </c>
      <c r="B574" s="5" t="s">
        <v>871</v>
      </c>
      <c r="C574" s="5" t="s">
        <v>886</v>
      </c>
      <c r="D574" s="37">
        <f>INDEX(Inputs!$M$5:$M$132,MATCH($B574&amp;"|"&amp;$C574,Inputs!$A$5:$A$132,0))</f>
        <v>3</v>
      </c>
      <c r="E574" s="37">
        <f>INDEX(Inputs!$T$5:$T$132,MATCH($B574&amp;"|"&amp;$C574,Inputs!$A$5:$A$132,0))</f>
        <v>5.5800000000000002E-2</v>
      </c>
      <c r="F574" s="37">
        <f>INDEX(Inputs!$K$5:$K$132,MATCH($B574&amp;"|"&amp;$C574,Inputs!$A$5:$A$132,0))</f>
        <v>8</v>
      </c>
      <c r="G574" s="36"/>
      <c r="H574" s="5" t="str">
        <f>INDEX(Variables!$B$5:$B$65,MATCH($A574,Variables!$A$5:$A$65,0))&amp;IF($C574="",""," | "&amp;INDEX(Mapping!$B$5:$B$26,MATCH($C574,Mapping!$A$5:$A$26,0))&amp;" | "&amp;INDEX(Mapping!$B$30:$B$41,MATCH($B574,Mapping!$A$30:$A$41,0)))</f>
        <v>Shadow price on the efficiency margin | Services (public &amp; private) | Natural gas</v>
      </c>
      <c r="I574" s="5" t="str">
        <f>INDEX(Variables!$C$5:$C$65,MATCH($A574,Variables!$A$5:$A$65,0))</f>
        <v>$/GJ</v>
      </c>
      <c r="J574" s="5" t="str">
        <f>INDEX(Variables!$E$5:$E$65,MATCH($A574,Variables!$A$5:$A$65,0))</f>
        <v>Sector shadow price x EF x share</v>
      </c>
      <c r="K574" s="5"/>
      <c r="L574" s="23" t="str">
        <f>LOWER(Settings!$C$4)&amp;".mit."&amp;$A574&amp;IF($C574="","","."&amp;$C574&amp;"."&amp;$B574)&amp;IF(INDEX(Variables!$D$5:$D$65,MATCH($A574,Variables!$A$5:$A$65,0))="","","."&amp;INDEX(Variables!$D$5:$D$65,MATCH($A574,Variables!$A$5:$A$65,0)))&amp;"."&amp;L$5</f>
        <v>egy.mit.shp.srv.nga.1</v>
      </c>
      <c r="M574" s="38">
        <f t="shared" si="486"/>
        <v>0</v>
      </c>
      <c r="N574" s="37">
        <f t="shared" si="486"/>
        <v>0</v>
      </c>
      <c r="O574" s="37">
        <f t="shared" si="486"/>
        <v>0</v>
      </c>
      <c r="P574" s="37">
        <f t="shared" si="486"/>
        <v>0</v>
      </c>
      <c r="Q574" s="37">
        <f t="shared" si="486"/>
        <v>0</v>
      </c>
      <c r="R574" s="37">
        <f t="shared" si="486"/>
        <v>0</v>
      </c>
      <c r="S574" s="37">
        <f t="shared" si="486"/>
        <v>0</v>
      </c>
      <c r="T574" s="37">
        <f t="shared" si="486"/>
        <v>0</v>
      </c>
      <c r="U574" s="37">
        <f t="shared" si="486"/>
        <v>0</v>
      </c>
      <c r="V574" s="37">
        <f t="shared" si="486"/>
        <v>0</v>
      </c>
      <c r="W574" s="37">
        <f t="shared" si="486"/>
        <v>0</v>
      </c>
      <c r="X574" s="37">
        <f t="shared" si="486"/>
        <v>0</v>
      </c>
      <c r="Y574" s="37">
        <f t="shared" si="486"/>
        <v>0</v>
      </c>
      <c r="Z574" s="37">
        <f t="shared" si="486"/>
        <v>0</v>
      </c>
      <c r="AA574" s="37"/>
      <c r="AB574" s="23" t="str">
        <f>LOWER(Settings!$C$4)&amp;".mit."&amp;$A574&amp;IF($C574="","","."&amp;$C574&amp;"."&amp;$B574)&amp;IF(INDEX(Variables!$D$5:$D$65,MATCH($A574,Variables!$A$5:$A$65,0))="","","."&amp;INDEX(Variables!$D$5:$D$65,MATCH($A574,Variables!$A$5:$A$65,0)))&amp;"."&amp;AB$5</f>
        <v>egy.mit.shp.srv.nga.2</v>
      </c>
      <c r="AC574" s="38">
        <f t="shared" si="487"/>
        <v>0</v>
      </c>
      <c r="AD574" s="37">
        <f t="shared" si="487"/>
        <v>0</v>
      </c>
      <c r="AE574" s="37">
        <f t="shared" si="487"/>
        <v>0</v>
      </c>
      <c r="AF574" s="37">
        <f t="shared" si="487"/>
        <v>0</v>
      </c>
      <c r="AG574" s="37">
        <f t="shared" si="487"/>
        <v>0</v>
      </c>
      <c r="AH574" s="37">
        <f t="shared" si="487"/>
        <v>0</v>
      </c>
      <c r="AI574" s="37">
        <f t="shared" si="487"/>
        <v>0</v>
      </c>
      <c r="AJ574" s="37">
        <f t="shared" si="487"/>
        <v>0</v>
      </c>
      <c r="AK574" s="37">
        <f t="shared" si="487"/>
        <v>0</v>
      </c>
      <c r="AL574" s="37">
        <f t="shared" si="487"/>
        <v>0</v>
      </c>
      <c r="AM574" s="37">
        <f t="shared" si="487"/>
        <v>0</v>
      </c>
      <c r="AN574" s="37">
        <f t="shared" si="487"/>
        <v>0</v>
      </c>
      <c r="AO574" s="37">
        <f t="shared" si="487"/>
        <v>0</v>
      </c>
      <c r="AP574" s="37">
        <f t="shared" si="487"/>
        <v>0</v>
      </c>
    </row>
    <row r="575" spans="1:42" hidden="1" outlineLevel="2" x14ac:dyDescent="0.25">
      <c r="A575" s="5" t="s">
        <v>935</v>
      </c>
      <c r="B575" s="5" t="s">
        <v>872</v>
      </c>
      <c r="C575" s="5" t="s">
        <v>886</v>
      </c>
      <c r="D575" s="37">
        <f>INDEX(Inputs!$M$5:$M$132,MATCH($B575&amp;"|"&amp;$C575,Inputs!$A$5:$A$132,0))</f>
        <v>3</v>
      </c>
      <c r="E575" s="37">
        <f>INDEX(Inputs!$T$5:$T$132,MATCH($B575&amp;"|"&amp;$C575,Inputs!$A$5:$A$132,0))</f>
        <v>6.8555000000000005E-2</v>
      </c>
      <c r="F575" s="37">
        <f>INDEX(Inputs!$K$5:$K$132,MATCH($B575&amp;"|"&amp;$C575,Inputs!$A$5:$A$132,0))</f>
        <v>8</v>
      </c>
      <c r="G575" s="36"/>
      <c r="H575" s="5" t="str">
        <f>INDEX(Variables!$B$5:$B$65,MATCH($A575,Variables!$A$5:$A$65,0))&amp;IF($C575="",""," | "&amp;INDEX(Mapping!$B$5:$B$26,MATCH($C575,Mapping!$A$5:$A$26,0))&amp;" | "&amp;INDEX(Mapping!$B$30:$B$41,MATCH($B575,Mapping!$A$30:$A$41,0)))</f>
        <v>Shadow price on the efficiency margin | Services (public &amp; private) | Gasoline</v>
      </c>
      <c r="I575" s="5" t="str">
        <f>INDEX(Variables!$C$5:$C$65,MATCH($A575,Variables!$A$5:$A$65,0))</f>
        <v>$/GJ</v>
      </c>
      <c r="J575" s="5" t="str">
        <f>INDEX(Variables!$E$5:$E$65,MATCH($A575,Variables!$A$5:$A$65,0))</f>
        <v>Sector shadow price x EF x share</v>
      </c>
      <c r="K575" s="5"/>
      <c r="L575" s="23" t="str">
        <f>LOWER(Settings!$C$4)&amp;".mit."&amp;$A575&amp;IF($C575="","","."&amp;$C575&amp;"."&amp;$B575)&amp;IF(INDEX(Variables!$D$5:$D$65,MATCH($A575,Variables!$A$5:$A$65,0))="","","."&amp;INDEX(Variables!$D$5:$D$65,MATCH($A575,Variables!$A$5:$A$65,0)))&amp;"."&amp;L$5</f>
        <v>egy.mit.shp.srv.gso.1</v>
      </c>
      <c r="M575" s="38">
        <f t="shared" si="486"/>
        <v>0</v>
      </c>
      <c r="N575" s="37">
        <f t="shared" si="486"/>
        <v>0</v>
      </c>
      <c r="O575" s="37">
        <f t="shared" si="486"/>
        <v>0</v>
      </c>
      <c r="P575" s="37">
        <f t="shared" si="486"/>
        <v>0</v>
      </c>
      <c r="Q575" s="37">
        <f t="shared" si="486"/>
        <v>0</v>
      </c>
      <c r="R575" s="37">
        <f t="shared" si="486"/>
        <v>0</v>
      </c>
      <c r="S575" s="37">
        <f t="shared" si="486"/>
        <v>0</v>
      </c>
      <c r="T575" s="37">
        <f t="shared" si="486"/>
        <v>0</v>
      </c>
      <c r="U575" s="37">
        <f t="shared" si="486"/>
        <v>0</v>
      </c>
      <c r="V575" s="37">
        <f t="shared" si="486"/>
        <v>0</v>
      </c>
      <c r="W575" s="37">
        <f t="shared" si="486"/>
        <v>0</v>
      </c>
      <c r="X575" s="37">
        <f t="shared" si="486"/>
        <v>0</v>
      </c>
      <c r="Y575" s="37">
        <f t="shared" si="486"/>
        <v>0</v>
      </c>
      <c r="Z575" s="37">
        <f t="shared" si="486"/>
        <v>0</v>
      </c>
      <c r="AA575" s="37"/>
      <c r="AB575" s="23" t="str">
        <f>LOWER(Settings!$C$4)&amp;".mit."&amp;$A575&amp;IF($C575="","","."&amp;$C575&amp;"."&amp;$B575)&amp;IF(INDEX(Variables!$D$5:$D$65,MATCH($A575,Variables!$A$5:$A$65,0))="","","."&amp;INDEX(Variables!$D$5:$D$65,MATCH($A575,Variables!$A$5:$A$65,0)))&amp;"."&amp;AB$5</f>
        <v>egy.mit.shp.srv.gso.2</v>
      </c>
      <c r="AC575" s="38">
        <f t="shared" si="487"/>
        <v>0</v>
      </c>
      <c r="AD575" s="37">
        <f t="shared" si="487"/>
        <v>0</v>
      </c>
      <c r="AE575" s="37">
        <f t="shared" si="487"/>
        <v>0</v>
      </c>
      <c r="AF575" s="37">
        <f t="shared" si="487"/>
        <v>0</v>
      </c>
      <c r="AG575" s="37">
        <f t="shared" si="487"/>
        <v>0</v>
      </c>
      <c r="AH575" s="37">
        <f t="shared" si="487"/>
        <v>0</v>
      </c>
      <c r="AI575" s="37">
        <f t="shared" si="487"/>
        <v>0</v>
      </c>
      <c r="AJ575" s="37">
        <f t="shared" si="487"/>
        <v>0</v>
      </c>
      <c r="AK575" s="37">
        <f t="shared" si="487"/>
        <v>0</v>
      </c>
      <c r="AL575" s="37">
        <f t="shared" si="487"/>
        <v>0</v>
      </c>
      <c r="AM575" s="37">
        <f t="shared" si="487"/>
        <v>0</v>
      </c>
      <c r="AN575" s="37">
        <f t="shared" si="487"/>
        <v>0</v>
      </c>
      <c r="AO575" s="37">
        <f t="shared" si="487"/>
        <v>0</v>
      </c>
      <c r="AP575" s="37">
        <f t="shared" si="487"/>
        <v>0</v>
      </c>
    </row>
    <row r="576" spans="1:42" hidden="1" outlineLevel="2" x14ac:dyDescent="0.25">
      <c r="A576" s="5" t="s">
        <v>935</v>
      </c>
      <c r="B576" s="5" t="s">
        <v>873</v>
      </c>
      <c r="C576" s="5" t="s">
        <v>886</v>
      </c>
      <c r="D576" s="37">
        <f>INDEX(Inputs!$M$5:$M$132,MATCH($B576&amp;"|"&amp;$C576,Inputs!$A$5:$A$132,0))</f>
        <v>3</v>
      </c>
      <c r="E576" s="37">
        <f>INDEX(Inputs!$T$5:$T$132,MATCH($B576&amp;"|"&amp;$C576,Inputs!$A$5:$A$132,0))</f>
        <v>7.3400000000000007E-2</v>
      </c>
      <c r="F576" s="37">
        <f>INDEX(Inputs!$K$5:$K$132,MATCH($B576&amp;"|"&amp;$C576,Inputs!$A$5:$A$132,0))</f>
        <v>8</v>
      </c>
      <c r="G576" s="36"/>
      <c r="H576" s="5" t="str">
        <f>INDEX(Variables!$B$5:$B$65,MATCH($A576,Variables!$A$5:$A$65,0))&amp;IF($C576="",""," | "&amp;INDEX(Mapping!$B$5:$B$26,MATCH($C576,Mapping!$A$5:$A$26,0))&amp;" | "&amp;INDEX(Mapping!$B$30:$B$41,MATCH($B576,Mapping!$A$30:$A$41,0)))</f>
        <v>Shadow price on the efficiency margin | Services (public &amp; private) | Diesel</v>
      </c>
      <c r="I576" s="5" t="str">
        <f>INDEX(Variables!$C$5:$C$65,MATCH($A576,Variables!$A$5:$A$65,0))</f>
        <v>$/GJ</v>
      </c>
      <c r="J576" s="5" t="str">
        <f>INDEX(Variables!$E$5:$E$65,MATCH($A576,Variables!$A$5:$A$65,0))</f>
        <v>Sector shadow price x EF x share</v>
      </c>
      <c r="K576" s="5"/>
      <c r="L576" s="23" t="str">
        <f>LOWER(Settings!$C$4)&amp;".mit."&amp;$A576&amp;IF($C576="","","."&amp;$C576&amp;"."&amp;$B576)&amp;IF(INDEX(Variables!$D$5:$D$65,MATCH($A576,Variables!$A$5:$A$65,0))="","","."&amp;INDEX(Variables!$D$5:$D$65,MATCH($A576,Variables!$A$5:$A$65,0)))&amp;"."&amp;L$5</f>
        <v>egy.mit.shp.srv.die.1</v>
      </c>
      <c r="M576" s="38">
        <f t="shared" si="486"/>
        <v>0</v>
      </c>
      <c r="N576" s="37">
        <f t="shared" si="486"/>
        <v>0</v>
      </c>
      <c r="O576" s="37">
        <f t="shared" si="486"/>
        <v>0</v>
      </c>
      <c r="P576" s="37">
        <f t="shared" si="486"/>
        <v>0</v>
      </c>
      <c r="Q576" s="37">
        <f t="shared" si="486"/>
        <v>0</v>
      </c>
      <c r="R576" s="37">
        <f t="shared" si="486"/>
        <v>0</v>
      </c>
      <c r="S576" s="37">
        <f t="shared" si="486"/>
        <v>0</v>
      </c>
      <c r="T576" s="37">
        <f t="shared" si="486"/>
        <v>0</v>
      </c>
      <c r="U576" s="37">
        <f t="shared" si="486"/>
        <v>0</v>
      </c>
      <c r="V576" s="37">
        <f t="shared" si="486"/>
        <v>0</v>
      </c>
      <c r="W576" s="37">
        <f t="shared" si="486"/>
        <v>0</v>
      </c>
      <c r="X576" s="37">
        <f t="shared" si="486"/>
        <v>0</v>
      </c>
      <c r="Y576" s="37">
        <f t="shared" si="486"/>
        <v>0</v>
      </c>
      <c r="Z576" s="37">
        <f t="shared" si="486"/>
        <v>0</v>
      </c>
      <c r="AA576" s="37"/>
      <c r="AB576" s="23" t="str">
        <f>LOWER(Settings!$C$4)&amp;".mit."&amp;$A576&amp;IF($C576="","","."&amp;$C576&amp;"."&amp;$B576)&amp;IF(INDEX(Variables!$D$5:$D$65,MATCH($A576,Variables!$A$5:$A$65,0))="","","."&amp;INDEX(Variables!$D$5:$D$65,MATCH($A576,Variables!$A$5:$A$65,0)))&amp;"."&amp;AB$5</f>
        <v>egy.mit.shp.srv.die.2</v>
      </c>
      <c r="AC576" s="38">
        <f t="shared" si="487"/>
        <v>0</v>
      </c>
      <c r="AD576" s="37">
        <f t="shared" si="487"/>
        <v>0</v>
      </c>
      <c r="AE576" s="37">
        <f t="shared" si="487"/>
        <v>0</v>
      </c>
      <c r="AF576" s="37">
        <f t="shared" si="487"/>
        <v>0</v>
      </c>
      <c r="AG576" s="37">
        <f t="shared" si="487"/>
        <v>0</v>
      </c>
      <c r="AH576" s="37">
        <f t="shared" si="487"/>
        <v>0</v>
      </c>
      <c r="AI576" s="37">
        <f t="shared" si="487"/>
        <v>0</v>
      </c>
      <c r="AJ576" s="37">
        <f t="shared" si="487"/>
        <v>0</v>
      </c>
      <c r="AK576" s="37">
        <f t="shared" si="487"/>
        <v>0</v>
      </c>
      <c r="AL576" s="37">
        <f t="shared" si="487"/>
        <v>0</v>
      </c>
      <c r="AM576" s="37">
        <f t="shared" si="487"/>
        <v>0</v>
      </c>
      <c r="AN576" s="37">
        <f t="shared" si="487"/>
        <v>0</v>
      </c>
      <c r="AO576" s="37">
        <f t="shared" si="487"/>
        <v>0</v>
      </c>
      <c r="AP576" s="37">
        <f t="shared" si="487"/>
        <v>0</v>
      </c>
    </row>
    <row r="577" spans="1:42" hidden="1" outlineLevel="2" x14ac:dyDescent="0.25">
      <c r="A577" s="5" t="s">
        <v>935</v>
      </c>
      <c r="B577" s="5" t="s">
        <v>874</v>
      </c>
      <c r="C577" s="5" t="s">
        <v>886</v>
      </c>
      <c r="D577" s="37">
        <f>INDEX(Inputs!$M$5:$M$132,MATCH($B577&amp;"|"&amp;$C577,Inputs!$A$5:$A$132,0))</f>
        <v>3</v>
      </c>
      <c r="E577" s="37">
        <f>INDEX(Inputs!$T$5:$T$132,MATCH($B577&amp;"|"&amp;$C577,Inputs!$A$5:$A$132,0))</f>
        <v>6.8599999999999994E-2</v>
      </c>
      <c r="F577" s="37">
        <f>INDEX(Inputs!$K$5:$K$132,MATCH($B577&amp;"|"&amp;$C577,Inputs!$A$5:$A$132,0))</f>
        <v>8</v>
      </c>
      <c r="G577" s="36"/>
      <c r="H577" s="5" t="str">
        <f>INDEX(Variables!$B$5:$B$65,MATCH($A577,Variables!$A$5:$A$65,0))&amp;IF($C577="",""," | "&amp;INDEX(Mapping!$B$5:$B$26,MATCH($C577,Mapping!$A$5:$A$26,0))&amp;" | "&amp;INDEX(Mapping!$B$30:$B$41,MATCH($B577,Mapping!$A$30:$A$41,0)))</f>
        <v>Shadow price on the efficiency margin | Services (public &amp; private) | LPG</v>
      </c>
      <c r="I577" s="5" t="str">
        <f>INDEX(Variables!$C$5:$C$65,MATCH($A577,Variables!$A$5:$A$65,0))</f>
        <v>$/GJ</v>
      </c>
      <c r="J577" s="5" t="str">
        <f>INDEX(Variables!$E$5:$E$65,MATCH($A577,Variables!$A$5:$A$65,0))</f>
        <v>Sector shadow price x EF x share</v>
      </c>
      <c r="K577" s="5"/>
      <c r="L577" s="23" t="str">
        <f>LOWER(Settings!$C$4)&amp;".mit."&amp;$A577&amp;IF($C577="","","."&amp;$C577&amp;"."&amp;$B577)&amp;IF(INDEX(Variables!$D$5:$D$65,MATCH($A577,Variables!$A$5:$A$65,0))="","","."&amp;INDEX(Variables!$D$5:$D$65,MATCH($A577,Variables!$A$5:$A$65,0)))&amp;"."&amp;L$5</f>
        <v>egy.mit.shp.srv.lpg.1</v>
      </c>
      <c r="M577" s="38">
        <f t="shared" si="486"/>
        <v>0</v>
      </c>
      <c r="N577" s="37">
        <f t="shared" si="486"/>
        <v>0</v>
      </c>
      <c r="O577" s="37">
        <f t="shared" si="486"/>
        <v>0</v>
      </c>
      <c r="P577" s="37">
        <f t="shared" si="486"/>
        <v>0</v>
      </c>
      <c r="Q577" s="37">
        <f t="shared" si="486"/>
        <v>0</v>
      </c>
      <c r="R577" s="37">
        <f t="shared" si="486"/>
        <v>0</v>
      </c>
      <c r="S577" s="37">
        <f t="shared" si="486"/>
        <v>0</v>
      </c>
      <c r="T577" s="37">
        <f t="shared" si="486"/>
        <v>0</v>
      </c>
      <c r="U577" s="37">
        <f t="shared" si="486"/>
        <v>0</v>
      </c>
      <c r="V577" s="37">
        <f t="shared" si="486"/>
        <v>0</v>
      </c>
      <c r="W577" s="37">
        <f t="shared" si="486"/>
        <v>0</v>
      </c>
      <c r="X577" s="37">
        <f t="shared" si="486"/>
        <v>0</v>
      </c>
      <c r="Y577" s="37">
        <f t="shared" si="486"/>
        <v>0</v>
      </c>
      <c r="Z577" s="37">
        <f t="shared" si="486"/>
        <v>0</v>
      </c>
      <c r="AA577" s="37"/>
      <c r="AB577" s="23" t="str">
        <f>LOWER(Settings!$C$4)&amp;".mit."&amp;$A577&amp;IF($C577="","","."&amp;$C577&amp;"."&amp;$B577)&amp;IF(INDEX(Variables!$D$5:$D$65,MATCH($A577,Variables!$A$5:$A$65,0))="","","."&amp;INDEX(Variables!$D$5:$D$65,MATCH($A577,Variables!$A$5:$A$65,0)))&amp;"."&amp;AB$5</f>
        <v>egy.mit.shp.srv.lpg.2</v>
      </c>
      <c r="AC577" s="38">
        <f t="shared" si="487"/>
        <v>0</v>
      </c>
      <c r="AD577" s="37">
        <f t="shared" si="487"/>
        <v>0</v>
      </c>
      <c r="AE577" s="37">
        <f t="shared" si="487"/>
        <v>0</v>
      </c>
      <c r="AF577" s="37">
        <f t="shared" si="487"/>
        <v>0</v>
      </c>
      <c r="AG577" s="37">
        <f t="shared" si="487"/>
        <v>0</v>
      </c>
      <c r="AH577" s="37">
        <f t="shared" si="487"/>
        <v>0</v>
      </c>
      <c r="AI577" s="37">
        <f t="shared" si="487"/>
        <v>0</v>
      </c>
      <c r="AJ577" s="37">
        <f t="shared" si="487"/>
        <v>0</v>
      </c>
      <c r="AK577" s="37">
        <f t="shared" si="487"/>
        <v>0</v>
      </c>
      <c r="AL577" s="37">
        <f t="shared" si="487"/>
        <v>0</v>
      </c>
      <c r="AM577" s="37">
        <f t="shared" si="487"/>
        <v>0</v>
      </c>
      <c r="AN577" s="37">
        <f t="shared" si="487"/>
        <v>0</v>
      </c>
      <c r="AO577" s="37">
        <f t="shared" si="487"/>
        <v>0</v>
      </c>
      <c r="AP577" s="37">
        <f t="shared" si="487"/>
        <v>0</v>
      </c>
    </row>
    <row r="578" spans="1:42" hidden="1" outlineLevel="2" x14ac:dyDescent="0.25">
      <c r="A578" s="5" t="s">
        <v>935</v>
      </c>
      <c r="B578" s="5" t="s">
        <v>875</v>
      </c>
      <c r="C578" s="5" t="s">
        <v>886</v>
      </c>
      <c r="D578" s="37">
        <f>INDEX(Inputs!$M$5:$M$132,MATCH($B578&amp;"|"&amp;$C578,Inputs!$A$5:$A$132,0))</f>
        <v>3</v>
      </c>
      <c r="E578" s="37">
        <f>INDEX(Inputs!$T$5:$T$132,MATCH($B578&amp;"|"&amp;$C578,Inputs!$A$5:$A$132,0))</f>
        <v>6.8555000000000005E-2</v>
      </c>
      <c r="F578" s="37">
        <f>INDEX(Inputs!$K$5:$K$132,MATCH($B578&amp;"|"&amp;$C578,Inputs!$A$5:$A$132,0))</f>
        <v>8</v>
      </c>
      <c r="G578" s="36"/>
      <c r="H578" s="5" t="str">
        <f>INDEX(Variables!$B$5:$B$65,MATCH($A578,Variables!$A$5:$A$65,0))&amp;IF($C578="",""," | "&amp;INDEX(Mapping!$B$5:$B$26,MATCH($C578,Mapping!$A$5:$A$26,0))&amp;" | "&amp;INDEX(Mapping!$B$30:$B$41,MATCH($B578,Mapping!$A$30:$A$41,0)))</f>
        <v>Shadow price on the efficiency margin | Services (public &amp; private) | Kerosene</v>
      </c>
      <c r="I578" s="5" t="str">
        <f>INDEX(Variables!$C$5:$C$65,MATCH($A578,Variables!$A$5:$A$65,0))</f>
        <v>$/GJ</v>
      </c>
      <c r="J578" s="5" t="str">
        <f>INDEX(Variables!$E$5:$E$65,MATCH($A578,Variables!$A$5:$A$65,0))</f>
        <v>Sector shadow price x EF x share</v>
      </c>
      <c r="K578" s="5"/>
      <c r="L578" s="23" t="str">
        <f>LOWER(Settings!$C$4)&amp;".mit."&amp;$A578&amp;IF($C578="","","."&amp;$C578&amp;"."&amp;$B578)&amp;IF(INDEX(Variables!$D$5:$D$65,MATCH($A578,Variables!$A$5:$A$65,0))="","","."&amp;INDEX(Variables!$D$5:$D$65,MATCH($A578,Variables!$A$5:$A$65,0)))&amp;"."&amp;L$5</f>
        <v>egy.mit.shp.srv.ker.1</v>
      </c>
      <c r="M578" s="38">
        <f t="shared" si="486"/>
        <v>0</v>
      </c>
      <c r="N578" s="37">
        <f t="shared" si="486"/>
        <v>0</v>
      </c>
      <c r="O578" s="37">
        <f t="shared" si="486"/>
        <v>0</v>
      </c>
      <c r="P578" s="37">
        <f t="shared" si="486"/>
        <v>0</v>
      </c>
      <c r="Q578" s="37">
        <f t="shared" si="486"/>
        <v>0</v>
      </c>
      <c r="R578" s="37">
        <f t="shared" si="486"/>
        <v>0</v>
      </c>
      <c r="S578" s="37">
        <f t="shared" si="486"/>
        <v>0</v>
      </c>
      <c r="T578" s="37">
        <f t="shared" si="486"/>
        <v>0</v>
      </c>
      <c r="U578" s="37">
        <f t="shared" si="486"/>
        <v>0</v>
      </c>
      <c r="V578" s="37">
        <f t="shared" si="486"/>
        <v>0</v>
      </c>
      <c r="W578" s="37">
        <f t="shared" si="486"/>
        <v>0</v>
      </c>
      <c r="X578" s="37">
        <f t="shared" si="486"/>
        <v>0</v>
      </c>
      <c r="Y578" s="37">
        <f t="shared" si="486"/>
        <v>0</v>
      </c>
      <c r="Z578" s="37">
        <f t="shared" si="486"/>
        <v>0</v>
      </c>
      <c r="AA578" s="37"/>
      <c r="AB578" s="23" t="str">
        <f>LOWER(Settings!$C$4)&amp;".mit."&amp;$A578&amp;IF($C578="","","."&amp;$C578&amp;"."&amp;$B578)&amp;IF(INDEX(Variables!$D$5:$D$65,MATCH($A578,Variables!$A$5:$A$65,0))="","","."&amp;INDEX(Variables!$D$5:$D$65,MATCH($A578,Variables!$A$5:$A$65,0)))&amp;"."&amp;AB$5</f>
        <v>egy.mit.shp.srv.ker.2</v>
      </c>
      <c r="AC578" s="38">
        <f t="shared" si="487"/>
        <v>0</v>
      </c>
      <c r="AD578" s="37">
        <f t="shared" si="487"/>
        <v>0</v>
      </c>
      <c r="AE578" s="37">
        <f t="shared" si="487"/>
        <v>0</v>
      </c>
      <c r="AF578" s="37">
        <f t="shared" si="487"/>
        <v>0</v>
      </c>
      <c r="AG578" s="37">
        <f t="shared" si="487"/>
        <v>0</v>
      </c>
      <c r="AH578" s="37">
        <f t="shared" si="487"/>
        <v>0</v>
      </c>
      <c r="AI578" s="37">
        <f t="shared" si="487"/>
        <v>0</v>
      </c>
      <c r="AJ578" s="37">
        <f t="shared" si="487"/>
        <v>0</v>
      </c>
      <c r="AK578" s="37">
        <f t="shared" si="487"/>
        <v>0</v>
      </c>
      <c r="AL578" s="37">
        <f t="shared" si="487"/>
        <v>0</v>
      </c>
      <c r="AM578" s="37">
        <f t="shared" si="487"/>
        <v>0</v>
      </c>
      <c r="AN578" s="37">
        <f t="shared" si="487"/>
        <v>0</v>
      </c>
      <c r="AO578" s="37">
        <f t="shared" si="487"/>
        <v>0</v>
      </c>
      <c r="AP578" s="37">
        <f t="shared" si="487"/>
        <v>0</v>
      </c>
    </row>
    <row r="579" spans="1:42" hidden="1" outlineLevel="2" x14ac:dyDescent="0.25">
      <c r="A579" s="5" t="s">
        <v>935</v>
      </c>
      <c r="B579" s="5" t="s">
        <v>876</v>
      </c>
      <c r="C579" s="5" t="s">
        <v>886</v>
      </c>
      <c r="D579" s="37">
        <f>INDEX(Inputs!$M$5:$M$132,MATCH($B579&amp;"|"&amp;$C579,Inputs!$A$5:$A$132,0))</f>
        <v>3</v>
      </c>
      <c r="E579" s="37">
        <f>INDEX(Inputs!$T$5:$T$132,MATCH($B579&amp;"|"&amp;$C579,Inputs!$A$5:$A$132,0))</f>
        <v>7.6700000000000004E-2</v>
      </c>
      <c r="F579" s="37">
        <f>INDEX(Inputs!$K$5:$K$132,MATCH($B579&amp;"|"&amp;$C579,Inputs!$A$5:$A$132,0))</f>
        <v>8</v>
      </c>
      <c r="G579" s="36"/>
      <c r="H579" s="5" t="str">
        <f>INDEX(Variables!$B$5:$B$65,MATCH($A579,Variables!$A$5:$A$65,0))&amp;IF($C579="",""," | "&amp;INDEX(Mapping!$B$5:$B$26,MATCH($C579,Mapping!$A$5:$A$26,0))&amp;" | "&amp;INDEX(Mapping!$B$30:$B$41,MATCH($B579,Mapping!$A$30:$A$41,0)))</f>
        <v>Shadow price on the efficiency margin | Services (public &amp; private) | Other oil products</v>
      </c>
      <c r="I579" s="5" t="str">
        <f>INDEX(Variables!$C$5:$C$65,MATCH($A579,Variables!$A$5:$A$65,0))</f>
        <v>$/GJ</v>
      </c>
      <c r="J579" s="5" t="str">
        <f>INDEX(Variables!$E$5:$E$65,MATCH($A579,Variables!$A$5:$A$65,0))</f>
        <v>Sector shadow price x EF x share</v>
      </c>
      <c r="K579" s="5"/>
      <c r="L579" s="23" t="str">
        <f>LOWER(Settings!$C$4)&amp;".mit."&amp;$A579&amp;IF($C579="","","."&amp;$C579&amp;"."&amp;$B579)&amp;IF(INDEX(Variables!$D$5:$D$65,MATCH($A579,Variables!$A$5:$A$65,0))="","","."&amp;INDEX(Variables!$D$5:$D$65,MATCH($A579,Variables!$A$5:$A$65,0)))&amp;"."&amp;L$5</f>
        <v>egy.mit.shp.srv.oop.1</v>
      </c>
      <c r="M579" s="38">
        <f t="shared" si="486"/>
        <v>0</v>
      </c>
      <c r="N579" s="37">
        <f t="shared" si="486"/>
        <v>0</v>
      </c>
      <c r="O579" s="37">
        <f t="shared" si="486"/>
        <v>0</v>
      </c>
      <c r="P579" s="37">
        <f t="shared" si="486"/>
        <v>0</v>
      </c>
      <c r="Q579" s="37">
        <f t="shared" si="486"/>
        <v>0</v>
      </c>
      <c r="R579" s="37">
        <f t="shared" si="486"/>
        <v>0</v>
      </c>
      <c r="S579" s="37">
        <f t="shared" si="486"/>
        <v>0</v>
      </c>
      <c r="T579" s="37">
        <f t="shared" si="486"/>
        <v>0</v>
      </c>
      <c r="U579" s="37">
        <f t="shared" si="486"/>
        <v>0</v>
      </c>
      <c r="V579" s="37">
        <f t="shared" si="486"/>
        <v>0</v>
      </c>
      <c r="W579" s="37">
        <f t="shared" si="486"/>
        <v>0</v>
      </c>
      <c r="X579" s="37">
        <f t="shared" si="486"/>
        <v>0</v>
      </c>
      <c r="Y579" s="37">
        <f t="shared" si="486"/>
        <v>0</v>
      </c>
      <c r="Z579" s="37">
        <f t="shared" si="486"/>
        <v>0</v>
      </c>
      <c r="AA579" s="37"/>
      <c r="AB579" s="23" t="str">
        <f>LOWER(Settings!$C$4)&amp;".mit."&amp;$A579&amp;IF($C579="","","."&amp;$C579&amp;"."&amp;$B579)&amp;IF(INDEX(Variables!$D$5:$D$65,MATCH($A579,Variables!$A$5:$A$65,0))="","","."&amp;INDEX(Variables!$D$5:$D$65,MATCH($A579,Variables!$A$5:$A$65,0)))&amp;"."&amp;AB$5</f>
        <v>egy.mit.shp.srv.oop.2</v>
      </c>
      <c r="AC579" s="38">
        <f t="shared" si="487"/>
        <v>0</v>
      </c>
      <c r="AD579" s="37">
        <f t="shared" si="487"/>
        <v>0</v>
      </c>
      <c r="AE579" s="37">
        <f t="shared" si="487"/>
        <v>0</v>
      </c>
      <c r="AF579" s="37">
        <f t="shared" si="487"/>
        <v>0</v>
      </c>
      <c r="AG579" s="37">
        <f t="shared" si="487"/>
        <v>0</v>
      </c>
      <c r="AH579" s="37">
        <f t="shared" si="487"/>
        <v>0</v>
      </c>
      <c r="AI579" s="37">
        <f t="shared" si="487"/>
        <v>0</v>
      </c>
      <c r="AJ579" s="37">
        <f t="shared" si="487"/>
        <v>0</v>
      </c>
      <c r="AK579" s="37">
        <f t="shared" si="487"/>
        <v>0</v>
      </c>
      <c r="AL579" s="37">
        <f t="shared" si="487"/>
        <v>0</v>
      </c>
      <c r="AM579" s="37">
        <f t="shared" si="487"/>
        <v>0</v>
      </c>
      <c r="AN579" s="37">
        <f t="shared" si="487"/>
        <v>0</v>
      </c>
      <c r="AO579" s="37">
        <f t="shared" si="487"/>
        <v>0</v>
      </c>
      <c r="AP579" s="37">
        <f t="shared" si="487"/>
        <v>0</v>
      </c>
    </row>
    <row r="580" spans="1:42" hidden="1" outlineLevel="2" x14ac:dyDescent="0.25">
      <c r="A580" s="5" t="s">
        <v>935</v>
      </c>
      <c r="B580" s="5" t="s">
        <v>877</v>
      </c>
      <c r="C580" s="5" t="s">
        <v>886</v>
      </c>
      <c r="D580" s="37">
        <f>INDEX(Inputs!$M$5:$M$132,MATCH($B580&amp;"|"&amp;$C580,Inputs!$A$5:$A$132,0))</f>
        <v>3</v>
      </c>
      <c r="E580" s="37">
        <f>INDEX(Inputs!$T$5:$T$132,MATCH($B580&amp;"|"&amp;$C580,Inputs!$A$5:$A$132,0))</f>
        <v>0</v>
      </c>
      <c r="F580" s="37">
        <f>INDEX(Inputs!$K$5:$K$132,MATCH($B580&amp;"|"&amp;$C580,Inputs!$A$5:$A$132,0))</f>
        <v>8</v>
      </c>
      <c r="G580" s="36"/>
      <c r="H580" s="5" t="str">
        <f>INDEX(Variables!$B$5:$B$65,MATCH($A580,Variables!$A$5:$A$65,0))&amp;IF($C580="",""," | "&amp;INDEX(Mapping!$B$5:$B$26,MATCH($C580,Mapping!$A$5:$A$26,0))&amp;" | "&amp;INDEX(Mapping!$B$30:$B$41,MATCH($B580,Mapping!$A$30:$A$41,0)))</f>
        <v>Shadow price on the efficiency margin | Services (public &amp; private) | Biomass</v>
      </c>
      <c r="I580" s="5" t="str">
        <f>INDEX(Variables!$C$5:$C$65,MATCH($A580,Variables!$A$5:$A$65,0))</f>
        <v>$/GJ</v>
      </c>
      <c r="J580" s="5" t="str">
        <f>INDEX(Variables!$E$5:$E$65,MATCH($A580,Variables!$A$5:$A$65,0))</f>
        <v>Sector shadow price x EF x share</v>
      </c>
      <c r="K580" s="5"/>
      <c r="L580" s="23" t="str">
        <f>LOWER(Settings!$C$4)&amp;".mit."&amp;$A580&amp;IF($C580="","","."&amp;$C580&amp;"."&amp;$B580)&amp;IF(INDEX(Variables!$D$5:$D$65,MATCH($A580,Variables!$A$5:$A$65,0))="","","."&amp;INDEX(Variables!$D$5:$D$65,MATCH($A580,Variables!$A$5:$A$65,0)))&amp;"."&amp;L$5</f>
        <v>egy.mit.shp.srv.bio.1</v>
      </c>
      <c r="M580" s="38">
        <f t="shared" si="486"/>
        <v>0</v>
      </c>
      <c r="N580" s="37">
        <f t="shared" si="486"/>
        <v>0</v>
      </c>
      <c r="O580" s="37">
        <f t="shared" si="486"/>
        <v>0</v>
      </c>
      <c r="P580" s="37">
        <f t="shared" si="486"/>
        <v>0</v>
      </c>
      <c r="Q580" s="37">
        <f t="shared" si="486"/>
        <v>0</v>
      </c>
      <c r="R580" s="37">
        <f t="shared" si="486"/>
        <v>0</v>
      </c>
      <c r="S580" s="37">
        <f t="shared" si="486"/>
        <v>0</v>
      </c>
      <c r="T580" s="37">
        <f t="shared" si="486"/>
        <v>0</v>
      </c>
      <c r="U580" s="37">
        <f t="shared" si="486"/>
        <v>0</v>
      </c>
      <c r="V580" s="37">
        <f t="shared" si="486"/>
        <v>0</v>
      </c>
      <c r="W580" s="37">
        <f t="shared" si="486"/>
        <v>0</v>
      </c>
      <c r="X580" s="37">
        <f t="shared" si="486"/>
        <v>0</v>
      </c>
      <c r="Y580" s="37">
        <f t="shared" si="486"/>
        <v>0</v>
      </c>
      <c r="Z580" s="37">
        <f t="shared" si="486"/>
        <v>0</v>
      </c>
      <c r="AA580" s="37"/>
      <c r="AB580" s="23" t="str">
        <f>LOWER(Settings!$C$4)&amp;".mit."&amp;$A580&amp;IF($C580="","","."&amp;$C580&amp;"."&amp;$B580)&amp;IF(INDEX(Variables!$D$5:$D$65,MATCH($A580,Variables!$A$5:$A$65,0))="","","."&amp;INDEX(Variables!$D$5:$D$65,MATCH($A580,Variables!$A$5:$A$65,0)))&amp;"."&amp;AB$5</f>
        <v>egy.mit.shp.srv.bio.2</v>
      </c>
      <c r="AC580" s="38">
        <f t="shared" si="487"/>
        <v>0</v>
      </c>
      <c r="AD580" s="37">
        <f t="shared" si="487"/>
        <v>0</v>
      </c>
      <c r="AE580" s="37">
        <f t="shared" si="487"/>
        <v>0</v>
      </c>
      <c r="AF580" s="37">
        <f t="shared" si="487"/>
        <v>0</v>
      </c>
      <c r="AG580" s="37">
        <f t="shared" si="487"/>
        <v>0</v>
      </c>
      <c r="AH580" s="37">
        <f t="shared" si="487"/>
        <v>0</v>
      </c>
      <c r="AI580" s="37">
        <f t="shared" si="487"/>
        <v>0</v>
      </c>
      <c r="AJ580" s="37">
        <f t="shared" si="487"/>
        <v>0</v>
      </c>
      <c r="AK580" s="37">
        <f t="shared" si="487"/>
        <v>0</v>
      </c>
      <c r="AL580" s="37">
        <f t="shared" si="487"/>
        <v>0</v>
      </c>
      <c r="AM580" s="37">
        <f t="shared" si="487"/>
        <v>0</v>
      </c>
      <c r="AN580" s="37">
        <f t="shared" si="487"/>
        <v>0</v>
      </c>
      <c r="AO580" s="37">
        <f t="shared" si="487"/>
        <v>0</v>
      </c>
      <c r="AP580" s="37">
        <f t="shared" si="487"/>
        <v>0</v>
      </c>
    </row>
    <row r="581" spans="1:42" hidden="1" outlineLevel="2" x14ac:dyDescent="0.25"/>
    <row r="582" spans="1:42" hidden="1" outlineLevel="2" x14ac:dyDescent="0.25">
      <c r="A582" s="5" t="s">
        <v>930</v>
      </c>
      <c r="B582" s="5" t="s">
        <v>869</v>
      </c>
      <c r="C582" s="5" t="s">
        <v>886</v>
      </c>
      <c r="D582" s="37">
        <f>INDEX(Inputs!$N$5:$N$132,MATCH($B582&amp;"|"&amp;$C582,Inputs!$A$5:$A$132,0))</f>
        <v>0.7</v>
      </c>
      <c r="E582" s="37">
        <f>INDEX(Inputs!$O$5:$O$132,MATCH($B582&amp;"|"&amp;$C582,Inputs!$A$5:$A$132,0))</f>
        <v>-0.4</v>
      </c>
      <c r="F582" s="37">
        <f>INDEX(Inputs!$P$5:$P$132,MATCH($B582&amp;"|"&amp;$C582,Inputs!$A$5:$A$132,0))</f>
        <v>-0.6</v>
      </c>
      <c r="G582" s="37">
        <f>INDEX(Inputs!$Q$5:$Q$132,MATCH($B582&amp;"|"&amp;$C582,Inputs!$A$5:$A$132,0))</f>
        <v>5.0000000000000001E-3</v>
      </c>
      <c r="H582" s="5" t="str">
        <f>INDEX(Variables!$B$5:$B$65,MATCH($A582,Variables!$A$5:$A$65,0))&amp;IF($C582="",""," | "&amp;INDEX(Mapping!$B$5:$B$26,MATCH($C582,Mapping!$A$5:$A$26,0))&amp;" | "&amp;INDEX(Mapping!$B$30:$B$41,MATCH($B582,Mapping!$A$30:$A$41,0)))</f>
        <v>Fuel use | Services (public &amp; private) | Coal</v>
      </c>
      <c r="I582" s="5" t="str">
        <f>INDEX(Variables!$C$5:$C$65,MATCH($A582,Variables!$A$5:$A$65,0))</f>
        <v>ktoe</v>
      </c>
      <c r="J582" s="5" t="str">
        <f>INDEX(Variables!$E$5:$E$65,MATCH($A582,Variables!$A$5:$A$65,0))</f>
        <v>Inputs (base year), CPAT eq. 3.3.3</v>
      </c>
      <c r="K582" s="5"/>
      <c r="L582" s="23" t="str">
        <f>LOWER(Settings!$C$4)&amp;".mit."&amp;$A582&amp;IF($C582="","","."&amp;$C582&amp;"."&amp;$B582)&amp;IF(INDEX(Variables!$D$5:$D$65,MATCH($A582,Variables!$A$5:$A$65,0))="","","."&amp;INDEX(Variables!$D$5:$D$65,MATCH($A582,Variables!$A$5:$A$65,0)))&amp;"."&amp;L$5</f>
        <v>egy.mit.ener.srv.coa.e.1</v>
      </c>
      <c r="M582" s="43">
        <f>INDEX(Inputs!$U$5:$U$132,MATCH($B582&amp;"|"&amp;$C582,Inputs!$A$5:$A$132,0))</f>
        <v>0</v>
      </c>
      <c r="N582" s="44">
        <f t="shared" ref="N582:Y582" si="488">M582*(1/(1+$G582))^(1+$E582)*(1+N$7)^$D582*(N564/M564)^$E582*((N564+N573)/(M564+M573))^($F582*(1+$E582))</f>
        <v>0</v>
      </c>
      <c r="O582" s="44">
        <f t="shared" si="488"/>
        <v>0</v>
      </c>
      <c r="P582" s="44">
        <f t="shared" si="488"/>
        <v>0</v>
      </c>
      <c r="Q582" s="44">
        <f t="shared" si="488"/>
        <v>0</v>
      </c>
      <c r="R582" s="44">
        <f t="shared" si="488"/>
        <v>0</v>
      </c>
      <c r="S582" s="44">
        <f t="shared" si="488"/>
        <v>0</v>
      </c>
      <c r="T582" s="44">
        <f t="shared" si="488"/>
        <v>0</v>
      </c>
      <c r="U582" s="44">
        <f t="shared" si="488"/>
        <v>0</v>
      </c>
      <c r="V582" s="44">
        <f t="shared" si="488"/>
        <v>0</v>
      </c>
      <c r="W582" s="44">
        <f t="shared" si="488"/>
        <v>0</v>
      </c>
      <c r="X582" s="44">
        <f t="shared" si="488"/>
        <v>0</v>
      </c>
      <c r="Y582" s="44">
        <f t="shared" si="488"/>
        <v>0</v>
      </c>
      <c r="Z582" s="45">
        <f>FUELUSE(Y582,Z564,Y564,Z573,Y573,Z$7,$D582,$E582,$F582,$G582)</f>
        <v>0</v>
      </c>
      <c r="AA582" s="45"/>
      <c r="AB582" s="23" t="str">
        <f>LOWER(Settings!$C$4)&amp;".mit."&amp;$A582&amp;IF($C582="","","."&amp;$C582&amp;"."&amp;$B582)&amp;IF(INDEX(Variables!$D$5:$D$65,MATCH($A582,Variables!$A$5:$A$65,0))="","","."&amp;INDEX(Variables!$D$5:$D$65,MATCH($A582,Variables!$A$5:$A$65,0)))&amp;"."&amp;AB$5</f>
        <v>egy.mit.ener.srv.coa.e.2</v>
      </c>
      <c r="AC582" s="43">
        <f>INDEX(Inputs!$U$5:$U$132,MATCH($B582&amp;"|"&amp;$C582,Inputs!$A$5:$A$132,0))</f>
        <v>0</v>
      </c>
      <c r="AD582" s="44">
        <f t="shared" ref="AD582:AO582" si="489">AC582*(1/(1+$G582))^(1+$E582)*(1+AD$7)^$D582*(AD564/AC564)^$E582*((AD564+AD573)/(AC564+AC573))^($F582*(1+$E582))</f>
        <v>0</v>
      </c>
      <c r="AE582" s="44">
        <f t="shared" si="489"/>
        <v>0</v>
      </c>
      <c r="AF582" s="44">
        <f t="shared" si="489"/>
        <v>0</v>
      </c>
      <c r="AG582" s="44">
        <f t="shared" si="489"/>
        <v>0</v>
      </c>
      <c r="AH582" s="44">
        <f t="shared" si="489"/>
        <v>0</v>
      </c>
      <c r="AI582" s="44">
        <f t="shared" si="489"/>
        <v>0</v>
      </c>
      <c r="AJ582" s="44">
        <f t="shared" si="489"/>
        <v>0</v>
      </c>
      <c r="AK582" s="44">
        <f t="shared" si="489"/>
        <v>0</v>
      </c>
      <c r="AL582" s="44">
        <f t="shared" si="489"/>
        <v>0</v>
      </c>
      <c r="AM582" s="44">
        <f t="shared" si="489"/>
        <v>0</v>
      </c>
      <c r="AN582" s="44">
        <f t="shared" si="489"/>
        <v>0</v>
      </c>
      <c r="AO582" s="44">
        <f t="shared" si="489"/>
        <v>0</v>
      </c>
      <c r="AP582" s="45">
        <f>FUELUSE(AO582,AP564,AO564,AP573,AO573,AP$7,$D582,$E582,$F582,$G582)</f>
        <v>0</v>
      </c>
    </row>
    <row r="583" spans="1:42" hidden="1" outlineLevel="2" x14ac:dyDescent="0.25">
      <c r="A583" s="5" t="s">
        <v>930</v>
      </c>
      <c r="B583" s="5" t="s">
        <v>871</v>
      </c>
      <c r="C583" s="5" t="s">
        <v>886</v>
      </c>
      <c r="D583" s="37">
        <f>INDEX(Inputs!$N$5:$N$132,MATCH($B583&amp;"|"&amp;$C583,Inputs!$A$5:$A$132,0))</f>
        <v>1</v>
      </c>
      <c r="E583" s="37">
        <f>INDEX(Inputs!$O$5:$O$132,MATCH($B583&amp;"|"&amp;$C583,Inputs!$A$5:$A$132,0))</f>
        <v>-0.6</v>
      </c>
      <c r="F583" s="37">
        <f>INDEX(Inputs!$P$5:$P$132,MATCH($B583&amp;"|"&amp;$C583,Inputs!$A$5:$A$132,0))</f>
        <v>-1</v>
      </c>
      <c r="G583" s="37">
        <f>INDEX(Inputs!$Q$5:$Q$132,MATCH($B583&amp;"|"&amp;$C583,Inputs!$A$5:$A$132,0))</f>
        <v>0.01</v>
      </c>
      <c r="H583" s="5" t="str">
        <f>INDEX(Variables!$B$5:$B$65,MATCH($A583,Variables!$A$5:$A$65,0))&amp;IF($C583="",""," | "&amp;INDEX(Mapping!$B$5:$B$26,MATCH($C583,Mapping!$A$5:$A$26,0))&amp;" | "&amp;INDEX(Mapping!$B$30:$B$41,MATCH($B583,Mapping!$A$30:$A$41,0)))</f>
        <v>Fuel use | Services (public &amp; private) | Natural gas</v>
      </c>
      <c r="I583" s="5" t="str">
        <f>INDEX(Variables!$C$5:$C$65,MATCH($A583,Variables!$A$5:$A$65,0))</f>
        <v>ktoe</v>
      </c>
      <c r="J583" s="5" t="str">
        <f>INDEX(Variables!$E$5:$E$65,MATCH($A583,Variables!$A$5:$A$65,0))</f>
        <v>Inputs (base year), CPAT eq. 3.3.3</v>
      </c>
      <c r="K583" s="5"/>
      <c r="L583" s="23" t="str">
        <f>LOWER(Settings!$C$4)&amp;".mit."&amp;$A583&amp;IF($C583="","","."&amp;$C583&amp;"."&amp;$B583)&amp;IF(INDEX(Variables!$D$5:$D$65,MATCH($A583,Variables!$A$5:$A$65,0))="","","."&amp;INDEX(Variables!$D$5:$D$65,MATCH($A583,Variables!$A$5:$A$65,0)))&amp;"."&amp;L$5</f>
        <v>egy.mit.ener.srv.nga.e.1</v>
      </c>
      <c r="M583" s="43">
        <f>INDEX(Inputs!$U$5:$U$132,MATCH($B583&amp;"|"&amp;$C583,Inputs!$A$5:$A$132,0))</f>
        <v>0</v>
      </c>
      <c r="N583" s="44">
        <f t="shared" ref="N583:Y583" si="490">M583*(1/(1+$G583))^(1+$E583)*(1+N$7)^$D583*(N565/M565)^$E583*((N565+N574)/(M565+M574))^($F583*(1+$E583))</f>
        <v>0</v>
      </c>
      <c r="O583" s="44">
        <f t="shared" si="490"/>
        <v>0</v>
      </c>
      <c r="P583" s="44">
        <f t="shared" si="490"/>
        <v>0</v>
      </c>
      <c r="Q583" s="44">
        <f t="shared" si="490"/>
        <v>0</v>
      </c>
      <c r="R583" s="44">
        <f t="shared" si="490"/>
        <v>0</v>
      </c>
      <c r="S583" s="44">
        <f t="shared" si="490"/>
        <v>0</v>
      </c>
      <c r="T583" s="44">
        <f t="shared" si="490"/>
        <v>0</v>
      </c>
      <c r="U583" s="44">
        <f t="shared" si="490"/>
        <v>0</v>
      </c>
      <c r="V583" s="44">
        <f t="shared" si="490"/>
        <v>0</v>
      </c>
      <c r="W583" s="44">
        <f t="shared" si="490"/>
        <v>0</v>
      </c>
      <c r="X583" s="44">
        <f t="shared" si="490"/>
        <v>0</v>
      </c>
      <c r="Y583" s="44">
        <f t="shared" si="490"/>
        <v>0</v>
      </c>
      <c r="Z583" s="45">
        <f>FUELUSE(Y583,Z565,Y565,Z574,Y574,Z$7,$D583,$E583,$F583,$G583)</f>
        <v>0</v>
      </c>
      <c r="AA583" s="45"/>
      <c r="AB583" s="23" t="str">
        <f>LOWER(Settings!$C$4)&amp;".mit."&amp;$A583&amp;IF($C583="","","."&amp;$C583&amp;"."&amp;$B583)&amp;IF(INDEX(Variables!$D$5:$D$65,MATCH($A583,Variables!$A$5:$A$65,0))="","","."&amp;INDEX(Variables!$D$5:$D$65,MATCH($A583,Variables!$A$5:$A$65,0)))&amp;"."&amp;AB$5</f>
        <v>egy.mit.ener.srv.nga.e.2</v>
      </c>
      <c r="AC583" s="43">
        <f>INDEX(Inputs!$U$5:$U$132,MATCH($B583&amp;"|"&amp;$C583,Inputs!$A$5:$A$132,0))</f>
        <v>0</v>
      </c>
      <c r="AD583" s="44">
        <f t="shared" ref="AD583:AO583" si="491">AC583*(1/(1+$G583))^(1+$E583)*(1+AD$7)^$D583*(AD565/AC565)^$E583*((AD565+AD574)/(AC565+AC574))^($F583*(1+$E583))</f>
        <v>0</v>
      </c>
      <c r="AE583" s="44">
        <f t="shared" si="491"/>
        <v>0</v>
      </c>
      <c r="AF583" s="44">
        <f t="shared" si="491"/>
        <v>0</v>
      </c>
      <c r="AG583" s="44">
        <f t="shared" si="491"/>
        <v>0</v>
      </c>
      <c r="AH583" s="44">
        <f t="shared" si="491"/>
        <v>0</v>
      </c>
      <c r="AI583" s="44">
        <f t="shared" si="491"/>
        <v>0</v>
      </c>
      <c r="AJ583" s="44">
        <f t="shared" si="491"/>
        <v>0</v>
      </c>
      <c r="AK583" s="44">
        <f t="shared" si="491"/>
        <v>0</v>
      </c>
      <c r="AL583" s="44">
        <f t="shared" si="491"/>
        <v>0</v>
      </c>
      <c r="AM583" s="44">
        <f t="shared" si="491"/>
        <v>0</v>
      </c>
      <c r="AN583" s="44">
        <f t="shared" si="491"/>
        <v>0</v>
      </c>
      <c r="AO583" s="44">
        <f t="shared" si="491"/>
        <v>0</v>
      </c>
      <c r="AP583" s="45">
        <f>FUELUSE(AO583,AP565,AO565,AP574,AO574,AP$7,$D583,$E583,$F583,$G583)</f>
        <v>0</v>
      </c>
    </row>
    <row r="584" spans="1:42" hidden="1" outlineLevel="2" x14ac:dyDescent="0.25">
      <c r="A584" s="5" t="s">
        <v>930</v>
      </c>
      <c r="B584" s="5" t="s">
        <v>872</v>
      </c>
      <c r="C584" s="5" t="s">
        <v>886</v>
      </c>
      <c r="D584" s="37">
        <f>INDEX(Inputs!$N$5:$N$132,MATCH($B584&amp;"|"&amp;$C584,Inputs!$A$5:$A$132,0))</f>
        <v>0.5</v>
      </c>
      <c r="E584" s="37">
        <f>INDEX(Inputs!$O$5:$O$132,MATCH($B584&amp;"|"&amp;$C584,Inputs!$A$5:$A$132,0))</f>
        <v>-0.6</v>
      </c>
      <c r="F584" s="37">
        <f>INDEX(Inputs!$P$5:$P$132,MATCH($B584&amp;"|"&amp;$C584,Inputs!$A$5:$A$132,0))</f>
        <v>-1.1000000000000001</v>
      </c>
      <c r="G584" s="37">
        <f>INDEX(Inputs!$Q$5:$Q$132,MATCH($B584&amp;"|"&amp;$C584,Inputs!$A$5:$A$132,0))</f>
        <v>5.0000000000000001E-3</v>
      </c>
      <c r="H584" s="5" t="str">
        <f>INDEX(Variables!$B$5:$B$65,MATCH($A584,Variables!$A$5:$A$65,0))&amp;IF($C584="",""," | "&amp;INDEX(Mapping!$B$5:$B$26,MATCH($C584,Mapping!$A$5:$A$26,0))&amp;" | "&amp;INDEX(Mapping!$B$30:$B$41,MATCH($B584,Mapping!$A$30:$A$41,0)))</f>
        <v>Fuel use | Services (public &amp; private) | Gasoline</v>
      </c>
      <c r="I584" s="5" t="str">
        <f>INDEX(Variables!$C$5:$C$65,MATCH($A584,Variables!$A$5:$A$65,0))</f>
        <v>ktoe</v>
      </c>
      <c r="J584" s="5" t="str">
        <f>INDEX(Variables!$E$5:$E$65,MATCH($A584,Variables!$A$5:$A$65,0))</f>
        <v>Inputs (base year), CPAT eq. 3.3.3</v>
      </c>
      <c r="K584" s="5"/>
      <c r="L584" s="23" t="str">
        <f>LOWER(Settings!$C$4)&amp;".mit."&amp;$A584&amp;IF($C584="","","."&amp;$C584&amp;"."&amp;$B584)&amp;IF(INDEX(Variables!$D$5:$D$65,MATCH($A584,Variables!$A$5:$A$65,0))="","","."&amp;INDEX(Variables!$D$5:$D$65,MATCH($A584,Variables!$A$5:$A$65,0)))&amp;"."&amp;L$5</f>
        <v>egy.mit.ener.srv.gso.e.1</v>
      </c>
      <c r="M584" s="43">
        <f>INDEX(Inputs!$U$5:$U$132,MATCH($B584&amp;"|"&amp;$C584,Inputs!$A$5:$A$132,0))</f>
        <v>0</v>
      </c>
      <c r="N584" s="44">
        <f t="shared" ref="N584:Y584" si="492">M584*(1/(1+$G584))^(1+$E584)*(1+N$7)^$D584*(N566/M566)^$E584*((N566+N575)/(M566+M575))^($F584*(1+$E584))</f>
        <v>0</v>
      </c>
      <c r="O584" s="44">
        <f t="shared" si="492"/>
        <v>0</v>
      </c>
      <c r="P584" s="44">
        <f t="shared" si="492"/>
        <v>0</v>
      </c>
      <c r="Q584" s="44">
        <f t="shared" si="492"/>
        <v>0</v>
      </c>
      <c r="R584" s="44">
        <f t="shared" si="492"/>
        <v>0</v>
      </c>
      <c r="S584" s="44">
        <f t="shared" si="492"/>
        <v>0</v>
      </c>
      <c r="T584" s="44">
        <f t="shared" si="492"/>
        <v>0</v>
      </c>
      <c r="U584" s="44">
        <f t="shared" si="492"/>
        <v>0</v>
      </c>
      <c r="V584" s="44">
        <f t="shared" si="492"/>
        <v>0</v>
      </c>
      <c r="W584" s="44">
        <f t="shared" si="492"/>
        <v>0</v>
      </c>
      <c r="X584" s="44">
        <f t="shared" si="492"/>
        <v>0</v>
      </c>
      <c r="Y584" s="44">
        <f t="shared" si="492"/>
        <v>0</v>
      </c>
      <c r="Z584" s="45">
        <f>FUELUSE(Y584,Z566,Y566,Z575,Y575,Z$7,$D584,$E584,$F584,$G584)</f>
        <v>0</v>
      </c>
      <c r="AA584" s="45"/>
      <c r="AB584" s="23" t="str">
        <f>LOWER(Settings!$C$4)&amp;".mit."&amp;$A584&amp;IF($C584="","","."&amp;$C584&amp;"."&amp;$B584)&amp;IF(INDEX(Variables!$D$5:$D$65,MATCH($A584,Variables!$A$5:$A$65,0))="","","."&amp;INDEX(Variables!$D$5:$D$65,MATCH($A584,Variables!$A$5:$A$65,0)))&amp;"."&amp;AB$5</f>
        <v>egy.mit.ener.srv.gso.e.2</v>
      </c>
      <c r="AC584" s="43">
        <f>INDEX(Inputs!$U$5:$U$132,MATCH($B584&amp;"|"&amp;$C584,Inputs!$A$5:$A$132,0))</f>
        <v>0</v>
      </c>
      <c r="AD584" s="44">
        <f t="shared" ref="AD584:AO584" si="493">AC584*(1/(1+$G584))^(1+$E584)*(1+AD$7)^$D584*(AD566/AC566)^$E584*((AD566+AD575)/(AC566+AC575))^($F584*(1+$E584))</f>
        <v>0</v>
      </c>
      <c r="AE584" s="44">
        <f t="shared" si="493"/>
        <v>0</v>
      </c>
      <c r="AF584" s="44">
        <f t="shared" si="493"/>
        <v>0</v>
      </c>
      <c r="AG584" s="44">
        <f t="shared" si="493"/>
        <v>0</v>
      </c>
      <c r="AH584" s="44">
        <f t="shared" si="493"/>
        <v>0</v>
      </c>
      <c r="AI584" s="44">
        <f t="shared" si="493"/>
        <v>0</v>
      </c>
      <c r="AJ584" s="44">
        <f t="shared" si="493"/>
        <v>0</v>
      </c>
      <c r="AK584" s="44">
        <f t="shared" si="493"/>
        <v>0</v>
      </c>
      <c r="AL584" s="44">
        <f t="shared" si="493"/>
        <v>0</v>
      </c>
      <c r="AM584" s="44">
        <f t="shared" si="493"/>
        <v>0</v>
      </c>
      <c r="AN584" s="44">
        <f t="shared" si="493"/>
        <v>0</v>
      </c>
      <c r="AO584" s="44">
        <f t="shared" si="493"/>
        <v>0</v>
      </c>
      <c r="AP584" s="45">
        <f>FUELUSE(AO584,AP566,AO566,AP575,AO575,AP$7,$D584,$E584,$F584,$G584)</f>
        <v>0</v>
      </c>
    </row>
    <row r="585" spans="1:42" hidden="1" outlineLevel="2" x14ac:dyDescent="0.25">
      <c r="A585" s="5" t="s">
        <v>930</v>
      </c>
      <c r="B585" s="5" t="s">
        <v>873</v>
      </c>
      <c r="C585" s="5" t="s">
        <v>886</v>
      </c>
      <c r="D585" s="37">
        <f>INDEX(Inputs!$N$5:$N$132,MATCH($B585&amp;"|"&amp;$C585,Inputs!$A$5:$A$132,0))</f>
        <v>0.5</v>
      </c>
      <c r="E585" s="37">
        <f>INDEX(Inputs!$O$5:$O$132,MATCH($B585&amp;"|"&amp;$C585,Inputs!$A$5:$A$132,0))</f>
        <v>-0.5</v>
      </c>
      <c r="F585" s="37">
        <f>INDEX(Inputs!$P$5:$P$132,MATCH($B585&amp;"|"&amp;$C585,Inputs!$A$5:$A$132,0))</f>
        <v>-0.4</v>
      </c>
      <c r="G585" s="37">
        <f>INDEX(Inputs!$Q$5:$Q$132,MATCH($B585&amp;"|"&amp;$C585,Inputs!$A$5:$A$132,0))</f>
        <v>5.0000000000000001E-3</v>
      </c>
      <c r="H585" s="5" t="str">
        <f>INDEX(Variables!$B$5:$B$65,MATCH($A585,Variables!$A$5:$A$65,0))&amp;IF($C585="",""," | "&amp;INDEX(Mapping!$B$5:$B$26,MATCH($C585,Mapping!$A$5:$A$26,0))&amp;" | "&amp;INDEX(Mapping!$B$30:$B$41,MATCH($B585,Mapping!$A$30:$A$41,0)))</f>
        <v>Fuel use | Services (public &amp; private) | Diesel</v>
      </c>
      <c r="I585" s="5" t="str">
        <f>INDEX(Variables!$C$5:$C$65,MATCH($A585,Variables!$A$5:$A$65,0))</f>
        <v>ktoe</v>
      </c>
      <c r="J585" s="5" t="str">
        <f>INDEX(Variables!$E$5:$E$65,MATCH($A585,Variables!$A$5:$A$65,0))</f>
        <v>Inputs (base year), CPAT eq. 3.3.3</v>
      </c>
      <c r="K585" s="5"/>
      <c r="L585" s="23" t="str">
        <f>LOWER(Settings!$C$4)&amp;".mit."&amp;$A585&amp;IF($C585="","","."&amp;$C585&amp;"."&amp;$B585)&amp;IF(INDEX(Variables!$D$5:$D$65,MATCH($A585,Variables!$A$5:$A$65,0))="","","."&amp;INDEX(Variables!$D$5:$D$65,MATCH($A585,Variables!$A$5:$A$65,0)))&amp;"."&amp;L$5</f>
        <v>egy.mit.ener.srv.die.e.1</v>
      </c>
      <c r="M585" s="43">
        <f>INDEX(Inputs!$U$5:$U$132,MATCH($B585&amp;"|"&amp;$C585,Inputs!$A$5:$A$132,0))</f>
        <v>0</v>
      </c>
      <c r="N585" s="44">
        <f t="shared" ref="N585:Y585" si="494">M585*(1/(1+$G585))^(1+$E585)*(1+N$7)^$D585*(N567/M567)^$E585*((N567+N576)/(M567+M576))^($F585*(1+$E585))</f>
        <v>0</v>
      </c>
      <c r="O585" s="44">
        <f t="shared" si="494"/>
        <v>0</v>
      </c>
      <c r="P585" s="44">
        <f t="shared" si="494"/>
        <v>0</v>
      </c>
      <c r="Q585" s="44">
        <f t="shared" si="494"/>
        <v>0</v>
      </c>
      <c r="R585" s="44">
        <f t="shared" si="494"/>
        <v>0</v>
      </c>
      <c r="S585" s="44">
        <f t="shared" si="494"/>
        <v>0</v>
      </c>
      <c r="T585" s="44">
        <f t="shared" si="494"/>
        <v>0</v>
      </c>
      <c r="U585" s="44">
        <f t="shared" si="494"/>
        <v>0</v>
      </c>
      <c r="V585" s="44">
        <f t="shared" si="494"/>
        <v>0</v>
      </c>
      <c r="W585" s="44">
        <f t="shared" si="494"/>
        <v>0</v>
      </c>
      <c r="X585" s="44">
        <f t="shared" si="494"/>
        <v>0</v>
      </c>
      <c r="Y585" s="44">
        <f t="shared" si="494"/>
        <v>0</v>
      </c>
      <c r="Z585" s="45">
        <f>FUELUSE(Y585,Z567,Y567,Z576,Y576,Z$7,$D585,$E585,$F585,$G585)</f>
        <v>0</v>
      </c>
      <c r="AA585" s="45"/>
      <c r="AB585" s="23" t="str">
        <f>LOWER(Settings!$C$4)&amp;".mit."&amp;$A585&amp;IF($C585="","","."&amp;$C585&amp;"."&amp;$B585)&amp;IF(INDEX(Variables!$D$5:$D$65,MATCH($A585,Variables!$A$5:$A$65,0))="","","."&amp;INDEX(Variables!$D$5:$D$65,MATCH($A585,Variables!$A$5:$A$65,0)))&amp;"."&amp;AB$5</f>
        <v>egy.mit.ener.srv.die.e.2</v>
      </c>
      <c r="AC585" s="43">
        <f>INDEX(Inputs!$U$5:$U$132,MATCH($B585&amp;"|"&amp;$C585,Inputs!$A$5:$A$132,0))</f>
        <v>0</v>
      </c>
      <c r="AD585" s="44">
        <f t="shared" ref="AD585:AO585" si="495">AC585*(1/(1+$G585))^(1+$E585)*(1+AD$7)^$D585*(AD567/AC567)^$E585*((AD567+AD576)/(AC567+AC576))^($F585*(1+$E585))</f>
        <v>0</v>
      </c>
      <c r="AE585" s="44">
        <f t="shared" si="495"/>
        <v>0</v>
      </c>
      <c r="AF585" s="44">
        <f t="shared" si="495"/>
        <v>0</v>
      </c>
      <c r="AG585" s="44">
        <f t="shared" si="495"/>
        <v>0</v>
      </c>
      <c r="AH585" s="44">
        <f t="shared" si="495"/>
        <v>0</v>
      </c>
      <c r="AI585" s="44">
        <f t="shared" si="495"/>
        <v>0</v>
      </c>
      <c r="AJ585" s="44">
        <f t="shared" si="495"/>
        <v>0</v>
      </c>
      <c r="AK585" s="44">
        <f t="shared" si="495"/>
        <v>0</v>
      </c>
      <c r="AL585" s="44">
        <f t="shared" si="495"/>
        <v>0</v>
      </c>
      <c r="AM585" s="44">
        <f t="shared" si="495"/>
        <v>0</v>
      </c>
      <c r="AN585" s="44">
        <f t="shared" si="495"/>
        <v>0</v>
      </c>
      <c r="AO585" s="44">
        <f t="shared" si="495"/>
        <v>0</v>
      </c>
      <c r="AP585" s="45">
        <f>FUELUSE(AO585,AP567,AO567,AP576,AO576,AP$7,$D585,$E585,$F585,$G585)</f>
        <v>0</v>
      </c>
    </row>
    <row r="586" spans="1:42" hidden="1" outlineLevel="2" x14ac:dyDescent="0.25">
      <c r="A586" s="5" t="s">
        <v>930</v>
      </c>
      <c r="B586" s="5" t="s">
        <v>874</v>
      </c>
      <c r="C586" s="5" t="s">
        <v>886</v>
      </c>
      <c r="D586" s="37">
        <f>INDEX(Inputs!$N$5:$N$132,MATCH($B586&amp;"|"&amp;$C586,Inputs!$A$5:$A$132,0))</f>
        <v>1.2</v>
      </c>
      <c r="E586" s="37">
        <f>INDEX(Inputs!$O$5:$O$132,MATCH($B586&amp;"|"&amp;$C586,Inputs!$A$5:$A$132,0))</f>
        <v>-0.5</v>
      </c>
      <c r="F586" s="37">
        <f>INDEX(Inputs!$P$5:$P$132,MATCH($B586&amp;"|"&amp;$C586,Inputs!$A$5:$A$132,0))</f>
        <v>-0.6</v>
      </c>
      <c r="G586" s="37">
        <f>INDEX(Inputs!$Q$5:$Q$132,MATCH($B586&amp;"|"&amp;$C586,Inputs!$A$5:$A$132,0))</f>
        <v>5.0000000000000001E-3</v>
      </c>
      <c r="H586" s="5" t="str">
        <f>INDEX(Variables!$B$5:$B$65,MATCH($A586,Variables!$A$5:$A$65,0))&amp;IF($C586="",""," | "&amp;INDEX(Mapping!$B$5:$B$26,MATCH($C586,Mapping!$A$5:$A$26,0))&amp;" | "&amp;INDEX(Mapping!$B$30:$B$41,MATCH($B586,Mapping!$A$30:$A$41,0)))</f>
        <v>Fuel use | Services (public &amp; private) | LPG</v>
      </c>
      <c r="I586" s="5" t="str">
        <f>INDEX(Variables!$C$5:$C$65,MATCH($A586,Variables!$A$5:$A$65,0))</f>
        <v>ktoe</v>
      </c>
      <c r="J586" s="5" t="str">
        <f>INDEX(Variables!$E$5:$E$65,MATCH($A586,Variables!$A$5:$A$65,0))</f>
        <v>Inputs (base year), CPAT eq. 3.3.3</v>
      </c>
      <c r="K586" s="5"/>
      <c r="L586" s="23" t="str">
        <f>LOWER(Settings!$C$4)&amp;".mit."&amp;$A586&amp;IF($C586="","","."&amp;$C586&amp;"."&amp;$B586)&amp;IF(INDEX(Variables!$D$5:$D$65,MATCH($A586,Variables!$A$5:$A$65,0))="","","."&amp;INDEX(Variables!$D$5:$D$65,MATCH($A586,Variables!$A$5:$A$65,0)))&amp;"."&amp;L$5</f>
        <v>egy.mit.ener.srv.lpg.e.1</v>
      </c>
      <c r="M586" s="43">
        <f>INDEX(Inputs!$U$5:$U$132,MATCH($B586&amp;"|"&amp;$C586,Inputs!$A$5:$A$132,0))</f>
        <v>0</v>
      </c>
      <c r="N586" s="44">
        <f t="shared" ref="N586:Y586" si="496">M586*(1/(1+$G586))^(1+$E586)*(1+N$7)^$D586*(N568/M568)^$E586*((N568+N577)/(M568+M577))^($F586*(1+$E586))</f>
        <v>0</v>
      </c>
      <c r="O586" s="44">
        <f t="shared" si="496"/>
        <v>0</v>
      </c>
      <c r="P586" s="44">
        <f t="shared" si="496"/>
        <v>0</v>
      </c>
      <c r="Q586" s="44">
        <f t="shared" si="496"/>
        <v>0</v>
      </c>
      <c r="R586" s="44">
        <f t="shared" si="496"/>
        <v>0</v>
      </c>
      <c r="S586" s="44">
        <f t="shared" si="496"/>
        <v>0</v>
      </c>
      <c r="T586" s="44">
        <f t="shared" si="496"/>
        <v>0</v>
      </c>
      <c r="U586" s="44">
        <f t="shared" si="496"/>
        <v>0</v>
      </c>
      <c r="V586" s="44">
        <f t="shared" si="496"/>
        <v>0</v>
      </c>
      <c r="W586" s="44">
        <f t="shared" si="496"/>
        <v>0</v>
      </c>
      <c r="X586" s="44">
        <f t="shared" si="496"/>
        <v>0</v>
      </c>
      <c r="Y586" s="44">
        <f t="shared" si="496"/>
        <v>0</v>
      </c>
      <c r="Z586" s="45">
        <f>FUELUSE(Y586,Z568,Y568,Z577,Y577,Z$7,$D586,$E586,$F586,$G586)</f>
        <v>0</v>
      </c>
      <c r="AA586" s="45"/>
      <c r="AB586" s="23" t="str">
        <f>LOWER(Settings!$C$4)&amp;".mit."&amp;$A586&amp;IF($C586="","","."&amp;$C586&amp;"."&amp;$B586)&amp;IF(INDEX(Variables!$D$5:$D$65,MATCH($A586,Variables!$A$5:$A$65,0))="","","."&amp;INDEX(Variables!$D$5:$D$65,MATCH($A586,Variables!$A$5:$A$65,0)))&amp;"."&amp;AB$5</f>
        <v>egy.mit.ener.srv.lpg.e.2</v>
      </c>
      <c r="AC586" s="43">
        <f>INDEX(Inputs!$U$5:$U$132,MATCH($B586&amp;"|"&amp;$C586,Inputs!$A$5:$A$132,0))</f>
        <v>0</v>
      </c>
      <c r="AD586" s="44">
        <f t="shared" ref="AD586:AO586" si="497">AC586*(1/(1+$G586))^(1+$E586)*(1+AD$7)^$D586*(AD568/AC568)^$E586*((AD568+AD577)/(AC568+AC577))^($F586*(1+$E586))</f>
        <v>0</v>
      </c>
      <c r="AE586" s="44">
        <f t="shared" si="497"/>
        <v>0</v>
      </c>
      <c r="AF586" s="44">
        <f t="shared" si="497"/>
        <v>0</v>
      </c>
      <c r="AG586" s="44">
        <f t="shared" si="497"/>
        <v>0</v>
      </c>
      <c r="AH586" s="44">
        <f t="shared" si="497"/>
        <v>0</v>
      </c>
      <c r="AI586" s="44">
        <f t="shared" si="497"/>
        <v>0</v>
      </c>
      <c r="AJ586" s="44">
        <f t="shared" si="497"/>
        <v>0</v>
      </c>
      <c r="AK586" s="44">
        <f t="shared" si="497"/>
        <v>0</v>
      </c>
      <c r="AL586" s="44">
        <f t="shared" si="497"/>
        <v>0</v>
      </c>
      <c r="AM586" s="44">
        <f t="shared" si="497"/>
        <v>0</v>
      </c>
      <c r="AN586" s="44">
        <f t="shared" si="497"/>
        <v>0</v>
      </c>
      <c r="AO586" s="44">
        <f t="shared" si="497"/>
        <v>0</v>
      </c>
      <c r="AP586" s="45">
        <f>FUELUSE(AO586,AP568,AO568,AP577,AO577,AP$7,$D586,$E586,$F586,$G586)</f>
        <v>0</v>
      </c>
    </row>
    <row r="587" spans="1:42" hidden="1" outlineLevel="2" x14ac:dyDescent="0.25">
      <c r="A587" s="5" t="s">
        <v>930</v>
      </c>
      <c r="B587" s="5" t="s">
        <v>875</v>
      </c>
      <c r="C587" s="5" t="s">
        <v>886</v>
      </c>
      <c r="D587" s="37">
        <f>INDEX(Inputs!$N$5:$N$132,MATCH($B587&amp;"|"&amp;$C587,Inputs!$A$5:$A$132,0))</f>
        <v>1.2</v>
      </c>
      <c r="E587" s="37">
        <f>INDEX(Inputs!$O$5:$O$132,MATCH($B587&amp;"|"&amp;$C587,Inputs!$A$5:$A$132,0))</f>
        <v>-0.5</v>
      </c>
      <c r="F587" s="37">
        <f>INDEX(Inputs!$P$5:$P$132,MATCH($B587&amp;"|"&amp;$C587,Inputs!$A$5:$A$132,0))</f>
        <v>-0.6</v>
      </c>
      <c r="G587" s="37">
        <f>INDEX(Inputs!$Q$5:$Q$132,MATCH($B587&amp;"|"&amp;$C587,Inputs!$A$5:$A$132,0))</f>
        <v>5.0000000000000001E-3</v>
      </c>
      <c r="H587" s="5" t="str">
        <f>INDEX(Variables!$B$5:$B$65,MATCH($A587,Variables!$A$5:$A$65,0))&amp;IF($C587="",""," | "&amp;INDEX(Mapping!$B$5:$B$26,MATCH($C587,Mapping!$A$5:$A$26,0))&amp;" | "&amp;INDEX(Mapping!$B$30:$B$41,MATCH($B587,Mapping!$A$30:$A$41,0)))</f>
        <v>Fuel use | Services (public &amp; private) | Kerosene</v>
      </c>
      <c r="I587" s="5" t="str">
        <f>INDEX(Variables!$C$5:$C$65,MATCH($A587,Variables!$A$5:$A$65,0))</f>
        <v>ktoe</v>
      </c>
      <c r="J587" s="5" t="str">
        <f>INDEX(Variables!$E$5:$E$65,MATCH($A587,Variables!$A$5:$A$65,0))</f>
        <v>Inputs (base year), CPAT eq. 3.3.3</v>
      </c>
      <c r="K587" s="5"/>
      <c r="L587" s="23" t="str">
        <f>LOWER(Settings!$C$4)&amp;".mit."&amp;$A587&amp;IF($C587="","","."&amp;$C587&amp;"."&amp;$B587)&amp;IF(INDEX(Variables!$D$5:$D$65,MATCH($A587,Variables!$A$5:$A$65,0))="","","."&amp;INDEX(Variables!$D$5:$D$65,MATCH($A587,Variables!$A$5:$A$65,0)))&amp;"."&amp;L$5</f>
        <v>egy.mit.ener.srv.ker.e.1</v>
      </c>
      <c r="M587" s="43">
        <f>INDEX(Inputs!$U$5:$U$132,MATCH($B587&amp;"|"&amp;$C587,Inputs!$A$5:$A$132,0))</f>
        <v>0</v>
      </c>
      <c r="N587" s="44">
        <f t="shared" ref="N587:Y587" si="498">M587*(1/(1+$G587))^(1+$E587)*(1+N$7)^$D587*(N569/M569)^$E587*((N569+N578)/(M569+M578))^($F587*(1+$E587))</f>
        <v>0</v>
      </c>
      <c r="O587" s="44">
        <f t="shared" si="498"/>
        <v>0</v>
      </c>
      <c r="P587" s="44">
        <f t="shared" si="498"/>
        <v>0</v>
      </c>
      <c r="Q587" s="44">
        <f t="shared" si="498"/>
        <v>0</v>
      </c>
      <c r="R587" s="44">
        <f t="shared" si="498"/>
        <v>0</v>
      </c>
      <c r="S587" s="44">
        <f t="shared" si="498"/>
        <v>0</v>
      </c>
      <c r="T587" s="44">
        <f t="shared" si="498"/>
        <v>0</v>
      </c>
      <c r="U587" s="44">
        <f t="shared" si="498"/>
        <v>0</v>
      </c>
      <c r="V587" s="44">
        <f t="shared" si="498"/>
        <v>0</v>
      </c>
      <c r="W587" s="44">
        <f t="shared" si="498"/>
        <v>0</v>
      </c>
      <c r="X587" s="44">
        <f t="shared" si="498"/>
        <v>0</v>
      </c>
      <c r="Y587" s="44">
        <f t="shared" si="498"/>
        <v>0</v>
      </c>
      <c r="Z587" s="45">
        <f>FUELUSE(Y587,Z569,Y569,Z578,Y578,Z$7,$D587,$E587,$F587,$G587)</f>
        <v>0</v>
      </c>
      <c r="AA587" s="45"/>
      <c r="AB587" s="23" t="str">
        <f>LOWER(Settings!$C$4)&amp;".mit."&amp;$A587&amp;IF($C587="","","."&amp;$C587&amp;"."&amp;$B587)&amp;IF(INDEX(Variables!$D$5:$D$65,MATCH($A587,Variables!$A$5:$A$65,0))="","","."&amp;INDEX(Variables!$D$5:$D$65,MATCH($A587,Variables!$A$5:$A$65,0)))&amp;"."&amp;AB$5</f>
        <v>egy.mit.ener.srv.ker.e.2</v>
      </c>
      <c r="AC587" s="43">
        <f>INDEX(Inputs!$U$5:$U$132,MATCH($B587&amp;"|"&amp;$C587,Inputs!$A$5:$A$132,0))</f>
        <v>0</v>
      </c>
      <c r="AD587" s="44">
        <f t="shared" ref="AD587:AO587" si="499">AC587*(1/(1+$G587))^(1+$E587)*(1+AD$7)^$D587*(AD569/AC569)^$E587*((AD569+AD578)/(AC569+AC578))^($F587*(1+$E587))</f>
        <v>0</v>
      </c>
      <c r="AE587" s="44">
        <f t="shared" si="499"/>
        <v>0</v>
      </c>
      <c r="AF587" s="44">
        <f t="shared" si="499"/>
        <v>0</v>
      </c>
      <c r="AG587" s="44">
        <f t="shared" si="499"/>
        <v>0</v>
      </c>
      <c r="AH587" s="44">
        <f t="shared" si="499"/>
        <v>0</v>
      </c>
      <c r="AI587" s="44">
        <f t="shared" si="499"/>
        <v>0</v>
      </c>
      <c r="AJ587" s="44">
        <f t="shared" si="499"/>
        <v>0</v>
      </c>
      <c r="AK587" s="44">
        <f t="shared" si="499"/>
        <v>0</v>
      </c>
      <c r="AL587" s="44">
        <f t="shared" si="499"/>
        <v>0</v>
      </c>
      <c r="AM587" s="44">
        <f t="shared" si="499"/>
        <v>0</v>
      </c>
      <c r="AN587" s="44">
        <f t="shared" si="499"/>
        <v>0</v>
      </c>
      <c r="AO587" s="44">
        <f t="shared" si="499"/>
        <v>0</v>
      </c>
      <c r="AP587" s="45">
        <f>FUELUSE(AO587,AP569,AO569,AP578,AO578,AP$7,$D587,$E587,$F587,$G587)</f>
        <v>0</v>
      </c>
    </row>
    <row r="588" spans="1:42" hidden="1" outlineLevel="2" x14ac:dyDescent="0.25">
      <c r="A588" s="5" t="s">
        <v>930</v>
      </c>
      <c r="B588" s="5" t="s">
        <v>876</v>
      </c>
      <c r="C588" s="5" t="s">
        <v>886</v>
      </c>
      <c r="D588" s="37">
        <f>INDEX(Inputs!$N$5:$N$132,MATCH($B588&amp;"|"&amp;$C588,Inputs!$A$5:$A$132,0))</f>
        <v>1.2</v>
      </c>
      <c r="E588" s="37">
        <f>INDEX(Inputs!$O$5:$O$132,MATCH($B588&amp;"|"&amp;$C588,Inputs!$A$5:$A$132,0))</f>
        <v>-0.5</v>
      </c>
      <c r="F588" s="37">
        <f>INDEX(Inputs!$P$5:$P$132,MATCH($B588&amp;"|"&amp;$C588,Inputs!$A$5:$A$132,0))</f>
        <v>-0.6</v>
      </c>
      <c r="G588" s="37">
        <f>INDEX(Inputs!$Q$5:$Q$132,MATCH($B588&amp;"|"&amp;$C588,Inputs!$A$5:$A$132,0))</f>
        <v>5.0000000000000001E-3</v>
      </c>
      <c r="H588" s="5" t="str">
        <f>INDEX(Variables!$B$5:$B$65,MATCH($A588,Variables!$A$5:$A$65,0))&amp;IF($C588="",""," | "&amp;INDEX(Mapping!$B$5:$B$26,MATCH($C588,Mapping!$A$5:$A$26,0))&amp;" | "&amp;INDEX(Mapping!$B$30:$B$41,MATCH($B588,Mapping!$A$30:$A$41,0)))</f>
        <v>Fuel use | Services (public &amp; private) | Other oil products</v>
      </c>
      <c r="I588" s="5" t="str">
        <f>INDEX(Variables!$C$5:$C$65,MATCH($A588,Variables!$A$5:$A$65,0))</f>
        <v>ktoe</v>
      </c>
      <c r="J588" s="5" t="str">
        <f>INDEX(Variables!$E$5:$E$65,MATCH($A588,Variables!$A$5:$A$65,0))</f>
        <v>Inputs (base year), CPAT eq. 3.3.3</v>
      </c>
      <c r="K588" s="5"/>
      <c r="L588" s="23" t="str">
        <f>LOWER(Settings!$C$4)&amp;".mit."&amp;$A588&amp;IF($C588="","","."&amp;$C588&amp;"."&amp;$B588)&amp;IF(INDEX(Variables!$D$5:$D$65,MATCH($A588,Variables!$A$5:$A$65,0))="","","."&amp;INDEX(Variables!$D$5:$D$65,MATCH($A588,Variables!$A$5:$A$65,0)))&amp;"."&amp;L$5</f>
        <v>egy.mit.ener.srv.oop.e.1</v>
      </c>
      <c r="M588" s="43">
        <f>INDEX(Inputs!$U$5:$U$132,MATCH($B588&amp;"|"&amp;$C588,Inputs!$A$5:$A$132,0))</f>
        <v>0</v>
      </c>
      <c r="N588" s="44">
        <f t="shared" ref="N588:Y588" si="500">M588*(1/(1+$G588))^(1+$E588)*(1+N$7)^$D588*(N570/M570)^$E588*((N570+N579)/(M570+M579))^($F588*(1+$E588))</f>
        <v>0</v>
      </c>
      <c r="O588" s="44">
        <f t="shared" si="500"/>
        <v>0</v>
      </c>
      <c r="P588" s="44">
        <f t="shared" si="500"/>
        <v>0</v>
      </c>
      <c r="Q588" s="44">
        <f t="shared" si="500"/>
        <v>0</v>
      </c>
      <c r="R588" s="44">
        <f t="shared" si="500"/>
        <v>0</v>
      </c>
      <c r="S588" s="44">
        <f t="shared" si="500"/>
        <v>0</v>
      </c>
      <c r="T588" s="44">
        <f t="shared" si="500"/>
        <v>0</v>
      </c>
      <c r="U588" s="44">
        <f t="shared" si="500"/>
        <v>0</v>
      </c>
      <c r="V588" s="44">
        <f t="shared" si="500"/>
        <v>0</v>
      </c>
      <c r="W588" s="44">
        <f t="shared" si="500"/>
        <v>0</v>
      </c>
      <c r="X588" s="44">
        <f t="shared" si="500"/>
        <v>0</v>
      </c>
      <c r="Y588" s="44">
        <f t="shared" si="500"/>
        <v>0</v>
      </c>
      <c r="Z588" s="45">
        <f>FUELUSE(Y588,Z570,Y570,Z579,Y579,Z$7,$D588,$E588,$F588,$G588)</f>
        <v>0</v>
      </c>
      <c r="AA588" s="45"/>
      <c r="AB588" s="23" t="str">
        <f>LOWER(Settings!$C$4)&amp;".mit."&amp;$A588&amp;IF($C588="","","."&amp;$C588&amp;"."&amp;$B588)&amp;IF(INDEX(Variables!$D$5:$D$65,MATCH($A588,Variables!$A$5:$A$65,0))="","","."&amp;INDEX(Variables!$D$5:$D$65,MATCH($A588,Variables!$A$5:$A$65,0)))&amp;"."&amp;AB$5</f>
        <v>egy.mit.ener.srv.oop.e.2</v>
      </c>
      <c r="AC588" s="43">
        <f>INDEX(Inputs!$U$5:$U$132,MATCH($B588&amp;"|"&amp;$C588,Inputs!$A$5:$A$132,0))</f>
        <v>0</v>
      </c>
      <c r="AD588" s="44">
        <f t="shared" ref="AD588:AO588" si="501">AC588*(1/(1+$G588))^(1+$E588)*(1+AD$7)^$D588*(AD570/AC570)^$E588*((AD570+AD579)/(AC570+AC579))^($F588*(1+$E588))</f>
        <v>0</v>
      </c>
      <c r="AE588" s="44">
        <f t="shared" si="501"/>
        <v>0</v>
      </c>
      <c r="AF588" s="44">
        <f t="shared" si="501"/>
        <v>0</v>
      </c>
      <c r="AG588" s="44">
        <f t="shared" si="501"/>
        <v>0</v>
      </c>
      <c r="AH588" s="44">
        <f t="shared" si="501"/>
        <v>0</v>
      </c>
      <c r="AI588" s="44">
        <f t="shared" si="501"/>
        <v>0</v>
      </c>
      <c r="AJ588" s="44">
        <f t="shared" si="501"/>
        <v>0</v>
      </c>
      <c r="AK588" s="44">
        <f t="shared" si="501"/>
        <v>0</v>
      </c>
      <c r="AL588" s="44">
        <f t="shared" si="501"/>
        <v>0</v>
      </c>
      <c r="AM588" s="44">
        <f t="shared" si="501"/>
        <v>0</v>
      </c>
      <c r="AN588" s="44">
        <f t="shared" si="501"/>
        <v>0</v>
      </c>
      <c r="AO588" s="44">
        <f t="shared" si="501"/>
        <v>0</v>
      </c>
      <c r="AP588" s="45">
        <f>FUELUSE(AO588,AP570,AO570,AP579,AO579,AP$7,$D588,$E588,$F588,$G588)</f>
        <v>0</v>
      </c>
    </row>
    <row r="589" spans="1:42" hidden="1" outlineLevel="2" x14ac:dyDescent="0.25">
      <c r="A589" s="5" t="s">
        <v>930</v>
      </c>
      <c r="B589" s="5" t="s">
        <v>877</v>
      </c>
      <c r="C589" s="5" t="s">
        <v>886</v>
      </c>
      <c r="D589" s="37">
        <f>INDEX(Inputs!$N$5:$N$132,MATCH($B589&amp;"|"&amp;$C589,Inputs!$A$5:$A$132,0))</f>
        <v>0.1</v>
      </c>
      <c r="E589" s="37">
        <f>INDEX(Inputs!$O$5:$O$132,MATCH($B589&amp;"|"&amp;$C589,Inputs!$A$5:$A$132,0))</f>
        <v>-0.4</v>
      </c>
      <c r="F589" s="37">
        <f>INDEX(Inputs!$P$5:$P$132,MATCH($B589&amp;"|"&amp;$C589,Inputs!$A$5:$A$132,0))</f>
        <v>-0.3</v>
      </c>
      <c r="G589" s="37">
        <f>INDEX(Inputs!$Q$5:$Q$132,MATCH($B589&amp;"|"&amp;$C589,Inputs!$A$5:$A$132,0))</f>
        <v>5.0000000000000001E-3</v>
      </c>
      <c r="H589" s="5" t="str">
        <f>INDEX(Variables!$B$5:$B$65,MATCH($A589,Variables!$A$5:$A$65,0))&amp;IF($C589="",""," | "&amp;INDEX(Mapping!$B$5:$B$26,MATCH($C589,Mapping!$A$5:$A$26,0))&amp;" | "&amp;INDEX(Mapping!$B$30:$B$41,MATCH($B589,Mapping!$A$30:$A$41,0)))</f>
        <v>Fuel use | Services (public &amp; private) | Biomass</v>
      </c>
      <c r="I589" s="5" t="str">
        <f>INDEX(Variables!$C$5:$C$65,MATCH($A589,Variables!$A$5:$A$65,0))</f>
        <v>ktoe</v>
      </c>
      <c r="J589" s="5" t="str">
        <f>INDEX(Variables!$E$5:$E$65,MATCH($A589,Variables!$A$5:$A$65,0))</f>
        <v>Inputs (base year), CPAT eq. 3.3.3</v>
      </c>
      <c r="K589" s="5"/>
      <c r="L589" s="23" t="str">
        <f>LOWER(Settings!$C$4)&amp;".mit."&amp;$A589&amp;IF($C589="","","."&amp;$C589&amp;"."&amp;$B589)&amp;IF(INDEX(Variables!$D$5:$D$65,MATCH($A589,Variables!$A$5:$A$65,0))="","","."&amp;INDEX(Variables!$D$5:$D$65,MATCH($A589,Variables!$A$5:$A$65,0)))&amp;"."&amp;L$5</f>
        <v>egy.mit.ener.srv.bio.e.1</v>
      </c>
      <c r="M589" s="43">
        <f>INDEX(Inputs!$U$5:$U$132,MATCH($B589&amp;"|"&amp;$C589,Inputs!$A$5:$A$132,0))</f>
        <v>0</v>
      </c>
      <c r="N589" s="44">
        <f t="shared" ref="N589:Y589" si="502">M589*(1/(1+$G589))^(1+$E589)*(1+N$7)^$D589*(N571/M571)^$E589*((N571+N580)/(M571+M580))^($F589*(1+$E589))</f>
        <v>0</v>
      </c>
      <c r="O589" s="44">
        <f t="shared" si="502"/>
        <v>0</v>
      </c>
      <c r="P589" s="44">
        <f t="shared" si="502"/>
        <v>0</v>
      </c>
      <c r="Q589" s="44">
        <f t="shared" si="502"/>
        <v>0</v>
      </c>
      <c r="R589" s="44">
        <f t="shared" si="502"/>
        <v>0</v>
      </c>
      <c r="S589" s="44">
        <f t="shared" si="502"/>
        <v>0</v>
      </c>
      <c r="T589" s="44">
        <f t="shared" si="502"/>
        <v>0</v>
      </c>
      <c r="U589" s="44">
        <f t="shared" si="502"/>
        <v>0</v>
      </c>
      <c r="V589" s="44">
        <f t="shared" si="502"/>
        <v>0</v>
      </c>
      <c r="W589" s="44">
        <f t="shared" si="502"/>
        <v>0</v>
      </c>
      <c r="X589" s="44">
        <f t="shared" si="502"/>
        <v>0</v>
      </c>
      <c r="Y589" s="44">
        <f t="shared" si="502"/>
        <v>0</v>
      </c>
      <c r="Z589" s="45">
        <f>FUELUSE(Y589,Z571,Y571,Z580,Y580,Z$7,$D589,$E589,$F589,$G589)</f>
        <v>0</v>
      </c>
      <c r="AA589" s="45"/>
      <c r="AB589" s="23" t="str">
        <f>LOWER(Settings!$C$4)&amp;".mit."&amp;$A589&amp;IF($C589="","","."&amp;$C589&amp;"."&amp;$B589)&amp;IF(INDEX(Variables!$D$5:$D$65,MATCH($A589,Variables!$A$5:$A$65,0))="","","."&amp;INDEX(Variables!$D$5:$D$65,MATCH($A589,Variables!$A$5:$A$65,0)))&amp;"."&amp;AB$5</f>
        <v>egy.mit.ener.srv.bio.e.2</v>
      </c>
      <c r="AC589" s="43">
        <f>INDEX(Inputs!$U$5:$U$132,MATCH($B589&amp;"|"&amp;$C589,Inputs!$A$5:$A$132,0))</f>
        <v>0</v>
      </c>
      <c r="AD589" s="44">
        <f t="shared" ref="AD589:AO589" si="503">AC589*(1/(1+$G589))^(1+$E589)*(1+AD$7)^$D589*(AD571/AC571)^$E589*((AD571+AD580)/(AC571+AC580))^($F589*(1+$E589))</f>
        <v>0</v>
      </c>
      <c r="AE589" s="44">
        <f t="shared" si="503"/>
        <v>0</v>
      </c>
      <c r="AF589" s="44">
        <f t="shared" si="503"/>
        <v>0</v>
      </c>
      <c r="AG589" s="44">
        <f t="shared" si="503"/>
        <v>0</v>
      </c>
      <c r="AH589" s="44">
        <f t="shared" si="503"/>
        <v>0</v>
      </c>
      <c r="AI589" s="44">
        <f t="shared" si="503"/>
        <v>0</v>
      </c>
      <c r="AJ589" s="44">
        <f t="shared" si="503"/>
        <v>0</v>
      </c>
      <c r="AK589" s="44">
        <f t="shared" si="503"/>
        <v>0</v>
      </c>
      <c r="AL589" s="44">
        <f t="shared" si="503"/>
        <v>0</v>
      </c>
      <c r="AM589" s="44">
        <f t="shared" si="503"/>
        <v>0</v>
      </c>
      <c r="AN589" s="44">
        <f t="shared" si="503"/>
        <v>0</v>
      </c>
      <c r="AO589" s="44">
        <f t="shared" si="503"/>
        <v>0</v>
      </c>
      <c r="AP589" s="45">
        <f>FUELUSE(AO589,AP571,AO571,AP580,AO580,AP$7,$D589,$E589,$F589,$G589)</f>
        <v>0</v>
      </c>
    </row>
    <row r="590" spans="1:42" hidden="1" outlineLevel="2" x14ac:dyDescent="0.25"/>
    <row r="592" spans="1:42" x14ac:dyDescent="0.25">
      <c r="A592" s="18" t="s">
        <v>938</v>
      </c>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c r="AF592" s="19"/>
      <c r="AG592" s="19"/>
      <c r="AH592" s="19"/>
      <c r="AI592" s="19"/>
      <c r="AJ592" s="19"/>
      <c r="AK592" s="19"/>
      <c r="AL592" s="19"/>
      <c r="AM592" s="19"/>
      <c r="AN592" s="19"/>
      <c r="AO592" s="19"/>
      <c r="AP592" s="19"/>
    </row>
    <row r="593" spans="1:42" x14ac:dyDescent="0.25">
      <c r="A593" s="7" t="s">
        <v>930</v>
      </c>
      <c r="B593" s="7" t="s">
        <v>870</v>
      </c>
      <c r="C593" s="7" t="s">
        <v>900</v>
      </c>
      <c r="H593" s="7" t="str">
        <f>INDEX(Variables!$B$5:$B$65,MATCH($A593,Variables!$A$5:$A$65,0))&amp;IF($C593="",""," | "&amp;INDEX(Mapping!$B$5:$B$26,MATCH($C593,Mapping!$A$5:$A$26,0))&amp;" | "&amp;INDEX(Mapping!$B$30:$B$41,MATCH($B593,Mapping!$A$30:$A$41,0)))</f>
        <v>Fuel use | Industry | All fuels</v>
      </c>
      <c r="I593" s="7" t="str">
        <f>INDEX(Variables!$C$5:$C$65,MATCH($A593,Variables!$A$5:$A$65,0))</f>
        <v>ktoe</v>
      </c>
      <c r="J593" s="7" t="str">
        <f>INDEX(Variables!$E$5:$E$65,MATCH($A593,Variables!$A$5:$A$65,0))</f>
        <v>Inputs (base year), CPAT eq. 3.3.3</v>
      </c>
      <c r="K593" s="7"/>
      <c r="L593" s="28" t="str">
        <f>LOWER(Settings!$C$4)&amp;".mit."&amp;$A593&amp;IF($C593="","","."&amp;$C593&amp;"."&amp;$B593)&amp;IF(INDEX(Variables!$D$5:$D$65,MATCH($A593,Variables!$A$5:$A$65,0))="","","."&amp;INDEX(Variables!$D$5:$D$65,MATCH($A593,Variables!$A$5:$A$65,0)))&amp;"."&amp;L$5</f>
        <v>egy.mit.ener.ind.all.e.1</v>
      </c>
      <c r="M593" s="41">
        <f t="shared" ref="M593:Z593" si="504">SUMIFS(M594:M1033,$A594:$A1033,"ener",$B594:$B1033,"&lt;&gt;all")</f>
        <v>23298.535876190581</v>
      </c>
      <c r="N593" s="42">
        <f t="shared" si="504"/>
        <v>28727.925403445814</v>
      </c>
      <c r="O593" s="42">
        <f t="shared" si="504"/>
        <v>30963.669570734284</v>
      </c>
      <c r="P593" s="42">
        <f t="shared" si="504"/>
        <v>31991.891820528243</v>
      </c>
      <c r="Q593" s="42">
        <f t="shared" si="504"/>
        <v>32892.048931751349</v>
      </c>
      <c r="R593" s="42">
        <f t="shared" si="504"/>
        <v>34006.8293469372</v>
      </c>
      <c r="S593" s="42">
        <f t="shared" si="504"/>
        <v>35364.409120029901</v>
      </c>
      <c r="T593" s="42">
        <f t="shared" si="504"/>
        <v>36695.045767868469</v>
      </c>
      <c r="U593" s="42">
        <f t="shared" si="504"/>
        <v>37968.947875975224</v>
      </c>
      <c r="V593" s="42">
        <f t="shared" si="504"/>
        <v>39273.941013768148</v>
      </c>
      <c r="W593" s="42">
        <f t="shared" si="504"/>
        <v>40604.355096697524</v>
      </c>
      <c r="X593" s="42">
        <f t="shared" si="504"/>
        <v>41965.888917426542</v>
      </c>
      <c r="Y593" s="42">
        <f t="shared" si="504"/>
        <v>43358.52491013868</v>
      </c>
      <c r="Z593" s="42">
        <f t="shared" si="504"/>
        <v>44782.201640253465</v>
      </c>
      <c r="AA593" s="42"/>
      <c r="AB593" s="28" t="str">
        <f>LOWER(Settings!$C$4)&amp;".mit."&amp;$A593&amp;IF($C593="","","."&amp;$C593&amp;"."&amp;$B593)&amp;IF(INDEX(Variables!$D$5:$D$65,MATCH($A593,Variables!$A$5:$A$65,0))="","","."&amp;INDEX(Variables!$D$5:$D$65,MATCH($A593,Variables!$A$5:$A$65,0)))&amp;"."&amp;AB$5</f>
        <v>egy.mit.ener.ind.all.e.2</v>
      </c>
      <c r="AC593" s="41">
        <f t="shared" ref="AC593:AP593" si="505">SUMIFS(AC594:AC1033,$A594:$A1033,"ener",$B594:$B1033,"&lt;&gt;all")</f>
        <v>23298.535876190581</v>
      </c>
      <c r="AD593" s="42">
        <f t="shared" si="505"/>
        <v>28727.925403445814</v>
      </c>
      <c r="AE593" s="42">
        <f t="shared" si="505"/>
        <v>30963.669570734284</v>
      </c>
      <c r="AF593" s="42">
        <f t="shared" si="505"/>
        <v>31991.891820528243</v>
      </c>
      <c r="AG593" s="42">
        <f t="shared" si="505"/>
        <v>32892.048931751349</v>
      </c>
      <c r="AH593" s="42">
        <f t="shared" si="505"/>
        <v>28105.145665299424</v>
      </c>
      <c r="AI593" s="42">
        <f t="shared" si="505"/>
        <v>29233.792433628365</v>
      </c>
      <c r="AJ593" s="42">
        <f t="shared" si="505"/>
        <v>30340.153494451544</v>
      </c>
      <c r="AK593" s="42">
        <f t="shared" si="505"/>
        <v>31399.381901503537</v>
      </c>
      <c r="AL593" s="42">
        <f t="shared" si="505"/>
        <v>32484.687599148412</v>
      </c>
      <c r="AM593" s="42">
        <f t="shared" si="505"/>
        <v>33592.193114900168</v>
      </c>
      <c r="AN593" s="42">
        <f t="shared" si="505"/>
        <v>34725.827131897102</v>
      </c>
      <c r="AO593" s="42">
        <f t="shared" si="505"/>
        <v>35885.581275863151</v>
      </c>
      <c r="AP593" s="42">
        <f t="shared" si="505"/>
        <v>37071.410348697849</v>
      </c>
    </row>
    <row r="594" spans="1:42" outlineLevel="1" collapsed="1" x14ac:dyDescent="0.25">
      <c r="A594" s="7" t="s">
        <v>930</v>
      </c>
      <c r="B594" s="7" t="s">
        <v>870</v>
      </c>
      <c r="C594" s="7" t="s">
        <v>887</v>
      </c>
      <c r="H594" s="7" t="str">
        <f>INDEX(Variables!$B$5:$B$65,MATCH($A594,Variables!$A$5:$A$65,0))&amp;IF($C594="",""," | "&amp;INDEX(Mapping!$B$5:$B$26,MATCH($C594,Mapping!$A$5:$A$26,0))&amp;" | "&amp;INDEX(Mapping!$B$30:$B$41,MATCH($B594,Mapping!$A$30:$A$41,0)))</f>
        <v>Fuel use | Mining &amp; chemicals | All fuels</v>
      </c>
      <c r="I594" s="7" t="str">
        <f>INDEX(Variables!$C$5:$C$65,MATCH($A594,Variables!$A$5:$A$65,0))</f>
        <v>ktoe</v>
      </c>
      <c r="J594" s="7" t="str">
        <f>INDEX(Variables!$E$5:$E$65,MATCH($A594,Variables!$A$5:$A$65,0))</f>
        <v>Inputs (base year), CPAT eq. 3.3.3</v>
      </c>
      <c r="K594" s="7"/>
      <c r="L594" s="28" t="str">
        <f>LOWER(Settings!$C$4)&amp;".mit."&amp;$A594&amp;IF($C594="","","."&amp;$C594&amp;"."&amp;$B594)&amp;IF(INDEX(Variables!$D$5:$D$65,MATCH($A594,Variables!$A$5:$A$65,0))="","","."&amp;INDEX(Variables!$D$5:$D$65,MATCH($A594,Variables!$A$5:$A$65,0)))&amp;"."&amp;L$5</f>
        <v>egy.mit.ener.mch.all.e.1</v>
      </c>
      <c r="M594" s="41">
        <f t="shared" ref="M594:Z594" si="506">SUM(M640:M647)</f>
        <v>0</v>
      </c>
      <c r="N594" s="42">
        <f t="shared" si="506"/>
        <v>0</v>
      </c>
      <c r="O594" s="42">
        <f t="shared" si="506"/>
        <v>0</v>
      </c>
      <c r="P594" s="42">
        <f t="shared" si="506"/>
        <v>0</v>
      </c>
      <c r="Q594" s="42">
        <f t="shared" si="506"/>
        <v>0</v>
      </c>
      <c r="R594" s="42">
        <f t="shared" si="506"/>
        <v>0</v>
      </c>
      <c r="S594" s="42">
        <f t="shared" si="506"/>
        <v>0</v>
      </c>
      <c r="T594" s="42">
        <f t="shared" si="506"/>
        <v>0</v>
      </c>
      <c r="U594" s="42">
        <f t="shared" si="506"/>
        <v>0</v>
      </c>
      <c r="V594" s="42">
        <f t="shared" si="506"/>
        <v>0</v>
      </c>
      <c r="W594" s="42">
        <f t="shared" si="506"/>
        <v>0</v>
      </c>
      <c r="X594" s="42">
        <f t="shared" si="506"/>
        <v>0</v>
      </c>
      <c r="Y594" s="42">
        <f t="shared" si="506"/>
        <v>0</v>
      </c>
      <c r="Z594" s="42">
        <f t="shared" si="506"/>
        <v>0</v>
      </c>
      <c r="AA594" s="42"/>
      <c r="AB594" s="28" t="str">
        <f>LOWER(Settings!$C$4)&amp;".mit."&amp;$A594&amp;IF($C594="","","."&amp;$C594&amp;"."&amp;$B594)&amp;IF(INDEX(Variables!$D$5:$D$65,MATCH($A594,Variables!$A$5:$A$65,0))="","","."&amp;INDEX(Variables!$D$5:$D$65,MATCH($A594,Variables!$A$5:$A$65,0)))&amp;"."&amp;AB$5</f>
        <v>egy.mit.ener.mch.all.e.2</v>
      </c>
      <c r="AC594" s="41">
        <f t="shared" ref="AC594:AP594" si="507">SUM(AC640:AC647)</f>
        <v>0</v>
      </c>
      <c r="AD594" s="42">
        <f t="shared" si="507"/>
        <v>0</v>
      </c>
      <c r="AE594" s="42">
        <f t="shared" si="507"/>
        <v>0</v>
      </c>
      <c r="AF594" s="42">
        <f t="shared" si="507"/>
        <v>0</v>
      </c>
      <c r="AG594" s="42">
        <f t="shared" si="507"/>
        <v>0</v>
      </c>
      <c r="AH594" s="42">
        <f t="shared" si="507"/>
        <v>0</v>
      </c>
      <c r="AI594" s="42">
        <f t="shared" si="507"/>
        <v>0</v>
      </c>
      <c r="AJ594" s="42">
        <f t="shared" si="507"/>
        <v>0</v>
      </c>
      <c r="AK594" s="42">
        <f t="shared" si="507"/>
        <v>0</v>
      </c>
      <c r="AL594" s="42">
        <f t="shared" si="507"/>
        <v>0</v>
      </c>
      <c r="AM594" s="42">
        <f t="shared" si="507"/>
        <v>0</v>
      </c>
      <c r="AN594" s="42">
        <f t="shared" si="507"/>
        <v>0</v>
      </c>
      <c r="AO594" s="42">
        <f t="shared" si="507"/>
        <v>0</v>
      </c>
      <c r="AP594" s="42">
        <f t="shared" si="507"/>
        <v>0</v>
      </c>
    </row>
    <row r="595" spans="1:42" hidden="1" outlineLevel="2" x14ac:dyDescent="0.25">
      <c r="A595" s="5" t="s">
        <v>931</v>
      </c>
      <c r="B595" s="5" t="s">
        <v>869</v>
      </c>
      <c r="C595" s="5" t="s">
        <v>887</v>
      </c>
      <c r="D595" s="37">
        <f>INDEX(Inputs!$T$5:$T$132,MATCH($B595&amp;"|"&amp;$C595,Inputs!$A$5:$A$132,0))</f>
        <v>0.1</v>
      </c>
      <c r="E595" s="37">
        <f>INDEX(Inputs!$J$5:$J$132,MATCH($B595&amp;"|"&amp;$C595,Inputs!$A$5:$A$132,0))</f>
        <v>1</v>
      </c>
      <c r="F595" s="37">
        <f>INDEX(Inputs!$K$5:$K$132,MATCH($B595&amp;"|"&amp;$C595,Inputs!$A$5:$A$132,0))</f>
        <v>9</v>
      </c>
      <c r="G595" s="36"/>
      <c r="H595" s="5" t="str">
        <f>INDEX(Variables!$B$5:$B$65,MATCH($A595,Variables!$A$5:$A$65,0))&amp;IF($C595="",""," | "&amp;INDEX(Mapping!$B$5:$B$26,MATCH($C595,Mapping!$A$5:$A$26,0))&amp;" | "&amp;INDEX(Mapping!$B$30:$B$41,MATCH($B595,Mapping!$A$30:$A$41,0)))</f>
        <v>New carbon tax | Mining &amp; chemicals | Coal</v>
      </c>
      <c r="I595" s="5" t="str">
        <f>INDEX(Variables!$C$5:$C$65,MATCH($A595,Variables!$A$5:$A$65,0))</f>
        <v>$/GJ</v>
      </c>
      <c r="J595" s="5" t="str">
        <f>INDEX(Variables!$E$5:$E$65,MATCH($A595,Variables!$A$5:$A$65,0))</f>
        <v>Carbon price x EF x fuel and sector coverage</v>
      </c>
      <c r="K595" s="5"/>
      <c r="L595" s="23" t="str">
        <f>LOWER(Settings!$C$4)&amp;".mit."&amp;$A595&amp;IF($C595="","","."&amp;$C595&amp;"."&amp;$B595)&amp;IF(INDEX(Variables!$D$5:$D$65,MATCH($A595,Variables!$A$5:$A$65,0))="","","."&amp;INDEX(Variables!$D$5:$D$65,MATCH($A595,Variables!$A$5:$A$65,0)))&amp;"."&amp;L$5</f>
        <v>egy.mit.ctxnew.mch.coa.a.1</v>
      </c>
      <c r="M595" s="38">
        <f t="shared" ref="M595:Z602" si="508">M$12*$D595*INDEX(M$21:M$28,$E595)*INDEX(M$30:M$46,$F595)</f>
        <v>0</v>
      </c>
      <c r="N595" s="37">
        <f t="shared" si="508"/>
        <v>0</v>
      </c>
      <c r="O595" s="37">
        <f t="shared" si="508"/>
        <v>0</v>
      </c>
      <c r="P595" s="37">
        <f t="shared" si="508"/>
        <v>0</v>
      </c>
      <c r="Q595" s="37">
        <f t="shared" si="508"/>
        <v>0</v>
      </c>
      <c r="R595" s="37">
        <f t="shared" si="508"/>
        <v>0</v>
      </c>
      <c r="S595" s="37">
        <f t="shared" si="508"/>
        <v>0</v>
      </c>
      <c r="T595" s="37">
        <f t="shared" si="508"/>
        <v>0</v>
      </c>
      <c r="U595" s="37">
        <f t="shared" si="508"/>
        <v>0</v>
      </c>
      <c r="V595" s="37">
        <f t="shared" si="508"/>
        <v>0</v>
      </c>
      <c r="W595" s="37">
        <f t="shared" si="508"/>
        <v>0</v>
      </c>
      <c r="X595" s="37">
        <f t="shared" si="508"/>
        <v>0</v>
      </c>
      <c r="Y595" s="37">
        <f t="shared" si="508"/>
        <v>0</v>
      </c>
      <c r="Z595" s="37">
        <f t="shared" si="508"/>
        <v>0</v>
      </c>
      <c r="AA595" s="37"/>
      <c r="AB595" s="23" t="str">
        <f>LOWER(Settings!$C$4)&amp;".mit."&amp;$A595&amp;IF($C595="","","."&amp;$C595&amp;"."&amp;$B595)&amp;IF(INDEX(Variables!$D$5:$D$65,MATCH($A595,Variables!$A$5:$A$65,0))="","","."&amp;INDEX(Variables!$D$5:$D$65,MATCH($A595,Variables!$A$5:$A$65,0)))&amp;"."&amp;AB$5</f>
        <v>egy.mit.ctxnew.mch.coa.a.2</v>
      </c>
      <c r="AC595" s="38">
        <f t="shared" ref="AC595:AP602" si="509">AC$12*$D595*INDEX(AC$21:AC$28,$E595)*INDEX(AC$30:AC$46,$F595)</f>
        <v>0</v>
      </c>
      <c r="AD595" s="37">
        <f t="shared" si="509"/>
        <v>0</v>
      </c>
      <c r="AE595" s="37">
        <f t="shared" si="509"/>
        <v>0</v>
      </c>
      <c r="AF595" s="37">
        <f t="shared" si="509"/>
        <v>0</v>
      </c>
      <c r="AG595" s="37">
        <f t="shared" si="509"/>
        <v>0</v>
      </c>
      <c r="AH595" s="37">
        <f t="shared" si="509"/>
        <v>2</v>
      </c>
      <c r="AI595" s="37">
        <f t="shared" si="509"/>
        <v>2</v>
      </c>
      <c r="AJ595" s="37">
        <f t="shared" si="509"/>
        <v>2</v>
      </c>
      <c r="AK595" s="37">
        <f t="shared" si="509"/>
        <v>2</v>
      </c>
      <c r="AL595" s="37">
        <f t="shared" si="509"/>
        <v>2</v>
      </c>
      <c r="AM595" s="37">
        <f t="shared" si="509"/>
        <v>2</v>
      </c>
      <c r="AN595" s="37">
        <f t="shared" si="509"/>
        <v>2</v>
      </c>
      <c r="AO595" s="37">
        <f t="shared" si="509"/>
        <v>2</v>
      </c>
      <c r="AP595" s="37">
        <f t="shared" si="509"/>
        <v>2</v>
      </c>
    </row>
    <row r="596" spans="1:42" hidden="1" outlineLevel="2" x14ac:dyDescent="0.25">
      <c r="A596" s="5" t="s">
        <v>931</v>
      </c>
      <c r="B596" s="5" t="s">
        <v>871</v>
      </c>
      <c r="C596" s="5" t="s">
        <v>887</v>
      </c>
      <c r="D596" s="37">
        <f>INDEX(Inputs!$T$5:$T$132,MATCH($B596&amp;"|"&amp;$C596,Inputs!$A$5:$A$132,0))</f>
        <v>5.5800000000000002E-2</v>
      </c>
      <c r="E596" s="37">
        <f>INDEX(Inputs!$J$5:$J$132,MATCH($B596&amp;"|"&amp;$C596,Inputs!$A$5:$A$132,0))</f>
        <v>2</v>
      </c>
      <c r="F596" s="37">
        <f>INDEX(Inputs!$K$5:$K$132,MATCH($B596&amp;"|"&amp;$C596,Inputs!$A$5:$A$132,0))</f>
        <v>9</v>
      </c>
      <c r="G596" s="36"/>
      <c r="H596" s="5" t="str">
        <f>INDEX(Variables!$B$5:$B$65,MATCH($A596,Variables!$A$5:$A$65,0))&amp;IF($C596="",""," | "&amp;INDEX(Mapping!$B$5:$B$26,MATCH($C596,Mapping!$A$5:$A$26,0))&amp;" | "&amp;INDEX(Mapping!$B$30:$B$41,MATCH($B596,Mapping!$A$30:$A$41,0)))</f>
        <v>New carbon tax | Mining &amp; chemicals | Natural gas</v>
      </c>
      <c r="I596" s="5" t="str">
        <f>INDEX(Variables!$C$5:$C$65,MATCH($A596,Variables!$A$5:$A$65,0))</f>
        <v>$/GJ</v>
      </c>
      <c r="J596" s="5" t="str">
        <f>INDEX(Variables!$E$5:$E$65,MATCH($A596,Variables!$A$5:$A$65,0))</f>
        <v>Carbon price x EF x fuel and sector coverage</v>
      </c>
      <c r="K596" s="5"/>
      <c r="L596" s="23" t="str">
        <f>LOWER(Settings!$C$4)&amp;".mit."&amp;$A596&amp;IF($C596="","","."&amp;$C596&amp;"."&amp;$B596)&amp;IF(INDEX(Variables!$D$5:$D$65,MATCH($A596,Variables!$A$5:$A$65,0))="","","."&amp;INDEX(Variables!$D$5:$D$65,MATCH($A596,Variables!$A$5:$A$65,0)))&amp;"."&amp;L$5</f>
        <v>egy.mit.ctxnew.mch.nga.a.1</v>
      </c>
      <c r="M596" s="38">
        <f t="shared" si="508"/>
        <v>0</v>
      </c>
      <c r="N596" s="37">
        <f t="shared" si="508"/>
        <v>0</v>
      </c>
      <c r="O596" s="37">
        <f t="shared" si="508"/>
        <v>0</v>
      </c>
      <c r="P596" s="37">
        <f t="shared" si="508"/>
        <v>0</v>
      </c>
      <c r="Q596" s="37">
        <f t="shared" si="508"/>
        <v>0</v>
      </c>
      <c r="R596" s="37">
        <f t="shared" si="508"/>
        <v>0</v>
      </c>
      <c r="S596" s="37">
        <f t="shared" si="508"/>
        <v>0</v>
      </c>
      <c r="T596" s="37">
        <f t="shared" si="508"/>
        <v>0</v>
      </c>
      <c r="U596" s="37">
        <f t="shared" si="508"/>
        <v>0</v>
      </c>
      <c r="V596" s="37">
        <f t="shared" si="508"/>
        <v>0</v>
      </c>
      <c r="W596" s="37">
        <f t="shared" si="508"/>
        <v>0</v>
      </c>
      <c r="X596" s="37">
        <f t="shared" si="508"/>
        <v>0</v>
      </c>
      <c r="Y596" s="37">
        <f t="shared" si="508"/>
        <v>0</v>
      </c>
      <c r="Z596" s="37">
        <f t="shared" si="508"/>
        <v>0</v>
      </c>
      <c r="AA596" s="37"/>
      <c r="AB596" s="23" t="str">
        <f>LOWER(Settings!$C$4)&amp;".mit."&amp;$A596&amp;IF($C596="","","."&amp;$C596&amp;"."&amp;$B596)&amp;IF(INDEX(Variables!$D$5:$D$65,MATCH($A596,Variables!$A$5:$A$65,0))="","","."&amp;INDEX(Variables!$D$5:$D$65,MATCH($A596,Variables!$A$5:$A$65,0)))&amp;"."&amp;AB$5</f>
        <v>egy.mit.ctxnew.mch.nga.a.2</v>
      </c>
      <c r="AC596" s="38">
        <f t="shared" si="509"/>
        <v>0</v>
      </c>
      <c r="AD596" s="37">
        <f t="shared" si="509"/>
        <v>0</v>
      </c>
      <c r="AE596" s="37">
        <f t="shared" si="509"/>
        <v>0</v>
      </c>
      <c r="AF596" s="37">
        <f t="shared" si="509"/>
        <v>0</v>
      </c>
      <c r="AG596" s="37">
        <f t="shared" si="509"/>
        <v>0</v>
      </c>
      <c r="AH596" s="37">
        <f t="shared" si="509"/>
        <v>1.1160000000000001</v>
      </c>
      <c r="AI596" s="37">
        <f t="shared" si="509"/>
        <v>1.1160000000000001</v>
      </c>
      <c r="AJ596" s="37">
        <f t="shared" si="509"/>
        <v>1.1160000000000001</v>
      </c>
      <c r="AK596" s="37">
        <f t="shared" si="509"/>
        <v>1.1160000000000001</v>
      </c>
      <c r="AL596" s="37">
        <f t="shared" si="509"/>
        <v>1.1160000000000001</v>
      </c>
      <c r="AM596" s="37">
        <f t="shared" si="509"/>
        <v>1.1160000000000001</v>
      </c>
      <c r="AN596" s="37">
        <f t="shared" si="509"/>
        <v>1.1160000000000001</v>
      </c>
      <c r="AO596" s="37">
        <f t="shared" si="509"/>
        <v>1.1160000000000001</v>
      </c>
      <c r="AP596" s="37">
        <f t="shared" si="509"/>
        <v>1.1160000000000001</v>
      </c>
    </row>
    <row r="597" spans="1:42" hidden="1" outlineLevel="2" x14ac:dyDescent="0.25">
      <c r="A597" s="5" t="s">
        <v>931</v>
      </c>
      <c r="B597" s="5" t="s">
        <v>872</v>
      </c>
      <c r="C597" s="5" t="s">
        <v>887</v>
      </c>
      <c r="D597" s="37">
        <f>INDEX(Inputs!$T$5:$T$132,MATCH($B597&amp;"|"&amp;$C597,Inputs!$A$5:$A$132,0))</f>
        <v>6.7793000000000006E-2</v>
      </c>
      <c r="E597" s="37">
        <f>INDEX(Inputs!$J$5:$J$132,MATCH($B597&amp;"|"&amp;$C597,Inputs!$A$5:$A$132,0))</f>
        <v>3</v>
      </c>
      <c r="F597" s="37">
        <f>INDEX(Inputs!$K$5:$K$132,MATCH($B597&amp;"|"&amp;$C597,Inputs!$A$5:$A$132,0))</f>
        <v>9</v>
      </c>
      <c r="G597" s="36"/>
      <c r="H597" s="5" t="str">
        <f>INDEX(Variables!$B$5:$B$65,MATCH($A597,Variables!$A$5:$A$65,0))&amp;IF($C597="",""," | "&amp;INDEX(Mapping!$B$5:$B$26,MATCH($C597,Mapping!$A$5:$A$26,0))&amp;" | "&amp;INDEX(Mapping!$B$30:$B$41,MATCH($B597,Mapping!$A$30:$A$41,0)))</f>
        <v>New carbon tax | Mining &amp; chemicals | Gasoline</v>
      </c>
      <c r="I597" s="5" t="str">
        <f>INDEX(Variables!$C$5:$C$65,MATCH($A597,Variables!$A$5:$A$65,0))</f>
        <v>$/GJ</v>
      </c>
      <c r="J597" s="5" t="str">
        <f>INDEX(Variables!$E$5:$E$65,MATCH($A597,Variables!$A$5:$A$65,0))</f>
        <v>Carbon price x EF x fuel and sector coverage</v>
      </c>
      <c r="K597" s="5"/>
      <c r="L597" s="23" t="str">
        <f>LOWER(Settings!$C$4)&amp;".mit."&amp;$A597&amp;IF($C597="","","."&amp;$C597&amp;"."&amp;$B597)&amp;IF(INDEX(Variables!$D$5:$D$65,MATCH($A597,Variables!$A$5:$A$65,0))="","","."&amp;INDEX(Variables!$D$5:$D$65,MATCH($A597,Variables!$A$5:$A$65,0)))&amp;"."&amp;L$5</f>
        <v>egy.mit.ctxnew.mch.gso.a.1</v>
      </c>
      <c r="M597" s="38">
        <f t="shared" si="508"/>
        <v>0</v>
      </c>
      <c r="N597" s="37">
        <f t="shared" si="508"/>
        <v>0</v>
      </c>
      <c r="O597" s="37">
        <f t="shared" si="508"/>
        <v>0</v>
      </c>
      <c r="P597" s="37">
        <f t="shared" si="508"/>
        <v>0</v>
      </c>
      <c r="Q597" s="37">
        <f t="shared" si="508"/>
        <v>0</v>
      </c>
      <c r="R597" s="37">
        <f t="shared" si="508"/>
        <v>0</v>
      </c>
      <c r="S597" s="37">
        <f t="shared" si="508"/>
        <v>0</v>
      </c>
      <c r="T597" s="37">
        <f t="shared" si="508"/>
        <v>0</v>
      </c>
      <c r="U597" s="37">
        <f t="shared" si="508"/>
        <v>0</v>
      </c>
      <c r="V597" s="37">
        <f t="shared" si="508"/>
        <v>0</v>
      </c>
      <c r="W597" s="37">
        <f t="shared" si="508"/>
        <v>0</v>
      </c>
      <c r="X597" s="37">
        <f t="shared" si="508"/>
        <v>0</v>
      </c>
      <c r="Y597" s="37">
        <f t="shared" si="508"/>
        <v>0</v>
      </c>
      <c r="Z597" s="37">
        <f t="shared" si="508"/>
        <v>0</v>
      </c>
      <c r="AA597" s="37"/>
      <c r="AB597" s="23" t="str">
        <f>LOWER(Settings!$C$4)&amp;".mit."&amp;$A597&amp;IF($C597="","","."&amp;$C597&amp;"."&amp;$B597)&amp;IF(INDEX(Variables!$D$5:$D$65,MATCH($A597,Variables!$A$5:$A$65,0))="","","."&amp;INDEX(Variables!$D$5:$D$65,MATCH($A597,Variables!$A$5:$A$65,0)))&amp;"."&amp;AB$5</f>
        <v>egy.mit.ctxnew.mch.gso.a.2</v>
      </c>
      <c r="AC597" s="38">
        <f t="shared" si="509"/>
        <v>0</v>
      </c>
      <c r="AD597" s="37">
        <f t="shared" si="509"/>
        <v>0</v>
      </c>
      <c r="AE597" s="37">
        <f t="shared" si="509"/>
        <v>0</v>
      </c>
      <c r="AF597" s="37">
        <f t="shared" si="509"/>
        <v>0</v>
      </c>
      <c r="AG597" s="37">
        <f t="shared" si="509"/>
        <v>0</v>
      </c>
      <c r="AH597" s="37">
        <f t="shared" si="509"/>
        <v>1.3558600000000001</v>
      </c>
      <c r="AI597" s="37">
        <f t="shared" si="509"/>
        <v>1.3558600000000001</v>
      </c>
      <c r="AJ597" s="37">
        <f t="shared" si="509"/>
        <v>1.3558600000000001</v>
      </c>
      <c r="AK597" s="37">
        <f t="shared" si="509"/>
        <v>1.3558600000000001</v>
      </c>
      <c r="AL597" s="37">
        <f t="shared" si="509"/>
        <v>1.3558600000000001</v>
      </c>
      <c r="AM597" s="37">
        <f t="shared" si="509"/>
        <v>1.3558600000000001</v>
      </c>
      <c r="AN597" s="37">
        <f t="shared" si="509"/>
        <v>1.3558600000000001</v>
      </c>
      <c r="AO597" s="37">
        <f t="shared" si="509"/>
        <v>1.3558600000000001</v>
      </c>
      <c r="AP597" s="37">
        <f t="shared" si="509"/>
        <v>1.3558600000000001</v>
      </c>
    </row>
    <row r="598" spans="1:42" hidden="1" outlineLevel="2" x14ac:dyDescent="0.25">
      <c r="A598" s="5" t="s">
        <v>931</v>
      </c>
      <c r="B598" s="5" t="s">
        <v>873</v>
      </c>
      <c r="C598" s="5" t="s">
        <v>887</v>
      </c>
      <c r="D598" s="37">
        <f>INDEX(Inputs!$T$5:$T$132,MATCH($B598&amp;"|"&amp;$C598,Inputs!$A$5:$A$132,0))</f>
        <v>7.1844999999999992E-2</v>
      </c>
      <c r="E598" s="37">
        <f>INDEX(Inputs!$J$5:$J$132,MATCH($B598&amp;"|"&amp;$C598,Inputs!$A$5:$A$132,0))</f>
        <v>4</v>
      </c>
      <c r="F598" s="37">
        <f>INDEX(Inputs!$K$5:$K$132,MATCH($B598&amp;"|"&amp;$C598,Inputs!$A$5:$A$132,0))</f>
        <v>9</v>
      </c>
      <c r="G598" s="36"/>
      <c r="H598" s="5" t="str">
        <f>INDEX(Variables!$B$5:$B$65,MATCH($A598,Variables!$A$5:$A$65,0))&amp;IF($C598="",""," | "&amp;INDEX(Mapping!$B$5:$B$26,MATCH($C598,Mapping!$A$5:$A$26,0))&amp;" | "&amp;INDEX(Mapping!$B$30:$B$41,MATCH($B598,Mapping!$A$30:$A$41,0)))</f>
        <v>New carbon tax | Mining &amp; chemicals | Diesel</v>
      </c>
      <c r="I598" s="5" t="str">
        <f>INDEX(Variables!$C$5:$C$65,MATCH($A598,Variables!$A$5:$A$65,0))</f>
        <v>$/GJ</v>
      </c>
      <c r="J598" s="5" t="str">
        <f>INDEX(Variables!$E$5:$E$65,MATCH($A598,Variables!$A$5:$A$65,0))</f>
        <v>Carbon price x EF x fuel and sector coverage</v>
      </c>
      <c r="K598" s="5"/>
      <c r="L598" s="23" t="str">
        <f>LOWER(Settings!$C$4)&amp;".mit."&amp;$A598&amp;IF($C598="","","."&amp;$C598&amp;"."&amp;$B598)&amp;IF(INDEX(Variables!$D$5:$D$65,MATCH($A598,Variables!$A$5:$A$65,0))="","","."&amp;INDEX(Variables!$D$5:$D$65,MATCH($A598,Variables!$A$5:$A$65,0)))&amp;"."&amp;L$5</f>
        <v>egy.mit.ctxnew.mch.die.a.1</v>
      </c>
      <c r="M598" s="38">
        <f t="shared" si="508"/>
        <v>0</v>
      </c>
      <c r="N598" s="37">
        <f t="shared" si="508"/>
        <v>0</v>
      </c>
      <c r="O598" s="37">
        <f t="shared" si="508"/>
        <v>0</v>
      </c>
      <c r="P598" s="37">
        <f t="shared" si="508"/>
        <v>0</v>
      </c>
      <c r="Q598" s="37">
        <f t="shared" si="508"/>
        <v>0</v>
      </c>
      <c r="R598" s="37">
        <f t="shared" si="508"/>
        <v>0</v>
      </c>
      <c r="S598" s="37">
        <f t="shared" si="508"/>
        <v>0</v>
      </c>
      <c r="T598" s="37">
        <f t="shared" si="508"/>
        <v>0</v>
      </c>
      <c r="U598" s="37">
        <f t="shared" si="508"/>
        <v>0</v>
      </c>
      <c r="V598" s="37">
        <f t="shared" si="508"/>
        <v>0</v>
      </c>
      <c r="W598" s="37">
        <f t="shared" si="508"/>
        <v>0</v>
      </c>
      <c r="X598" s="37">
        <f t="shared" si="508"/>
        <v>0</v>
      </c>
      <c r="Y598" s="37">
        <f t="shared" si="508"/>
        <v>0</v>
      </c>
      <c r="Z598" s="37">
        <f t="shared" si="508"/>
        <v>0</v>
      </c>
      <c r="AA598" s="37"/>
      <c r="AB598" s="23" t="str">
        <f>LOWER(Settings!$C$4)&amp;".mit."&amp;$A598&amp;IF($C598="","","."&amp;$C598&amp;"."&amp;$B598)&amp;IF(INDEX(Variables!$D$5:$D$65,MATCH($A598,Variables!$A$5:$A$65,0))="","","."&amp;INDEX(Variables!$D$5:$D$65,MATCH($A598,Variables!$A$5:$A$65,0)))&amp;"."&amp;AB$5</f>
        <v>egy.mit.ctxnew.mch.die.a.2</v>
      </c>
      <c r="AC598" s="38">
        <f t="shared" si="509"/>
        <v>0</v>
      </c>
      <c r="AD598" s="37">
        <f t="shared" si="509"/>
        <v>0</v>
      </c>
      <c r="AE598" s="37">
        <f t="shared" si="509"/>
        <v>0</v>
      </c>
      <c r="AF598" s="37">
        <f t="shared" si="509"/>
        <v>0</v>
      </c>
      <c r="AG598" s="37">
        <f t="shared" si="509"/>
        <v>0</v>
      </c>
      <c r="AH598" s="37">
        <f t="shared" si="509"/>
        <v>1.4368999999999998</v>
      </c>
      <c r="AI598" s="37">
        <f t="shared" si="509"/>
        <v>1.4368999999999998</v>
      </c>
      <c r="AJ598" s="37">
        <f t="shared" si="509"/>
        <v>1.4368999999999998</v>
      </c>
      <c r="AK598" s="37">
        <f t="shared" si="509"/>
        <v>1.4368999999999998</v>
      </c>
      <c r="AL598" s="37">
        <f t="shared" si="509"/>
        <v>1.4368999999999998</v>
      </c>
      <c r="AM598" s="37">
        <f t="shared" si="509"/>
        <v>1.4368999999999998</v>
      </c>
      <c r="AN598" s="37">
        <f t="shared" si="509"/>
        <v>1.4368999999999998</v>
      </c>
      <c r="AO598" s="37">
        <f t="shared" si="509"/>
        <v>1.4368999999999998</v>
      </c>
      <c r="AP598" s="37">
        <f t="shared" si="509"/>
        <v>1.4368999999999998</v>
      </c>
    </row>
    <row r="599" spans="1:42" hidden="1" outlineLevel="2" x14ac:dyDescent="0.25">
      <c r="A599" s="5" t="s">
        <v>931</v>
      </c>
      <c r="B599" s="5" t="s">
        <v>874</v>
      </c>
      <c r="C599" s="5" t="s">
        <v>887</v>
      </c>
      <c r="D599" s="37">
        <f>INDEX(Inputs!$T$5:$T$132,MATCH($B599&amp;"|"&amp;$C599,Inputs!$A$5:$A$132,0))</f>
        <v>6.8599999999999994E-2</v>
      </c>
      <c r="E599" s="37">
        <f>INDEX(Inputs!$J$5:$J$132,MATCH($B599&amp;"|"&amp;$C599,Inputs!$A$5:$A$132,0))</f>
        <v>5</v>
      </c>
      <c r="F599" s="37">
        <f>INDEX(Inputs!$K$5:$K$132,MATCH($B599&amp;"|"&amp;$C599,Inputs!$A$5:$A$132,0))</f>
        <v>9</v>
      </c>
      <c r="G599" s="36"/>
      <c r="H599" s="5" t="str">
        <f>INDEX(Variables!$B$5:$B$65,MATCH($A599,Variables!$A$5:$A$65,0))&amp;IF($C599="",""," | "&amp;INDEX(Mapping!$B$5:$B$26,MATCH($C599,Mapping!$A$5:$A$26,0))&amp;" | "&amp;INDEX(Mapping!$B$30:$B$41,MATCH($B599,Mapping!$A$30:$A$41,0)))</f>
        <v>New carbon tax | Mining &amp; chemicals | LPG</v>
      </c>
      <c r="I599" s="5" t="str">
        <f>INDEX(Variables!$C$5:$C$65,MATCH($A599,Variables!$A$5:$A$65,0))</f>
        <v>$/GJ</v>
      </c>
      <c r="J599" s="5" t="str">
        <f>INDEX(Variables!$E$5:$E$65,MATCH($A599,Variables!$A$5:$A$65,0))</f>
        <v>Carbon price x EF x fuel and sector coverage</v>
      </c>
      <c r="K599" s="5"/>
      <c r="L599" s="23" t="str">
        <f>LOWER(Settings!$C$4)&amp;".mit."&amp;$A599&amp;IF($C599="","","."&amp;$C599&amp;"."&amp;$B599)&amp;IF(INDEX(Variables!$D$5:$D$65,MATCH($A599,Variables!$A$5:$A$65,0))="","","."&amp;INDEX(Variables!$D$5:$D$65,MATCH($A599,Variables!$A$5:$A$65,0)))&amp;"."&amp;L$5</f>
        <v>egy.mit.ctxnew.mch.lpg.a.1</v>
      </c>
      <c r="M599" s="38">
        <f t="shared" si="508"/>
        <v>0</v>
      </c>
      <c r="N599" s="37">
        <f t="shared" si="508"/>
        <v>0</v>
      </c>
      <c r="O599" s="37">
        <f t="shared" si="508"/>
        <v>0</v>
      </c>
      <c r="P599" s="37">
        <f t="shared" si="508"/>
        <v>0</v>
      </c>
      <c r="Q599" s="37">
        <f t="shared" si="508"/>
        <v>0</v>
      </c>
      <c r="R599" s="37">
        <f t="shared" si="508"/>
        <v>0</v>
      </c>
      <c r="S599" s="37">
        <f t="shared" si="508"/>
        <v>0</v>
      </c>
      <c r="T599" s="37">
        <f t="shared" si="508"/>
        <v>0</v>
      </c>
      <c r="U599" s="37">
        <f t="shared" si="508"/>
        <v>0</v>
      </c>
      <c r="V599" s="37">
        <f t="shared" si="508"/>
        <v>0</v>
      </c>
      <c r="W599" s="37">
        <f t="shared" si="508"/>
        <v>0</v>
      </c>
      <c r="X599" s="37">
        <f t="shared" si="508"/>
        <v>0</v>
      </c>
      <c r="Y599" s="37">
        <f t="shared" si="508"/>
        <v>0</v>
      </c>
      <c r="Z599" s="37">
        <f t="shared" si="508"/>
        <v>0</v>
      </c>
      <c r="AA599" s="37"/>
      <c r="AB599" s="23" t="str">
        <f>LOWER(Settings!$C$4)&amp;".mit."&amp;$A599&amp;IF($C599="","","."&amp;$C599&amp;"."&amp;$B599)&amp;IF(INDEX(Variables!$D$5:$D$65,MATCH($A599,Variables!$A$5:$A$65,0))="","","."&amp;INDEX(Variables!$D$5:$D$65,MATCH($A599,Variables!$A$5:$A$65,0)))&amp;"."&amp;AB$5</f>
        <v>egy.mit.ctxnew.mch.lpg.a.2</v>
      </c>
      <c r="AC599" s="38">
        <f t="shared" si="509"/>
        <v>0</v>
      </c>
      <c r="AD599" s="37">
        <f t="shared" si="509"/>
        <v>0</v>
      </c>
      <c r="AE599" s="37">
        <f t="shared" si="509"/>
        <v>0</v>
      </c>
      <c r="AF599" s="37">
        <f t="shared" si="509"/>
        <v>0</v>
      </c>
      <c r="AG599" s="37">
        <f t="shared" si="509"/>
        <v>0</v>
      </c>
      <c r="AH599" s="37">
        <f t="shared" si="509"/>
        <v>1.3719999999999999</v>
      </c>
      <c r="AI599" s="37">
        <f t="shared" si="509"/>
        <v>1.3719999999999999</v>
      </c>
      <c r="AJ599" s="37">
        <f t="shared" si="509"/>
        <v>1.3719999999999999</v>
      </c>
      <c r="AK599" s="37">
        <f t="shared" si="509"/>
        <v>1.3719999999999999</v>
      </c>
      <c r="AL599" s="37">
        <f t="shared" si="509"/>
        <v>1.3719999999999999</v>
      </c>
      <c r="AM599" s="37">
        <f t="shared" si="509"/>
        <v>1.3719999999999999</v>
      </c>
      <c r="AN599" s="37">
        <f t="shared" si="509"/>
        <v>1.3719999999999999</v>
      </c>
      <c r="AO599" s="37">
        <f t="shared" si="509"/>
        <v>1.3719999999999999</v>
      </c>
      <c r="AP599" s="37">
        <f t="shared" si="509"/>
        <v>1.3719999999999999</v>
      </c>
    </row>
    <row r="600" spans="1:42" hidden="1" outlineLevel="2" x14ac:dyDescent="0.25">
      <c r="A600" s="5" t="s">
        <v>931</v>
      </c>
      <c r="B600" s="5" t="s">
        <v>875</v>
      </c>
      <c r="C600" s="5" t="s">
        <v>887</v>
      </c>
      <c r="D600" s="37">
        <f>INDEX(Inputs!$T$5:$T$132,MATCH($B600&amp;"|"&amp;$C600,Inputs!$A$5:$A$132,0))</f>
        <v>6.7793000000000006E-2</v>
      </c>
      <c r="E600" s="37">
        <f>INDEX(Inputs!$J$5:$J$132,MATCH($B600&amp;"|"&amp;$C600,Inputs!$A$5:$A$132,0))</f>
        <v>6</v>
      </c>
      <c r="F600" s="37">
        <f>INDEX(Inputs!$K$5:$K$132,MATCH($B600&amp;"|"&amp;$C600,Inputs!$A$5:$A$132,0))</f>
        <v>9</v>
      </c>
      <c r="G600" s="36"/>
      <c r="H600" s="5" t="str">
        <f>INDEX(Variables!$B$5:$B$65,MATCH($A600,Variables!$A$5:$A$65,0))&amp;IF($C600="",""," | "&amp;INDEX(Mapping!$B$5:$B$26,MATCH($C600,Mapping!$A$5:$A$26,0))&amp;" | "&amp;INDEX(Mapping!$B$30:$B$41,MATCH($B600,Mapping!$A$30:$A$41,0)))</f>
        <v>New carbon tax | Mining &amp; chemicals | Kerosene</v>
      </c>
      <c r="I600" s="5" t="str">
        <f>INDEX(Variables!$C$5:$C$65,MATCH($A600,Variables!$A$5:$A$65,0))</f>
        <v>$/GJ</v>
      </c>
      <c r="J600" s="5" t="str">
        <f>INDEX(Variables!$E$5:$E$65,MATCH($A600,Variables!$A$5:$A$65,0))</f>
        <v>Carbon price x EF x fuel and sector coverage</v>
      </c>
      <c r="K600" s="5"/>
      <c r="L600" s="23" t="str">
        <f>LOWER(Settings!$C$4)&amp;".mit."&amp;$A600&amp;IF($C600="","","."&amp;$C600&amp;"."&amp;$B600)&amp;IF(INDEX(Variables!$D$5:$D$65,MATCH($A600,Variables!$A$5:$A$65,0))="","","."&amp;INDEX(Variables!$D$5:$D$65,MATCH($A600,Variables!$A$5:$A$65,0)))&amp;"."&amp;L$5</f>
        <v>egy.mit.ctxnew.mch.ker.a.1</v>
      </c>
      <c r="M600" s="38">
        <f t="shared" si="508"/>
        <v>0</v>
      </c>
      <c r="N600" s="37">
        <f t="shared" si="508"/>
        <v>0</v>
      </c>
      <c r="O600" s="37">
        <f t="shared" si="508"/>
        <v>0</v>
      </c>
      <c r="P600" s="37">
        <f t="shared" si="508"/>
        <v>0</v>
      </c>
      <c r="Q600" s="37">
        <f t="shared" si="508"/>
        <v>0</v>
      </c>
      <c r="R600" s="37">
        <f t="shared" si="508"/>
        <v>0</v>
      </c>
      <c r="S600" s="37">
        <f t="shared" si="508"/>
        <v>0</v>
      </c>
      <c r="T600" s="37">
        <f t="shared" si="508"/>
        <v>0</v>
      </c>
      <c r="U600" s="37">
        <f t="shared" si="508"/>
        <v>0</v>
      </c>
      <c r="V600" s="37">
        <f t="shared" si="508"/>
        <v>0</v>
      </c>
      <c r="W600" s="37">
        <f t="shared" si="508"/>
        <v>0</v>
      </c>
      <c r="X600" s="37">
        <f t="shared" si="508"/>
        <v>0</v>
      </c>
      <c r="Y600" s="37">
        <f t="shared" si="508"/>
        <v>0</v>
      </c>
      <c r="Z600" s="37">
        <f t="shared" si="508"/>
        <v>0</v>
      </c>
      <c r="AA600" s="37"/>
      <c r="AB600" s="23" t="str">
        <f>LOWER(Settings!$C$4)&amp;".mit."&amp;$A600&amp;IF($C600="","","."&amp;$C600&amp;"."&amp;$B600)&amp;IF(INDEX(Variables!$D$5:$D$65,MATCH($A600,Variables!$A$5:$A$65,0))="","","."&amp;INDEX(Variables!$D$5:$D$65,MATCH($A600,Variables!$A$5:$A$65,0)))&amp;"."&amp;AB$5</f>
        <v>egy.mit.ctxnew.mch.ker.a.2</v>
      </c>
      <c r="AC600" s="38">
        <f t="shared" si="509"/>
        <v>0</v>
      </c>
      <c r="AD600" s="37">
        <f t="shared" si="509"/>
        <v>0</v>
      </c>
      <c r="AE600" s="37">
        <f t="shared" si="509"/>
        <v>0</v>
      </c>
      <c r="AF600" s="37">
        <f t="shared" si="509"/>
        <v>0</v>
      </c>
      <c r="AG600" s="37">
        <f t="shared" si="509"/>
        <v>0</v>
      </c>
      <c r="AH600" s="37">
        <f t="shared" si="509"/>
        <v>1.3558600000000001</v>
      </c>
      <c r="AI600" s="37">
        <f t="shared" si="509"/>
        <v>1.3558600000000001</v>
      </c>
      <c r="AJ600" s="37">
        <f t="shared" si="509"/>
        <v>1.3558600000000001</v>
      </c>
      <c r="AK600" s="37">
        <f t="shared" si="509"/>
        <v>1.3558600000000001</v>
      </c>
      <c r="AL600" s="37">
        <f t="shared" si="509"/>
        <v>1.3558600000000001</v>
      </c>
      <c r="AM600" s="37">
        <f t="shared" si="509"/>
        <v>1.3558600000000001</v>
      </c>
      <c r="AN600" s="37">
        <f t="shared" si="509"/>
        <v>1.3558600000000001</v>
      </c>
      <c r="AO600" s="37">
        <f t="shared" si="509"/>
        <v>1.3558600000000001</v>
      </c>
      <c r="AP600" s="37">
        <f t="shared" si="509"/>
        <v>1.3558600000000001</v>
      </c>
    </row>
    <row r="601" spans="1:42" hidden="1" outlineLevel="2" x14ac:dyDescent="0.25">
      <c r="A601" s="5" t="s">
        <v>931</v>
      </c>
      <c r="B601" s="5" t="s">
        <v>876</v>
      </c>
      <c r="C601" s="5" t="s">
        <v>887</v>
      </c>
      <c r="D601" s="37">
        <f>INDEX(Inputs!$T$5:$T$132,MATCH($B601&amp;"|"&amp;$C601,Inputs!$A$5:$A$132,0))</f>
        <v>7.6700000000000004E-2</v>
      </c>
      <c r="E601" s="37">
        <f>INDEX(Inputs!$J$5:$J$132,MATCH($B601&amp;"|"&amp;$C601,Inputs!$A$5:$A$132,0))</f>
        <v>7</v>
      </c>
      <c r="F601" s="37">
        <f>INDEX(Inputs!$K$5:$K$132,MATCH($B601&amp;"|"&amp;$C601,Inputs!$A$5:$A$132,0))</f>
        <v>9</v>
      </c>
      <c r="G601" s="36"/>
      <c r="H601" s="5" t="str">
        <f>INDEX(Variables!$B$5:$B$65,MATCH($A601,Variables!$A$5:$A$65,0))&amp;IF($C601="",""," | "&amp;INDEX(Mapping!$B$5:$B$26,MATCH($C601,Mapping!$A$5:$A$26,0))&amp;" | "&amp;INDEX(Mapping!$B$30:$B$41,MATCH($B601,Mapping!$A$30:$A$41,0)))</f>
        <v>New carbon tax | Mining &amp; chemicals | Other oil products</v>
      </c>
      <c r="I601" s="5" t="str">
        <f>INDEX(Variables!$C$5:$C$65,MATCH($A601,Variables!$A$5:$A$65,0))</f>
        <v>$/GJ</v>
      </c>
      <c r="J601" s="5" t="str">
        <f>INDEX(Variables!$E$5:$E$65,MATCH($A601,Variables!$A$5:$A$65,0))</f>
        <v>Carbon price x EF x fuel and sector coverage</v>
      </c>
      <c r="K601" s="5"/>
      <c r="L601" s="23" t="str">
        <f>LOWER(Settings!$C$4)&amp;".mit."&amp;$A601&amp;IF($C601="","","."&amp;$C601&amp;"."&amp;$B601)&amp;IF(INDEX(Variables!$D$5:$D$65,MATCH($A601,Variables!$A$5:$A$65,0))="","","."&amp;INDEX(Variables!$D$5:$D$65,MATCH($A601,Variables!$A$5:$A$65,0)))&amp;"."&amp;L$5</f>
        <v>egy.mit.ctxnew.mch.oop.a.1</v>
      </c>
      <c r="M601" s="38">
        <f t="shared" si="508"/>
        <v>0</v>
      </c>
      <c r="N601" s="37">
        <f t="shared" si="508"/>
        <v>0</v>
      </c>
      <c r="O601" s="37">
        <f t="shared" si="508"/>
        <v>0</v>
      </c>
      <c r="P601" s="37">
        <f t="shared" si="508"/>
        <v>0</v>
      </c>
      <c r="Q601" s="37">
        <f t="shared" si="508"/>
        <v>0</v>
      </c>
      <c r="R601" s="37">
        <f t="shared" si="508"/>
        <v>0</v>
      </c>
      <c r="S601" s="37">
        <f t="shared" si="508"/>
        <v>0</v>
      </c>
      <c r="T601" s="37">
        <f t="shared" si="508"/>
        <v>0</v>
      </c>
      <c r="U601" s="37">
        <f t="shared" si="508"/>
        <v>0</v>
      </c>
      <c r="V601" s="37">
        <f t="shared" si="508"/>
        <v>0</v>
      </c>
      <c r="W601" s="37">
        <f t="shared" si="508"/>
        <v>0</v>
      </c>
      <c r="X601" s="37">
        <f t="shared" si="508"/>
        <v>0</v>
      </c>
      <c r="Y601" s="37">
        <f t="shared" si="508"/>
        <v>0</v>
      </c>
      <c r="Z601" s="37">
        <f t="shared" si="508"/>
        <v>0</v>
      </c>
      <c r="AA601" s="37"/>
      <c r="AB601" s="23" t="str">
        <f>LOWER(Settings!$C$4)&amp;".mit."&amp;$A601&amp;IF($C601="","","."&amp;$C601&amp;"."&amp;$B601)&amp;IF(INDEX(Variables!$D$5:$D$65,MATCH($A601,Variables!$A$5:$A$65,0))="","","."&amp;INDEX(Variables!$D$5:$D$65,MATCH($A601,Variables!$A$5:$A$65,0)))&amp;"."&amp;AB$5</f>
        <v>egy.mit.ctxnew.mch.oop.a.2</v>
      </c>
      <c r="AC601" s="38">
        <f t="shared" si="509"/>
        <v>0</v>
      </c>
      <c r="AD601" s="37">
        <f t="shared" si="509"/>
        <v>0</v>
      </c>
      <c r="AE601" s="37">
        <f t="shared" si="509"/>
        <v>0</v>
      </c>
      <c r="AF601" s="37">
        <f t="shared" si="509"/>
        <v>0</v>
      </c>
      <c r="AG601" s="37">
        <f t="shared" si="509"/>
        <v>0</v>
      </c>
      <c r="AH601" s="37">
        <f t="shared" si="509"/>
        <v>1.534</v>
      </c>
      <c r="AI601" s="37">
        <f t="shared" si="509"/>
        <v>1.534</v>
      </c>
      <c r="AJ601" s="37">
        <f t="shared" si="509"/>
        <v>1.534</v>
      </c>
      <c r="AK601" s="37">
        <f t="shared" si="509"/>
        <v>1.534</v>
      </c>
      <c r="AL601" s="37">
        <f t="shared" si="509"/>
        <v>1.534</v>
      </c>
      <c r="AM601" s="37">
        <f t="shared" si="509"/>
        <v>1.534</v>
      </c>
      <c r="AN601" s="37">
        <f t="shared" si="509"/>
        <v>1.534</v>
      </c>
      <c r="AO601" s="37">
        <f t="shared" si="509"/>
        <v>1.534</v>
      </c>
      <c r="AP601" s="37">
        <f t="shared" si="509"/>
        <v>1.534</v>
      </c>
    </row>
    <row r="602" spans="1:42" hidden="1" outlineLevel="2" x14ac:dyDescent="0.25">
      <c r="A602" s="5" t="s">
        <v>931</v>
      </c>
      <c r="B602" s="5" t="s">
        <v>877</v>
      </c>
      <c r="C602" s="5" t="s">
        <v>887</v>
      </c>
      <c r="D602" s="37">
        <f>INDEX(Inputs!$T$5:$T$132,MATCH($B602&amp;"|"&amp;$C602,Inputs!$A$5:$A$132,0))</f>
        <v>0</v>
      </c>
      <c r="E602" s="37">
        <f>INDEX(Inputs!$J$5:$J$132,MATCH($B602&amp;"|"&amp;$C602,Inputs!$A$5:$A$132,0))</f>
        <v>8</v>
      </c>
      <c r="F602" s="37">
        <f>INDEX(Inputs!$K$5:$K$132,MATCH($B602&amp;"|"&amp;$C602,Inputs!$A$5:$A$132,0))</f>
        <v>9</v>
      </c>
      <c r="G602" s="36"/>
      <c r="H602" s="5" t="str">
        <f>INDEX(Variables!$B$5:$B$65,MATCH($A602,Variables!$A$5:$A$65,0))&amp;IF($C602="",""," | "&amp;INDEX(Mapping!$B$5:$B$26,MATCH($C602,Mapping!$A$5:$A$26,0))&amp;" | "&amp;INDEX(Mapping!$B$30:$B$41,MATCH($B602,Mapping!$A$30:$A$41,0)))</f>
        <v>New carbon tax | Mining &amp; chemicals | Biomass</v>
      </c>
      <c r="I602" s="5" t="str">
        <f>INDEX(Variables!$C$5:$C$65,MATCH($A602,Variables!$A$5:$A$65,0))</f>
        <v>$/GJ</v>
      </c>
      <c r="J602" s="5" t="str">
        <f>INDEX(Variables!$E$5:$E$65,MATCH($A602,Variables!$A$5:$A$65,0))</f>
        <v>Carbon price x EF x fuel and sector coverage</v>
      </c>
      <c r="K602" s="5"/>
      <c r="L602" s="23" t="str">
        <f>LOWER(Settings!$C$4)&amp;".mit."&amp;$A602&amp;IF($C602="","","."&amp;$C602&amp;"."&amp;$B602)&amp;IF(INDEX(Variables!$D$5:$D$65,MATCH($A602,Variables!$A$5:$A$65,0))="","","."&amp;INDEX(Variables!$D$5:$D$65,MATCH($A602,Variables!$A$5:$A$65,0)))&amp;"."&amp;L$5</f>
        <v>egy.mit.ctxnew.mch.bio.a.1</v>
      </c>
      <c r="M602" s="38">
        <f t="shared" si="508"/>
        <v>0</v>
      </c>
      <c r="N602" s="37">
        <f t="shared" si="508"/>
        <v>0</v>
      </c>
      <c r="O602" s="37">
        <f t="shared" si="508"/>
        <v>0</v>
      </c>
      <c r="P602" s="37">
        <f t="shared" si="508"/>
        <v>0</v>
      </c>
      <c r="Q602" s="37">
        <f t="shared" si="508"/>
        <v>0</v>
      </c>
      <c r="R602" s="37">
        <f t="shared" si="508"/>
        <v>0</v>
      </c>
      <c r="S602" s="37">
        <f t="shared" si="508"/>
        <v>0</v>
      </c>
      <c r="T602" s="37">
        <f t="shared" si="508"/>
        <v>0</v>
      </c>
      <c r="U602" s="37">
        <f t="shared" si="508"/>
        <v>0</v>
      </c>
      <c r="V602" s="37">
        <f t="shared" si="508"/>
        <v>0</v>
      </c>
      <c r="W602" s="37">
        <f t="shared" si="508"/>
        <v>0</v>
      </c>
      <c r="X602" s="37">
        <f t="shared" si="508"/>
        <v>0</v>
      </c>
      <c r="Y602" s="37">
        <f t="shared" si="508"/>
        <v>0</v>
      </c>
      <c r="Z602" s="37">
        <f t="shared" si="508"/>
        <v>0</v>
      </c>
      <c r="AA602" s="37"/>
      <c r="AB602" s="23" t="str">
        <f>LOWER(Settings!$C$4)&amp;".mit."&amp;$A602&amp;IF($C602="","","."&amp;$C602&amp;"."&amp;$B602)&amp;IF(INDEX(Variables!$D$5:$D$65,MATCH($A602,Variables!$A$5:$A$65,0))="","","."&amp;INDEX(Variables!$D$5:$D$65,MATCH($A602,Variables!$A$5:$A$65,0)))&amp;"."&amp;AB$5</f>
        <v>egy.mit.ctxnew.mch.bio.a.2</v>
      </c>
      <c r="AC602" s="38">
        <f t="shared" si="509"/>
        <v>0</v>
      </c>
      <c r="AD602" s="37">
        <f t="shared" si="509"/>
        <v>0</v>
      </c>
      <c r="AE602" s="37">
        <f t="shared" si="509"/>
        <v>0</v>
      </c>
      <c r="AF602" s="37">
        <f t="shared" si="509"/>
        <v>0</v>
      </c>
      <c r="AG602" s="37">
        <f t="shared" si="509"/>
        <v>0</v>
      </c>
      <c r="AH602" s="37">
        <f t="shared" si="509"/>
        <v>0</v>
      </c>
      <c r="AI602" s="37">
        <f t="shared" si="509"/>
        <v>0</v>
      </c>
      <c r="AJ602" s="37">
        <f t="shared" si="509"/>
        <v>0</v>
      </c>
      <c r="AK602" s="37">
        <f t="shared" si="509"/>
        <v>0</v>
      </c>
      <c r="AL602" s="37">
        <f t="shared" si="509"/>
        <v>0</v>
      </c>
      <c r="AM602" s="37">
        <f t="shared" si="509"/>
        <v>0</v>
      </c>
      <c r="AN602" s="37">
        <f t="shared" si="509"/>
        <v>0</v>
      </c>
      <c r="AO602" s="37">
        <f t="shared" si="509"/>
        <v>0</v>
      </c>
      <c r="AP602" s="37">
        <f t="shared" si="509"/>
        <v>0</v>
      </c>
    </row>
    <row r="603" spans="1:42" hidden="1" outlineLevel="2" x14ac:dyDescent="0.25"/>
    <row r="604" spans="1:42" hidden="1" outlineLevel="2" x14ac:dyDescent="0.25">
      <c r="A604" s="5" t="s">
        <v>932</v>
      </c>
      <c r="B604" s="5" t="s">
        <v>869</v>
      </c>
      <c r="C604" s="5" t="s">
        <v>887</v>
      </c>
      <c r="D604" s="37">
        <f>INDEX(Inputs!$L$5:$L$132,MATCH($B604&amp;"|"&amp;$C604,Inputs!$A$5:$A$132,0))</f>
        <v>3</v>
      </c>
      <c r="E604" s="37">
        <f>INDEX(Inputs!$I$5:$I$132,MATCH($B604&amp;"|"&amp;$C604,Inputs!$A$5:$A$132,0))</f>
        <v>1</v>
      </c>
      <c r="F604" s="36"/>
      <c r="G604" s="36"/>
      <c r="H604" s="5" t="str">
        <f>INDEX(Variables!$B$5:$B$65,MATCH($A604,Variables!$A$5:$A$65,0))&amp;IF($C604="",""," | "&amp;INDEX(Mapping!$B$5:$B$26,MATCH($C604,Mapping!$A$5:$A$26,0))&amp;" | "&amp;INDEX(Mapping!$B$30:$B$41,MATCH($B604,Mapping!$A$30:$A$41,0)))</f>
        <v>New excise tax (fuel price reform) | Mining &amp; chemicals | Coal</v>
      </c>
      <c r="I604" s="5" t="str">
        <f>INDEX(Variables!$C$5:$C$65,MATCH($A604,Variables!$A$5:$A$65,0))</f>
        <v>$/GJ</v>
      </c>
      <c r="J604" s="5" t="str">
        <f>INDEX(Variables!$E$5:$E$65,MATCH($A604,Variables!$A$5:$A$65,0))</f>
        <v>Fuel price reform path / GJ per unit</v>
      </c>
      <c r="K604" s="5"/>
      <c r="L604" s="23" t="str">
        <f>LOWER(Settings!$C$4)&amp;".mit."&amp;$A604&amp;IF($C604="","","."&amp;$C604&amp;"."&amp;$B604)&amp;IF(INDEX(Variables!$D$5:$D$65,MATCH($A604,Variables!$A$5:$A$65,0))="","","."&amp;INDEX(Variables!$D$5:$D$65,MATCH($A604,Variables!$A$5:$A$65,0)))&amp;"."&amp;L$5</f>
        <v>egy.mit.ntx.mch.coa.a.1</v>
      </c>
      <c r="M604" s="38">
        <f t="shared" ref="M604:Z611" si="510">INDEX(M$78:M$91,$D604)/$E604</f>
        <v>0</v>
      </c>
      <c r="N604" s="37">
        <f t="shared" si="510"/>
        <v>0</v>
      </c>
      <c r="O604" s="37">
        <f t="shared" si="510"/>
        <v>0</v>
      </c>
      <c r="P604" s="37">
        <f t="shared" si="510"/>
        <v>0</v>
      </c>
      <c r="Q604" s="37">
        <f t="shared" si="510"/>
        <v>0</v>
      </c>
      <c r="R604" s="37">
        <f t="shared" si="510"/>
        <v>0</v>
      </c>
      <c r="S604" s="37">
        <f t="shared" si="510"/>
        <v>0</v>
      </c>
      <c r="T604" s="37">
        <f t="shared" si="510"/>
        <v>0</v>
      </c>
      <c r="U604" s="37">
        <f t="shared" si="510"/>
        <v>0</v>
      </c>
      <c r="V604" s="37">
        <f t="shared" si="510"/>
        <v>0</v>
      </c>
      <c r="W604" s="37">
        <f t="shared" si="510"/>
        <v>0</v>
      </c>
      <c r="X604" s="37">
        <f t="shared" si="510"/>
        <v>0</v>
      </c>
      <c r="Y604" s="37">
        <f t="shared" si="510"/>
        <v>0</v>
      </c>
      <c r="Z604" s="37">
        <f t="shared" si="510"/>
        <v>0</v>
      </c>
      <c r="AA604" s="37"/>
      <c r="AB604" s="23" t="str">
        <f>LOWER(Settings!$C$4)&amp;".mit."&amp;$A604&amp;IF($C604="","","."&amp;$C604&amp;"."&amp;$B604)&amp;IF(INDEX(Variables!$D$5:$D$65,MATCH($A604,Variables!$A$5:$A$65,0))="","","."&amp;INDEX(Variables!$D$5:$D$65,MATCH($A604,Variables!$A$5:$A$65,0)))&amp;"."&amp;AB$5</f>
        <v>egy.mit.ntx.mch.coa.a.2</v>
      </c>
      <c r="AC604" s="38">
        <f t="shared" ref="AC604:AP611" si="511">INDEX(AC$78:AC$91,$D604)/$E604</f>
        <v>0</v>
      </c>
      <c r="AD604" s="37">
        <f t="shared" si="511"/>
        <v>0</v>
      </c>
      <c r="AE604" s="37">
        <f t="shared" si="511"/>
        <v>0</v>
      </c>
      <c r="AF604" s="37">
        <f t="shared" si="511"/>
        <v>0</v>
      </c>
      <c r="AG604" s="37">
        <f t="shared" si="511"/>
        <v>0</v>
      </c>
      <c r="AH604" s="37">
        <f t="shared" si="511"/>
        <v>0</v>
      </c>
      <c r="AI604" s="37">
        <f t="shared" si="511"/>
        <v>0</v>
      </c>
      <c r="AJ604" s="37">
        <f t="shared" si="511"/>
        <v>0</v>
      </c>
      <c r="AK604" s="37">
        <f t="shared" si="511"/>
        <v>0</v>
      </c>
      <c r="AL604" s="37">
        <f t="shared" si="511"/>
        <v>0</v>
      </c>
      <c r="AM604" s="37">
        <f t="shared" si="511"/>
        <v>0</v>
      </c>
      <c r="AN604" s="37">
        <f t="shared" si="511"/>
        <v>0</v>
      </c>
      <c r="AO604" s="37">
        <f t="shared" si="511"/>
        <v>0</v>
      </c>
      <c r="AP604" s="37">
        <f t="shared" si="511"/>
        <v>0</v>
      </c>
    </row>
    <row r="605" spans="1:42" hidden="1" outlineLevel="2" x14ac:dyDescent="0.25">
      <c r="A605" s="5" t="s">
        <v>932</v>
      </c>
      <c r="B605" s="5" t="s">
        <v>871</v>
      </c>
      <c r="C605" s="5" t="s">
        <v>887</v>
      </c>
      <c r="D605" s="37">
        <f>INDEX(Inputs!$L$5:$L$132,MATCH($B605&amp;"|"&amp;$C605,Inputs!$A$5:$A$132,0))</f>
        <v>6</v>
      </c>
      <c r="E605" s="37">
        <f>INDEX(Inputs!$I$5:$I$132,MATCH($B605&amp;"|"&amp;$C605,Inputs!$A$5:$A$132,0))</f>
        <v>1</v>
      </c>
      <c r="F605" s="36"/>
      <c r="G605" s="36"/>
      <c r="H605" s="5" t="str">
        <f>INDEX(Variables!$B$5:$B$65,MATCH($A605,Variables!$A$5:$A$65,0))&amp;IF($C605="",""," | "&amp;INDEX(Mapping!$B$5:$B$26,MATCH($C605,Mapping!$A$5:$A$26,0))&amp;" | "&amp;INDEX(Mapping!$B$30:$B$41,MATCH($B605,Mapping!$A$30:$A$41,0)))</f>
        <v>New excise tax (fuel price reform) | Mining &amp; chemicals | Natural gas</v>
      </c>
      <c r="I605" s="5" t="str">
        <f>INDEX(Variables!$C$5:$C$65,MATCH($A605,Variables!$A$5:$A$65,0))</f>
        <v>$/GJ</v>
      </c>
      <c r="J605" s="5" t="str">
        <f>INDEX(Variables!$E$5:$E$65,MATCH($A605,Variables!$A$5:$A$65,0))</f>
        <v>Fuel price reform path / GJ per unit</v>
      </c>
      <c r="K605" s="5"/>
      <c r="L605" s="23" t="str">
        <f>LOWER(Settings!$C$4)&amp;".mit."&amp;$A605&amp;IF($C605="","","."&amp;$C605&amp;"."&amp;$B605)&amp;IF(INDEX(Variables!$D$5:$D$65,MATCH($A605,Variables!$A$5:$A$65,0))="","","."&amp;INDEX(Variables!$D$5:$D$65,MATCH($A605,Variables!$A$5:$A$65,0)))&amp;"."&amp;L$5</f>
        <v>egy.mit.ntx.mch.nga.a.1</v>
      </c>
      <c r="M605" s="38">
        <f t="shared" si="510"/>
        <v>0</v>
      </c>
      <c r="N605" s="37">
        <f t="shared" si="510"/>
        <v>0</v>
      </c>
      <c r="O605" s="37">
        <f t="shared" si="510"/>
        <v>0</v>
      </c>
      <c r="P605" s="37">
        <f t="shared" si="510"/>
        <v>0</v>
      </c>
      <c r="Q605" s="37">
        <f t="shared" si="510"/>
        <v>0</v>
      </c>
      <c r="R605" s="37">
        <f t="shared" si="510"/>
        <v>0</v>
      </c>
      <c r="S605" s="37">
        <f t="shared" si="510"/>
        <v>0</v>
      </c>
      <c r="T605" s="37">
        <f t="shared" si="510"/>
        <v>0</v>
      </c>
      <c r="U605" s="37">
        <f t="shared" si="510"/>
        <v>0</v>
      </c>
      <c r="V605" s="37">
        <f t="shared" si="510"/>
        <v>0</v>
      </c>
      <c r="W605" s="37">
        <f t="shared" si="510"/>
        <v>0</v>
      </c>
      <c r="X605" s="37">
        <f t="shared" si="510"/>
        <v>0</v>
      </c>
      <c r="Y605" s="37">
        <f t="shared" si="510"/>
        <v>0</v>
      </c>
      <c r="Z605" s="37">
        <f t="shared" si="510"/>
        <v>0</v>
      </c>
      <c r="AA605" s="37"/>
      <c r="AB605" s="23" t="str">
        <f>LOWER(Settings!$C$4)&amp;".mit."&amp;$A605&amp;IF($C605="","","."&amp;$C605&amp;"."&amp;$B605)&amp;IF(INDEX(Variables!$D$5:$D$65,MATCH($A605,Variables!$A$5:$A$65,0))="","","."&amp;INDEX(Variables!$D$5:$D$65,MATCH($A605,Variables!$A$5:$A$65,0)))&amp;"."&amp;AB$5</f>
        <v>egy.mit.ntx.mch.nga.a.2</v>
      </c>
      <c r="AC605" s="38">
        <f t="shared" si="511"/>
        <v>0</v>
      </c>
      <c r="AD605" s="37">
        <f t="shared" si="511"/>
        <v>0</v>
      </c>
      <c r="AE605" s="37">
        <f t="shared" si="511"/>
        <v>0</v>
      </c>
      <c r="AF605" s="37">
        <f t="shared" si="511"/>
        <v>0</v>
      </c>
      <c r="AG605" s="37">
        <f t="shared" si="511"/>
        <v>0</v>
      </c>
      <c r="AH605" s="37">
        <f t="shared" si="511"/>
        <v>0</v>
      </c>
      <c r="AI605" s="37">
        <f t="shared" si="511"/>
        <v>0</v>
      </c>
      <c r="AJ605" s="37">
        <f t="shared" si="511"/>
        <v>0</v>
      </c>
      <c r="AK605" s="37">
        <f t="shared" si="511"/>
        <v>0</v>
      </c>
      <c r="AL605" s="37">
        <f t="shared" si="511"/>
        <v>0</v>
      </c>
      <c r="AM605" s="37">
        <f t="shared" si="511"/>
        <v>0</v>
      </c>
      <c r="AN605" s="37">
        <f t="shared" si="511"/>
        <v>0</v>
      </c>
      <c r="AO605" s="37">
        <f t="shared" si="511"/>
        <v>0</v>
      </c>
      <c r="AP605" s="37">
        <f t="shared" si="511"/>
        <v>0</v>
      </c>
    </row>
    <row r="606" spans="1:42" hidden="1" outlineLevel="2" x14ac:dyDescent="0.25">
      <c r="A606" s="5" t="s">
        <v>932</v>
      </c>
      <c r="B606" s="5" t="s">
        <v>872</v>
      </c>
      <c r="C606" s="5" t="s">
        <v>887</v>
      </c>
      <c r="D606" s="37">
        <f>INDEX(Inputs!$L$5:$L$132,MATCH($B606&amp;"|"&amp;$C606,Inputs!$A$5:$A$132,0))</f>
        <v>9</v>
      </c>
      <c r="E606" s="37">
        <f>INDEX(Inputs!$I$5:$I$132,MATCH($B606&amp;"|"&amp;$C606,Inputs!$A$5:$A$132,0))</f>
        <v>3.4969740000000013E-2</v>
      </c>
      <c r="F606" s="36"/>
      <c r="G606" s="36"/>
      <c r="H606" s="5" t="str">
        <f>INDEX(Variables!$B$5:$B$65,MATCH($A606,Variables!$A$5:$A$65,0))&amp;IF($C606="",""," | "&amp;INDEX(Mapping!$B$5:$B$26,MATCH($C606,Mapping!$A$5:$A$26,0))&amp;" | "&amp;INDEX(Mapping!$B$30:$B$41,MATCH($B606,Mapping!$A$30:$A$41,0)))</f>
        <v>New excise tax (fuel price reform) | Mining &amp; chemicals | Gasoline</v>
      </c>
      <c r="I606" s="5" t="str">
        <f>INDEX(Variables!$C$5:$C$65,MATCH($A606,Variables!$A$5:$A$65,0))</f>
        <v>$/GJ</v>
      </c>
      <c r="J606" s="5" t="str">
        <f>INDEX(Variables!$E$5:$E$65,MATCH($A606,Variables!$A$5:$A$65,0))</f>
        <v>Fuel price reform path / GJ per unit</v>
      </c>
      <c r="K606" s="5"/>
      <c r="L606" s="23" t="str">
        <f>LOWER(Settings!$C$4)&amp;".mit."&amp;$A606&amp;IF($C606="","","."&amp;$C606&amp;"."&amp;$B606)&amp;IF(INDEX(Variables!$D$5:$D$65,MATCH($A606,Variables!$A$5:$A$65,0))="","","."&amp;INDEX(Variables!$D$5:$D$65,MATCH($A606,Variables!$A$5:$A$65,0)))&amp;"."&amp;L$5</f>
        <v>egy.mit.ntx.mch.gso.a.1</v>
      </c>
      <c r="M606" s="38">
        <f t="shared" si="510"/>
        <v>0</v>
      </c>
      <c r="N606" s="37">
        <f t="shared" si="510"/>
        <v>0</v>
      </c>
      <c r="O606" s="37">
        <f t="shared" si="510"/>
        <v>0</v>
      </c>
      <c r="P606" s="37">
        <f t="shared" si="510"/>
        <v>0</v>
      </c>
      <c r="Q606" s="37">
        <f t="shared" si="510"/>
        <v>0</v>
      </c>
      <c r="R606" s="37">
        <f t="shared" si="510"/>
        <v>0</v>
      </c>
      <c r="S606" s="37">
        <f t="shared" si="510"/>
        <v>0</v>
      </c>
      <c r="T606" s="37">
        <f t="shared" si="510"/>
        <v>0</v>
      </c>
      <c r="U606" s="37">
        <f t="shared" si="510"/>
        <v>0</v>
      </c>
      <c r="V606" s="37">
        <f t="shared" si="510"/>
        <v>0</v>
      </c>
      <c r="W606" s="37">
        <f t="shared" si="510"/>
        <v>0</v>
      </c>
      <c r="X606" s="37">
        <f t="shared" si="510"/>
        <v>0</v>
      </c>
      <c r="Y606" s="37">
        <f t="shared" si="510"/>
        <v>0</v>
      </c>
      <c r="Z606" s="37">
        <f t="shared" si="510"/>
        <v>0</v>
      </c>
      <c r="AA606" s="37"/>
      <c r="AB606" s="23" t="str">
        <f>LOWER(Settings!$C$4)&amp;".mit."&amp;$A606&amp;IF($C606="","","."&amp;$C606&amp;"."&amp;$B606)&amp;IF(INDEX(Variables!$D$5:$D$65,MATCH($A606,Variables!$A$5:$A$65,0))="","","."&amp;INDEX(Variables!$D$5:$D$65,MATCH($A606,Variables!$A$5:$A$65,0)))&amp;"."&amp;AB$5</f>
        <v>egy.mit.ntx.mch.gso.a.2</v>
      </c>
      <c r="AC606" s="38">
        <f t="shared" si="511"/>
        <v>0</v>
      </c>
      <c r="AD606" s="37">
        <f t="shared" si="511"/>
        <v>0</v>
      </c>
      <c r="AE606" s="37">
        <f t="shared" si="511"/>
        <v>0</v>
      </c>
      <c r="AF606" s="37">
        <f t="shared" si="511"/>
        <v>0</v>
      </c>
      <c r="AG606" s="37">
        <f t="shared" si="511"/>
        <v>0</v>
      </c>
      <c r="AH606" s="37">
        <f t="shared" si="511"/>
        <v>0</v>
      </c>
      <c r="AI606" s="37">
        <f t="shared" si="511"/>
        <v>0</v>
      </c>
      <c r="AJ606" s="37">
        <f t="shared" si="511"/>
        <v>0</v>
      </c>
      <c r="AK606" s="37">
        <f t="shared" si="511"/>
        <v>0</v>
      </c>
      <c r="AL606" s="37">
        <f t="shared" si="511"/>
        <v>0</v>
      </c>
      <c r="AM606" s="37">
        <f t="shared" si="511"/>
        <v>0</v>
      </c>
      <c r="AN606" s="37">
        <f t="shared" si="511"/>
        <v>0</v>
      </c>
      <c r="AO606" s="37">
        <f t="shared" si="511"/>
        <v>0</v>
      </c>
      <c r="AP606" s="37">
        <f t="shared" si="511"/>
        <v>0</v>
      </c>
    </row>
    <row r="607" spans="1:42" hidden="1" outlineLevel="2" x14ac:dyDescent="0.25">
      <c r="A607" s="5" t="s">
        <v>932</v>
      </c>
      <c r="B607" s="5" t="s">
        <v>873</v>
      </c>
      <c r="C607" s="5" t="s">
        <v>887</v>
      </c>
      <c r="D607" s="37">
        <f>INDEX(Inputs!$L$5:$L$132,MATCH($B607&amp;"|"&amp;$C607,Inputs!$A$5:$A$132,0))</f>
        <v>10</v>
      </c>
      <c r="E607" s="37">
        <f>INDEX(Inputs!$I$5:$I$132,MATCH($B607&amp;"|"&amp;$C607,Inputs!$A$5:$A$132,0))</f>
        <v>3.7295190000000013E-2</v>
      </c>
      <c r="F607" s="36"/>
      <c r="G607" s="36"/>
      <c r="H607" s="5" t="str">
        <f>INDEX(Variables!$B$5:$B$65,MATCH($A607,Variables!$A$5:$A$65,0))&amp;IF($C607="",""," | "&amp;INDEX(Mapping!$B$5:$B$26,MATCH($C607,Mapping!$A$5:$A$26,0))&amp;" | "&amp;INDEX(Mapping!$B$30:$B$41,MATCH($B607,Mapping!$A$30:$A$41,0)))</f>
        <v>New excise tax (fuel price reform) | Mining &amp; chemicals | Diesel</v>
      </c>
      <c r="I607" s="5" t="str">
        <f>INDEX(Variables!$C$5:$C$65,MATCH($A607,Variables!$A$5:$A$65,0))</f>
        <v>$/GJ</v>
      </c>
      <c r="J607" s="5" t="str">
        <f>INDEX(Variables!$E$5:$E$65,MATCH($A607,Variables!$A$5:$A$65,0))</f>
        <v>Fuel price reform path / GJ per unit</v>
      </c>
      <c r="K607" s="5"/>
      <c r="L607" s="23" t="str">
        <f>LOWER(Settings!$C$4)&amp;".mit."&amp;$A607&amp;IF($C607="","","."&amp;$C607&amp;"."&amp;$B607)&amp;IF(INDEX(Variables!$D$5:$D$65,MATCH($A607,Variables!$A$5:$A$65,0))="","","."&amp;INDEX(Variables!$D$5:$D$65,MATCH($A607,Variables!$A$5:$A$65,0)))&amp;"."&amp;L$5</f>
        <v>egy.mit.ntx.mch.die.a.1</v>
      </c>
      <c r="M607" s="38">
        <f t="shared" si="510"/>
        <v>0</v>
      </c>
      <c r="N607" s="37">
        <f t="shared" si="510"/>
        <v>0</v>
      </c>
      <c r="O607" s="37">
        <f t="shared" si="510"/>
        <v>0</v>
      </c>
      <c r="P607" s="37">
        <f t="shared" si="510"/>
        <v>0</v>
      </c>
      <c r="Q607" s="37">
        <f t="shared" si="510"/>
        <v>0</v>
      </c>
      <c r="R607" s="37">
        <f t="shared" si="510"/>
        <v>0</v>
      </c>
      <c r="S607" s="37">
        <f t="shared" si="510"/>
        <v>0</v>
      </c>
      <c r="T607" s="37">
        <f t="shared" si="510"/>
        <v>0</v>
      </c>
      <c r="U607" s="37">
        <f t="shared" si="510"/>
        <v>0</v>
      </c>
      <c r="V607" s="37">
        <f t="shared" si="510"/>
        <v>0</v>
      </c>
      <c r="W607" s="37">
        <f t="shared" si="510"/>
        <v>0</v>
      </c>
      <c r="X607" s="37">
        <f t="shared" si="510"/>
        <v>0</v>
      </c>
      <c r="Y607" s="37">
        <f t="shared" si="510"/>
        <v>0</v>
      </c>
      <c r="Z607" s="37">
        <f t="shared" si="510"/>
        <v>0</v>
      </c>
      <c r="AA607" s="37"/>
      <c r="AB607" s="23" t="str">
        <f>LOWER(Settings!$C$4)&amp;".mit."&amp;$A607&amp;IF($C607="","","."&amp;$C607&amp;"."&amp;$B607)&amp;IF(INDEX(Variables!$D$5:$D$65,MATCH($A607,Variables!$A$5:$A$65,0))="","","."&amp;INDEX(Variables!$D$5:$D$65,MATCH($A607,Variables!$A$5:$A$65,0)))&amp;"."&amp;AB$5</f>
        <v>egy.mit.ntx.mch.die.a.2</v>
      </c>
      <c r="AC607" s="38">
        <f t="shared" si="511"/>
        <v>0</v>
      </c>
      <c r="AD607" s="37">
        <f t="shared" si="511"/>
        <v>0</v>
      </c>
      <c r="AE607" s="37">
        <f t="shared" si="511"/>
        <v>0</v>
      </c>
      <c r="AF607" s="37">
        <f t="shared" si="511"/>
        <v>0</v>
      </c>
      <c r="AG607" s="37">
        <f t="shared" si="511"/>
        <v>0</v>
      </c>
      <c r="AH607" s="37">
        <f t="shared" si="511"/>
        <v>0</v>
      </c>
      <c r="AI607" s="37">
        <f t="shared" si="511"/>
        <v>0</v>
      </c>
      <c r="AJ607" s="37">
        <f t="shared" si="511"/>
        <v>0</v>
      </c>
      <c r="AK607" s="37">
        <f t="shared" si="511"/>
        <v>0</v>
      </c>
      <c r="AL607" s="37">
        <f t="shared" si="511"/>
        <v>0</v>
      </c>
      <c r="AM607" s="37">
        <f t="shared" si="511"/>
        <v>0</v>
      </c>
      <c r="AN607" s="37">
        <f t="shared" si="511"/>
        <v>0</v>
      </c>
      <c r="AO607" s="37">
        <f t="shared" si="511"/>
        <v>0</v>
      </c>
      <c r="AP607" s="37">
        <f t="shared" si="511"/>
        <v>0</v>
      </c>
    </row>
    <row r="608" spans="1:42" hidden="1" outlineLevel="2" x14ac:dyDescent="0.25">
      <c r="A608" s="5" t="s">
        <v>932</v>
      </c>
      <c r="B608" s="5" t="s">
        <v>874</v>
      </c>
      <c r="C608" s="5" t="s">
        <v>887</v>
      </c>
      <c r="D608" s="37">
        <f>INDEX(Inputs!$L$5:$L$132,MATCH($B608&amp;"|"&amp;$C608,Inputs!$A$5:$A$132,0))</f>
        <v>11</v>
      </c>
      <c r="E608" s="37">
        <f>INDEX(Inputs!$I$5:$I$132,MATCH($B608&amp;"|"&amp;$C608,Inputs!$A$5:$A$132,0))</f>
        <v>2.5779688544951249E-2</v>
      </c>
      <c r="F608" s="36"/>
      <c r="G608" s="36"/>
      <c r="H608" s="5" t="str">
        <f>INDEX(Variables!$B$5:$B$65,MATCH($A608,Variables!$A$5:$A$65,0))&amp;IF($C608="",""," | "&amp;INDEX(Mapping!$B$5:$B$26,MATCH($C608,Mapping!$A$5:$A$26,0))&amp;" | "&amp;INDEX(Mapping!$B$30:$B$41,MATCH($B608,Mapping!$A$30:$A$41,0)))</f>
        <v>New excise tax (fuel price reform) | Mining &amp; chemicals | LPG</v>
      </c>
      <c r="I608" s="5" t="str">
        <f>INDEX(Variables!$C$5:$C$65,MATCH($A608,Variables!$A$5:$A$65,0))</f>
        <v>$/GJ</v>
      </c>
      <c r="J608" s="5" t="str">
        <f>INDEX(Variables!$E$5:$E$65,MATCH($A608,Variables!$A$5:$A$65,0))</f>
        <v>Fuel price reform path / GJ per unit</v>
      </c>
      <c r="K608" s="5"/>
      <c r="L608" s="23" t="str">
        <f>LOWER(Settings!$C$4)&amp;".mit."&amp;$A608&amp;IF($C608="","","."&amp;$C608&amp;"."&amp;$B608)&amp;IF(INDEX(Variables!$D$5:$D$65,MATCH($A608,Variables!$A$5:$A$65,0))="","","."&amp;INDEX(Variables!$D$5:$D$65,MATCH($A608,Variables!$A$5:$A$65,0)))&amp;"."&amp;L$5</f>
        <v>egy.mit.ntx.mch.lpg.a.1</v>
      </c>
      <c r="M608" s="38">
        <f t="shared" si="510"/>
        <v>0</v>
      </c>
      <c r="N608" s="37">
        <f t="shared" si="510"/>
        <v>0</v>
      </c>
      <c r="O608" s="37">
        <f t="shared" si="510"/>
        <v>0</v>
      </c>
      <c r="P608" s="37">
        <f t="shared" si="510"/>
        <v>0</v>
      </c>
      <c r="Q608" s="37">
        <f t="shared" si="510"/>
        <v>0</v>
      </c>
      <c r="R608" s="37">
        <f t="shared" si="510"/>
        <v>0</v>
      </c>
      <c r="S608" s="37">
        <f t="shared" si="510"/>
        <v>0</v>
      </c>
      <c r="T608" s="37">
        <f t="shared" si="510"/>
        <v>0</v>
      </c>
      <c r="U608" s="37">
        <f t="shared" si="510"/>
        <v>0</v>
      </c>
      <c r="V608" s="37">
        <f t="shared" si="510"/>
        <v>0</v>
      </c>
      <c r="W608" s="37">
        <f t="shared" si="510"/>
        <v>0</v>
      </c>
      <c r="X608" s="37">
        <f t="shared" si="510"/>
        <v>0</v>
      </c>
      <c r="Y608" s="37">
        <f t="shared" si="510"/>
        <v>0</v>
      </c>
      <c r="Z608" s="37">
        <f t="shared" si="510"/>
        <v>0</v>
      </c>
      <c r="AA608" s="37"/>
      <c r="AB608" s="23" t="str">
        <f>LOWER(Settings!$C$4)&amp;".mit."&amp;$A608&amp;IF($C608="","","."&amp;$C608&amp;"."&amp;$B608)&amp;IF(INDEX(Variables!$D$5:$D$65,MATCH($A608,Variables!$A$5:$A$65,0))="","","."&amp;INDEX(Variables!$D$5:$D$65,MATCH($A608,Variables!$A$5:$A$65,0)))&amp;"."&amp;AB$5</f>
        <v>egy.mit.ntx.mch.lpg.a.2</v>
      </c>
      <c r="AC608" s="38">
        <f t="shared" si="511"/>
        <v>0</v>
      </c>
      <c r="AD608" s="37">
        <f t="shared" si="511"/>
        <v>0</v>
      </c>
      <c r="AE608" s="37">
        <f t="shared" si="511"/>
        <v>0</v>
      </c>
      <c r="AF608" s="37">
        <f t="shared" si="511"/>
        <v>0</v>
      </c>
      <c r="AG608" s="37">
        <f t="shared" si="511"/>
        <v>0</v>
      </c>
      <c r="AH608" s="37">
        <f t="shared" si="511"/>
        <v>0</v>
      </c>
      <c r="AI608" s="37">
        <f t="shared" si="511"/>
        <v>0</v>
      </c>
      <c r="AJ608" s="37">
        <f t="shared" si="511"/>
        <v>0</v>
      </c>
      <c r="AK608" s="37">
        <f t="shared" si="511"/>
        <v>0</v>
      </c>
      <c r="AL608" s="37">
        <f t="shared" si="511"/>
        <v>0</v>
      </c>
      <c r="AM608" s="37">
        <f t="shared" si="511"/>
        <v>0</v>
      </c>
      <c r="AN608" s="37">
        <f t="shared" si="511"/>
        <v>0</v>
      </c>
      <c r="AO608" s="37">
        <f t="shared" si="511"/>
        <v>0</v>
      </c>
      <c r="AP608" s="37">
        <f t="shared" si="511"/>
        <v>0</v>
      </c>
    </row>
    <row r="609" spans="1:42" hidden="1" outlineLevel="2" x14ac:dyDescent="0.25">
      <c r="A609" s="5" t="s">
        <v>932</v>
      </c>
      <c r="B609" s="5" t="s">
        <v>875</v>
      </c>
      <c r="C609" s="5" t="s">
        <v>887</v>
      </c>
      <c r="D609" s="37">
        <f>INDEX(Inputs!$L$5:$L$132,MATCH($B609&amp;"|"&amp;$C609,Inputs!$A$5:$A$132,0))</f>
        <v>12</v>
      </c>
      <c r="E609" s="37">
        <f>INDEX(Inputs!$I$5:$I$132,MATCH($B609&amp;"|"&amp;$C609,Inputs!$A$5:$A$132,0))</f>
        <v>3.7748829655107147E-2</v>
      </c>
      <c r="F609" s="36"/>
      <c r="G609" s="36"/>
      <c r="H609" s="5" t="str">
        <f>INDEX(Variables!$B$5:$B$65,MATCH($A609,Variables!$A$5:$A$65,0))&amp;IF($C609="",""," | "&amp;INDEX(Mapping!$B$5:$B$26,MATCH($C609,Mapping!$A$5:$A$26,0))&amp;" | "&amp;INDEX(Mapping!$B$30:$B$41,MATCH($B609,Mapping!$A$30:$A$41,0)))</f>
        <v>New excise tax (fuel price reform) | Mining &amp; chemicals | Kerosene</v>
      </c>
      <c r="I609" s="5" t="str">
        <f>INDEX(Variables!$C$5:$C$65,MATCH($A609,Variables!$A$5:$A$65,0))</f>
        <v>$/GJ</v>
      </c>
      <c r="J609" s="5" t="str">
        <f>INDEX(Variables!$E$5:$E$65,MATCH($A609,Variables!$A$5:$A$65,0))</f>
        <v>Fuel price reform path / GJ per unit</v>
      </c>
      <c r="K609" s="5"/>
      <c r="L609" s="23" t="str">
        <f>LOWER(Settings!$C$4)&amp;".mit."&amp;$A609&amp;IF($C609="","","."&amp;$C609&amp;"."&amp;$B609)&amp;IF(INDEX(Variables!$D$5:$D$65,MATCH($A609,Variables!$A$5:$A$65,0))="","","."&amp;INDEX(Variables!$D$5:$D$65,MATCH($A609,Variables!$A$5:$A$65,0)))&amp;"."&amp;L$5</f>
        <v>egy.mit.ntx.mch.ker.a.1</v>
      </c>
      <c r="M609" s="38">
        <f t="shared" si="510"/>
        <v>0</v>
      </c>
      <c r="N609" s="37">
        <f t="shared" si="510"/>
        <v>0</v>
      </c>
      <c r="O609" s="37">
        <f t="shared" si="510"/>
        <v>0</v>
      </c>
      <c r="P609" s="37">
        <f t="shared" si="510"/>
        <v>0</v>
      </c>
      <c r="Q609" s="37">
        <f t="shared" si="510"/>
        <v>0</v>
      </c>
      <c r="R609" s="37">
        <f t="shared" si="510"/>
        <v>0</v>
      </c>
      <c r="S609" s="37">
        <f t="shared" si="510"/>
        <v>0</v>
      </c>
      <c r="T609" s="37">
        <f t="shared" si="510"/>
        <v>0</v>
      </c>
      <c r="U609" s="37">
        <f t="shared" si="510"/>
        <v>0</v>
      </c>
      <c r="V609" s="37">
        <f t="shared" si="510"/>
        <v>0</v>
      </c>
      <c r="W609" s="37">
        <f t="shared" si="510"/>
        <v>0</v>
      </c>
      <c r="X609" s="37">
        <f t="shared" si="510"/>
        <v>0</v>
      </c>
      <c r="Y609" s="37">
        <f t="shared" si="510"/>
        <v>0</v>
      </c>
      <c r="Z609" s="37">
        <f t="shared" si="510"/>
        <v>0</v>
      </c>
      <c r="AA609" s="37"/>
      <c r="AB609" s="23" t="str">
        <f>LOWER(Settings!$C$4)&amp;".mit."&amp;$A609&amp;IF($C609="","","."&amp;$C609&amp;"."&amp;$B609)&amp;IF(INDEX(Variables!$D$5:$D$65,MATCH($A609,Variables!$A$5:$A$65,0))="","","."&amp;INDEX(Variables!$D$5:$D$65,MATCH($A609,Variables!$A$5:$A$65,0)))&amp;"."&amp;AB$5</f>
        <v>egy.mit.ntx.mch.ker.a.2</v>
      </c>
      <c r="AC609" s="38">
        <f t="shared" si="511"/>
        <v>0</v>
      </c>
      <c r="AD609" s="37">
        <f t="shared" si="511"/>
        <v>0</v>
      </c>
      <c r="AE609" s="37">
        <f t="shared" si="511"/>
        <v>0</v>
      </c>
      <c r="AF609" s="37">
        <f t="shared" si="511"/>
        <v>0</v>
      </c>
      <c r="AG609" s="37">
        <f t="shared" si="511"/>
        <v>0</v>
      </c>
      <c r="AH609" s="37">
        <f t="shared" si="511"/>
        <v>0</v>
      </c>
      <c r="AI609" s="37">
        <f t="shared" si="511"/>
        <v>0</v>
      </c>
      <c r="AJ609" s="37">
        <f t="shared" si="511"/>
        <v>0</v>
      </c>
      <c r="AK609" s="37">
        <f t="shared" si="511"/>
        <v>0</v>
      </c>
      <c r="AL609" s="37">
        <f t="shared" si="511"/>
        <v>0</v>
      </c>
      <c r="AM609" s="37">
        <f t="shared" si="511"/>
        <v>0</v>
      </c>
      <c r="AN609" s="37">
        <f t="shared" si="511"/>
        <v>0</v>
      </c>
      <c r="AO609" s="37">
        <f t="shared" si="511"/>
        <v>0</v>
      </c>
      <c r="AP609" s="37">
        <f t="shared" si="511"/>
        <v>0</v>
      </c>
    </row>
    <row r="610" spans="1:42" hidden="1" outlineLevel="2" x14ac:dyDescent="0.25">
      <c r="A610" s="5" t="s">
        <v>932</v>
      </c>
      <c r="B610" s="5" t="s">
        <v>876</v>
      </c>
      <c r="C610" s="5" t="s">
        <v>887</v>
      </c>
      <c r="D610" s="37">
        <f>INDEX(Inputs!$L$5:$L$132,MATCH($B610&amp;"|"&amp;$C610,Inputs!$A$5:$A$132,0))</f>
        <v>13</v>
      </c>
      <c r="E610" s="37">
        <f>INDEX(Inputs!$I$5:$I$132,MATCH($B610&amp;"|"&amp;$C610,Inputs!$A$5:$A$132,0))</f>
        <v>6.12</v>
      </c>
      <c r="F610" s="36"/>
      <c r="G610" s="36"/>
      <c r="H610" s="5" t="str">
        <f>INDEX(Variables!$B$5:$B$65,MATCH($A610,Variables!$A$5:$A$65,0))&amp;IF($C610="",""," | "&amp;INDEX(Mapping!$B$5:$B$26,MATCH($C610,Mapping!$A$5:$A$26,0))&amp;" | "&amp;INDEX(Mapping!$B$30:$B$41,MATCH($B610,Mapping!$A$30:$A$41,0)))</f>
        <v>New excise tax (fuel price reform) | Mining &amp; chemicals | Other oil products</v>
      </c>
      <c r="I610" s="5" t="str">
        <f>INDEX(Variables!$C$5:$C$65,MATCH($A610,Variables!$A$5:$A$65,0))</f>
        <v>$/GJ</v>
      </c>
      <c r="J610" s="5" t="str">
        <f>INDEX(Variables!$E$5:$E$65,MATCH($A610,Variables!$A$5:$A$65,0))</f>
        <v>Fuel price reform path / GJ per unit</v>
      </c>
      <c r="K610" s="5"/>
      <c r="L610" s="23" t="str">
        <f>LOWER(Settings!$C$4)&amp;".mit."&amp;$A610&amp;IF($C610="","","."&amp;$C610&amp;"."&amp;$B610)&amp;IF(INDEX(Variables!$D$5:$D$65,MATCH($A610,Variables!$A$5:$A$65,0))="","","."&amp;INDEX(Variables!$D$5:$D$65,MATCH($A610,Variables!$A$5:$A$65,0)))&amp;"."&amp;L$5</f>
        <v>egy.mit.ntx.mch.oop.a.1</v>
      </c>
      <c r="M610" s="38">
        <f t="shared" si="510"/>
        <v>0</v>
      </c>
      <c r="N610" s="37">
        <f t="shared" si="510"/>
        <v>0</v>
      </c>
      <c r="O610" s="37">
        <f t="shared" si="510"/>
        <v>0</v>
      </c>
      <c r="P610" s="37">
        <f t="shared" si="510"/>
        <v>0</v>
      </c>
      <c r="Q610" s="37">
        <f t="shared" si="510"/>
        <v>0</v>
      </c>
      <c r="R610" s="37">
        <f t="shared" si="510"/>
        <v>0</v>
      </c>
      <c r="S610" s="37">
        <f t="shared" si="510"/>
        <v>0</v>
      </c>
      <c r="T610" s="37">
        <f t="shared" si="510"/>
        <v>0</v>
      </c>
      <c r="U610" s="37">
        <f t="shared" si="510"/>
        <v>0</v>
      </c>
      <c r="V610" s="37">
        <f t="shared" si="510"/>
        <v>0</v>
      </c>
      <c r="W610" s="37">
        <f t="shared" si="510"/>
        <v>0</v>
      </c>
      <c r="X610" s="37">
        <f t="shared" si="510"/>
        <v>0</v>
      </c>
      <c r="Y610" s="37">
        <f t="shared" si="510"/>
        <v>0</v>
      </c>
      <c r="Z610" s="37">
        <f t="shared" si="510"/>
        <v>0</v>
      </c>
      <c r="AA610" s="37"/>
      <c r="AB610" s="23" t="str">
        <f>LOWER(Settings!$C$4)&amp;".mit."&amp;$A610&amp;IF($C610="","","."&amp;$C610&amp;"."&amp;$B610)&amp;IF(INDEX(Variables!$D$5:$D$65,MATCH($A610,Variables!$A$5:$A$65,0))="","","."&amp;INDEX(Variables!$D$5:$D$65,MATCH($A610,Variables!$A$5:$A$65,0)))&amp;"."&amp;AB$5</f>
        <v>egy.mit.ntx.mch.oop.a.2</v>
      </c>
      <c r="AC610" s="38">
        <f t="shared" si="511"/>
        <v>0</v>
      </c>
      <c r="AD610" s="37">
        <f t="shared" si="511"/>
        <v>0</v>
      </c>
      <c r="AE610" s="37">
        <f t="shared" si="511"/>
        <v>0</v>
      </c>
      <c r="AF610" s="37">
        <f t="shared" si="511"/>
        <v>0</v>
      </c>
      <c r="AG610" s="37">
        <f t="shared" si="511"/>
        <v>0</v>
      </c>
      <c r="AH610" s="37">
        <f t="shared" si="511"/>
        <v>0</v>
      </c>
      <c r="AI610" s="37">
        <f t="shared" si="511"/>
        <v>0</v>
      </c>
      <c r="AJ610" s="37">
        <f t="shared" si="511"/>
        <v>0</v>
      </c>
      <c r="AK610" s="37">
        <f t="shared" si="511"/>
        <v>0</v>
      </c>
      <c r="AL610" s="37">
        <f t="shared" si="511"/>
        <v>0</v>
      </c>
      <c r="AM610" s="37">
        <f t="shared" si="511"/>
        <v>0</v>
      </c>
      <c r="AN610" s="37">
        <f t="shared" si="511"/>
        <v>0</v>
      </c>
      <c r="AO610" s="37">
        <f t="shared" si="511"/>
        <v>0</v>
      </c>
      <c r="AP610" s="37">
        <f t="shared" si="511"/>
        <v>0</v>
      </c>
    </row>
    <row r="611" spans="1:42" hidden="1" outlineLevel="2" x14ac:dyDescent="0.25">
      <c r="A611" s="5" t="s">
        <v>932</v>
      </c>
      <c r="B611" s="5" t="s">
        <v>877</v>
      </c>
      <c r="C611" s="5" t="s">
        <v>887</v>
      </c>
      <c r="D611" s="37">
        <f>INDEX(Inputs!$L$5:$L$132,MATCH($B611&amp;"|"&amp;$C611,Inputs!$A$5:$A$132,0))</f>
        <v>14</v>
      </c>
      <c r="E611" s="37">
        <f>INDEX(Inputs!$I$5:$I$132,MATCH($B611&amp;"|"&amp;$C611,Inputs!$A$5:$A$132,0))</f>
        <v>1</v>
      </c>
      <c r="F611" s="36"/>
      <c r="G611" s="36"/>
      <c r="H611" s="5" t="str">
        <f>INDEX(Variables!$B$5:$B$65,MATCH($A611,Variables!$A$5:$A$65,0))&amp;IF($C611="",""," | "&amp;INDEX(Mapping!$B$5:$B$26,MATCH($C611,Mapping!$A$5:$A$26,0))&amp;" | "&amp;INDEX(Mapping!$B$30:$B$41,MATCH($B611,Mapping!$A$30:$A$41,0)))</f>
        <v>New excise tax (fuel price reform) | Mining &amp; chemicals | Biomass</v>
      </c>
      <c r="I611" s="5" t="str">
        <f>INDEX(Variables!$C$5:$C$65,MATCH($A611,Variables!$A$5:$A$65,0))</f>
        <v>$/GJ</v>
      </c>
      <c r="J611" s="5" t="str">
        <f>INDEX(Variables!$E$5:$E$65,MATCH($A611,Variables!$A$5:$A$65,0))</f>
        <v>Fuel price reform path / GJ per unit</v>
      </c>
      <c r="K611" s="5"/>
      <c r="L611" s="23" t="str">
        <f>LOWER(Settings!$C$4)&amp;".mit."&amp;$A611&amp;IF($C611="","","."&amp;$C611&amp;"."&amp;$B611)&amp;IF(INDEX(Variables!$D$5:$D$65,MATCH($A611,Variables!$A$5:$A$65,0))="","","."&amp;INDEX(Variables!$D$5:$D$65,MATCH($A611,Variables!$A$5:$A$65,0)))&amp;"."&amp;L$5</f>
        <v>egy.mit.ntx.mch.bio.a.1</v>
      </c>
      <c r="M611" s="38">
        <f t="shared" si="510"/>
        <v>0</v>
      </c>
      <c r="N611" s="37">
        <f t="shared" si="510"/>
        <v>0</v>
      </c>
      <c r="O611" s="37">
        <f t="shared" si="510"/>
        <v>0</v>
      </c>
      <c r="P611" s="37">
        <f t="shared" si="510"/>
        <v>0</v>
      </c>
      <c r="Q611" s="37">
        <f t="shared" si="510"/>
        <v>0</v>
      </c>
      <c r="R611" s="37">
        <f t="shared" si="510"/>
        <v>0</v>
      </c>
      <c r="S611" s="37">
        <f t="shared" si="510"/>
        <v>0</v>
      </c>
      <c r="T611" s="37">
        <f t="shared" si="510"/>
        <v>0</v>
      </c>
      <c r="U611" s="37">
        <f t="shared" si="510"/>
        <v>0</v>
      </c>
      <c r="V611" s="37">
        <f t="shared" si="510"/>
        <v>0</v>
      </c>
      <c r="W611" s="37">
        <f t="shared" si="510"/>
        <v>0</v>
      </c>
      <c r="X611" s="37">
        <f t="shared" si="510"/>
        <v>0</v>
      </c>
      <c r="Y611" s="37">
        <f t="shared" si="510"/>
        <v>0</v>
      </c>
      <c r="Z611" s="37">
        <f t="shared" si="510"/>
        <v>0</v>
      </c>
      <c r="AA611" s="37"/>
      <c r="AB611" s="23" t="str">
        <f>LOWER(Settings!$C$4)&amp;".mit."&amp;$A611&amp;IF($C611="","","."&amp;$C611&amp;"."&amp;$B611)&amp;IF(INDEX(Variables!$D$5:$D$65,MATCH($A611,Variables!$A$5:$A$65,0))="","","."&amp;INDEX(Variables!$D$5:$D$65,MATCH($A611,Variables!$A$5:$A$65,0)))&amp;"."&amp;AB$5</f>
        <v>egy.mit.ntx.mch.bio.a.2</v>
      </c>
      <c r="AC611" s="38">
        <f t="shared" si="511"/>
        <v>0</v>
      </c>
      <c r="AD611" s="37">
        <f t="shared" si="511"/>
        <v>0</v>
      </c>
      <c r="AE611" s="37">
        <f t="shared" si="511"/>
        <v>0</v>
      </c>
      <c r="AF611" s="37">
        <f t="shared" si="511"/>
        <v>0</v>
      </c>
      <c r="AG611" s="37">
        <f t="shared" si="511"/>
        <v>0</v>
      </c>
      <c r="AH611" s="37">
        <f t="shared" si="511"/>
        <v>0</v>
      </c>
      <c r="AI611" s="37">
        <f t="shared" si="511"/>
        <v>0</v>
      </c>
      <c r="AJ611" s="37">
        <f t="shared" si="511"/>
        <v>0</v>
      </c>
      <c r="AK611" s="37">
        <f t="shared" si="511"/>
        <v>0</v>
      </c>
      <c r="AL611" s="37">
        <f t="shared" si="511"/>
        <v>0</v>
      </c>
      <c r="AM611" s="37">
        <f t="shared" si="511"/>
        <v>0</v>
      </c>
      <c r="AN611" s="37">
        <f t="shared" si="511"/>
        <v>0</v>
      </c>
      <c r="AO611" s="37">
        <f t="shared" si="511"/>
        <v>0</v>
      </c>
      <c r="AP611" s="37">
        <f t="shared" si="511"/>
        <v>0</v>
      </c>
    </row>
    <row r="612" spans="1:42" hidden="1" outlineLevel="2" x14ac:dyDescent="0.25"/>
    <row r="613" spans="1:42" hidden="1" outlineLevel="2" x14ac:dyDescent="0.25">
      <c r="A613" s="5" t="s">
        <v>933</v>
      </c>
      <c r="B613" s="5" t="s">
        <v>869</v>
      </c>
      <c r="C613" s="5" t="s">
        <v>887</v>
      </c>
      <c r="D613" s="36"/>
      <c r="E613" s="36"/>
      <c r="F613" s="36"/>
      <c r="G613" s="36"/>
      <c r="H613" s="5" t="str">
        <f>INDEX(Variables!$B$5:$B$65,MATCH($A613,Variables!$A$5:$A$65,0))&amp;IF($C613="",""," | "&amp;INDEX(Mapping!$B$5:$B$26,MATCH($C613,Mapping!$A$5:$A$26,0))&amp;" | "&amp;INDEX(Mapping!$B$30:$B$41,MATCH($B613,Mapping!$A$30:$A$41,0)))</f>
        <v>Total new policy | Mining &amp; chemicals | Coal</v>
      </c>
      <c r="I613" s="5" t="str">
        <f>INDEX(Variables!$C$5:$C$65,MATCH($A613,Variables!$A$5:$A$65,0))</f>
        <v>$/GJ</v>
      </c>
      <c r="J613" s="5" t="str">
        <f>INDEX(Variables!$E$5:$E$65,MATCH($A613,Variables!$A$5:$A$65,0))</f>
        <v>New carbon tax + new excise tax</v>
      </c>
      <c r="K613" s="5"/>
      <c r="L613" s="23" t="str">
        <f>LOWER(Settings!$C$4)&amp;".mit."&amp;$A613&amp;IF($C613="","","."&amp;$C613&amp;"."&amp;$B613)&amp;IF(INDEX(Variables!$D$5:$D$65,MATCH($A613,Variables!$A$5:$A$65,0))="","","."&amp;INDEX(Variables!$D$5:$D$65,MATCH($A613,Variables!$A$5:$A$65,0)))&amp;"."&amp;L$5</f>
        <v>egy.mit.nce.mch.coa.a.1</v>
      </c>
      <c r="M613" s="38">
        <f t="shared" ref="M613:Z613" si="512">M595+M604</f>
        <v>0</v>
      </c>
      <c r="N613" s="37">
        <f t="shared" si="512"/>
        <v>0</v>
      </c>
      <c r="O613" s="37">
        <f t="shared" si="512"/>
        <v>0</v>
      </c>
      <c r="P613" s="37">
        <f t="shared" si="512"/>
        <v>0</v>
      </c>
      <c r="Q613" s="37">
        <f t="shared" si="512"/>
        <v>0</v>
      </c>
      <c r="R613" s="37">
        <f t="shared" si="512"/>
        <v>0</v>
      </c>
      <c r="S613" s="37">
        <f t="shared" si="512"/>
        <v>0</v>
      </c>
      <c r="T613" s="37">
        <f t="shared" si="512"/>
        <v>0</v>
      </c>
      <c r="U613" s="37">
        <f t="shared" si="512"/>
        <v>0</v>
      </c>
      <c r="V613" s="37">
        <f t="shared" si="512"/>
        <v>0</v>
      </c>
      <c r="W613" s="37">
        <f t="shared" si="512"/>
        <v>0</v>
      </c>
      <c r="X613" s="37">
        <f t="shared" si="512"/>
        <v>0</v>
      </c>
      <c r="Y613" s="37">
        <f t="shared" si="512"/>
        <v>0</v>
      </c>
      <c r="Z613" s="37">
        <f t="shared" si="512"/>
        <v>0</v>
      </c>
      <c r="AA613" s="37"/>
      <c r="AB613" s="23" t="str">
        <f>LOWER(Settings!$C$4)&amp;".mit."&amp;$A613&amp;IF($C613="","","."&amp;$C613&amp;"."&amp;$B613)&amp;IF(INDEX(Variables!$D$5:$D$65,MATCH($A613,Variables!$A$5:$A$65,0))="","","."&amp;INDEX(Variables!$D$5:$D$65,MATCH($A613,Variables!$A$5:$A$65,0)))&amp;"."&amp;AB$5</f>
        <v>egy.mit.nce.mch.coa.a.2</v>
      </c>
      <c r="AC613" s="38">
        <f t="shared" ref="AC613:AP613" si="513">AC595+AC604</f>
        <v>0</v>
      </c>
      <c r="AD613" s="37">
        <f t="shared" si="513"/>
        <v>0</v>
      </c>
      <c r="AE613" s="37">
        <f t="shared" si="513"/>
        <v>0</v>
      </c>
      <c r="AF613" s="37">
        <f t="shared" si="513"/>
        <v>0</v>
      </c>
      <c r="AG613" s="37">
        <f t="shared" si="513"/>
        <v>0</v>
      </c>
      <c r="AH613" s="37">
        <f t="shared" si="513"/>
        <v>2</v>
      </c>
      <c r="AI613" s="37">
        <f t="shared" si="513"/>
        <v>2</v>
      </c>
      <c r="AJ613" s="37">
        <f t="shared" si="513"/>
        <v>2</v>
      </c>
      <c r="AK613" s="37">
        <f t="shared" si="513"/>
        <v>2</v>
      </c>
      <c r="AL613" s="37">
        <f t="shared" si="513"/>
        <v>2</v>
      </c>
      <c r="AM613" s="37">
        <f t="shared" si="513"/>
        <v>2</v>
      </c>
      <c r="AN613" s="37">
        <f t="shared" si="513"/>
        <v>2</v>
      </c>
      <c r="AO613" s="37">
        <f t="shared" si="513"/>
        <v>2</v>
      </c>
      <c r="AP613" s="37">
        <f t="shared" si="513"/>
        <v>2</v>
      </c>
    </row>
    <row r="614" spans="1:42" hidden="1" outlineLevel="2" x14ac:dyDescent="0.25">
      <c r="A614" s="5" t="s">
        <v>933</v>
      </c>
      <c r="B614" s="5" t="s">
        <v>871</v>
      </c>
      <c r="C614" s="5" t="s">
        <v>887</v>
      </c>
      <c r="D614" s="36"/>
      <c r="E614" s="36"/>
      <c r="F614" s="36"/>
      <c r="G614" s="36"/>
      <c r="H614" s="5" t="str">
        <f>INDEX(Variables!$B$5:$B$65,MATCH($A614,Variables!$A$5:$A$65,0))&amp;IF($C614="",""," | "&amp;INDEX(Mapping!$B$5:$B$26,MATCH($C614,Mapping!$A$5:$A$26,0))&amp;" | "&amp;INDEX(Mapping!$B$30:$B$41,MATCH($B614,Mapping!$A$30:$A$41,0)))</f>
        <v>Total new policy | Mining &amp; chemicals | Natural gas</v>
      </c>
      <c r="I614" s="5" t="str">
        <f>INDEX(Variables!$C$5:$C$65,MATCH($A614,Variables!$A$5:$A$65,0))</f>
        <v>$/GJ</v>
      </c>
      <c r="J614" s="5" t="str">
        <f>INDEX(Variables!$E$5:$E$65,MATCH($A614,Variables!$A$5:$A$65,0))</f>
        <v>New carbon tax + new excise tax</v>
      </c>
      <c r="K614" s="5"/>
      <c r="L614" s="23" t="str">
        <f>LOWER(Settings!$C$4)&amp;".mit."&amp;$A614&amp;IF($C614="","","."&amp;$C614&amp;"."&amp;$B614)&amp;IF(INDEX(Variables!$D$5:$D$65,MATCH($A614,Variables!$A$5:$A$65,0))="","","."&amp;INDEX(Variables!$D$5:$D$65,MATCH($A614,Variables!$A$5:$A$65,0)))&amp;"."&amp;L$5</f>
        <v>egy.mit.nce.mch.nga.a.1</v>
      </c>
      <c r="M614" s="38">
        <f t="shared" ref="M614:Z614" si="514">M596+M605</f>
        <v>0</v>
      </c>
      <c r="N614" s="37">
        <f t="shared" si="514"/>
        <v>0</v>
      </c>
      <c r="O614" s="37">
        <f t="shared" si="514"/>
        <v>0</v>
      </c>
      <c r="P614" s="37">
        <f t="shared" si="514"/>
        <v>0</v>
      </c>
      <c r="Q614" s="37">
        <f t="shared" si="514"/>
        <v>0</v>
      </c>
      <c r="R614" s="37">
        <f t="shared" si="514"/>
        <v>0</v>
      </c>
      <c r="S614" s="37">
        <f t="shared" si="514"/>
        <v>0</v>
      </c>
      <c r="T614" s="37">
        <f t="shared" si="514"/>
        <v>0</v>
      </c>
      <c r="U614" s="37">
        <f t="shared" si="514"/>
        <v>0</v>
      </c>
      <c r="V614" s="37">
        <f t="shared" si="514"/>
        <v>0</v>
      </c>
      <c r="W614" s="37">
        <f t="shared" si="514"/>
        <v>0</v>
      </c>
      <c r="X614" s="37">
        <f t="shared" si="514"/>
        <v>0</v>
      </c>
      <c r="Y614" s="37">
        <f t="shared" si="514"/>
        <v>0</v>
      </c>
      <c r="Z614" s="37">
        <f t="shared" si="514"/>
        <v>0</v>
      </c>
      <c r="AA614" s="37"/>
      <c r="AB614" s="23" t="str">
        <f>LOWER(Settings!$C$4)&amp;".mit."&amp;$A614&amp;IF($C614="","","."&amp;$C614&amp;"."&amp;$B614)&amp;IF(INDEX(Variables!$D$5:$D$65,MATCH($A614,Variables!$A$5:$A$65,0))="","","."&amp;INDEX(Variables!$D$5:$D$65,MATCH($A614,Variables!$A$5:$A$65,0)))&amp;"."&amp;AB$5</f>
        <v>egy.mit.nce.mch.nga.a.2</v>
      </c>
      <c r="AC614" s="38">
        <f t="shared" ref="AC614:AP614" si="515">AC596+AC605</f>
        <v>0</v>
      </c>
      <c r="AD614" s="37">
        <f t="shared" si="515"/>
        <v>0</v>
      </c>
      <c r="AE614" s="37">
        <f t="shared" si="515"/>
        <v>0</v>
      </c>
      <c r="AF614" s="37">
        <f t="shared" si="515"/>
        <v>0</v>
      </c>
      <c r="AG614" s="37">
        <f t="shared" si="515"/>
        <v>0</v>
      </c>
      <c r="AH614" s="37">
        <f t="shared" si="515"/>
        <v>1.1160000000000001</v>
      </c>
      <c r="AI614" s="37">
        <f t="shared" si="515"/>
        <v>1.1160000000000001</v>
      </c>
      <c r="AJ614" s="37">
        <f t="shared" si="515"/>
        <v>1.1160000000000001</v>
      </c>
      <c r="AK614" s="37">
        <f t="shared" si="515"/>
        <v>1.1160000000000001</v>
      </c>
      <c r="AL614" s="37">
        <f t="shared" si="515"/>
        <v>1.1160000000000001</v>
      </c>
      <c r="AM614" s="37">
        <f t="shared" si="515"/>
        <v>1.1160000000000001</v>
      </c>
      <c r="AN614" s="37">
        <f t="shared" si="515"/>
        <v>1.1160000000000001</v>
      </c>
      <c r="AO614" s="37">
        <f t="shared" si="515"/>
        <v>1.1160000000000001</v>
      </c>
      <c r="AP614" s="37">
        <f t="shared" si="515"/>
        <v>1.1160000000000001</v>
      </c>
    </row>
    <row r="615" spans="1:42" hidden="1" outlineLevel="2" x14ac:dyDescent="0.25">
      <c r="A615" s="5" t="s">
        <v>933</v>
      </c>
      <c r="B615" s="5" t="s">
        <v>872</v>
      </c>
      <c r="C615" s="5" t="s">
        <v>887</v>
      </c>
      <c r="D615" s="36"/>
      <c r="E615" s="36"/>
      <c r="F615" s="36"/>
      <c r="G615" s="36"/>
      <c r="H615" s="5" t="str">
        <f>INDEX(Variables!$B$5:$B$65,MATCH($A615,Variables!$A$5:$A$65,0))&amp;IF($C615="",""," | "&amp;INDEX(Mapping!$B$5:$B$26,MATCH($C615,Mapping!$A$5:$A$26,0))&amp;" | "&amp;INDEX(Mapping!$B$30:$B$41,MATCH($B615,Mapping!$A$30:$A$41,0)))</f>
        <v>Total new policy | Mining &amp; chemicals | Gasoline</v>
      </c>
      <c r="I615" s="5" t="str">
        <f>INDEX(Variables!$C$5:$C$65,MATCH($A615,Variables!$A$5:$A$65,0))</f>
        <v>$/GJ</v>
      </c>
      <c r="J615" s="5" t="str">
        <f>INDEX(Variables!$E$5:$E$65,MATCH($A615,Variables!$A$5:$A$65,0))</f>
        <v>New carbon tax + new excise tax</v>
      </c>
      <c r="K615" s="5"/>
      <c r="L615" s="23" t="str">
        <f>LOWER(Settings!$C$4)&amp;".mit."&amp;$A615&amp;IF($C615="","","."&amp;$C615&amp;"."&amp;$B615)&amp;IF(INDEX(Variables!$D$5:$D$65,MATCH($A615,Variables!$A$5:$A$65,0))="","","."&amp;INDEX(Variables!$D$5:$D$65,MATCH($A615,Variables!$A$5:$A$65,0)))&amp;"."&amp;L$5</f>
        <v>egy.mit.nce.mch.gso.a.1</v>
      </c>
      <c r="M615" s="38">
        <f t="shared" ref="M615:Z615" si="516">M597+M606</f>
        <v>0</v>
      </c>
      <c r="N615" s="37">
        <f t="shared" si="516"/>
        <v>0</v>
      </c>
      <c r="O615" s="37">
        <f t="shared" si="516"/>
        <v>0</v>
      </c>
      <c r="P615" s="37">
        <f t="shared" si="516"/>
        <v>0</v>
      </c>
      <c r="Q615" s="37">
        <f t="shared" si="516"/>
        <v>0</v>
      </c>
      <c r="R615" s="37">
        <f t="shared" si="516"/>
        <v>0</v>
      </c>
      <c r="S615" s="37">
        <f t="shared" si="516"/>
        <v>0</v>
      </c>
      <c r="T615" s="37">
        <f t="shared" si="516"/>
        <v>0</v>
      </c>
      <c r="U615" s="37">
        <f t="shared" si="516"/>
        <v>0</v>
      </c>
      <c r="V615" s="37">
        <f t="shared" si="516"/>
        <v>0</v>
      </c>
      <c r="W615" s="37">
        <f t="shared" si="516"/>
        <v>0</v>
      </c>
      <c r="X615" s="37">
        <f t="shared" si="516"/>
        <v>0</v>
      </c>
      <c r="Y615" s="37">
        <f t="shared" si="516"/>
        <v>0</v>
      </c>
      <c r="Z615" s="37">
        <f t="shared" si="516"/>
        <v>0</v>
      </c>
      <c r="AA615" s="37"/>
      <c r="AB615" s="23" t="str">
        <f>LOWER(Settings!$C$4)&amp;".mit."&amp;$A615&amp;IF($C615="","","."&amp;$C615&amp;"."&amp;$B615)&amp;IF(INDEX(Variables!$D$5:$D$65,MATCH($A615,Variables!$A$5:$A$65,0))="","","."&amp;INDEX(Variables!$D$5:$D$65,MATCH($A615,Variables!$A$5:$A$65,0)))&amp;"."&amp;AB$5</f>
        <v>egy.mit.nce.mch.gso.a.2</v>
      </c>
      <c r="AC615" s="38">
        <f t="shared" ref="AC615:AP615" si="517">AC597+AC606</f>
        <v>0</v>
      </c>
      <c r="AD615" s="37">
        <f t="shared" si="517"/>
        <v>0</v>
      </c>
      <c r="AE615" s="37">
        <f t="shared" si="517"/>
        <v>0</v>
      </c>
      <c r="AF615" s="37">
        <f t="shared" si="517"/>
        <v>0</v>
      </c>
      <c r="AG615" s="37">
        <f t="shared" si="517"/>
        <v>0</v>
      </c>
      <c r="AH615" s="37">
        <f t="shared" si="517"/>
        <v>1.3558600000000001</v>
      </c>
      <c r="AI615" s="37">
        <f t="shared" si="517"/>
        <v>1.3558600000000001</v>
      </c>
      <c r="AJ615" s="37">
        <f t="shared" si="517"/>
        <v>1.3558600000000001</v>
      </c>
      <c r="AK615" s="37">
        <f t="shared" si="517"/>
        <v>1.3558600000000001</v>
      </c>
      <c r="AL615" s="37">
        <f t="shared" si="517"/>
        <v>1.3558600000000001</v>
      </c>
      <c r="AM615" s="37">
        <f t="shared" si="517"/>
        <v>1.3558600000000001</v>
      </c>
      <c r="AN615" s="37">
        <f t="shared" si="517"/>
        <v>1.3558600000000001</v>
      </c>
      <c r="AO615" s="37">
        <f t="shared" si="517"/>
        <v>1.3558600000000001</v>
      </c>
      <c r="AP615" s="37">
        <f t="shared" si="517"/>
        <v>1.3558600000000001</v>
      </c>
    </row>
    <row r="616" spans="1:42" hidden="1" outlineLevel="2" x14ac:dyDescent="0.25">
      <c r="A616" s="5" t="s">
        <v>933</v>
      </c>
      <c r="B616" s="5" t="s">
        <v>873</v>
      </c>
      <c r="C616" s="5" t="s">
        <v>887</v>
      </c>
      <c r="D616" s="36"/>
      <c r="E616" s="36"/>
      <c r="F616" s="36"/>
      <c r="G616" s="36"/>
      <c r="H616" s="5" t="str">
        <f>INDEX(Variables!$B$5:$B$65,MATCH($A616,Variables!$A$5:$A$65,0))&amp;IF($C616="",""," | "&amp;INDEX(Mapping!$B$5:$B$26,MATCH($C616,Mapping!$A$5:$A$26,0))&amp;" | "&amp;INDEX(Mapping!$B$30:$B$41,MATCH($B616,Mapping!$A$30:$A$41,0)))</f>
        <v>Total new policy | Mining &amp; chemicals | Diesel</v>
      </c>
      <c r="I616" s="5" t="str">
        <f>INDEX(Variables!$C$5:$C$65,MATCH($A616,Variables!$A$5:$A$65,0))</f>
        <v>$/GJ</v>
      </c>
      <c r="J616" s="5" t="str">
        <f>INDEX(Variables!$E$5:$E$65,MATCH($A616,Variables!$A$5:$A$65,0))</f>
        <v>New carbon tax + new excise tax</v>
      </c>
      <c r="K616" s="5"/>
      <c r="L616" s="23" t="str">
        <f>LOWER(Settings!$C$4)&amp;".mit."&amp;$A616&amp;IF($C616="","","."&amp;$C616&amp;"."&amp;$B616)&amp;IF(INDEX(Variables!$D$5:$D$65,MATCH($A616,Variables!$A$5:$A$65,0))="","","."&amp;INDEX(Variables!$D$5:$D$65,MATCH($A616,Variables!$A$5:$A$65,0)))&amp;"."&amp;L$5</f>
        <v>egy.mit.nce.mch.die.a.1</v>
      </c>
      <c r="M616" s="38">
        <f t="shared" ref="M616:Z616" si="518">M598+M607</f>
        <v>0</v>
      </c>
      <c r="N616" s="37">
        <f t="shared" si="518"/>
        <v>0</v>
      </c>
      <c r="O616" s="37">
        <f t="shared" si="518"/>
        <v>0</v>
      </c>
      <c r="P616" s="37">
        <f t="shared" si="518"/>
        <v>0</v>
      </c>
      <c r="Q616" s="37">
        <f t="shared" si="518"/>
        <v>0</v>
      </c>
      <c r="R616" s="37">
        <f t="shared" si="518"/>
        <v>0</v>
      </c>
      <c r="S616" s="37">
        <f t="shared" si="518"/>
        <v>0</v>
      </c>
      <c r="T616" s="37">
        <f t="shared" si="518"/>
        <v>0</v>
      </c>
      <c r="U616" s="37">
        <f t="shared" si="518"/>
        <v>0</v>
      </c>
      <c r="V616" s="37">
        <f t="shared" si="518"/>
        <v>0</v>
      </c>
      <c r="W616" s="37">
        <f t="shared" si="518"/>
        <v>0</v>
      </c>
      <c r="X616" s="37">
        <f t="shared" si="518"/>
        <v>0</v>
      </c>
      <c r="Y616" s="37">
        <f t="shared" si="518"/>
        <v>0</v>
      </c>
      <c r="Z616" s="37">
        <f t="shared" si="518"/>
        <v>0</v>
      </c>
      <c r="AA616" s="37"/>
      <c r="AB616" s="23" t="str">
        <f>LOWER(Settings!$C$4)&amp;".mit."&amp;$A616&amp;IF($C616="","","."&amp;$C616&amp;"."&amp;$B616)&amp;IF(INDEX(Variables!$D$5:$D$65,MATCH($A616,Variables!$A$5:$A$65,0))="","","."&amp;INDEX(Variables!$D$5:$D$65,MATCH($A616,Variables!$A$5:$A$65,0)))&amp;"."&amp;AB$5</f>
        <v>egy.mit.nce.mch.die.a.2</v>
      </c>
      <c r="AC616" s="38">
        <f t="shared" ref="AC616:AP616" si="519">AC598+AC607</f>
        <v>0</v>
      </c>
      <c r="AD616" s="37">
        <f t="shared" si="519"/>
        <v>0</v>
      </c>
      <c r="AE616" s="37">
        <f t="shared" si="519"/>
        <v>0</v>
      </c>
      <c r="AF616" s="37">
        <f t="shared" si="519"/>
        <v>0</v>
      </c>
      <c r="AG616" s="37">
        <f t="shared" si="519"/>
        <v>0</v>
      </c>
      <c r="AH616" s="37">
        <f t="shared" si="519"/>
        <v>1.4368999999999998</v>
      </c>
      <c r="AI616" s="37">
        <f t="shared" si="519"/>
        <v>1.4368999999999998</v>
      </c>
      <c r="AJ616" s="37">
        <f t="shared" si="519"/>
        <v>1.4368999999999998</v>
      </c>
      <c r="AK616" s="37">
        <f t="shared" si="519"/>
        <v>1.4368999999999998</v>
      </c>
      <c r="AL616" s="37">
        <f t="shared" si="519"/>
        <v>1.4368999999999998</v>
      </c>
      <c r="AM616" s="37">
        <f t="shared" si="519"/>
        <v>1.4368999999999998</v>
      </c>
      <c r="AN616" s="37">
        <f t="shared" si="519"/>
        <v>1.4368999999999998</v>
      </c>
      <c r="AO616" s="37">
        <f t="shared" si="519"/>
        <v>1.4368999999999998</v>
      </c>
      <c r="AP616" s="37">
        <f t="shared" si="519"/>
        <v>1.4368999999999998</v>
      </c>
    </row>
    <row r="617" spans="1:42" hidden="1" outlineLevel="2" x14ac:dyDescent="0.25">
      <c r="A617" s="5" t="s">
        <v>933</v>
      </c>
      <c r="B617" s="5" t="s">
        <v>874</v>
      </c>
      <c r="C617" s="5" t="s">
        <v>887</v>
      </c>
      <c r="D617" s="36"/>
      <c r="E617" s="36"/>
      <c r="F617" s="36"/>
      <c r="G617" s="36"/>
      <c r="H617" s="5" t="str">
        <f>INDEX(Variables!$B$5:$B$65,MATCH($A617,Variables!$A$5:$A$65,0))&amp;IF($C617="",""," | "&amp;INDEX(Mapping!$B$5:$B$26,MATCH($C617,Mapping!$A$5:$A$26,0))&amp;" | "&amp;INDEX(Mapping!$B$30:$B$41,MATCH($B617,Mapping!$A$30:$A$41,0)))</f>
        <v>Total new policy | Mining &amp; chemicals | LPG</v>
      </c>
      <c r="I617" s="5" t="str">
        <f>INDEX(Variables!$C$5:$C$65,MATCH($A617,Variables!$A$5:$A$65,0))</f>
        <v>$/GJ</v>
      </c>
      <c r="J617" s="5" t="str">
        <f>INDEX(Variables!$E$5:$E$65,MATCH($A617,Variables!$A$5:$A$65,0))</f>
        <v>New carbon tax + new excise tax</v>
      </c>
      <c r="K617" s="5"/>
      <c r="L617" s="23" t="str">
        <f>LOWER(Settings!$C$4)&amp;".mit."&amp;$A617&amp;IF($C617="","","."&amp;$C617&amp;"."&amp;$B617)&amp;IF(INDEX(Variables!$D$5:$D$65,MATCH($A617,Variables!$A$5:$A$65,0))="","","."&amp;INDEX(Variables!$D$5:$D$65,MATCH($A617,Variables!$A$5:$A$65,0)))&amp;"."&amp;L$5</f>
        <v>egy.mit.nce.mch.lpg.a.1</v>
      </c>
      <c r="M617" s="38">
        <f t="shared" ref="M617:Z617" si="520">M599+M608</f>
        <v>0</v>
      </c>
      <c r="N617" s="37">
        <f t="shared" si="520"/>
        <v>0</v>
      </c>
      <c r="O617" s="37">
        <f t="shared" si="520"/>
        <v>0</v>
      </c>
      <c r="P617" s="37">
        <f t="shared" si="520"/>
        <v>0</v>
      </c>
      <c r="Q617" s="37">
        <f t="shared" si="520"/>
        <v>0</v>
      </c>
      <c r="R617" s="37">
        <f t="shared" si="520"/>
        <v>0</v>
      </c>
      <c r="S617" s="37">
        <f t="shared" si="520"/>
        <v>0</v>
      </c>
      <c r="T617" s="37">
        <f t="shared" si="520"/>
        <v>0</v>
      </c>
      <c r="U617" s="37">
        <f t="shared" si="520"/>
        <v>0</v>
      </c>
      <c r="V617" s="37">
        <f t="shared" si="520"/>
        <v>0</v>
      </c>
      <c r="W617" s="37">
        <f t="shared" si="520"/>
        <v>0</v>
      </c>
      <c r="X617" s="37">
        <f t="shared" si="520"/>
        <v>0</v>
      </c>
      <c r="Y617" s="37">
        <f t="shared" si="520"/>
        <v>0</v>
      </c>
      <c r="Z617" s="37">
        <f t="shared" si="520"/>
        <v>0</v>
      </c>
      <c r="AA617" s="37"/>
      <c r="AB617" s="23" t="str">
        <f>LOWER(Settings!$C$4)&amp;".mit."&amp;$A617&amp;IF($C617="","","."&amp;$C617&amp;"."&amp;$B617)&amp;IF(INDEX(Variables!$D$5:$D$65,MATCH($A617,Variables!$A$5:$A$65,0))="","","."&amp;INDEX(Variables!$D$5:$D$65,MATCH($A617,Variables!$A$5:$A$65,0)))&amp;"."&amp;AB$5</f>
        <v>egy.mit.nce.mch.lpg.a.2</v>
      </c>
      <c r="AC617" s="38">
        <f t="shared" ref="AC617:AP617" si="521">AC599+AC608</f>
        <v>0</v>
      </c>
      <c r="AD617" s="37">
        <f t="shared" si="521"/>
        <v>0</v>
      </c>
      <c r="AE617" s="37">
        <f t="shared" si="521"/>
        <v>0</v>
      </c>
      <c r="AF617" s="37">
        <f t="shared" si="521"/>
        <v>0</v>
      </c>
      <c r="AG617" s="37">
        <f t="shared" si="521"/>
        <v>0</v>
      </c>
      <c r="AH617" s="37">
        <f t="shared" si="521"/>
        <v>1.3719999999999999</v>
      </c>
      <c r="AI617" s="37">
        <f t="shared" si="521"/>
        <v>1.3719999999999999</v>
      </c>
      <c r="AJ617" s="37">
        <f t="shared" si="521"/>
        <v>1.3719999999999999</v>
      </c>
      <c r="AK617" s="37">
        <f t="shared" si="521"/>
        <v>1.3719999999999999</v>
      </c>
      <c r="AL617" s="37">
        <f t="shared" si="521"/>
        <v>1.3719999999999999</v>
      </c>
      <c r="AM617" s="37">
        <f t="shared" si="521"/>
        <v>1.3719999999999999</v>
      </c>
      <c r="AN617" s="37">
        <f t="shared" si="521"/>
        <v>1.3719999999999999</v>
      </c>
      <c r="AO617" s="37">
        <f t="shared" si="521"/>
        <v>1.3719999999999999</v>
      </c>
      <c r="AP617" s="37">
        <f t="shared" si="521"/>
        <v>1.3719999999999999</v>
      </c>
    </row>
    <row r="618" spans="1:42" hidden="1" outlineLevel="2" x14ac:dyDescent="0.25">
      <c r="A618" s="5" t="s">
        <v>933</v>
      </c>
      <c r="B618" s="5" t="s">
        <v>875</v>
      </c>
      <c r="C618" s="5" t="s">
        <v>887</v>
      </c>
      <c r="D618" s="36"/>
      <c r="E618" s="36"/>
      <c r="F618" s="36"/>
      <c r="G618" s="36"/>
      <c r="H618" s="5" t="str">
        <f>INDEX(Variables!$B$5:$B$65,MATCH($A618,Variables!$A$5:$A$65,0))&amp;IF($C618="",""," | "&amp;INDEX(Mapping!$B$5:$B$26,MATCH($C618,Mapping!$A$5:$A$26,0))&amp;" | "&amp;INDEX(Mapping!$B$30:$B$41,MATCH($B618,Mapping!$A$30:$A$41,0)))</f>
        <v>Total new policy | Mining &amp; chemicals | Kerosene</v>
      </c>
      <c r="I618" s="5" t="str">
        <f>INDEX(Variables!$C$5:$C$65,MATCH($A618,Variables!$A$5:$A$65,0))</f>
        <v>$/GJ</v>
      </c>
      <c r="J618" s="5" t="str">
        <f>INDEX(Variables!$E$5:$E$65,MATCH($A618,Variables!$A$5:$A$65,0))</f>
        <v>New carbon tax + new excise tax</v>
      </c>
      <c r="K618" s="5"/>
      <c r="L618" s="23" t="str">
        <f>LOWER(Settings!$C$4)&amp;".mit."&amp;$A618&amp;IF($C618="","","."&amp;$C618&amp;"."&amp;$B618)&amp;IF(INDEX(Variables!$D$5:$D$65,MATCH($A618,Variables!$A$5:$A$65,0))="","","."&amp;INDEX(Variables!$D$5:$D$65,MATCH($A618,Variables!$A$5:$A$65,0)))&amp;"."&amp;L$5</f>
        <v>egy.mit.nce.mch.ker.a.1</v>
      </c>
      <c r="M618" s="38">
        <f t="shared" ref="M618:Z618" si="522">M600+M609</f>
        <v>0</v>
      </c>
      <c r="N618" s="37">
        <f t="shared" si="522"/>
        <v>0</v>
      </c>
      <c r="O618" s="37">
        <f t="shared" si="522"/>
        <v>0</v>
      </c>
      <c r="P618" s="37">
        <f t="shared" si="522"/>
        <v>0</v>
      </c>
      <c r="Q618" s="37">
        <f t="shared" si="522"/>
        <v>0</v>
      </c>
      <c r="R618" s="37">
        <f t="shared" si="522"/>
        <v>0</v>
      </c>
      <c r="S618" s="37">
        <f t="shared" si="522"/>
        <v>0</v>
      </c>
      <c r="T618" s="37">
        <f t="shared" si="522"/>
        <v>0</v>
      </c>
      <c r="U618" s="37">
        <f t="shared" si="522"/>
        <v>0</v>
      </c>
      <c r="V618" s="37">
        <f t="shared" si="522"/>
        <v>0</v>
      </c>
      <c r="W618" s="37">
        <f t="shared" si="522"/>
        <v>0</v>
      </c>
      <c r="X618" s="37">
        <f t="shared" si="522"/>
        <v>0</v>
      </c>
      <c r="Y618" s="37">
        <f t="shared" si="522"/>
        <v>0</v>
      </c>
      <c r="Z618" s="37">
        <f t="shared" si="522"/>
        <v>0</v>
      </c>
      <c r="AA618" s="37"/>
      <c r="AB618" s="23" t="str">
        <f>LOWER(Settings!$C$4)&amp;".mit."&amp;$A618&amp;IF($C618="","","."&amp;$C618&amp;"."&amp;$B618)&amp;IF(INDEX(Variables!$D$5:$D$65,MATCH($A618,Variables!$A$5:$A$65,0))="","","."&amp;INDEX(Variables!$D$5:$D$65,MATCH($A618,Variables!$A$5:$A$65,0)))&amp;"."&amp;AB$5</f>
        <v>egy.mit.nce.mch.ker.a.2</v>
      </c>
      <c r="AC618" s="38">
        <f t="shared" ref="AC618:AP618" si="523">AC600+AC609</f>
        <v>0</v>
      </c>
      <c r="AD618" s="37">
        <f t="shared" si="523"/>
        <v>0</v>
      </c>
      <c r="AE618" s="37">
        <f t="shared" si="523"/>
        <v>0</v>
      </c>
      <c r="AF618" s="37">
        <f t="shared" si="523"/>
        <v>0</v>
      </c>
      <c r="AG618" s="37">
        <f t="shared" si="523"/>
        <v>0</v>
      </c>
      <c r="AH618" s="37">
        <f t="shared" si="523"/>
        <v>1.3558600000000001</v>
      </c>
      <c r="AI618" s="37">
        <f t="shared" si="523"/>
        <v>1.3558600000000001</v>
      </c>
      <c r="AJ618" s="37">
        <f t="shared" si="523"/>
        <v>1.3558600000000001</v>
      </c>
      <c r="AK618" s="37">
        <f t="shared" si="523"/>
        <v>1.3558600000000001</v>
      </c>
      <c r="AL618" s="37">
        <f t="shared" si="523"/>
        <v>1.3558600000000001</v>
      </c>
      <c r="AM618" s="37">
        <f t="shared" si="523"/>
        <v>1.3558600000000001</v>
      </c>
      <c r="AN618" s="37">
        <f t="shared" si="523"/>
        <v>1.3558600000000001</v>
      </c>
      <c r="AO618" s="37">
        <f t="shared" si="523"/>
        <v>1.3558600000000001</v>
      </c>
      <c r="AP618" s="37">
        <f t="shared" si="523"/>
        <v>1.3558600000000001</v>
      </c>
    </row>
    <row r="619" spans="1:42" hidden="1" outlineLevel="2" x14ac:dyDescent="0.25">
      <c r="A619" s="5" t="s">
        <v>933</v>
      </c>
      <c r="B619" s="5" t="s">
        <v>876</v>
      </c>
      <c r="C619" s="5" t="s">
        <v>887</v>
      </c>
      <c r="D619" s="36"/>
      <c r="E619" s="36"/>
      <c r="F619" s="36"/>
      <c r="G619" s="36"/>
      <c r="H619" s="5" t="str">
        <f>INDEX(Variables!$B$5:$B$65,MATCH($A619,Variables!$A$5:$A$65,0))&amp;IF($C619="",""," | "&amp;INDEX(Mapping!$B$5:$B$26,MATCH($C619,Mapping!$A$5:$A$26,0))&amp;" | "&amp;INDEX(Mapping!$B$30:$B$41,MATCH($B619,Mapping!$A$30:$A$41,0)))</f>
        <v>Total new policy | Mining &amp; chemicals | Other oil products</v>
      </c>
      <c r="I619" s="5" t="str">
        <f>INDEX(Variables!$C$5:$C$65,MATCH($A619,Variables!$A$5:$A$65,0))</f>
        <v>$/GJ</v>
      </c>
      <c r="J619" s="5" t="str">
        <f>INDEX(Variables!$E$5:$E$65,MATCH($A619,Variables!$A$5:$A$65,0))</f>
        <v>New carbon tax + new excise tax</v>
      </c>
      <c r="K619" s="5"/>
      <c r="L619" s="23" t="str">
        <f>LOWER(Settings!$C$4)&amp;".mit."&amp;$A619&amp;IF($C619="","","."&amp;$C619&amp;"."&amp;$B619)&amp;IF(INDEX(Variables!$D$5:$D$65,MATCH($A619,Variables!$A$5:$A$65,0))="","","."&amp;INDEX(Variables!$D$5:$D$65,MATCH($A619,Variables!$A$5:$A$65,0)))&amp;"."&amp;L$5</f>
        <v>egy.mit.nce.mch.oop.a.1</v>
      </c>
      <c r="M619" s="38">
        <f t="shared" ref="M619:Z619" si="524">M601+M610</f>
        <v>0</v>
      </c>
      <c r="N619" s="37">
        <f t="shared" si="524"/>
        <v>0</v>
      </c>
      <c r="O619" s="37">
        <f t="shared" si="524"/>
        <v>0</v>
      </c>
      <c r="P619" s="37">
        <f t="shared" si="524"/>
        <v>0</v>
      </c>
      <c r="Q619" s="37">
        <f t="shared" si="524"/>
        <v>0</v>
      </c>
      <c r="R619" s="37">
        <f t="shared" si="524"/>
        <v>0</v>
      </c>
      <c r="S619" s="37">
        <f t="shared" si="524"/>
        <v>0</v>
      </c>
      <c r="T619" s="37">
        <f t="shared" si="524"/>
        <v>0</v>
      </c>
      <c r="U619" s="37">
        <f t="shared" si="524"/>
        <v>0</v>
      </c>
      <c r="V619" s="37">
        <f t="shared" si="524"/>
        <v>0</v>
      </c>
      <c r="W619" s="37">
        <f t="shared" si="524"/>
        <v>0</v>
      </c>
      <c r="X619" s="37">
        <f t="shared" si="524"/>
        <v>0</v>
      </c>
      <c r="Y619" s="37">
        <f t="shared" si="524"/>
        <v>0</v>
      </c>
      <c r="Z619" s="37">
        <f t="shared" si="524"/>
        <v>0</v>
      </c>
      <c r="AA619" s="37"/>
      <c r="AB619" s="23" t="str">
        <f>LOWER(Settings!$C$4)&amp;".mit."&amp;$A619&amp;IF($C619="","","."&amp;$C619&amp;"."&amp;$B619)&amp;IF(INDEX(Variables!$D$5:$D$65,MATCH($A619,Variables!$A$5:$A$65,0))="","","."&amp;INDEX(Variables!$D$5:$D$65,MATCH($A619,Variables!$A$5:$A$65,0)))&amp;"."&amp;AB$5</f>
        <v>egy.mit.nce.mch.oop.a.2</v>
      </c>
      <c r="AC619" s="38">
        <f t="shared" ref="AC619:AP619" si="525">AC601+AC610</f>
        <v>0</v>
      </c>
      <c r="AD619" s="37">
        <f t="shared" si="525"/>
        <v>0</v>
      </c>
      <c r="AE619" s="37">
        <f t="shared" si="525"/>
        <v>0</v>
      </c>
      <c r="AF619" s="37">
        <f t="shared" si="525"/>
        <v>0</v>
      </c>
      <c r="AG619" s="37">
        <f t="shared" si="525"/>
        <v>0</v>
      </c>
      <c r="AH619" s="37">
        <f t="shared" si="525"/>
        <v>1.534</v>
      </c>
      <c r="AI619" s="37">
        <f t="shared" si="525"/>
        <v>1.534</v>
      </c>
      <c r="AJ619" s="37">
        <f t="shared" si="525"/>
        <v>1.534</v>
      </c>
      <c r="AK619" s="37">
        <f t="shared" si="525"/>
        <v>1.534</v>
      </c>
      <c r="AL619" s="37">
        <f t="shared" si="525"/>
        <v>1.534</v>
      </c>
      <c r="AM619" s="37">
        <f t="shared" si="525"/>
        <v>1.534</v>
      </c>
      <c r="AN619" s="37">
        <f t="shared" si="525"/>
        <v>1.534</v>
      </c>
      <c r="AO619" s="37">
        <f t="shared" si="525"/>
        <v>1.534</v>
      </c>
      <c r="AP619" s="37">
        <f t="shared" si="525"/>
        <v>1.534</v>
      </c>
    </row>
    <row r="620" spans="1:42" hidden="1" outlineLevel="2" x14ac:dyDescent="0.25">
      <c r="A620" s="5" t="s">
        <v>933</v>
      </c>
      <c r="B620" s="5" t="s">
        <v>877</v>
      </c>
      <c r="C620" s="5" t="s">
        <v>887</v>
      </c>
      <c r="D620" s="36"/>
      <c r="E620" s="36"/>
      <c r="F620" s="36"/>
      <c r="G620" s="36"/>
      <c r="H620" s="5" t="str">
        <f>INDEX(Variables!$B$5:$B$65,MATCH($A620,Variables!$A$5:$A$65,0))&amp;IF($C620="",""," | "&amp;INDEX(Mapping!$B$5:$B$26,MATCH($C620,Mapping!$A$5:$A$26,0))&amp;" | "&amp;INDEX(Mapping!$B$30:$B$41,MATCH($B620,Mapping!$A$30:$A$41,0)))</f>
        <v>Total new policy | Mining &amp; chemicals | Biomass</v>
      </c>
      <c r="I620" s="5" t="str">
        <f>INDEX(Variables!$C$5:$C$65,MATCH($A620,Variables!$A$5:$A$65,0))</f>
        <v>$/GJ</v>
      </c>
      <c r="J620" s="5" t="str">
        <f>INDEX(Variables!$E$5:$E$65,MATCH($A620,Variables!$A$5:$A$65,0))</f>
        <v>New carbon tax + new excise tax</v>
      </c>
      <c r="K620" s="5"/>
      <c r="L620" s="23" t="str">
        <f>LOWER(Settings!$C$4)&amp;".mit."&amp;$A620&amp;IF($C620="","","."&amp;$C620&amp;"."&amp;$B620)&amp;IF(INDEX(Variables!$D$5:$D$65,MATCH($A620,Variables!$A$5:$A$65,0))="","","."&amp;INDEX(Variables!$D$5:$D$65,MATCH($A620,Variables!$A$5:$A$65,0)))&amp;"."&amp;L$5</f>
        <v>egy.mit.nce.mch.bio.a.1</v>
      </c>
      <c r="M620" s="38">
        <f t="shared" ref="M620:Z620" si="526">M602+M611</f>
        <v>0</v>
      </c>
      <c r="N620" s="37">
        <f t="shared" si="526"/>
        <v>0</v>
      </c>
      <c r="O620" s="37">
        <f t="shared" si="526"/>
        <v>0</v>
      </c>
      <c r="P620" s="37">
        <f t="shared" si="526"/>
        <v>0</v>
      </c>
      <c r="Q620" s="37">
        <f t="shared" si="526"/>
        <v>0</v>
      </c>
      <c r="R620" s="37">
        <f t="shared" si="526"/>
        <v>0</v>
      </c>
      <c r="S620" s="37">
        <f t="shared" si="526"/>
        <v>0</v>
      </c>
      <c r="T620" s="37">
        <f t="shared" si="526"/>
        <v>0</v>
      </c>
      <c r="U620" s="37">
        <f t="shared" si="526"/>
        <v>0</v>
      </c>
      <c r="V620" s="37">
        <f t="shared" si="526"/>
        <v>0</v>
      </c>
      <c r="W620" s="37">
        <f t="shared" si="526"/>
        <v>0</v>
      </c>
      <c r="X620" s="37">
        <f t="shared" si="526"/>
        <v>0</v>
      </c>
      <c r="Y620" s="37">
        <f t="shared" si="526"/>
        <v>0</v>
      </c>
      <c r="Z620" s="37">
        <f t="shared" si="526"/>
        <v>0</v>
      </c>
      <c r="AA620" s="37"/>
      <c r="AB620" s="23" t="str">
        <f>LOWER(Settings!$C$4)&amp;".mit."&amp;$A620&amp;IF($C620="","","."&amp;$C620&amp;"."&amp;$B620)&amp;IF(INDEX(Variables!$D$5:$D$65,MATCH($A620,Variables!$A$5:$A$65,0))="","","."&amp;INDEX(Variables!$D$5:$D$65,MATCH($A620,Variables!$A$5:$A$65,0)))&amp;"."&amp;AB$5</f>
        <v>egy.mit.nce.mch.bio.a.2</v>
      </c>
      <c r="AC620" s="38">
        <f t="shared" ref="AC620:AP620" si="527">AC602+AC611</f>
        <v>0</v>
      </c>
      <c r="AD620" s="37">
        <f t="shared" si="527"/>
        <v>0</v>
      </c>
      <c r="AE620" s="37">
        <f t="shared" si="527"/>
        <v>0</v>
      </c>
      <c r="AF620" s="37">
        <f t="shared" si="527"/>
        <v>0</v>
      </c>
      <c r="AG620" s="37">
        <f t="shared" si="527"/>
        <v>0</v>
      </c>
      <c r="AH620" s="37">
        <f t="shared" si="527"/>
        <v>0</v>
      </c>
      <c r="AI620" s="37">
        <f t="shared" si="527"/>
        <v>0</v>
      </c>
      <c r="AJ620" s="37">
        <f t="shared" si="527"/>
        <v>0</v>
      </c>
      <c r="AK620" s="37">
        <f t="shared" si="527"/>
        <v>0</v>
      </c>
      <c r="AL620" s="37">
        <f t="shared" si="527"/>
        <v>0</v>
      </c>
      <c r="AM620" s="37">
        <f t="shared" si="527"/>
        <v>0</v>
      </c>
      <c r="AN620" s="37">
        <f t="shared" si="527"/>
        <v>0</v>
      </c>
      <c r="AO620" s="37">
        <f t="shared" si="527"/>
        <v>0</v>
      </c>
      <c r="AP620" s="37">
        <f t="shared" si="527"/>
        <v>0</v>
      </c>
    </row>
    <row r="621" spans="1:42" hidden="1" outlineLevel="2" x14ac:dyDescent="0.25"/>
    <row r="622" spans="1:42" hidden="1" outlineLevel="2" x14ac:dyDescent="0.25">
      <c r="A622" s="5" t="s">
        <v>934</v>
      </c>
      <c r="B622" s="5" t="s">
        <v>869</v>
      </c>
      <c r="C622" s="5" t="s">
        <v>887</v>
      </c>
      <c r="D622" s="37">
        <f>INDEX(Inputs!$R$5:$R$132,MATCH($B622&amp;"|"&amp;$C622,Inputs!$A$5:$A$132,0))</f>
        <v>3</v>
      </c>
      <c r="E622" s="37">
        <f>INDEX(Inputs!$S$5:$S$132,MATCH($B622&amp;"|"&amp;$C622,Inputs!$A$5:$A$132,0))</f>
        <v>0</v>
      </c>
      <c r="F622" s="36"/>
      <c r="G622" s="36"/>
      <c r="H622" s="5" t="str">
        <f>INDEX(Variables!$B$5:$B$65,MATCH($A622,Variables!$A$5:$A$65,0))&amp;IF($C622="",""," | "&amp;INDEX(Mapping!$B$5:$B$26,MATCH($C622,Mapping!$A$5:$A$26,0))&amp;" | "&amp;INDEX(Mapping!$B$30:$B$41,MATCH($B622,Mapping!$A$30:$A$41,0)))</f>
        <v>After-tax price | Mining &amp; chemicals | Coal</v>
      </c>
      <c r="I622" s="5" t="str">
        <f>INDEX(Variables!$C$5:$C$65,MATCH($A622,Variables!$A$5:$A$65,0))</f>
        <v>$/GJ real</v>
      </c>
      <c r="J622" s="5" t="str">
        <f>INDEX(Variables!$E$5:$E$65,MATCH($A622,Variables!$A$5:$A$65,0))</f>
        <v>max(rpb of the price fuel + nce x (1 + VAT rate), 0.01)</v>
      </c>
      <c r="K622" s="5"/>
      <c r="L622" s="23" t="str">
        <f>LOWER(Settings!$C$4)&amp;".mit."&amp;$A622&amp;IF($C622="","","."&amp;$C622&amp;"."&amp;$B622)&amp;IF(INDEX(Variables!$D$5:$D$65,MATCH($A622,Variables!$A$5:$A$65,0))="","","."&amp;INDEX(Variables!$D$5:$D$65,MATCH($A622,Variables!$A$5:$A$65,0)))&amp;"."&amp;L$5</f>
        <v>egy.mit.atp.mch.coa.e.1</v>
      </c>
      <c r="M622" s="38">
        <f t="shared" ref="M622:Y622" si="528">MAX(INDEX(M$184:M$195,$D622)+M613*(1+$E622),0.01)</f>
        <v>11.467079025356757</v>
      </c>
      <c r="N622" s="37">
        <f t="shared" si="528"/>
        <v>8.8301631277145294</v>
      </c>
      <c r="O622" s="37">
        <f t="shared" si="528"/>
        <v>7.7211744405825611</v>
      </c>
      <c r="P622" s="37">
        <f t="shared" si="528"/>
        <v>7.2747771385179094</v>
      </c>
      <c r="Q622" s="37">
        <f t="shared" si="528"/>
        <v>7.5207397457979015</v>
      </c>
      <c r="R622" s="37">
        <f t="shared" si="528"/>
        <v>7.5762227077119633</v>
      </c>
      <c r="S622" s="37">
        <f t="shared" si="528"/>
        <v>7.5499147722595765</v>
      </c>
      <c r="T622" s="37">
        <f t="shared" si="528"/>
        <v>7.5217026616253753</v>
      </c>
      <c r="U622" s="37">
        <f t="shared" si="528"/>
        <v>7.4915083708146737</v>
      </c>
      <c r="V622" s="37">
        <f t="shared" si="528"/>
        <v>7.4623696512197375</v>
      </c>
      <c r="W622" s="37">
        <f t="shared" si="528"/>
        <v>7.4623696512197375</v>
      </c>
      <c r="X622" s="37">
        <f t="shared" si="528"/>
        <v>7.4623696512197375</v>
      </c>
      <c r="Y622" s="37">
        <f t="shared" si="528"/>
        <v>7.4623696512197375</v>
      </c>
      <c r="Z622" s="39">
        <f>POSTTAX(INDEX(Z$184:Z$195,$D622),Z613,$E622)</f>
        <v>7.4623696512197375</v>
      </c>
      <c r="AA622" s="39"/>
      <c r="AB622" s="23" t="str">
        <f>LOWER(Settings!$C$4)&amp;".mit."&amp;$A622&amp;IF($C622="","","."&amp;$C622&amp;"."&amp;$B622)&amp;IF(INDEX(Variables!$D$5:$D$65,MATCH($A622,Variables!$A$5:$A$65,0))="","","."&amp;INDEX(Variables!$D$5:$D$65,MATCH($A622,Variables!$A$5:$A$65,0)))&amp;"."&amp;AB$5</f>
        <v>egy.mit.atp.mch.coa.e.2</v>
      </c>
      <c r="AC622" s="38">
        <f t="shared" ref="AC622:AO622" si="529">MAX(INDEX(AC$184:AC$195,$D622)+AC613*(1+$E622),0.01)</f>
        <v>11.467079025356757</v>
      </c>
      <c r="AD622" s="37">
        <f t="shared" si="529"/>
        <v>8.8301631277145294</v>
      </c>
      <c r="AE622" s="37">
        <f t="shared" si="529"/>
        <v>7.7211744405825611</v>
      </c>
      <c r="AF622" s="37">
        <f t="shared" si="529"/>
        <v>7.2747771385179094</v>
      </c>
      <c r="AG622" s="37">
        <f t="shared" si="529"/>
        <v>7.5207397457979015</v>
      </c>
      <c r="AH622" s="37">
        <f t="shared" si="529"/>
        <v>9.5762227077119633</v>
      </c>
      <c r="AI622" s="37">
        <f t="shared" si="529"/>
        <v>9.5499147722595765</v>
      </c>
      <c r="AJ622" s="37">
        <f t="shared" si="529"/>
        <v>9.5217026616253762</v>
      </c>
      <c r="AK622" s="37">
        <f t="shared" si="529"/>
        <v>9.4915083708146746</v>
      </c>
      <c r="AL622" s="37">
        <f t="shared" si="529"/>
        <v>9.4623696512197384</v>
      </c>
      <c r="AM622" s="37">
        <f t="shared" si="529"/>
        <v>9.4623696512197384</v>
      </c>
      <c r="AN622" s="37">
        <f t="shared" si="529"/>
        <v>9.4623696512197384</v>
      </c>
      <c r="AO622" s="37">
        <f t="shared" si="529"/>
        <v>9.4623696512197384</v>
      </c>
      <c r="AP622" s="39">
        <f>POSTTAX(INDEX(AP$184:AP$195,$D622),AP613,$E622)</f>
        <v>9.4623696512197384</v>
      </c>
    </row>
    <row r="623" spans="1:42" hidden="1" outlineLevel="2" x14ac:dyDescent="0.25">
      <c r="A623" s="5" t="s">
        <v>934</v>
      </c>
      <c r="B623" s="5" t="s">
        <v>871</v>
      </c>
      <c r="C623" s="5" t="s">
        <v>887</v>
      </c>
      <c r="D623" s="37">
        <f>INDEX(Inputs!$R$5:$R$132,MATCH($B623&amp;"|"&amp;$C623,Inputs!$A$5:$A$132,0))</f>
        <v>6</v>
      </c>
      <c r="E623" s="37">
        <f>INDEX(Inputs!$S$5:$S$132,MATCH($B623&amp;"|"&amp;$C623,Inputs!$A$5:$A$132,0))</f>
        <v>0</v>
      </c>
      <c r="F623" s="36"/>
      <c r="G623" s="36"/>
      <c r="H623" s="5" t="str">
        <f>INDEX(Variables!$B$5:$B$65,MATCH($A623,Variables!$A$5:$A$65,0))&amp;IF($C623="",""," | "&amp;INDEX(Mapping!$B$5:$B$26,MATCH($C623,Mapping!$A$5:$A$26,0))&amp;" | "&amp;INDEX(Mapping!$B$30:$B$41,MATCH($B623,Mapping!$A$30:$A$41,0)))</f>
        <v>After-tax price | Mining &amp; chemicals | Natural gas</v>
      </c>
      <c r="I623" s="5" t="str">
        <f>INDEX(Variables!$C$5:$C$65,MATCH($A623,Variables!$A$5:$A$65,0))</f>
        <v>$/GJ real</v>
      </c>
      <c r="J623" s="5" t="str">
        <f>INDEX(Variables!$E$5:$E$65,MATCH($A623,Variables!$A$5:$A$65,0))</f>
        <v>max(rpb of the price fuel + nce x (1 + VAT rate), 0.01)</v>
      </c>
      <c r="K623" s="5"/>
      <c r="L623" s="23" t="str">
        <f>LOWER(Settings!$C$4)&amp;".mit."&amp;$A623&amp;IF($C623="","","."&amp;$C623&amp;"."&amp;$B623)&amp;IF(INDEX(Variables!$D$5:$D$65,MATCH($A623,Variables!$A$5:$A$65,0))="","","."&amp;INDEX(Variables!$D$5:$D$65,MATCH($A623,Variables!$A$5:$A$65,0)))&amp;"."&amp;L$5</f>
        <v>egy.mit.atp.mch.nga.e.1</v>
      </c>
      <c r="M623" s="38">
        <f t="shared" ref="M623:Y623" si="530">MAX(INDEX(M$184:M$195,$D623)+M614*(1+$E623),0.01)</f>
        <v>5.3362217651456945</v>
      </c>
      <c r="N623" s="37">
        <f t="shared" si="530"/>
        <v>5.010091319619435</v>
      </c>
      <c r="O623" s="37">
        <f t="shared" si="530"/>
        <v>5.0870036796421561</v>
      </c>
      <c r="P623" s="37">
        <f t="shared" si="530"/>
        <v>5.0870036796421561</v>
      </c>
      <c r="Q623" s="37">
        <f t="shared" si="530"/>
        <v>5.0870036796421561</v>
      </c>
      <c r="R623" s="37">
        <f t="shared" si="530"/>
        <v>5.0870036796421561</v>
      </c>
      <c r="S623" s="37">
        <f t="shared" si="530"/>
        <v>5.0870036796421561</v>
      </c>
      <c r="T623" s="37">
        <f t="shared" si="530"/>
        <v>5.0870036796421561</v>
      </c>
      <c r="U623" s="37">
        <f t="shared" si="530"/>
        <v>5.0870036796421561</v>
      </c>
      <c r="V623" s="37">
        <f t="shared" si="530"/>
        <v>5.0870036796421561</v>
      </c>
      <c r="W623" s="37">
        <f t="shared" si="530"/>
        <v>5.0870036796421561</v>
      </c>
      <c r="X623" s="37">
        <f t="shared" si="530"/>
        <v>5.0870036796421561</v>
      </c>
      <c r="Y623" s="37">
        <f t="shared" si="530"/>
        <v>5.0870036796421561</v>
      </c>
      <c r="Z623" s="39">
        <f>POSTTAX(INDEX(Z$184:Z$195,$D623),Z614,$E623)</f>
        <v>5.0870036796421561</v>
      </c>
      <c r="AA623" s="39"/>
      <c r="AB623" s="23" t="str">
        <f>LOWER(Settings!$C$4)&amp;".mit."&amp;$A623&amp;IF($C623="","","."&amp;$C623&amp;"."&amp;$B623)&amp;IF(INDEX(Variables!$D$5:$D$65,MATCH($A623,Variables!$A$5:$A$65,0))="","","."&amp;INDEX(Variables!$D$5:$D$65,MATCH($A623,Variables!$A$5:$A$65,0)))&amp;"."&amp;AB$5</f>
        <v>egy.mit.atp.mch.nga.e.2</v>
      </c>
      <c r="AC623" s="38">
        <f t="shared" ref="AC623:AO623" si="531">MAX(INDEX(AC$184:AC$195,$D623)+AC614*(1+$E623),0.01)</f>
        <v>5.3362217651456945</v>
      </c>
      <c r="AD623" s="37">
        <f t="shared" si="531"/>
        <v>5.010091319619435</v>
      </c>
      <c r="AE623" s="37">
        <f t="shared" si="531"/>
        <v>5.0870036796421561</v>
      </c>
      <c r="AF623" s="37">
        <f t="shared" si="531"/>
        <v>5.0870036796421561</v>
      </c>
      <c r="AG623" s="37">
        <f t="shared" si="531"/>
        <v>5.0870036796421561</v>
      </c>
      <c r="AH623" s="37">
        <f t="shared" si="531"/>
        <v>6.2030036796421566</v>
      </c>
      <c r="AI623" s="37">
        <f t="shared" si="531"/>
        <v>6.2030036796421566</v>
      </c>
      <c r="AJ623" s="37">
        <f t="shared" si="531"/>
        <v>6.2030036796421566</v>
      </c>
      <c r="AK623" s="37">
        <f t="shared" si="531"/>
        <v>6.2030036796421566</v>
      </c>
      <c r="AL623" s="37">
        <f t="shared" si="531"/>
        <v>6.2030036796421566</v>
      </c>
      <c r="AM623" s="37">
        <f t="shared" si="531"/>
        <v>6.2030036796421566</v>
      </c>
      <c r="AN623" s="37">
        <f t="shared" si="531"/>
        <v>6.2030036796421566</v>
      </c>
      <c r="AO623" s="37">
        <f t="shared" si="531"/>
        <v>6.2030036796421566</v>
      </c>
      <c r="AP623" s="39">
        <f>POSTTAX(INDEX(AP$184:AP$195,$D623),AP614,$E623)</f>
        <v>6.2030036796421566</v>
      </c>
    </row>
    <row r="624" spans="1:42" hidden="1" outlineLevel="2" x14ac:dyDescent="0.25">
      <c r="A624" s="5" t="s">
        <v>934</v>
      </c>
      <c r="B624" s="5" t="s">
        <v>872</v>
      </c>
      <c r="C624" s="5" t="s">
        <v>887</v>
      </c>
      <c r="D624" s="37">
        <f>INDEX(Inputs!$R$5:$R$132,MATCH($B624&amp;"|"&amp;$C624,Inputs!$A$5:$A$132,0))</f>
        <v>7</v>
      </c>
      <c r="E624" s="37">
        <f>INDEX(Inputs!$S$5:$S$132,MATCH($B624&amp;"|"&amp;$C624,Inputs!$A$5:$A$132,0))</f>
        <v>0.14000000000000001</v>
      </c>
      <c r="F624" s="36"/>
      <c r="G624" s="36"/>
      <c r="H624" s="5" t="str">
        <f>INDEX(Variables!$B$5:$B$65,MATCH($A624,Variables!$A$5:$A$65,0))&amp;IF($C624="",""," | "&amp;INDEX(Mapping!$B$5:$B$26,MATCH($C624,Mapping!$A$5:$A$26,0))&amp;" | "&amp;INDEX(Mapping!$B$30:$B$41,MATCH($B624,Mapping!$A$30:$A$41,0)))</f>
        <v>After-tax price | Mining &amp; chemicals | Gasoline</v>
      </c>
      <c r="I624" s="5" t="str">
        <f>INDEX(Variables!$C$5:$C$65,MATCH($A624,Variables!$A$5:$A$65,0))</f>
        <v>$/GJ real</v>
      </c>
      <c r="J624" s="5" t="str">
        <f>INDEX(Variables!$E$5:$E$65,MATCH($A624,Variables!$A$5:$A$65,0))</f>
        <v>max(rpb of the price fuel + nce x (1 + VAT rate), 0.01)</v>
      </c>
      <c r="K624" s="5"/>
      <c r="L624" s="23" t="str">
        <f>LOWER(Settings!$C$4)&amp;".mit."&amp;$A624&amp;IF($C624="","","."&amp;$C624&amp;"."&amp;$B624)&amp;IF(INDEX(Variables!$D$5:$D$65,MATCH($A624,Variables!$A$5:$A$65,0))="","","."&amp;INDEX(Variables!$D$5:$D$65,MATCH($A624,Variables!$A$5:$A$65,0)))&amp;"."&amp;L$5</f>
        <v>egy.mit.atp.mch.gso.e.1</v>
      </c>
      <c r="M624" s="38">
        <f t="shared" ref="M624:Y624" si="532">MAX(INDEX(M$184:M$195,$D624)+M615*(1+$E624),0.01)</f>
        <v>17.158693776206693</v>
      </c>
      <c r="N624" s="37">
        <f t="shared" si="532"/>
        <v>11.745025717344719</v>
      </c>
      <c r="O624" s="37">
        <f t="shared" si="532"/>
        <v>9.5760091057976258</v>
      </c>
      <c r="P624" s="37">
        <f t="shared" si="532"/>
        <v>9.5760091057976258</v>
      </c>
      <c r="Q624" s="37">
        <f t="shared" si="532"/>
        <v>9.5760091057976258</v>
      </c>
      <c r="R624" s="37">
        <f t="shared" si="532"/>
        <v>9.5760091057976258</v>
      </c>
      <c r="S624" s="37">
        <f t="shared" si="532"/>
        <v>9.5760091057976258</v>
      </c>
      <c r="T624" s="37">
        <f t="shared" si="532"/>
        <v>9.5760091057976258</v>
      </c>
      <c r="U624" s="37">
        <f t="shared" si="532"/>
        <v>9.5760091057976258</v>
      </c>
      <c r="V624" s="37">
        <f t="shared" si="532"/>
        <v>9.5760091057976258</v>
      </c>
      <c r="W624" s="37">
        <f t="shared" si="532"/>
        <v>9.5760091057976258</v>
      </c>
      <c r="X624" s="37">
        <f t="shared" si="532"/>
        <v>9.5760091057976258</v>
      </c>
      <c r="Y624" s="37">
        <f t="shared" si="532"/>
        <v>9.5760091057976258</v>
      </c>
      <c r="Z624" s="39">
        <f>POSTTAX(INDEX(Z$184:Z$195,$D624),Z615,$E624)</f>
        <v>9.5760091057976258</v>
      </c>
      <c r="AA624" s="39"/>
      <c r="AB624" s="23" t="str">
        <f>LOWER(Settings!$C$4)&amp;".mit."&amp;$A624&amp;IF($C624="","","."&amp;$C624&amp;"."&amp;$B624)&amp;IF(INDEX(Variables!$D$5:$D$65,MATCH($A624,Variables!$A$5:$A$65,0))="","","."&amp;INDEX(Variables!$D$5:$D$65,MATCH($A624,Variables!$A$5:$A$65,0)))&amp;"."&amp;AB$5</f>
        <v>egy.mit.atp.mch.gso.e.2</v>
      </c>
      <c r="AC624" s="38">
        <f t="shared" ref="AC624:AO624" si="533">MAX(INDEX(AC$184:AC$195,$D624)+AC615*(1+$E624),0.01)</f>
        <v>17.158693776206693</v>
      </c>
      <c r="AD624" s="37">
        <f t="shared" si="533"/>
        <v>11.745025717344719</v>
      </c>
      <c r="AE624" s="37">
        <f t="shared" si="533"/>
        <v>9.5760091057976258</v>
      </c>
      <c r="AF624" s="37">
        <f t="shared" si="533"/>
        <v>9.5760091057976258</v>
      </c>
      <c r="AG624" s="37">
        <f t="shared" si="533"/>
        <v>9.5760091057976258</v>
      </c>
      <c r="AH624" s="37">
        <f t="shared" si="533"/>
        <v>11.121689505797626</v>
      </c>
      <c r="AI624" s="37">
        <f t="shared" si="533"/>
        <v>11.121689505797626</v>
      </c>
      <c r="AJ624" s="37">
        <f t="shared" si="533"/>
        <v>11.121689505797626</v>
      </c>
      <c r="AK624" s="37">
        <f t="shared" si="533"/>
        <v>11.121689505797626</v>
      </c>
      <c r="AL624" s="37">
        <f t="shared" si="533"/>
        <v>11.121689505797626</v>
      </c>
      <c r="AM624" s="37">
        <f t="shared" si="533"/>
        <v>11.121689505797626</v>
      </c>
      <c r="AN624" s="37">
        <f t="shared" si="533"/>
        <v>11.121689505797626</v>
      </c>
      <c r="AO624" s="37">
        <f t="shared" si="533"/>
        <v>11.121689505797626</v>
      </c>
      <c r="AP624" s="39">
        <f>POSTTAX(INDEX(AP$184:AP$195,$D624),AP615,$E624)</f>
        <v>11.121689505797626</v>
      </c>
    </row>
    <row r="625" spans="1:42" hidden="1" outlineLevel="2" x14ac:dyDescent="0.25">
      <c r="A625" s="5" t="s">
        <v>934</v>
      </c>
      <c r="B625" s="5" t="s">
        <v>873</v>
      </c>
      <c r="C625" s="5" t="s">
        <v>887</v>
      </c>
      <c r="D625" s="37">
        <f>INDEX(Inputs!$R$5:$R$132,MATCH($B625&amp;"|"&amp;$C625,Inputs!$A$5:$A$132,0))</f>
        <v>8</v>
      </c>
      <c r="E625" s="37">
        <f>INDEX(Inputs!$S$5:$S$132,MATCH($B625&amp;"|"&amp;$C625,Inputs!$A$5:$A$132,0))</f>
        <v>0.14000000000000001</v>
      </c>
      <c r="F625" s="36"/>
      <c r="G625" s="36"/>
      <c r="H625" s="5" t="str">
        <f>INDEX(Variables!$B$5:$B$65,MATCH($A625,Variables!$A$5:$A$65,0))&amp;IF($C625="",""," | "&amp;INDEX(Mapping!$B$5:$B$26,MATCH($C625,Mapping!$A$5:$A$26,0))&amp;" | "&amp;INDEX(Mapping!$B$30:$B$41,MATCH($B625,Mapping!$A$30:$A$41,0)))</f>
        <v>After-tax price | Mining &amp; chemicals | Diesel</v>
      </c>
      <c r="I625" s="5" t="str">
        <f>INDEX(Variables!$C$5:$C$65,MATCH($A625,Variables!$A$5:$A$65,0))</f>
        <v>$/GJ real</v>
      </c>
      <c r="J625" s="5" t="str">
        <f>INDEX(Variables!$E$5:$E$65,MATCH($A625,Variables!$A$5:$A$65,0))</f>
        <v>max(rpb of the price fuel + nce x (1 + VAT rate), 0.01)</v>
      </c>
      <c r="K625" s="5"/>
      <c r="L625" s="23" t="str">
        <f>LOWER(Settings!$C$4)&amp;".mit."&amp;$A625&amp;IF($C625="","","."&amp;$C625&amp;"."&amp;$B625)&amp;IF(INDEX(Variables!$D$5:$D$65,MATCH($A625,Variables!$A$5:$A$65,0))="","","."&amp;INDEX(Variables!$D$5:$D$65,MATCH($A625,Variables!$A$5:$A$65,0)))&amp;"."&amp;L$5</f>
        <v>egy.mit.atp.mch.die.e.1</v>
      </c>
      <c r="M625" s="38">
        <f t="shared" ref="M625:Y625" si="534">MAX(INDEX(M$184:M$195,$D625)+M616*(1+$E625),0.01)</f>
        <v>11.119692825057085</v>
      </c>
      <c r="N625" s="37">
        <f t="shared" si="534"/>
        <v>7.5420264416843619</v>
      </c>
      <c r="O625" s="37">
        <f t="shared" si="534"/>
        <v>6.6774643953035433</v>
      </c>
      <c r="P625" s="37">
        <f t="shared" si="534"/>
        <v>6.6774643953035433</v>
      </c>
      <c r="Q625" s="37">
        <f t="shared" si="534"/>
        <v>6.6774643953035433</v>
      </c>
      <c r="R625" s="37">
        <f t="shared" si="534"/>
        <v>6.6774643953035433</v>
      </c>
      <c r="S625" s="37">
        <f t="shared" si="534"/>
        <v>6.6774643953035433</v>
      </c>
      <c r="T625" s="37">
        <f t="shared" si="534"/>
        <v>6.6774643953035433</v>
      </c>
      <c r="U625" s="37">
        <f t="shared" si="534"/>
        <v>6.6774643953035433</v>
      </c>
      <c r="V625" s="37">
        <f t="shared" si="534"/>
        <v>6.6774643953035433</v>
      </c>
      <c r="W625" s="37">
        <f t="shared" si="534"/>
        <v>6.6774643953035433</v>
      </c>
      <c r="X625" s="37">
        <f t="shared" si="534"/>
        <v>6.6774643953035433</v>
      </c>
      <c r="Y625" s="37">
        <f t="shared" si="534"/>
        <v>6.6774643953035433</v>
      </c>
      <c r="Z625" s="39">
        <f>POSTTAX(INDEX(Z$184:Z$195,$D625),Z616,$E625)</f>
        <v>6.6774643953035433</v>
      </c>
      <c r="AA625" s="39"/>
      <c r="AB625" s="23" t="str">
        <f>LOWER(Settings!$C$4)&amp;".mit."&amp;$A625&amp;IF($C625="","","."&amp;$C625&amp;"."&amp;$B625)&amp;IF(INDEX(Variables!$D$5:$D$65,MATCH($A625,Variables!$A$5:$A$65,0))="","","."&amp;INDEX(Variables!$D$5:$D$65,MATCH($A625,Variables!$A$5:$A$65,0)))&amp;"."&amp;AB$5</f>
        <v>egy.mit.atp.mch.die.e.2</v>
      </c>
      <c r="AC625" s="38">
        <f t="shared" ref="AC625:AO625" si="535">MAX(INDEX(AC$184:AC$195,$D625)+AC616*(1+$E625),0.01)</f>
        <v>11.119692825057085</v>
      </c>
      <c r="AD625" s="37">
        <f t="shared" si="535"/>
        <v>7.5420264416843619</v>
      </c>
      <c r="AE625" s="37">
        <f t="shared" si="535"/>
        <v>6.6774643953035433</v>
      </c>
      <c r="AF625" s="37">
        <f t="shared" si="535"/>
        <v>6.6774643953035433</v>
      </c>
      <c r="AG625" s="37">
        <f t="shared" si="535"/>
        <v>6.6774643953035433</v>
      </c>
      <c r="AH625" s="37">
        <f t="shared" si="535"/>
        <v>8.3155303953035435</v>
      </c>
      <c r="AI625" s="37">
        <f t="shared" si="535"/>
        <v>8.3155303953035435</v>
      </c>
      <c r="AJ625" s="37">
        <f t="shared" si="535"/>
        <v>8.3155303953035435</v>
      </c>
      <c r="AK625" s="37">
        <f t="shared" si="535"/>
        <v>8.3155303953035435</v>
      </c>
      <c r="AL625" s="37">
        <f t="shared" si="535"/>
        <v>8.3155303953035435</v>
      </c>
      <c r="AM625" s="37">
        <f t="shared" si="535"/>
        <v>8.3155303953035435</v>
      </c>
      <c r="AN625" s="37">
        <f t="shared" si="535"/>
        <v>8.3155303953035435</v>
      </c>
      <c r="AO625" s="37">
        <f t="shared" si="535"/>
        <v>8.3155303953035435</v>
      </c>
      <c r="AP625" s="39">
        <f>POSTTAX(INDEX(AP$184:AP$195,$D625),AP616,$E625)</f>
        <v>8.3155303953035435</v>
      </c>
    </row>
    <row r="626" spans="1:42" hidden="1" outlineLevel="2" x14ac:dyDescent="0.25">
      <c r="A626" s="5" t="s">
        <v>934</v>
      </c>
      <c r="B626" s="5" t="s">
        <v>874</v>
      </c>
      <c r="C626" s="5" t="s">
        <v>887</v>
      </c>
      <c r="D626" s="37">
        <f>INDEX(Inputs!$R$5:$R$132,MATCH($B626&amp;"|"&amp;$C626,Inputs!$A$5:$A$132,0))</f>
        <v>9</v>
      </c>
      <c r="E626" s="37">
        <f>INDEX(Inputs!$S$5:$S$132,MATCH($B626&amp;"|"&amp;$C626,Inputs!$A$5:$A$132,0))</f>
        <v>0.14000000000000001</v>
      </c>
      <c r="F626" s="36"/>
      <c r="G626" s="36"/>
      <c r="H626" s="5" t="str">
        <f>INDEX(Variables!$B$5:$B$65,MATCH($A626,Variables!$A$5:$A$65,0))&amp;IF($C626="",""," | "&amp;INDEX(Mapping!$B$5:$B$26,MATCH($C626,Mapping!$A$5:$A$26,0))&amp;" | "&amp;INDEX(Mapping!$B$30:$B$41,MATCH($B626,Mapping!$A$30:$A$41,0)))</f>
        <v>After-tax price | Mining &amp; chemicals | LPG</v>
      </c>
      <c r="I626" s="5" t="str">
        <f>INDEX(Variables!$C$5:$C$65,MATCH($A626,Variables!$A$5:$A$65,0))</f>
        <v>$/GJ real</v>
      </c>
      <c r="J626" s="5" t="str">
        <f>INDEX(Variables!$E$5:$E$65,MATCH($A626,Variables!$A$5:$A$65,0))</f>
        <v>max(rpb of the price fuel + nce x (1 + VAT rate), 0.01)</v>
      </c>
      <c r="K626" s="5"/>
      <c r="L626" s="23" t="str">
        <f>LOWER(Settings!$C$4)&amp;".mit."&amp;$A626&amp;IF($C626="","","."&amp;$C626&amp;"."&amp;$B626)&amp;IF(INDEX(Variables!$D$5:$D$65,MATCH($A626,Variables!$A$5:$A$65,0))="","","."&amp;INDEX(Variables!$D$5:$D$65,MATCH($A626,Variables!$A$5:$A$65,0)))&amp;"."&amp;L$5</f>
        <v>egy.mit.atp.mch.lpg.e.1</v>
      </c>
      <c r="M626" s="38">
        <f t="shared" ref="M626:Y626" si="536">MAX(INDEX(M$184:M$195,$D626)+M617*(1+$E626),0.01)</f>
        <v>6.8368630121281031</v>
      </c>
      <c r="N626" s="37">
        <f t="shared" si="536"/>
        <v>3.9105675147185019</v>
      </c>
      <c r="O626" s="37">
        <f t="shared" si="536"/>
        <v>3.188808442669151</v>
      </c>
      <c r="P626" s="37">
        <f t="shared" si="536"/>
        <v>3.188808442669151</v>
      </c>
      <c r="Q626" s="37">
        <f t="shared" si="536"/>
        <v>3.188808442669151</v>
      </c>
      <c r="R626" s="37">
        <f t="shared" si="536"/>
        <v>3.188808442669151</v>
      </c>
      <c r="S626" s="37">
        <f t="shared" si="536"/>
        <v>3.188808442669151</v>
      </c>
      <c r="T626" s="37">
        <f t="shared" si="536"/>
        <v>3.188808442669151</v>
      </c>
      <c r="U626" s="37">
        <f t="shared" si="536"/>
        <v>3.188808442669151</v>
      </c>
      <c r="V626" s="37">
        <f t="shared" si="536"/>
        <v>3.188808442669151</v>
      </c>
      <c r="W626" s="37">
        <f t="shared" si="536"/>
        <v>3.188808442669151</v>
      </c>
      <c r="X626" s="37">
        <f t="shared" si="536"/>
        <v>3.188808442669151</v>
      </c>
      <c r="Y626" s="37">
        <f t="shared" si="536"/>
        <v>3.188808442669151</v>
      </c>
      <c r="Z626" s="39">
        <f>POSTTAX(INDEX(Z$184:Z$195,$D626),Z617,$E626)</f>
        <v>3.188808442669151</v>
      </c>
      <c r="AA626" s="39"/>
      <c r="AB626" s="23" t="str">
        <f>LOWER(Settings!$C$4)&amp;".mit."&amp;$A626&amp;IF($C626="","","."&amp;$C626&amp;"."&amp;$B626)&amp;IF(INDEX(Variables!$D$5:$D$65,MATCH($A626,Variables!$A$5:$A$65,0))="","","."&amp;INDEX(Variables!$D$5:$D$65,MATCH($A626,Variables!$A$5:$A$65,0)))&amp;"."&amp;AB$5</f>
        <v>egy.mit.atp.mch.lpg.e.2</v>
      </c>
      <c r="AC626" s="38">
        <f t="shared" ref="AC626:AO626" si="537">MAX(INDEX(AC$184:AC$195,$D626)+AC617*(1+$E626),0.01)</f>
        <v>6.8368630121281031</v>
      </c>
      <c r="AD626" s="37">
        <f t="shared" si="537"/>
        <v>3.9105675147185019</v>
      </c>
      <c r="AE626" s="37">
        <f t="shared" si="537"/>
        <v>3.188808442669151</v>
      </c>
      <c r="AF626" s="37">
        <f t="shared" si="537"/>
        <v>3.188808442669151</v>
      </c>
      <c r="AG626" s="37">
        <f t="shared" si="537"/>
        <v>3.188808442669151</v>
      </c>
      <c r="AH626" s="37">
        <f t="shared" si="537"/>
        <v>4.7528884426691516</v>
      </c>
      <c r="AI626" s="37">
        <f t="shared" si="537"/>
        <v>4.7528884426691516</v>
      </c>
      <c r="AJ626" s="37">
        <f t="shared" si="537"/>
        <v>4.7528884426691516</v>
      </c>
      <c r="AK626" s="37">
        <f t="shared" si="537"/>
        <v>4.7528884426691516</v>
      </c>
      <c r="AL626" s="37">
        <f t="shared" si="537"/>
        <v>4.7528884426691516</v>
      </c>
      <c r="AM626" s="37">
        <f t="shared" si="537"/>
        <v>4.7528884426691516</v>
      </c>
      <c r="AN626" s="37">
        <f t="shared" si="537"/>
        <v>4.7528884426691516</v>
      </c>
      <c r="AO626" s="37">
        <f t="shared" si="537"/>
        <v>4.7528884426691516</v>
      </c>
      <c r="AP626" s="39">
        <f>POSTTAX(INDEX(AP$184:AP$195,$D626),AP617,$E626)</f>
        <v>4.7528884426691516</v>
      </c>
    </row>
    <row r="627" spans="1:42" hidden="1" outlineLevel="2" x14ac:dyDescent="0.25">
      <c r="A627" s="5" t="s">
        <v>934</v>
      </c>
      <c r="B627" s="5" t="s">
        <v>875</v>
      </c>
      <c r="C627" s="5" t="s">
        <v>887</v>
      </c>
      <c r="D627" s="37">
        <f>INDEX(Inputs!$R$5:$R$132,MATCH($B627&amp;"|"&amp;$C627,Inputs!$A$5:$A$132,0))</f>
        <v>10</v>
      </c>
      <c r="E627" s="37">
        <f>INDEX(Inputs!$S$5:$S$132,MATCH($B627&amp;"|"&amp;$C627,Inputs!$A$5:$A$132,0))</f>
        <v>0.14000000000000001</v>
      </c>
      <c r="F627" s="36"/>
      <c r="G627" s="36"/>
      <c r="H627" s="5" t="str">
        <f>INDEX(Variables!$B$5:$B$65,MATCH($A627,Variables!$A$5:$A$65,0))&amp;IF($C627="",""," | "&amp;INDEX(Mapping!$B$5:$B$26,MATCH($C627,Mapping!$A$5:$A$26,0))&amp;" | "&amp;INDEX(Mapping!$B$30:$B$41,MATCH($B627,Mapping!$A$30:$A$41,0)))</f>
        <v>After-tax price | Mining &amp; chemicals | Kerosene</v>
      </c>
      <c r="I627" s="5" t="str">
        <f>INDEX(Variables!$C$5:$C$65,MATCH($A627,Variables!$A$5:$A$65,0))</f>
        <v>$/GJ real</v>
      </c>
      <c r="J627" s="5" t="str">
        <f>INDEX(Variables!$E$5:$E$65,MATCH($A627,Variables!$A$5:$A$65,0))</f>
        <v>max(rpb of the price fuel + nce x (1 + VAT rate), 0.01)</v>
      </c>
      <c r="K627" s="5"/>
      <c r="L627" s="23" t="str">
        <f>LOWER(Settings!$C$4)&amp;".mit."&amp;$A627&amp;IF($C627="","","."&amp;$C627&amp;"."&amp;$B627)&amp;IF(INDEX(Variables!$D$5:$D$65,MATCH($A627,Variables!$A$5:$A$65,0))="","","."&amp;INDEX(Variables!$D$5:$D$65,MATCH($A627,Variables!$A$5:$A$65,0)))&amp;"."&amp;L$5</f>
        <v>egy.mit.atp.mch.ker.e.1</v>
      </c>
      <c r="M627" s="38">
        <f t="shared" ref="M627:Y627" si="538">MAX(INDEX(M$184:M$195,$D627)+M618*(1+$E627),0.01)</f>
        <v>10.986063950621936</v>
      </c>
      <c r="N627" s="37">
        <f t="shared" si="538"/>
        <v>6.857917857789996</v>
      </c>
      <c r="O627" s="37">
        <f t="shared" si="538"/>
        <v>6.4691178449557931</v>
      </c>
      <c r="P627" s="37">
        <f t="shared" si="538"/>
        <v>6.4691178449557931</v>
      </c>
      <c r="Q627" s="37">
        <f t="shared" si="538"/>
        <v>6.4691178449557931</v>
      </c>
      <c r="R627" s="37">
        <f t="shared" si="538"/>
        <v>6.4691178449557931</v>
      </c>
      <c r="S627" s="37">
        <f t="shared" si="538"/>
        <v>6.4691178449557931</v>
      </c>
      <c r="T627" s="37">
        <f t="shared" si="538"/>
        <v>6.4691178449557931</v>
      </c>
      <c r="U627" s="37">
        <f t="shared" si="538"/>
        <v>6.4691178449557931</v>
      </c>
      <c r="V627" s="37">
        <f t="shared" si="538"/>
        <v>6.4691178449557931</v>
      </c>
      <c r="W627" s="37">
        <f t="shared" si="538"/>
        <v>6.4691178449557931</v>
      </c>
      <c r="X627" s="37">
        <f t="shared" si="538"/>
        <v>6.4691178449557931</v>
      </c>
      <c r="Y627" s="37">
        <f t="shared" si="538"/>
        <v>6.4691178449557931</v>
      </c>
      <c r="Z627" s="39">
        <f>POSTTAX(INDEX(Z$184:Z$195,$D627),Z618,$E627)</f>
        <v>6.4691178449557931</v>
      </c>
      <c r="AA627" s="39"/>
      <c r="AB627" s="23" t="str">
        <f>LOWER(Settings!$C$4)&amp;".mit."&amp;$A627&amp;IF($C627="","","."&amp;$C627&amp;"."&amp;$B627)&amp;IF(INDEX(Variables!$D$5:$D$65,MATCH($A627,Variables!$A$5:$A$65,0))="","","."&amp;INDEX(Variables!$D$5:$D$65,MATCH($A627,Variables!$A$5:$A$65,0)))&amp;"."&amp;AB$5</f>
        <v>egy.mit.atp.mch.ker.e.2</v>
      </c>
      <c r="AC627" s="38">
        <f t="shared" ref="AC627:AO627" si="539">MAX(INDEX(AC$184:AC$195,$D627)+AC618*(1+$E627),0.01)</f>
        <v>10.986063950621936</v>
      </c>
      <c r="AD627" s="37">
        <f t="shared" si="539"/>
        <v>6.857917857789996</v>
      </c>
      <c r="AE627" s="37">
        <f t="shared" si="539"/>
        <v>6.4691178449557931</v>
      </c>
      <c r="AF627" s="37">
        <f t="shared" si="539"/>
        <v>6.4691178449557931</v>
      </c>
      <c r="AG627" s="37">
        <f t="shared" si="539"/>
        <v>6.4691178449557931</v>
      </c>
      <c r="AH627" s="37">
        <f t="shared" si="539"/>
        <v>8.0147982449557933</v>
      </c>
      <c r="AI627" s="37">
        <f t="shared" si="539"/>
        <v>8.0147982449557933</v>
      </c>
      <c r="AJ627" s="37">
        <f t="shared" si="539"/>
        <v>8.0147982449557933</v>
      </c>
      <c r="AK627" s="37">
        <f t="shared" si="539"/>
        <v>8.0147982449557933</v>
      </c>
      <c r="AL627" s="37">
        <f t="shared" si="539"/>
        <v>8.0147982449557933</v>
      </c>
      <c r="AM627" s="37">
        <f t="shared" si="539"/>
        <v>8.0147982449557933</v>
      </c>
      <c r="AN627" s="37">
        <f t="shared" si="539"/>
        <v>8.0147982449557933</v>
      </c>
      <c r="AO627" s="37">
        <f t="shared" si="539"/>
        <v>8.0147982449557933</v>
      </c>
      <c r="AP627" s="39">
        <f>POSTTAX(INDEX(AP$184:AP$195,$D627),AP618,$E627)</f>
        <v>8.0147982449557933</v>
      </c>
    </row>
    <row r="628" spans="1:42" hidden="1" outlineLevel="2" x14ac:dyDescent="0.25">
      <c r="A628" s="5" t="s">
        <v>934</v>
      </c>
      <c r="B628" s="5" t="s">
        <v>876</v>
      </c>
      <c r="C628" s="5" t="s">
        <v>887</v>
      </c>
      <c r="D628" s="37">
        <f>INDEX(Inputs!$R$5:$R$132,MATCH($B628&amp;"|"&amp;$C628,Inputs!$A$5:$A$132,0))</f>
        <v>11</v>
      </c>
      <c r="E628" s="37">
        <f>INDEX(Inputs!$S$5:$S$132,MATCH($B628&amp;"|"&amp;$C628,Inputs!$A$5:$A$132,0))</f>
        <v>0.14000000000000001</v>
      </c>
      <c r="F628" s="36"/>
      <c r="G628" s="36"/>
      <c r="H628" s="5" t="str">
        <f>INDEX(Variables!$B$5:$B$65,MATCH($A628,Variables!$A$5:$A$65,0))&amp;IF($C628="",""," | "&amp;INDEX(Mapping!$B$5:$B$26,MATCH($C628,Mapping!$A$5:$A$26,0))&amp;" | "&amp;INDEX(Mapping!$B$30:$B$41,MATCH($B628,Mapping!$A$30:$A$41,0)))</f>
        <v>After-tax price | Mining &amp; chemicals | Other oil products</v>
      </c>
      <c r="I628" s="5" t="str">
        <f>INDEX(Variables!$C$5:$C$65,MATCH($A628,Variables!$A$5:$A$65,0))</f>
        <v>$/GJ real</v>
      </c>
      <c r="J628" s="5" t="str">
        <f>INDEX(Variables!$E$5:$E$65,MATCH($A628,Variables!$A$5:$A$65,0))</f>
        <v>max(rpb of the price fuel + nce x (1 + VAT rate), 0.01)</v>
      </c>
      <c r="K628" s="5"/>
      <c r="L628" s="23" t="str">
        <f>LOWER(Settings!$C$4)&amp;".mit."&amp;$A628&amp;IF($C628="","","."&amp;$C628&amp;"."&amp;$B628)&amp;IF(INDEX(Variables!$D$5:$D$65,MATCH($A628,Variables!$A$5:$A$65,0))="","","."&amp;INDEX(Variables!$D$5:$D$65,MATCH($A628,Variables!$A$5:$A$65,0)))&amp;"."&amp;L$5</f>
        <v>egy.mit.atp.mch.oop.e.1</v>
      </c>
      <c r="M628" s="38">
        <f t="shared" ref="M628:Y628" si="540">MAX(INDEX(M$184:M$195,$D628)+M619*(1+$E628),0.01)</f>
        <v>6.1565025275978833</v>
      </c>
      <c r="N628" s="37">
        <f t="shared" si="540"/>
        <v>4.8991170230239627</v>
      </c>
      <c r="O628" s="37">
        <f t="shared" si="540"/>
        <v>4.3171443814005652</v>
      </c>
      <c r="P628" s="37">
        <f t="shared" si="540"/>
        <v>4.3171443814005652</v>
      </c>
      <c r="Q628" s="37">
        <f t="shared" si="540"/>
        <v>4.3171443814005652</v>
      </c>
      <c r="R628" s="37">
        <f t="shared" si="540"/>
        <v>4.3171443814005652</v>
      </c>
      <c r="S628" s="37">
        <f t="shared" si="540"/>
        <v>4.3171443814005652</v>
      </c>
      <c r="T628" s="37">
        <f t="shared" si="540"/>
        <v>4.3171443814005652</v>
      </c>
      <c r="U628" s="37">
        <f t="shared" si="540"/>
        <v>4.3171443814005652</v>
      </c>
      <c r="V628" s="37">
        <f t="shared" si="540"/>
        <v>4.3171443814005652</v>
      </c>
      <c r="W628" s="37">
        <f t="shared" si="540"/>
        <v>4.3171443814005652</v>
      </c>
      <c r="X628" s="37">
        <f t="shared" si="540"/>
        <v>4.3171443814005652</v>
      </c>
      <c r="Y628" s="37">
        <f t="shared" si="540"/>
        <v>4.3171443814005652</v>
      </c>
      <c r="Z628" s="39">
        <f>POSTTAX(INDEX(Z$184:Z$195,$D628),Z619,$E628)</f>
        <v>4.3171443814005652</v>
      </c>
      <c r="AA628" s="39"/>
      <c r="AB628" s="23" t="str">
        <f>LOWER(Settings!$C$4)&amp;".mit."&amp;$A628&amp;IF($C628="","","."&amp;$C628&amp;"."&amp;$B628)&amp;IF(INDEX(Variables!$D$5:$D$65,MATCH($A628,Variables!$A$5:$A$65,0))="","","."&amp;INDEX(Variables!$D$5:$D$65,MATCH($A628,Variables!$A$5:$A$65,0)))&amp;"."&amp;AB$5</f>
        <v>egy.mit.atp.mch.oop.e.2</v>
      </c>
      <c r="AC628" s="38">
        <f t="shared" ref="AC628:AO628" si="541">MAX(INDEX(AC$184:AC$195,$D628)+AC619*(1+$E628),0.01)</f>
        <v>6.1565025275978833</v>
      </c>
      <c r="AD628" s="37">
        <f t="shared" si="541"/>
        <v>4.8991170230239627</v>
      </c>
      <c r="AE628" s="37">
        <f t="shared" si="541"/>
        <v>4.3171443814005652</v>
      </c>
      <c r="AF628" s="37">
        <f t="shared" si="541"/>
        <v>4.3171443814005652</v>
      </c>
      <c r="AG628" s="37">
        <f t="shared" si="541"/>
        <v>4.3171443814005652</v>
      </c>
      <c r="AH628" s="37">
        <f t="shared" si="541"/>
        <v>6.065904381400566</v>
      </c>
      <c r="AI628" s="37">
        <f t="shared" si="541"/>
        <v>6.065904381400566</v>
      </c>
      <c r="AJ628" s="37">
        <f t="shared" si="541"/>
        <v>6.065904381400566</v>
      </c>
      <c r="AK628" s="37">
        <f t="shared" si="541"/>
        <v>6.065904381400566</v>
      </c>
      <c r="AL628" s="37">
        <f t="shared" si="541"/>
        <v>6.065904381400566</v>
      </c>
      <c r="AM628" s="37">
        <f t="shared" si="541"/>
        <v>6.065904381400566</v>
      </c>
      <c r="AN628" s="37">
        <f t="shared" si="541"/>
        <v>6.065904381400566</v>
      </c>
      <c r="AO628" s="37">
        <f t="shared" si="541"/>
        <v>6.065904381400566</v>
      </c>
      <c r="AP628" s="39">
        <f>POSTTAX(INDEX(AP$184:AP$195,$D628),AP619,$E628)</f>
        <v>6.065904381400566</v>
      </c>
    </row>
    <row r="629" spans="1:42" hidden="1" outlineLevel="2" x14ac:dyDescent="0.25">
      <c r="A629" s="5" t="s">
        <v>934</v>
      </c>
      <c r="B629" s="5" t="s">
        <v>877</v>
      </c>
      <c r="C629" s="5" t="s">
        <v>887</v>
      </c>
      <c r="D629" s="37">
        <f>INDEX(Inputs!$R$5:$R$132,MATCH($B629&amp;"|"&amp;$C629,Inputs!$A$5:$A$132,0))</f>
        <v>12</v>
      </c>
      <c r="E629" s="37">
        <f>INDEX(Inputs!$S$5:$S$132,MATCH($B629&amp;"|"&amp;$C629,Inputs!$A$5:$A$132,0))</f>
        <v>0</v>
      </c>
      <c r="F629" s="36"/>
      <c r="G629" s="36"/>
      <c r="H629" s="5" t="str">
        <f>INDEX(Variables!$B$5:$B$65,MATCH($A629,Variables!$A$5:$A$65,0))&amp;IF($C629="",""," | "&amp;INDEX(Mapping!$B$5:$B$26,MATCH($C629,Mapping!$A$5:$A$26,0))&amp;" | "&amp;INDEX(Mapping!$B$30:$B$41,MATCH($B629,Mapping!$A$30:$A$41,0)))</f>
        <v>After-tax price | Mining &amp; chemicals | Biomass</v>
      </c>
      <c r="I629" s="5" t="str">
        <f>INDEX(Variables!$C$5:$C$65,MATCH($A629,Variables!$A$5:$A$65,0))</f>
        <v>$/GJ real</v>
      </c>
      <c r="J629" s="5" t="str">
        <f>INDEX(Variables!$E$5:$E$65,MATCH($A629,Variables!$A$5:$A$65,0))</f>
        <v>max(rpb of the price fuel + nce x (1 + VAT rate), 0.01)</v>
      </c>
      <c r="K629" s="5"/>
      <c r="L629" s="23" t="str">
        <f>LOWER(Settings!$C$4)&amp;".mit."&amp;$A629&amp;IF($C629="","","."&amp;$C629&amp;"."&amp;$B629)&amp;IF(INDEX(Variables!$D$5:$D$65,MATCH($A629,Variables!$A$5:$A$65,0))="","","."&amp;INDEX(Variables!$D$5:$D$65,MATCH($A629,Variables!$A$5:$A$65,0)))&amp;"."&amp;L$5</f>
        <v>egy.mit.atp.mch.bio.e.1</v>
      </c>
      <c r="M629" s="38">
        <f t="shared" ref="M629:Y629" si="542">MAX(INDEX(M$184:M$195,$D629)+M620*(1+$E629),0.01)</f>
        <v>14.470551096834159</v>
      </c>
      <c r="N629" s="37">
        <f t="shared" si="542"/>
        <v>14.470200555728038</v>
      </c>
      <c r="O629" s="37">
        <f t="shared" si="542"/>
        <v>14.470971901687905</v>
      </c>
      <c r="P629" s="37">
        <f t="shared" si="542"/>
        <v>14.470971901687905</v>
      </c>
      <c r="Q629" s="37">
        <f t="shared" si="542"/>
        <v>14.470971901687905</v>
      </c>
      <c r="R629" s="37">
        <f t="shared" si="542"/>
        <v>14.470971901687905</v>
      </c>
      <c r="S629" s="37">
        <f t="shared" si="542"/>
        <v>14.470971901687905</v>
      </c>
      <c r="T629" s="37">
        <f t="shared" si="542"/>
        <v>14.470971901687905</v>
      </c>
      <c r="U629" s="37">
        <f t="shared" si="542"/>
        <v>14.470971901687905</v>
      </c>
      <c r="V629" s="37">
        <f t="shared" si="542"/>
        <v>14.470971901687905</v>
      </c>
      <c r="W629" s="37">
        <f t="shared" si="542"/>
        <v>14.470971901687905</v>
      </c>
      <c r="X629" s="37">
        <f t="shared" si="542"/>
        <v>14.470971901687905</v>
      </c>
      <c r="Y629" s="37">
        <f t="shared" si="542"/>
        <v>14.470971901687905</v>
      </c>
      <c r="Z629" s="39">
        <f>POSTTAX(INDEX(Z$184:Z$195,$D629),Z620,$E629)</f>
        <v>14.470971901687905</v>
      </c>
      <c r="AA629" s="39"/>
      <c r="AB629" s="23" t="str">
        <f>LOWER(Settings!$C$4)&amp;".mit."&amp;$A629&amp;IF($C629="","","."&amp;$C629&amp;"."&amp;$B629)&amp;IF(INDEX(Variables!$D$5:$D$65,MATCH($A629,Variables!$A$5:$A$65,0))="","","."&amp;INDEX(Variables!$D$5:$D$65,MATCH($A629,Variables!$A$5:$A$65,0)))&amp;"."&amp;AB$5</f>
        <v>egy.mit.atp.mch.bio.e.2</v>
      </c>
      <c r="AC629" s="38">
        <f t="shared" ref="AC629:AO629" si="543">MAX(INDEX(AC$184:AC$195,$D629)+AC620*(1+$E629),0.01)</f>
        <v>14.470551096834159</v>
      </c>
      <c r="AD629" s="37">
        <f t="shared" si="543"/>
        <v>14.470200555728038</v>
      </c>
      <c r="AE629" s="37">
        <f t="shared" si="543"/>
        <v>14.470971901687905</v>
      </c>
      <c r="AF629" s="37">
        <f t="shared" si="543"/>
        <v>14.470971901687905</v>
      </c>
      <c r="AG629" s="37">
        <f t="shared" si="543"/>
        <v>14.470971901687905</v>
      </c>
      <c r="AH629" s="37">
        <f t="shared" si="543"/>
        <v>14.470971901687905</v>
      </c>
      <c r="AI629" s="37">
        <f t="shared" si="543"/>
        <v>14.470971901687905</v>
      </c>
      <c r="AJ629" s="37">
        <f t="shared" si="543"/>
        <v>14.470971901687905</v>
      </c>
      <c r="AK629" s="37">
        <f t="shared" si="543"/>
        <v>14.470971901687905</v>
      </c>
      <c r="AL629" s="37">
        <f t="shared" si="543"/>
        <v>14.470971901687905</v>
      </c>
      <c r="AM629" s="37">
        <f t="shared" si="543"/>
        <v>14.470971901687905</v>
      </c>
      <c r="AN629" s="37">
        <f t="shared" si="543"/>
        <v>14.470971901687905</v>
      </c>
      <c r="AO629" s="37">
        <f t="shared" si="543"/>
        <v>14.470971901687905</v>
      </c>
      <c r="AP629" s="39">
        <f>POSTTAX(INDEX(AP$184:AP$195,$D629),AP620,$E629)</f>
        <v>14.470971901687905</v>
      </c>
    </row>
    <row r="630" spans="1:42" hidden="1" outlineLevel="2" x14ac:dyDescent="0.25"/>
    <row r="631" spans="1:42" hidden="1" outlineLevel="2" x14ac:dyDescent="0.25">
      <c r="A631" s="5" t="s">
        <v>935</v>
      </c>
      <c r="B631" s="5" t="s">
        <v>869</v>
      </c>
      <c r="C631" s="5" t="s">
        <v>887</v>
      </c>
      <c r="D631" s="37">
        <f>INDEX(Inputs!$M$5:$M$132,MATCH($B631&amp;"|"&amp;$C631,Inputs!$A$5:$A$132,0))</f>
        <v>4</v>
      </c>
      <c r="E631" s="37">
        <f>INDEX(Inputs!$T$5:$T$132,MATCH($B631&amp;"|"&amp;$C631,Inputs!$A$5:$A$132,0))</f>
        <v>0.1</v>
      </c>
      <c r="F631" s="37">
        <f>INDEX(Inputs!$K$5:$K$132,MATCH($B631&amp;"|"&amp;$C631,Inputs!$A$5:$A$132,0))</f>
        <v>9</v>
      </c>
      <c r="G631" s="36"/>
      <c r="H631" s="5" t="str">
        <f>INDEX(Variables!$B$5:$B$65,MATCH($A631,Variables!$A$5:$A$65,0))&amp;IF($C631="",""," | "&amp;INDEX(Mapping!$B$5:$B$26,MATCH($C631,Mapping!$A$5:$A$26,0))&amp;" | "&amp;INDEX(Mapping!$B$30:$B$41,MATCH($B631,Mapping!$A$30:$A$41,0)))</f>
        <v>Shadow price on the efficiency margin | Mining &amp; chemicals | Coal</v>
      </c>
      <c r="I631" s="5" t="str">
        <f>INDEX(Variables!$C$5:$C$65,MATCH($A631,Variables!$A$5:$A$65,0))</f>
        <v>$/GJ</v>
      </c>
      <c r="J631" s="5" t="str">
        <f>INDEX(Variables!$E$5:$E$65,MATCH($A631,Variables!$A$5:$A$65,0))</f>
        <v>Sector shadow price x EF x share</v>
      </c>
      <c r="K631" s="5"/>
      <c r="L631" s="23" t="str">
        <f>LOWER(Settings!$C$4)&amp;".mit."&amp;$A631&amp;IF($C631="","","."&amp;$C631&amp;"."&amp;$B631)&amp;IF(INDEX(Variables!$D$5:$D$65,MATCH($A631,Variables!$A$5:$A$65,0))="","","."&amp;INDEX(Variables!$D$5:$D$65,MATCH($A631,Variables!$A$5:$A$65,0)))&amp;"."&amp;L$5</f>
        <v>egy.mit.shp.mch.coa.1</v>
      </c>
      <c r="M631" s="38">
        <f t="shared" ref="M631:Z638" si="544">INDEX(M$127:M$130,$D631)*$E631*INDEX(M$131:M$147,$F631)</f>
        <v>0</v>
      </c>
      <c r="N631" s="37">
        <f t="shared" si="544"/>
        <v>0</v>
      </c>
      <c r="O631" s="37">
        <f t="shared" si="544"/>
        <v>0</v>
      </c>
      <c r="P631" s="37">
        <f t="shared" si="544"/>
        <v>0</v>
      </c>
      <c r="Q631" s="37">
        <f t="shared" si="544"/>
        <v>0</v>
      </c>
      <c r="R631" s="37">
        <f t="shared" si="544"/>
        <v>0</v>
      </c>
      <c r="S631" s="37">
        <f t="shared" si="544"/>
        <v>0</v>
      </c>
      <c r="T631" s="37">
        <f t="shared" si="544"/>
        <v>0</v>
      </c>
      <c r="U631" s="37">
        <f t="shared" si="544"/>
        <v>0</v>
      </c>
      <c r="V631" s="37">
        <f t="shared" si="544"/>
        <v>0</v>
      </c>
      <c r="W631" s="37">
        <f t="shared" si="544"/>
        <v>0</v>
      </c>
      <c r="X631" s="37">
        <f t="shared" si="544"/>
        <v>0</v>
      </c>
      <c r="Y631" s="37">
        <f t="shared" si="544"/>
        <v>0</v>
      </c>
      <c r="Z631" s="37">
        <f t="shared" si="544"/>
        <v>0</v>
      </c>
      <c r="AA631" s="37"/>
      <c r="AB631" s="23" t="str">
        <f>LOWER(Settings!$C$4)&amp;".mit."&amp;$A631&amp;IF($C631="","","."&amp;$C631&amp;"."&amp;$B631)&amp;IF(INDEX(Variables!$D$5:$D$65,MATCH($A631,Variables!$A$5:$A$65,0))="","","."&amp;INDEX(Variables!$D$5:$D$65,MATCH($A631,Variables!$A$5:$A$65,0)))&amp;"."&amp;AB$5</f>
        <v>egy.mit.shp.mch.coa.2</v>
      </c>
      <c r="AC631" s="38">
        <f t="shared" ref="AC631:AP638" si="545">INDEX(AC$127:AC$130,$D631)*$E631*INDEX(AC$131:AC$147,$F631)</f>
        <v>0</v>
      </c>
      <c r="AD631" s="37">
        <f t="shared" si="545"/>
        <v>0</v>
      </c>
      <c r="AE631" s="37">
        <f t="shared" si="545"/>
        <v>0</v>
      </c>
      <c r="AF631" s="37">
        <f t="shared" si="545"/>
        <v>0</v>
      </c>
      <c r="AG631" s="37">
        <f t="shared" si="545"/>
        <v>0</v>
      </c>
      <c r="AH631" s="37">
        <f t="shared" si="545"/>
        <v>0</v>
      </c>
      <c r="AI631" s="37">
        <f t="shared" si="545"/>
        <v>0</v>
      </c>
      <c r="AJ631" s="37">
        <f t="shared" si="545"/>
        <v>0</v>
      </c>
      <c r="AK631" s="37">
        <f t="shared" si="545"/>
        <v>0</v>
      </c>
      <c r="AL631" s="37">
        <f t="shared" si="545"/>
        <v>0</v>
      </c>
      <c r="AM631" s="37">
        <f t="shared" si="545"/>
        <v>0</v>
      </c>
      <c r="AN631" s="37">
        <f t="shared" si="545"/>
        <v>0</v>
      </c>
      <c r="AO631" s="37">
        <f t="shared" si="545"/>
        <v>0</v>
      </c>
      <c r="AP631" s="37">
        <f t="shared" si="545"/>
        <v>0</v>
      </c>
    </row>
    <row r="632" spans="1:42" hidden="1" outlineLevel="2" x14ac:dyDescent="0.25">
      <c r="A632" s="5" t="s">
        <v>935</v>
      </c>
      <c r="B632" s="5" t="s">
        <v>871</v>
      </c>
      <c r="C632" s="5" t="s">
        <v>887</v>
      </c>
      <c r="D632" s="37">
        <f>INDEX(Inputs!$M$5:$M$132,MATCH($B632&amp;"|"&amp;$C632,Inputs!$A$5:$A$132,0))</f>
        <v>4</v>
      </c>
      <c r="E632" s="37">
        <f>INDEX(Inputs!$T$5:$T$132,MATCH($B632&amp;"|"&amp;$C632,Inputs!$A$5:$A$132,0))</f>
        <v>5.5800000000000002E-2</v>
      </c>
      <c r="F632" s="37">
        <f>INDEX(Inputs!$K$5:$K$132,MATCH($B632&amp;"|"&amp;$C632,Inputs!$A$5:$A$132,0))</f>
        <v>9</v>
      </c>
      <c r="G632" s="36"/>
      <c r="H632" s="5" t="str">
        <f>INDEX(Variables!$B$5:$B$65,MATCH($A632,Variables!$A$5:$A$65,0))&amp;IF($C632="",""," | "&amp;INDEX(Mapping!$B$5:$B$26,MATCH($C632,Mapping!$A$5:$A$26,0))&amp;" | "&amp;INDEX(Mapping!$B$30:$B$41,MATCH($B632,Mapping!$A$30:$A$41,0)))</f>
        <v>Shadow price on the efficiency margin | Mining &amp; chemicals | Natural gas</v>
      </c>
      <c r="I632" s="5" t="str">
        <f>INDEX(Variables!$C$5:$C$65,MATCH($A632,Variables!$A$5:$A$65,0))</f>
        <v>$/GJ</v>
      </c>
      <c r="J632" s="5" t="str">
        <f>INDEX(Variables!$E$5:$E$65,MATCH($A632,Variables!$A$5:$A$65,0))</f>
        <v>Sector shadow price x EF x share</v>
      </c>
      <c r="K632" s="5"/>
      <c r="L632" s="23" t="str">
        <f>LOWER(Settings!$C$4)&amp;".mit."&amp;$A632&amp;IF($C632="","","."&amp;$C632&amp;"."&amp;$B632)&amp;IF(INDEX(Variables!$D$5:$D$65,MATCH($A632,Variables!$A$5:$A$65,0))="","","."&amp;INDEX(Variables!$D$5:$D$65,MATCH($A632,Variables!$A$5:$A$65,0)))&amp;"."&amp;L$5</f>
        <v>egy.mit.shp.mch.nga.1</v>
      </c>
      <c r="M632" s="38">
        <f t="shared" si="544"/>
        <v>0</v>
      </c>
      <c r="N632" s="37">
        <f t="shared" si="544"/>
        <v>0</v>
      </c>
      <c r="O632" s="37">
        <f t="shared" si="544"/>
        <v>0</v>
      </c>
      <c r="P632" s="37">
        <f t="shared" si="544"/>
        <v>0</v>
      </c>
      <c r="Q632" s="37">
        <f t="shared" si="544"/>
        <v>0</v>
      </c>
      <c r="R632" s="37">
        <f t="shared" si="544"/>
        <v>0</v>
      </c>
      <c r="S632" s="37">
        <f t="shared" si="544"/>
        <v>0</v>
      </c>
      <c r="T632" s="37">
        <f t="shared" si="544"/>
        <v>0</v>
      </c>
      <c r="U632" s="37">
        <f t="shared" si="544"/>
        <v>0</v>
      </c>
      <c r="V632" s="37">
        <f t="shared" si="544"/>
        <v>0</v>
      </c>
      <c r="W632" s="37">
        <f t="shared" si="544"/>
        <v>0</v>
      </c>
      <c r="X632" s="37">
        <f t="shared" si="544"/>
        <v>0</v>
      </c>
      <c r="Y632" s="37">
        <f t="shared" si="544"/>
        <v>0</v>
      </c>
      <c r="Z632" s="37">
        <f t="shared" si="544"/>
        <v>0</v>
      </c>
      <c r="AA632" s="37"/>
      <c r="AB632" s="23" t="str">
        <f>LOWER(Settings!$C$4)&amp;".mit."&amp;$A632&amp;IF($C632="","","."&amp;$C632&amp;"."&amp;$B632)&amp;IF(INDEX(Variables!$D$5:$D$65,MATCH($A632,Variables!$A$5:$A$65,0))="","","."&amp;INDEX(Variables!$D$5:$D$65,MATCH($A632,Variables!$A$5:$A$65,0)))&amp;"."&amp;AB$5</f>
        <v>egy.mit.shp.mch.nga.2</v>
      </c>
      <c r="AC632" s="38">
        <f t="shared" si="545"/>
        <v>0</v>
      </c>
      <c r="AD632" s="37">
        <f t="shared" si="545"/>
        <v>0</v>
      </c>
      <c r="AE632" s="37">
        <f t="shared" si="545"/>
        <v>0</v>
      </c>
      <c r="AF632" s="37">
        <f t="shared" si="545"/>
        <v>0</v>
      </c>
      <c r="AG632" s="37">
        <f t="shared" si="545"/>
        <v>0</v>
      </c>
      <c r="AH632" s="37">
        <f t="shared" si="545"/>
        <v>0</v>
      </c>
      <c r="AI632" s="37">
        <f t="shared" si="545"/>
        <v>0</v>
      </c>
      <c r="AJ632" s="37">
        <f t="shared" si="545"/>
        <v>0</v>
      </c>
      <c r="AK632" s="37">
        <f t="shared" si="545"/>
        <v>0</v>
      </c>
      <c r="AL632" s="37">
        <f t="shared" si="545"/>
        <v>0</v>
      </c>
      <c r="AM632" s="37">
        <f t="shared" si="545"/>
        <v>0</v>
      </c>
      <c r="AN632" s="37">
        <f t="shared" si="545"/>
        <v>0</v>
      </c>
      <c r="AO632" s="37">
        <f t="shared" si="545"/>
        <v>0</v>
      </c>
      <c r="AP632" s="37">
        <f t="shared" si="545"/>
        <v>0</v>
      </c>
    </row>
    <row r="633" spans="1:42" hidden="1" outlineLevel="2" x14ac:dyDescent="0.25">
      <c r="A633" s="5" t="s">
        <v>935</v>
      </c>
      <c r="B633" s="5" t="s">
        <v>872</v>
      </c>
      <c r="C633" s="5" t="s">
        <v>887</v>
      </c>
      <c r="D633" s="37">
        <f>INDEX(Inputs!$M$5:$M$132,MATCH($B633&amp;"|"&amp;$C633,Inputs!$A$5:$A$132,0))</f>
        <v>4</v>
      </c>
      <c r="E633" s="37">
        <f>INDEX(Inputs!$T$5:$T$132,MATCH($B633&amp;"|"&amp;$C633,Inputs!$A$5:$A$132,0))</f>
        <v>6.7793000000000006E-2</v>
      </c>
      <c r="F633" s="37">
        <f>INDEX(Inputs!$K$5:$K$132,MATCH($B633&amp;"|"&amp;$C633,Inputs!$A$5:$A$132,0))</f>
        <v>9</v>
      </c>
      <c r="G633" s="36"/>
      <c r="H633" s="5" t="str">
        <f>INDEX(Variables!$B$5:$B$65,MATCH($A633,Variables!$A$5:$A$65,0))&amp;IF($C633="",""," | "&amp;INDEX(Mapping!$B$5:$B$26,MATCH($C633,Mapping!$A$5:$A$26,0))&amp;" | "&amp;INDEX(Mapping!$B$30:$B$41,MATCH($B633,Mapping!$A$30:$A$41,0)))</f>
        <v>Shadow price on the efficiency margin | Mining &amp; chemicals | Gasoline</v>
      </c>
      <c r="I633" s="5" t="str">
        <f>INDEX(Variables!$C$5:$C$65,MATCH($A633,Variables!$A$5:$A$65,0))</f>
        <v>$/GJ</v>
      </c>
      <c r="J633" s="5" t="str">
        <f>INDEX(Variables!$E$5:$E$65,MATCH($A633,Variables!$A$5:$A$65,0))</f>
        <v>Sector shadow price x EF x share</v>
      </c>
      <c r="K633" s="5"/>
      <c r="L633" s="23" t="str">
        <f>LOWER(Settings!$C$4)&amp;".mit."&amp;$A633&amp;IF($C633="","","."&amp;$C633&amp;"."&amp;$B633)&amp;IF(INDEX(Variables!$D$5:$D$65,MATCH($A633,Variables!$A$5:$A$65,0))="","","."&amp;INDEX(Variables!$D$5:$D$65,MATCH($A633,Variables!$A$5:$A$65,0)))&amp;"."&amp;L$5</f>
        <v>egy.mit.shp.mch.gso.1</v>
      </c>
      <c r="M633" s="38">
        <f t="shared" si="544"/>
        <v>0</v>
      </c>
      <c r="N633" s="37">
        <f t="shared" si="544"/>
        <v>0</v>
      </c>
      <c r="O633" s="37">
        <f t="shared" si="544"/>
        <v>0</v>
      </c>
      <c r="P633" s="37">
        <f t="shared" si="544"/>
        <v>0</v>
      </c>
      <c r="Q633" s="37">
        <f t="shared" si="544"/>
        <v>0</v>
      </c>
      <c r="R633" s="37">
        <f t="shared" si="544"/>
        <v>0</v>
      </c>
      <c r="S633" s="37">
        <f t="shared" si="544"/>
        <v>0</v>
      </c>
      <c r="T633" s="37">
        <f t="shared" si="544"/>
        <v>0</v>
      </c>
      <c r="U633" s="37">
        <f t="shared" si="544"/>
        <v>0</v>
      </c>
      <c r="V633" s="37">
        <f t="shared" si="544"/>
        <v>0</v>
      </c>
      <c r="W633" s="37">
        <f t="shared" si="544"/>
        <v>0</v>
      </c>
      <c r="X633" s="37">
        <f t="shared" si="544"/>
        <v>0</v>
      </c>
      <c r="Y633" s="37">
        <f t="shared" si="544"/>
        <v>0</v>
      </c>
      <c r="Z633" s="37">
        <f t="shared" si="544"/>
        <v>0</v>
      </c>
      <c r="AA633" s="37"/>
      <c r="AB633" s="23" t="str">
        <f>LOWER(Settings!$C$4)&amp;".mit."&amp;$A633&amp;IF($C633="","","."&amp;$C633&amp;"."&amp;$B633)&amp;IF(INDEX(Variables!$D$5:$D$65,MATCH($A633,Variables!$A$5:$A$65,0))="","","."&amp;INDEX(Variables!$D$5:$D$65,MATCH($A633,Variables!$A$5:$A$65,0)))&amp;"."&amp;AB$5</f>
        <v>egy.mit.shp.mch.gso.2</v>
      </c>
      <c r="AC633" s="38">
        <f t="shared" si="545"/>
        <v>0</v>
      </c>
      <c r="AD633" s="37">
        <f t="shared" si="545"/>
        <v>0</v>
      </c>
      <c r="AE633" s="37">
        <f t="shared" si="545"/>
        <v>0</v>
      </c>
      <c r="AF633" s="37">
        <f t="shared" si="545"/>
        <v>0</v>
      </c>
      <c r="AG633" s="37">
        <f t="shared" si="545"/>
        <v>0</v>
      </c>
      <c r="AH633" s="37">
        <f t="shared" si="545"/>
        <v>0</v>
      </c>
      <c r="AI633" s="37">
        <f t="shared" si="545"/>
        <v>0</v>
      </c>
      <c r="AJ633" s="37">
        <f t="shared" si="545"/>
        <v>0</v>
      </c>
      <c r="AK633" s="37">
        <f t="shared" si="545"/>
        <v>0</v>
      </c>
      <c r="AL633" s="37">
        <f t="shared" si="545"/>
        <v>0</v>
      </c>
      <c r="AM633" s="37">
        <f t="shared" si="545"/>
        <v>0</v>
      </c>
      <c r="AN633" s="37">
        <f t="shared" si="545"/>
        <v>0</v>
      </c>
      <c r="AO633" s="37">
        <f t="shared" si="545"/>
        <v>0</v>
      </c>
      <c r="AP633" s="37">
        <f t="shared" si="545"/>
        <v>0</v>
      </c>
    </row>
    <row r="634" spans="1:42" hidden="1" outlineLevel="2" x14ac:dyDescent="0.25">
      <c r="A634" s="5" t="s">
        <v>935</v>
      </c>
      <c r="B634" s="5" t="s">
        <v>873</v>
      </c>
      <c r="C634" s="5" t="s">
        <v>887</v>
      </c>
      <c r="D634" s="37">
        <f>INDEX(Inputs!$M$5:$M$132,MATCH($B634&amp;"|"&amp;$C634,Inputs!$A$5:$A$132,0))</f>
        <v>4</v>
      </c>
      <c r="E634" s="37">
        <f>INDEX(Inputs!$T$5:$T$132,MATCH($B634&amp;"|"&amp;$C634,Inputs!$A$5:$A$132,0))</f>
        <v>7.1844999999999992E-2</v>
      </c>
      <c r="F634" s="37">
        <f>INDEX(Inputs!$K$5:$K$132,MATCH($B634&amp;"|"&amp;$C634,Inputs!$A$5:$A$132,0))</f>
        <v>9</v>
      </c>
      <c r="G634" s="36"/>
      <c r="H634" s="5" t="str">
        <f>INDEX(Variables!$B$5:$B$65,MATCH($A634,Variables!$A$5:$A$65,0))&amp;IF($C634="",""," | "&amp;INDEX(Mapping!$B$5:$B$26,MATCH($C634,Mapping!$A$5:$A$26,0))&amp;" | "&amp;INDEX(Mapping!$B$30:$B$41,MATCH($B634,Mapping!$A$30:$A$41,0)))</f>
        <v>Shadow price on the efficiency margin | Mining &amp; chemicals | Diesel</v>
      </c>
      <c r="I634" s="5" t="str">
        <f>INDEX(Variables!$C$5:$C$65,MATCH($A634,Variables!$A$5:$A$65,0))</f>
        <v>$/GJ</v>
      </c>
      <c r="J634" s="5" t="str">
        <f>INDEX(Variables!$E$5:$E$65,MATCH($A634,Variables!$A$5:$A$65,0))</f>
        <v>Sector shadow price x EF x share</v>
      </c>
      <c r="K634" s="5"/>
      <c r="L634" s="23" t="str">
        <f>LOWER(Settings!$C$4)&amp;".mit."&amp;$A634&amp;IF($C634="","","."&amp;$C634&amp;"."&amp;$B634)&amp;IF(INDEX(Variables!$D$5:$D$65,MATCH($A634,Variables!$A$5:$A$65,0))="","","."&amp;INDEX(Variables!$D$5:$D$65,MATCH($A634,Variables!$A$5:$A$65,0)))&amp;"."&amp;L$5</f>
        <v>egy.mit.shp.mch.die.1</v>
      </c>
      <c r="M634" s="38">
        <f t="shared" si="544"/>
        <v>0</v>
      </c>
      <c r="N634" s="37">
        <f t="shared" si="544"/>
        <v>0</v>
      </c>
      <c r="O634" s="37">
        <f t="shared" si="544"/>
        <v>0</v>
      </c>
      <c r="P634" s="37">
        <f t="shared" si="544"/>
        <v>0</v>
      </c>
      <c r="Q634" s="37">
        <f t="shared" si="544"/>
        <v>0</v>
      </c>
      <c r="R634" s="37">
        <f t="shared" si="544"/>
        <v>0</v>
      </c>
      <c r="S634" s="37">
        <f t="shared" si="544"/>
        <v>0</v>
      </c>
      <c r="T634" s="37">
        <f t="shared" si="544"/>
        <v>0</v>
      </c>
      <c r="U634" s="37">
        <f t="shared" si="544"/>
        <v>0</v>
      </c>
      <c r="V634" s="37">
        <f t="shared" si="544"/>
        <v>0</v>
      </c>
      <c r="W634" s="37">
        <f t="shared" si="544"/>
        <v>0</v>
      </c>
      <c r="X634" s="37">
        <f t="shared" si="544"/>
        <v>0</v>
      </c>
      <c r="Y634" s="37">
        <f t="shared" si="544"/>
        <v>0</v>
      </c>
      <c r="Z634" s="37">
        <f t="shared" si="544"/>
        <v>0</v>
      </c>
      <c r="AA634" s="37"/>
      <c r="AB634" s="23" t="str">
        <f>LOWER(Settings!$C$4)&amp;".mit."&amp;$A634&amp;IF($C634="","","."&amp;$C634&amp;"."&amp;$B634)&amp;IF(INDEX(Variables!$D$5:$D$65,MATCH($A634,Variables!$A$5:$A$65,0))="","","."&amp;INDEX(Variables!$D$5:$D$65,MATCH($A634,Variables!$A$5:$A$65,0)))&amp;"."&amp;AB$5</f>
        <v>egy.mit.shp.mch.die.2</v>
      </c>
      <c r="AC634" s="38">
        <f t="shared" si="545"/>
        <v>0</v>
      </c>
      <c r="AD634" s="37">
        <f t="shared" si="545"/>
        <v>0</v>
      </c>
      <c r="AE634" s="37">
        <f t="shared" si="545"/>
        <v>0</v>
      </c>
      <c r="AF634" s="37">
        <f t="shared" si="545"/>
        <v>0</v>
      </c>
      <c r="AG634" s="37">
        <f t="shared" si="545"/>
        <v>0</v>
      </c>
      <c r="AH634" s="37">
        <f t="shared" si="545"/>
        <v>0</v>
      </c>
      <c r="AI634" s="37">
        <f t="shared" si="545"/>
        <v>0</v>
      </c>
      <c r="AJ634" s="37">
        <f t="shared" si="545"/>
        <v>0</v>
      </c>
      <c r="AK634" s="37">
        <f t="shared" si="545"/>
        <v>0</v>
      </c>
      <c r="AL634" s="37">
        <f t="shared" si="545"/>
        <v>0</v>
      </c>
      <c r="AM634" s="37">
        <f t="shared" si="545"/>
        <v>0</v>
      </c>
      <c r="AN634" s="37">
        <f t="shared" si="545"/>
        <v>0</v>
      </c>
      <c r="AO634" s="37">
        <f t="shared" si="545"/>
        <v>0</v>
      </c>
      <c r="AP634" s="37">
        <f t="shared" si="545"/>
        <v>0</v>
      </c>
    </row>
    <row r="635" spans="1:42" hidden="1" outlineLevel="2" x14ac:dyDescent="0.25">
      <c r="A635" s="5" t="s">
        <v>935</v>
      </c>
      <c r="B635" s="5" t="s">
        <v>874</v>
      </c>
      <c r="C635" s="5" t="s">
        <v>887</v>
      </c>
      <c r="D635" s="37">
        <f>INDEX(Inputs!$M$5:$M$132,MATCH($B635&amp;"|"&amp;$C635,Inputs!$A$5:$A$132,0))</f>
        <v>4</v>
      </c>
      <c r="E635" s="37">
        <f>INDEX(Inputs!$T$5:$T$132,MATCH($B635&amp;"|"&amp;$C635,Inputs!$A$5:$A$132,0))</f>
        <v>6.8599999999999994E-2</v>
      </c>
      <c r="F635" s="37">
        <f>INDEX(Inputs!$K$5:$K$132,MATCH($B635&amp;"|"&amp;$C635,Inputs!$A$5:$A$132,0))</f>
        <v>9</v>
      </c>
      <c r="G635" s="36"/>
      <c r="H635" s="5" t="str">
        <f>INDEX(Variables!$B$5:$B$65,MATCH($A635,Variables!$A$5:$A$65,0))&amp;IF($C635="",""," | "&amp;INDEX(Mapping!$B$5:$B$26,MATCH($C635,Mapping!$A$5:$A$26,0))&amp;" | "&amp;INDEX(Mapping!$B$30:$B$41,MATCH($B635,Mapping!$A$30:$A$41,0)))</f>
        <v>Shadow price on the efficiency margin | Mining &amp; chemicals | LPG</v>
      </c>
      <c r="I635" s="5" t="str">
        <f>INDEX(Variables!$C$5:$C$65,MATCH($A635,Variables!$A$5:$A$65,0))</f>
        <v>$/GJ</v>
      </c>
      <c r="J635" s="5" t="str">
        <f>INDEX(Variables!$E$5:$E$65,MATCH($A635,Variables!$A$5:$A$65,0))</f>
        <v>Sector shadow price x EF x share</v>
      </c>
      <c r="K635" s="5"/>
      <c r="L635" s="23" t="str">
        <f>LOWER(Settings!$C$4)&amp;".mit."&amp;$A635&amp;IF($C635="","","."&amp;$C635&amp;"."&amp;$B635)&amp;IF(INDEX(Variables!$D$5:$D$65,MATCH($A635,Variables!$A$5:$A$65,0))="","","."&amp;INDEX(Variables!$D$5:$D$65,MATCH($A635,Variables!$A$5:$A$65,0)))&amp;"."&amp;L$5</f>
        <v>egy.mit.shp.mch.lpg.1</v>
      </c>
      <c r="M635" s="38">
        <f t="shared" si="544"/>
        <v>0</v>
      </c>
      <c r="N635" s="37">
        <f t="shared" si="544"/>
        <v>0</v>
      </c>
      <c r="O635" s="37">
        <f t="shared" si="544"/>
        <v>0</v>
      </c>
      <c r="P635" s="37">
        <f t="shared" si="544"/>
        <v>0</v>
      </c>
      <c r="Q635" s="37">
        <f t="shared" si="544"/>
        <v>0</v>
      </c>
      <c r="R635" s="37">
        <f t="shared" si="544"/>
        <v>0</v>
      </c>
      <c r="S635" s="37">
        <f t="shared" si="544"/>
        <v>0</v>
      </c>
      <c r="T635" s="37">
        <f t="shared" si="544"/>
        <v>0</v>
      </c>
      <c r="U635" s="37">
        <f t="shared" si="544"/>
        <v>0</v>
      </c>
      <c r="V635" s="37">
        <f t="shared" si="544"/>
        <v>0</v>
      </c>
      <c r="W635" s="37">
        <f t="shared" si="544"/>
        <v>0</v>
      </c>
      <c r="X635" s="37">
        <f t="shared" si="544"/>
        <v>0</v>
      </c>
      <c r="Y635" s="37">
        <f t="shared" si="544"/>
        <v>0</v>
      </c>
      <c r="Z635" s="37">
        <f t="shared" si="544"/>
        <v>0</v>
      </c>
      <c r="AA635" s="37"/>
      <c r="AB635" s="23" t="str">
        <f>LOWER(Settings!$C$4)&amp;".mit."&amp;$A635&amp;IF($C635="","","."&amp;$C635&amp;"."&amp;$B635)&amp;IF(INDEX(Variables!$D$5:$D$65,MATCH($A635,Variables!$A$5:$A$65,0))="","","."&amp;INDEX(Variables!$D$5:$D$65,MATCH($A635,Variables!$A$5:$A$65,0)))&amp;"."&amp;AB$5</f>
        <v>egy.mit.shp.mch.lpg.2</v>
      </c>
      <c r="AC635" s="38">
        <f t="shared" si="545"/>
        <v>0</v>
      </c>
      <c r="AD635" s="37">
        <f t="shared" si="545"/>
        <v>0</v>
      </c>
      <c r="AE635" s="37">
        <f t="shared" si="545"/>
        <v>0</v>
      </c>
      <c r="AF635" s="37">
        <f t="shared" si="545"/>
        <v>0</v>
      </c>
      <c r="AG635" s="37">
        <f t="shared" si="545"/>
        <v>0</v>
      </c>
      <c r="AH635" s="37">
        <f t="shared" si="545"/>
        <v>0</v>
      </c>
      <c r="AI635" s="37">
        <f t="shared" si="545"/>
        <v>0</v>
      </c>
      <c r="AJ635" s="37">
        <f t="shared" si="545"/>
        <v>0</v>
      </c>
      <c r="AK635" s="37">
        <f t="shared" si="545"/>
        <v>0</v>
      </c>
      <c r="AL635" s="37">
        <f t="shared" si="545"/>
        <v>0</v>
      </c>
      <c r="AM635" s="37">
        <f t="shared" si="545"/>
        <v>0</v>
      </c>
      <c r="AN635" s="37">
        <f t="shared" si="545"/>
        <v>0</v>
      </c>
      <c r="AO635" s="37">
        <f t="shared" si="545"/>
        <v>0</v>
      </c>
      <c r="AP635" s="37">
        <f t="shared" si="545"/>
        <v>0</v>
      </c>
    </row>
    <row r="636" spans="1:42" hidden="1" outlineLevel="2" x14ac:dyDescent="0.25">
      <c r="A636" s="5" t="s">
        <v>935</v>
      </c>
      <c r="B636" s="5" t="s">
        <v>875</v>
      </c>
      <c r="C636" s="5" t="s">
        <v>887</v>
      </c>
      <c r="D636" s="37">
        <f>INDEX(Inputs!$M$5:$M$132,MATCH($B636&amp;"|"&amp;$C636,Inputs!$A$5:$A$132,0))</f>
        <v>4</v>
      </c>
      <c r="E636" s="37">
        <f>INDEX(Inputs!$T$5:$T$132,MATCH($B636&amp;"|"&amp;$C636,Inputs!$A$5:$A$132,0))</f>
        <v>6.7793000000000006E-2</v>
      </c>
      <c r="F636" s="37">
        <f>INDEX(Inputs!$K$5:$K$132,MATCH($B636&amp;"|"&amp;$C636,Inputs!$A$5:$A$132,0))</f>
        <v>9</v>
      </c>
      <c r="G636" s="36"/>
      <c r="H636" s="5" t="str">
        <f>INDEX(Variables!$B$5:$B$65,MATCH($A636,Variables!$A$5:$A$65,0))&amp;IF($C636="",""," | "&amp;INDEX(Mapping!$B$5:$B$26,MATCH($C636,Mapping!$A$5:$A$26,0))&amp;" | "&amp;INDEX(Mapping!$B$30:$B$41,MATCH($B636,Mapping!$A$30:$A$41,0)))</f>
        <v>Shadow price on the efficiency margin | Mining &amp; chemicals | Kerosene</v>
      </c>
      <c r="I636" s="5" t="str">
        <f>INDEX(Variables!$C$5:$C$65,MATCH($A636,Variables!$A$5:$A$65,0))</f>
        <v>$/GJ</v>
      </c>
      <c r="J636" s="5" t="str">
        <f>INDEX(Variables!$E$5:$E$65,MATCH($A636,Variables!$A$5:$A$65,0))</f>
        <v>Sector shadow price x EF x share</v>
      </c>
      <c r="K636" s="5"/>
      <c r="L636" s="23" t="str">
        <f>LOWER(Settings!$C$4)&amp;".mit."&amp;$A636&amp;IF($C636="","","."&amp;$C636&amp;"."&amp;$B636)&amp;IF(INDEX(Variables!$D$5:$D$65,MATCH($A636,Variables!$A$5:$A$65,0))="","","."&amp;INDEX(Variables!$D$5:$D$65,MATCH($A636,Variables!$A$5:$A$65,0)))&amp;"."&amp;L$5</f>
        <v>egy.mit.shp.mch.ker.1</v>
      </c>
      <c r="M636" s="38">
        <f t="shared" si="544"/>
        <v>0</v>
      </c>
      <c r="N636" s="37">
        <f t="shared" si="544"/>
        <v>0</v>
      </c>
      <c r="O636" s="37">
        <f t="shared" si="544"/>
        <v>0</v>
      </c>
      <c r="P636" s="37">
        <f t="shared" si="544"/>
        <v>0</v>
      </c>
      <c r="Q636" s="37">
        <f t="shared" si="544"/>
        <v>0</v>
      </c>
      <c r="R636" s="37">
        <f t="shared" si="544"/>
        <v>0</v>
      </c>
      <c r="S636" s="37">
        <f t="shared" si="544"/>
        <v>0</v>
      </c>
      <c r="T636" s="37">
        <f t="shared" si="544"/>
        <v>0</v>
      </c>
      <c r="U636" s="37">
        <f t="shared" si="544"/>
        <v>0</v>
      </c>
      <c r="V636" s="37">
        <f t="shared" si="544"/>
        <v>0</v>
      </c>
      <c r="W636" s="37">
        <f t="shared" si="544"/>
        <v>0</v>
      </c>
      <c r="X636" s="37">
        <f t="shared" si="544"/>
        <v>0</v>
      </c>
      <c r="Y636" s="37">
        <f t="shared" si="544"/>
        <v>0</v>
      </c>
      <c r="Z636" s="37">
        <f t="shared" si="544"/>
        <v>0</v>
      </c>
      <c r="AA636" s="37"/>
      <c r="AB636" s="23" t="str">
        <f>LOWER(Settings!$C$4)&amp;".mit."&amp;$A636&amp;IF($C636="","","."&amp;$C636&amp;"."&amp;$B636)&amp;IF(INDEX(Variables!$D$5:$D$65,MATCH($A636,Variables!$A$5:$A$65,0))="","","."&amp;INDEX(Variables!$D$5:$D$65,MATCH($A636,Variables!$A$5:$A$65,0)))&amp;"."&amp;AB$5</f>
        <v>egy.mit.shp.mch.ker.2</v>
      </c>
      <c r="AC636" s="38">
        <f t="shared" si="545"/>
        <v>0</v>
      </c>
      <c r="AD636" s="37">
        <f t="shared" si="545"/>
        <v>0</v>
      </c>
      <c r="AE636" s="37">
        <f t="shared" si="545"/>
        <v>0</v>
      </c>
      <c r="AF636" s="37">
        <f t="shared" si="545"/>
        <v>0</v>
      </c>
      <c r="AG636" s="37">
        <f t="shared" si="545"/>
        <v>0</v>
      </c>
      <c r="AH636" s="37">
        <f t="shared" si="545"/>
        <v>0</v>
      </c>
      <c r="AI636" s="37">
        <f t="shared" si="545"/>
        <v>0</v>
      </c>
      <c r="AJ636" s="37">
        <f t="shared" si="545"/>
        <v>0</v>
      </c>
      <c r="AK636" s="37">
        <f t="shared" si="545"/>
        <v>0</v>
      </c>
      <c r="AL636" s="37">
        <f t="shared" si="545"/>
        <v>0</v>
      </c>
      <c r="AM636" s="37">
        <f t="shared" si="545"/>
        <v>0</v>
      </c>
      <c r="AN636" s="37">
        <f t="shared" si="545"/>
        <v>0</v>
      </c>
      <c r="AO636" s="37">
        <f t="shared" si="545"/>
        <v>0</v>
      </c>
      <c r="AP636" s="37">
        <f t="shared" si="545"/>
        <v>0</v>
      </c>
    </row>
    <row r="637" spans="1:42" hidden="1" outlineLevel="2" x14ac:dyDescent="0.25">
      <c r="A637" s="5" t="s">
        <v>935</v>
      </c>
      <c r="B637" s="5" t="s">
        <v>876</v>
      </c>
      <c r="C637" s="5" t="s">
        <v>887</v>
      </c>
      <c r="D637" s="37">
        <f>INDEX(Inputs!$M$5:$M$132,MATCH($B637&amp;"|"&amp;$C637,Inputs!$A$5:$A$132,0))</f>
        <v>4</v>
      </c>
      <c r="E637" s="37">
        <f>INDEX(Inputs!$T$5:$T$132,MATCH($B637&amp;"|"&amp;$C637,Inputs!$A$5:$A$132,0))</f>
        <v>7.6700000000000004E-2</v>
      </c>
      <c r="F637" s="37">
        <f>INDEX(Inputs!$K$5:$K$132,MATCH($B637&amp;"|"&amp;$C637,Inputs!$A$5:$A$132,0))</f>
        <v>9</v>
      </c>
      <c r="G637" s="36"/>
      <c r="H637" s="5" t="str">
        <f>INDEX(Variables!$B$5:$B$65,MATCH($A637,Variables!$A$5:$A$65,0))&amp;IF($C637="",""," | "&amp;INDEX(Mapping!$B$5:$B$26,MATCH($C637,Mapping!$A$5:$A$26,0))&amp;" | "&amp;INDEX(Mapping!$B$30:$B$41,MATCH($B637,Mapping!$A$30:$A$41,0)))</f>
        <v>Shadow price on the efficiency margin | Mining &amp; chemicals | Other oil products</v>
      </c>
      <c r="I637" s="5" t="str">
        <f>INDEX(Variables!$C$5:$C$65,MATCH($A637,Variables!$A$5:$A$65,0))</f>
        <v>$/GJ</v>
      </c>
      <c r="J637" s="5" t="str">
        <f>INDEX(Variables!$E$5:$E$65,MATCH($A637,Variables!$A$5:$A$65,0))</f>
        <v>Sector shadow price x EF x share</v>
      </c>
      <c r="K637" s="5"/>
      <c r="L637" s="23" t="str">
        <f>LOWER(Settings!$C$4)&amp;".mit."&amp;$A637&amp;IF($C637="","","."&amp;$C637&amp;"."&amp;$B637)&amp;IF(INDEX(Variables!$D$5:$D$65,MATCH($A637,Variables!$A$5:$A$65,0))="","","."&amp;INDEX(Variables!$D$5:$D$65,MATCH($A637,Variables!$A$5:$A$65,0)))&amp;"."&amp;L$5</f>
        <v>egy.mit.shp.mch.oop.1</v>
      </c>
      <c r="M637" s="38">
        <f t="shared" si="544"/>
        <v>0</v>
      </c>
      <c r="N637" s="37">
        <f t="shared" si="544"/>
        <v>0</v>
      </c>
      <c r="O637" s="37">
        <f t="shared" si="544"/>
        <v>0</v>
      </c>
      <c r="P637" s="37">
        <f t="shared" si="544"/>
        <v>0</v>
      </c>
      <c r="Q637" s="37">
        <f t="shared" si="544"/>
        <v>0</v>
      </c>
      <c r="R637" s="37">
        <f t="shared" si="544"/>
        <v>0</v>
      </c>
      <c r="S637" s="37">
        <f t="shared" si="544"/>
        <v>0</v>
      </c>
      <c r="T637" s="37">
        <f t="shared" si="544"/>
        <v>0</v>
      </c>
      <c r="U637" s="37">
        <f t="shared" si="544"/>
        <v>0</v>
      </c>
      <c r="V637" s="37">
        <f t="shared" si="544"/>
        <v>0</v>
      </c>
      <c r="W637" s="37">
        <f t="shared" si="544"/>
        <v>0</v>
      </c>
      <c r="X637" s="37">
        <f t="shared" si="544"/>
        <v>0</v>
      </c>
      <c r="Y637" s="37">
        <f t="shared" si="544"/>
        <v>0</v>
      </c>
      <c r="Z637" s="37">
        <f t="shared" si="544"/>
        <v>0</v>
      </c>
      <c r="AA637" s="37"/>
      <c r="AB637" s="23" t="str">
        <f>LOWER(Settings!$C$4)&amp;".mit."&amp;$A637&amp;IF($C637="","","."&amp;$C637&amp;"."&amp;$B637)&amp;IF(INDEX(Variables!$D$5:$D$65,MATCH($A637,Variables!$A$5:$A$65,0))="","","."&amp;INDEX(Variables!$D$5:$D$65,MATCH($A637,Variables!$A$5:$A$65,0)))&amp;"."&amp;AB$5</f>
        <v>egy.mit.shp.mch.oop.2</v>
      </c>
      <c r="AC637" s="38">
        <f t="shared" si="545"/>
        <v>0</v>
      </c>
      <c r="AD637" s="37">
        <f t="shared" si="545"/>
        <v>0</v>
      </c>
      <c r="AE637" s="37">
        <f t="shared" si="545"/>
        <v>0</v>
      </c>
      <c r="AF637" s="37">
        <f t="shared" si="545"/>
        <v>0</v>
      </c>
      <c r="AG637" s="37">
        <f t="shared" si="545"/>
        <v>0</v>
      </c>
      <c r="AH637" s="37">
        <f t="shared" si="545"/>
        <v>0</v>
      </c>
      <c r="AI637" s="37">
        <f t="shared" si="545"/>
        <v>0</v>
      </c>
      <c r="AJ637" s="37">
        <f t="shared" si="545"/>
        <v>0</v>
      </c>
      <c r="AK637" s="37">
        <f t="shared" si="545"/>
        <v>0</v>
      </c>
      <c r="AL637" s="37">
        <f t="shared" si="545"/>
        <v>0</v>
      </c>
      <c r="AM637" s="37">
        <f t="shared" si="545"/>
        <v>0</v>
      </c>
      <c r="AN637" s="37">
        <f t="shared" si="545"/>
        <v>0</v>
      </c>
      <c r="AO637" s="37">
        <f t="shared" si="545"/>
        <v>0</v>
      </c>
      <c r="AP637" s="37">
        <f t="shared" si="545"/>
        <v>0</v>
      </c>
    </row>
    <row r="638" spans="1:42" hidden="1" outlineLevel="2" x14ac:dyDescent="0.25">
      <c r="A638" s="5" t="s">
        <v>935</v>
      </c>
      <c r="B638" s="5" t="s">
        <v>877</v>
      </c>
      <c r="C638" s="5" t="s">
        <v>887</v>
      </c>
      <c r="D638" s="37">
        <f>INDEX(Inputs!$M$5:$M$132,MATCH($B638&amp;"|"&amp;$C638,Inputs!$A$5:$A$132,0))</f>
        <v>4</v>
      </c>
      <c r="E638" s="37">
        <f>INDEX(Inputs!$T$5:$T$132,MATCH($B638&amp;"|"&amp;$C638,Inputs!$A$5:$A$132,0))</f>
        <v>0</v>
      </c>
      <c r="F638" s="37">
        <f>INDEX(Inputs!$K$5:$K$132,MATCH($B638&amp;"|"&amp;$C638,Inputs!$A$5:$A$132,0))</f>
        <v>9</v>
      </c>
      <c r="G638" s="36"/>
      <c r="H638" s="5" t="str">
        <f>INDEX(Variables!$B$5:$B$65,MATCH($A638,Variables!$A$5:$A$65,0))&amp;IF($C638="",""," | "&amp;INDEX(Mapping!$B$5:$B$26,MATCH($C638,Mapping!$A$5:$A$26,0))&amp;" | "&amp;INDEX(Mapping!$B$30:$B$41,MATCH($B638,Mapping!$A$30:$A$41,0)))</f>
        <v>Shadow price on the efficiency margin | Mining &amp; chemicals | Biomass</v>
      </c>
      <c r="I638" s="5" t="str">
        <f>INDEX(Variables!$C$5:$C$65,MATCH($A638,Variables!$A$5:$A$65,0))</f>
        <v>$/GJ</v>
      </c>
      <c r="J638" s="5" t="str">
        <f>INDEX(Variables!$E$5:$E$65,MATCH($A638,Variables!$A$5:$A$65,0))</f>
        <v>Sector shadow price x EF x share</v>
      </c>
      <c r="K638" s="5"/>
      <c r="L638" s="23" t="str">
        <f>LOWER(Settings!$C$4)&amp;".mit."&amp;$A638&amp;IF($C638="","","."&amp;$C638&amp;"."&amp;$B638)&amp;IF(INDEX(Variables!$D$5:$D$65,MATCH($A638,Variables!$A$5:$A$65,0))="","","."&amp;INDEX(Variables!$D$5:$D$65,MATCH($A638,Variables!$A$5:$A$65,0)))&amp;"."&amp;L$5</f>
        <v>egy.mit.shp.mch.bio.1</v>
      </c>
      <c r="M638" s="38">
        <f t="shared" si="544"/>
        <v>0</v>
      </c>
      <c r="N638" s="37">
        <f t="shared" si="544"/>
        <v>0</v>
      </c>
      <c r="O638" s="37">
        <f t="shared" si="544"/>
        <v>0</v>
      </c>
      <c r="P638" s="37">
        <f t="shared" si="544"/>
        <v>0</v>
      </c>
      <c r="Q638" s="37">
        <f t="shared" si="544"/>
        <v>0</v>
      </c>
      <c r="R638" s="37">
        <f t="shared" si="544"/>
        <v>0</v>
      </c>
      <c r="S638" s="37">
        <f t="shared" si="544"/>
        <v>0</v>
      </c>
      <c r="T638" s="37">
        <f t="shared" si="544"/>
        <v>0</v>
      </c>
      <c r="U638" s="37">
        <f t="shared" si="544"/>
        <v>0</v>
      </c>
      <c r="V638" s="37">
        <f t="shared" si="544"/>
        <v>0</v>
      </c>
      <c r="W638" s="37">
        <f t="shared" si="544"/>
        <v>0</v>
      </c>
      <c r="X638" s="37">
        <f t="shared" si="544"/>
        <v>0</v>
      </c>
      <c r="Y638" s="37">
        <f t="shared" si="544"/>
        <v>0</v>
      </c>
      <c r="Z638" s="37">
        <f t="shared" si="544"/>
        <v>0</v>
      </c>
      <c r="AA638" s="37"/>
      <c r="AB638" s="23" t="str">
        <f>LOWER(Settings!$C$4)&amp;".mit."&amp;$A638&amp;IF($C638="","","."&amp;$C638&amp;"."&amp;$B638)&amp;IF(INDEX(Variables!$D$5:$D$65,MATCH($A638,Variables!$A$5:$A$65,0))="","","."&amp;INDEX(Variables!$D$5:$D$65,MATCH($A638,Variables!$A$5:$A$65,0)))&amp;"."&amp;AB$5</f>
        <v>egy.mit.shp.mch.bio.2</v>
      </c>
      <c r="AC638" s="38">
        <f t="shared" si="545"/>
        <v>0</v>
      </c>
      <c r="AD638" s="37">
        <f t="shared" si="545"/>
        <v>0</v>
      </c>
      <c r="AE638" s="37">
        <f t="shared" si="545"/>
        <v>0</v>
      </c>
      <c r="AF638" s="37">
        <f t="shared" si="545"/>
        <v>0</v>
      </c>
      <c r="AG638" s="37">
        <f t="shared" si="545"/>
        <v>0</v>
      </c>
      <c r="AH638" s="37">
        <f t="shared" si="545"/>
        <v>0</v>
      </c>
      <c r="AI638" s="37">
        <f t="shared" si="545"/>
        <v>0</v>
      </c>
      <c r="AJ638" s="37">
        <f t="shared" si="545"/>
        <v>0</v>
      </c>
      <c r="AK638" s="37">
        <f t="shared" si="545"/>
        <v>0</v>
      </c>
      <c r="AL638" s="37">
        <f t="shared" si="545"/>
        <v>0</v>
      </c>
      <c r="AM638" s="37">
        <f t="shared" si="545"/>
        <v>0</v>
      </c>
      <c r="AN638" s="37">
        <f t="shared" si="545"/>
        <v>0</v>
      </c>
      <c r="AO638" s="37">
        <f t="shared" si="545"/>
        <v>0</v>
      </c>
      <c r="AP638" s="37">
        <f t="shared" si="545"/>
        <v>0</v>
      </c>
    </row>
    <row r="639" spans="1:42" hidden="1" outlineLevel="2" x14ac:dyDescent="0.25"/>
    <row r="640" spans="1:42" hidden="1" outlineLevel="2" x14ac:dyDescent="0.25">
      <c r="A640" s="5" t="s">
        <v>930</v>
      </c>
      <c r="B640" s="5" t="s">
        <v>869</v>
      </c>
      <c r="C640" s="5" t="s">
        <v>887</v>
      </c>
      <c r="D640" s="37">
        <f>INDEX(Inputs!$N$5:$N$132,MATCH($B640&amp;"|"&amp;$C640,Inputs!$A$5:$A$132,0))</f>
        <v>0.5</v>
      </c>
      <c r="E640" s="37">
        <f>INDEX(Inputs!$O$5:$O$132,MATCH($B640&amp;"|"&amp;$C640,Inputs!$A$5:$A$132,0))</f>
        <v>-0.3</v>
      </c>
      <c r="F640" s="37">
        <f>INDEX(Inputs!$P$5:$P$132,MATCH($B640&amp;"|"&amp;$C640,Inputs!$A$5:$A$132,0))</f>
        <v>-0.4</v>
      </c>
      <c r="G640" s="37">
        <f>INDEX(Inputs!$Q$5:$Q$132,MATCH($B640&amp;"|"&amp;$C640,Inputs!$A$5:$A$132,0))</f>
        <v>5.0000000000000001E-3</v>
      </c>
      <c r="H640" s="5" t="str">
        <f>INDEX(Variables!$B$5:$B$65,MATCH($A640,Variables!$A$5:$A$65,0))&amp;IF($C640="",""," | "&amp;INDEX(Mapping!$B$5:$B$26,MATCH($C640,Mapping!$A$5:$A$26,0))&amp;" | "&amp;INDEX(Mapping!$B$30:$B$41,MATCH($B640,Mapping!$A$30:$A$41,0)))</f>
        <v>Fuel use | Mining &amp; chemicals | Coal</v>
      </c>
      <c r="I640" s="5" t="str">
        <f>INDEX(Variables!$C$5:$C$65,MATCH($A640,Variables!$A$5:$A$65,0))</f>
        <v>ktoe</v>
      </c>
      <c r="J640" s="5" t="str">
        <f>INDEX(Variables!$E$5:$E$65,MATCH($A640,Variables!$A$5:$A$65,0))</f>
        <v>Inputs (base year), CPAT eq. 3.3.3</v>
      </c>
      <c r="K640" s="5"/>
      <c r="L640" s="23" t="str">
        <f>LOWER(Settings!$C$4)&amp;".mit."&amp;$A640&amp;IF($C640="","","."&amp;$C640&amp;"."&amp;$B640)&amp;IF(INDEX(Variables!$D$5:$D$65,MATCH($A640,Variables!$A$5:$A$65,0))="","","."&amp;INDEX(Variables!$D$5:$D$65,MATCH($A640,Variables!$A$5:$A$65,0)))&amp;"."&amp;L$5</f>
        <v>egy.mit.ener.mch.coa.e.1</v>
      </c>
      <c r="M640" s="43">
        <f>INDEX(Inputs!$U$5:$U$132,MATCH($B640&amp;"|"&amp;$C640,Inputs!$A$5:$A$132,0))</f>
        <v>0</v>
      </c>
      <c r="N640" s="44">
        <f t="shared" ref="N640:Y640" si="546">M640*(1/(1+$G640))^(1+$E640)*(1+N$7)^$D640*(N622/M622)^$E640*((N622+N631)/(M622+M631))^($F640*(1+$E640))</f>
        <v>0</v>
      </c>
      <c r="O640" s="44">
        <f t="shared" si="546"/>
        <v>0</v>
      </c>
      <c r="P640" s="44">
        <f t="shared" si="546"/>
        <v>0</v>
      </c>
      <c r="Q640" s="44">
        <f t="shared" si="546"/>
        <v>0</v>
      </c>
      <c r="R640" s="44">
        <f t="shared" si="546"/>
        <v>0</v>
      </c>
      <c r="S640" s="44">
        <f t="shared" si="546"/>
        <v>0</v>
      </c>
      <c r="T640" s="44">
        <f t="shared" si="546"/>
        <v>0</v>
      </c>
      <c r="U640" s="44">
        <f t="shared" si="546"/>
        <v>0</v>
      </c>
      <c r="V640" s="44">
        <f t="shared" si="546"/>
        <v>0</v>
      </c>
      <c r="W640" s="44">
        <f t="shared" si="546"/>
        <v>0</v>
      </c>
      <c r="X640" s="44">
        <f t="shared" si="546"/>
        <v>0</v>
      </c>
      <c r="Y640" s="44">
        <f t="shared" si="546"/>
        <v>0</v>
      </c>
      <c r="Z640" s="45">
        <f>FUELUSE(Y640,Z622,Y622,Z631,Y631,Z$7,$D640,$E640,$F640,$G640)</f>
        <v>0</v>
      </c>
      <c r="AA640" s="45"/>
      <c r="AB640" s="23" t="str">
        <f>LOWER(Settings!$C$4)&amp;".mit."&amp;$A640&amp;IF($C640="","","."&amp;$C640&amp;"."&amp;$B640)&amp;IF(INDEX(Variables!$D$5:$D$65,MATCH($A640,Variables!$A$5:$A$65,0))="","","."&amp;INDEX(Variables!$D$5:$D$65,MATCH($A640,Variables!$A$5:$A$65,0)))&amp;"."&amp;AB$5</f>
        <v>egy.mit.ener.mch.coa.e.2</v>
      </c>
      <c r="AC640" s="43">
        <f>INDEX(Inputs!$U$5:$U$132,MATCH($B640&amp;"|"&amp;$C640,Inputs!$A$5:$A$132,0))</f>
        <v>0</v>
      </c>
      <c r="AD640" s="44">
        <f t="shared" ref="AD640:AO640" si="547">AC640*(1/(1+$G640))^(1+$E640)*(1+AD$7)^$D640*(AD622/AC622)^$E640*((AD622+AD631)/(AC622+AC631))^($F640*(1+$E640))</f>
        <v>0</v>
      </c>
      <c r="AE640" s="44">
        <f t="shared" si="547"/>
        <v>0</v>
      </c>
      <c r="AF640" s="44">
        <f t="shared" si="547"/>
        <v>0</v>
      </c>
      <c r="AG640" s="44">
        <f t="shared" si="547"/>
        <v>0</v>
      </c>
      <c r="AH640" s="44">
        <f t="shared" si="547"/>
        <v>0</v>
      </c>
      <c r="AI640" s="44">
        <f t="shared" si="547"/>
        <v>0</v>
      </c>
      <c r="AJ640" s="44">
        <f t="shared" si="547"/>
        <v>0</v>
      </c>
      <c r="AK640" s="44">
        <f t="shared" si="547"/>
        <v>0</v>
      </c>
      <c r="AL640" s="44">
        <f t="shared" si="547"/>
        <v>0</v>
      </c>
      <c r="AM640" s="44">
        <f t="shared" si="547"/>
        <v>0</v>
      </c>
      <c r="AN640" s="44">
        <f t="shared" si="547"/>
        <v>0</v>
      </c>
      <c r="AO640" s="44">
        <f t="shared" si="547"/>
        <v>0</v>
      </c>
      <c r="AP640" s="45">
        <f>FUELUSE(AO640,AP622,AO622,AP631,AO631,AP$7,$D640,$E640,$F640,$G640)</f>
        <v>0</v>
      </c>
    </row>
    <row r="641" spans="1:42" hidden="1" outlineLevel="2" x14ac:dyDescent="0.25">
      <c r="A641" s="5" t="s">
        <v>930</v>
      </c>
      <c r="B641" s="5" t="s">
        <v>871</v>
      </c>
      <c r="C641" s="5" t="s">
        <v>887</v>
      </c>
      <c r="D641" s="37">
        <f>INDEX(Inputs!$N$5:$N$132,MATCH($B641&amp;"|"&amp;$C641,Inputs!$A$5:$A$132,0))</f>
        <v>1</v>
      </c>
      <c r="E641" s="37">
        <f>INDEX(Inputs!$O$5:$O$132,MATCH($B641&amp;"|"&amp;$C641,Inputs!$A$5:$A$132,0))</f>
        <v>-0.5</v>
      </c>
      <c r="F641" s="37">
        <f>INDEX(Inputs!$P$5:$P$132,MATCH($B641&amp;"|"&amp;$C641,Inputs!$A$5:$A$132,0))</f>
        <v>-0.5</v>
      </c>
      <c r="G641" s="37">
        <f>INDEX(Inputs!$Q$5:$Q$132,MATCH($B641&amp;"|"&amp;$C641,Inputs!$A$5:$A$132,0))</f>
        <v>0.01</v>
      </c>
      <c r="H641" s="5" t="str">
        <f>INDEX(Variables!$B$5:$B$65,MATCH($A641,Variables!$A$5:$A$65,0))&amp;IF($C641="",""," | "&amp;INDEX(Mapping!$B$5:$B$26,MATCH($C641,Mapping!$A$5:$A$26,0))&amp;" | "&amp;INDEX(Mapping!$B$30:$B$41,MATCH($B641,Mapping!$A$30:$A$41,0)))</f>
        <v>Fuel use | Mining &amp; chemicals | Natural gas</v>
      </c>
      <c r="I641" s="5" t="str">
        <f>INDEX(Variables!$C$5:$C$65,MATCH($A641,Variables!$A$5:$A$65,0))</f>
        <v>ktoe</v>
      </c>
      <c r="J641" s="5" t="str">
        <f>INDEX(Variables!$E$5:$E$65,MATCH($A641,Variables!$A$5:$A$65,0))</f>
        <v>Inputs (base year), CPAT eq. 3.3.3</v>
      </c>
      <c r="K641" s="5"/>
      <c r="L641" s="23" t="str">
        <f>LOWER(Settings!$C$4)&amp;".mit."&amp;$A641&amp;IF($C641="","","."&amp;$C641&amp;"."&amp;$B641)&amp;IF(INDEX(Variables!$D$5:$D$65,MATCH($A641,Variables!$A$5:$A$65,0))="","","."&amp;INDEX(Variables!$D$5:$D$65,MATCH($A641,Variables!$A$5:$A$65,0)))&amp;"."&amp;L$5</f>
        <v>egy.mit.ener.mch.nga.e.1</v>
      </c>
      <c r="M641" s="43">
        <f>INDEX(Inputs!$U$5:$U$132,MATCH($B641&amp;"|"&amp;$C641,Inputs!$A$5:$A$132,0))</f>
        <v>0</v>
      </c>
      <c r="N641" s="44">
        <f t="shared" ref="N641:Y641" si="548">M641*(1/(1+$G641))^(1+$E641)*(1+N$7)^$D641*(N623/M623)^$E641*((N623+N632)/(M623+M632))^($F641*(1+$E641))</f>
        <v>0</v>
      </c>
      <c r="O641" s="44">
        <f t="shared" si="548"/>
        <v>0</v>
      </c>
      <c r="P641" s="44">
        <f t="shared" si="548"/>
        <v>0</v>
      </c>
      <c r="Q641" s="44">
        <f t="shared" si="548"/>
        <v>0</v>
      </c>
      <c r="R641" s="44">
        <f t="shared" si="548"/>
        <v>0</v>
      </c>
      <c r="S641" s="44">
        <f t="shared" si="548"/>
        <v>0</v>
      </c>
      <c r="T641" s="44">
        <f t="shared" si="548"/>
        <v>0</v>
      </c>
      <c r="U641" s="44">
        <f t="shared" si="548"/>
        <v>0</v>
      </c>
      <c r="V641" s="44">
        <f t="shared" si="548"/>
        <v>0</v>
      </c>
      <c r="W641" s="44">
        <f t="shared" si="548"/>
        <v>0</v>
      </c>
      <c r="X641" s="44">
        <f t="shared" si="548"/>
        <v>0</v>
      </c>
      <c r="Y641" s="44">
        <f t="shared" si="548"/>
        <v>0</v>
      </c>
      <c r="Z641" s="45">
        <f>FUELUSE(Y641,Z623,Y623,Z632,Y632,Z$7,$D641,$E641,$F641,$G641)</f>
        <v>0</v>
      </c>
      <c r="AA641" s="45"/>
      <c r="AB641" s="23" t="str">
        <f>LOWER(Settings!$C$4)&amp;".mit."&amp;$A641&amp;IF($C641="","","."&amp;$C641&amp;"."&amp;$B641)&amp;IF(INDEX(Variables!$D$5:$D$65,MATCH($A641,Variables!$A$5:$A$65,0))="","","."&amp;INDEX(Variables!$D$5:$D$65,MATCH($A641,Variables!$A$5:$A$65,0)))&amp;"."&amp;AB$5</f>
        <v>egy.mit.ener.mch.nga.e.2</v>
      </c>
      <c r="AC641" s="43">
        <f>INDEX(Inputs!$U$5:$U$132,MATCH($B641&amp;"|"&amp;$C641,Inputs!$A$5:$A$132,0))</f>
        <v>0</v>
      </c>
      <c r="AD641" s="44">
        <f t="shared" ref="AD641:AO641" si="549">AC641*(1/(1+$G641))^(1+$E641)*(1+AD$7)^$D641*(AD623/AC623)^$E641*((AD623+AD632)/(AC623+AC632))^($F641*(1+$E641))</f>
        <v>0</v>
      </c>
      <c r="AE641" s="44">
        <f t="shared" si="549"/>
        <v>0</v>
      </c>
      <c r="AF641" s="44">
        <f t="shared" si="549"/>
        <v>0</v>
      </c>
      <c r="AG641" s="44">
        <f t="shared" si="549"/>
        <v>0</v>
      </c>
      <c r="AH641" s="44">
        <f t="shared" si="549"/>
        <v>0</v>
      </c>
      <c r="AI641" s="44">
        <f t="shared" si="549"/>
        <v>0</v>
      </c>
      <c r="AJ641" s="44">
        <f t="shared" si="549"/>
        <v>0</v>
      </c>
      <c r="AK641" s="44">
        <f t="shared" si="549"/>
        <v>0</v>
      </c>
      <c r="AL641" s="44">
        <f t="shared" si="549"/>
        <v>0</v>
      </c>
      <c r="AM641" s="44">
        <f t="shared" si="549"/>
        <v>0</v>
      </c>
      <c r="AN641" s="44">
        <f t="shared" si="549"/>
        <v>0</v>
      </c>
      <c r="AO641" s="44">
        <f t="shared" si="549"/>
        <v>0</v>
      </c>
      <c r="AP641" s="45">
        <f>FUELUSE(AO641,AP623,AO623,AP632,AO632,AP$7,$D641,$E641,$F641,$G641)</f>
        <v>0</v>
      </c>
    </row>
    <row r="642" spans="1:42" hidden="1" outlineLevel="2" x14ac:dyDescent="0.25">
      <c r="A642" s="5" t="s">
        <v>930</v>
      </c>
      <c r="B642" s="5" t="s">
        <v>872</v>
      </c>
      <c r="C642" s="5" t="s">
        <v>887</v>
      </c>
      <c r="D642" s="37">
        <f>INDEX(Inputs!$N$5:$N$132,MATCH($B642&amp;"|"&amp;$C642,Inputs!$A$5:$A$132,0))</f>
        <v>0.5</v>
      </c>
      <c r="E642" s="37">
        <f>INDEX(Inputs!$O$5:$O$132,MATCH($B642&amp;"|"&amp;$C642,Inputs!$A$5:$A$132,0))</f>
        <v>-0.4</v>
      </c>
      <c r="F642" s="37">
        <f>INDEX(Inputs!$P$5:$P$132,MATCH($B642&amp;"|"&amp;$C642,Inputs!$A$5:$A$132,0))</f>
        <v>-0.7</v>
      </c>
      <c r="G642" s="37">
        <f>INDEX(Inputs!$Q$5:$Q$132,MATCH($B642&amp;"|"&amp;$C642,Inputs!$A$5:$A$132,0))</f>
        <v>5.0000000000000001E-3</v>
      </c>
      <c r="H642" s="5" t="str">
        <f>INDEX(Variables!$B$5:$B$65,MATCH($A642,Variables!$A$5:$A$65,0))&amp;IF($C642="",""," | "&amp;INDEX(Mapping!$B$5:$B$26,MATCH($C642,Mapping!$A$5:$A$26,0))&amp;" | "&amp;INDEX(Mapping!$B$30:$B$41,MATCH($B642,Mapping!$A$30:$A$41,0)))</f>
        <v>Fuel use | Mining &amp; chemicals | Gasoline</v>
      </c>
      <c r="I642" s="5" t="str">
        <f>INDEX(Variables!$C$5:$C$65,MATCH($A642,Variables!$A$5:$A$65,0))</f>
        <v>ktoe</v>
      </c>
      <c r="J642" s="5" t="str">
        <f>INDEX(Variables!$E$5:$E$65,MATCH($A642,Variables!$A$5:$A$65,0))</f>
        <v>Inputs (base year), CPAT eq. 3.3.3</v>
      </c>
      <c r="K642" s="5"/>
      <c r="L642" s="23" t="str">
        <f>LOWER(Settings!$C$4)&amp;".mit."&amp;$A642&amp;IF($C642="","","."&amp;$C642&amp;"."&amp;$B642)&amp;IF(INDEX(Variables!$D$5:$D$65,MATCH($A642,Variables!$A$5:$A$65,0))="","","."&amp;INDEX(Variables!$D$5:$D$65,MATCH($A642,Variables!$A$5:$A$65,0)))&amp;"."&amp;L$5</f>
        <v>egy.mit.ener.mch.gso.e.1</v>
      </c>
      <c r="M642" s="43">
        <f>INDEX(Inputs!$U$5:$U$132,MATCH($B642&amp;"|"&amp;$C642,Inputs!$A$5:$A$132,0))</f>
        <v>0</v>
      </c>
      <c r="N642" s="44">
        <f t="shared" ref="N642:Y642" si="550">M642*(1/(1+$G642))^(1+$E642)*(1+N$7)^$D642*(N624/M624)^$E642*((N624+N633)/(M624+M633))^($F642*(1+$E642))</f>
        <v>0</v>
      </c>
      <c r="O642" s="44">
        <f t="shared" si="550"/>
        <v>0</v>
      </c>
      <c r="P642" s="44">
        <f t="shared" si="550"/>
        <v>0</v>
      </c>
      <c r="Q642" s="44">
        <f t="shared" si="550"/>
        <v>0</v>
      </c>
      <c r="R642" s="44">
        <f t="shared" si="550"/>
        <v>0</v>
      </c>
      <c r="S642" s="44">
        <f t="shared" si="550"/>
        <v>0</v>
      </c>
      <c r="T642" s="44">
        <f t="shared" si="550"/>
        <v>0</v>
      </c>
      <c r="U642" s="44">
        <f t="shared" si="550"/>
        <v>0</v>
      </c>
      <c r="V642" s="44">
        <f t="shared" si="550"/>
        <v>0</v>
      </c>
      <c r="W642" s="44">
        <f t="shared" si="550"/>
        <v>0</v>
      </c>
      <c r="X642" s="44">
        <f t="shared" si="550"/>
        <v>0</v>
      </c>
      <c r="Y642" s="44">
        <f t="shared" si="550"/>
        <v>0</v>
      </c>
      <c r="Z642" s="45">
        <f>FUELUSE(Y642,Z624,Y624,Z633,Y633,Z$7,$D642,$E642,$F642,$G642)</f>
        <v>0</v>
      </c>
      <c r="AA642" s="45"/>
      <c r="AB642" s="23" t="str">
        <f>LOWER(Settings!$C$4)&amp;".mit."&amp;$A642&amp;IF($C642="","","."&amp;$C642&amp;"."&amp;$B642)&amp;IF(INDEX(Variables!$D$5:$D$65,MATCH($A642,Variables!$A$5:$A$65,0))="","","."&amp;INDEX(Variables!$D$5:$D$65,MATCH($A642,Variables!$A$5:$A$65,0)))&amp;"."&amp;AB$5</f>
        <v>egy.mit.ener.mch.gso.e.2</v>
      </c>
      <c r="AC642" s="43">
        <f>INDEX(Inputs!$U$5:$U$132,MATCH($B642&amp;"|"&amp;$C642,Inputs!$A$5:$A$132,0))</f>
        <v>0</v>
      </c>
      <c r="AD642" s="44">
        <f t="shared" ref="AD642:AO642" si="551">AC642*(1/(1+$G642))^(1+$E642)*(1+AD$7)^$D642*(AD624/AC624)^$E642*((AD624+AD633)/(AC624+AC633))^($F642*(1+$E642))</f>
        <v>0</v>
      </c>
      <c r="AE642" s="44">
        <f t="shared" si="551"/>
        <v>0</v>
      </c>
      <c r="AF642" s="44">
        <f t="shared" si="551"/>
        <v>0</v>
      </c>
      <c r="AG642" s="44">
        <f t="shared" si="551"/>
        <v>0</v>
      </c>
      <c r="AH642" s="44">
        <f t="shared" si="551"/>
        <v>0</v>
      </c>
      <c r="AI642" s="44">
        <f t="shared" si="551"/>
        <v>0</v>
      </c>
      <c r="AJ642" s="44">
        <f t="shared" si="551"/>
        <v>0</v>
      </c>
      <c r="AK642" s="44">
        <f t="shared" si="551"/>
        <v>0</v>
      </c>
      <c r="AL642" s="44">
        <f t="shared" si="551"/>
        <v>0</v>
      </c>
      <c r="AM642" s="44">
        <f t="shared" si="551"/>
        <v>0</v>
      </c>
      <c r="AN642" s="44">
        <f t="shared" si="551"/>
        <v>0</v>
      </c>
      <c r="AO642" s="44">
        <f t="shared" si="551"/>
        <v>0</v>
      </c>
      <c r="AP642" s="45">
        <f>FUELUSE(AO642,AP624,AO624,AP633,AO633,AP$7,$D642,$E642,$F642,$G642)</f>
        <v>0</v>
      </c>
    </row>
    <row r="643" spans="1:42" hidden="1" outlineLevel="2" x14ac:dyDescent="0.25">
      <c r="A643" s="5" t="s">
        <v>930</v>
      </c>
      <c r="B643" s="5" t="s">
        <v>873</v>
      </c>
      <c r="C643" s="5" t="s">
        <v>887</v>
      </c>
      <c r="D643" s="37">
        <f>INDEX(Inputs!$N$5:$N$132,MATCH($B643&amp;"|"&amp;$C643,Inputs!$A$5:$A$132,0))</f>
        <v>0.5</v>
      </c>
      <c r="E643" s="37">
        <f>INDEX(Inputs!$O$5:$O$132,MATCH($B643&amp;"|"&amp;$C643,Inputs!$A$5:$A$132,0))</f>
        <v>-0.7</v>
      </c>
      <c r="F643" s="37">
        <f>INDEX(Inputs!$P$5:$P$132,MATCH($B643&amp;"|"&amp;$C643,Inputs!$A$5:$A$132,0))</f>
        <v>-1.2</v>
      </c>
      <c r="G643" s="37">
        <f>INDEX(Inputs!$Q$5:$Q$132,MATCH($B643&amp;"|"&amp;$C643,Inputs!$A$5:$A$132,0))</f>
        <v>5.0000000000000001E-3</v>
      </c>
      <c r="H643" s="5" t="str">
        <f>INDEX(Variables!$B$5:$B$65,MATCH($A643,Variables!$A$5:$A$65,0))&amp;IF($C643="",""," | "&amp;INDEX(Mapping!$B$5:$B$26,MATCH($C643,Mapping!$A$5:$A$26,0))&amp;" | "&amp;INDEX(Mapping!$B$30:$B$41,MATCH($B643,Mapping!$A$30:$A$41,0)))</f>
        <v>Fuel use | Mining &amp; chemicals | Diesel</v>
      </c>
      <c r="I643" s="5" t="str">
        <f>INDEX(Variables!$C$5:$C$65,MATCH($A643,Variables!$A$5:$A$65,0))</f>
        <v>ktoe</v>
      </c>
      <c r="J643" s="5" t="str">
        <f>INDEX(Variables!$E$5:$E$65,MATCH($A643,Variables!$A$5:$A$65,0))</f>
        <v>Inputs (base year), CPAT eq. 3.3.3</v>
      </c>
      <c r="K643" s="5"/>
      <c r="L643" s="23" t="str">
        <f>LOWER(Settings!$C$4)&amp;".mit."&amp;$A643&amp;IF($C643="","","."&amp;$C643&amp;"."&amp;$B643)&amp;IF(INDEX(Variables!$D$5:$D$65,MATCH($A643,Variables!$A$5:$A$65,0))="","","."&amp;INDEX(Variables!$D$5:$D$65,MATCH($A643,Variables!$A$5:$A$65,0)))&amp;"."&amp;L$5</f>
        <v>egy.mit.ener.mch.die.e.1</v>
      </c>
      <c r="M643" s="43">
        <f>INDEX(Inputs!$U$5:$U$132,MATCH($B643&amp;"|"&amp;$C643,Inputs!$A$5:$A$132,0))</f>
        <v>0</v>
      </c>
      <c r="N643" s="44">
        <f t="shared" ref="N643:Y643" si="552">M643*(1/(1+$G643))^(1+$E643)*(1+N$7)^$D643*(N625/M625)^$E643*((N625+N634)/(M625+M634))^($F643*(1+$E643))</f>
        <v>0</v>
      </c>
      <c r="O643" s="44">
        <f t="shared" si="552"/>
        <v>0</v>
      </c>
      <c r="P643" s="44">
        <f t="shared" si="552"/>
        <v>0</v>
      </c>
      <c r="Q643" s="44">
        <f t="shared" si="552"/>
        <v>0</v>
      </c>
      <c r="R643" s="44">
        <f t="shared" si="552"/>
        <v>0</v>
      </c>
      <c r="S643" s="44">
        <f t="shared" si="552"/>
        <v>0</v>
      </c>
      <c r="T643" s="44">
        <f t="shared" si="552"/>
        <v>0</v>
      </c>
      <c r="U643" s="44">
        <f t="shared" si="552"/>
        <v>0</v>
      </c>
      <c r="V643" s="44">
        <f t="shared" si="552"/>
        <v>0</v>
      </c>
      <c r="W643" s="44">
        <f t="shared" si="552"/>
        <v>0</v>
      </c>
      <c r="X643" s="44">
        <f t="shared" si="552"/>
        <v>0</v>
      </c>
      <c r="Y643" s="44">
        <f t="shared" si="552"/>
        <v>0</v>
      </c>
      <c r="Z643" s="45">
        <f>FUELUSE(Y643,Z625,Y625,Z634,Y634,Z$7,$D643,$E643,$F643,$G643)</f>
        <v>0</v>
      </c>
      <c r="AA643" s="45"/>
      <c r="AB643" s="23" t="str">
        <f>LOWER(Settings!$C$4)&amp;".mit."&amp;$A643&amp;IF($C643="","","."&amp;$C643&amp;"."&amp;$B643)&amp;IF(INDEX(Variables!$D$5:$D$65,MATCH($A643,Variables!$A$5:$A$65,0))="","","."&amp;INDEX(Variables!$D$5:$D$65,MATCH($A643,Variables!$A$5:$A$65,0)))&amp;"."&amp;AB$5</f>
        <v>egy.mit.ener.mch.die.e.2</v>
      </c>
      <c r="AC643" s="43">
        <f>INDEX(Inputs!$U$5:$U$132,MATCH($B643&amp;"|"&amp;$C643,Inputs!$A$5:$A$132,0))</f>
        <v>0</v>
      </c>
      <c r="AD643" s="44">
        <f t="shared" ref="AD643:AO643" si="553">AC643*(1/(1+$G643))^(1+$E643)*(1+AD$7)^$D643*(AD625/AC625)^$E643*((AD625+AD634)/(AC625+AC634))^($F643*(1+$E643))</f>
        <v>0</v>
      </c>
      <c r="AE643" s="44">
        <f t="shared" si="553"/>
        <v>0</v>
      </c>
      <c r="AF643" s="44">
        <f t="shared" si="553"/>
        <v>0</v>
      </c>
      <c r="AG643" s="44">
        <f t="shared" si="553"/>
        <v>0</v>
      </c>
      <c r="AH643" s="44">
        <f t="shared" si="553"/>
        <v>0</v>
      </c>
      <c r="AI643" s="44">
        <f t="shared" si="553"/>
        <v>0</v>
      </c>
      <c r="AJ643" s="44">
        <f t="shared" si="553"/>
        <v>0</v>
      </c>
      <c r="AK643" s="44">
        <f t="shared" si="553"/>
        <v>0</v>
      </c>
      <c r="AL643" s="44">
        <f t="shared" si="553"/>
        <v>0</v>
      </c>
      <c r="AM643" s="44">
        <f t="shared" si="553"/>
        <v>0</v>
      </c>
      <c r="AN643" s="44">
        <f t="shared" si="553"/>
        <v>0</v>
      </c>
      <c r="AO643" s="44">
        <f t="shared" si="553"/>
        <v>0</v>
      </c>
      <c r="AP643" s="45">
        <f>FUELUSE(AO643,AP625,AO625,AP634,AO634,AP$7,$D643,$E643,$F643,$G643)</f>
        <v>0</v>
      </c>
    </row>
    <row r="644" spans="1:42" hidden="1" outlineLevel="2" x14ac:dyDescent="0.25">
      <c r="A644" s="5" t="s">
        <v>930</v>
      </c>
      <c r="B644" s="5" t="s">
        <v>874</v>
      </c>
      <c r="C644" s="5" t="s">
        <v>887</v>
      </c>
      <c r="D644" s="37">
        <f>INDEX(Inputs!$N$5:$N$132,MATCH($B644&amp;"|"&amp;$C644,Inputs!$A$5:$A$132,0))</f>
        <v>0.8</v>
      </c>
      <c r="E644" s="37">
        <f>INDEX(Inputs!$O$5:$O$132,MATCH($B644&amp;"|"&amp;$C644,Inputs!$A$5:$A$132,0))</f>
        <v>-0.4</v>
      </c>
      <c r="F644" s="37">
        <f>INDEX(Inputs!$P$5:$P$132,MATCH($B644&amp;"|"&amp;$C644,Inputs!$A$5:$A$132,0))</f>
        <v>-0.4</v>
      </c>
      <c r="G644" s="37">
        <f>INDEX(Inputs!$Q$5:$Q$132,MATCH($B644&amp;"|"&amp;$C644,Inputs!$A$5:$A$132,0))</f>
        <v>5.0000000000000001E-3</v>
      </c>
      <c r="H644" s="5" t="str">
        <f>INDEX(Variables!$B$5:$B$65,MATCH($A644,Variables!$A$5:$A$65,0))&amp;IF($C644="",""," | "&amp;INDEX(Mapping!$B$5:$B$26,MATCH($C644,Mapping!$A$5:$A$26,0))&amp;" | "&amp;INDEX(Mapping!$B$30:$B$41,MATCH($B644,Mapping!$A$30:$A$41,0)))</f>
        <v>Fuel use | Mining &amp; chemicals | LPG</v>
      </c>
      <c r="I644" s="5" t="str">
        <f>INDEX(Variables!$C$5:$C$65,MATCH($A644,Variables!$A$5:$A$65,0))</f>
        <v>ktoe</v>
      </c>
      <c r="J644" s="5" t="str">
        <f>INDEX(Variables!$E$5:$E$65,MATCH($A644,Variables!$A$5:$A$65,0))</f>
        <v>Inputs (base year), CPAT eq. 3.3.3</v>
      </c>
      <c r="K644" s="5"/>
      <c r="L644" s="23" t="str">
        <f>LOWER(Settings!$C$4)&amp;".mit."&amp;$A644&amp;IF($C644="","","."&amp;$C644&amp;"."&amp;$B644)&amp;IF(INDEX(Variables!$D$5:$D$65,MATCH($A644,Variables!$A$5:$A$65,0))="","","."&amp;INDEX(Variables!$D$5:$D$65,MATCH($A644,Variables!$A$5:$A$65,0)))&amp;"."&amp;L$5</f>
        <v>egy.mit.ener.mch.lpg.e.1</v>
      </c>
      <c r="M644" s="43">
        <f>INDEX(Inputs!$U$5:$U$132,MATCH($B644&amp;"|"&amp;$C644,Inputs!$A$5:$A$132,0))</f>
        <v>0</v>
      </c>
      <c r="N644" s="44">
        <f t="shared" ref="N644:Y644" si="554">M644*(1/(1+$G644))^(1+$E644)*(1+N$7)^$D644*(N626/M626)^$E644*((N626+N635)/(M626+M635))^($F644*(1+$E644))</f>
        <v>0</v>
      </c>
      <c r="O644" s="44">
        <f t="shared" si="554"/>
        <v>0</v>
      </c>
      <c r="P644" s="44">
        <f t="shared" si="554"/>
        <v>0</v>
      </c>
      <c r="Q644" s="44">
        <f t="shared" si="554"/>
        <v>0</v>
      </c>
      <c r="R644" s="44">
        <f t="shared" si="554"/>
        <v>0</v>
      </c>
      <c r="S644" s="44">
        <f t="shared" si="554"/>
        <v>0</v>
      </c>
      <c r="T644" s="44">
        <f t="shared" si="554"/>
        <v>0</v>
      </c>
      <c r="U644" s="44">
        <f t="shared" si="554"/>
        <v>0</v>
      </c>
      <c r="V644" s="44">
        <f t="shared" si="554"/>
        <v>0</v>
      </c>
      <c r="W644" s="44">
        <f t="shared" si="554"/>
        <v>0</v>
      </c>
      <c r="X644" s="44">
        <f t="shared" si="554"/>
        <v>0</v>
      </c>
      <c r="Y644" s="44">
        <f t="shared" si="554"/>
        <v>0</v>
      </c>
      <c r="Z644" s="45">
        <f>FUELUSE(Y644,Z626,Y626,Z635,Y635,Z$7,$D644,$E644,$F644,$G644)</f>
        <v>0</v>
      </c>
      <c r="AA644" s="45"/>
      <c r="AB644" s="23" t="str">
        <f>LOWER(Settings!$C$4)&amp;".mit."&amp;$A644&amp;IF($C644="","","."&amp;$C644&amp;"."&amp;$B644)&amp;IF(INDEX(Variables!$D$5:$D$65,MATCH($A644,Variables!$A$5:$A$65,0))="","","."&amp;INDEX(Variables!$D$5:$D$65,MATCH($A644,Variables!$A$5:$A$65,0)))&amp;"."&amp;AB$5</f>
        <v>egy.mit.ener.mch.lpg.e.2</v>
      </c>
      <c r="AC644" s="43">
        <f>INDEX(Inputs!$U$5:$U$132,MATCH($B644&amp;"|"&amp;$C644,Inputs!$A$5:$A$132,0))</f>
        <v>0</v>
      </c>
      <c r="AD644" s="44">
        <f t="shared" ref="AD644:AO644" si="555">AC644*(1/(1+$G644))^(1+$E644)*(1+AD$7)^$D644*(AD626/AC626)^$E644*((AD626+AD635)/(AC626+AC635))^($F644*(1+$E644))</f>
        <v>0</v>
      </c>
      <c r="AE644" s="44">
        <f t="shared" si="555"/>
        <v>0</v>
      </c>
      <c r="AF644" s="44">
        <f t="shared" si="555"/>
        <v>0</v>
      </c>
      <c r="AG644" s="44">
        <f t="shared" si="555"/>
        <v>0</v>
      </c>
      <c r="AH644" s="44">
        <f t="shared" si="555"/>
        <v>0</v>
      </c>
      <c r="AI644" s="44">
        <f t="shared" si="555"/>
        <v>0</v>
      </c>
      <c r="AJ644" s="44">
        <f t="shared" si="555"/>
        <v>0</v>
      </c>
      <c r="AK644" s="44">
        <f t="shared" si="555"/>
        <v>0</v>
      </c>
      <c r="AL644" s="44">
        <f t="shared" si="555"/>
        <v>0</v>
      </c>
      <c r="AM644" s="44">
        <f t="shared" si="555"/>
        <v>0</v>
      </c>
      <c r="AN644" s="44">
        <f t="shared" si="555"/>
        <v>0</v>
      </c>
      <c r="AO644" s="44">
        <f t="shared" si="555"/>
        <v>0</v>
      </c>
      <c r="AP644" s="45">
        <f>FUELUSE(AO644,AP626,AO626,AP635,AO635,AP$7,$D644,$E644,$F644,$G644)</f>
        <v>0</v>
      </c>
    </row>
    <row r="645" spans="1:42" hidden="1" outlineLevel="2" x14ac:dyDescent="0.25">
      <c r="A645" s="5" t="s">
        <v>930</v>
      </c>
      <c r="B645" s="5" t="s">
        <v>875</v>
      </c>
      <c r="C645" s="5" t="s">
        <v>887</v>
      </c>
      <c r="D645" s="37">
        <f>INDEX(Inputs!$N$5:$N$132,MATCH($B645&amp;"|"&amp;$C645,Inputs!$A$5:$A$132,0))</f>
        <v>0.8</v>
      </c>
      <c r="E645" s="37">
        <f>INDEX(Inputs!$O$5:$O$132,MATCH($B645&amp;"|"&amp;$C645,Inputs!$A$5:$A$132,0))</f>
        <v>-0.4</v>
      </c>
      <c r="F645" s="37">
        <f>INDEX(Inputs!$P$5:$P$132,MATCH($B645&amp;"|"&amp;$C645,Inputs!$A$5:$A$132,0))</f>
        <v>-0.4</v>
      </c>
      <c r="G645" s="37">
        <f>INDEX(Inputs!$Q$5:$Q$132,MATCH($B645&amp;"|"&amp;$C645,Inputs!$A$5:$A$132,0))</f>
        <v>5.0000000000000001E-3</v>
      </c>
      <c r="H645" s="5" t="str">
        <f>INDEX(Variables!$B$5:$B$65,MATCH($A645,Variables!$A$5:$A$65,0))&amp;IF($C645="",""," | "&amp;INDEX(Mapping!$B$5:$B$26,MATCH($C645,Mapping!$A$5:$A$26,0))&amp;" | "&amp;INDEX(Mapping!$B$30:$B$41,MATCH($B645,Mapping!$A$30:$A$41,0)))</f>
        <v>Fuel use | Mining &amp; chemicals | Kerosene</v>
      </c>
      <c r="I645" s="5" t="str">
        <f>INDEX(Variables!$C$5:$C$65,MATCH($A645,Variables!$A$5:$A$65,0))</f>
        <v>ktoe</v>
      </c>
      <c r="J645" s="5" t="str">
        <f>INDEX(Variables!$E$5:$E$65,MATCH($A645,Variables!$A$5:$A$65,0))</f>
        <v>Inputs (base year), CPAT eq. 3.3.3</v>
      </c>
      <c r="K645" s="5"/>
      <c r="L645" s="23" t="str">
        <f>LOWER(Settings!$C$4)&amp;".mit."&amp;$A645&amp;IF($C645="","","."&amp;$C645&amp;"."&amp;$B645)&amp;IF(INDEX(Variables!$D$5:$D$65,MATCH($A645,Variables!$A$5:$A$65,0))="","","."&amp;INDEX(Variables!$D$5:$D$65,MATCH($A645,Variables!$A$5:$A$65,0)))&amp;"."&amp;L$5</f>
        <v>egy.mit.ener.mch.ker.e.1</v>
      </c>
      <c r="M645" s="43">
        <f>INDEX(Inputs!$U$5:$U$132,MATCH($B645&amp;"|"&amp;$C645,Inputs!$A$5:$A$132,0))</f>
        <v>0</v>
      </c>
      <c r="N645" s="44">
        <f t="shared" ref="N645:Y645" si="556">M645*(1/(1+$G645))^(1+$E645)*(1+N$7)^$D645*(N627/M627)^$E645*((N627+N636)/(M627+M636))^($F645*(1+$E645))</f>
        <v>0</v>
      </c>
      <c r="O645" s="44">
        <f t="shared" si="556"/>
        <v>0</v>
      </c>
      <c r="P645" s="44">
        <f t="shared" si="556"/>
        <v>0</v>
      </c>
      <c r="Q645" s="44">
        <f t="shared" si="556"/>
        <v>0</v>
      </c>
      <c r="R645" s="44">
        <f t="shared" si="556"/>
        <v>0</v>
      </c>
      <c r="S645" s="44">
        <f t="shared" si="556"/>
        <v>0</v>
      </c>
      <c r="T645" s="44">
        <f t="shared" si="556"/>
        <v>0</v>
      </c>
      <c r="U645" s="44">
        <f t="shared" si="556"/>
        <v>0</v>
      </c>
      <c r="V645" s="44">
        <f t="shared" si="556"/>
        <v>0</v>
      </c>
      <c r="W645" s="44">
        <f t="shared" si="556"/>
        <v>0</v>
      </c>
      <c r="X645" s="44">
        <f t="shared" si="556"/>
        <v>0</v>
      </c>
      <c r="Y645" s="44">
        <f t="shared" si="556"/>
        <v>0</v>
      </c>
      <c r="Z645" s="45">
        <f>FUELUSE(Y645,Z627,Y627,Z636,Y636,Z$7,$D645,$E645,$F645,$G645)</f>
        <v>0</v>
      </c>
      <c r="AA645" s="45"/>
      <c r="AB645" s="23" t="str">
        <f>LOWER(Settings!$C$4)&amp;".mit."&amp;$A645&amp;IF($C645="","","."&amp;$C645&amp;"."&amp;$B645)&amp;IF(INDEX(Variables!$D$5:$D$65,MATCH($A645,Variables!$A$5:$A$65,0))="","","."&amp;INDEX(Variables!$D$5:$D$65,MATCH($A645,Variables!$A$5:$A$65,0)))&amp;"."&amp;AB$5</f>
        <v>egy.mit.ener.mch.ker.e.2</v>
      </c>
      <c r="AC645" s="43">
        <f>INDEX(Inputs!$U$5:$U$132,MATCH($B645&amp;"|"&amp;$C645,Inputs!$A$5:$A$132,0))</f>
        <v>0</v>
      </c>
      <c r="AD645" s="44">
        <f t="shared" ref="AD645:AO645" si="557">AC645*(1/(1+$G645))^(1+$E645)*(1+AD$7)^$D645*(AD627/AC627)^$E645*((AD627+AD636)/(AC627+AC636))^($F645*(1+$E645))</f>
        <v>0</v>
      </c>
      <c r="AE645" s="44">
        <f t="shared" si="557"/>
        <v>0</v>
      </c>
      <c r="AF645" s="44">
        <f t="shared" si="557"/>
        <v>0</v>
      </c>
      <c r="AG645" s="44">
        <f t="shared" si="557"/>
        <v>0</v>
      </c>
      <c r="AH645" s="44">
        <f t="shared" si="557"/>
        <v>0</v>
      </c>
      <c r="AI645" s="44">
        <f t="shared" si="557"/>
        <v>0</v>
      </c>
      <c r="AJ645" s="44">
        <f t="shared" si="557"/>
        <v>0</v>
      </c>
      <c r="AK645" s="44">
        <f t="shared" si="557"/>
        <v>0</v>
      </c>
      <c r="AL645" s="44">
        <f t="shared" si="557"/>
        <v>0</v>
      </c>
      <c r="AM645" s="44">
        <f t="shared" si="557"/>
        <v>0</v>
      </c>
      <c r="AN645" s="44">
        <f t="shared" si="557"/>
        <v>0</v>
      </c>
      <c r="AO645" s="44">
        <f t="shared" si="557"/>
        <v>0</v>
      </c>
      <c r="AP645" s="45">
        <f>FUELUSE(AO645,AP627,AO627,AP636,AO636,AP$7,$D645,$E645,$F645,$G645)</f>
        <v>0</v>
      </c>
    </row>
    <row r="646" spans="1:42" hidden="1" outlineLevel="2" x14ac:dyDescent="0.25">
      <c r="A646" s="5" t="s">
        <v>930</v>
      </c>
      <c r="B646" s="5" t="s">
        <v>876</v>
      </c>
      <c r="C646" s="5" t="s">
        <v>887</v>
      </c>
      <c r="D646" s="37">
        <f>INDEX(Inputs!$N$5:$N$132,MATCH($B646&amp;"|"&amp;$C646,Inputs!$A$5:$A$132,0))</f>
        <v>0.8</v>
      </c>
      <c r="E646" s="37">
        <f>INDEX(Inputs!$O$5:$O$132,MATCH($B646&amp;"|"&amp;$C646,Inputs!$A$5:$A$132,0))</f>
        <v>-0.4</v>
      </c>
      <c r="F646" s="37">
        <f>INDEX(Inputs!$P$5:$P$132,MATCH($B646&amp;"|"&amp;$C646,Inputs!$A$5:$A$132,0))</f>
        <v>-0.4</v>
      </c>
      <c r="G646" s="37">
        <f>INDEX(Inputs!$Q$5:$Q$132,MATCH($B646&amp;"|"&amp;$C646,Inputs!$A$5:$A$132,0))</f>
        <v>5.0000000000000001E-3</v>
      </c>
      <c r="H646" s="5" t="str">
        <f>INDEX(Variables!$B$5:$B$65,MATCH($A646,Variables!$A$5:$A$65,0))&amp;IF($C646="",""," | "&amp;INDEX(Mapping!$B$5:$B$26,MATCH($C646,Mapping!$A$5:$A$26,0))&amp;" | "&amp;INDEX(Mapping!$B$30:$B$41,MATCH($B646,Mapping!$A$30:$A$41,0)))</f>
        <v>Fuel use | Mining &amp; chemicals | Other oil products</v>
      </c>
      <c r="I646" s="5" t="str">
        <f>INDEX(Variables!$C$5:$C$65,MATCH($A646,Variables!$A$5:$A$65,0))</f>
        <v>ktoe</v>
      </c>
      <c r="J646" s="5" t="str">
        <f>INDEX(Variables!$E$5:$E$65,MATCH($A646,Variables!$A$5:$A$65,0))</f>
        <v>Inputs (base year), CPAT eq. 3.3.3</v>
      </c>
      <c r="K646" s="5"/>
      <c r="L646" s="23" t="str">
        <f>LOWER(Settings!$C$4)&amp;".mit."&amp;$A646&amp;IF($C646="","","."&amp;$C646&amp;"."&amp;$B646)&amp;IF(INDEX(Variables!$D$5:$D$65,MATCH($A646,Variables!$A$5:$A$65,0))="","","."&amp;INDEX(Variables!$D$5:$D$65,MATCH($A646,Variables!$A$5:$A$65,0)))&amp;"."&amp;L$5</f>
        <v>egy.mit.ener.mch.oop.e.1</v>
      </c>
      <c r="M646" s="43">
        <f>INDEX(Inputs!$U$5:$U$132,MATCH($B646&amp;"|"&amp;$C646,Inputs!$A$5:$A$132,0))</f>
        <v>0</v>
      </c>
      <c r="N646" s="44">
        <f t="shared" ref="N646:Y646" si="558">M646*(1/(1+$G646))^(1+$E646)*(1+N$7)^$D646*(N628/M628)^$E646*((N628+N637)/(M628+M637))^($F646*(1+$E646))</f>
        <v>0</v>
      </c>
      <c r="O646" s="44">
        <f t="shared" si="558"/>
        <v>0</v>
      </c>
      <c r="P646" s="44">
        <f t="shared" si="558"/>
        <v>0</v>
      </c>
      <c r="Q646" s="44">
        <f t="shared" si="558"/>
        <v>0</v>
      </c>
      <c r="R646" s="44">
        <f t="shared" si="558"/>
        <v>0</v>
      </c>
      <c r="S646" s="44">
        <f t="shared" si="558"/>
        <v>0</v>
      </c>
      <c r="T646" s="44">
        <f t="shared" si="558"/>
        <v>0</v>
      </c>
      <c r="U646" s="44">
        <f t="shared" si="558"/>
        <v>0</v>
      </c>
      <c r="V646" s="44">
        <f t="shared" si="558"/>
        <v>0</v>
      </c>
      <c r="W646" s="44">
        <f t="shared" si="558"/>
        <v>0</v>
      </c>
      <c r="X646" s="44">
        <f t="shared" si="558"/>
        <v>0</v>
      </c>
      <c r="Y646" s="44">
        <f t="shared" si="558"/>
        <v>0</v>
      </c>
      <c r="Z646" s="45">
        <f>FUELUSE(Y646,Z628,Y628,Z637,Y637,Z$7,$D646,$E646,$F646,$G646)</f>
        <v>0</v>
      </c>
      <c r="AA646" s="45"/>
      <c r="AB646" s="23" t="str">
        <f>LOWER(Settings!$C$4)&amp;".mit."&amp;$A646&amp;IF($C646="","","."&amp;$C646&amp;"."&amp;$B646)&amp;IF(INDEX(Variables!$D$5:$D$65,MATCH($A646,Variables!$A$5:$A$65,0))="","","."&amp;INDEX(Variables!$D$5:$D$65,MATCH($A646,Variables!$A$5:$A$65,0)))&amp;"."&amp;AB$5</f>
        <v>egy.mit.ener.mch.oop.e.2</v>
      </c>
      <c r="AC646" s="43">
        <f>INDEX(Inputs!$U$5:$U$132,MATCH($B646&amp;"|"&amp;$C646,Inputs!$A$5:$A$132,0))</f>
        <v>0</v>
      </c>
      <c r="AD646" s="44">
        <f t="shared" ref="AD646:AO646" si="559">AC646*(1/(1+$G646))^(1+$E646)*(1+AD$7)^$D646*(AD628/AC628)^$E646*((AD628+AD637)/(AC628+AC637))^($F646*(1+$E646))</f>
        <v>0</v>
      </c>
      <c r="AE646" s="44">
        <f t="shared" si="559"/>
        <v>0</v>
      </c>
      <c r="AF646" s="44">
        <f t="shared" si="559"/>
        <v>0</v>
      </c>
      <c r="AG646" s="44">
        <f t="shared" si="559"/>
        <v>0</v>
      </c>
      <c r="AH646" s="44">
        <f t="shared" si="559"/>
        <v>0</v>
      </c>
      <c r="AI646" s="44">
        <f t="shared" si="559"/>
        <v>0</v>
      </c>
      <c r="AJ646" s="44">
        <f t="shared" si="559"/>
        <v>0</v>
      </c>
      <c r="AK646" s="44">
        <f t="shared" si="559"/>
        <v>0</v>
      </c>
      <c r="AL646" s="44">
        <f t="shared" si="559"/>
        <v>0</v>
      </c>
      <c r="AM646" s="44">
        <f t="shared" si="559"/>
        <v>0</v>
      </c>
      <c r="AN646" s="44">
        <f t="shared" si="559"/>
        <v>0</v>
      </c>
      <c r="AO646" s="44">
        <f t="shared" si="559"/>
        <v>0</v>
      </c>
      <c r="AP646" s="45">
        <f>FUELUSE(AO646,AP628,AO628,AP637,AO637,AP$7,$D646,$E646,$F646,$G646)</f>
        <v>0</v>
      </c>
    </row>
    <row r="647" spans="1:42" hidden="1" outlineLevel="2" x14ac:dyDescent="0.25">
      <c r="A647" s="5" t="s">
        <v>930</v>
      </c>
      <c r="B647" s="5" t="s">
        <v>877</v>
      </c>
      <c r="C647" s="5" t="s">
        <v>887</v>
      </c>
      <c r="D647" s="37">
        <f>INDEX(Inputs!$N$5:$N$132,MATCH($B647&amp;"|"&amp;$C647,Inputs!$A$5:$A$132,0))</f>
        <v>0.1</v>
      </c>
      <c r="E647" s="37">
        <f>INDEX(Inputs!$O$5:$O$132,MATCH($B647&amp;"|"&amp;$C647,Inputs!$A$5:$A$132,0))</f>
        <v>-0.3</v>
      </c>
      <c r="F647" s="37">
        <f>INDEX(Inputs!$P$5:$P$132,MATCH($B647&amp;"|"&amp;$C647,Inputs!$A$5:$A$132,0))</f>
        <v>-0.2</v>
      </c>
      <c r="G647" s="37">
        <f>INDEX(Inputs!$Q$5:$Q$132,MATCH($B647&amp;"|"&amp;$C647,Inputs!$A$5:$A$132,0))</f>
        <v>5.0000000000000001E-3</v>
      </c>
      <c r="H647" s="5" t="str">
        <f>INDEX(Variables!$B$5:$B$65,MATCH($A647,Variables!$A$5:$A$65,0))&amp;IF($C647="",""," | "&amp;INDEX(Mapping!$B$5:$B$26,MATCH($C647,Mapping!$A$5:$A$26,0))&amp;" | "&amp;INDEX(Mapping!$B$30:$B$41,MATCH($B647,Mapping!$A$30:$A$41,0)))</f>
        <v>Fuel use | Mining &amp; chemicals | Biomass</v>
      </c>
      <c r="I647" s="5" t="str">
        <f>INDEX(Variables!$C$5:$C$65,MATCH($A647,Variables!$A$5:$A$65,0))</f>
        <v>ktoe</v>
      </c>
      <c r="J647" s="5" t="str">
        <f>INDEX(Variables!$E$5:$E$65,MATCH($A647,Variables!$A$5:$A$65,0))</f>
        <v>Inputs (base year), CPAT eq. 3.3.3</v>
      </c>
      <c r="K647" s="5"/>
      <c r="L647" s="23" t="str">
        <f>LOWER(Settings!$C$4)&amp;".mit."&amp;$A647&amp;IF($C647="","","."&amp;$C647&amp;"."&amp;$B647)&amp;IF(INDEX(Variables!$D$5:$D$65,MATCH($A647,Variables!$A$5:$A$65,0))="","","."&amp;INDEX(Variables!$D$5:$D$65,MATCH($A647,Variables!$A$5:$A$65,0)))&amp;"."&amp;L$5</f>
        <v>egy.mit.ener.mch.bio.e.1</v>
      </c>
      <c r="M647" s="43">
        <f>INDEX(Inputs!$U$5:$U$132,MATCH($B647&amp;"|"&amp;$C647,Inputs!$A$5:$A$132,0))</f>
        <v>0</v>
      </c>
      <c r="N647" s="44">
        <f t="shared" ref="N647:Y647" si="560">M647*(1/(1+$G647))^(1+$E647)*(1+N$7)^$D647*(N629/M629)^$E647*((N629+N638)/(M629+M638))^($F647*(1+$E647))</f>
        <v>0</v>
      </c>
      <c r="O647" s="44">
        <f t="shared" si="560"/>
        <v>0</v>
      </c>
      <c r="P647" s="44">
        <f t="shared" si="560"/>
        <v>0</v>
      </c>
      <c r="Q647" s="44">
        <f t="shared" si="560"/>
        <v>0</v>
      </c>
      <c r="R647" s="44">
        <f t="shared" si="560"/>
        <v>0</v>
      </c>
      <c r="S647" s="44">
        <f t="shared" si="560"/>
        <v>0</v>
      </c>
      <c r="T647" s="44">
        <f t="shared" si="560"/>
        <v>0</v>
      </c>
      <c r="U647" s="44">
        <f t="shared" si="560"/>
        <v>0</v>
      </c>
      <c r="V647" s="44">
        <f t="shared" si="560"/>
        <v>0</v>
      </c>
      <c r="W647" s="44">
        <f t="shared" si="560"/>
        <v>0</v>
      </c>
      <c r="X647" s="44">
        <f t="shared" si="560"/>
        <v>0</v>
      </c>
      <c r="Y647" s="44">
        <f t="shared" si="560"/>
        <v>0</v>
      </c>
      <c r="Z647" s="45">
        <f>FUELUSE(Y647,Z629,Y629,Z638,Y638,Z$7,$D647,$E647,$F647,$G647)</f>
        <v>0</v>
      </c>
      <c r="AA647" s="45"/>
      <c r="AB647" s="23" t="str">
        <f>LOWER(Settings!$C$4)&amp;".mit."&amp;$A647&amp;IF($C647="","","."&amp;$C647&amp;"."&amp;$B647)&amp;IF(INDEX(Variables!$D$5:$D$65,MATCH($A647,Variables!$A$5:$A$65,0))="","","."&amp;INDEX(Variables!$D$5:$D$65,MATCH($A647,Variables!$A$5:$A$65,0)))&amp;"."&amp;AB$5</f>
        <v>egy.mit.ener.mch.bio.e.2</v>
      </c>
      <c r="AC647" s="43">
        <f>INDEX(Inputs!$U$5:$U$132,MATCH($B647&amp;"|"&amp;$C647,Inputs!$A$5:$A$132,0))</f>
        <v>0</v>
      </c>
      <c r="AD647" s="44">
        <f t="shared" ref="AD647:AO647" si="561">AC647*(1/(1+$G647))^(1+$E647)*(1+AD$7)^$D647*(AD629/AC629)^$E647*((AD629+AD638)/(AC629+AC638))^($F647*(1+$E647))</f>
        <v>0</v>
      </c>
      <c r="AE647" s="44">
        <f t="shared" si="561"/>
        <v>0</v>
      </c>
      <c r="AF647" s="44">
        <f t="shared" si="561"/>
        <v>0</v>
      </c>
      <c r="AG647" s="44">
        <f t="shared" si="561"/>
        <v>0</v>
      </c>
      <c r="AH647" s="44">
        <f t="shared" si="561"/>
        <v>0</v>
      </c>
      <c r="AI647" s="44">
        <f t="shared" si="561"/>
        <v>0</v>
      </c>
      <c r="AJ647" s="44">
        <f t="shared" si="561"/>
        <v>0</v>
      </c>
      <c r="AK647" s="44">
        <f t="shared" si="561"/>
        <v>0</v>
      </c>
      <c r="AL647" s="44">
        <f t="shared" si="561"/>
        <v>0</v>
      </c>
      <c r="AM647" s="44">
        <f t="shared" si="561"/>
        <v>0</v>
      </c>
      <c r="AN647" s="44">
        <f t="shared" si="561"/>
        <v>0</v>
      </c>
      <c r="AO647" s="44">
        <f t="shared" si="561"/>
        <v>0</v>
      </c>
      <c r="AP647" s="45">
        <f>FUELUSE(AO647,AP629,AO629,AP638,AO638,AP$7,$D647,$E647,$F647,$G647)</f>
        <v>0</v>
      </c>
    </row>
    <row r="648" spans="1:42" hidden="1" outlineLevel="2" x14ac:dyDescent="0.25"/>
    <row r="649" spans="1:42" outlineLevel="1" collapsed="1" x14ac:dyDescent="0.25">
      <c r="A649" s="7" t="s">
        <v>930</v>
      </c>
      <c r="B649" s="7" t="s">
        <v>870</v>
      </c>
      <c r="C649" s="7" t="s">
        <v>888</v>
      </c>
      <c r="H649" s="7" t="str">
        <f>INDEX(Variables!$B$5:$B$65,MATCH($A649,Variables!$A$5:$A$65,0))&amp;IF($C649="",""," | "&amp;INDEX(Mapping!$B$5:$B$26,MATCH($C649,Mapping!$A$5:$A$26,0))&amp;" | "&amp;INDEX(Mapping!$B$30:$B$41,MATCH($B649,Mapping!$A$30:$A$41,0)))</f>
        <v>Fuel use | Iron &amp; steel | All fuels</v>
      </c>
      <c r="I649" s="7" t="str">
        <f>INDEX(Variables!$C$5:$C$65,MATCH($A649,Variables!$A$5:$A$65,0))</f>
        <v>ktoe</v>
      </c>
      <c r="J649" s="7" t="str">
        <f>INDEX(Variables!$E$5:$E$65,MATCH($A649,Variables!$A$5:$A$65,0))</f>
        <v>Inputs (base year), CPAT eq. 3.3.3</v>
      </c>
      <c r="K649" s="7"/>
      <c r="L649" s="28" t="str">
        <f>LOWER(Settings!$C$4)&amp;".mit."&amp;$A649&amp;IF($C649="","","."&amp;$C649&amp;"."&amp;$B649)&amp;IF(INDEX(Variables!$D$5:$D$65,MATCH($A649,Variables!$A$5:$A$65,0))="","","."&amp;INDEX(Variables!$D$5:$D$65,MATCH($A649,Variables!$A$5:$A$65,0)))&amp;"."&amp;L$5</f>
        <v>egy.mit.ener.irn.all.e.1</v>
      </c>
      <c r="M649" s="41">
        <f t="shared" ref="M649:Z649" si="562">SUM(M695:M702)</f>
        <v>1901.7140738122609</v>
      </c>
      <c r="N649" s="42">
        <f t="shared" si="562"/>
        <v>2081.4989144546953</v>
      </c>
      <c r="O649" s="42">
        <f t="shared" si="562"/>
        <v>2119.4825668443295</v>
      </c>
      <c r="P649" s="42">
        <f t="shared" si="562"/>
        <v>2206.152456642847</v>
      </c>
      <c r="Q649" s="42">
        <f t="shared" si="562"/>
        <v>2275.8861642176057</v>
      </c>
      <c r="R649" s="42">
        <f t="shared" si="562"/>
        <v>2365.4031558963497</v>
      </c>
      <c r="S649" s="42">
        <f t="shared" si="562"/>
        <v>2476.1604280413226</v>
      </c>
      <c r="T649" s="42">
        <f t="shared" si="562"/>
        <v>2585.2287306065896</v>
      </c>
      <c r="U649" s="42">
        <f t="shared" si="562"/>
        <v>2690.0626584798392</v>
      </c>
      <c r="V649" s="42">
        <f t="shared" si="562"/>
        <v>2797.9151795006146</v>
      </c>
      <c r="W649" s="42">
        <f t="shared" si="562"/>
        <v>2908.0188345907291</v>
      </c>
      <c r="X649" s="42">
        <f t="shared" si="562"/>
        <v>3021.1676857009575</v>
      </c>
      <c r="Y649" s="42">
        <f t="shared" si="562"/>
        <v>3137.3732035319363</v>
      </c>
      <c r="Z649" s="42">
        <f t="shared" si="562"/>
        <v>3256.6425882895055</v>
      </c>
      <c r="AA649" s="42"/>
      <c r="AB649" s="28" t="str">
        <f>LOWER(Settings!$C$4)&amp;".mit."&amp;$A649&amp;IF($C649="","","."&amp;$C649&amp;"."&amp;$B649)&amp;IF(INDEX(Variables!$D$5:$D$65,MATCH($A649,Variables!$A$5:$A$65,0))="","","."&amp;INDEX(Variables!$D$5:$D$65,MATCH($A649,Variables!$A$5:$A$65,0)))&amp;"."&amp;AB$5</f>
        <v>egy.mit.ener.irn.all.e.2</v>
      </c>
      <c r="AC649" s="41">
        <f t="shared" ref="AC649:AP649" si="563">SUM(AC695:AC702)</f>
        <v>1901.7140738122609</v>
      </c>
      <c r="AD649" s="42">
        <f t="shared" si="563"/>
        <v>2081.4989144546953</v>
      </c>
      <c r="AE649" s="42">
        <f t="shared" si="563"/>
        <v>2119.4825668443295</v>
      </c>
      <c r="AF649" s="42">
        <f t="shared" si="563"/>
        <v>2206.152456642847</v>
      </c>
      <c r="AG649" s="42">
        <f t="shared" si="563"/>
        <v>2275.8861642176057</v>
      </c>
      <c r="AH649" s="42">
        <f t="shared" si="563"/>
        <v>2042.027363220358</v>
      </c>
      <c r="AI649" s="42">
        <f t="shared" si="563"/>
        <v>2137.4467864414592</v>
      </c>
      <c r="AJ649" s="42">
        <f t="shared" si="563"/>
        <v>2231.3924612646051</v>
      </c>
      <c r="AK649" s="42">
        <f t="shared" si="563"/>
        <v>2321.668324454623</v>
      </c>
      <c r="AL649" s="42">
        <f t="shared" si="563"/>
        <v>2414.5438614023528</v>
      </c>
      <c r="AM649" s="42">
        <f t="shared" si="563"/>
        <v>2509.4954218698804</v>
      </c>
      <c r="AN649" s="42">
        <f t="shared" si="563"/>
        <v>2607.0716990123406</v>
      </c>
      <c r="AO649" s="42">
        <f t="shared" si="563"/>
        <v>2707.282551675964</v>
      </c>
      <c r="AP649" s="42">
        <f t="shared" si="563"/>
        <v>2810.1341576376972</v>
      </c>
    </row>
    <row r="650" spans="1:42" hidden="1" outlineLevel="2" x14ac:dyDescent="0.25">
      <c r="A650" s="5" t="s">
        <v>931</v>
      </c>
      <c r="B650" s="5" t="s">
        <v>869</v>
      </c>
      <c r="C650" s="5" t="s">
        <v>888</v>
      </c>
      <c r="D650" s="37">
        <f>INDEX(Inputs!$T$5:$T$132,MATCH($B650&amp;"|"&amp;$C650,Inputs!$A$5:$A$132,0))</f>
        <v>0.1</v>
      </c>
      <c r="E650" s="37">
        <f>INDEX(Inputs!$J$5:$J$132,MATCH($B650&amp;"|"&amp;$C650,Inputs!$A$5:$A$132,0))</f>
        <v>1</v>
      </c>
      <c r="F650" s="37">
        <f>INDEX(Inputs!$K$5:$K$132,MATCH($B650&amp;"|"&amp;$C650,Inputs!$A$5:$A$132,0))</f>
        <v>10</v>
      </c>
      <c r="G650" s="36"/>
      <c r="H650" s="5" t="str">
        <f>INDEX(Variables!$B$5:$B$65,MATCH($A650,Variables!$A$5:$A$65,0))&amp;IF($C650="",""," | "&amp;INDEX(Mapping!$B$5:$B$26,MATCH($C650,Mapping!$A$5:$A$26,0))&amp;" | "&amp;INDEX(Mapping!$B$30:$B$41,MATCH($B650,Mapping!$A$30:$A$41,0)))</f>
        <v>New carbon tax | Iron &amp; steel | Coal</v>
      </c>
      <c r="I650" s="5" t="str">
        <f>INDEX(Variables!$C$5:$C$65,MATCH($A650,Variables!$A$5:$A$65,0))</f>
        <v>$/GJ</v>
      </c>
      <c r="J650" s="5" t="str">
        <f>INDEX(Variables!$E$5:$E$65,MATCH($A650,Variables!$A$5:$A$65,0))</f>
        <v>Carbon price x EF x fuel and sector coverage</v>
      </c>
      <c r="K650" s="5"/>
      <c r="L650" s="23" t="str">
        <f>LOWER(Settings!$C$4)&amp;".mit."&amp;$A650&amp;IF($C650="","","."&amp;$C650&amp;"."&amp;$B650)&amp;IF(INDEX(Variables!$D$5:$D$65,MATCH($A650,Variables!$A$5:$A$65,0))="","","."&amp;INDEX(Variables!$D$5:$D$65,MATCH($A650,Variables!$A$5:$A$65,0)))&amp;"."&amp;L$5</f>
        <v>egy.mit.ctxnew.irn.coa.a.1</v>
      </c>
      <c r="M650" s="38">
        <f t="shared" ref="M650:Z657" si="564">M$12*$D650*INDEX(M$21:M$28,$E650)*INDEX(M$30:M$46,$F650)</f>
        <v>0</v>
      </c>
      <c r="N650" s="37">
        <f t="shared" si="564"/>
        <v>0</v>
      </c>
      <c r="O650" s="37">
        <f t="shared" si="564"/>
        <v>0</v>
      </c>
      <c r="P650" s="37">
        <f t="shared" si="564"/>
        <v>0</v>
      </c>
      <c r="Q650" s="37">
        <f t="shared" si="564"/>
        <v>0</v>
      </c>
      <c r="R650" s="37">
        <f t="shared" si="564"/>
        <v>0</v>
      </c>
      <c r="S650" s="37">
        <f t="shared" si="564"/>
        <v>0</v>
      </c>
      <c r="T650" s="37">
        <f t="shared" si="564"/>
        <v>0</v>
      </c>
      <c r="U650" s="37">
        <f t="shared" si="564"/>
        <v>0</v>
      </c>
      <c r="V650" s="37">
        <f t="shared" si="564"/>
        <v>0</v>
      </c>
      <c r="W650" s="37">
        <f t="shared" si="564"/>
        <v>0</v>
      </c>
      <c r="X650" s="37">
        <f t="shared" si="564"/>
        <v>0</v>
      </c>
      <c r="Y650" s="37">
        <f t="shared" si="564"/>
        <v>0</v>
      </c>
      <c r="Z650" s="37">
        <f t="shared" si="564"/>
        <v>0</v>
      </c>
      <c r="AA650" s="37"/>
      <c r="AB650" s="23" t="str">
        <f>LOWER(Settings!$C$4)&amp;".mit."&amp;$A650&amp;IF($C650="","","."&amp;$C650&amp;"."&amp;$B650)&amp;IF(INDEX(Variables!$D$5:$D$65,MATCH($A650,Variables!$A$5:$A$65,0))="","","."&amp;INDEX(Variables!$D$5:$D$65,MATCH($A650,Variables!$A$5:$A$65,0)))&amp;"."&amp;AB$5</f>
        <v>egy.mit.ctxnew.irn.coa.a.2</v>
      </c>
      <c r="AC650" s="38">
        <f t="shared" ref="AC650:AP657" si="565">AC$12*$D650*INDEX(AC$21:AC$28,$E650)*INDEX(AC$30:AC$46,$F650)</f>
        <v>0</v>
      </c>
      <c r="AD650" s="37">
        <f t="shared" si="565"/>
        <v>0</v>
      </c>
      <c r="AE650" s="37">
        <f t="shared" si="565"/>
        <v>0</v>
      </c>
      <c r="AF650" s="37">
        <f t="shared" si="565"/>
        <v>0</v>
      </c>
      <c r="AG650" s="37">
        <f t="shared" si="565"/>
        <v>0</v>
      </c>
      <c r="AH650" s="37">
        <f t="shared" si="565"/>
        <v>2</v>
      </c>
      <c r="AI650" s="37">
        <f t="shared" si="565"/>
        <v>2</v>
      </c>
      <c r="AJ650" s="37">
        <f t="shared" si="565"/>
        <v>2</v>
      </c>
      <c r="AK650" s="37">
        <f t="shared" si="565"/>
        <v>2</v>
      </c>
      <c r="AL650" s="37">
        <f t="shared" si="565"/>
        <v>2</v>
      </c>
      <c r="AM650" s="37">
        <f t="shared" si="565"/>
        <v>2</v>
      </c>
      <c r="AN650" s="37">
        <f t="shared" si="565"/>
        <v>2</v>
      </c>
      <c r="AO650" s="37">
        <f t="shared" si="565"/>
        <v>2</v>
      </c>
      <c r="AP650" s="37">
        <f t="shared" si="565"/>
        <v>2</v>
      </c>
    </row>
    <row r="651" spans="1:42" hidden="1" outlineLevel="2" x14ac:dyDescent="0.25">
      <c r="A651" s="5" t="s">
        <v>931</v>
      </c>
      <c r="B651" s="5" t="s">
        <v>871</v>
      </c>
      <c r="C651" s="5" t="s">
        <v>888</v>
      </c>
      <c r="D651" s="37">
        <f>INDEX(Inputs!$T$5:$T$132,MATCH($B651&amp;"|"&amp;$C651,Inputs!$A$5:$A$132,0))</f>
        <v>5.5800000000000002E-2</v>
      </c>
      <c r="E651" s="37">
        <f>INDEX(Inputs!$J$5:$J$132,MATCH($B651&amp;"|"&amp;$C651,Inputs!$A$5:$A$132,0))</f>
        <v>2</v>
      </c>
      <c r="F651" s="37">
        <f>INDEX(Inputs!$K$5:$K$132,MATCH($B651&amp;"|"&amp;$C651,Inputs!$A$5:$A$132,0))</f>
        <v>10</v>
      </c>
      <c r="G651" s="36"/>
      <c r="H651" s="5" t="str">
        <f>INDEX(Variables!$B$5:$B$65,MATCH($A651,Variables!$A$5:$A$65,0))&amp;IF($C651="",""," | "&amp;INDEX(Mapping!$B$5:$B$26,MATCH($C651,Mapping!$A$5:$A$26,0))&amp;" | "&amp;INDEX(Mapping!$B$30:$B$41,MATCH($B651,Mapping!$A$30:$A$41,0)))</f>
        <v>New carbon tax | Iron &amp; steel | Natural gas</v>
      </c>
      <c r="I651" s="5" t="str">
        <f>INDEX(Variables!$C$5:$C$65,MATCH($A651,Variables!$A$5:$A$65,0))</f>
        <v>$/GJ</v>
      </c>
      <c r="J651" s="5" t="str">
        <f>INDEX(Variables!$E$5:$E$65,MATCH($A651,Variables!$A$5:$A$65,0))</f>
        <v>Carbon price x EF x fuel and sector coverage</v>
      </c>
      <c r="K651" s="5"/>
      <c r="L651" s="23" t="str">
        <f>LOWER(Settings!$C$4)&amp;".mit."&amp;$A651&amp;IF($C651="","","."&amp;$C651&amp;"."&amp;$B651)&amp;IF(INDEX(Variables!$D$5:$D$65,MATCH($A651,Variables!$A$5:$A$65,0))="","","."&amp;INDEX(Variables!$D$5:$D$65,MATCH($A651,Variables!$A$5:$A$65,0)))&amp;"."&amp;L$5</f>
        <v>egy.mit.ctxnew.irn.nga.a.1</v>
      </c>
      <c r="M651" s="38">
        <f t="shared" si="564"/>
        <v>0</v>
      </c>
      <c r="N651" s="37">
        <f t="shared" si="564"/>
        <v>0</v>
      </c>
      <c r="O651" s="37">
        <f t="shared" si="564"/>
        <v>0</v>
      </c>
      <c r="P651" s="37">
        <f t="shared" si="564"/>
        <v>0</v>
      </c>
      <c r="Q651" s="37">
        <f t="shared" si="564"/>
        <v>0</v>
      </c>
      <c r="R651" s="37">
        <f t="shared" si="564"/>
        <v>0</v>
      </c>
      <c r="S651" s="37">
        <f t="shared" si="564"/>
        <v>0</v>
      </c>
      <c r="T651" s="37">
        <f t="shared" si="564"/>
        <v>0</v>
      </c>
      <c r="U651" s="37">
        <f t="shared" si="564"/>
        <v>0</v>
      </c>
      <c r="V651" s="37">
        <f t="shared" si="564"/>
        <v>0</v>
      </c>
      <c r="W651" s="37">
        <f t="shared" si="564"/>
        <v>0</v>
      </c>
      <c r="X651" s="37">
        <f t="shared" si="564"/>
        <v>0</v>
      </c>
      <c r="Y651" s="37">
        <f t="shared" si="564"/>
        <v>0</v>
      </c>
      <c r="Z651" s="37">
        <f t="shared" si="564"/>
        <v>0</v>
      </c>
      <c r="AA651" s="37"/>
      <c r="AB651" s="23" t="str">
        <f>LOWER(Settings!$C$4)&amp;".mit."&amp;$A651&amp;IF($C651="","","."&amp;$C651&amp;"."&amp;$B651)&amp;IF(INDEX(Variables!$D$5:$D$65,MATCH($A651,Variables!$A$5:$A$65,0))="","","."&amp;INDEX(Variables!$D$5:$D$65,MATCH($A651,Variables!$A$5:$A$65,0)))&amp;"."&amp;AB$5</f>
        <v>egy.mit.ctxnew.irn.nga.a.2</v>
      </c>
      <c r="AC651" s="38">
        <f t="shared" si="565"/>
        <v>0</v>
      </c>
      <c r="AD651" s="37">
        <f t="shared" si="565"/>
        <v>0</v>
      </c>
      <c r="AE651" s="37">
        <f t="shared" si="565"/>
        <v>0</v>
      </c>
      <c r="AF651" s="37">
        <f t="shared" si="565"/>
        <v>0</v>
      </c>
      <c r="AG651" s="37">
        <f t="shared" si="565"/>
        <v>0</v>
      </c>
      <c r="AH651" s="37">
        <f t="shared" si="565"/>
        <v>1.1160000000000001</v>
      </c>
      <c r="AI651" s="37">
        <f t="shared" si="565"/>
        <v>1.1160000000000001</v>
      </c>
      <c r="AJ651" s="37">
        <f t="shared" si="565"/>
        <v>1.1160000000000001</v>
      </c>
      <c r="AK651" s="37">
        <f t="shared" si="565"/>
        <v>1.1160000000000001</v>
      </c>
      <c r="AL651" s="37">
        <f t="shared" si="565"/>
        <v>1.1160000000000001</v>
      </c>
      <c r="AM651" s="37">
        <f t="shared" si="565"/>
        <v>1.1160000000000001</v>
      </c>
      <c r="AN651" s="37">
        <f t="shared" si="565"/>
        <v>1.1160000000000001</v>
      </c>
      <c r="AO651" s="37">
        <f t="shared" si="565"/>
        <v>1.1160000000000001</v>
      </c>
      <c r="AP651" s="37">
        <f t="shared" si="565"/>
        <v>1.1160000000000001</v>
      </c>
    </row>
    <row r="652" spans="1:42" hidden="1" outlineLevel="2" x14ac:dyDescent="0.25">
      <c r="A652" s="5" t="s">
        <v>931</v>
      </c>
      <c r="B652" s="5" t="s">
        <v>872</v>
      </c>
      <c r="C652" s="5" t="s">
        <v>888</v>
      </c>
      <c r="D652" s="37">
        <f>INDEX(Inputs!$T$5:$T$132,MATCH($B652&amp;"|"&amp;$C652,Inputs!$A$5:$A$132,0))</f>
        <v>6.7793000000000006E-2</v>
      </c>
      <c r="E652" s="37">
        <f>INDEX(Inputs!$J$5:$J$132,MATCH($B652&amp;"|"&amp;$C652,Inputs!$A$5:$A$132,0))</f>
        <v>3</v>
      </c>
      <c r="F652" s="37">
        <f>INDEX(Inputs!$K$5:$K$132,MATCH($B652&amp;"|"&amp;$C652,Inputs!$A$5:$A$132,0))</f>
        <v>10</v>
      </c>
      <c r="G652" s="36"/>
      <c r="H652" s="5" t="str">
        <f>INDEX(Variables!$B$5:$B$65,MATCH($A652,Variables!$A$5:$A$65,0))&amp;IF($C652="",""," | "&amp;INDEX(Mapping!$B$5:$B$26,MATCH($C652,Mapping!$A$5:$A$26,0))&amp;" | "&amp;INDEX(Mapping!$B$30:$B$41,MATCH($B652,Mapping!$A$30:$A$41,0)))</f>
        <v>New carbon tax | Iron &amp; steel | Gasoline</v>
      </c>
      <c r="I652" s="5" t="str">
        <f>INDEX(Variables!$C$5:$C$65,MATCH($A652,Variables!$A$5:$A$65,0))</f>
        <v>$/GJ</v>
      </c>
      <c r="J652" s="5" t="str">
        <f>INDEX(Variables!$E$5:$E$65,MATCH($A652,Variables!$A$5:$A$65,0))</f>
        <v>Carbon price x EF x fuel and sector coverage</v>
      </c>
      <c r="K652" s="5"/>
      <c r="L652" s="23" t="str">
        <f>LOWER(Settings!$C$4)&amp;".mit."&amp;$A652&amp;IF($C652="","","."&amp;$C652&amp;"."&amp;$B652)&amp;IF(INDEX(Variables!$D$5:$D$65,MATCH($A652,Variables!$A$5:$A$65,0))="","","."&amp;INDEX(Variables!$D$5:$D$65,MATCH($A652,Variables!$A$5:$A$65,0)))&amp;"."&amp;L$5</f>
        <v>egy.mit.ctxnew.irn.gso.a.1</v>
      </c>
      <c r="M652" s="38">
        <f t="shared" si="564"/>
        <v>0</v>
      </c>
      <c r="N652" s="37">
        <f t="shared" si="564"/>
        <v>0</v>
      </c>
      <c r="O652" s="37">
        <f t="shared" si="564"/>
        <v>0</v>
      </c>
      <c r="P652" s="37">
        <f t="shared" si="564"/>
        <v>0</v>
      </c>
      <c r="Q652" s="37">
        <f t="shared" si="564"/>
        <v>0</v>
      </c>
      <c r="R652" s="37">
        <f t="shared" si="564"/>
        <v>0</v>
      </c>
      <c r="S652" s="37">
        <f t="shared" si="564"/>
        <v>0</v>
      </c>
      <c r="T652" s="37">
        <f t="shared" si="564"/>
        <v>0</v>
      </c>
      <c r="U652" s="37">
        <f t="shared" si="564"/>
        <v>0</v>
      </c>
      <c r="V652" s="37">
        <f t="shared" si="564"/>
        <v>0</v>
      </c>
      <c r="W652" s="37">
        <f t="shared" si="564"/>
        <v>0</v>
      </c>
      <c r="X652" s="37">
        <f t="shared" si="564"/>
        <v>0</v>
      </c>
      <c r="Y652" s="37">
        <f t="shared" si="564"/>
        <v>0</v>
      </c>
      <c r="Z652" s="37">
        <f t="shared" si="564"/>
        <v>0</v>
      </c>
      <c r="AA652" s="37"/>
      <c r="AB652" s="23" t="str">
        <f>LOWER(Settings!$C$4)&amp;".mit."&amp;$A652&amp;IF($C652="","","."&amp;$C652&amp;"."&amp;$B652)&amp;IF(INDEX(Variables!$D$5:$D$65,MATCH($A652,Variables!$A$5:$A$65,0))="","","."&amp;INDEX(Variables!$D$5:$D$65,MATCH($A652,Variables!$A$5:$A$65,0)))&amp;"."&amp;AB$5</f>
        <v>egy.mit.ctxnew.irn.gso.a.2</v>
      </c>
      <c r="AC652" s="38">
        <f t="shared" si="565"/>
        <v>0</v>
      </c>
      <c r="AD652" s="37">
        <f t="shared" si="565"/>
        <v>0</v>
      </c>
      <c r="AE652" s="37">
        <f t="shared" si="565"/>
        <v>0</v>
      </c>
      <c r="AF652" s="37">
        <f t="shared" si="565"/>
        <v>0</v>
      </c>
      <c r="AG652" s="37">
        <f t="shared" si="565"/>
        <v>0</v>
      </c>
      <c r="AH652" s="37">
        <f t="shared" si="565"/>
        <v>1.3558600000000001</v>
      </c>
      <c r="AI652" s="37">
        <f t="shared" si="565"/>
        <v>1.3558600000000001</v>
      </c>
      <c r="AJ652" s="37">
        <f t="shared" si="565"/>
        <v>1.3558600000000001</v>
      </c>
      <c r="AK652" s="37">
        <f t="shared" si="565"/>
        <v>1.3558600000000001</v>
      </c>
      <c r="AL652" s="37">
        <f t="shared" si="565"/>
        <v>1.3558600000000001</v>
      </c>
      <c r="AM652" s="37">
        <f t="shared" si="565"/>
        <v>1.3558600000000001</v>
      </c>
      <c r="AN652" s="37">
        <f t="shared" si="565"/>
        <v>1.3558600000000001</v>
      </c>
      <c r="AO652" s="37">
        <f t="shared" si="565"/>
        <v>1.3558600000000001</v>
      </c>
      <c r="AP652" s="37">
        <f t="shared" si="565"/>
        <v>1.3558600000000001</v>
      </c>
    </row>
    <row r="653" spans="1:42" hidden="1" outlineLevel="2" x14ac:dyDescent="0.25">
      <c r="A653" s="5" t="s">
        <v>931</v>
      </c>
      <c r="B653" s="5" t="s">
        <v>873</v>
      </c>
      <c r="C653" s="5" t="s">
        <v>888</v>
      </c>
      <c r="D653" s="37">
        <f>INDEX(Inputs!$T$5:$T$132,MATCH($B653&amp;"|"&amp;$C653,Inputs!$A$5:$A$132,0))</f>
        <v>7.1844999999999992E-2</v>
      </c>
      <c r="E653" s="37">
        <f>INDEX(Inputs!$J$5:$J$132,MATCH($B653&amp;"|"&amp;$C653,Inputs!$A$5:$A$132,0))</f>
        <v>4</v>
      </c>
      <c r="F653" s="37">
        <f>INDEX(Inputs!$K$5:$K$132,MATCH($B653&amp;"|"&amp;$C653,Inputs!$A$5:$A$132,0))</f>
        <v>10</v>
      </c>
      <c r="G653" s="36"/>
      <c r="H653" s="5" t="str">
        <f>INDEX(Variables!$B$5:$B$65,MATCH($A653,Variables!$A$5:$A$65,0))&amp;IF($C653="",""," | "&amp;INDEX(Mapping!$B$5:$B$26,MATCH($C653,Mapping!$A$5:$A$26,0))&amp;" | "&amp;INDEX(Mapping!$B$30:$B$41,MATCH($B653,Mapping!$A$30:$A$41,0)))</f>
        <v>New carbon tax | Iron &amp; steel | Diesel</v>
      </c>
      <c r="I653" s="5" t="str">
        <f>INDEX(Variables!$C$5:$C$65,MATCH($A653,Variables!$A$5:$A$65,0))</f>
        <v>$/GJ</v>
      </c>
      <c r="J653" s="5" t="str">
        <f>INDEX(Variables!$E$5:$E$65,MATCH($A653,Variables!$A$5:$A$65,0))</f>
        <v>Carbon price x EF x fuel and sector coverage</v>
      </c>
      <c r="K653" s="5"/>
      <c r="L653" s="23" t="str">
        <f>LOWER(Settings!$C$4)&amp;".mit."&amp;$A653&amp;IF($C653="","","."&amp;$C653&amp;"."&amp;$B653)&amp;IF(INDEX(Variables!$D$5:$D$65,MATCH($A653,Variables!$A$5:$A$65,0))="","","."&amp;INDEX(Variables!$D$5:$D$65,MATCH($A653,Variables!$A$5:$A$65,0)))&amp;"."&amp;L$5</f>
        <v>egy.mit.ctxnew.irn.die.a.1</v>
      </c>
      <c r="M653" s="38">
        <f t="shared" si="564"/>
        <v>0</v>
      </c>
      <c r="N653" s="37">
        <f t="shared" si="564"/>
        <v>0</v>
      </c>
      <c r="O653" s="37">
        <f t="shared" si="564"/>
        <v>0</v>
      </c>
      <c r="P653" s="37">
        <f t="shared" si="564"/>
        <v>0</v>
      </c>
      <c r="Q653" s="37">
        <f t="shared" si="564"/>
        <v>0</v>
      </c>
      <c r="R653" s="37">
        <f t="shared" si="564"/>
        <v>0</v>
      </c>
      <c r="S653" s="37">
        <f t="shared" si="564"/>
        <v>0</v>
      </c>
      <c r="T653" s="37">
        <f t="shared" si="564"/>
        <v>0</v>
      </c>
      <c r="U653" s="37">
        <f t="shared" si="564"/>
        <v>0</v>
      </c>
      <c r="V653" s="37">
        <f t="shared" si="564"/>
        <v>0</v>
      </c>
      <c r="W653" s="37">
        <f t="shared" si="564"/>
        <v>0</v>
      </c>
      <c r="X653" s="37">
        <f t="shared" si="564"/>
        <v>0</v>
      </c>
      <c r="Y653" s="37">
        <f t="shared" si="564"/>
        <v>0</v>
      </c>
      <c r="Z653" s="37">
        <f t="shared" si="564"/>
        <v>0</v>
      </c>
      <c r="AA653" s="37"/>
      <c r="AB653" s="23" t="str">
        <f>LOWER(Settings!$C$4)&amp;".mit."&amp;$A653&amp;IF($C653="","","."&amp;$C653&amp;"."&amp;$B653)&amp;IF(INDEX(Variables!$D$5:$D$65,MATCH($A653,Variables!$A$5:$A$65,0))="","","."&amp;INDEX(Variables!$D$5:$D$65,MATCH($A653,Variables!$A$5:$A$65,0)))&amp;"."&amp;AB$5</f>
        <v>egy.mit.ctxnew.irn.die.a.2</v>
      </c>
      <c r="AC653" s="38">
        <f t="shared" si="565"/>
        <v>0</v>
      </c>
      <c r="AD653" s="37">
        <f t="shared" si="565"/>
        <v>0</v>
      </c>
      <c r="AE653" s="37">
        <f t="shared" si="565"/>
        <v>0</v>
      </c>
      <c r="AF653" s="37">
        <f t="shared" si="565"/>
        <v>0</v>
      </c>
      <c r="AG653" s="37">
        <f t="shared" si="565"/>
        <v>0</v>
      </c>
      <c r="AH653" s="37">
        <f t="shared" si="565"/>
        <v>1.4368999999999998</v>
      </c>
      <c r="AI653" s="37">
        <f t="shared" si="565"/>
        <v>1.4368999999999998</v>
      </c>
      <c r="AJ653" s="37">
        <f t="shared" si="565"/>
        <v>1.4368999999999998</v>
      </c>
      <c r="AK653" s="37">
        <f t="shared" si="565"/>
        <v>1.4368999999999998</v>
      </c>
      <c r="AL653" s="37">
        <f t="shared" si="565"/>
        <v>1.4368999999999998</v>
      </c>
      <c r="AM653" s="37">
        <f t="shared" si="565"/>
        <v>1.4368999999999998</v>
      </c>
      <c r="AN653" s="37">
        <f t="shared" si="565"/>
        <v>1.4368999999999998</v>
      </c>
      <c r="AO653" s="37">
        <f t="shared" si="565"/>
        <v>1.4368999999999998</v>
      </c>
      <c r="AP653" s="37">
        <f t="shared" si="565"/>
        <v>1.4368999999999998</v>
      </c>
    </row>
    <row r="654" spans="1:42" hidden="1" outlineLevel="2" x14ac:dyDescent="0.25">
      <c r="A654" s="5" t="s">
        <v>931</v>
      </c>
      <c r="B654" s="5" t="s">
        <v>874</v>
      </c>
      <c r="C654" s="5" t="s">
        <v>888</v>
      </c>
      <c r="D654" s="37">
        <f>INDEX(Inputs!$T$5:$T$132,MATCH($B654&amp;"|"&amp;$C654,Inputs!$A$5:$A$132,0))</f>
        <v>6.8599999999999994E-2</v>
      </c>
      <c r="E654" s="37">
        <f>INDEX(Inputs!$J$5:$J$132,MATCH($B654&amp;"|"&amp;$C654,Inputs!$A$5:$A$132,0))</f>
        <v>5</v>
      </c>
      <c r="F654" s="37">
        <f>INDEX(Inputs!$K$5:$K$132,MATCH($B654&amp;"|"&amp;$C654,Inputs!$A$5:$A$132,0))</f>
        <v>10</v>
      </c>
      <c r="G654" s="36"/>
      <c r="H654" s="5" t="str">
        <f>INDEX(Variables!$B$5:$B$65,MATCH($A654,Variables!$A$5:$A$65,0))&amp;IF($C654="",""," | "&amp;INDEX(Mapping!$B$5:$B$26,MATCH($C654,Mapping!$A$5:$A$26,0))&amp;" | "&amp;INDEX(Mapping!$B$30:$B$41,MATCH($B654,Mapping!$A$30:$A$41,0)))</f>
        <v>New carbon tax | Iron &amp; steel | LPG</v>
      </c>
      <c r="I654" s="5" t="str">
        <f>INDEX(Variables!$C$5:$C$65,MATCH($A654,Variables!$A$5:$A$65,0))</f>
        <v>$/GJ</v>
      </c>
      <c r="J654" s="5" t="str">
        <f>INDEX(Variables!$E$5:$E$65,MATCH($A654,Variables!$A$5:$A$65,0))</f>
        <v>Carbon price x EF x fuel and sector coverage</v>
      </c>
      <c r="K654" s="5"/>
      <c r="L654" s="23" t="str">
        <f>LOWER(Settings!$C$4)&amp;".mit."&amp;$A654&amp;IF($C654="","","."&amp;$C654&amp;"."&amp;$B654)&amp;IF(INDEX(Variables!$D$5:$D$65,MATCH($A654,Variables!$A$5:$A$65,0))="","","."&amp;INDEX(Variables!$D$5:$D$65,MATCH($A654,Variables!$A$5:$A$65,0)))&amp;"."&amp;L$5</f>
        <v>egy.mit.ctxnew.irn.lpg.a.1</v>
      </c>
      <c r="M654" s="38">
        <f t="shared" si="564"/>
        <v>0</v>
      </c>
      <c r="N654" s="37">
        <f t="shared" si="564"/>
        <v>0</v>
      </c>
      <c r="O654" s="37">
        <f t="shared" si="564"/>
        <v>0</v>
      </c>
      <c r="P654" s="37">
        <f t="shared" si="564"/>
        <v>0</v>
      </c>
      <c r="Q654" s="37">
        <f t="shared" si="564"/>
        <v>0</v>
      </c>
      <c r="R654" s="37">
        <f t="shared" si="564"/>
        <v>0</v>
      </c>
      <c r="S654" s="37">
        <f t="shared" si="564"/>
        <v>0</v>
      </c>
      <c r="T654" s="37">
        <f t="shared" si="564"/>
        <v>0</v>
      </c>
      <c r="U654" s="37">
        <f t="shared" si="564"/>
        <v>0</v>
      </c>
      <c r="V654" s="37">
        <f t="shared" si="564"/>
        <v>0</v>
      </c>
      <c r="W654" s="37">
        <f t="shared" si="564"/>
        <v>0</v>
      </c>
      <c r="X654" s="37">
        <f t="shared" si="564"/>
        <v>0</v>
      </c>
      <c r="Y654" s="37">
        <f t="shared" si="564"/>
        <v>0</v>
      </c>
      <c r="Z654" s="37">
        <f t="shared" si="564"/>
        <v>0</v>
      </c>
      <c r="AA654" s="37"/>
      <c r="AB654" s="23" t="str">
        <f>LOWER(Settings!$C$4)&amp;".mit."&amp;$A654&amp;IF($C654="","","."&amp;$C654&amp;"."&amp;$B654)&amp;IF(INDEX(Variables!$D$5:$D$65,MATCH($A654,Variables!$A$5:$A$65,0))="","","."&amp;INDEX(Variables!$D$5:$D$65,MATCH($A654,Variables!$A$5:$A$65,0)))&amp;"."&amp;AB$5</f>
        <v>egy.mit.ctxnew.irn.lpg.a.2</v>
      </c>
      <c r="AC654" s="38">
        <f t="shared" si="565"/>
        <v>0</v>
      </c>
      <c r="AD654" s="37">
        <f t="shared" si="565"/>
        <v>0</v>
      </c>
      <c r="AE654" s="37">
        <f t="shared" si="565"/>
        <v>0</v>
      </c>
      <c r="AF654" s="37">
        <f t="shared" si="565"/>
        <v>0</v>
      </c>
      <c r="AG654" s="37">
        <f t="shared" si="565"/>
        <v>0</v>
      </c>
      <c r="AH654" s="37">
        <f t="shared" si="565"/>
        <v>1.3719999999999999</v>
      </c>
      <c r="AI654" s="37">
        <f t="shared" si="565"/>
        <v>1.3719999999999999</v>
      </c>
      <c r="AJ654" s="37">
        <f t="shared" si="565"/>
        <v>1.3719999999999999</v>
      </c>
      <c r="AK654" s="37">
        <f t="shared" si="565"/>
        <v>1.3719999999999999</v>
      </c>
      <c r="AL654" s="37">
        <f t="shared" si="565"/>
        <v>1.3719999999999999</v>
      </c>
      <c r="AM654" s="37">
        <f t="shared" si="565"/>
        <v>1.3719999999999999</v>
      </c>
      <c r="AN654" s="37">
        <f t="shared" si="565"/>
        <v>1.3719999999999999</v>
      </c>
      <c r="AO654" s="37">
        <f t="shared" si="565"/>
        <v>1.3719999999999999</v>
      </c>
      <c r="AP654" s="37">
        <f t="shared" si="565"/>
        <v>1.3719999999999999</v>
      </c>
    </row>
    <row r="655" spans="1:42" hidden="1" outlineLevel="2" x14ac:dyDescent="0.25">
      <c r="A655" s="5" t="s">
        <v>931</v>
      </c>
      <c r="B655" s="5" t="s">
        <v>875</v>
      </c>
      <c r="C655" s="5" t="s">
        <v>888</v>
      </c>
      <c r="D655" s="37">
        <f>INDEX(Inputs!$T$5:$T$132,MATCH($B655&amp;"|"&amp;$C655,Inputs!$A$5:$A$132,0))</f>
        <v>6.7793000000000006E-2</v>
      </c>
      <c r="E655" s="37">
        <f>INDEX(Inputs!$J$5:$J$132,MATCH($B655&amp;"|"&amp;$C655,Inputs!$A$5:$A$132,0))</f>
        <v>6</v>
      </c>
      <c r="F655" s="37">
        <f>INDEX(Inputs!$K$5:$K$132,MATCH($B655&amp;"|"&amp;$C655,Inputs!$A$5:$A$132,0))</f>
        <v>10</v>
      </c>
      <c r="G655" s="36"/>
      <c r="H655" s="5" t="str">
        <f>INDEX(Variables!$B$5:$B$65,MATCH($A655,Variables!$A$5:$A$65,0))&amp;IF($C655="",""," | "&amp;INDEX(Mapping!$B$5:$B$26,MATCH($C655,Mapping!$A$5:$A$26,0))&amp;" | "&amp;INDEX(Mapping!$B$30:$B$41,MATCH($B655,Mapping!$A$30:$A$41,0)))</f>
        <v>New carbon tax | Iron &amp; steel | Kerosene</v>
      </c>
      <c r="I655" s="5" t="str">
        <f>INDEX(Variables!$C$5:$C$65,MATCH($A655,Variables!$A$5:$A$65,0))</f>
        <v>$/GJ</v>
      </c>
      <c r="J655" s="5" t="str">
        <f>INDEX(Variables!$E$5:$E$65,MATCH($A655,Variables!$A$5:$A$65,0))</f>
        <v>Carbon price x EF x fuel and sector coverage</v>
      </c>
      <c r="K655" s="5"/>
      <c r="L655" s="23" t="str">
        <f>LOWER(Settings!$C$4)&amp;".mit."&amp;$A655&amp;IF($C655="","","."&amp;$C655&amp;"."&amp;$B655)&amp;IF(INDEX(Variables!$D$5:$D$65,MATCH($A655,Variables!$A$5:$A$65,0))="","","."&amp;INDEX(Variables!$D$5:$D$65,MATCH($A655,Variables!$A$5:$A$65,0)))&amp;"."&amp;L$5</f>
        <v>egy.mit.ctxnew.irn.ker.a.1</v>
      </c>
      <c r="M655" s="38">
        <f t="shared" si="564"/>
        <v>0</v>
      </c>
      <c r="N655" s="37">
        <f t="shared" si="564"/>
        <v>0</v>
      </c>
      <c r="O655" s="37">
        <f t="shared" si="564"/>
        <v>0</v>
      </c>
      <c r="P655" s="37">
        <f t="shared" si="564"/>
        <v>0</v>
      </c>
      <c r="Q655" s="37">
        <f t="shared" si="564"/>
        <v>0</v>
      </c>
      <c r="R655" s="37">
        <f t="shared" si="564"/>
        <v>0</v>
      </c>
      <c r="S655" s="37">
        <f t="shared" si="564"/>
        <v>0</v>
      </c>
      <c r="T655" s="37">
        <f t="shared" si="564"/>
        <v>0</v>
      </c>
      <c r="U655" s="37">
        <f t="shared" si="564"/>
        <v>0</v>
      </c>
      <c r="V655" s="37">
        <f t="shared" si="564"/>
        <v>0</v>
      </c>
      <c r="W655" s="37">
        <f t="shared" si="564"/>
        <v>0</v>
      </c>
      <c r="X655" s="37">
        <f t="shared" si="564"/>
        <v>0</v>
      </c>
      <c r="Y655" s="37">
        <f t="shared" si="564"/>
        <v>0</v>
      </c>
      <c r="Z655" s="37">
        <f t="shared" si="564"/>
        <v>0</v>
      </c>
      <c r="AA655" s="37"/>
      <c r="AB655" s="23" t="str">
        <f>LOWER(Settings!$C$4)&amp;".mit."&amp;$A655&amp;IF($C655="","","."&amp;$C655&amp;"."&amp;$B655)&amp;IF(INDEX(Variables!$D$5:$D$65,MATCH($A655,Variables!$A$5:$A$65,0))="","","."&amp;INDEX(Variables!$D$5:$D$65,MATCH($A655,Variables!$A$5:$A$65,0)))&amp;"."&amp;AB$5</f>
        <v>egy.mit.ctxnew.irn.ker.a.2</v>
      </c>
      <c r="AC655" s="38">
        <f t="shared" si="565"/>
        <v>0</v>
      </c>
      <c r="AD655" s="37">
        <f t="shared" si="565"/>
        <v>0</v>
      </c>
      <c r="AE655" s="37">
        <f t="shared" si="565"/>
        <v>0</v>
      </c>
      <c r="AF655" s="37">
        <f t="shared" si="565"/>
        <v>0</v>
      </c>
      <c r="AG655" s="37">
        <f t="shared" si="565"/>
        <v>0</v>
      </c>
      <c r="AH655" s="37">
        <f t="shared" si="565"/>
        <v>1.3558600000000001</v>
      </c>
      <c r="AI655" s="37">
        <f t="shared" si="565"/>
        <v>1.3558600000000001</v>
      </c>
      <c r="AJ655" s="37">
        <f t="shared" si="565"/>
        <v>1.3558600000000001</v>
      </c>
      <c r="AK655" s="37">
        <f t="shared" si="565"/>
        <v>1.3558600000000001</v>
      </c>
      <c r="AL655" s="37">
        <f t="shared" si="565"/>
        <v>1.3558600000000001</v>
      </c>
      <c r="AM655" s="37">
        <f t="shared" si="565"/>
        <v>1.3558600000000001</v>
      </c>
      <c r="AN655" s="37">
        <f t="shared" si="565"/>
        <v>1.3558600000000001</v>
      </c>
      <c r="AO655" s="37">
        <f t="shared" si="565"/>
        <v>1.3558600000000001</v>
      </c>
      <c r="AP655" s="37">
        <f t="shared" si="565"/>
        <v>1.3558600000000001</v>
      </c>
    </row>
    <row r="656" spans="1:42" hidden="1" outlineLevel="2" x14ac:dyDescent="0.25">
      <c r="A656" s="5" t="s">
        <v>931</v>
      </c>
      <c r="B656" s="5" t="s">
        <v>876</v>
      </c>
      <c r="C656" s="5" t="s">
        <v>888</v>
      </c>
      <c r="D656" s="37">
        <f>INDEX(Inputs!$T$5:$T$132,MATCH($B656&amp;"|"&amp;$C656,Inputs!$A$5:$A$132,0))</f>
        <v>7.6700000000000004E-2</v>
      </c>
      <c r="E656" s="37">
        <f>INDEX(Inputs!$J$5:$J$132,MATCH($B656&amp;"|"&amp;$C656,Inputs!$A$5:$A$132,0))</f>
        <v>7</v>
      </c>
      <c r="F656" s="37">
        <f>INDEX(Inputs!$K$5:$K$132,MATCH($B656&amp;"|"&amp;$C656,Inputs!$A$5:$A$132,0))</f>
        <v>10</v>
      </c>
      <c r="G656" s="36"/>
      <c r="H656" s="5" t="str">
        <f>INDEX(Variables!$B$5:$B$65,MATCH($A656,Variables!$A$5:$A$65,0))&amp;IF($C656="",""," | "&amp;INDEX(Mapping!$B$5:$B$26,MATCH($C656,Mapping!$A$5:$A$26,0))&amp;" | "&amp;INDEX(Mapping!$B$30:$B$41,MATCH($B656,Mapping!$A$30:$A$41,0)))</f>
        <v>New carbon tax | Iron &amp; steel | Other oil products</v>
      </c>
      <c r="I656" s="5" t="str">
        <f>INDEX(Variables!$C$5:$C$65,MATCH($A656,Variables!$A$5:$A$65,0))</f>
        <v>$/GJ</v>
      </c>
      <c r="J656" s="5" t="str">
        <f>INDEX(Variables!$E$5:$E$65,MATCH($A656,Variables!$A$5:$A$65,0))</f>
        <v>Carbon price x EF x fuel and sector coverage</v>
      </c>
      <c r="K656" s="5"/>
      <c r="L656" s="23" t="str">
        <f>LOWER(Settings!$C$4)&amp;".mit."&amp;$A656&amp;IF($C656="","","."&amp;$C656&amp;"."&amp;$B656)&amp;IF(INDEX(Variables!$D$5:$D$65,MATCH($A656,Variables!$A$5:$A$65,0))="","","."&amp;INDEX(Variables!$D$5:$D$65,MATCH($A656,Variables!$A$5:$A$65,0)))&amp;"."&amp;L$5</f>
        <v>egy.mit.ctxnew.irn.oop.a.1</v>
      </c>
      <c r="M656" s="38">
        <f t="shared" si="564"/>
        <v>0</v>
      </c>
      <c r="N656" s="37">
        <f t="shared" si="564"/>
        <v>0</v>
      </c>
      <c r="O656" s="37">
        <f t="shared" si="564"/>
        <v>0</v>
      </c>
      <c r="P656" s="37">
        <f t="shared" si="564"/>
        <v>0</v>
      </c>
      <c r="Q656" s="37">
        <f t="shared" si="564"/>
        <v>0</v>
      </c>
      <c r="R656" s="37">
        <f t="shared" si="564"/>
        <v>0</v>
      </c>
      <c r="S656" s="37">
        <f t="shared" si="564"/>
        <v>0</v>
      </c>
      <c r="T656" s="37">
        <f t="shared" si="564"/>
        <v>0</v>
      </c>
      <c r="U656" s="37">
        <f t="shared" si="564"/>
        <v>0</v>
      </c>
      <c r="V656" s="37">
        <f t="shared" si="564"/>
        <v>0</v>
      </c>
      <c r="W656" s="37">
        <f t="shared" si="564"/>
        <v>0</v>
      </c>
      <c r="X656" s="37">
        <f t="shared" si="564"/>
        <v>0</v>
      </c>
      <c r="Y656" s="37">
        <f t="shared" si="564"/>
        <v>0</v>
      </c>
      <c r="Z656" s="37">
        <f t="shared" si="564"/>
        <v>0</v>
      </c>
      <c r="AA656" s="37"/>
      <c r="AB656" s="23" t="str">
        <f>LOWER(Settings!$C$4)&amp;".mit."&amp;$A656&amp;IF($C656="","","."&amp;$C656&amp;"."&amp;$B656)&amp;IF(INDEX(Variables!$D$5:$D$65,MATCH($A656,Variables!$A$5:$A$65,0))="","","."&amp;INDEX(Variables!$D$5:$D$65,MATCH($A656,Variables!$A$5:$A$65,0)))&amp;"."&amp;AB$5</f>
        <v>egy.mit.ctxnew.irn.oop.a.2</v>
      </c>
      <c r="AC656" s="38">
        <f t="shared" si="565"/>
        <v>0</v>
      </c>
      <c r="AD656" s="37">
        <f t="shared" si="565"/>
        <v>0</v>
      </c>
      <c r="AE656" s="37">
        <f t="shared" si="565"/>
        <v>0</v>
      </c>
      <c r="AF656" s="37">
        <f t="shared" si="565"/>
        <v>0</v>
      </c>
      <c r="AG656" s="37">
        <f t="shared" si="565"/>
        <v>0</v>
      </c>
      <c r="AH656" s="37">
        <f t="shared" si="565"/>
        <v>1.534</v>
      </c>
      <c r="AI656" s="37">
        <f t="shared" si="565"/>
        <v>1.534</v>
      </c>
      <c r="AJ656" s="37">
        <f t="shared" si="565"/>
        <v>1.534</v>
      </c>
      <c r="AK656" s="37">
        <f t="shared" si="565"/>
        <v>1.534</v>
      </c>
      <c r="AL656" s="37">
        <f t="shared" si="565"/>
        <v>1.534</v>
      </c>
      <c r="AM656" s="37">
        <f t="shared" si="565"/>
        <v>1.534</v>
      </c>
      <c r="AN656" s="37">
        <f t="shared" si="565"/>
        <v>1.534</v>
      </c>
      <c r="AO656" s="37">
        <f t="shared" si="565"/>
        <v>1.534</v>
      </c>
      <c r="AP656" s="37">
        <f t="shared" si="565"/>
        <v>1.534</v>
      </c>
    </row>
    <row r="657" spans="1:42" hidden="1" outlineLevel="2" x14ac:dyDescent="0.25">
      <c r="A657" s="5" t="s">
        <v>931</v>
      </c>
      <c r="B657" s="5" t="s">
        <v>877</v>
      </c>
      <c r="C657" s="5" t="s">
        <v>888</v>
      </c>
      <c r="D657" s="37">
        <f>INDEX(Inputs!$T$5:$T$132,MATCH($B657&amp;"|"&amp;$C657,Inputs!$A$5:$A$132,0))</f>
        <v>0</v>
      </c>
      <c r="E657" s="37">
        <f>INDEX(Inputs!$J$5:$J$132,MATCH($B657&amp;"|"&amp;$C657,Inputs!$A$5:$A$132,0))</f>
        <v>8</v>
      </c>
      <c r="F657" s="37">
        <f>INDEX(Inputs!$K$5:$K$132,MATCH($B657&amp;"|"&amp;$C657,Inputs!$A$5:$A$132,0))</f>
        <v>10</v>
      </c>
      <c r="G657" s="36"/>
      <c r="H657" s="5" t="str">
        <f>INDEX(Variables!$B$5:$B$65,MATCH($A657,Variables!$A$5:$A$65,0))&amp;IF($C657="",""," | "&amp;INDEX(Mapping!$B$5:$B$26,MATCH($C657,Mapping!$A$5:$A$26,0))&amp;" | "&amp;INDEX(Mapping!$B$30:$B$41,MATCH($B657,Mapping!$A$30:$A$41,0)))</f>
        <v>New carbon tax | Iron &amp; steel | Biomass</v>
      </c>
      <c r="I657" s="5" t="str">
        <f>INDEX(Variables!$C$5:$C$65,MATCH($A657,Variables!$A$5:$A$65,0))</f>
        <v>$/GJ</v>
      </c>
      <c r="J657" s="5" t="str">
        <f>INDEX(Variables!$E$5:$E$65,MATCH($A657,Variables!$A$5:$A$65,0))</f>
        <v>Carbon price x EF x fuel and sector coverage</v>
      </c>
      <c r="K657" s="5"/>
      <c r="L657" s="23" t="str">
        <f>LOWER(Settings!$C$4)&amp;".mit."&amp;$A657&amp;IF($C657="","","."&amp;$C657&amp;"."&amp;$B657)&amp;IF(INDEX(Variables!$D$5:$D$65,MATCH($A657,Variables!$A$5:$A$65,0))="","","."&amp;INDEX(Variables!$D$5:$D$65,MATCH($A657,Variables!$A$5:$A$65,0)))&amp;"."&amp;L$5</f>
        <v>egy.mit.ctxnew.irn.bio.a.1</v>
      </c>
      <c r="M657" s="38">
        <f t="shared" si="564"/>
        <v>0</v>
      </c>
      <c r="N657" s="37">
        <f t="shared" si="564"/>
        <v>0</v>
      </c>
      <c r="O657" s="37">
        <f t="shared" si="564"/>
        <v>0</v>
      </c>
      <c r="P657" s="37">
        <f t="shared" si="564"/>
        <v>0</v>
      </c>
      <c r="Q657" s="37">
        <f t="shared" si="564"/>
        <v>0</v>
      </c>
      <c r="R657" s="37">
        <f t="shared" si="564"/>
        <v>0</v>
      </c>
      <c r="S657" s="37">
        <f t="shared" si="564"/>
        <v>0</v>
      </c>
      <c r="T657" s="37">
        <f t="shared" si="564"/>
        <v>0</v>
      </c>
      <c r="U657" s="37">
        <f t="shared" si="564"/>
        <v>0</v>
      </c>
      <c r="V657" s="37">
        <f t="shared" si="564"/>
        <v>0</v>
      </c>
      <c r="W657" s="37">
        <f t="shared" si="564"/>
        <v>0</v>
      </c>
      <c r="X657" s="37">
        <f t="shared" si="564"/>
        <v>0</v>
      </c>
      <c r="Y657" s="37">
        <f t="shared" si="564"/>
        <v>0</v>
      </c>
      <c r="Z657" s="37">
        <f t="shared" si="564"/>
        <v>0</v>
      </c>
      <c r="AA657" s="37"/>
      <c r="AB657" s="23" t="str">
        <f>LOWER(Settings!$C$4)&amp;".mit."&amp;$A657&amp;IF($C657="","","."&amp;$C657&amp;"."&amp;$B657)&amp;IF(INDEX(Variables!$D$5:$D$65,MATCH($A657,Variables!$A$5:$A$65,0))="","","."&amp;INDEX(Variables!$D$5:$D$65,MATCH($A657,Variables!$A$5:$A$65,0)))&amp;"."&amp;AB$5</f>
        <v>egy.mit.ctxnew.irn.bio.a.2</v>
      </c>
      <c r="AC657" s="38">
        <f t="shared" si="565"/>
        <v>0</v>
      </c>
      <c r="AD657" s="37">
        <f t="shared" si="565"/>
        <v>0</v>
      </c>
      <c r="AE657" s="37">
        <f t="shared" si="565"/>
        <v>0</v>
      </c>
      <c r="AF657" s="37">
        <f t="shared" si="565"/>
        <v>0</v>
      </c>
      <c r="AG657" s="37">
        <f t="shared" si="565"/>
        <v>0</v>
      </c>
      <c r="AH657" s="37">
        <f t="shared" si="565"/>
        <v>0</v>
      </c>
      <c r="AI657" s="37">
        <f t="shared" si="565"/>
        <v>0</v>
      </c>
      <c r="AJ657" s="37">
        <f t="shared" si="565"/>
        <v>0</v>
      </c>
      <c r="AK657" s="37">
        <f t="shared" si="565"/>
        <v>0</v>
      </c>
      <c r="AL657" s="37">
        <f t="shared" si="565"/>
        <v>0</v>
      </c>
      <c r="AM657" s="37">
        <f t="shared" si="565"/>
        <v>0</v>
      </c>
      <c r="AN657" s="37">
        <f t="shared" si="565"/>
        <v>0</v>
      </c>
      <c r="AO657" s="37">
        <f t="shared" si="565"/>
        <v>0</v>
      </c>
      <c r="AP657" s="37">
        <f t="shared" si="565"/>
        <v>0</v>
      </c>
    </row>
    <row r="658" spans="1:42" hidden="1" outlineLevel="2" x14ac:dyDescent="0.25"/>
    <row r="659" spans="1:42" hidden="1" outlineLevel="2" x14ac:dyDescent="0.25">
      <c r="A659" s="5" t="s">
        <v>932</v>
      </c>
      <c r="B659" s="5" t="s">
        <v>869</v>
      </c>
      <c r="C659" s="5" t="s">
        <v>888</v>
      </c>
      <c r="D659" s="37">
        <f>INDEX(Inputs!$L$5:$L$132,MATCH($B659&amp;"|"&amp;$C659,Inputs!$A$5:$A$132,0))</f>
        <v>3</v>
      </c>
      <c r="E659" s="37">
        <f>INDEX(Inputs!$I$5:$I$132,MATCH($B659&amp;"|"&amp;$C659,Inputs!$A$5:$A$132,0))</f>
        <v>1</v>
      </c>
      <c r="F659" s="36"/>
      <c r="G659" s="36"/>
      <c r="H659" s="5" t="str">
        <f>INDEX(Variables!$B$5:$B$65,MATCH($A659,Variables!$A$5:$A$65,0))&amp;IF($C659="",""," | "&amp;INDEX(Mapping!$B$5:$B$26,MATCH($C659,Mapping!$A$5:$A$26,0))&amp;" | "&amp;INDEX(Mapping!$B$30:$B$41,MATCH($B659,Mapping!$A$30:$A$41,0)))</f>
        <v>New excise tax (fuel price reform) | Iron &amp; steel | Coal</v>
      </c>
      <c r="I659" s="5" t="str">
        <f>INDEX(Variables!$C$5:$C$65,MATCH($A659,Variables!$A$5:$A$65,0))</f>
        <v>$/GJ</v>
      </c>
      <c r="J659" s="5" t="str">
        <f>INDEX(Variables!$E$5:$E$65,MATCH($A659,Variables!$A$5:$A$65,0))</f>
        <v>Fuel price reform path / GJ per unit</v>
      </c>
      <c r="K659" s="5"/>
      <c r="L659" s="23" t="str">
        <f>LOWER(Settings!$C$4)&amp;".mit."&amp;$A659&amp;IF($C659="","","."&amp;$C659&amp;"."&amp;$B659)&amp;IF(INDEX(Variables!$D$5:$D$65,MATCH($A659,Variables!$A$5:$A$65,0))="","","."&amp;INDEX(Variables!$D$5:$D$65,MATCH($A659,Variables!$A$5:$A$65,0)))&amp;"."&amp;L$5</f>
        <v>egy.mit.ntx.irn.coa.a.1</v>
      </c>
      <c r="M659" s="38">
        <f t="shared" ref="M659:Z666" si="566">INDEX(M$78:M$91,$D659)/$E659</f>
        <v>0</v>
      </c>
      <c r="N659" s="37">
        <f t="shared" si="566"/>
        <v>0</v>
      </c>
      <c r="O659" s="37">
        <f t="shared" si="566"/>
        <v>0</v>
      </c>
      <c r="P659" s="37">
        <f t="shared" si="566"/>
        <v>0</v>
      </c>
      <c r="Q659" s="37">
        <f t="shared" si="566"/>
        <v>0</v>
      </c>
      <c r="R659" s="37">
        <f t="shared" si="566"/>
        <v>0</v>
      </c>
      <c r="S659" s="37">
        <f t="shared" si="566"/>
        <v>0</v>
      </c>
      <c r="T659" s="37">
        <f t="shared" si="566"/>
        <v>0</v>
      </c>
      <c r="U659" s="37">
        <f t="shared" si="566"/>
        <v>0</v>
      </c>
      <c r="V659" s="37">
        <f t="shared" si="566"/>
        <v>0</v>
      </c>
      <c r="W659" s="37">
        <f t="shared" si="566"/>
        <v>0</v>
      </c>
      <c r="X659" s="37">
        <f t="shared" si="566"/>
        <v>0</v>
      </c>
      <c r="Y659" s="37">
        <f t="shared" si="566"/>
        <v>0</v>
      </c>
      <c r="Z659" s="37">
        <f t="shared" si="566"/>
        <v>0</v>
      </c>
      <c r="AA659" s="37"/>
      <c r="AB659" s="23" t="str">
        <f>LOWER(Settings!$C$4)&amp;".mit."&amp;$A659&amp;IF($C659="","","."&amp;$C659&amp;"."&amp;$B659)&amp;IF(INDEX(Variables!$D$5:$D$65,MATCH($A659,Variables!$A$5:$A$65,0))="","","."&amp;INDEX(Variables!$D$5:$D$65,MATCH($A659,Variables!$A$5:$A$65,0)))&amp;"."&amp;AB$5</f>
        <v>egy.mit.ntx.irn.coa.a.2</v>
      </c>
      <c r="AC659" s="38">
        <f t="shared" ref="AC659:AP666" si="567">INDEX(AC$78:AC$91,$D659)/$E659</f>
        <v>0</v>
      </c>
      <c r="AD659" s="37">
        <f t="shared" si="567"/>
        <v>0</v>
      </c>
      <c r="AE659" s="37">
        <f t="shared" si="567"/>
        <v>0</v>
      </c>
      <c r="AF659" s="37">
        <f t="shared" si="567"/>
        <v>0</v>
      </c>
      <c r="AG659" s="37">
        <f t="shared" si="567"/>
        <v>0</v>
      </c>
      <c r="AH659" s="37">
        <f t="shared" si="567"/>
        <v>0</v>
      </c>
      <c r="AI659" s="37">
        <f t="shared" si="567"/>
        <v>0</v>
      </c>
      <c r="AJ659" s="37">
        <f t="shared" si="567"/>
        <v>0</v>
      </c>
      <c r="AK659" s="37">
        <f t="shared" si="567"/>
        <v>0</v>
      </c>
      <c r="AL659" s="37">
        <f t="shared" si="567"/>
        <v>0</v>
      </c>
      <c r="AM659" s="37">
        <f t="shared" si="567"/>
        <v>0</v>
      </c>
      <c r="AN659" s="37">
        <f t="shared" si="567"/>
        <v>0</v>
      </c>
      <c r="AO659" s="37">
        <f t="shared" si="567"/>
        <v>0</v>
      </c>
      <c r="AP659" s="37">
        <f t="shared" si="567"/>
        <v>0</v>
      </c>
    </row>
    <row r="660" spans="1:42" hidden="1" outlineLevel="2" x14ac:dyDescent="0.25">
      <c r="A660" s="5" t="s">
        <v>932</v>
      </c>
      <c r="B660" s="5" t="s">
        <v>871</v>
      </c>
      <c r="C660" s="5" t="s">
        <v>888</v>
      </c>
      <c r="D660" s="37">
        <f>INDEX(Inputs!$L$5:$L$132,MATCH($B660&amp;"|"&amp;$C660,Inputs!$A$5:$A$132,0))</f>
        <v>6</v>
      </c>
      <c r="E660" s="37">
        <f>INDEX(Inputs!$I$5:$I$132,MATCH($B660&amp;"|"&amp;$C660,Inputs!$A$5:$A$132,0))</f>
        <v>1</v>
      </c>
      <c r="F660" s="36"/>
      <c r="G660" s="36"/>
      <c r="H660" s="5" t="str">
        <f>INDEX(Variables!$B$5:$B$65,MATCH($A660,Variables!$A$5:$A$65,0))&amp;IF($C660="",""," | "&amp;INDEX(Mapping!$B$5:$B$26,MATCH($C660,Mapping!$A$5:$A$26,0))&amp;" | "&amp;INDEX(Mapping!$B$30:$B$41,MATCH($B660,Mapping!$A$30:$A$41,0)))</f>
        <v>New excise tax (fuel price reform) | Iron &amp; steel | Natural gas</v>
      </c>
      <c r="I660" s="5" t="str">
        <f>INDEX(Variables!$C$5:$C$65,MATCH($A660,Variables!$A$5:$A$65,0))</f>
        <v>$/GJ</v>
      </c>
      <c r="J660" s="5" t="str">
        <f>INDEX(Variables!$E$5:$E$65,MATCH($A660,Variables!$A$5:$A$65,0))</f>
        <v>Fuel price reform path / GJ per unit</v>
      </c>
      <c r="K660" s="5"/>
      <c r="L660" s="23" t="str">
        <f>LOWER(Settings!$C$4)&amp;".mit."&amp;$A660&amp;IF($C660="","","."&amp;$C660&amp;"."&amp;$B660)&amp;IF(INDEX(Variables!$D$5:$D$65,MATCH($A660,Variables!$A$5:$A$65,0))="","","."&amp;INDEX(Variables!$D$5:$D$65,MATCH($A660,Variables!$A$5:$A$65,0)))&amp;"."&amp;L$5</f>
        <v>egy.mit.ntx.irn.nga.a.1</v>
      </c>
      <c r="M660" s="38">
        <f t="shared" si="566"/>
        <v>0</v>
      </c>
      <c r="N660" s="37">
        <f t="shared" si="566"/>
        <v>0</v>
      </c>
      <c r="O660" s="37">
        <f t="shared" si="566"/>
        <v>0</v>
      </c>
      <c r="P660" s="37">
        <f t="shared" si="566"/>
        <v>0</v>
      </c>
      <c r="Q660" s="37">
        <f t="shared" si="566"/>
        <v>0</v>
      </c>
      <c r="R660" s="37">
        <f t="shared" si="566"/>
        <v>0</v>
      </c>
      <c r="S660" s="37">
        <f t="shared" si="566"/>
        <v>0</v>
      </c>
      <c r="T660" s="37">
        <f t="shared" si="566"/>
        <v>0</v>
      </c>
      <c r="U660" s="37">
        <f t="shared" si="566"/>
        <v>0</v>
      </c>
      <c r="V660" s="37">
        <f t="shared" si="566"/>
        <v>0</v>
      </c>
      <c r="W660" s="37">
        <f t="shared" si="566"/>
        <v>0</v>
      </c>
      <c r="X660" s="37">
        <f t="shared" si="566"/>
        <v>0</v>
      </c>
      <c r="Y660" s="37">
        <f t="shared" si="566"/>
        <v>0</v>
      </c>
      <c r="Z660" s="37">
        <f t="shared" si="566"/>
        <v>0</v>
      </c>
      <c r="AA660" s="37"/>
      <c r="AB660" s="23" t="str">
        <f>LOWER(Settings!$C$4)&amp;".mit."&amp;$A660&amp;IF($C660="","","."&amp;$C660&amp;"."&amp;$B660)&amp;IF(INDEX(Variables!$D$5:$D$65,MATCH($A660,Variables!$A$5:$A$65,0))="","","."&amp;INDEX(Variables!$D$5:$D$65,MATCH($A660,Variables!$A$5:$A$65,0)))&amp;"."&amp;AB$5</f>
        <v>egy.mit.ntx.irn.nga.a.2</v>
      </c>
      <c r="AC660" s="38">
        <f t="shared" si="567"/>
        <v>0</v>
      </c>
      <c r="AD660" s="37">
        <f t="shared" si="567"/>
        <v>0</v>
      </c>
      <c r="AE660" s="37">
        <f t="shared" si="567"/>
        <v>0</v>
      </c>
      <c r="AF660" s="37">
        <f t="shared" si="567"/>
        <v>0</v>
      </c>
      <c r="AG660" s="37">
        <f t="shared" si="567"/>
        <v>0</v>
      </c>
      <c r="AH660" s="37">
        <f t="shared" si="567"/>
        <v>0</v>
      </c>
      <c r="AI660" s="37">
        <f t="shared" si="567"/>
        <v>0</v>
      </c>
      <c r="AJ660" s="37">
        <f t="shared" si="567"/>
        <v>0</v>
      </c>
      <c r="AK660" s="37">
        <f t="shared" si="567"/>
        <v>0</v>
      </c>
      <c r="AL660" s="37">
        <f t="shared" si="567"/>
        <v>0</v>
      </c>
      <c r="AM660" s="37">
        <f t="shared" si="567"/>
        <v>0</v>
      </c>
      <c r="AN660" s="37">
        <f t="shared" si="567"/>
        <v>0</v>
      </c>
      <c r="AO660" s="37">
        <f t="shared" si="567"/>
        <v>0</v>
      </c>
      <c r="AP660" s="37">
        <f t="shared" si="567"/>
        <v>0</v>
      </c>
    </row>
    <row r="661" spans="1:42" hidden="1" outlineLevel="2" x14ac:dyDescent="0.25">
      <c r="A661" s="5" t="s">
        <v>932</v>
      </c>
      <c r="B661" s="5" t="s">
        <v>872</v>
      </c>
      <c r="C661" s="5" t="s">
        <v>888</v>
      </c>
      <c r="D661" s="37">
        <f>INDEX(Inputs!$L$5:$L$132,MATCH($B661&amp;"|"&amp;$C661,Inputs!$A$5:$A$132,0))</f>
        <v>9</v>
      </c>
      <c r="E661" s="37">
        <f>INDEX(Inputs!$I$5:$I$132,MATCH($B661&amp;"|"&amp;$C661,Inputs!$A$5:$A$132,0))</f>
        <v>3.4969740000000013E-2</v>
      </c>
      <c r="F661" s="36"/>
      <c r="G661" s="36"/>
      <c r="H661" s="5" t="str">
        <f>INDEX(Variables!$B$5:$B$65,MATCH($A661,Variables!$A$5:$A$65,0))&amp;IF($C661="",""," | "&amp;INDEX(Mapping!$B$5:$B$26,MATCH($C661,Mapping!$A$5:$A$26,0))&amp;" | "&amp;INDEX(Mapping!$B$30:$B$41,MATCH($B661,Mapping!$A$30:$A$41,0)))</f>
        <v>New excise tax (fuel price reform) | Iron &amp; steel | Gasoline</v>
      </c>
      <c r="I661" s="5" t="str">
        <f>INDEX(Variables!$C$5:$C$65,MATCH($A661,Variables!$A$5:$A$65,0))</f>
        <v>$/GJ</v>
      </c>
      <c r="J661" s="5" t="str">
        <f>INDEX(Variables!$E$5:$E$65,MATCH($A661,Variables!$A$5:$A$65,0))</f>
        <v>Fuel price reform path / GJ per unit</v>
      </c>
      <c r="K661" s="5"/>
      <c r="L661" s="23" t="str">
        <f>LOWER(Settings!$C$4)&amp;".mit."&amp;$A661&amp;IF($C661="","","."&amp;$C661&amp;"."&amp;$B661)&amp;IF(INDEX(Variables!$D$5:$D$65,MATCH($A661,Variables!$A$5:$A$65,0))="","","."&amp;INDEX(Variables!$D$5:$D$65,MATCH($A661,Variables!$A$5:$A$65,0)))&amp;"."&amp;L$5</f>
        <v>egy.mit.ntx.irn.gso.a.1</v>
      </c>
      <c r="M661" s="38">
        <f t="shared" si="566"/>
        <v>0</v>
      </c>
      <c r="N661" s="37">
        <f t="shared" si="566"/>
        <v>0</v>
      </c>
      <c r="O661" s="37">
        <f t="shared" si="566"/>
        <v>0</v>
      </c>
      <c r="P661" s="37">
        <f t="shared" si="566"/>
        <v>0</v>
      </c>
      <c r="Q661" s="37">
        <f t="shared" si="566"/>
        <v>0</v>
      </c>
      <c r="R661" s="37">
        <f t="shared" si="566"/>
        <v>0</v>
      </c>
      <c r="S661" s="37">
        <f t="shared" si="566"/>
        <v>0</v>
      </c>
      <c r="T661" s="37">
        <f t="shared" si="566"/>
        <v>0</v>
      </c>
      <c r="U661" s="37">
        <f t="shared" si="566"/>
        <v>0</v>
      </c>
      <c r="V661" s="37">
        <f t="shared" si="566"/>
        <v>0</v>
      </c>
      <c r="W661" s="37">
        <f t="shared" si="566"/>
        <v>0</v>
      </c>
      <c r="X661" s="37">
        <f t="shared" si="566"/>
        <v>0</v>
      </c>
      <c r="Y661" s="37">
        <f t="shared" si="566"/>
        <v>0</v>
      </c>
      <c r="Z661" s="37">
        <f t="shared" si="566"/>
        <v>0</v>
      </c>
      <c r="AA661" s="37"/>
      <c r="AB661" s="23" t="str">
        <f>LOWER(Settings!$C$4)&amp;".mit."&amp;$A661&amp;IF($C661="","","."&amp;$C661&amp;"."&amp;$B661)&amp;IF(INDEX(Variables!$D$5:$D$65,MATCH($A661,Variables!$A$5:$A$65,0))="","","."&amp;INDEX(Variables!$D$5:$D$65,MATCH($A661,Variables!$A$5:$A$65,0)))&amp;"."&amp;AB$5</f>
        <v>egy.mit.ntx.irn.gso.a.2</v>
      </c>
      <c r="AC661" s="38">
        <f t="shared" si="567"/>
        <v>0</v>
      </c>
      <c r="AD661" s="37">
        <f t="shared" si="567"/>
        <v>0</v>
      </c>
      <c r="AE661" s="37">
        <f t="shared" si="567"/>
        <v>0</v>
      </c>
      <c r="AF661" s="37">
        <f t="shared" si="567"/>
        <v>0</v>
      </c>
      <c r="AG661" s="37">
        <f t="shared" si="567"/>
        <v>0</v>
      </c>
      <c r="AH661" s="37">
        <f t="shared" si="567"/>
        <v>0</v>
      </c>
      <c r="AI661" s="37">
        <f t="shared" si="567"/>
        <v>0</v>
      </c>
      <c r="AJ661" s="37">
        <f t="shared" si="567"/>
        <v>0</v>
      </c>
      <c r="AK661" s="37">
        <f t="shared" si="567"/>
        <v>0</v>
      </c>
      <c r="AL661" s="37">
        <f t="shared" si="567"/>
        <v>0</v>
      </c>
      <c r="AM661" s="37">
        <f t="shared" si="567"/>
        <v>0</v>
      </c>
      <c r="AN661" s="37">
        <f t="shared" si="567"/>
        <v>0</v>
      </c>
      <c r="AO661" s="37">
        <f t="shared" si="567"/>
        <v>0</v>
      </c>
      <c r="AP661" s="37">
        <f t="shared" si="567"/>
        <v>0</v>
      </c>
    </row>
    <row r="662" spans="1:42" hidden="1" outlineLevel="2" x14ac:dyDescent="0.25">
      <c r="A662" s="5" t="s">
        <v>932</v>
      </c>
      <c r="B662" s="5" t="s">
        <v>873</v>
      </c>
      <c r="C662" s="5" t="s">
        <v>888</v>
      </c>
      <c r="D662" s="37">
        <f>INDEX(Inputs!$L$5:$L$132,MATCH($B662&amp;"|"&amp;$C662,Inputs!$A$5:$A$132,0))</f>
        <v>10</v>
      </c>
      <c r="E662" s="37">
        <f>INDEX(Inputs!$I$5:$I$132,MATCH($B662&amp;"|"&amp;$C662,Inputs!$A$5:$A$132,0))</f>
        <v>3.7295190000000013E-2</v>
      </c>
      <c r="F662" s="36"/>
      <c r="G662" s="36"/>
      <c r="H662" s="5" t="str">
        <f>INDEX(Variables!$B$5:$B$65,MATCH($A662,Variables!$A$5:$A$65,0))&amp;IF($C662="",""," | "&amp;INDEX(Mapping!$B$5:$B$26,MATCH($C662,Mapping!$A$5:$A$26,0))&amp;" | "&amp;INDEX(Mapping!$B$30:$B$41,MATCH($B662,Mapping!$A$30:$A$41,0)))</f>
        <v>New excise tax (fuel price reform) | Iron &amp; steel | Diesel</v>
      </c>
      <c r="I662" s="5" t="str">
        <f>INDEX(Variables!$C$5:$C$65,MATCH($A662,Variables!$A$5:$A$65,0))</f>
        <v>$/GJ</v>
      </c>
      <c r="J662" s="5" t="str">
        <f>INDEX(Variables!$E$5:$E$65,MATCH($A662,Variables!$A$5:$A$65,0))</f>
        <v>Fuel price reform path / GJ per unit</v>
      </c>
      <c r="K662" s="5"/>
      <c r="L662" s="23" t="str">
        <f>LOWER(Settings!$C$4)&amp;".mit."&amp;$A662&amp;IF($C662="","","."&amp;$C662&amp;"."&amp;$B662)&amp;IF(INDEX(Variables!$D$5:$D$65,MATCH($A662,Variables!$A$5:$A$65,0))="","","."&amp;INDEX(Variables!$D$5:$D$65,MATCH($A662,Variables!$A$5:$A$65,0)))&amp;"."&amp;L$5</f>
        <v>egy.mit.ntx.irn.die.a.1</v>
      </c>
      <c r="M662" s="38">
        <f t="shared" si="566"/>
        <v>0</v>
      </c>
      <c r="N662" s="37">
        <f t="shared" si="566"/>
        <v>0</v>
      </c>
      <c r="O662" s="37">
        <f t="shared" si="566"/>
        <v>0</v>
      </c>
      <c r="P662" s="37">
        <f t="shared" si="566"/>
        <v>0</v>
      </c>
      <c r="Q662" s="37">
        <f t="shared" si="566"/>
        <v>0</v>
      </c>
      <c r="R662" s="37">
        <f t="shared" si="566"/>
        <v>0</v>
      </c>
      <c r="S662" s="37">
        <f t="shared" si="566"/>
        <v>0</v>
      </c>
      <c r="T662" s="37">
        <f t="shared" si="566"/>
        <v>0</v>
      </c>
      <c r="U662" s="37">
        <f t="shared" si="566"/>
        <v>0</v>
      </c>
      <c r="V662" s="37">
        <f t="shared" si="566"/>
        <v>0</v>
      </c>
      <c r="W662" s="37">
        <f t="shared" si="566"/>
        <v>0</v>
      </c>
      <c r="X662" s="37">
        <f t="shared" si="566"/>
        <v>0</v>
      </c>
      <c r="Y662" s="37">
        <f t="shared" si="566"/>
        <v>0</v>
      </c>
      <c r="Z662" s="37">
        <f t="shared" si="566"/>
        <v>0</v>
      </c>
      <c r="AA662" s="37"/>
      <c r="AB662" s="23" t="str">
        <f>LOWER(Settings!$C$4)&amp;".mit."&amp;$A662&amp;IF($C662="","","."&amp;$C662&amp;"."&amp;$B662)&amp;IF(INDEX(Variables!$D$5:$D$65,MATCH($A662,Variables!$A$5:$A$65,0))="","","."&amp;INDEX(Variables!$D$5:$D$65,MATCH($A662,Variables!$A$5:$A$65,0)))&amp;"."&amp;AB$5</f>
        <v>egy.mit.ntx.irn.die.a.2</v>
      </c>
      <c r="AC662" s="38">
        <f t="shared" si="567"/>
        <v>0</v>
      </c>
      <c r="AD662" s="37">
        <f t="shared" si="567"/>
        <v>0</v>
      </c>
      <c r="AE662" s="37">
        <f t="shared" si="567"/>
        <v>0</v>
      </c>
      <c r="AF662" s="37">
        <f t="shared" si="567"/>
        <v>0</v>
      </c>
      <c r="AG662" s="37">
        <f t="shared" si="567"/>
        <v>0</v>
      </c>
      <c r="AH662" s="37">
        <f t="shared" si="567"/>
        <v>0</v>
      </c>
      <c r="AI662" s="37">
        <f t="shared" si="567"/>
        <v>0</v>
      </c>
      <c r="AJ662" s="37">
        <f t="shared" si="567"/>
        <v>0</v>
      </c>
      <c r="AK662" s="37">
        <f t="shared" si="567"/>
        <v>0</v>
      </c>
      <c r="AL662" s="37">
        <f t="shared" si="567"/>
        <v>0</v>
      </c>
      <c r="AM662" s="37">
        <f t="shared" si="567"/>
        <v>0</v>
      </c>
      <c r="AN662" s="37">
        <f t="shared" si="567"/>
        <v>0</v>
      </c>
      <c r="AO662" s="37">
        <f t="shared" si="567"/>
        <v>0</v>
      </c>
      <c r="AP662" s="37">
        <f t="shared" si="567"/>
        <v>0</v>
      </c>
    </row>
    <row r="663" spans="1:42" hidden="1" outlineLevel="2" x14ac:dyDescent="0.25">
      <c r="A663" s="5" t="s">
        <v>932</v>
      </c>
      <c r="B663" s="5" t="s">
        <v>874</v>
      </c>
      <c r="C663" s="5" t="s">
        <v>888</v>
      </c>
      <c r="D663" s="37">
        <f>INDEX(Inputs!$L$5:$L$132,MATCH($B663&amp;"|"&amp;$C663,Inputs!$A$5:$A$132,0))</f>
        <v>11</v>
      </c>
      <c r="E663" s="37">
        <f>INDEX(Inputs!$I$5:$I$132,MATCH($B663&amp;"|"&amp;$C663,Inputs!$A$5:$A$132,0))</f>
        <v>2.5779688544951249E-2</v>
      </c>
      <c r="F663" s="36"/>
      <c r="G663" s="36"/>
      <c r="H663" s="5" t="str">
        <f>INDEX(Variables!$B$5:$B$65,MATCH($A663,Variables!$A$5:$A$65,0))&amp;IF($C663="",""," | "&amp;INDEX(Mapping!$B$5:$B$26,MATCH($C663,Mapping!$A$5:$A$26,0))&amp;" | "&amp;INDEX(Mapping!$B$30:$B$41,MATCH($B663,Mapping!$A$30:$A$41,0)))</f>
        <v>New excise tax (fuel price reform) | Iron &amp; steel | LPG</v>
      </c>
      <c r="I663" s="5" t="str">
        <f>INDEX(Variables!$C$5:$C$65,MATCH($A663,Variables!$A$5:$A$65,0))</f>
        <v>$/GJ</v>
      </c>
      <c r="J663" s="5" t="str">
        <f>INDEX(Variables!$E$5:$E$65,MATCH($A663,Variables!$A$5:$A$65,0))</f>
        <v>Fuel price reform path / GJ per unit</v>
      </c>
      <c r="K663" s="5"/>
      <c r="L663" s="23" t="str">
        <f>LOWER(Settings!$C$4)&amp;".mit."&amp;$A663&amp;IF($C663="","","."&amp;$C663&amp;"."&amp;$B663)&amp;IF(INDEX(Variables!$D$5:$D$65,MATCH($A663,Variables!$A$5:$A$65,0))="","","."&amp;INDEX(Variables!$D$5:$D$65,MATCH($A663,Variables!$A$5:$A$65,0)))&amp;"."&amp;L$5</f>
        <v>egy.mit.ntx.irn.lpg.a.1</v>
      </c>
      <c r="M663" s="38">
        <f t="shared" si="566"/>
        <v>0</v>
      </c>
      <c r="N663" s="37">
        <f t="shared" si="566"/>
        <v>0</v>
      </c>
      <c r="O663" s="37">
        <f t="shared" si="566"/>
        <v>0</v>
      </c>
      <c r="P663" s="37">
        <f t="shared" si="566"/>
        <v>0</v>
      </c>
      <c r="Q663" s="37">
        <f t="shared" si="566"/>
        <v>0</v>
      </c>
      <c r="R663" s="37">
        <f t="shared" si="566"/>
        <v>0</v>
      </c>
      <c r="S663" s="37">
        <f t="shared" si="566"/>
        <v>0</v>
      </c>
      <c r="T663" s="37">
        <f t="shared" si="566"/>
        <v>0</v>
      </c>
      <c r="U663" s="37">
        <f t="shared" si="566"/>
        <v>0</v>
      </c>
      <c r="V663" s="37">
        <f t="shared" si="566"/>
        <v>0</v>
      </c>
      <c r="W663" s="37">
        <f t="shared" si="566"/>
        <v>0</v>
      </c>
      <c r="X663" s="37">
        <f t="shared" si="566"/>
        <v>0</v>
      </c>
      <c r="Y663" s="37">
        <f t="shared" si="566"/>
        <v>0</v>
      </c>
      <c r="Z663" s="37">
        <f t="shared" si="566"/>
        <v>0</v>
      </c>
      <c r="AA663" s="37"/>
      <c r="AB663" s="23" t="str">
        <f>LOWER(Settings!$C$4)&amp;".mit."&amp;$A663&amp;IF($C663="","","."&amp;$C663&amp;"."&amp;$B663)&amp;IF(INDEX(Variables!$D$5:$D$65,MATCH($A663,Variables!$A$5:$A$65,0))="","","."&amp;INDEX(Variables!$D$5:$D$65,MATCH($A663,Variables!$A$5:$A$65,0)))&amp;"."&amp;AB$5</f>
        <v>egy.mit.ntx.irn.lpg.a.2</v>
      </c>
      <c r="AC663" s="38">
        <f t="shared" si="567"/>
        <v>0</v>
      </c>
      <c r="AD663" s="37">
        <f t="shared" si="567"/>
        <v>0</v>
      </c>
      <c r="AE663" s="37">
        <f t="shared" si="567"/>
        <v>0</v>
      </c>
      <c r="AF663" s="37">
        <f t="shared" si="567"/>
        <v>0</v>
      </c>
      <c r="AG663" s="37">
        <f t="shared" si="567"/>
        <v>0</v>
      </c>
      <c r="AH663" s="37">
        <f t="shared" si="567"/>
        <v>0</v>
      </c>
      <c r="AI663" s="37">
        <f t="shared" si="567"/>
        <v>0</v>
      </c>
      <c r="AJ663" s="37">
        <f t="shared" si="567"/>
        <v>0</v>
      </c>
      <c r="AK663" s="37">
        <f t="shared" si="567"/>
        <v>0</v>
      </c>
      <c r="AL663" s="37">
        <f t="shared" si="567"/>
        <v>0</v>
      </c>
      <c r="AM663" s="37">
        <f t="shared" si="567"/>
        <v>0</v>
      </c>
      <c r="AN663" s="37">
        <f t="shared" si="567"/>
        <v>0</v>
      </c>
      <c r="AO663" s="37">
        <f t="shared" si="567"/>
        <v>0</v>
      </c>
      <c r="AP663" s="37">
        <f t="shared" si="567"/>
        <v>0</v>
      </c>
    </row>
    <row r="664" spans="1:42" hidden="1" outlineLevel="2" x14ac:dyDescent="0.25">
      <c r="A664" s="5" t="s">
        <v>932</v>
      </c>
      <c r="B664" s="5" t="s">
        <v>875</v>
      </c>
      <c r="C664" s="5" t="s">
        <v>888</v>
      </c>
      <c r="D664" s="37">
        <f>INDEX(Inputs!$L$5:$L$132,MATCH($B664&amp;"|"&amp;$C664,Inputs!$A$5:$A$132,0))</f>
        <v>12</v>
      </c>
      <c r="E664" s="37">
        <f>INDEX(Inputs!$I$5:$I$132,MATCH($B664&amp;"|"&amp;$C664,Inputs!$A$5:$A$132,0))</f>
        <v>3.7748829655107147E-2</v>
      </c>
      <c r="F664" s="36"/>
      <c r="G664" s="36"/>
      <c r="H664" s="5" t="str">
        <f>INDEX(Variables!$B$5:$B$65,MATCH($A664,Variables!$A$5:$A$65,0))&amp;IF($C664="",""," | "&amp;INDEX(Mapping!$B$5:$B$26,MATCH($C664,Mapping!$A$5:$A$26,0))&amp;" | "&amp;INDEX(Mapping!$B$30:$B$41,MATCH($B664,Mapping!$A$30:$A$41,0)))</f>
        <v>New excise tax (fuel price reform) | Iron &amp; steel | Kerosene</v>
      </c>
      <c r="I664" s="5" t="str">
        <f>INDEX(Variables!$C$5:$C$65,MATCH($A664,Variables!$A$5:$A$65,0))</f>
        <v>$/GJ</v>
      </c>
      <c r="J664" s="5" t="str">
        <f>INDEX(Variables!$E$5:$E$65,MATCH($A664,Variables!$A$5:$A$65,0))</f>
        <v>Fuel price reform path / GJ per unit</v>
      </c>
      <c r="K664" s="5"/>
      <c r="L664" s="23" t="str">
        <f>LOWER(Settings!$C$4)&amp;".mit."&amp;$A664&amp;IF($C664="","","."&amp;$C664&amp;"."&amp;$B664)&amp;IF(INDEX(Variables!$D$5:$D$65,MATCH($A664,Variables!$A$5:$A$65,0))="","","."&amp;INDEX(Variables!$D$5:$D$65,MATCH($A664,Variables!$A$5:$A$65,0)))&amp;"."&amp;L$5</f>
        <v>egy.mit.ntx.irn.ker.a.1</v>
      </c>
      <c r="M664" s="38">
        <f t="shared" si="566"/>
        <v>0</v>
      </c>
      <c r="N664" s="37">
        <f t="shared" si="566"/>
        <v>0</v>
      </c>
      <c r="O664" s="37">
        <f t="shared" si="566"/>
        <v>0</v>
      </c>
      <c r="P664" s="37">
        <f t="shared" si="566"/>
        <v>0</v>
      </c>
      <c r="Q664" s="37">
        <f t="shared" si="566"/>
        <v>0</v>
      </c>
      <c r="R664" s="37">
        <f t="shared" si="566"/>
        <v>0</v>
      </c>
      <c r="S664" s="37">
        <f t="shared" si="566"/>
        <v>0</v>
      </c>
      <c r="T664" s="37">
        <f t="shared" si="566"/>
        <v>0</v>
      </c>
      <c r="U664" s="37">
        <f t="shared" si="566"/>
        <v>0</v>
      </c>
      <c r="V664" s="37">
        <f t="shared" si="566"/>
        <v>0</v>
      </c>
      <c r="W664" s="37">
        <f t="shared" si="566"/>
        <v>0</v>
      </c>
      <c r="X664" s="37">
        <f t="shared" si="566"/>
        <v>0</v>
      </c>
      <c r="Y664" s="37">
        <f t="shared" si="566"/>
        <v>0</v>
      </c>
      <c r="Z664" s="37">
        <f t="shared" si="566"/>
        <v>0</v>
      </c>
      <c r="AA664" s="37"/>
      <c r="AB664" s="23" t="str">
        <f>LOWER(Settings!$C$4)&amp;".mit."&amp;$A664&amp;IF($C664="","","."&amp;$C664&amp;"."&amp;$B664)&amp;IF(INDEX(Variables!$D$5:$D$65,MATCH($A664,Variables!$A$5:$A$65,0))="","","."&amp;INDEX(Variables!$D$5:$D$65,MATCH($A664,Variables!$A$5:$A$65,0)))&amp;"."&amp;AB$5</f>
        <v>egy.mit.ntx.irn.ker.a.2</v>
      </c>
      <c r="AC664" s="38">
        <f t="shared" si="567"/>
        <v>0</v>
      </c>
      <c r="AD664" s="37">
        <f t="shared" si="567"/>
        <v>0</v>
      </c>
      <c r="AE664" s="37">
        <f t="shared" si="567"/>
        <v>0</v>
      </c>
      <c r="AF664" s="37">
        <f t="shared" si="567"/>
        <v>0</v>
      </c>
      <c r="AG664" s="37">
        <f t="shared" si="567"/>
        <v>0</v>
      </c>
      <c r="AH664" s="37">
        <f t="shared" si="567"/>
        <v>0</v>
      </c>
      <c r="AI664" s="37">
        <f t="shared" si="567"/>
        <v>0</v>
      </c>
      <c r="AJ664" s="37">
        <f t="shared" si="567"/>
        <v>0</v>
      </c>
      <c r="AK664" s="37">
        <f t="shared" si="567"/>
        <v>0</v>
      </c>
      <c r="AL664" s="37">
        <f t="shared" si="567"/>
        <v>0</v>
      </c>
      <c r="AM664" s="37">
        <f t="shared" si="567"/>
        <v>0</v>
      </c>
      <c r="AN664" s="37">
        <f t="shared" si="567"/>
        <v>0</v>
      </c>
      <c r="AO664" s="37">
        <f t="shared" si="567"/>
        <v>0</v>
      </c>
      <c r="AP664" s="37">
        <f t="shared" si="567"/>
        <v>0</v>
      </c>
    </row>
    <row r="665" spans="1:42" hidden="1" outlineLevel="2" x14ac:dyDescent="0.25">
      <c r="A665" s="5" t="s">
        <v>932</v>
      </c>
      <c r="B665" s="5" t="s">
        <v>876</v>
      </c>
      <c r="C665" s="5" t="s">
        <v>888</v>
      </c>
      <c r="D665" s="37">
        <f>INDEX(Inputs!$L$5:$L$132,MATCH($B665&amp;"|"&amp;$C665,Inputs!$A$5:$A$132,0))</f>
        <v>13</v>
      </c>
      <c r="E665" s="37">
        <f>INDEX(Inputs!$I$5:$I$132,MATCH($B665&amp;"|"&amp;$C665,Inputs!$A$5:$A$132,0))</f>
        <v>6.12</v>
      </c>
      <c r="F665" s="36"/>
      <c r="G665" s="36"/>
      <c r="H665" s="5" t="str">
        <f>INDEX(Variables!$B$5:$B$65,MATCH($A665,Variables!$A$5:$A$65,0))&amp;IF($C665="",""," | "&amp;INDEX(Mapping!$B$5:$B$26,MATCH($C665,Mapping!$A$5:$A$26,0))&amp;" | "&amp;INDEX(Mapping!$B$30:$B$41,MATCH($B665,Mapping!$A$30:$A$41,0)))</f>
        <v>New excise tax (fuel price reform) | Iron &amp; steel | Other oil products</v>
      </c>
      <c r="I665" s="5" t="str">
        <f>INDEX(Variables!$C$5:$C$65,MATCH($A665,Variables!$A$5:$A$65,0))</f>
        <v>$/GJ</v>
      </c>
      <c r="J665" s="5" t="str">
        <f>INDEX(Variables!$E$5:$E$65,MATCH($A665,Variables!$A$5:$A$65,0))</f>
        <v>Fuel price reform path / GJ per unit</v>
      </c>
      <c r="K665" s="5"/>
      <c r="L665" s="23" t="str">
        <f>LOWER(Settings!$C$4)&amp;".mit."&amp;$A665&amp;IF($C665="","","."&amp;$C665&amp;"."&amp;$B665)&amp;IF(INDEX(Variables!$D$5:$D$65,MATCH($A665,Variables!$A$5:$A$65,0))="","","."&amp;INDEX(Variables!$D$5:$D$65,MATCH($A665,Variables!$A$5:$A$65,0)))&amp;"."&amp;L$5</f>
        <v>egy.mit.ntx.irn.oop.a.1</v>
      </c>
      <c r="M665" s="38">
        <f t="shared" si="566"/>
        <v>0</v>
      </c>
      <c r="N665" s="37">
        <f t="shared" si="566"/>
        <v>0</v>
      </c>
      <c r="O665" s="37">
        <f t="shared" si="566"/>
        <v>0</v>
      </c>
      <c r="P665" s="37">
        <f t="shared" si="566"/>
        <v>0</v>
      </c>
      <c r="Q665" s="37">
        <f t="shared" si="566"/>
        <v>0</v>
      </c>
      <c r="R665" s="37">
        <f t="shared" si="566"/>
        <v>0</v>
      </c>
      <c r="S665" s="37">
        <f t="shared" si="566"/>
        <v>0</v>
      </c>
      <c r="T665" s="37">
        <f t="shared" si="566"/>
        <v>0</v>
      </c>
      <c r="U665" s="37">
        <f t="shared" si="566"/>
        <v>0</v>
      </c>
      <c r="V665" s="37">
        <f t="shared" si="566"/>
        <v>0</v>
      </c>
      <c r="W665" s="37">
        <f t="shared" si="566"/>
        <v>0</v>
      </c>
      <c r="X665" s="37">
        <f t="shared" si="566"/>
        <v>0</v>
      </c>
      <c r="Y665" s="37">
        <f t="shared" si="566"/>
        <v>0</v>
      </c>
      <c r="Z665" s="37">
        <f t="shared" si="566"/>
        <v>0</v>
      </c>
      <c r="AA665" s="37"/>
      <c r="AB665" s="23" t="str">
        <f>LOWER(Settings!$C$4)&amp;".mit."&amp;$A665&amp;IF($C665="","","."&amp;$C665&amp;"."&amp;$B665)&amp;IF(INDEX(Variables!$D$5:$D$65,MATCH($A665,Variables!$A$5:$A$65,0))="","","."&amp;INDEX(Variables!$D$5:$D$65,MATCH($A665,Variables!$A$5:$A$65,0)))&amp;"."&amp;AB$5</f>
        <v>egy.mit.ntx.irn.oop.a.2</v>
      </c>
      <c r="AC665" s="38">
        <f t="shared" si="567"/>
        <v>0</v>
      </c>
      <c r="AD665" s="37">
        <f t="shared" si="567"/>
        <v>0</v>
      </c>
      <c r="AE665" s="37">
        <f t="shared" si="567"/>
        <v>0</v>
      </c>
      <c r="AF665" s="37">
        <f t="shared" si="567"/>
        <v>0</v>
      </c>
      <c r="AG665" s="37">
        <f t="shared" si="567"/>
        <v>0</v>
      </c>
      <c r="AH665" s="37">
        <f t="shared" si="567"/>
        <v>0</v>
      </c>
      <c r="AI665" s="37">
        <f t="shared" si="567"/>
        <v>0</v>
      </c>
      <c r="AJ665" s="37">
        <f t="shared" si="567"/>
        <v>0</v>
      </c>
      <c r="AK665" s="37">
        <f t="shared" si="567"/>
        <v>0</v>
      </c>
      <c r="AL665" s="37">
        <f t="shared" si="567"/>
        <v>0</v>
      </c>
      <c r="AM665" s="37">
        <f t="shared" si="567"/>
        <v>0</v>
      </c>
      <c r="AN665" s="37">
        <f t="shared" si="567"/>
        <v>0</v>
      </c>
      <c r="AO665" s="37">
        <f t="shared" si="567"/>
        <v>0</v>
      </c>
      <c r="AP665" s="37">
        <f t="shared" si="567"/>
        <v>0</v>
      </c>
    </row>
    <row r="666" spans="1:42" hidden="1" outlineLevel="2" x14ac:dyDescent="0.25">
      <c r="A666" s="5" t="s">
        <v>932</v>
      </c>
      <c r="B666" s="5" t="s">
        <v>877</v>
      </c>
      <c r="C666" s="5" t="s">
        <v>888</v>
      </c>
      <c r="D666" s="37">
        <f>INDEX(Inputs!$L$5:$L$132,MATCH($B666&amp;"|"&amp;$C666,Inputs!$A$5:$A$132,0))</f>
        <v>14</v>
      </c>
      <c r="E666" s="37">
        <f>INDEX(Inputs!$I$5:$I$132,MATCH($B666&amp;"|"&amp;$C666,Inputs!$A$5:$A$132,0))</f>
        <v>1</v>
      </c>
      <c r="F666" s="36"/>
      <c r="G666" s="36"/>
      <c r="H666" s="5" t="str">
        <f>INDEX(Variables!$B$5:$B$65,MATCH($A666,Variables!$A$5:$A$65,0))&amp;IF($C666="",""," | "&amp;INDEX(Mapping!$B$5:$B$26,MATCH($C666,Mapping!$A$5:$A$26,0))&amp;" | "&amp;INDEX(Mapping!$B$30:$B$41,MATCH($B666,Mapping!$A$30:$A$41,0)))</f>
        <v>New excise tax (fuel price reform) | Iron &amp; steel | Biomass</v>
      </c>
      <c r="I666" s="5" t="str">
        <f>INDEX(Variables!$C$5:$C$65,MATCH($A666,Variables!$A$5:$A$65,0))</f>
        <v>$/GJ</v>
      </c>
      <c r="J666" s="5" t="str">
        <f>INDEX(Variables!$E$5:$E$65,MATCH($A666,Variables!$A$5:$A$65,0))</f>
        <v>Fuel price reform path / GJ per unit</v>
      </c>
      <c r="K666" s="5"/>
      <c r="L666" s="23" t="str">
        <f>LOWER(Settings!$C$4)&amp;".mit."&amp;$A666&amp;IF($C666="","","."&amp;$C666&amp;"."&amp;$B666)&amp;IF(INDEX(Variables!$D$5:$D$65,MATCH($A666,Variables!$A$5:$A$65,0))="","","."&amp;INDEX(Variables!$D$5:$D$65,MATCH($A666,Variables!$A$5:$A$65,0)))&amp;"."&amp;L$5</f>
        <v>egy.mit.ntx.irn.bio.a.1</v>
      </c>
      <c r="M666" s="38">
        <f t="shared" si="566"/>
        <v>0</v>
      </c>
      <c r="N666" s="37">
        <f t="shared" si="566"/>
        <v>0</v>
      </c>
      <c r="O666" s="37">
        <f t="shared" si="566"/>
        <v>0</v>
      </c>
      <c r="P666" s="37">
        <f t="shared" si="566"/>
        <v>0</v>
      </c>
      <c r="Q666" s="37">
        <f t="shared" si="566"/>
        <v>0</v>
      </c>
      <c r="R666" s="37">
        <f t="shared" si="566"/>
        <v>0</v>
      </c>
      <c r="S666" s="37">
        <f t="shared" si="566"/>
        <v>0</v>
      </c>
      <c r="T666" s="37">
        <f t="shared" si="566"/>
        <v>0</v>
      </c>
      <c r="U666" s="37">
        <f t="shared" si="566"/>
        <v>0</v>
      </c>
      <c r="V666" s="37">
        <f t="shared" si="566"/>
        <v>0</v>
      </c>
      <c r="W666" s="37">
        <f t="shared" si="566"/>
        <v>0</v>
      </c>
      <c r="X666" s="37">
        <f t="shared" si="566"/>
        <v>0</v>
      </c>
      <c r="Y666" s="37">
        <f t="shared" si="566"/>
        <v>0</v>
      </c>
      <c r="Z666" s="37">
        <f t="shared" si="566"/>
        <v>0</v>
      </c>
      <c r="AA666" s="37"/>
      <c r="AB666" s="23" t="str">
        <f>LOWER(Settings!$C$4)&amp;".mit."&amp;$A666&amp;IF($C666="","","."&amp;$C666&amp;"."&amp;$B666)&amp;IF(INDEX(Variables!$D$5:$D$65,MATCH($A666,Variables!$A$5:$A$65,0))="","","."&amp;INDEX(Variables!$D$5:$D$65,MATCH($A666,Variables!$A$5:$A$65,0)))&amp;"."&amp;AB$5</f>
        <v>egy.mit.ntx.irn.bio.a.2</v>
      </c>
      <c r="AC666" s="38">
        <f t="shared" si="567"/>
        <v>0</v>
      </c>
      <c r="AD666" s="37">
        <f t="shared" si="567"/>
        <v>0</v>
      </c>
      <c r="AE666" s="37">
        <f t="shared" si="567"/>
        <v>0</v>
      </c>
      <c r="AF666" s="37">
        <f t="shared" si="567"/>
        <v>0</v>
      </c>
      <c r="AG666" s="37">
        <f t="shared" si="567"/>
        <v>0</v>
      </c>
      <c r="AH666" s="37">
        <f t="shared" si="567"/>
        <v>0</v>
      </c>
      <c r="AI666" s="37">
        <f t="shared" si="567"/>
        <v>0</v>
      </c>
      <c r="AJ666" s="37">
        <f t="shared" si="567"/>
        <v>0</v>
      </c>
      <c r="AK666" s="37">
        <f t="shared" si="567"/>
        <v>0</v>
      </c>
      <c r="AL666" s="37">
        <f t="shared" si="567"/>
        <v>0</v>
      </c>
      <c r="AM666" s="37">
        <f t="shared" si="567"/>
        <v>0</v>
      </c>
      <c r="AN666" s="37">
        <f t="shared" si="567"/>
        <v>0</v>
      </c>
      <c r="AO666" s="37">
        <f t="shared" si="567"/>
        <v>0</v>
      </c>
      <c r="AP666" s="37">
        <f t="shared" si="567"/>
        <v>0</v>
      </c>
    </row>
    <row r="667" spans="1:42" hidden="1" outlineLevel="2" x14ac:dyDescent="0.25"/>
    <row r="668" spans="1:42" hidden="1" outlineLevel="2" x14ac:dyDescent="0.25">
      <c r="A668" s="5" t="s">
        <v>933</v>
      </c>
      <c r="B668" s="5" t="s">
        <v>869</v>
      </c>
      <c r="C668" s="5" t="s">
        <v>888</v>
      </c>
      <c r="D668" s="36"/>
      <c r="E668" s="36"/>
      <c r="F668" s="36"/>
      <c r="G668" s="36"/>
      <c r="H668" s="5" t="str">
        <f>INDEX(Variables!$B$5:$B$65,MATCH($A668,Variables!$A$5:$A$65,0))&amp;IF($C668="",""," | "&amp;INDEX(Mapping!$B$5:$B$26,MATCH($C668,Mapping!$A$5:$A$26,0))&amp;" | "&amp;INDEX(Mapping!$B$30:$B$41,MATCH($B668,Mapping!$A$30:$A$41,0)))</f>
        <v>Total new policy | Iron &amp; steel | Coal</v>
      </c>
      <c r="I668" s="5" t="str">
        <f>INDEX(Variables!$C$5:$C$65,MATCH($A668,Variables!$A$5:$A$65,0))</f>
        <v>$/GJ</v>
      </c>
      <c r="J668" s="5" t="str">
        <f>INDEX(Variables!$E$5:$E$65,MATCH($A668,Variables!$A$5:$A$65,0))</f>
        <v>New carbon tax + new excise tax</v>
      </c>
      <c r="K668" s="5"/>
      <c r="L668" s="23" t="str">
        <f>LOWER(Settings!$C$4)&amp;".mit."&amp;$A668&amp;IF($C668="","","."&amp;$C668&amp;"."&amp;$B668)&amp;IF(INDEX(Variables!$D$5:$D$65,MATCH($A668,Variables!$A$5:$A$65,0))="","","."&amp;INDEX(Variables!$D$5:$D$65,MATCH($A668,Variables!$A$5:$A$65,0)))&amp;"."&amp;L$5</f>
        <v>egy.mit.nce.irn.coa.a.1</v>
      </c>
      <c r="M668" s="38">
        <f t="shared" ref="M668:Z668" si="568">M650+M659</f>
        <v>0</v>
      </c>
      <c r="N668" s="37">
        <f t="shared" si="568"/>
        <v>0</v>
      </c>
      <c r="O668" s="37">
        <f t="shared" si="568"/>
        <v>0</v>
      </c>
      <c r="P668" s="37">
        <f t="shared" si="568"/>
        <v>0</v>
      </c>
      <c r="Q668" s="37">
        <f t="shared" si="568"/>
        <v>0</v>
      </c>
      <c r="R668" s="37">
        <f t="shared" si="568"/>
        <v>0</v>
      </c>
      <c r="S668" s="37">
        <f t="shared" si="568"/>
        <v>0</v>
      </c>
      <c r="T668" s="37">
        <f t="shared" si="568"/>
        <v>0</v>
      </c>
      <c r="U668" s="37">
        <f t="shared" si="568"/>
        <v>0</v>
      </c>
      <c r="V668" s="37">
        <f t="shared" si="568"/>
        <v>0</v>
      </c>
      <c r="W668" s="37">
        <f t="shared" si="568"/>
        <v>0</v>
      </c>
      <c r="X668" s="37">
        <f t="shared" si="568"/>
        <v>0</v>
      </c>
      <c r="Y668" s="37">
        <f t="shared" si="568"/>
        <v>0</v>
      </c>
      <c r="Z668" s="37">
        <f t="shared" si="568"/>
        <v>0</v>
      </c>
      <c r="AA668" s="37"/>
      <c r="AB668" s="23" t="str">
        <f>LOWER(Settings!$C$4)&amp;".mit."&amp;$A668&amp;IF($C668="","","."&amp;$C668&amp;"."&amp;$B668)&amp;IF(INDEX(Variables!$D$5:$D$65,MATCH($A668,Variables!$A$5:$A$65,0))="","","."&amp;INDEX(Variables!$D$5:$D$65,MATCH($A668,Variables!$A$5:$A$65,0)))&amp;"."&amp;AB$5</f>
        <v>egy.mit.nce.irn.coa.a.2</v>
      </c>
      <c r="AC668" s="38">
        <f t="shared" ref="AC668:AP668" si="569">AC650+AC659</f>
        <v>0</v>
      </c>
      <c r="AD668" s="37">
        <f t="shared" si="569"/>
        <v>0</v>
      </c>
      <c r="AE668" s="37">
        <f t="shared" si="569"/>
        <v>0</v>
      </c>
      <c r="AF668" s="37">
        <f t="shared" si="569"/>
        <v>0</v>
      </c>
      <c r="AG668" s="37">
        <f t="shared" si="569"/>
        <v>0</v>
      </c>
      <c r="AH668" s="37">
        <f t="shared" si="569"/>
        <v>2</v>
      </c>
      <c r="AI668" s="37">
        <f t="shared" si="569"/>
        <v>2</v>
      </c>
      <c r="AJ668" s="37">
        <f t="shared" si="569"/>
        <v>2</v>
      </c>
      <c r="AK668" s="37">
        <f t="shared" si="569"/>
        <v>2</v>
      </c>
      <c r="AL668" s="37">
        <f t="shared" si="569"/>
        <v>2</v>
      </c>
      <c r="AM668" s="37">
        <f t="shared" si="569"/>
        <v>2</v>
      </c>
      <c r="AN668" s="37">
        <f t="shared" si="569"/>
        <v>2</v>
      </c>
      <c r="AO668" s="37">
        <f t="shared" si="569"/>
        <v>2</v>
      </c>
      <c r="AP668" s="37">
        <f t="shared" si="569"/>
        <v>2</v>
      </c>
    </row>
    <row r="669" spans="1:42" hidden="1" outlineLevel="2" x14ac:dyDescent="0.25">
      <c r="A669" s="5" t="s">
        <v>933</v>
      </c>
      <c r="B669" s="5" t="s">
        <v>871</v>
      </c>
      <c r="C669" s="5" t="s">
        <v>888</v>
      </c>
      <c r="D669" s="36"/>
      <c r="E669" s="36"/>
      <c r="F669" s="36"/>
      <c r="G669" s="36"/>
      <c r="H669" s="5" t="str">
        <f>INDEX(Variables!$B$5:$B$65,MATCH($A669,Variables!$A$5:$A$65,0))&amp;IF($C669="",""," | "&amp;INDEX(Mapping!$B$5:$B$26,MATCH($C669,Mapping!$A$5:$A$26,0))&amp;" | "&amp;INDEX(Mapping!$B$30:$B$41,MATCH($B669,Mapping!$A$30:$A$41,0)))</f>
        <v>Total new policy | Iron &amp; steel | Natural gas</v>
      </c>
      <c r="I669" s="5" t="str">
        <f>INDEX(Variables!$C$5:$C$65,MATCH($A669,Variables!$A$5:$A$65,0))</f>
        <v>$/GJ</v>
      </c>
      <c r="J669" s="5" t="str">
        <f>INDEX(Variables!$E$5:$E$65,MATCH($A669,Variables!$A$5:$A$65,0))</f>
        <v>New carbon tax + new excise tax</v>
      </c>
      <c r="K669" s="5"/>
      <c r="L669" s="23" t="str">
        <f>LOWER(Settings!$C$4)&amp;".mit."&amp;$A669&amp;IF($C669="","","."&amp;$C669&amp;"."&amp;$B669)&amp;IF(INDEX(Variables!$D$5:$D$65,MATCH($A669,Variables!$A$5:$A$65,0))="","","."&amp;INDEX(Variables!$D$5:$D$65,MATCH($A669,Variables!$A$5:$A$65,0)))&amp;"."&amp;L$5</f>
        <v>egy.mit.nce.irn.nga.a.1</v>
      </c>
      <c r="M669" s="38">
        <f t="shared" ref="M669:Z669" si="570">M651+M660</f>
        <v>0</v>
      </c>
      <c r="N669" s="37">
        <f t="shared" si="570"/>
        <v>0</v>
      </c>
      <c r="O669" s="37">
        <f t="shared" si="570"/>
        <v>0</v>
      </c>
      <c r="P669" s="37">
        <f t="shared" si="570"/>
        <v>0</v>
      </c>
      <c r="Q669" s="37">
        <f t="shared" si="570"/>
        <v>0</v>
      </c>
      <c r="R669" s="37">
        <f t="shared" si="570"/>
        <v>0</v>
      </c>
      <c r="S669" s="37">
        <f t="shared" si="570"/>
        <v>0</v>
      </c>
      <c r="T669" s="37">
        <f t="shared" si="570"/>
        <v>0</v>
      </c>
      <c r="U669" s="37">
        <f t="shared" si="570"/>
        <v>0</v>
      </c>
      <c r="V669" s="37">
        <f t="shared" si="570"/>
        <v>0</v>
      </c>
      <c r="W669" s="37">
        <f t="shared" si="570"/>
        <v>0</v>
      </c>
      <c r="X669" s="37">
        <f t="shared" si="570"/>
        <v>0</v>
      </c>
      <c r="Y669" s="37">
        <f t="shared" si="570"/>
        <v>0</v>
      </c>
      <c r="Z669" s="37">
        <f t="shared" si="570"/>
        <v>0</v>
      </c>
      <c r="AA669" s="37"/>
      <c r="AB669" s="23" t="str">
        <f>LOWER(Settings!$C$4)&amp;".mit."&amp;$A669&amp;IF($C669="","","."&amp;$C669&amp;"."&amp;$B669)&amp;IF(INDEX(Variables!$D$5:$D$65,MATCH($A669,Variables!$A$5:$A$65,0))="","","."&amp;INDEX(Variables!$D$5:$D$65,MATCH($A669,Variables!$A$5:$A$65,0)))&amp;"."&amp;AB$5</f>
        <v>egy.mit.nce.irn.nga.a.2</v>
      </c>
      <c r="AC669" s="38">
        <f t="shared" ref="AC669:AP669" si="571">AC651+AC660</f>
        <v>0</v>
      </c>
      <c r="AD669" s="37">
        <f t="shared" si="571"/>
        <v>0</v>
      </c>
      <c r="AE669" s="37">
        <f t="shared" si="571"/>
        <v>0</v>
      </c>
      <c r="AF669" s="37">
        <f t="shared" si="571"/>
        <v>0</v>
      </c>
      <c r="AG669" s="37">
        <f t="shared" si="571"/>
        <v>0</v>
      </c>
      <c r="AH669" s="37">
        <f t="shared" si="571"/>
        <v>1.1160000000000001</v>
      </c>
      <c r="AI669" s="37">
        <f t="shared" si="571"/>
        <v>1.1160000000000001</v>
      </c>
      <c r="AJ669" s="37">
        <f t="shared" si="571"/>
        <v>1.1160000000000001</v>
      </c>
      <c r="AK669" s="37">
        <f t="shared" si="571"/>
        <v>1.1160000000000001</v>
      </c>
      <c r="AL669" s="37">
        <f t="shared" si="571"/>
        <v>1.1160000000000001</v>
      </c>
      <c r="AM669" s="37">
        <f t="shared" si="571"/>
        <v>1.1160000000000001</v>
      </c>
      <c r="AN669" s="37">
        <f t="shared" si="571"/>
        <v>1.1160000000000001</v>
      </c>
      <c r="AO669" s="37">
        <f t="shared" si="571"/>
        <v>1.1160000000000001</v>
      </c>
      <c r="AP669" s="37">
        <f t="shared" si="571"/>
        <v>1.1160000000000001</v>
      </c>
    </row>
    <row r="670" spans="1:42" hidden="1" outlineLevel="2" x14ac:dyDescent="0.25">
      <c r="A670" s="5" t="s">
        <v>933</v>
      </c>
      <c r="B670" s="5" t="s">
        <v>872</v>
      </c>
      <c r="C670" s="5" t="s">
        <v>888</v>
      </c>
      <c r="D670" s="36"/>
      <c r="E670" s="36"/>
      <c r="F670" s="36"/>
      <c r="G670" s="36"/>
      <c r="H670" s="5" t="str">
        <f>INDEX(Variables!$B$5:$B$65,MATCH($A670,Variables!$A$5:$A$65,0))&amp;IF($C670="",""," | "&amp;INDEX(Mapping!$B$5:$B$26,MATCH($C670,Mapping!$A$5:$A$26,0))&amp;" | "&amp;INDEX(Mapping!$B$30:$B$41,MATCH($B670,Mapping!$A$30:$A$41,0)))</f>
        <v>Total new policy | Iron &amp; steel | Gasoline</v>
      </c>
      <c r="I670" s="5" t="str">
        <f>INDEX(Variables!$C$5:$C$65,MATCH($A670,Variables!$A$5:$A$65,0))</f>
        <v>$/GJ</v>
      </c>
      <c r="J670" s="5" t="str">
        <f>INDEX(Variables!$E$5:$E$65,MATCH($A670,Variables!$A$5:$A$65,0))</f>
        <v>New carbon tax + new excise tax</v>
      </c>
      <c r="K670" s="5"/>
      <c r="L670" s="23" t="str">
        <f>LOWER(Settings!$C$4)&amp;".mit."&amp;$A670&amp;IF($C670="","","."&amp;$C670&amp;"."&amp;$B670)&amp;IF(INDEX(Variables!$D$5:$D$65,MATCH($A670,Variables!$A$5:$A$65,0))="","","."&amp;INDEX(Variables!$D$5:$D$65,MATCH($A670,Variables!$A$5:$A$65,0)))&amp;"."&amp;L$5</f>
        <v>egy.mit.nce.irn.gso.a.1</v>
      </c>
      <c r="M670" s="38">
        <f t="shared" ref="M670:Z670" si="572">M652+M661</f>
        <v>0</v>
      </c>
      <c r="N670" s="37">
        <f t="shared" si="572"/>
        <v>0</v>
      </c>
      <c r="O670" s="37">
        <f t="shared" si="572"/>
        <v>0</v>
      </c>
      <c r="P670" s="37">
        <f t="shared" si="572"/>
        <v>0</v>
      </c>
      <c r="Q670" s="37">
        <f t="shared" si="572"/>
        <v>0</v>
      </c>
      <c r="R670" s="37">
        <f t="shared" si="572"/>
        <v>0</v>
      </c>
      <c r="S670" s="37">
        <f t="shared" si="572"/>
        <v>0</v>
      </c>
      <c r="T670" s="37">
        <f t="shared" si="572"/>
        <v>0</v>
      </c>
      <c r="U670" s="37">
        <f t="shared" si="572"/>
        <v>0</v>
      </c>
      <c r="V670" s="37">
        <f t="shared" si="572"/>
        <v>0</v>
      </c>
      <c r="W670" s="37">
        <f t="shared" si="572"/>
        <v>0</v>
      </c>
      <c r="X670" s="37">
        <f t="shared" si="572"/>
        <v>0</v>
      </c>
      <c r="Y670" s="37">
        <f t="shared" si="572"/>
        <v>0</v>
      </c>
      <c r="Z670" s="37">
        <f t="shared" si="572"/>
        <v>0</v>
      </c>
      <c r="AA670" s="37"/>
      <c r="AB670" s="23" t="str">
        <f>LOWER(Settings!$C$4)&amp;".mit."&amp;$A670&amp;IF($C670="","","."&amp;$C670&amp;"."&amp;$B670)&amp;IF(INDEX(Variables!$D$5:$D$65,MATCH($A670,Variables!$A$5:$A$65,0))="","","."&amp;INDEX(Variables!$D$5:$D$65,MATCH($A670,Variables!$A$5:$A$65,0)))&amp;"."&amp;AB$5</f>
        <v>egy.mit.nce.irn.gso.a.2</v>
      </c>
      <c r="AC670" s="38">
        <f t="shared" ref="AC670:AP670" si="573">AC652+AC661</f>
        <v>0</v>
      </c>
      <c r="AD670" s="37">
        <f t="shared" si="573"/>
        <v>0</v>
      </c>
      <c r="AE670" s="37">
        <f t="shared" si="573"/>
        <v>0</v>
      </c>
      <c r="AF670" s="37">
        <f t="shared" si="573"/>
        <v>0</v>
      </c>
      <c r="AG670" s="37">
        <f t="shared" si="573"/>
        <v>0</v>
      </c>
      <c r="AH670" s="37">
        <f t="shared" si="573"/>
        <v>1.3558600000000001</v>
      </c>
      <c r="AI670" s="37">
        <f t="shared" si="573"/>
        <v>1.3558600000000001</v>
      </c>
      <c r="AJ670" s="37">
        <f t="shared" si="573"/>
        <v>1.3558600000000001</v>
      </c>
      <c r="AK670" s="37">
        <f t="shared" si="573"/>
        <v>1.3558600000000001</v>
      </c>
      <c r="AL670" s="37">
        <f t="shared" si="573"/>
        <v>1.3558600000000001</v>
      </c>
      <c r="AM670" s="37">
        <f t="shared" si="573"/>
        <v>1.3558600000000001</v>
      </c>
      <c r="AN670" s="37">
        <f t="shared" si="573"/>
        <v>1.3558600000000001</v>
      </c>
      <c r="AO670" s="37">
        <f t="shared" si="573"/>
        <v>1.3558600000000001</v>
      </c>
      <c r="AP670" s="37">
        <f t="shared" si="573"/>
        <v>1.3558600000000001</v>
      </c>
    </row>
    <row r="671" spans="1:42" hidden="1" outlineLevel="2" x14ac:dyDescent="0.25">
      <c r="A671" s="5" t="s">
        <v>933</v>
      </c>
      <c r="B671" s="5" t="s">
        <v>873</v>
      </c>
      <c r="C671" s="5" t="s">
        <v>888</v>
      </c>
      <c r="D671" s="36"/>
      <c r="E671" s="36"/>
      <c r="F671" s="36"/>
      <c r="G671" s="36"/>
      <c r="H671" s="5" t="str">
        <f>INDEX(Variables!$B$5:$B$65,MATCH($A671,Variables!$A$5:$A$65,0))&amp;IF($C671="",""," | "&amp;INDEX(Mapping!$B$5:$B$26,MATCH($C671,Mapping!$A$5:$A$26,0))&amp;" | "&amp;INDEX(Mapping!$B$30:$B$41,MATCH($B671,Mapping!$A$30:$A$41,0)))</f>
        <v>Total new policy | Iron &amp; steel | Diesel</v>
      </c>
      <c r="I671" s="5" t="str">
        <f>INDEX(Variables!$C$5:$C$65,MATCH($A671,Variables!$A$5:$A$65,0))</f>
        <v>$/GJ</v>
      </c>
      <c r="J671" s="5" t="str">
        <f>INDEX(Variables!$E$5:$E$65,MATCH($A671,Variables!$A$5:$A$65,0))</f>
        <v>New carbon tax + new excise tax</v>
      </c>
      <c r="K671" s="5"/>
      <c r="L671" s="23" t="str">
        <f>LOWER(Settings!$C$4)&amp;".mit."&amp;$A671&amp;IF($C671="","","."&amp;$C671&amp;"."&amp;$B671)&amp;IF(INDEX(Variables!$D$5:$D$65,MATCH($A671,Variables!$A$5:$A$65,0))="","","."&amp;INDEX(Variables!$D$5:$D$65,MATCH($A671,Variables!$A$5:$A$65,0)))&amp;"."&amp;L$5</f>
        <v>egy.mit.nce.irn.die.a.1</v>
      </c>
      <c r="M671" s="38">
        <f t="shared" ref="M671:Z671" si="574">M653+M662</f>
        <v>0</v>
      </c>
      <c r="N671" s="37">
        <f t="shared" si="574"/>
        <v>0</v>
      </c>
      <c r="O671" s="37">
        <f t="shared" si="574"/>
        <v>0</v>
      </c>
      <c r="P671" s="37">
        <f t="shared" si="574"/>
        <v>0</v>
      </c>
      <c r="Q671" s="37">
        <f t="shared" si="574"/>
        <v>0</v>
      </c>
      <c r="R671" s="37">
        <f t="shared" si="574"/>
        <v>0</v>
      </c>
      <c r="S671" s="37">
        <f t="shared" si="574"/>
        <v>0</v>
      </c>
      <c r="T671" s="37">
        <f t="shared" si="574"/>
        <v>0</v>
      </c>
      <c r="U671" s="37">
        <f t="shared" si="574"/>
        <v>0</v>
      </c>
      <c r="V671" s="37">
        <f t="shared" si="574"/>
        <v>0</v>
      </c>
      <c r="W671" s="37">
        <f t="shared" si="574"/>
        <v>0</v>
      </c>
      <c r="X671" s="37">
        <f t="shared" si="574"/>
        <v>0</v>
      </c>
      <c r="Y671" s="37">
        <f t="shared" si="574"/>
        <v>0</v>
      </c>
      <c r="Z671" s="37">
        <f t="shared" si="574"/>
        <v>0</v>
      </c>
      <c r="AA671" s="37"/>
      <c r="AB671" s="23" t="str">
        <f>LOWER(Settings!$C$4)&amp;".mit."&amp;$A671&amp;IF($C671="","","."&amp;$C671&amp;"."&amp;$B671)&amp;IF(INDEX(Variables!$D$5:$D$65,MATCH($A671,Variables!$A$5:$A$65,0))="","","."&amp;INDEX(Variables!$D$5:$D$65,MATCH($A671,Variables!$A$5:$A$65,0)))&amp;"."&amp;AB$5</f>
        <v>egy.mit.nce.irn.die.a.2</v>
      </c>
      <c r="AC671" s="38">
        <f t="shared" ref="AC671:AP671" si="575">AC653+AC662</f>
        <v>0</v>
      </c>
      <c r="AD671" s="37">
        <f t="shared" si="575"/>
        <v>0</v>
      </c>
      <c r="AE671" s="37">
        <f t="shared" si="575"/>
        <v>0</v>
      </c>
      <c r="AF671" s="37">
        <f t="shared" si="575"/>
        <v>0</v>
      </c>
      <c r="AG671" s="37">
        <f t="shared" si="575"/>
        <v>0</v>
      </c>
      <c r="AH671" s="37">
        <f t="shared" si="575"/>
        <v>1.4368999999999998</v>
      </c>
      <c r="AI671" s="37">
        <f t="shared" si="575"/>
        <v>1.4368999999999998</v>
      </c>
      <c r="AJ671" s="37">
        <f t="shared" si="575"/>
        <v>1.4368999999999998</v>
      </c>
      <c r="AK671" s="37">
        <f t="shared" si="575"/>
        <v>1.4368999999999998</v>
      </c>
      <c r="AL671" s="37">
        <f t="shared" si="575"/>
        <v>1.4368999999999998</v>
      </c>
      <c r="AM671" s="37">
        <f t="shared" si="575"/>
        <v>1.4368999999999998</v>
      </c>
      <c r="AN671" s="37">
        <f t="shared" si="575"/>
        <v>1.4368999999999998</v>
      </c>
      <c r="AO671" s="37">
        <f t="shared" si="575"/>
        <v>1.4368999999999998</v>
      </c>
      <c r="AP671" s="37">
        <f t="shared" si="575"/>
        <v>1.4368999999999998</v>
      </c>
    </row>
    <row r="672" spans="1:42" hidden="1" outlineLevel="2" x14ac:dyDescent="0.25">
      <c r="A672" s="5" t="s">
        <v>933</v>
      </c>
      <c r="B672" s="5" t="s">
        <v>874</v>
      </c>
      <c r="C672" s="5" t="s">
        <v>888</v>
      </c>
      <c r="D672" s="36"/>
      <c r="E672" s="36"/>
      <c r="F672" s="36"/>
      <c r="G672" s="36"/>
      <c r="H672" s="5" t="str">
        <f>INDEX(Variables!$B$5:$B$65,MATCH($A672,Variables!$A$5:$A$65,0))&amp;IF($C672="",""," | "&amp;INDEX(Mapping!$B$5:$B$26,MATCH($C672,Mapping!$A$5:$A$26,0))&amp;" | "&amp;INDEX(Mapping!$B$30:$B$41,MATCH($B672,Mapping!$A$30:$A$41,0)))</f>
        <v>Total new policy | Iron &amp; steel | LPG</v>
      </c>
      <c r="I672" s="5" t="str">
        <f>INDEX(Variables!$C$5:$C$65,MATCH($A672,Variables!$A$5:$A$65,0))</f>
        <v>$/GJ</v>
      </c>
      <c r="J672" s="5" t="str">
        <f>INDEX(Variables!$E$5:$E$65,MATCH($A672,Variables!$A$5:$A$65,0))</f>
        <v>New carbon tax + new excise tax</v>
      </c>
      <c r="K672" s="5"/>
      <c r="L672" s="23" t="str">
        <f>LOWER(Settings!$C$4)&amp;".mit."&amp;$A672&amp;IF($C672="","","."&amp;$C672&amp;"."&amp;$B672)&amp;IF(INDEX(Variables!$D$5:$D$65,MATCH($A672,Variables!$A$5:$A$65,0))="","","."&amp;INDEX(Variables!$D$5:$D$65,MATCH($A672,Variables!$A$5:$A$65,0)))&amp;"."&amp;L$5</f>
        <v>egy.mit.nce.irn.lpg.a.1</v>
      </c>
      <c r="M672" s="38">
        <f t="shared" ref="M672:Z672" si="576">M654+M663</f>
        <v>0</v>
      </c>
      <c r="N672" s="37">
        <f t="shared" si="576"/>
        <v>0</v>
      </c>
      <c r="O672" s="37">
        <f t="shared" si="576"/>
        <v>0</v>
      </c>
      <c r="P672" s="37">
        <f t="shared" si="576"/>
        <v>0</v>
      </c>
      <c r="Q672" s="37">
        <f t="shared" si="576"/>
        <v>0</v>
      </c>
      <c r="R672" s="37">
        <f t="shared" si="576"/>
        <v>0</v>
      </c>
      <c r="S672" s="37">
        <f t="shared" si="576"/>
        <v>0</v>
      </c>
      <c r="T672" s="37">
        <f t="shared" si="576"/>
        <v>0</v>
      </c>
      <c r="U672" s="37">
        <f t="shared" si="576"/>
        <v>0</v>
      </c>
      <c r="V672" s="37">
        <f t="shared" si="576"/>
        <v>0</v>
      </c>
      <c r="W672" s="37">
        <f t="shared" si="576"/>
        <v>0</v>
      </c>
      <c r="X672" s="37">
        <f t="shared" si="576"/>
        <v>0</v>
      </c>
      <c r="Y672" s="37">
        <f t="shared" si="576"/>
        <v>0</v>
      </c>
      <c r="Z672" s="37">
        <f t="shared" si="576"/>
        <v>0</v>
      </c>
      <c r="AA672" s="37"/>
      <c r="AB672" s="23" t="str">
        <f>LOWER(Settings!$C$4)&amp;".mit."&amp;$A672&amp;IF($C672="","","."&amp;$C672&amp;"."&amp;$B672)&amp;IF(INDEX(Variables!$D$5:$D$65,MATCH($A672,Variables!$A$5:$A$65,0))="","","."&amp;INDEX(Variables!$D$5:$D$65,MATCH($A672,Variables!$A$5:$A$65,0)))&amp;"."&amp;AB$5</f>
        <v>egy.mit.nce.irn.lpg.a.2</v>
      </c>
      <c r="AC672" s="38">
        <f t="shared" ref="AC672:AP672" si="577">AC654+AC663</f>
        <v>0</v>
      </c>
      <c r="AD672" s="37">
        <f t="shared" si="577"/>
        <v>0</v>
      </c>
      <c r="AE672" s="37">
        <f t="shared" si="577"/>
        <v>0</v>
      </c>
      <c r="AF672" s="37">
        <f t="shared" si="577"/>
        <v>0</v>
      </c>
      <c r="AG672" s="37">
        <f t="shared" si="577"/>
        <v>0</v>
      </c>
      <c r="AH672" s="37">
        <f t="shared" si="577"/>
        <v>1.3719999999999999</v>
      </c>
      <c r="AI672" s="37">
        <f t="shared" si="577"/>
        <v>1.3719999999999999</v>
      </c>
      <c r="AJ672" s="37">
        <f t="shared" si="577"/>
        <v>1.3719999999999999</v>
      </c>
      <c r="AK672" s="37">
        <f t="shared" si="577"/>
        <v>1.3719999999999999</v>
      </c>
      <c r="AL672" s="37">
        <f t="shared" si="577"/>
        <v>1.3719999999999999</v>
      </c>
      <c r="AM672" s="37">
        <f t="shared" si="577"/>
        <v>1.3719999999999999</v>
      </c>
      <c r="AN672" s="37">
        <f t="shared" si="577"/>
        <v>1.3719999999999999</v>
      </c>
      <c r="AO672" s="37">
        <f t="shared" si="577"/>
        <v>1.3719999999999999</v>
      </c>
      <c r="AP672" s="37">
        <f t="shared" si="577"/>
        <v>1.3719999999999999</v>
      </c>
    </row>
    <row r="673" spans="1:42" hidden="1" outlineLevel="2" x14ac:dyDescent="0.25">
      <c r="A673" s="5" t="s">
        <v>933</v>
      </c>
      <c r="B673" s="5" t="s">
        <v>875</v>
      </c>
      <c r="C673" s="5" t="s">
        <v>888</v>
      </c>
      <c r="D673" s="36"/>
      <c r="E673" s="36"/>
      <c r="F673" s="36"/>
      <c r="G673" s="36"/>
      <c r="H673" s="5" t="str">
        <f>INDEX(Variables!$B$5:$B$65,MATCH($A673,Variables!$A$5:$A$65,0))&amp;IF($C673="",""," | "&amp;INDEX(Mapping!$B$5:$B$26,MATCH($C673,Mapping!$A$5:$A$26,0))&amp;" | "&amp;INDEX(Mapping!$B$30:$B$41,MATCH($B673,Mapping!$A$30:$A$41,0)))</f>
        <v>Total new policy | Iron &amp; steel | Kerosene</v>
      </c>
      <c r="I673" s="5" t="str">
        <f>INDEX(Variables!$C$5:$C$65,MATCH($A673,Variables!$A$5:$A$65,0))</f>
        <v>$/GJ</v>
      </c>
      <c r="J673" s="5" t="str">
        <f>INDEX(Variables!$E$5:$E$65,MATCH($A673,Variables!$A$5:$A$65,0))</f>
        <v>New carbon tax + new excise tax</v>
      </c>
      <c r="K673" s="5"/>
      <c r="L673" s="23" t="str">
        <f>LOWER(Settings!$C$4)&amp;".mit."&amp;$A673&amp;IF($C673="","","."&amp;$C673&amp;"."&amp;$B673)&amp;IF(INDEX(Variables!$D$5:$D$65,MATCH($A673,Variables!$A$5:$A$65,0))="","","."&amp;INDEX(Variables!$D$5:$D$65,MATCH($A673,Variables!$A$5:$A$65,0)))&amp;"."&amp;L$5</f>
        <v>egy.mit.nce.irn.ker.a.1</v>
      </c>
      <c r="M673" s="38">
        <f t="shared" ref="M673:Z673" si="578">M655+M664</f>
        <v>0</v>
      </c>
      <c r="N673" s="37">
        <f t="shared" si="578"/>
        <v>0</v>
      </c>
      <c r="O673" s="37">
        <f t="shared" si="578"/>
        <v>0</v>
      </c>
      <c r="P673" s="37">
        <f t="shared" si="578"/>
        <v>0</v>
      </c>
      <c r="Q673" s="37">
        <f t="shared" si="578"/>
        <v>0</v>
      </c>
      <c r="R673" s="37">
        <f t="shared" si="578"/>
        <v>0</v>
      </c>
      <c r="S673" s="37">
        <f t="shared" si="578"/>
        <v>0</v>
      </c>
      <c r="T673" s="37">
        <f t="shared" si="578"/>
        <v>0</v>
      </c>
      <c r="U673" s="37">
        <f t="shared" si="578"/>
        <v>0</v>
      </c>
      <c r="V673" s="37">
        <f t="shared" si="578"/>
        <v>0</v>
      </c>
      <c r="W673" s="37">
        <f t="shared" si="578"/>
        <v>0</v>
      </c>
      <c r="X673" s="37">
        <f t="shared" si="578"/>
        <v>0</v>
      </c>
      <c r="Y673" s="37">
        <f t="shared" si="578"/>
        <v>0</v>
      </c>
      <c r="Z673" s="37">
        <f t="shared" si="578"/>
        <v>0</v>
      </c>
      <c r="AA673" s="37"/>
      <c r="AB673" s="23" t="str">
        <f>LOWER(Settings!$C$4)&amp;".mit."&amp;$A673&amp;IF($C673="","","."&amp;$C673&amp;"."&amp;$B673)&amp;IF(INDEX(Variables!$D$5:$D$65,MATCH($A673,Variables!$A$5:$A$65,0))="","","."&amp;INDEX(Variables!$D$5:$D$65,MATCH($A673,Variables!$A$5:$A$65,0)))&amp;"."&amp;AB$5</f>
        <v>egy.mit.nce.irn.ker.a.2</v>
      </c>
      <c r="AC673" s="38">
        <f t="shared" ref="AC673:AP673" si="579">AC655+AC664</f>
        <v>0</v>
      </c>
      <c r="AD673" s="37">
        <f t="shared" si="579"/>
        <v>0</v>
      </c>
      <c r="AE673" s="37">
        <f t="shared" si="579"/>
        <v>0</v>
      </c>
      <c r="AF673" s="37">
        <f t="shared" si="579"/>
        <v>0</v>
      </c>
      <c r="AG673" s="37">
        <f t="shared" si="579"/>
        <v>0</v>
      </c>
      <c r="AH673" s="37">
        <f t="shared" si="579"/>
        <v>1.3558600000000001</v>
      </c>
      <c r="AI673" s="37">
        <f t="shared" si="579"/>
        <v>1.3558600000000001</v>
      </c>
      <c r="AJ673" s="37">
        <f t="shared" si="579"/>
        <v>1.3558600000000001</v>
      </c>
      <c r="AK673" s="37">
        <f t="shared" si="579"/>
        <v>1.3558600000000001</v>
      </c>
      <c r="AL673" s="37">
        <f t="shared" si="579"/>
        <v>1.3558600000000001</v>
      </c>
      <c r="AM673" s="37">
        <f t="shared" si="579"/>
        <v>1.3558600000000001</v>
      </c>
      <c r="AN673" s="37">
        <f t="shared" si="579"/>
        <v>1.3558600000000001</v>
      </c>
      <c r="AO673" s="37">
        <f t="shared" si="579"/>
        <v>1.3558600000000001</v>
      </c>
      <c r="AP673" s="37">
        <f t="shared" si="579"/>
        <v>1.3558600000000001</v>
      </c>
    </row>
    <row r="674" spans="1:42" hidden="1" outlineLevel="2" x14ac:dyDescent="0.25">
      <c r="A674" s="5" t="s">
        <v>933</v>
      </c>
      <c r="B674" s="5" t="s">
        <v>876</v>
      </c>
      <c r="C674" s="5" t="s">
        <v>888</v>
      </c>
      <c r="D674" s="36"/>
      <c r="E674" s="36"/>
      <c r="F674" s="36"/>
      <c r="G674" s="36"/>
      <c r="H674" s="5" t="str">
        <f>INDEX(Variables!$B$5:$B$65,MATCH($A674,Variables!$A$5:$A$65,0))&amp;IF($C674="",""," | "&amp;INDEX(Mapping!$B$5:$B$26,MATCH($C674,Mapping!$A$5:$A$26,0))&amp;" | "&amp;INDEX(Mapping!$B$30:$B$41,MATCH($B674,Mapping!$A$30:$A$41,0)))</f>
        <v>Total new policy | Iron &amp; steel | Other oil products</v>
      </c>
      <c r="I674" s="5" t="str">
        <f>INDEX(Variables!$C$5:$C$65,MATCH($A674,Variables!$A$5:$A$65,0))</f>
        <v>$/GJ</v>
      </c>
      <c r="J674" s="5" t="str">
        <f>INDEX(Variables!$E$5:$E$65,MATCH($A674,Variables!$A$5:$A$65,0))</f>
        <v>New carbon tax + new excise tax</v>
      </c>
      <c r="K674" s="5"/>
      <c r="L674" s="23" t="str">
        <f>LOWER(Settings!$C$4)&amp;".mit."&amp;$A674&amp;IF($C674="","","."&amp;$C674&amp;"."&amp;$B674)&amp;IF(INDEX(Variables!$D$5:$D$65,MATCH($A674,Variables!$A$5:$A$65,0))="","","."&amp;INDEX(Variables!$D$5:$D$65,MATCH($A674,Variables!$A$5:$A$65,0)))&amp;"."&amp;L$5</f>
        <v>egy.mit.nce.irn.oop.a.1</v>
      </c>
      <c r="M674" s="38">
        <f t="shared" ref="M674:Z674" si="580">M656+M665</f>
        <v>0</v>
      </c>
      <c r="N674" s="37">
        <f t="shared" si="580"/>
        <v>0</v>
      </c>
      <c r="O674" s="37">
        <f t="shared" si="580"/>
        <v>0</v>
      </c>
      <c r="P674" s="37">
        <f t="shared" si="580"/>
        <v>0</v>
      </c>
      <c r="Q674" s="37">
        <f t="shared" si="580"/>
        <v>0</v>
      </c>
      <c r="R674" s="37">
        <f t="shared" si="580"/>
        <v>0</v>
      </c>
      <c r="S674" s="37">
        <f t="shared" si="580"/>
        <v>0</v>
      </c>
      <c r="T674" s="37">
        <f t="shared" si="580"/>
        <v>0</v>
      </c>
      <c r="U674" s="37">
        <f t="shared" si="580"/>
        <v>0</v>
      </c>
      <c r="V674" s="37">
        <f t="shared" si="580"/>
        <v>0</v>
      </c>
      <c r="W674" s="37">
        <f t="shared" si="580"/>
        <v>0</v>
      </c>
      <c r="X674" s="37">
        <f t="shared" si="580"/>
        <v>0</v>
      </c>
      <c r="Y674" s="37">
        <f t="shared" si="580"/>
        <v>0</v>
      </c>
      <c r="Z674" s="37">
        <f t="shared" si="580"/>
        <v>0</v>
      </c>
      <c r="AA674" s="37"/>
      <c r="AB674" s="23" t="str">
        <f>LOWER(Settings!$C$4)&amp;".mit."&amp;$A674&amp;IF($C674="","","."&amp;$C674&amp;"."&amp;$B674)&amp;IF(INDEX(Variables!$D$5:$D$65,MATCH($A674,Variables!$A$5:$A$65,0))="","","."&amp;INDEX(Variables!$D$5:$D$65,MATCH($A674,Variables!$A$5:$A$65,0)))&amp;"."&amp;AB$5</f>
        <v>egy.mit.nce.irn.oop.a.2</v>
      </c>
      <c r="AC674" s="38">
        <f t="shared" ref="AC674:AP674" si="581">AC656+AC665</f>
        <v>0</v>
      </c>
      <c r="AD674" s="37">
        <f t="shared" si="581"/>
        <v>0</v>
      </c>
      <c r="AE674" s="37">
        <f t="shared" si="581"/>
        <v>0</v>
      </c>
      <c r="AF674" s="37">
        <f t="shared" si="581"/>
        <v>0</v>
      </c>
      <c r="AG674" s="37">
        <f t="shared" si="581"/>
        <v>0</v>
      </c>
      <c r="AH674" s="37">
        <f t="shared" si="581"/>
        <v>1.534</v>
      </c>
      <c r="AI674" s="37">
        <f t="shared" si="581"/>
        <v>1.534</v>
      </c>
      <c r="AJ674" s="37">
        <f t="shared" si="581"/>
        <v>1.534</v>
      </c>
      <c r="AK674" s="37">
        <f t="shared" si="581"/>
        <v>1.534</v>
      </c>
      <c r="AL674" s="37">
        <f t="shared" si="581"/>
        <v>1.534</v>
      </c>
      <c r="AM674" s="37">
        <f t="shared" si="581"/>
        <v>1.534</v>
      </c>
      <c r="AN674" s="37">
        <f t="shared" si="581"/>
        <v>1.534</v>
      </c>
      <c r="AO674" s="37">
        <f t="shared" si="581"/>
        <v>1.534</v>
      </c>
      <c r="AP674" s="37">
        <f t="shared" si="581"/>
        <v>1.534</v>
      </c>
    </row>
    <row r="675" spans="1:42" hidden="1" outlineLevel="2" x14ac:dyDescent="0.25">
      <c r="A675" s="5" t="s">
        <v>933</v>
      </c>
      <c r="B675" s="5" t="s">
        <v>877</v>
      </c>
      <c r="C675" s="5" t="s">
        <v>888</v>
      </c>
      <c r="D675" s="36"/>
      <c r="E675" s="36"/>
      <c r="F675" s="36"/>
      <c r="G675" s="36"/>
      <c r="H675" s="5" t="str">
        <f>INDEX(Variables!$B$5:$B$65,MATCH($A675,Variables!$A$5:$A$65,0))&amp;IF($C675="",""," | "&amp;INDEX(Mapping!$B$5:$B$26,MATCH($C675,Mapping!$A$5:$A$26,0))&amp;" | "&amp;INDEX(Mapping!$B$30:$B$41,MATCH($B675,Mapping!$A$30:$A$41,0)))</f>
        <v>Total new policy | Iron &amp; steel | Biomass</v>
      </c>
      <c r="I675" s="5" t="str">
        <f>INDEX(Variables!$C$5:$C$65,MATCH($A675,Variables!$A$5:$A$65,0))</f>
        <v>$/GJ</v>
      </c>
      <c r="J675" s="5" t="str">
        <f>INDEX(Variables!$E$5:$E$65,MATCH($A675,Variables!$A$5:$A$65,0))</f>
        <v>New carbon tax + new excise tax</v>
      </c>
      <c r="K675" s="5"/>
      <c r="L675" s="23" t="str">
        <f>LOWER(Settings!$C$4)&amp;".mit."&amp;$A675&amp;IF($C675="","","."&amp;$C675&amp;"."&amp;$B675)&amp;IF(INDEX(Variables!$D$5:$D$65,MATCH($A675,Variables!$A$5:$A$65,0))="","","."&amp;INDEX(Variables!$D$5:$D$65,MATCH($A675,Variables!$A$5:$A$65,0)))&amp;"."&amp;L$5</f>
        <v>egy.mit.nce.irn.bio.a.1</v>
      </c>
      <c r="M675" s="38">
        <f t="shared" ref="M675:Z675" si="582">M657+M666</f>
        <v>0</v>
      </c>
      <c r="N675" s="37">
        <f t="shared" si="582"/>
        <v>0</v>
      </c>
      <c r="O675" s="37">
        <f t="shared" si="582"/>
        <v>0</v>
      </c>
      <c r="P675" s="37">
        <f t="shared" si="582"/>
        <v>0</v>
      </c>
      <c r="Q675" s="37">
        <f t="shared" si="582"/>
        <v>0</v>
      </c>
      <c r="R675" s="37">
        <f t="shared" si="582"/>
        <v>0</v>
      </c>
      <c r="S675" s="37">
        <f t="shared" si="582"/>
        <v>0</v>
      </c>
      <c r="T675" s="37">
        <f t="shared" si="582"/>
        <v>0</v>
      </c>
      <c r="U675" s="37">
        <f t="shared" si="582"/>
        <v>0</v>
      </c>
      <c r="V675" s="37">
        <f t="shared" si="582"/>
        <v>0</v>
      </c>
      <c r="W675" s="37">
        <f t="shared" si="582"/>
        <v>0</v>
      </c>
      <c r="X675" s="37">
        <f t="shared" si="582"/>
        <v>0</v>
      </c>
      <c r="Y675" s="37">
        <f t="shared" si="582"/>
        <v>0</v>
      </c>
      <c r="Z675" s="37">
        <f t="shared" si="582"/>
        <v>0</v>
      </c>
      <c r="AA675" s="37"/>
      <c r="AB675" s="23" t="str">
        <f>LOWER(Settings!$C$4)&amp;".mit."&amp;$A675&amp;IF($C675="","","."&amp;$C675&amp;"."&amp;$B675)&amp;IF(INDEX(Variables!$D$5:$D$65,MATCH($A675,Variables!$A$5:$A$65,0))="","","."&amp;INDEX(Variables!$D$5:$D$65,MATCH($A675,Variables!$A$5:$A$65,0)))&amp;"."&amp;AB$5</f>
        <v>egy.mit.nce.irn.bio.a.2</v>
      </c>
      <c r="AC675" s="38">
        <f t="shared" ref="AC675:AP675" si="583">AC657+AC666</f>
        <v>0</v>
      </c>
      <c r="AD675" s="37">
        <f t="shared" si="583"/>
        <v>0</v>
      </c>
      <c r="AE675" s="37">
        <f t="shared" si="583"/>
        <v>0</v>
      </c>
      <c r="AF675" s="37">
        <f t="shared" si="583"/>
        <v>0</v>
      </c>
      <c r="AG675" s="37">
        <f t="shared" si="583"/>
        <v>0</v>
      </c>
      <c r="AH675" s="37">
        <f t="shared" si="583"/>
        <v>0</v>
      </c>
      <c r="AI675" s="37">
        <f t="shared" si="583"/>
        <v>0</v>
      </c>
      <c r="AJ675" s="37">
        <f t="shared" si="583"/>
        <v>0</v>
      </c>
      <c r="AK675" s="37">
        <f t="shared" si="583"/>
        <v>0</v>
      </c>
      <c r="AL675" s="37">
        <f t="shared" si="583"/>
        <v>0</v>
      </c>
      <c r="AM675" s="37">
        <f t="shared" si="583"/>
        <v>0</v>
      </c>
      <c r="AN675" s="37">
        <f t="shared" si="583"/>
        <v>0</v>
      </c>
      <c r="AO675" s="37">
        <f t="shared" si="583"/>
        <v>0</v>
      </c>
      <c r="AP675" s="37">
        <f t="shared" si="583"/>
        <v>0</v>
      </c>
    </row>
    <row r="676" spans="1:42" hidden="1" outlineLevel="2" x14ac:dyDescent="0.25"/>
    <row r="677" spans="1:42" hidden="1" outlineLevel="2" x14ac:dyDescent="0.25">
      <c r="A677" s="5" t="s">
        <v>934</v>
      </c>
      <c r="B677" s="5" t="s">
        <v>869</v>
      </c>
      <c r="C677" s="5" t="s">
        <v>888</v>
      </c>
      <c r="D677" s="37">
        <f>INDEX(Inputs!$R$5:$R$132,MATCH($B677&amp;"|"&amp;$C677,Inputs!$A$5:$A$132,0))</f>
        <v>3</v>
      </c>
      <c r="E677" s="37">
        <f>INDEX(Inputs!$S$5:$S$132,MATCH($B677&amp;"|"&amp;$C677,Inputs!$A$5:$A$132,0))</f>
        <v>0</v>
      </c>
      <c r="F677" s="36"/>
      <c r="G677" s="36"/>
      <c r="H677" s="5" t="str">
        <f>INDEX(Variables!$B$5:$B$65,MATCH($A677,Variables!$A$5:$A$65,0))&amp;IF($C677="",""," | "&amp;INDEX(Mapping!$B$5:$B$26,MATCH($C677,Mapping!$A$5:$A$26,0))&amp;" | "&amp;INDEX(Mapping!$B$30:$B$41,MATCH($B677,Mapping!$A$30:$A$41,0)))</f>
        <v>After-tax price | Iron &amp; steel | Coal</v>
      </c>
      <c r="I677" s="5" t="str">
        <f>INDEX(Variables!$C$5:$C$65,MATCH($A677,Variables!$A$5:$A$65,0))</f>
        <v>$/GJ real</v>
      </c>
      <c r="J677" s="5" t="str">
        <f>INDEX(Variables!$E$5:$E$65,MATCH($A677,Variables!$A$5:$A$65,0))</f>
        <v>max(rpb of the price fuel + nce x (1 + VAT rate), 0.01)</v>
      </c>
      <c r="K677" s="5"/>
      <c r="L677" s="23" t="str">
        <f>LOWER(Settings!$C$4)&amp;".mit."&amp;$A677&amp;IF($C677="","","."&amp;$C677&amp;"."&amp;$B677)&amp;IF(INDEX(Variables!$D$5:$D$65,MATCH($A677,Variables!$A$5:$A$65,0))="","","."&amp;INDEX(Variables!$D$5:$D$65,MATCH($A677,Variables!$A$5:$A$65,0)))&amp;"."&amp;L$5</f>
        <v>egy.mit.atp.irn.coa.e.1</v>
      </c>
      <c r="M677" s="38">
        <f t="shared" ref="M677:Y677" si="584">MAX(INDEX(M$184:M$195,$D677)+M668*(1+$E677),0.01)</f>
        <v>11.467079025356757</v>
      </c>
      <c r="N677" s="37">
        <f t="shared" si="584"/>
        <v>8.8301631277145294</v>
      </c>
      <c r="O677" s="37">
        <f t="shared" si="584"/>
        <v>7.7211744405825611</v>
      </c>
      <c r="P677" s="37">
        <f t="shared" si="584"/>
        <v>7.2747771385179094</v>
      </c>
      <c r="Q677" s="37">
        <f t="shared" si="584"/>
        <v>7.5207397457979015</v>
      </c>
      <c r="R677" s="37">
        <f t="shared" si="584"/>
        <v>7.5762227077119633</v>
      </c>
      <c r="S677" s="37">
        <f t="shared" si="584"/>
        <v>7.5499147722595765</v>
      </c>
      <c r="T677" s="37">
        <f t="shared" si="584"/>
        <v>7.5217026616253753</v>
      </c>
      <c r="U677" s="37">
        <f t="shared" si="584"/>
        <v>7.4915083708146737</v>
      </c>
      <c r="V677" s="37">
        <f t="shared" si="584"/>
        <v>7.4623696512197375</v>
      </c>
      <c r="W677" s="37">
        <f t="shared" si="584"/>
        <v>7.4623696512197375</v>
      </c>
      <c r="X677" s="37">
        <f t="shared" si="584"/>
        <v>7.4623696512197375</v>
      </c>
      <c r="Y677" s="37">
        <f t="shared" si="584"/>
        <v>7.4623696512197375</v>
      </c>
      <c r="Z677" s="39">
        <f>POSTTAX(INDEX(Z$184:Z$195,$D677),Z668,$E677)</f>
        <v>7.4623696512197375</v>
      </c>
      <c r="AA677" s="39"/>
      <c r="AB677" s="23" t="str">
        <f>LOWER(Settings!$C$4)&amp;".mit."&amp;$A677&amp;IF($C677="","","."&amp;$C677&amp;"."&amp;$B677)&amp;IF(INDEX(Variables!$D$5:$D$65,MATCH($A677,Variables!$A$5:$A$65,0))="","","."&amp;INDEX(Variables!$D$5:$D$65,MATCH($A677,Variables!$A$5:$A$65,0)))&amp;"."&amp;AB$5</f>
        <v>egy.mit.atp.irn.coa.e.2</v>
      </c>
      <c r="AC677" s="38">
        <f t="shared" ref="AC677:AO677" si="585">MAX(INDEX(AC$184:AC$195,$D677)+AC668*(1+$E677),0.01)</f>
        <v>11.467079025356757</v>
      </c>
      <c r="AD677" s="37">
        <f t="shared" si="585"/>
        <v>8.8301631277145294</v>
      </c>
      <c r="AE677" s="37">
        <f t="shared" si="585"/>
        <v>7.7211744405825611</v>
      </c>
      <c r="AF677" s="37">
        <f t="shared" si="585"/>
        <v>7.2747771385179094</v>
      </c>
      <c r="AG677" s="37">
        <f t="shared" si="585"/>
        <v>7.5207397457979015</v>
      </c>
      <c r="AH677" s="37">
        <f t="shared" si="585"/>
        <v>9.5762227077119633</v>
      </c>
      <c r="AI677" s="37">
        <f t="shared" si="585"/>
        <v>9.5499147722595765</v>
      </c>
      <c r="AJ677" s="37">
        <f t="shared" si="585"/>
        <v>9.5217026616253762</v>
      </c>
      <c r="AK677" s="37">
        <f t="shared" si="585"/>
        <v>9.4915083708146746</v>
      </c>
      <c r="AL677" s="37">
        <f t="shared" si="585"/>
        <v>9.4623696512197384</v>
      </c>
      <c r="AM677" s="37">
        <f t="shared" si="585"/>
        <v>9.4623696512197384</v>
      </c>
      <c r="AN677" s="37">
        <f t="shared" si="585"/>
        <v>9.4623696512197384</v>
      </c>
      <c r="AO677" s="37">
        <f t="shared" si="585"/>
        <v>9.4623696512197384</v>
      </c>
      <c r="AP677" s="39">
        <f>POSTTAX(INDEX(AP$184:AP$195,$D677),AP668,$E677)</f>
        <v>9.4623696512197384</v>
      </c>
    </row>
    <row r="678" spans="1:42" hidden="1" outlineLevel="2" x14ac:dyDescent="0.25">
      <c r="A678" s="5" t="s">
        <v>934</v>
      </c>
      <c r="B678" s="5" t="s">
        <v>871</v>
      </c>
      <c r="C678" s="5" t="s">
        <v>888</v>
      </c>
      <c r="D678" s="37">
        <f>INDEX(Inputs!$R$5:$R$132,MATCH($B678&amp;"|"&amp;$C678,Inputs!$A$5:$A$132,0))</f>
        <v>6</v>
      </c>
      <c r="E678" s="37">
        <f>INDEX(Inputs!$S$5:$S$132,MATCH($B678&amp;"|"&amp;$C678,Inputs!$A$5:$A$132,0))</f>
        <v>0</v>
      </c>
      <c r="F678" s="36"/>
      <c r="G678" s="36"/>
      <c r="H678" s="5" t="str">
        <f>INDEX(Variables!$B$5:$B$65,MATCH($A678,Variables!$A$5:$A$65,0))&amp;IF($C678="",""," | "&amp;INDEX(Mapping!$B$5:$B$26,MATCH($C678,Mapping!$A$5:$A$26,0))&amp;" | "&amp;INDEX(Mapping!$B$30:$B$41,MATCH($B678,Mapping!$A$30:$A$41,0)))</f>
        <v>After-tax price | Iron &amp; steel | Natural gas</v>
      </c>
      <c r="I678" s="5" t="str">
        <f>INDEX(Variables!$C$5:$C$65,MATCH($A678,Variables!$A$5:$A$65,0))</f>
        <v>$/GJ real</v>
      </c>
      <c r="J678" s="5" t="str">
        <f>INDEX(Variables!$E$5:$E$65,MATCH($A678,Variables!$A$5:$A$65,0))</f>
        <v>max(rpb of the price fuel + nce x (1 + VAT rate), 0.01)</v>
      </c>
      <c r="K678" s="5"/>
      <c r="L678" s="23" t="str">
        <f>LOWER(Settings!$C$4)&amp;".mit."&amp;$A678&amp;IF($C678="","","."&amp;$C678&amp;"."&amp;$B678)&amp;IF(INDEX(Variables!$D$5:$D$65,MATCH($A678,Variables!$A$5:$A$65,0))="","","."&amp;INDEX(Variables!$D$5:$D$65,MATCH($A678,Variables!$A$5:$A$65,0)))&amp;"."&amp;L$5</f>
        <v>egy.mit.atp.irn.nga.e.1</v>
      </c>
      <c r="M678" s="38">
        <f t="shared" ref="M678:Y678" si="586">MAX(INDEX(M$184:M$195,$D678)+M669*(1+$E678),0.01)</f>
        <v>5.3362217651456945</v>
      </c>
      <c r="N678" s="37">
        <f t="shared" si="586"/>
        <v>5.010091319619435</v>
      </c>
      <c r="O678" s="37">
        <f t="shared" si="586"/>
        <v>5.0870036796421561</v>
      </c>
      <c r="P678" s="37">
        <f t="shared" si="586"/>
        <v>5.0870036796421561</v>
      </c>
      <c r="Q678" s="37">
        <f t="shared" si="586"/>
        <v>5.0870036796421561</v>
      </c>
      <c r="R678" s="37">
        <f t="shared" si="586"/>
        <v>5.0870036796421561</v>
      </c>
      <c r="S678" s="37">
        <f t="shared" si="586"/>
        <v>5.0870036796421561</v>
      </c>
      <c r="T678" s="37">
        <f t="shared" si="586"/>
        <v>5.0870036796421561</v>
      </c>
      <c r="U678" s="37">
        <f t="shared" si="586"/>
        <v>5.0870036796421561</v>
      </c>
      <c r="V678" s="37">
        <f t="shared" si="586"/>
        <v>5.0870036796421561</v>
      </c>
      <c r="W678" s="37">
        <f t="shared" si="586"/>
        <v>5.0870036796421561</v>
      </c>
      <c r="X678" s="37">
        <f t="shared" si="586"/>
        <v>5.0870036796421561</v>
      </c>
      <c r="Y678" s="37">
        <f t="shared" si="586"/>
        <v>5.0870036796421561</v>
      </c>
      <c r="Z678" s="39">
        <f>POSTTAX(INDEX(Z$184:Z$195,$D678),Z669,$E678)</f>
        <v>5.0870036796421561</v>
      </c>
      <c r="AA678" s="39"/>
      <c r="AB678" s="23" t="str">
        <f>LOWER(Settings!$C$4)&amp;".mit."&amp;$A678&amp;IF($C678="","","."&amp;$C678&amp;"."&amp;$B678)&amp;IF(INDEX(Variables!$D$5:$D$65,MATCH($A678,Variables!$A$5:$A$65,0))="","","."&amp;INDEX(Variables!$D$5:$D$65,MATCH($A678,Variables!$A$5:$A$65,0)))&amp;"."&amp;AB$5</f>
        <v>egy.mit.atp.irn.nga.e.2</v>
      </c>
      <c r="AC678" s="38">
        <f t="shared" ref="AC678:AO678" si="587">MAX(INDEX(AC$184:AC$195,$D678)+AC669*(1+$E678),0.01)</f>
        <v>5.3362217651456945</v>
      </c>
      <c r="AD678" s="37">
        <f t="shared" si="587"/>
        <v>5.010091319619435</v>
      </c>
      <c r="AE678" s="37">
        <f t="shared" si="587"/>
        <v>5.0870036796421561</v>
      </c>
      <c r="AF678" s="37">
        <f t="shared" si="587"/>
        <v>5.0870036796421561</v>
      </c>
      <c r="AG678" s="37">
        <f t="shared" si="587"/>
        <v>5.0870036796421561</v>
      </c>
      <c r="AH678" s="37">
        <f t="shared" si="587"/>
        <v>6.2030036796421566</v>
      </c>
      <c r="AI678" s="37">
        <f t="shared" si="587"/>
        <v>6.2030036796421566</v>
      </c>
      <c r="AJ678" s="37">
        <f t="shared" si="587"/>
        <v>6.2030036796421566</v>
      </c>
      <c r="AK678" s="37">
        <f t="shared" si="587"/>
        <v>6.2030036796421566</v>
      </c>
      <c r="AL678" s="37">
        <f t="shared" si="587"/>
        <v>6.2030036796421566</v>
      </c>
      <c r="AM678" s="37">
        <f t="shared" si="587"/>
        <v>6.2030036796421566</v>
      </c>
      <c r="AN678" s="37">
        <f t="shared" si="587"/>
        <v>6.2030036796421566</v>
      </c>
      <c r="AO678" s="37">
        <f t="shared" si="587"/>
        <v>6.2030036796421566</v>
      </c>
      <c r="AP678" s="39">
        <f>POSTTAX(INDEX(AP$184:AP$195,$D678),AP669,$E678)</f>
        <v>6.2030036796421566</v>
      </c>
    </row>
    <row r="679" spans="1:42" hidden="1" outlineLevel="2" x14ac:dyDescent="0.25">
      <c r="A679" s="5" t="s">
        <v>934</v>
      </c>
      <c r="B679" s="5" t="s">
        <v>872</v>
      </c>
      <c r="C679" s="5" t="s">
        <v>888</v>
      </c>
      <c r="D679" s="37">
        <f>INDEX(Inputs!$R$5:$R$132,MATCH($B679&amp;"|"&amp;$C679,Inputs!$A$5:$A$132,0))</f>
        <v>7</v>
      </c>
      <c r="E679" s="37">
        <f>INDEX(Inputs!$S$5:$S$132,MATCH($B679&amp;"|"&amp;$C679,Inputs!$A$5:$A$132,0))</f>
        <v>0.14000000000000001</v>
      </c>
      <c r="F679" s="36"/>
      <c r="G679" s="36"/>
      <c r="H679" s="5" t="str">
        <f>INDEX(Variables!$B$5:$B$65,MATCH($A679,Variables!$A$5:$A$65,0))&amp;IF($C679="",""," | "&amp;INDEX(Mapping!$B$5:$B$26,MATCH($C679,Mapping!$A$5:$A$26,0))&amp;" | "&amp;INDEX(Mapping!$B$30:$B$41,MATCH($B679,Mapping!$A$30:$A$41,0)))</f>
        <v>After-tax price | Iron &amp; steel | Gasoline</v>
      </c>
      <c r="I679" s="5" t="str">
        <f>INDEX(Variables!$C$5:$C$65,MATCH($A679,Variables!$A$5:$A$65,0))</f>
        <v>$/GJ real</v>
      </c>
      <c r="J679" s="5" t="str">
        <f>INDEX(Variables!$E$5:$E$65,MATCH($A679,Variables!$A$5:$A$65,0))</f>
        <v>max(rpb of the price fuel + nce x (1 + VAT rate), 0.01)</v>
      </c>
      <c r="K679" s="5"/>
      <c r="L679" s="23" t="str">
        <f>LOWER(Settings!$C$4)&amp;".mit."&amp;$A679&amp;IF($C679="","","."&amp;$C679&amp;"."&amp;$B679)&amp;IF(INDEX(Variables!$D$5:$D$65,MATCH($A679,Variables!$A$5:$A$65,0))="","","."&amp;INDEX(Variables!$D$5:$D$65,MATCH($A679,Variables!$A$5:$A$65,0)))&amp;"."&amp;L$5</f>
        <v>egy.mit.atp.irn.gso.e.1</v>
      </c>
      <c r="M679" s="38">
        <f t="shared" ref="M679:Y679" si="588">MAX(INDEX(M$184:M$195,$D679)+M670*(1+$E679),0.01)</f>
        <v>17.158693776206693</v>
      </c>
      <c r="N679" s="37">
        <f t="shared" si="588"/>
        <v>11.745025717344719</v>
      </c>
      <c r="O679" s="37">
        <f t="shared" si="588"/>
        <v>9.5760091057976258</v>
      </c>
      <c r="P679" s="37">
        <f t="shared" si="588"/>
        <v>9.5760091057976258</v>
      </c>
      <c r="Q679" s="37">
        <f t="shared" si="588"/>
        <v>9.5760091057976258</v>
      </c>
      <c r="R679" s="37">
        <f t="shared" si="588"/>
        <v>9.5760091057976258</v>
      </c>
      <c r="S679" s="37">
        <f t="shared" si="588"/>
        <v>9.5760091057976258</v>
      </c>
      <c r="T679" s="37">
        <f t="shared" si="588"/>
        <v>9.5760091057976258</v>
      </c>
      <c r="U679" s="37">
        <f t="shared" si="588"/>
        <v>9.5760091057976258</v>
      </c>
      <c r="V679" s="37">
        <f t="shared" si="588"/>
        <v>9.5760091057976258</v>
      </c>
      <c r="W679" s="37">
        <f t="shared" si="588"/>
        <v>9.5760091057976258</v>
      </c>
      <c r="X679" s="37">
        <f t="shared" si="588"/>
        <v>9.5760091057976258</v>
      </c>
      <c r="Y679" s="37">
        <f t="shared" si="588"/>
        <v>9.5760091057976258</v>
      </c>
      <c r="Z679" s="39">
        <f>POSTTAX(INDEX(Z$184:Z$195,$D679),Z670,$E679)</f>
        <v>9.5760091057976258</v>
      </c>
      <c r="AA679" s="39"/>
      <c r="AB679" s="23" t="str">
        <f>LOWER(Settings!$C$4)&amp;".mit."&amp;$A679&amp;IF($C679="","","."&amp;$C679&amp;"."&amp;$B679)&amp;IF(INDEX(Variables!$D$5:$D$65,MATCH($A679,Variables!$A$5:$A$65,0))="","","."&amp;INDEX(Variables!$D$5:$D$65,MATCH($A679,Variables!$A$5:$A$65,0)))&amp;"."&amp;AB$5</f>
        <v>egy.mit.atp.irn.gso.e.2</v>
      </c>
      <c r="AC679" s="38">
        <f t="shared" ref="AC679:AO679" si="589">MAX(INDEX(AC$184:AC$195,$D679)+AC670*(1+$E679),0.01)</f>
        <v>17.158693776206693</v>
      </c>
      <c r="AD679" s="37">
        <f t="shared" si="589"/>
        <v>11.745025717344719</v>
      </c>
      <c r="AE679" s="37">
        <f t="shared" si="589"/>
        <v>9.5760091057976258</v>
      </c>
      <c r="AF679" s="37">
        <f t="shared" si="589"/>
        <v>9.5760091057976258</v>
      </c>
      <c r="AG679" s="37">
        <f t="shared" si="589"/>
        <v>9.5760091057976258</v>
      </c>
      <c r="AH679" s="37">
        <f t="shared" si="589"/>
        <v>11.121689505797626</v>
      </c>
      <c r="AI679" s="37">
        <f t="shared" si="589"/>
        <v>11.121689505797626</v>
      </c>
      <c r="AJ679" s="37">
        <f t="shared" si="589"/>
        <v>11.121689505797626</v>
      </c>
      <c r="AK679" s="37">
        <f t="shared" si="589"/>
        <v>11.121689505797626</v>
      </c>
      <c r="AL679" s="37">
        <f t="shared" si="589"/>
        <v>11.121689505797626</v>
      </c>
      <c r="AM679" s="37">
        <f t="shared" si="589"/>
        <v>11.121689505797626</v>
      </c>
      <c r="AN679" s="37">
        <f t="shared" si="589"/>
        <v>11.121689505797626</v>
      </c>
      <c r="AO679" s="37">
        <f t="shared" si="589"/>
        <v>11.121689505797626</v>
      </c>
      <c r="AP679" s="39">
        <f>POSTTAX(INDEX(AP$184:AP$195,$D679),AP670,$E679)</f>
        <v>11.121689505797626</v>
      </c>
    </row>
    <row r="680" spans="1:42" hidden="1" outlineLevel="2" x14ac:dyDescent="0.25">
      <c r="A680" s="5" t="s">
        <v>934</v>
      </c>
      <c r="B680" s="5" t="s">
        <v>873</v>
      </c>
      <c r="C680" s="5" t="s">
        <v>888</v>
      </c>
      <c r="D680" s="37">
        <f>INDEX(Inputs!$R$5:$R$132,MATCH($B680&amp;"|"&amp;$C680,Inputs!$A$5:$A$132,0))</f>
        <v>8</v>
      </c>
      <c r="E680" s="37">
        <f>INDEX(Inputs!$S$5:$S$132,MATCH($B680&amp;"|"&amp;$C680,Inputs!$A$5:$A$132,0))</f>
        <v>0.14000000000000001</v>
      </c>
      <c r="F680" s="36"/>
      <c r="G680" s="36"/>
      <c r="H680" s="5" t="str">
        <f>INDEX(Variables!$B$5:$B$65,MATCH($A680,Variables!$A$5:$A$65,0))&amp;IF($C680="",""," | "&amp;INDEX(Mapping!$B$5:$B$26,MATCH($C680,Mapping!$A$5:$A$26,0))&amp;" | "&amp;INDEX(Mapping!$B$30:$B$41,MATCH($B680,Mapping!$A$30:$A$41,0)))</f>
        <v>After-tax price | Iron &amp; steel | Diesel</v>
      </c>
      <c r="I680" s="5" t="str">
        <f>INDEX(Variables!$C$5:$C$65,MATCH($A680,Variables!$A$5:$A$65,0))</f>
        <v>$/GJ real</v>
      </c>
      <c r="J680" s="5" t="str">
        <f>INDEX(Variables!$E$5:$E$65,MATCH($A680,Variables!$A$5:$A$65,0))</f>
        <v>max(rpb of the price fuel + nce x (1 + VAT rate), 0.01)</v>
      </c>
      <c r="K680" s="5"/>
      <c r="L680" s="23" t="str">
        <f>LOWER(Settings!$C$4)&amp;".mit."&amp;$A680&amp;IF($C680="","","."&amp;$C680&amp;"."&amp;$B680)&amp;IF(INDEX(Variables!$D$5:$D$65,MATCH($A680,Variables!$A$5:$A$65,0))="","","."&amp;INDEX(Variables!$D$5:$D$65,MATCH($A680,Variables!$A$5:$A$65,0)))&amp;"."&amp;L$5</f>
        <v>egy.mit.atp.irn.die.e.1</v>
      </c>
      <c r="M680" s="38">
        <f t="shared" ref="M680:Y680" si="590">MAX(INDEX(M$184:M$195,$D680)+M671*(1+$E680),0.01)</f>
        <v>11.119692825057085</v>
      </c>
      <c r="N680" s="37">
        <f t="shared" si="590"/>
        <v>7.5420264416843619</v>
      </c>
      <c r="O680" s="37">
        <f t="shared" si="590"/>
        <v>6.6774643953035433</v>
      </c>
      <c r="P680" s="37">
        <f t="shared" si="590"/>
        <v>6.6774643953035433</v>
      </c>
      <c r="Q680" s="37">
        <f t="shared" si="590"/>
        <v>6.6774643953035433</v>
      </c>
      <c r="R680" s="37">
        <f t="shared" si="590"/>
        <v>6.6774643953035433</v>
      </c>
      <c r="S680" s="37">
        <f t="shared" si="590"/>
        <v>6.6774643953035433</v>
      </c>
      <c r="T680" s="37">
        <f t="shared" si="590"/>
        <v>6.6774643953035433</v>
      </c>
      <c r="U680" s="37">
        <f t="shared" si="590"/>
        <v>6.6774643953035433</v>
      </c>
      <c r="V680" s="37">
        <f t="shared" si="590"/>
        <v>6.6774643953035433</v>
      </c>
      <c r="W680" s="37">
        <f t="shared" si="590"/>
        <v>6.6774643953035433</v>
      </c>
      <c r="X680" s="37">
        <f t="shared" si="590"/>
        <v>6.6774643953035433</v>
      </c>
      <c r="Y680" s="37">
        <f t="shared" si="590"/>
        <v>6.6774643953035433</v>
      </c>
      <c r="Z680" s="39">
        <f>POSTTAX(INDEX(Z$184:Z$195,$D680),Z671,$E680)</f>
        <v>6.6774643953035433</v>
      </c>
      <c r="AA680" s="39"/>
      <c r="AB680" s="23" t="str">
        <f>LOWER(Settings!$C$4)&amp;".mit."&amp;$A680&amp;IF($C680="","","."&amp;$C680&amp;"."&amp;$B680)&amp;IF(INDEX(Variables!$D$5:$D$65,MATCH($A680,Variables!$A$5:$A$65,0))="","","."&amp;INDEX(Variables!$D$5:$D$65,MATCH($A680,Variables!$A$5:$A$65,0)))&amp;"."&amp;AB$5</f>
        <v>egy.mit.atp.irn.die.e.2</v>
      </c>
      <c r="AC680" s="38">
        <f t="shared" ref="AC680:AO680" si="591">MAX(INDEX(AC$184:AC$195,$D680)+AC671*(1+$E680),0.01)</f>
        <v>11.119692825057085</v>
      </c>
      <c r="AD680" s="37">
        <f t="shared" si="591"/>
        <v>7.5420264416843619</v>
      </c>
      <c r="AE680" s="37">
        <f t="shared" si="591"/>
        <v>6.6774643953035433</v>
      </c>
      <c r="AF680" s="37">
        <f t="shared" si="591"/>
        <v>6.6774643953035433</v>
      </c>
      <c r="AG680" s="37">
        <f t="shared" si="591"/>
        <v>6.6774643953035433</v>
      </c>
      <c r="AH680" s="37">
        <f t="shared" si="591"/>
        <v>8.3155303953035435</v>
      </c>
      <c r="AI680" s="37">
        <f t="shared" si="591"/>
        <v>8.3155303953035435</v>
      </c>
      <c r="AJ680" s="37">
        <f t="shared" si="591"/>
        <v>8.3155303953035435</v>
      </c>
      <c r="AK680" s="37">
        <f t="shared" si="591"/>
        <v>8.3155303953035435</v>
      </c>
      <c r="AL680" s="37">
        <f t="shared" si="591"/>
        <v>8.3155303953035435</v>
      </c>
      <c r="AM680" s="37">
        <f t="shared" si="591"/>
        <v>8.3155303953035435</v>
      </c>
      <c r="AN680" s="37">
        <f t="shared" si="591"/>
        <v>8.3155303953035435</v>
      </c>
      <c r="AO680" s="37">
        <f t="shared" si="591"/>
        <v>8.3155303953035435</v>
      </c>
      <c r="AP680" s="39">
        <f>POSTTAX(INDEX(AP$184:AP$195,$D680),AP671,$E680)</f>
        <v>8.3155303953035435</v>
      </c>
    </row>
    <row r="681" spans="1:42" hidden="1" outlineLevel="2" x14ac:dyDescent="0.25">
      <c r="A681" s="5" t="s">
        <v>934</v>
      </c>
      <c r="B681" s="5" t="s">
        <v>874</v>
      </c>
      <c r="C681" s="5" t="s">
        <v>888</v>
      </c>
      <c r="D681" s="37">
        <f>INDEX(Inputs!$R$5:$R$132,MATCH($B681&amp;"|"&amp;$C681,Inputs!$A$5:$A$132,0))</f>
        <v>9</v>
      </c>
      <c r="E681" s="37">
        <f>INDEX(Inputs!$S$5:$S$132,MATCH($B681&amp;"|"&amp;$C681,Inputs!$A$5:$A$132,0))</f>
        <v>0.14000000000000001</v>
      </c>
      <c r="F681" s="36"/>
      <c r="G681" s="36"/>
      <c r="H681" s="5" t="str">
        <f>INDEX(Variables!$B$5:$B$65,MATCH($A681,Variables!$A$5:$A$65,0))&amp;IF($C681="",""," | "&amp;INDEX(Mapping!$B$5:$B$26,MATCH($C681,Mapping!$A$5:$A$26,0))&amp;" | "&amp;INDEX(Mapping!$B$30:$B$41,MATCH($B681,Mapping!$A$30:$A$41,0)))</f>
        <v>After-tax price | Iron &amp; steel | LPG</v>
      </c>
      <c r="I681" s="5" t="str">
        <f>INDEX(Variables!$C$5:$C$65,MATCH($A681,Variables!$A$5:$A$65,0))</f>
        <v>$/GJ real</v>
      </c>
      <c r="J681" s="5" t="str">
        <f>INDEX(Variables!$E$5:$E$65,MATCH($A681,Variables!$A$5:$A$65,0))</f>
        <v>max(rpb of the price fuel + nce x (1 + VAT rate), 0.01)</v>
      </c>
      <c r="K681" s="5"/>
      <c r="L681" s="23" t="str">
        <f>LOWER(Settings!$C$4)&amp;".mit."&amp;$A681&amp;IF($C681="","","."&amp;$C681&amp;"."&amp;$B681)&amp;IF(INDEX(Variables!$D$5:$D$65,MATCH($A681,Variables!$A$5:$A$65,0))="","","."&amp;INDEX(Variables!$D$5:$D$65,MATCH($A681,Variables!$A$5:$A$65,0)))&amp;"."&amp;L$5</f>
        <v>egy.mit.atp.irn.lpg.e.1</v>
      </c>
      <c r="M681" s="38">
        <f t="shared" ref="M681:Y681" si="592">MAX(INDEX(M$184:M$195,$D681)+M672*(1+$E681),0.01)</f>
        <v>6.8368630121281031</v>
      </c>
      <c r="N681" s="37">
        <f t="shared" si="592"/>
        <v>3.9105675147185019</v>
      </c>
      <c r="O681" s="37">
        <f t="shared" si="592"/>
        <v>3.188808442669151</v>
      </c>
      <c r="P681" s="37">
        <f t="shared" si="592"/>
        <v>3.188808442669151</v>
      </c>
      <c r="Q681" s="37">
        <f t="shared" si="592"/>
        <v>3.188808442669151</v>
      </c>
      <c r="R681" s="37">
        <f t="shared" si="592"/>
        <v>3.188808442669151</v>
      </c>
      <c r="S681" s="37">
        <f t="shared" si="592"/>
        <v>3.188808442669151</v>
      </c>
      <c r="T681" s="37">
        <f t="shared" si="592"/>
        <v>3.188808442669151</v>
      </c>
      <c r="U681" s="37">
        <f t="shared" si="592"/>
        <v>3.188808442669151</v>
      </c>
      <c r="V681" s="37">
        <f t="shared" si="592"/>
        <v>3.188808442669151</v>
      </c>
      <c r="W681" s="37">
        <f t="shared" si="592"/>
        <v>3.188808442669151</v>
      </c>
      <c r="X681" s="37">
        <f t="shared" si="592"/>
        <v>3.188808442669151</v>
      </c>
      <c r="Y681" s="37">
        <f t="shared" si="592"/>
        <v>3.188808442669151</v>
      </c>
      <c r="Z681" s="39">
        <f>POSTTAX(INDEX(Z$184:Z$195,$D681),Z672,$E681)</f>
        <v>3.188808442669151</v>
      </c>
      <c r="AA681" s="39"/>
      <c r="AB681" s="23" t="str">
        <f>LOWER(Settings!$C$4)&amp;".mit."&amp;$A681&amp;IF($C681="","","."&amp;$C681&amp;"."&amp;$B681)&amp;IF(INDEX(Variables!$D$5:$D$65,MATCH($A681,Variables!$A$5:$A$65,0))="","","."&amp;INDEX(Variables!$D$5:$D$65,MATCH($A681,Variables!$A$5:$A$65,0)))&amp;"."&amp;AB$5</f>
        <v>egy.mit.atp.irn.lpg.e.2</v>
      </c>
      <c r="AC681" s="38">
        <f t="shared" ref="AC681:AO681" si="593">MAX(INDEX(AC$184:AC$195,$D681)+AC672*(1+$E681),0.01)</f>
        <v>6.8368630121281031</v>
      </c>
      <c r="AD681" s="37">
        <f t="shared" si="593"/>
        <v>3.9105675147185019</v>
      </c>
      <c r="AE681" s="37">
        <f t="shared" si="593"/>
        <v>3.188808442669151</v>
      </c>
      <c r="AF681" s="37">
        <f t="shared" si="593"/>
        <v>3.188808442669151</v>
      </c>
      <c r="AG681" s="37">
        <f t="shared" si="593"/>
        <v>3.188808442669151</v>
      </c>
      <c r="AH681" s="37">
        <f t="shared" si="593"/>
        <v>4.7528884426691516</v>
      </c>
      <c r="AI681" s="37">
        <f t="shared" si="593"/>
        <v>4.7528884426691516</v>
      </c>
      <c r="AJ681" s="37">
        <f t="shared" si="593"/>
        <v>4.7528884426691516</v>
      </c>
      <c r="AK681" s="37">
        <f t="shared" si="593"/>
        <v>4.7528884426691516</v>
      </c>
      <c r="AL681" s="37">
        <f t="shared" si="593"/>
        <v>4.7528884426691516</v>
      </c>
      <c r="AM681" s="37">
        <f t="shared" si="593"/>
        <v>4.7528884426691516</v>
      </c>
      <c r="AN681" s="37">
        <f t="shared" si="593"/>
        <v>4.7528884426691516</v>
      </c>
      <c r="AO681" s="37">
        <f t="shared" si="593"/>
        <v>4.7528884426691516</v>
      </c>
      <c r="AP681" s="39">
        <f>POSTTAX(INDEX(AP$184:AP$195,$D681),AP672,$E681)</f>
        <v>4.7528884426691516</v>
      </c>
    </row>
    <row r="682" spans="1:42" hidden="1" outlineLevel="2" x14ac:dyDescent="0.25">
      <c r="A682" s="5" t="s">
        <v>934</v>
      </c>
      <c r="B682" s="5" t="s">
        <v>875</v>
      </c>
      <c r="C682" s="5" t="s">
        <v>888</v>
      </c>
      <c r="D682" s="37">
        <f>INDEX(Inputs!$R$5:$R$132,MATCH($B682&amp;"|"&amp;$C682,Inputs!$A$5:$A$132,0))</f>
        <v>10</v>
      </c>
      <c r="E682" s="37">
        <f>INDEX(Inputs!$S$5:$S$132,MATCH($B682&amp;"|"&amp;$C682,Inputs!$A$5:$A$132,0))</f>
        <v>0.14000000000000001</v>
      </c>
      <c r="F682" s="36"/>
      <c r="G682" s="36"/>
      <c r="H682" s="5" t="str">
        <f>INDEX(Variables!$B$5:$B$65,MATCH($A682,Variables!$A$5:$A$65,0))&amp;IF($C682="",""," | "&amp;INDEX(Mapping!$B$5:$B$26,MATCH($C682,Mapping!$A$5:$A$26,0))&amp;" | "&amp;INDEX(Mapping!$B$30:$B$41,MATCH($B682,Mapping!$A$30:$A$41,0)))</f>
        <v>After-tax price | Iron &amp; steel | Kerosene</v>
      </c>
      <c r="I682" s="5" t="str">
        <f>INDEX(Variables!$C$5:$C$65,MATCH($A682,Variables!$A$5:$A$65,0))</f>
        <v>$/GJ real</v>
      </c>
      <c r="J682" s="5" t="str">
        <f>INDEX(Variables!$E$5:$E$65,MATCH($A682,Variables!$A$5:$A$65,0))</f>
        <v>max(rpb of the price fuel + nce x (1 + VAT rate), 0.01)</v>
      </c>
      <c r="K682" s="5"/>
      <c r="L682" s="23" t="str">
        <f>LOWER(Settings!$C$4)&amp;".mit."&amp;$A682&amp;IF($C682="","","."&amp;$C682&amp;"."&amp;$B682)&amp;IF(INDEX(Variables!$D$5:$D$65,MATCH($A682,Variables!$A$5:$A$65,0))="","","."&amp;INDEX(Variables!$D$5:$D$65,MATCH($A682,Variables!$A$5:$A$65,0)))&amp;"."&amp;L$5</f>
        <v>egy.mit.atp.irn.ker.e.1</v>
      </c>
      <c r="M682" s="38">
        <f t="shared" ref="M682:Y682" si="594">MAX(INDEX(M$184:M$195,$D682)+M673*(1+$E682),0.01)</f>
        <v>10.986063950621936</v>
      </c>
      <c r="N682" s="37">
        <f t="shared" si="594"/>
        <v>6.857917857789996</v>
      </c>
      <c r="O682" s="37">
        <f t="shared" si="594"/>
        <v>6.4691178449557931</v>
      </c>
      <c r="P682" s="37">
        <f t="shared" si="594"/>
        <v>6.4691178449557931</v>
      </c>
      <c r="Q682" s="37">
        <f t="shared" si="594"/>
        <v>6.4691178449557931</v>
      </c>
      <c r="R682" s="37">
        <f t="shared" si="594"/>
        <v>6.4691178449557931</v>
      </c>
      <c r="S682" s="37">
        <f t="shared" si="594"/>
        <v>6.4691178449557931</v>
      </c>
      <c r="T682" s="37">
        <f t="shared" si="594"/>
        <v>6.4691178449557931</v>
      </c>
      <c r="U682" s="37">
        <f t="shared" si="594"/>
        <v>6.4691178449557931</v>
      </c>
      <c r="V682" s="37">
        <f t="shared" si="594"/>
        <v>6.4691178449557931</v>
      </c>
      <c r="W682" s="37">
        <f t="shared" si="594"/>
        <v>6.4691178449557931</v>
      </c>
      <c r="X682" s="37">
        <f t="shared" si="594"/>
        <v>6.4691178449557931</v>
      </c>
      <c r="Y682" s="37">
        <f t="shared" si="594"/>
        <v>6.4691178449557931</v>
      </c>
      <c r="Z682" s="39">
        <f>POSTTAX(INDEX(Z$184:Z$195,$D682),Z673,$E682)</f>
        <v>6.4691178449557931</v>
      </c>
      <c r="AA682" s="39"/>
      <c r="AB682" s="23" t="str">
        <f>LOWER(Settings!$C$4)&amp;".mit."&amp;$A682&amp;IF($C682="","","."&amp;$C682&amp;"."&amp;$B682)&amp;IF(INDEX(Variables!$D$5:$D$65,MATCH($A682,Variables!$A$5:$A$65,0))="","","."&amp;INDEX(Variables!$D$5:$D$65,MATCH($A682,Variables!$A$5:$A$65,0)))&amp;"."&amp;AB$5</f>
        <v>egy.mit.atp.irn.ker.e.2</v>
      </c>
      <c r="AC682" s="38">
        <f t="shared" ref="AC682:AO682" si="595">MAX(INDEX(AC$184:AC$195,$D682)+AC673*(1+$E682),0.01)</f>
        <v>10.986063950621936</v>
      </c>
      <c r="AD682" s="37">
        <f t="shared" si="595"/>
        <v>6.857917857789996</v>
      </c>
      <c r="AE682" s="37">
        <f t="shared" si="595"/>
        <v>6.4691178449557931</v>
      </c>
      <c r="AF682" s="37">
        <f t="shared" si="595"/>
        <v>6.4691178449557931</v>
      </c>
      <c r="AG682" s="37">
        <f t="shared" si="595"/>
        <v>6.4691178449557931</v>
      </c>
      <c r="AH682" s="37">
        <f t="shared" si="595"/>
        <v>8.0147982449557933</v>
      </c>
      <c r="AI682" s="37">
        <f t="shared" si="595"/>
        <v>8.0147982449557933</v>
      </c>
      <c r="AJ682" s="37">
        <f t="shared" si="595"/>
        <v>8.0147982449557933</v>
      </c>
      <c r="AK682" s="37">
        <f t="shared" si="595"/>
        <v>8.0147982449557933</v>
      </c>
      <c r="AL682" s="37">
        <f t="shared" si="595"/>
        <v>8.0147982449557933</v>
      </c>
      <c r="AM682" s="37">
        <f t="shared" si="595"/>
        <v>8.0147982449557933</v>
      </c>
      <c r="AN682" s="37">
        <f t="shared" si="595"/>
        <v>8.0147982449557933</v>
      </c>
      <c r="AO682" s="37">
        <f t="shared" si="595"/>
        <v>8.0147982449557933</v>
      </c>
      <c r="AP682" s="39">
        <f>POSTTAX(INDEX(AP$184:AP$195,$D682),AP673,$E682)</f>
        <v>8.0147982449557933</v>
      </c>
    </row>
    <row r="683" spans="1:42" hidden="1" outlineLevel="2" x14ac:dyDescent="0.25">
      <c r="A683" s="5" t="s">
        <v>934</v>
      </c>
      <c r="B683" s="5" t="s">
        <v>876</v>
      </c>
      <c r="C683" s="5" t="s">
        <v>888</v>
      </c>
      <c r="D683" s="37">
        <f>INDEX(Inputs!$R$5:$R$132,MATCH($B683&amp;"|"&amp;$C683,Inputs!$A$5:$A$132,0))</f>
        <v>11</v>
      </c>
      <c r="E683" s="37">
        <f>INDEX(Inputs!$S$5:$S$132,MATCH($B683&amp;"|"&amp;$C683,Inputs!$A$5:$A$132,0))</f>
        <v>0.14000000000000001</v>
      </c>
      <c r="F683" s="36"/>
      <c r="G683" s="36"/>
      <c r="H683" s="5" t="str">
        <f>INDEX(Variables!$B$5:$B$65,MATCH($A683,Variables!$A$5:$A$65,0))&amp;IF($C683="",""," | "&amp;INDEX(Mapping!$B$5:$B$26,MATCH($C683,Mapping!$A$5:$A$26,0))&amp;" | "&amp;INDEX(Mapping!$B$30:$B$41,MATCH($B683,Mapping!$A$30:$A$41,0)))</f>
        <v>After-tax price | Iron &amp; steel | Other oil products</v>
      </c>
      <c r="I683" s="5" t="str">
        <f>INDEX(Variables!$C$5:$C$65,MATCH($A683,Variables!$A$5:$A$65,0))</f>
        <v>$/GJ real</v>
      </c>
      <c r="J683" s="5" t="str">
        <f>INDEX(Variables!$E$5:$E$65,MATCH($A683,Variables!$A$5:$A$65,0))</f>
        <v>max(rpb of the price fuel + nce x (1 + VAT rate), 0.01)</v>
      </c>
      <c r="K683" s="5"/>
      <c r="L683" s="23" t="str">
        <f>LOWER(Settings!$C$4)&amp;".mit."&amp;$A683&amp;IF($C683="","","."&amp;$C683&amp;"."&amp;$B683)&amp;IF(INDEX(Variables!$D$5:$D$65,MATCH($A683,Variables!$A$5:$A$65,0))="","","."&amp;INDEX(Variables!$D$5:$D$65,MATCH($A683,Variables!$A$5:$A$65,0)))&amp;"."&amp;L$5</f>
        <v>egy.mit.atp.irn.oop.e.1</v>
      </c>
      <c r="M683" s="38">
        <f t="shared" ref="M683:Y683" si="596">MAX(INDEX(M$184:M$195,$D683)+M674*(1+$E683),0.01)</f>
        <v>6.1565025275978833</v>
      </c>
      <c r="N683" s="37">
        <f t="shared" si="596"/>
        <v>4.8991170230239627</v>
      </c>
      <c r="O683" s="37">
        <f t="shared" si="596"/>
        <v>4.3171443814005652</v>
      </c>
      <c r="P683" s="37">
        <f t="shared" si="596"/>
        <v>4.3171443814005652</v>
      </c>
      <c r="Q683" s="37">
        <f t="shared" si="596"/>
        <v>4.3171443814005652</v>
      </c>
      <c r="R683" s="37">
        <f t="shared" si="596"/>
        <v>4.3171443814005652</v>
      </c>
      <c r="S683" s="37">
        <f t="shared" si="596"/>
        <v>4.3171443814005652</v>
      </c>
      <c r="T683" s="37">
        <f t="shared" si="596"/>
        <v>4.3171443814005652</v>
      </c>
      <c r="U683" s="37">
        <f t="shared" si="596"/>
        <v>4.3171443814005652</v>
      </c>
      <c r="V683" s="37">
        <f t="shared" si="596"/>
        <v>4.3171443814005652</v>
      </c>
      <c r="W683" s="37">
        <f t="shared" si="596"/>
        <v>4.3171443814005652</v>
      </c>
      <c r="X683" s="37">
        <f t="shared" si="596"/>
        <v>4.3171443814005652</v>
      </c>
      <c r="Y683" s="37">
        <f t="shared" si="596"/>
        <v>4.3171443814005652</v>
      </c>
      <c r="Z683" s="39">
        <f>POSTTAX(INDEX(Z$184:Z$195,$D683),Z674,$E683)</f>
        <v>4.3171443814005652</v>
      </c>
      <c r="AA683" s="39"/>
      <c r="AB683" s="23" t="str">
        <f>LOWER(Settings!$C$4)&amp;".mit."&amp;$A683&amp;IF($C683="","","."&amp;$C683&amp;"."&amp;$B683)&amp;IF(INDEX(Variables!$D$5:$D$65,MATCH($A683,Variables!$A$5:$A$65,0))="","","."&amp;INDEX(Variables!$D$5:$D$65,MATCH($A683,Variables!$A$5:$A$65,0)))&amp;"."&amp;AB$5</f>
        <v>egy.mit.atp.irn.oop.e.2</v>
      </c>
      <c r="AC683" s="38">
        <f t="shared" ref="AC683:AO683" si="597">MAX(INDEX(AC$184:AC$195,$D683)+AC674*(1+$E683),0.01)</f>
        <v>6.1565025275978833</v>
      </c>
      <c r="AD683" s="37">
        <f t="shared" si="597"/>
        <v>4.8991170230239627</v>
      </c>
      <c r="AE683" s="37">
        <f t="shared" si="597"/>
        <v>4.3171443814005652</v>
      </c>
      <c r="AF683" s="37">
        <f t="shared" si="597"/>
        <v>4.3171443814005652</v>
      </c>
      <c r="AG683" s="37">
        <f t="shared" si="597"/>
        <v>4.3171443814005652</v>
      </c>
      <c r="AH683" s="37">
        <f t="shared" si="597"/>
        <v>6.065904381400566</v>
      </c>
      <c r="AI683" s="37">
        <f t="shared" si="597"/>
        <v>6.065904381400566</v>
      </c>
      <c r="AJ683" s="37">
        <f t="shared" si="597"/>
        <v>6.065904381400566</v>
      </c>
      <c r="AK683" s="37">
        <f t="shared" si="597"/>
        <v>6.065904381400566</v>
      </c>
      <c r="AL683" s="37">
        <f t="shared" si="597"/>
        <v>6.065904381400566</v>
      </c>
      <c r="AM683" s="37">
        <f t="shared" si="597"/>
        <v>6.065904381400566</v>
      </c>
      <c r="AN683" s="37">
        <f t="shared" si="597"/>
        <v>6.065904381400566</v>
      </c>
      <c r="AO683" s="37">
        <f t="shared" si="597"/>
        <v>6.065904381400566</v>
      </c>
      <c r="AP683" s="39">
        <f>POSTTAX(INDEX(AP$184:AP$195,$D683),AP674,$E683)</f>
        <v>6.065904381400566</v>
      </c>
    </row>
    <row r="684" spans="1:42" hidden="1" outlineLevel="2" x14ac:dyDescent="0.25">
      <c r="A684" s="5" t="s">
        <v>934</v>
      </c>
      <c r="B684" s="5" t="s">
        <v>877</v>
      </c>
      <c r="C684" s="5" t="s">
        <v>888</v>
      </c>
      <c r="D684" s="37">
        <f>INDEX(Inputs!$R$5:$R$132,MATCH($B684&amp;"|"&amp;$C684,Inputs!$A$5:$A$132,0))</f>
        <v>12</v>
      </c>
      <c r="E684" s="37">
        <f>INDEX(Inputs!$S$5:$S$132,MATCH($B684&amp;"|"&amp;$C684,Inputs!$A$5:$A$132,0))</f>
        <v>0</v>
      </c>
      <c r="F684" s="36"/>
      <c r="G684" s="36"/>
      <c r="H684" s="5" t="str">
        <f>INDEX(Variables!$B$5:$B$65,MATCH($A684,Variables!$A$5:$A$65,0))&amp;IF($C684="",""," | "&amp;INDEX(Mapping!$B$5:$B$26,MATCH($C684,Mapping!$A$5:$A$26,0))&amp;" | "&amp;INDEX(Mapping!$B$30:$B$41,MATCH($B684,Mapping!$A$30:$A$41,0)))</f>
        <v>After-tax price | Iron &amp; steel | Biomass</v>
      </c>
      <c r="I684" s="5" t="str">
        <f>INDEX(Variables!$C$5:$C$65,MATCH($A684,Variables!$A$5:$A$65,0))</f>
        <v>$/GJ real</v>
      </c>
      <c r="J684" s="5" t="str">
        <f>INDEX(Variables!$E$5:$E$65,MATCH($A684,Variables!$A$5:$A$65,0))</f>
        <v>max(rpb of the price fuel + nce x (1 + VAT rate), 0.01)</v>
      </c>
      <c r="K684" s="5"/>
      <c r="L684" s="23" t="str">
        <f>LOWER(Settings!$C$4)&amp;".mit."&amp;$A684&amp;IF($C684="","","."&amp;$C684&amp;"."&amp;$B684)&amp;IF(INDEX(Variables!$D$5:$D$65,MATCH($A684,Variables!$A$5:$A$65,0))="","","."&amp;INDEX(Variables!$D$5:$D$65,MATCH($A684,Variables!$A$5:$A$65,0)))&amp;"."&amp;L$5</f>
        <v>egy.mit.atp.irn.bio.e.1</v>
      </c>
      <c r="M684" s="38">
        <f t="shared" ref="M684:Y684" si="598">MAX(INDEX(M$184:M$195,$D684)+M675*(1+$E684),0.01)</f>
        <v>14.470551096834159</v>
      </c>
      <c r="N684" s="37">
        <f t="shared" si="598"/>
        <v>14.470200555728038</v>
      </c>
      <c r="O684" s="37">
        <f t="shared" si="598"/>
        <v>14.470971901687905</v>
      </c>
      <c r="P684" s="37">
        <f t="shared" si="598"/>
        <v>14.470971901687905</v>
      </c>
      <c r="Q684" s="37">
        <f t="shared" si="598"/>
        <v>14.470971901687905</v>
      </c>
      <c r="R684" s="37">
        <f t="shared" si="598"/>
        <v>14.470971901687905</v>
      </c>
      <c r="S684" s="37">
        <f t="shared" si="598"/>
        <v>14.470971901687905</v>
      </c>
      <c r="T684" s="37">
        <f t="shared" si="598"/>
        <v>14.470971901687905</v>
      </c>
      <c r="U684" s="37">
        <f t="shared" si="598"/>
        <v>14.470971901687905</v>
      </c>
      <c r="V684" s="37">
        <f t="shared" si="598"/>
        <v>14.470971901687905</v>
      </c>
      <c r="W684" s="37">
        <f t="shared" si="598"/>
        <v>14.470971901687905</v>
      </c>
      <c r="X684" s="37">
        <f t="shared" si="598"/>
        <v>14.470971901687905</v>
      </c>
      <c r="Y684" s="37">
        <f t="shared" si="598"/>
        <v>14.470971901687905</v>
      </c>
      <c r="Z684" s="39">
        <f>POSTTAX(INDEX(Z$184:Z$195,$D684),Z675,$E684)</f>
        <v>14.470971901687905</v>
      </c>
      <c r="AA684" s="39"/>
      <c r="AB684" s="23" t="str">
        <f>LOWER(Settings!$C$4)&amp;".mit."&amp;$A684&amp;IF($C684="","","."&amp;$C684&amp;"."&amp;$B684)&amp;IF(INDEX(Variables!$D$5:$D$65,MATCH($A684,Variables!$A$5:$A$65,0))="","","."&amp;INDEX(Variables!$D$5:$D$65,MATCH($A684,Variables!$A$5:$A$65,0)))&amp;"."&amp;AB$5</f>
        <v>egy.mit.atp.irn.bio.e.2</v>
      </c>
      <c r="AC684" s="38">
        <f t="shared" ref="AC684:AO684" si="599">MAX(INDEX(AC$184:AC$195,$D684)+AC675*(1+$E684),0.01)</f>
        <v>14.470551096834159</v>
      </c>
      <c r="AD684" s="37">
        <f t="shared" si="599"/>
        <v>14.470200555728038</v>
      </c>
      <c r="AE684" s="37">
        <f t="shared" si="599"/>
        <v>14.470971901687905</v>
      </c>
      <c r="AF684" s="37">
        <f t="shared" si="599"/>
        <v>14.470971901687905</v>
      </c>
      <c r="AG684" s="37">
        <f t="shared" si="599"/>
        <v>14.470971901687905</v>
      </c>
      <c r="AH684" s="37">
        <f t="shared" si="599"/>
        <v>14.470971901687905</v>
      </c>
      <c r="AI684" s="37">
        <f t="shared" si="599"/>
        <v>14.470971901687905</v>
      </c>
      <c r="AJ684" s="37">
        <f t="shared" si="599"/>
        <v>14.470971901687905</v>
      </c>
      <c r="AK684" s="37">
        <f t="shared" si="599"/>
        <v>14.470971901687905</v>
      </c>
      <c r="AL684" s="37">
        <f t="shared" si="599"/>
        <v>14.470971901687905</v>
      </c>
      <c r="AM684" s="37">
        <f t="shared" si="599"/>
        <v>14.470971901687905</v>
      </c>
      <c r="AN684" s="37">
        <f t="shared" si="599"/>
        <v>14.470971901687905</v>
      </c>
      <c r="AO684" s="37">
        <f t="shared" si="599"/>
        <v>14.470971901687905</v>
      </c>
      <c r="AP684" s="39">
        <f>POSTTAX(INDEX(AP$184:AP$195,$D684),AP675,$E684)</f>
        <v>14.470971901687905</v>
      </c>
    </row>
    <row r="685" spans="1:42" hidden="1" outlineLevel="2" x14ac:dyDescent="0.25"/>
    <row r="686" spans="1:42" hidden="1" outlineLevel="2" x14ac:dyDescent="0.25">
      <c r="A686" s="5" t="s">
        <v>935</v>
      </c>
      <c r="B686" s="5" t="s">
        <v>869</v>
      </c>
      <c r="C686" s="5" t="s">
        <v>888</v>
      </c>
      <c r="D686" s="37">
        <f>INDEX(Inputs!$M$5:$M$132,MATCH($B686&amp;"|"&amp;$C686,Inputs!$A$5:$A$132,0))</f>
        <v>4</v>
      </c>
      <c r="E686" s="37">
        <f>INDEX(Inputs!$T$5:$T$132,MATCH($B686&amp;"|"&amp;$C686,Inputs!$A$5:$A$132,0))</f>
        <v>0.1</v>
      </c>
      <c r="F686" s="37">
        <f>INDEX(Inputs!$K$5:$K$132,MATCH($B686&amp;"|"&amp;$C686,Inputs!$A$5:$A$132,0))</f>
        <v>10</v>
      </c>
      <c r="G686" s="36"/>
      <c r="H686" s="5" t="str">
        <f>INDEX(Variables!$B$5:$B$65,MATCH($A686,Variables!$A$5:$A$65,0))&amp;IF($C686="",""," | "&amp;INDEX(Mapping!$B$5:$B$26,MATCH($C686,Mapping!$A$5:$A$26,0))&amp;" | "&amp;INDEX(Mapping!$B$30:$B$41,MATCH($B686,Mapping!$A$30:$A$41,0)))</f>
        <v>Shadow price on the efficiency margin | Iron &amp; steel | Coal</v>
      </c>
      <c r="I686" s="5" t="str">
        <f>INDEX(Variables!$C$5:$C$65,MATCH($A686,Variables!$A$5:$A$65,0))</f>
        <v>$/GJ</v>
      </c>
      <c r="J686" s="5" t="str">
        <f>INDEX(Variables!$E$5:$E$65,MATCH($A686,Variables!$A$5:$A$65,0))</f>
        <v>Sector shadow price x EF x share</v>
      </c>
      <c r="K686" s="5"/>
      <c r="L686" s="23" t="str">
        <f>LOWER(Settings!$C$4)&amp;".mit."&amp;$A686&amp;IF($C686="","","."&amp;$C686&amp;"."&amp;$B686)&amp;IF(INDEX(Variables!$D$5:$D$65,MATCH($A686,Variables!$A$5:$A$65,0))="","","."&amp;INDEX(Variables!$D$5:$D$65,MATCH($A686,Variables!$A$5:$A$65,0)))&amp;"."&amp;L$5</f>
        <v>egy.mit.shp.irn.coa.1</v>
      </c>
      <c r="M686" s="38">
        <f t="shared" ref="M686:Z693" si="600">INDEX(M$127:M$130,$D686)*$E686*INDEX(M$131:M$147,$F686)</f>
        <v>0</v>
      </c>
      <c r="N686" s="37">
        <f t="shared" si="600"/>
        <v>0</v>
      </c>
      <c r="O686" s="37">
        <f t="shared" si="600"/>
        <v>0</v>
      </c>
      <c r="P686" s="37">
        <f t="shared" si="600"/>
        <v>0</v>
      </c>
      <c r="Q686" s="37">
        <f t="shared" si="600"/>
        <v>0</v>
      </c>
      <c r="R686" s="37">
        <f t="shared" si="600"/>
        <v>0</v>
      </c>
      <c r="S686" s="37">
        <f t="shared" si="600"/>
        <v>0</v>
      </c>
      <c r="T686" s="37">
        <f t="shared" si="600"/>
        <v>0</v>
      </c>
      <c r="U686" s="37">
        <f t="shared" si="600"/>
        <v>0</v>
      </c>
      <c r="V686" s="37">
        <f t="shared" si="600"/>
        <v>0</v>
      </c>
      <c r="W686" s="37">
        <f t="shared" si="600"/>
        <v>0</v>
      </c>
      <c r="X686" s="37">
        <f t="shared" si="600"/>
        <v>0</v>
      </c>
      <c r="Y686" s="37">
        <f t="shared" si="600"/>
        <v>0</v>
      </c>
      <c r="Z686" s="37">
        <f t="shared" si="600"/>
        <v>0</v>
      </c>
      <c r="AA686" s="37"/>
      <c r="AB686" s="23" t="str">
        <f>LOWER(Settings!$C$4)&amp;".mit."&amp;$A686&amp;IF($C686="","","."&amp;$C686&amp;"."&amp;$B686)&amp;IF(INDEX(Variables!$D$5:$D$65,MATCH($A686,Variables!$A$5:$A$65,0))="","","."&amp;INDEX(Variables!$D$5:$D$65,MATCH($A686,Variables!$A$5:$A$65,0)))&amp;"."&amp;AB$5</f>
        <v>egy.mit.shp.irn.coa.2</v>
      </c>
      <c r="AC686" s="38">
        <f t="shared" ref="AC686:AP693" si="601">INDEX(AC$127:AC$130,$D686)*$E686*INDEX(AC$131:AC$147,$F686)</f>
        <v>0</v>
      </c>
      <c r="AD686" s="37">
        <f t="shared" si="601"/>
        <v>0</v>
      </c>
      <c r="AE686" s="37">
        <f t="shared" si="601"/>
        <v>0</v>
      </c>
      <c r="AF686" s="37">
        <f t="shared" si="601"/>
        <v>0</v>
      </c>
      <c r="AG686" s="37">
        <f t="shared" si="601"/>
        <v>0</v>
      </c>
      <c r="AH686" s="37">
        <f t="shared" si="601"/>
        <v>0</v>
      </c>
      <c r="AI686" s="37">
        <f t="shared" si="601"/>
        <v>0</v>
      </c>
      <c r="AJ686" s="37">
        <f t="shared" si="601"/>
        <v>0</v>
      </c>
      <c r="AK686" s="37">
        <f t="shared" si="601"/>
        <v>0</v>
      </c>
      <c r="AL686" s="37">
        <f t="shared" si="601"/>
        <v>0</v>
      </c>
      <c r="AM686" s="37">
        <f t="shared" si="601"/>
        <v>0</v>
      </c>
      <c r="AN686" s="37">
        <f t="shared" si="601"/>
        <v>0</v>
      </c>
      <c r="AO686" s="37">
        <f t="shared" si="601"/>
        <v>0</v>
      </c>
      <c r="AP686" s="37">
        <f t="shared" si="601"/>
        <v>0</v>
      </c>
    </row>
    <row r="687" spans="1:42" hidden="1" outlineLevel="2" x14ac:dyDescent="0.25">
      <c r="A687" s="5" t="s">
        <v>935</v>
      </c>
      <c r="B687" s="5" t="s">
        <v>871</v>
      </c>
      <c r="C687" s="5" t="s">
        <v>888</v>
      </c>
      <c r="D687" s="37">
        <f>INDEX(Inputs!$M$5:$M$132,MATCH($B687&amp;"|"&amp;$C687,Inputs!$A$5:$A$132,0))</f>
        <v>4</v>
      </c>
      <c r="E687" s="37">
        <f>INDEX(Inputs!$T$5:$T$132,MATCH($B687&amp;"|"&amp;$C687,Inputs!$A$5:$A$132,0))</f>
        <v>5.5800000000000002E-2</v>
      </c>
      <c r="F687" s="37">
        <f>INDEX(Inputs!$K$5:$K$132,MATCH($B687&amp;"|"&amp;$C687,Inputs!$A$5:$A$132,0))</f>
        <v>10</v>
      </c>
      <c r="G687" s="36"/>
      <c r="H687" s="5" t="str">
        <f>INDEX(Variables!$B$5:$B$65,MATCH($A687,Variables!$A$5:$A$65,0))&amp;IF($C687="",""," | "&amp;INDEX(Mapping!$B$5:$B$26,MATCH($C687,Mapping!$A$5:$A$26,0))&amp;" | "&amp;INDEX(Mapping!$B$30:$B$41,MATCH($B687,Mapping!$A$30:$A$41,0)))</f>
        <v>Shadow price on the efficiency margin | Iron &amp; steel | Natural gas</v>
      </c>
      <c r="I687" s="5" t="str">
        <f>INDEX(Variables!$C$5:$C$65,MATCH($A687,Variables!$A$5:$A$65,0))</f>
        <v>$/GJ</v>
      </c>
      <c r="J687" s="5" t="str">
        <f>INDEX(Variables!$E$5:$E$65,MATCH($A687,Variables!$A$5:$A$65,0))</f>
        <v>Sector shadow price x EF x share</v>
      </c>
      <c r="K687" s="5"/>
      <c r="L687" s="23" t="str">
        <f>LOWER(Settings!$C$4)&amp;".mit."&amp;$A687&amp;IF($C687="","","."&amp;$C687&amp;"."&amp;$B687)&amp;IF(INDEX(Variables!$D$5:$D$65,MATCH($A687,Variables!$A$5:$A$65,0))="","","."&amp;INDEX(Variables!$D$5:$D$65,MATCH($A687,Variables!$A$5:$A$65,0)))&amp;"."&amp;L$5</f>
        <v>egy.mit.shp.irn.nga.1</v>
      </c>
      <c r="M687" s="38">
        <f t="shared" si="600"/>
        <v>0</v>
      </c>
      <c r="N687" s="37">
        <f t="shared" si="600"/>
        <v>0</v>
      </c>
      <c r="O687" s="37">
        <f t="shared" si="600"/>
        <v>0</v>
      </c>
      <c r="P687" s="37">
        <f t="shared" si="600"/>
        <v>0</v>
      </c>
      <c r="Q687" s="37">
        <f t="shared" si="600"/>
        <v>0</v>
      </c>
      <c r="R687" s="37">
        <f t="shared" si="600"/>
        <v>0</v>
      </c>
      <c r="S687" s="37">
        <f t="shared" si="600"/>
        <v>0</v>
      </c>
      <c r="T687" s="37">
        <f t="shared" si="600"/>
        <v>0</v>
      </c>
      <c r="U687" s="37">
        <f t="shared" si="600"/>
        <v>0</v>
      </c>
      <c r="V687" s="37">
        <f t="shared" si="600"/>
        <v>0</v>
      </c>
      <c r="W687" s="37">
        <f t="shared" si="600"/>
        <v>0</v>
      </c>
      <c r="X687" s="37">
        <f t="shared" si="600"/>
        <v>0</v>
      </c>
      <c r="Y687" s="37">
        <f t="shared" si="600"/>
        <v>0</v>
      </c>
      <c r="Z687" s="37">
        <f t="shared" si="600"/>
        <v>0</v>
      </c>
      <c r="AA687" s="37"/>
      <c r="AB687" s="23" t="str">
        <f>LOWER(Settings!$C$4)&amp;".mit."&amp;$A687&amp;IF($C687="","","."&amp;$C687&amp;"."&amp;$B687)&amp;IF(INDEX(Variables!$D$5:$D$65,MATCH($A687,Variables!$A$5:$A$65,0))="","","."&amp;INDEX(Variables!$D$5:$D$65,MATCH($A687,Variables!$A$5:$A$65,0)))&amp;"."&amp;AB$5</f>
        <v>egy.mit.shp.irn.nga.2</v>
      </c>
      <c r="AC687" s="38">
        <f t="shared" si="601"/>
        <v>0</v>
      </c>
      <c r="AD687" s="37">
        <f t="shared" si="601"/>
        <v>0</v>
      </c>
      <c r="AE687" s="37">
        <f t="shared" si="601"/>
        <v>0</v>
      </c>
      <c r="AF687" s="37">
        <f t="shared" si="601"/>
        <v>0</v>
      </c>
      <c r="AG687" s="37">
        <f t="shared" si="601"/>
        <v>0</v>
      </c>
      <c r="AH687" s="37">
        <f t="shared" si="601"/>
        <v>0</v>
      </c>
      <c r="AI687" s="37">
        <f t="shared" si="601"/>
        <v>0</v>
      </c>
      <c r="AJ687" s="37">
        <f t="shared" si="601"/>
        <v>0</v>
      </c>
      <c r="AK687" s="37">
        <f t="shared" si="601"/>
        <v>0</v>
      </c>
      <c r="AL687" s="37">
        <f t="shared" si="601"/>
        <v>0</v>
      </c>
      <c r="AM687" s="37">
        <f t="shared" si="601"/>
        <v>0</v>
      </c>
      <c r="AN687" s="37">
        <f t="shared" si="601"/>
        <v>0</v>
      </c>
      <c r="AO687" s="37">
        <f t="shared" si="601"/>
        <v>0</v>
      </c>
      <c r="AP687" s="37">
        <f t="shared" si="601"/>
        <v>0</v>
      </c>
    </row>
    <row r="688" spans="1:42" hidden="1" outlineLevel="2" x14ac:dyDescent="0.25">
      <c r="A688" s="5" t="s">
        <v>935</v>
      </c>
      <c r="B688" s="5" t="s">
        <v>872</v>
      </c>
      <c r="C688" s="5" t="s">
        <v>888</v>
      </c>
      <c r="D688" s="37">
        <f>INDEX(Inputs!$M$5:$M$132,MATCH($B688&amp;"|"&amp;$C688,Inputs!$A$5:$A$132,0))</f>
        <v>4</v>
      </c>
      <c r="E688" s="37">
        <f>INDEX(Inputs!$T$5:$T$132,MATCH($B688&amp;"|"&amp;$C688,Inputs!$A$5:$A$132,0))</f>
        <v>6.7793000000000006E-2</v>
      </c>
      <c r="F688" s="37">
        <f>INDEX(Inputs!$K$5:$K$132,MATCH($B688&amp;"|"&amp;$C688,Inputs!$A$5:$A$132,0))</f>
        <v>10</v>
      </c>
      <c r="G688" s="36"/>
      <c r="H688" s="5" t="str">
        <f>INDEX(Variables!$B$5:$B$65,MATCH($A688,Variables!$A$5:$A$65,0))&amp;IF($C688="",""," | "&amp;INDEX(Mapping!$B$5:$B$26,MATCH($C688,Mapping!$A$5:$A$26,0))&amp;" | "&amp;INDEX(Mapping!$B$30:$B$41,MATCH($B688,Mapping!$A$30:$A$41,0)))</f>
        <v>Shadow price on the efficiency margin | Iron &amp; steel | Gasoline</v>
      </c>
      <c r="I688" s="5" t="str">
        <f>INDEX(Variables!$C$5:$C$65,MATCH($A688,Variables!$A$5:$A$65,0))</f>
        <v>$/GJ</v>
      </c>
      <c r="J688" s="5" t="str">
        <f>INDEX(Variables!$E$5:$E$65,MATCH($A688,Variables!$A$5:$A$65,0))</f>
        <v>Sector shadow price x EF x share</v>
      </c>
      <c r="K688" s="5"/>
      <c r="L688" s="23" t="str">
        <f>LOWER(Settings!$C$4)&amp;".mit."&amp;$A688&amp;IF($C688="","","."&amp;$C688&amp;"."&amp;$B688)&amp;IF(INDEX(Variables!$D$5:$D$65,MATCH($A688,Variables!$A$5:$A$65,0))="","","."&amp;INDEX(Variables!$D$5:$D$65,MATCH($A688,Variables!$A$5:$A$65,0)))&amp;"."&amp;L$5</f>
        <v>egy.mit.shp.irn.gso.1</v>
      </c>
      <c r="M688" s="38">
        <f t="shared" si="600"/>
        <v>0</v>
      </c>
      <c r="N688" s="37">
        <f t="shared" si="600"/>
        <v>0</v>
      </c>
      <c r="O688" s="37">
        <f t="shared" si="600"/>
        <v>0</v>
      </c>
      <c r="P688" s="37">
        <f t="shared" si="600"/>
        <v>0</v>
      </c>
      <c r="Q688" s="37">
        <f t="shared" si="600"/>
        <v>0</v>
      </c>
      <c r="R688" s="37">
        <f t="shared" si="600"/>
        <v>0</v>
      </c>
      <c r="S688" s="37">
        <f t="shared" si="600"/>
        <v>0</v>
      </c>
      <c r="T688" s="37">
        <f t="shared" si="600"/>
        <v>0</v>
      </c>
      <c r="U688" s="37">
        <f t="shared" si="600"/>
        <v>0</v>
      </c>
      <c r="V688" s="37">
        <f t="shared" si="600"/>
        <v>0</v>
      </c>
      <c r="W688" s="37">
        <f t="shared" si="600"/>
        <v>0</v>
      </c>
      <c r="X688" s="37">
        <f t="shared" si="600"/>
        <v>0</v>
      </c>
      <c r="Y688" s="37">
        <f t="shared" si="600"/>
        <v>0</v>
      </c>
      <c r="Z688" s="37">
        <f t="shared" si="600"/>
        <v>0</v>
      </c>
      <c r="AA688" s="37"/>
      <c r="AB688" s="23" t="str">
        <f>LOWER(Settings!$C$4)&amp;".mit."&amp;$A688&amp;IF($C688="","","."&amp;$C688&amp;"."&amp;$B688)&amp;IF(INDEX(Variables!$D$5:$D$65,MATCH($A688,Variables!$A$5:$A$65,0))="","","."&amp;INDEX(Variables!$D$5:$D$65,MATCH($A688,Variables!$A$5:$A$65,0)))&amp;"."&amp;AB$5</f>
        <v>egy.mit.shp.irn.gso.2</v>
      </c>
      <c r="AC688" s="38">
        <f t="shared" si="601"/>
        <v>0</v>
      </c>
      <c r="AD688" s="37">
        <f t="shared" si="601"/>
        <v>0</v>
      </c>
      <c r="AE688" s="37">
        <f t="shared" si="601"/>
        <v>0</v>
      </c>
      <c r="AF688" s="37">
        <f t="shared" si="601"/>
        <v>0</v>
      </c>
      <c r="AG688" s="37">
        <f t="shared" si="601"/>
        <v>0</v>
      </c>
      <c r="AH688" s="37">
        <f t="shared" si="601"/>
        <v>0</v>
      </c>
      <c r="AI688" s="37">
        <f t="shared" si="601"/>
        <v>0</v>
      </c>
      <c r="AJ688" s="37">
        <f t="shared" si="601"/>
        <v>0</v>
      </c>
      <c r="AK688" s="37">
        <f t="shared" si="601"/>
        <v>0</v>
      </c>
      <c r="AL688" s="37">
        <f t="shared" si="601"/>
        <v>0</v>
      </c>
      <c r="AM688" s="37">
        <f t="shared" si="601"/>
        <v>0</v>
      </c>
      <c r="AN688" s="37">
        <f t="shared" si="601"/>
        <v>0</v>
      </c>
      <c r="AO688" s="37">
        <f t="shared" si="601"/>
        <v>0</v>
      </c>
      <c r="AP688" s="37">
        <f t="shared" si="601"/>
        <v>0</v>
      </c>
    </row>
    <row r="689" spans="1:42" hidden="1" outlineLevel="2" x14ac:dyDescent="0.25">
      <c r="A689" s="5" t="s">
        <v>935</v>
      </c>
      <c r="B689" s="5" t="s">
        <v>873</v>
      </c>
      <c r="C689" s="5" t="s">
        <v>888</v>
      </c>
      <c r="D689" s="37">
        <f>INDEX(Inputs!$M$5:$M$132,MATCH($B689&amp;"|"&amp;$C689,Inputs!$A$5:$A$132,0))</f>
        <v>4</v>
      </c>
      <c r="E689" s="37">
        <f>INDEX(Inputs!$T$5:$T$132,MATCH($B689&amp;"|"&amp;$C689,Inputs!$A$5:$A$132,0))</f>
        <v>7.1844999999999992E-2</v>
      </c>
      <c r="F689" s="37">
        <f>INDEX(Inputs!$K$5:$K$132,MATCH($B689&amp;"|"&amp;$C689,Inputs!$A$5:$A$132,0))</f>
        <v>10</v>
      </c>
      <c r="G689" s="36"/>
      <c r="H689" s="5" t="str">
        <f>INDEX(Variables!$B$5:$B$65,MATCH($A689,Variables!$A$5:$A$65,0))&amp;IF($C689="",""," | "&amp;INDEX(Mapping!$B$5:$B$26,MATCH($C689,Mapping!$A$5:$A$26,0))&amp;" | "&amp;INDEX(Mapping!$B$30:$B$41,MATCH($B689,Mapping!$A$30:$A$41,0)))</f>
        <v>Shadow price on the efficiency margin | Iron &amp; steel | Diesel</v>
      </c>
      <c r="I689" s="5" t="str">
        <f>INDEX(Variables!$C$5:$C$65,MATCH($A689,Variables!$A$5:$A$65,0))</f>
        <v>$/GJ</v>
      </c>
      <c r="J689" s="5" t="str">
        <f>INDEX(Variables!$E$5:$E$65,MATCH($A689,Variables!$A$5:$A$65,0))</f>
        <v>Sector shadow price x EF x share</v>
      </c>
      <c r="K689" s="5"/>
      <c r="L689" s="23" t="str">
        <f>LOWER(Settings!$C$4)&amp;".mit."&amp;$A689&amp;IF($C689="","","."&amp;$C689&amp;"."&amp;$B689)&amp;IF(INDEX(Variables!$D$5:$D$65,MATCH($A689,Variables!$A$5:$A$65,0))="","","."&amp;INDEX(Variables!$D$5:$D$65,MATCH($A689,Variables!$A$5:$A$65,0)))&amp;"."&amp;L$5</f>
        <v>egy.mit.shp.irn.die.1</v>
      </c>
      <c r="M689" s="38">
        <f t="shared" si="600"/>
        <v>0</v>
      </c>
      <c r="N689" s="37">
        <f t="shared" si="600"/>
        <v>0</v>
      </c>
      <c r="O689" s="37">
        <f t="shared" si="600"/>
        <v>0</v>
      </c>
      <c r="P689" s="37">
        <f t="shared" si="600"/>
        <v>0</v>
      </c>
      <c r="Q689" s="37">
        <f t="shared" si="600"/>
        <v>0</v>
      </c>
      <c r="R689" s="37">
        <f t="shared" si="600"/>
        <v>0</v>
      </c>
      <c r="S689" s="37">
        <f t="shared" si="600"/>
        <v>0</v>
      </c>
      <c r="T689" s="37">
        <f t="shared" si="600"/>
        <v>0</v>
      </c>
      <c r="U689" s="37">
        <f t="shared" si="600"/>
        <v>0</v>
      </c>
      <c r="V689" s="37">
        <f t="shared" si="600"/>
        <v>0</v>
      </c>
      <c r="W689" s="37">
        <f t="shared" si="600"/>
        <v>0</v>
      </c>
      <c r="X689" s="37">
        <f t="shared" si="600"/>
        <v>0</v>
      </c>
      <c r="Y689" s="37">
        <f t="shared" si="600"/>
        <v>0</v>
      </c>
      <c r="Z689" s="37">
        <f t="shared" si="600"/>
        <v>0</v>
      </c>
      <c r="AA689" s="37"/>
      <c r="AB689" s="23" t="str">
        <f>LOWER(Settings!$C$4)&amp;".mit."&amp;$A689&amp;IF($C689="","","."&amp;$C689&amp;"."&amp;$B689)&amp;IF(INDEX(Variables!$D$5:$D$65,MATCH($A689,Variables!$A$5:$A$65,0))="","","."&amp;INDEX(Variables!$D$5:$D$65,MATCH($A689,Variables!$A$5:$A$65,0)))&amp;"."&amp;AB$5</f>
        <v>egy.mit.shp.irn.die.2</v>
      </c>
      <c r="AC689" s="38">
        <f t="shared" si="601"/>
        <v>0</v>
      </c>
      <c r="AD689" s="37">
        <f t="shared" si="601"/>
        <v>0</v>
      </c>
      <c r="AE689" s="37">
        <f t="shared" si="601"/>
        <v>0</v>
      </c>
      <c r="AF689" s="37">
        <f t="shared" si="601"/>
        <v>0</v>
      </c>
      <c r="AG689" s="37">
        <f t="shared" si="601"/>
        <v>0</v>
      </c>
      <c r="AH689" s="37">
        <f t="shared" si="601"/>
        <v>0</v>
      </c>
      <c r="AI689" s="37">
        <f t="shared" si="601"/>
        <v>0</v>
      </c>
      <c r="AJ689" s="37">
        <f t="shared" si="601"/>
        <v>0</v>
      </c>
      <c r="AK689" s="37">
        <f t="shared" si="601"/>
        <v>0</v>
      </c>
      <c r="AL689" s="37">
        <f t="shared" si="601"/>
        <v>0</v>
      </c>
      <c r="AM689" s="37">
        <f t="shared" si="601"/>
        <v>0</v>
      </c>
      <c r="AN689" s="37">
        <f t="shared" si="601"/>
        <v>0</v>
      </c>
      <c r="AO689" s="37">
        <f t="shared" si="601"/>
        <v>0</v>
      </c>
      <c r="AP689" s="37">
        <f t="shared" si="601"/>
        <v>0</v>
      </c>
    </row>
    <row r="690" spans="1:42" hidden="1" outlineLevel="2" x14ac:dyDescent="0.25">
      <c r="A690" s="5" t="s">
        <v>935</v>
      </c>
      <c r="B690" s="5" t="s">
        <v>874</v>
      </c>
      <c r="C690" s="5" t="s">
        <v>888</v>
      </c>
      <c r="D690" s="37">
        <f>INDEX(Inputs!$M$5:$M$132,MATCH($B690&amp;"|"&amp;$C690,Inputs!$A$5:$A$132,0))</f>
        <v>4</v>
      </c>
      <c r="E690" s="37">
        <f>INDEX(Inputs!$T$5:$T$132,MATCH($B690&amp;"|"&amp;$C690,Inputs!$A$5:$A$132,0))</f>
        <v>6.8599999999999994E-2</v>
      </c>
      <c r="F690" s="37">
        <f>INDEX(Inputs!$K$5:$K$132,MATCH($B690&amp;"|"&amp;$C690,Inputs!$A$5:$A$132,0))</f>
        <v>10</v>
      </c>
      <c r="G690" s="36"/>
      <c r="H690" s="5" t="str">
        <f>INDEX(Variables!$B$5:$B$65,MATCH($A690,Variables!$A$5:$A$65,0))&amp;IF($C690="",""," | "&amp;INDEX(Mapping!$B$5:$B$26,MATCH($C690,Mapping!$A$5:$A$26,0))&amp;" | "&amp;INDEX(Mapping!$B$30:$B$41,MATCH($B690,Mapping!$A$30:$A$41,0)))</f>
        <v>Shadow price on the efficiency margin | Iron &amp; steel | LPG</v>
      </c>
      <c r="I690" s="5" t="str">
        <f>INDEX(Variables!$C$5:$C$65,MATCH($A690,Variables!$A$5:$A$65,0))</f>
        <v>$/GJ</v>
      </c>
      <c r="J690" s="5" t="str">
        <f>INDEX(Variables!$E$5:$E$65,MATCH($A690,Variables!$A$5:$A$65,0))</f>
        <v>Sector shadow price x EF x share</v>
      </c>
      <c r="K690" s="5"/>
      <c r="L690" s="23" t="str">
        <f>LOWER(Settings!$C$4)&amp;".mit."&amp;$A690&amp;IF($C690="","","."&amp;$C690&amp;"."&amp;$B690)&amp;IF(INDEX(Variables!$D$5:$D$65,MATCH($A690,Variables!$A$5:$A$65,0))="","","."&amp;INDEX(Variables!$D$5:$D$65,MATCH($A690,Variables!$A$5:$A$65,0)))&amp;"."&amp;L$5</f>
        <v>egy.mit.shp.irn.lpg.1</v>
      </c>
      <c r="M690" s="38">
        <f t="shared" si="600"/>
        <v>0</v>
      </c>
      <c r="N690" s="37">
        <f t="shared" si="600"/>
        <v>0</v>
      </c>
      <c r="O690" s="37">
        <f t="shared" si="600"/>
        <v>0</v>
      </c>
      <c r="P690" s="37">
        <f t="shared" si="600"/>
        <v>0</v>
      </c>
      <c r="Q690" s="37">
        <f t="shared" si="600"/>
        <v>0</v>
      </c>
      <c r="R690" s="37">
        <f t="shared" si="600"/>
        <v>0</v>
      </c>
      <c r="S690" s="37">
        <f t="shared" si="600"/>
        <v>0</v>
      </c>
      <c r="T690" s="37">
        <f t="shared" si="600"/>
        <v>0</v>
      </c>
      <c r="U690" s="37">
        <f t="shared" si="600"/>
        <v>0</v>
      </c>
      <c r="V690" s="37">
        <f t="shared" si="600"/>
        <v>0</v>
      </c>
      <c r="W690" s="37">
        <f t="shared" si="600"/>
        <v>0</v>
      </c>
      <c r="X690" s="37">
        <f t="shared" si="600"/>
        <v>0</v>
      </c>
      <c r="Y690" s="37">
        <f t="shared" si="600"/>
        <v>0</v>
      </c>
      <c r="Z690" s="37">
        <f t="shared" si="600"/>
        <v>0</v>
      </c>
      <c r="AA690" s="37"/>
      <c r="AB690" s="23" t="str">
        <f>LOWER(Settings!$C$4)&amp;".mit."&amp;$A690&amp;IF($C690="","","."&amp;$C690&amp;"."&amp;$B690)&amp;IF(INDEX(Variables!$D$5:$D$65,MATCH($A690,Variables!$A$5:$A$65,0))="","","."&amp;INDEX(Variables!$D$5:$D$65,MATCH($A690,Variables!$A$5:$A$65,0)))&amp;"."&amp;AB$5</f>
        <v>egy.mit.shp.irn.lpg.2</v>
      </c>
      <c r="AC690" s="38">
        <f t="shared" si="601"/>
        <v>0</v>
      </c>
      <c r="AD690" s="37">
        <f t="shared" si="601"/>
        <v>0</v>
      </c>
      <c r="AE690" s="37">
        <f t="shared" si="601"/>
        <v>0</v>
      </c>
      <c r="AF690" s="37">
        <f t="shared" si="601"/>
        <v>0</v>
      </c>
      <c r="AG690" s="37">
        <f t="shared" si="601"/>
        <v>0</v>
      </c>
      <c r="AH690" s="37">
        <f t="shared" si="601"/>
        <v>0</v>
      </c>
      <c r="AI690" s="37">
        <f t="shared" si="601"/>
        <v>0</v>
      </c>
      <c r="AJ690" s="37">
        <f t="shared" si="601"/>
        <v>0</v>
      </c>
      <c r="AK690" s="37">
        <f t="shared" si="601"/>
        <v>0</v>
      </c>
      <c r="AL690" s="37">
        <f t="shared" si="601"/>
        <v>0</v>
      </c>
      <c r="AM690" s="37">
        <f t="shared" si="601"/>
        <v>0</v>
      </c>
      <c r="AN690" s="37">
        <f t="shared" si="601"/>
        <v>0</v>
      </c>
      <c r="AO690" s="37">
        <f t="shared" si="601"/>
        <v>0</v>
      </c>
      <c r="AP690" s="37">
        <f t="shared" si="601"/>
        <v>0</v>
      </c>
    </row>
    <row r="691" spans="1:42" hidden="1" outlineLevel="2" x14ac:dyDescent="0.25">
      <c r="A691" s="5" t="s">
        <v>935</v>
      </c>
      <c r="B691" s="5" t="s">
        <v>875</v>
      </c>
      <c r="C691" s="5" t="s">
        <v>888</v>
      </c>
      <c r="D691" s="37">
        <f>INDEX(Inputs!$M$5:$M$132,MATCH($B691&amp;"|"&amp;$C691,Inputs!$A$5:$A$132,0))</f>
        <v>4</v>
      </c>
      <c r="E691" s="37">
        <f>INDEX(Inputs!$T$5:$T$132,MATCH($B691&amp;"|"&amp;$C691,Inputs!$A$5:$A$132,0))</f>
        <v>6.7793000000000006E-2</v>
      </c>
      <c r="F691" s="37">
        <f>INDEX(Inputs!$K$5:$K$132,MATCH($B691&amp;"|"&amp;$C691,Inputs!$A$5:$A$132,0))</f>
        <v>10</v>
      </c>
      <c r="G691" s="36"/>
      <c r="H691" s="5" t="str">
        <f>INDEX(Variables!$B$5:$B$65,MATCH($A691,Variables!$A$5:$A$65,0))&amp;IF($C691="",""," | "&amp;INDEX(Mapping!$B$5:$B$26,MATCH($C691,Mapping!$A$5:$A$26,0))&amp;" | "&amp;INDEX(Mapping!$B$30:$B$41,MATCH($B691,Mapping!$A$30:$A$41,0)))</f>
        <v>Shadow price on the efficiency margin | Iron &amp; steel | Kerosene</v>
      </c>
      <c r="I691" s="5" t="str">
        <f>INDEX(Variables!$C$5:$C$65,MATCH($A691,Variables!$A$5:$A$65,0))</f>
        <v>$/GJ</v>
      </c>
      <c r="J691" s="5" t="str">
        <f>INDEX(Variables!$E$5:$E$65,MATCH($A691,Variables!$A$5:$A$65,0))</f>
        <v>Sector shadow price x EF x share</v>
      </c>
      <c r="K691" s="5"/>
      <c r="L691" s="23" t="str">
        <f>LOWER(Settings!$C$4)&amp;".mit."&amp;$A691&amp;IF($C691="","","."&amp;$C691&amp;"."&amp;$B691)&amp;IF(INDEX(Variables!$D$5:$D$65,MATCH($A691,Variables!$A$5:$A$65,0))="","","."&amp;INDEX(Variables!$D$5:$D$65,MATCH($A691,Variables!$A$5:$A$65,0)))&amp;"."&amp;L$5</f>
        <v>egy.mit.shp.irn.ker.1</v>
      </c>
      <c r="M691" s="38">
        <f t="shared" si="600"/>
        <v>0</v>
      </c>
      <c r="N691" s="37">
        <f t="shared" si="600"/>
        <v>0</v>
      </c>
      <c r="O691" s="37">
        <f t="shared" si="600"/>
        <v>0</v>
      </c>
      <c r="P691" s="37">
        <f t="shared" si="600"/>
        <v>0</v>
      </c>
      <c r="Q691" s="37">
        <f t="shared" si="600"/>
        <v>0</v>
      </c>
      <c r="R691" s="37">
        <f t="shared" si="600"/>
        <v>0</v>
      </c>
      <c r="S691" s="37">
        <f t="shared" si="600"/>
        <v>0</v>
      </c>
      <c r="T691" s="37">
        <f t="shared" si="600"/>
        <v>0</v>
      </c>
      <c r="U691" s="37">
        <f t="shared" si="600"/>
        <v>0</v>
      </c>
      <c r="V691" s="37">
        <f t="shared" si="600"/>
        <v>0</v>
      </c>
      <c r="W691" s="37">
        <f t="shared" si="600"/>
        <v>0</v>
      </c>
      <c r="X691" s="37">
        <f t="shared" si="600"/>
        <v>0</v>
      </c>
      <c r="Y691" s="37">
        <f t="shared" si="600"/>
        <v>0</v>
      </c>
      <c r="Z691" s="37">
        <f t="shared" si="600"/>
        <v>0</v>
      </c>
      <c r="AA691" s="37"/>
      <c r="AB691" s="23" t="str">
        <f>LOWER(Settings!$C$4)&amp;".mit."&amp;$A691&amp;IF($C691="","","."&amp;$C691&amp;"."&amp;$B691)&amp;IF(INDEX(Variables!$D$5:$D$65,MATCH($A691,Variables!$A$5:$A$65,0))="","","."&amp;INDEX(Variables!$D$5:$D$65,MATCH($A691,Variables!$A$5:$A$65,0)))&amp;"."&amp;AB$5</f>
        <v>egy.mit.shp.irn.ker.2</v>
      </c>
      <c r="AC691" s="38">
        <f t="shared" si="601"/>
        <v>0</v>
      </c>
      <c r="AD691" s="37">
        <f t="shared" si="601"/>
        <v>0</v>
      </c>
      <c r="AE691" s="37">
        <f t="shared" si="601"/>
        <v>0</v>
      </c>
      <c r="AF691" s="37">
        <f t="shared" si="601"/>
        <v>0</v>
      </c>
      <c r="AG691" s="37">
        <f t="shared" si="601"/>
        <v>0</v>
      </c>
      <c r="AH691" s="37">
        <f t="shared" si="601"/>
        <v>0</v>
      </c>
      <c r="AI691" s="37">
        <f t="shared" si="601"/>
        <v>0</v>
      </c>
      <c r="AJ691" s="37">
        <f t="shared" si="601"/>
        <v>0</v>
      </c>
      <c r="AK691" s="37">
        <f t="shared" si="601"/>
        <v>0</v>
      </c>
      <c r="AL691" s="37">
        <f t="shared" si="601"/>
        <v>0</v>
      </c>
      <c r="AM691" s="37">
        <f t="shared" si="601"/>
        <v>0</v>
      </c>
      <c r="AN691" s="37">
        <f t="shared" si="601"/>
        <v>0</v>
      </c>
      <c r="AO691" s="37">
        <f t="shared" si="601"/>
        <v>0</v>
      </c>
      <c r="AP691" s="37">
        <f t="shared" si="601"/>
        <v>0</v>
      </c>
    </row>
    <row r="692" spans="1:42" hidden="1" outlineLevel="2" x14ac:dyDescent="0.25">
      <c r="A692" s="5" t="s">
        <v>935</v>
      </c>
      <c r="B692" s="5" t="s">
        <v>876</v>
      </c>
      <c r="C692" s="5" t="s">
        <v>888</v>
      </c>
      <c r="D692" s="37">
        <f>INDEX(Inputs!$M$5:$M$132,MATCH($B692&amp;"|"&amp;$C692,Inputs!$A$5:$A$132,0))</f>
        <v>4</v>
      </c>
      <c r="E692" s="37">
        <f>INDEX(Inputs!$T$5:$T$132,MATCH($B692&amp;"|"&amp;$C692,Inputs!$A$5:$A$132,0))</f>
        <v>7.6700000000000004E-2</v>
      </c>
      <c r="F692" s="37">
        <f>INDEX(Inputs!$K$5:$K$132,MATCH($B692&amp;"|"&amp;$C692,Inputs!$A$5:$A$132,0))</f>
        <v>10</v>
      </c>
      <c r="G692" s="36"/>
      <c r="H692" s="5" t="str">
        <f>INDEX(Variables!$B$5:$B$65,MATCH($A692,Variables!$A$5:$A$65,0))&amp;IF($C692="",""," | "&amp;INDEX(Mapping!$B$5:$B$26,MATCH($C692,Mapping!$A$5:$A$26,0))&amp;" | "&amp;INDEX(Mapping!$B$30:$B$41,MATCH($B692,Mapping!$A$30:$A$41,0)))</f>
        <v>Shadow price on the efficiency margin | Iron &amp; steel | Other oil products</v>
      </c>
      <c r="I692" s="5" t="str">
        <f>INDEX(Variables!$C$5:$C$65,MATCH($A692,Variables!$A$5:$A$65,0))</f>
        <v>$/GJ</v>
      </c>
      <c r="J692" s="5" t="str">
        <f>INDEX(Variables!$E$5:$E$65,MATCH($A692,Variables!$A$5:$A$65,0))</f>
        <v>Sector shadow price x EF x share</v>
      </c>
      <c r="K692" s="5"/>
      <c r="L692" s="23" t="str">
        <f>LOWER(Settings!$C$4)&amp;".mit."&amp;$A692&amp;IF($C692="","","."&amp;$C692&amp;"."&amp;$B692)&amp;IF(INDEX(Variables!$D$5:$D$65,MATCH($A692,Variables!$A$5:$A$65,0))="","","."&amp;INDEX(Variables!$D$5:$D$65,MATCH($A692,Variables!$A$5:$A$65,0)))&amp;"."&amp;L$5</f>
        <v>egy.mit.shp.irn.oop.1</v>
      </c>
      <c r="M692" s="38">
        <f t="shared" si="600"/>
        <v>0</v>
      </c>
      <c r="N692" s="37">
        <f t="shared" si="600"/>
        <v>0</v>
      </c>
      <c r="O692" s="37">
        <f t="shared" si="600"/>
        <v>0</v>
      </c>
      <c r="P692" s="37">
        <f t="shared" si="600"/>
        <v>0</v>
      </c>
      <c r="Q692" s="37">
        <f t="shared" si="600"/>
        <v>0</v>
      </c>
      <c r="R692" s="37">
        <f t="shared" si="600"/>
        <v>0</v>
      </c>
      <c r="S692" s="37">
        <f t="shared" si="600"/>
        <v>0</v>
      </c>
      <c r="T692" s="37">
        <f t="shared" si="600"/>
        <v>0</v>
      </c>
      <c r="U692" s="37">
        <f t="shared" si="600"/>
        <v>0</v>
      </c>
      <c r="V692" s="37">
        <f t="shared" si="600"/>
        <v>0</v>
      </c>
      <c r="W692" s="37">
        <f t="shared" si="600"/>
        <v>0</v>
      </c>
      <c r="X692" s="37">
        <f t="shared" si="600"/>
        <v>0</v>
      </c>
      <c r="Y692" s="37">
        <f t="shared" si="600"/>
        <v>0</v>
      </c>
      <c r="Z692" s="37">
        <f t="shared" si="600"/>
        <v>0</v>
      </c>
      <c r="AA692" s="37"/>
      <c r="AB692" s="23" t="str">
        <f>LOWER(Settings!$C$4)&amp;".mit."&amp;$A692&amp;IF($C692="","","."&amp;$C692&amp;"."&amp;$B692)&amp;IF(INDEX(Variables!$D$5:$D$65,MATCH($A692,Variables!$A$5:$A$65,0))="","","."&amp;INDEX(Variables!$D$5:$D$65,MATCH($A692,Variables!$A$5:$A$65,0)))&amp;"."&amp;AB$5</f>
        <v>egy.mit.shp.irn.oop.2</v>
      </c>
      <c r="AC692" s="38">
        <f t="shared" si="601"/>
        <v>0</v>
      </c>
      <c r="AD692" s="37">
        <f t="shared" si="601"/>
        <v>0</v>
      </c>
      <c r="AE692" s="37">
        <f t="shared" si="601"/>
        <v>0</v>
      </c>
      <c r="AF692" s="37">
        <f t="shared" si="601"/>
        <v>0</v>
      </c>
      <c r="AG692" s="37">
        <f t="shared" si="601"/>
        <v>0</v>
      </c>
      <c r="AH692" s="37">
        <f t="shared" si="601"/>
        <v>0</v>
      </c>
      <c r="AI692" s="37">
        <f t="shared" si="601"/>
        <v>0</v>
      </c>
      <c r="AJ692" s="37">
        <f t="shared" si="601"/>
        <v>0</v>
      </c>
      <c r="AK692" s="37">
        <f t="shared" si="601"/>
        <v>0</v>
      </c>
      <c r="AL692" s="37">
        <f t="shared" si="601"/>
        <v>0</v>
      </c>
      <c r="AM692" s="37">
        <f t="shared" si="601"/>
        <v>0</v>
      </c>
      <c r="AN692" s="37">
        <f t="shared" si="601"/>
        <v>0</v>
      </c>
      <c r="AO692" s="37">
        <f t="shared" si="601"/>
        <v>0</v>
      </c>
      <c r="AP692" s="37">
        <f t="shared" si="601"/>
        <v>0</v>
      </c>
    </row>
    <row r="693" spans="1:42" hidden="1" outlineLevel="2" x14ac:dyDescent="0.25">
      <c r="A693" s="5" t="s">
        <v>935</v>
      </c>
      <c r="B693" s="5" t="s">
        <v>877</v>
      </c>
      <c r="C693" s="5" t="s">
        <v>888</v>
      </c>
      <c r="D693" s="37">
        <f>INDEX(Inputs!$M$5:$M$132,MATCH($B693&amp;"|"&amp;$C693,Inputs!$A$5:$A$132,0))</f>
        <v>4</v>
      </c>
      <c r="E693" s="37">
        <f>INDEX(Inputs!$T$5:$T$132,MATCH($B693&amp;"|"&amp;$C693,Inputs!$A$5:$A$132,0))</f>
        <v>0</v>
      </c>
      <c r="F693" s="37">
        <f>INDEX(Inputs!$K$5:$K$132,MATCH($B693&amp;"|"&amp;$C693,Inputs!$A$5:$A$132,0))</f>
        <v>10</v>
      </c>
      <c r="G693" s="36"/>
      <c r="H693" s="5" t="str">
        <f>INDEX(Variables!$B$5:$B$65,MATCH($A693,Variables!$A$5:$A$65,0))&amp;IF($C693="",""," | "&amp;INDEX(Mapping!$B$5:$B$26,MATCH($C693,Mapping!$A$5:$A$26,0))&amp;" | "&amp;INDEX(Mapping!$B$30:$B$41,MATCH($B693,Mapping!$A$30:$A$41,0)))</f>
        <v>Shadow price on the efficiency margin | Iron &amp; steel | Biomass</v>
      </c>
      <c r="I693" s="5" t="str">
        <f>INDEX(Variables!$C$5:$C$65,MATCH($A693,Variables!$A$5:$A$65,0))</f>
        <v>$/GJ</v>
      </c>
      <c r="J693" s="5" t="str">
        <f>INDEX(Variables!$E$5:$E$65,MATCH($A693,Variables!$A$5:$A$65,0))</f>
        <v>Sector shadow price x EF x share</v>
      </c>
      <c r="K693" s="5"/>
      <c r="L693" s="23" t="str">
        <f>LOWER(Settings!$C$4)&amp;".mit."&amp;$A693&amp;IF($C693="","","."&amp;$C693&amp;"."&amp;$B693)&amp;IF(INDEX(Variables!$D$5:$D$65,MATCH($A693,Variables!$A$5:$A$65,0))="","","."&amp;INDEX(Variables!$D$5:$D$65,MATCH($A693,Variables!$A$5:$A$65,0)))&amp;"."&amp;L$5</f>
        <v>egy.mit.shp.irn.bio.1</v>
      </c>
      <c r="M693" s="38">
        <f t="shared" si="600"/>
        <v>0</v>
      </c>
      <c r="N693" s="37">
        <f t="shared" si="600"/>
        <v>0</v>
      </c>
      <c r="O693" s="37">
        <f t="shared" si="600"/>
        <v>0</v>
      </c>
      <c r="P693" s="37">
        <f t="shared" si="600"/>
        <v>0</v>
      </c>
      <c r="Q693" s="37">
        <f t="shared" si="600"/>
        <v>0</v>
      </c>
      <c r="R693" s="37">
        <f t="shared" si="600"/>
        <v>0</v>
      </c>
      <c r="S693" s="37">
        <f t="shared" si="600"/>
        <v>0</v>
      </c>
      <c r="T693" s="37">
        <f t="shared" si="600"/>
        <v>0</v>
      </c>
      <c r="U693" s="37">
        <f t="shared" si="600"/>
        <v>0</v>
      </c>
      <c r="V693" s="37">
        <f t="shared" si="600"/>
        <v>0</v>
      </c>
      <c r="W693" s="37">
        <f t="shared" si="600"/>
        <v>0</v>
      </c>
      <c r="X693" s="37">
        <f t="shared" si="600"/>
        <v>0</v>
      </c>
      <c r="Y693" s="37">
        <f t="shared" si="600"/>
        <v>0</v>
      </c>
      <c r="Z693" s="37">
        <f t="shared" si="600"/>
        <v>0</v>
      </c>
      <c r="AA693" s="37"/>
      <c r="AB693" s="23" t="str">
        <f>LOWER(Settings!$C$4)&amp;".mit."&amp;$A693&amp;IF($C693="","","."&amp;$C693&amp;"."&amp;$B693)&amp;IF(INDEX(Variables!$D$5:$D$65,MATCH($A693,Variables!$A$5:$A$65,0))="","","."&amp;INDEX(Variables!$D$5:$D$65,MATCH($A693,Variables!$A$5:$A$65,0)))&amp;"."&amp;AB$5</f>
        <v>egy.mit.shp.irn.bio.2</v>
      </c>
      <c r="AC693" s="38">
        <f t="shared" si="601"/>
        <v>0</v>
      </c>
      <c r="AD693" s="37">
        <f t="shared" si="601"/>
        <v>0</v>
      </c>
      <c r="AE693" s="37">
        <f t="shared" si="601"/>
        <v>0</v>
      </c>
      <c r="AF693" s="37">
        <f t="shared" si="601"/>
        <v>0</v>
      </c>
      <c r="AG693" s="37">
        <f t="shared" si="601"/>
        <v>0</v>
      </c>
      <c r="AH693" s="37">
        <f t="shared" si="601"/>
        <v>0</v>
      </c>
      <c r="AI693" s="37">
        <f t="shared" si="601"/>
        <v>0</v>
      </c>
      <c r="AJ693" s="37">
        <f t="shared" si="601"/>
        <v>0</v>
      </c>
      <c r="AK693" s="37">
        <f t="shared" si="601"/>
        <v>0</v>
      </c>
      <c r="AL693" s="37">
        <f t="shared" si="601"/>
        <v>0</v>
      </c>
      <c r="AM693" s="37">
        <f t="shared" si="601"/>
        <v>0</v>
      </c>
      <c r="AN693" s="37">
        <f t="shared" si="601"/>
        <v>0</v>
      </c>
      <c r="AO693" s="37">
        <f t="shared" si="601"/>
        <v>0</v>
      </c>
      <c r="AP693" s="37">
        <f t="shared" si="601"/>
        <v>0</v>
      </c>
    </row>
    <row r="694" spans="1:42" hidden="1" outlineLevel="2" x14ac:dyDescent="0.25"/>
    <row r="695" spans="1:42" hidden="1" outlineLevel="2" x14ac:dyDescent="0.25">
      <c r="A695" s="5" t="s">
        <v>930</v>
      </c>
      <c r="B695" s="5" t="s">
        <v>869</v>
      </c>
      <c r="C695" s="5" t="s">
        <v>888</v>
      </c>
      <c r="D695" s="37">
        <f>INDEX(Inputs!$N$5:$N$132,MATCH($B695&amp;"|"&amp;$C695,Inputs!$A$5:$A$132,0))</f>
        <v>0.5</v>
      </c>
      <c r="E695" s="37">
        <f>INDEX(Inputs!$O$5:$O$132,MATCH($B695&amp;"|"&amp;$C695,Inputs!$A$5:$A$132,0))</f>
        <v>-0.3</v>
      </c>
      <c r="F695" s="37">
        <f>INDEX(Inputs!$P$5:$P$132,MATCH($B695&amp;"|"&amp;$C695,Inputs!$A$5:$A$132,0))</f>
        <v>-0.4</v>
      </c>
      <c r="G695" s="37">
        <f>INDEX(Inputs!$Q$5:$Q$132,MATCH($B695&amp;"|"&amp;$C695,Inputs!$A$5:$A$132,0))</f>
        <v>5.0000000000000001E-3</v>
      </c>
      <c r="H695" s="5" t="str">
        <f>INDEX(Variables!$B$5:$B$65,MATCH($A695,Variables!$A$5:$A$65,0))&amp;IF($C695="",""," | "&amp;INDEX(Mapping!$B$5:$B$26,MATCH($C695,Mapping!$A$5:$A$26,0))&amp;" | "&amp;INDEX(Mapping!$B$30:$B$41,MATCH($B695,Mapping!$A$30:$A$41,0)))</f>
        <v>Fuel use | Iron &amp; steel | Coal</v>
      </c>
      <c r="I695" s="5" t="str">
        <f>INDEX(Variables!$C$5:$C$65,MATCH($A695,Variables!$A$5:$A$65,0))</f>
        <v>ktoe</v>
      </c>
      <c r="J695" s="5" t="str">
        <f>INDEX(Variables!$E$5:$E$65,MATCH($A695,Variables!$A$5:$A$65,0))</f>
        <v>Inputs (base year), CPAT eq. 3.3.3</v>
      </c>
      <c r="K695" s="5"/>
      <c r="L695" s="23" t="str">
        <f>LOWER(Settings!$C$4)&amp;".mit."&amp;$A695&amp;IF($C695="","","."&amp;$C695&amp;"."&amp;$B695)&amp;IF(INDEX(Variables!$D$5:$D$65,MATCH($A695,Variables!$A$5:$A$65,0))="","","."&amp;INDEX(Variables!$D$5:$D$65,MATCH($A695,Variables!$A$5:$A$65,0)))&amp;"."&amp;L$5</f>
        <v>egy.mit.ener.irn.coa.e.1</v>
      </c>
      <c r="M695" s="43">
        <f>INDEX(Inputs!$U$5:$U$132,MATCH($B695&amp;"|"&amp;$C695,Inputs!$A$5:$A$132,0))</f>
        <v>232.65735477013101</v>
      </c>
      <c r="N695" s="44">
        <f t="shared" ref="N695:Y695" si="602">M695*(1/(1+$G695))^(1+$E695)*(1+N$7)^$D695*(N677/M677)^$E695*((N677+N686)/(M677+M686))^($F695*(1+$E695))</f>
        <v>274.81274999091227</v>
      </c>
      <c r="O695" s="44">
        <f t="shared" si="602"/>
        <v>299.5529361012002</v>
      </c>
      <c r="P695" s="44">
        <f t="shared" si="602"/>
        <v>315.71315681682506</v>
      </c>
      <c r="Q695" s="44">
        <f t="shared" si="602"/>
        <v>315.07745121651988</v>
      </c>
      <c r="R695" s="44">
        <f t="shared" si="602"/>
        <v>320.10377329001375</v>
      </c>
      <c r="S695" s="44">
        <f t="shared" si="602"/>
        <v>328.35955173664553</v>
      </c>
      <c r="T695" s="44">
        <f t="shared" si="602"/>
        <v>336.38700263145353</v>
      </c>
      <c r="U695" s="44">
        <f t="shared" si="602"/>
        <v>344.03573510842028</v>
      </c>
      <c r="V695" s="44">
        <f t="shared" si="602"/>
        <v>351.74365270672382</v>
      </c>
      <c r="W695" s="44">
        <f t="shared" si="602"/>
        <v>358.72131102354876</v>
      </c>
      <c r="X695" s="44">
        <f t="shared" si="602"/>
        <v>365.74456601292593</v>
      </c>
      <c r="Y695" s="44">
        <f t="shared" si="602"/>
        <v>372.81066354014433</v>
      </c>
      <c r="Z695" s="45">
        <f>FUELUSE(Y695,Z677,Y677,Z686,Y686,Z$7,$D695,$E695,$F695,$G695)</f>
        <v>379.91676016733084</v>
      </c>
      <c r="AA695" s="45"/>
      <c r="AB695" s="23" t="str">
        <f>LOWER(Settings!$C$4)&amp;".mit."&amp;$A695&amp;IF($C695="","","."&amp;$C695&amp;"."&amp;$B695)&amp;IF(INDEX(Variables!$D$5:$D$65,MATCH($A695,Variables!$A$5:$A$65,0))="","","."&amp;INDEX(Variables!$D$5:$D$65,MATCH($A695,Variables!$A$5:$A$65,0)))&amp;"."&amp;AB$5</f>
        <v>egy.mit.ener.irn.coa.e.2</v>
      </c>
      <c r="AC695" s="43">
        <f>INDEX(Inputs!$U$5:$U$132,MATCH($B695&amp;"|"&amp;$C695,Inputs!$A$5:$A$132,0))</f>
        <v>232.65735477013101</v>
      </c>
      <c r="AD695" s="44">
        <f t="shared" ref="AD695:AO695" si="603">AC695*(1/(1+$G695))^(1+$E695)*(1+AD$7)^$D695*(AD677/AC677)^$E695*((AD677+AD686)/(AC677+AC686))^($F695*(1+$E695))</f>
        <v>274.81274999091227</v>
      </c>
      <c r="AE695" s="44">
        <f t="shared" si="603"/>
        <v>299.5529361012002</v>
      </c>
      <c r="AF695" s="44">
        <f t="shared" si="603"/>
        <v>315.71315681682506</v>
      </c>
      <c r="AG695" s="44">
        <f t="shared" si="603"/>
        <v>315.07745121651988</v>
      </c>
      <c r="AH695" s="44">
        <f t="shared" si="603"/>
        <v>279.43494776004701</v>
      </c>
      <c r="AI695" s="44">
        <f t="shared" si="603"/>
        <v>286.52091872350286</v>
      </c>
      <c r="AJ695" s="44">
        <f t="shared" si="603"/>
        <v>293.39188931481374</v>
      </c>
      <c r="AK695" s="44">
        <f t="shared" si="603"/>
        <v>299.91576501719516</v>
      </c>
      <c r="AL695" s="44">
        <f t="shared" si="603"/>
        <v>306.48896405642955</v>
      </c>
      <c r="AM695" s="44">
        <f t="shared" si="603"/>
        <v>312.56888974266928</v>
      </c>
      <c r="AN695" s="44">
        <f t="shared" si="603"/>
        <v>318.68854571779246</v>
      </c>
      <c r="AO695" s="44">
        <f t="shared" si="603"/>
        <v>324.84553218897281</v>
      </c>
      <c r="AP695" s="45">
        <f>FUELUSE(AO695,AP677,AO677,AP686,AO686,AP$7,$D695,$E695,$F695,$G695)</f>
        <v>331.03737154980189</v>
      </c>
    </row>
    <row r="696" spans="1:42" hidden="1" outlineLevel="2" x14ac:dyDescent="0.25">
      <c r="A696" s="5" t="s">
        <v>930</v>
      </c>
      <c r="B696" s="5" t="s">
        <v>871</v>
      </c>
      <c r="C696" s="5" t="s">
        <v>888</v>
      </c>
      <c r="D696" s="37">
        <f>INDEX(Inputs!$N$5:$N$132,MATCH($B696&amp;"|"&amp;$C696,Inputs!$A$5:$A$132,0))</f>
        <v>1</v>
      </c>
      <c r="E696" s="37">
        <f>INDEX(Inputs!$O$5:$O$132,MATCH($B696&amp;"|"&amp;$C696,Inputs!$A$5:$A$132,0))</f>
        <v>-0.5</v>
      </c>
      <c r="F696" s="37">
        <f>INDEX(Inputs!$P$5:$P$132,MATCH($B696&amp;"|"&amp;$C696,Inputs!$A$5:$A$132,0))</f>
        <v>-0.5</v>
      </c>
      <c r="G696" s="37">
        <f>INDEX(Inputs!$Q$5:$Q$132,MATCH($B696&amp;"|"&amp;$C696,Inputs!$A$5:$A$132,0))</f>
        <v>0.01</v>
      </c>
      <c r="H696" s="5" t="str">
        <f>INDEX(Variables!$B$5:$B$65,MATCH($A696,Variables!$A$5:$A$65,0))&amp;IF($C696="",""," | "&amp;INDEX(Mapping!$B$5:$B$26,MATCH($C696,Mapping!$A$5:$A$26,0))&amp;" | "&amp;INDEX(Mapping!$B$30:$B$41,MATCH($B696,Mapping!$A$30:$A$41,0)))</f>
        <v>Fuel use | Iron &amp; steel | Natural gas</v>
      </c>
      <c r="I696" s="5" t="str">
        <f>INDEX(Variables!$C$5:$C$65,MATCH($A696,Variables!$A$5:$A$65,0))</f>
        <v>ktoe</v>
      </c>
      <c r="J696" s="5" t="str">
        <f>INDEX(Variables!$E$5:$E$65,MATCH($A696,Variables!$A$5:$A$65,0))</f>
        <v>Inputs (base year), CPAT eq. 3.3.3</v>
      </c>
      <c r="K696" s="5"/>
      <c r="L696" s="23" t="str">
        <f>LOWER(Settings!$C$4)&amp;".mit."&amp;$A696&amp;IF($C696="","","."&amp;$C696&amp;"."&amp;$B696)&amp;IF(INDEX(Variables!$D$5:$D$65,MATCH($A696,Variables!$A$5:$A$65,0))="","","."&amp;INDEX(Variables!$D$5:$D$65,MATCH($A696,Variables!$A$5:$A$65,0)))&amp;"."&amp;L$5</f>
        <v>egy.mit.ener.irn.nga.e.1</v>
      </c>
      <c r="M696" s="43">
        <f>INDEX(Inputs!$U$5:$U$132,MATCH($B696&amp;"|"&amp;$C696,Inputs!$A$5:$A$132,0))</f>
        <v>1669.05671904213</v>
      </c>
      <c r="N696" s="44">
        <f t="shared" ref="N696:Y696" si="604">M696*(1/(1+$G696))^(1+$E696)*(1+N$7)^$D696*(N678/M678)^$E696*((N678+N687)/(M678+M687))^($F696*(1+$E696))</f>
        <v>1806.6861644637831</v>
      </c>
      <c r="O696" s="44">
        <f t="shared" si="604"/>
        <v>1819.9296307431293</v>
      </c>
      <c r="P696" s="44">
        <f t="shared" si="604"/>
        <v>1890.4392998260221</v>
      </c>
      <c r="Q696" s="44">
        <f t="shared" si="604"/>
        <v>1960.8087130010858</v>
      </c>
      <c r="R696" s="44">
        <f t="shared" si="604"/>
        <v>2045.2993826063362</v>
      </c>
      <c r="S696" s="44">
        <f t="shared" si="604"/>
        <v>2147.8008763046769</v>
      </c>
      <c r="T696" s="44">
        <f t="shared" si="604"/>
        <v>2248.8417279751361</v>
      </c>
      <c r="U696" s="44">
        <f t="shared" si="604"/>
        <v>2346.0269233714189</v>
      </c>
      <c r="V696" s="44">
        <f t="shared" si="604"/>
        <v>2446.1715267938907</v>
      </c>
      <c r="W696" s="44">
        <f t="shared" si="604"/>
        <v>2549.2975235671802</v>
      </c>
      <c r="X696" s="44">
        <f t="shared" si="604"/>
        <v>2655.4231196880314</v>
      </c>
      <c r="Y696" s="44">
        <f t="shared" si="604"/>
        <v>2764.5625399917917</v>
      </c>
      <c r="Z696" s="45">
        <f>FUELUSE(Y696,Z678,Y678,Z687,Y687,Z$7,$D696,$E696,$F696,$G696)</f>
        <v>2876.7258281221748</v>
      </c>
      <c r="AA696" s="45"/>
      <c r="AB696" s="23" t="str">
        <f>LOWER(Settings!$C$4)&amp;".mit."&amp;$A696&amp;IF($C696="","","."&amp;$C696&amp;"."&amp;$B696)&amp;IF(INDEX(Variables!$D$5:$D$65,MATCH($A696,Variables!$A$5:$A$65,0))="","","."&amp;INDEX(Variables!$D$5:$D$65,MATCH($A696,Variables!$A$5:$A$65,0)))&amp;"."&amp;AB$5</f>
        <v>egy.mit.ener.irn.nga.e.2</v>
      </c>
      <c r="AC696" s="43">
        <f>INDEX(Inputs!$U$5:$U$132,MATCH($B696&amp;"|"&amp;$C696,Inputs!$A$5:$A$132,0))</f>
        <v>1669.05671904213</v>
      </c>
      <c r="AD696" s="44">
        <f t="shared" ref="AD696:AO696" si="605">AC696*(1/(1+$G696))^(1+$E696)*(1+AD$7)^$D696*(AD678/AC678)^$E696*((AD678+AD687)/(AC678+AC687))^($F696*(1+$E696))</f>
        <v>1806.6861644637831</v>
      </c>
      <c r="AE696" s="44">
        <f t="shared" si="605"/>
        <v>1819.9296307431293</v>
      </c>
      <c r="AF696" s="44">
        <f t="shared" si="605"/>
        <v>1890.4392998260221</v>
      </c>
      <c r="AG696" s="44">
        <f t="shared" si="605"/>
        <v>1960.8087130010858</v>
      </c>
      <c r="AH696" s="44">
        <f t="shared" si="605"/>
        <v>1762.592415460311</v>
      </c>
      <c r="AI696" s="44">
        <f t="shared" si="605"/>
        <v>1850.9258677179564</v>
      </c>
      <c r="AJ696" s="44">
        <f t="shared" si="605"/>
        <v>1938.0005719497915</v>
      </c>
      <c r="AK696" s="44">
        <f t="shared" si="605"/>
        <v>2021.7525594374279</v>
      </c>
      <c r="AL696" s="44">
        <f t="shared" si="605"/>
        <v>2108.0548973459231</v>
      </c>
      <c r="AM696" s="44">
        <f t="shared" si="605"/>
        <v>2196.926532127211</v>
      </c>
      <c r="AN696" s="44">
        <f t="shared" si="605"/>
        <v>2288.3831532945483</v>
      </c>
      <c r="AO696" s="44">
        <f t="shared" si="605"/>
        <v>2382.4370194869912</v>
      </c>
      <c r="AP696" s="45">
        <f>FUELUSE(AO696,AP678,AO678,AP687,AO687,AP$7,$D696,$E696,$F696,$G696)</f>
        <v>2479.0967860878955</v>
      </c>
    </row>
    <row r="697" spans="1:42" hidden="1" outlineLevel="2" x14ac:dyDescent="0.25">
      <c r="A697" s="5" t="s">
        <v>930</v>
      </c>
      <c r="B697" s="5" t="s">
        <v>872</v>
      </c>
      <c r="C697" s="5" t="s">
        <v>888</v>
      </c>
      <c r="D697" s="37">
        <f>INDEX(Inputs!$N$5:$N$132,MATCH($B697&amp;"|"&amp;$C697,Inputs!$A$5:$A$132,0))</f>
        <v>0.5</v>
      </c>
      <c r="E697" s="37">
        <f>INDEX(Inputs!$O$5:$O$132,MATCH($B697&amp;"|"&amp;$C697,Inputs!$A$5:$A$132,0))</f>
        <v>-0.4</v>
      </c>
      <c r="F697" s="37">
        <f>INDEX(Inputs!$P$5:$P$132,MATCH($B697&amp;"|"&amp;$C697,Inputs!$A$5:$A$132,0))</f>
        <v>-0.7</v>
      </c>
      <c r="G697" s="37">
        <f>INDEX(Inputs!$Q$5:$Q$132,MATCH($B697&amp;"|"&amp;$C697,Inputs!$A$5:$A$132,0))</f>
        <v>5.0000000000000001E-3</v>
      </c>
      <c r="H697" s="5" t="str">
        <f>INDEX(Variables!$B$5:$B$65,MATCH($A697,Variables!$A$5:$A$65,0))&amp;IF($C697="",""," | "&amp;INDEX(Mapping!$B$5:$B$26,MATCH($C697,Mapping!$A$5:$A$26,0))&amp;" | "&amp;INDEX(Mapping!$B$30:$B$41,MATCH($B697,Mapping!$A$30:$A$41,0)))</f>
        <v>Fuel use | Iron &amp; steel | Gasoline</v>
      </c>
      <c r="I697" s="5" t="str">
        <f>INDEX(Variables!$C$5:$C$65,MATCH($A697,Variables!$A$5:$A$65,0))</f>
        <v>ktoe</v>
      </c>
      <c r="J697" s="5" t="str">
        <f>INDEX(Variables!$E$5:$E$65,MATCH($A697,Variables!$A$5:$A$65,0))</f>
        <v>Inputs (base year), CPAT eq. 3.3.3</v>
      </c>
      <c r="K697" s="5"/>
      <c r="L697" s="23" t="str">
        <f>LOWER(Settings!$C$4)&amp;".mit."&amp;$A697&amp;IF($C697="","","."&amp;$C697&amp;"."&amp;$B697)&amp;IF(INDEX(Variables!$D$5:$D$65,MATCH($A697,Variables!$A$5:$A$65,0))="","","."&amp;INDEX(Variables!$D$5:$D$65,MATCH($A697,Variables!$A$5:$A$65,0)))&amp;"."&amp;L$5</f>
        <v>egy.mit.ener.irn.gso.e.1</v>
      </c>
      <c r="M697" s="43">
        <f>INDEX(Inputs!$U$5:$U$132,MATCH($B697&amp;"|"&amp;$C697,Inputs!$A$5:$A$132,0))</f>
        <v>0</v>
      </c>
      <c r="N697" s="44">
        <f t="shared" ref="N697:Y697" si="606">M697*(1/(1+$G697))^(1+$E697)*(1+N$7)^$D697*(N679/M679)^$E697*((N679+N688)/(M679+M688))^($F697*(1+$E697))</f>
        <v>0</v>
      </c>
      <c r="O697" s="44">
        <f t="shared" si="606"/>
        <v>0</v>
      </c>
      <c r="P697" s="44">
        <f t="shared" si="606"/>
        <v>0</v>
      </c>
      <c r="Q697" s="44">
        <f t="shared" si="606"/>
        <v>0</v>
      </c>
      <c r="R697" s="44">
        <f t="shared" si="606"/>
        <v>0</v>
      </c>
      <c r="S697" s="44">
        <f t="shared" si="606"/>
        <v>0</v>
      </c>
      <c r="T697" s="44">
        <f t="shared" si="606"/>
        <v>0</v>
      </c>
      <c r="U697" s="44">
        <f t="shared" si="606"/>
        <v>0</v>
      </c>
      <c r="V697" s="44">
        <f t="shared" si="606"/>
        <v>0</v>
      </c>
      <c r="W697" s="44">
        <f t="shared" si="606"/>
        <v>0</v>
      </c>
      <c r="X697" s="44">
        <f t="shared" si="606"/>
        <v>0</v>
      </c>
      <c r="Y697" s="44">
        <f t="shared" si="606"/>
        <v>0</v>
      </c>
      <c r="Z697" s="45">
        <f>FUELUSE(Y697,Z679,Y679,Z688,Y688,Z$7,$D697,$E697,$F697,$G697)</f>
        <v>0</v>
      </c>
      <c r="AA697" s="45"/>
      <c r="AB697" s="23" t="str">
        <f>LOWER(Settings!$C$4)&amp;".mit."&amp;$A697&amp;IF($C697="","","."&amp;$C697&amp;"."&amp;$B697)&amp;IF(INDEX(Variables!$D$5:$D$65,MATCH($A697,Variables!$A$5:$A$65,0))="","","."&amp;INDEX(Variables!$D$5:$D$65,MATCH($A697,Variables!$A$5:$A$65,0)))&amp;"."&amp;AB$5</f>
        <v>egy.mit.ener.irn.gso.e.2</v>
      </c>
      <c r="AC697" s="43">
        <f>INDEX(Inputs!$U$5:$U$132,MATCH($B697&amp;"|"&amp;$C697,Inputs!$A$5:$A$132,0))</f>
        <v>0</v>
      </c>
      <c r="AD697" s="44">
        <f t="shared" ref="AD697:AO697" si="607">AC697*(1/(1+$G697))^(1+$E697)*(1+AD$7)^$D697*(AD679/AC679)^$E697*((AD679+AD688)/(AC679+AC688))^($F697*(1+$E697))</f>
        <v>0</v>
      </c>
      <c r="AE697" s="44">
        <f t="shared" si="607"/>
        <v>0</v>
      </c>
      <c r="AF697" s="44">
        <f t="shared" si="607"/>
        <v>0</v>
      </c>
      <c r="AG697" s="44">
        <f t="shared" si="607"/>
        <v>0</v>
      </c>
      <c r="AH697" s="44">
        <f t="shared" si="607"/>
        <v>0</v>
      </c>
      <c r="AI697" s="44">
        <f t="shared" si="607"/>
        <v>0</v>
      </c>
      <c r="AJ697" s="44">
        <f t="shared" si="607"/>
        <v>0</v>
      </c>
      <c r="AK697" s="44">
        <f t="shared" si="607"/>
        <v>0</v>
      </c>
      <c r="AL697" s="44">
        <f t="shared" si="607"/>
        <v>0</v>
      </c>
      <c r="AM697" s="44">
        <f t="shared" si="607"/>
        <v>0</v>
      </c>
      <c r="AN697" s="44">
        <f t="shared" si="607"/>
        <v>0</v>
      </c>
      <c r="AO697" s="44">
        <f t="shared" si="607"/>
        <v>0</v>
      </c>
      <c r="AP697" s="45">
        <f>FUELUSE(AO697,AP679,AO679,AP688,AO688,AP$7,$D697,$E697,$F697,$G697)</f>
        <v>0</v>
      </c>
    </row>
    <row r="698" spans="1:42" hidden="1" outlineLevel="2" x14ac:dyDescent="0.25">
      <c r="A698" s="5" t="s">
        <v>930</v>
      </c>
      <c r="B698" s="5" t="s">
        <v>873</v>
      </c>
      <c r="C698" s="5" t="s">
        <v>888</v>
      </c>
      <c r="D698" s="37">
        <f>INDEX(Inputs!$N$5:$N$132,MATCH($B698&amp;"|"&amp;$C698,Inputs!$A$5:$A$132,0))</f>
        <v>0.5</v>
      </c>
      <c r="E698" s="37">
        <f>INDEX(Inputs!$O$5:$O$132,MATCH($B698&amp;"|"&amp;$C698,Inputs!$A$5:$A$132,0))</f>
        <v>-0.7</v>
      </c>
      <c r="F698" s="37">
        <f>INDEX(Inputs!$P$5:$P$132,MATCH($B698&amp;"|"&amp;$C698,Inputs!$A$5:$A$132,0))</f>
        <v>-1.2</v>
      </c>
      <c r="G698" s="37">
        <f>INDEX(Inputs!$Q$5:$Q$132,MATCH($B698&amp;"|"&amp;$C698,Inputs!$A$5:$A$132,0))</f>
        <v>5.0000000000000001E-3</v>
      </c>
      <c r="H698" s="5" t="str">
        <f>INDEX(Variables!$B$5:$B$65,MATCH($A698,Variables!$A$5:$A$65,0))&amp;IF($C698="",""," | "&amp;INDEX(Mapping!$B$5:$B$26,MATCH($C698,Mapping!$A$5:$A$26,0))&amp;" | "&amp;INDEX(Mapping!$B$30:$B$41,MATCH($B698,Mapping!$A$30:$A$41,0)))</f>
        <v>Fuel use | Iron &amp; steel | Diesel</v>
      </c>
      <c r="I698" s="5" t="str">
        <f>INDEX(Variables!$C$5:$C$65,MATCH($A698,Variables!$A$5:$A$65,0))</f>
        <v>ktoe</v>
      </c>
      <c r="J698" s="5" t="str">
        <f>INDEX(Variables!$E$5:$E$65,MATCH($A698,Variables!$A$5:$A$65,0))</f>
        <v>Inputs (base year), CPAT eq. 3.3.3</v>
      </c>
      <c r="K698" s="5"/>
      <c r="L698" s="23" t="str">
        <f>LOWER(Settings!$C$4)&amp;".mit."&amp;$A698&amp;IF($C698="","","."&amp;$C698&amp;"."&amp;$B698)&amp;IF(INDEX(Variables!$D$5:$D$65,MATCH($A698,Variables!$A$5:$A$65,0))="","","."&amp;INDEX(Variables!$D$5:$D$65,MATCH($A698,Variables!$A$5:$A$65,0)))&amp;"."&amp;L$5</f>
        <v>egy.mit.ener.irn.die.e.1</v>
      </c>
      <c r="M698" s="43">
        <f>INDEX(Inputs!$U$5:$U$132,MATCH($B698&amp;"|"&amp;$C698,Inputs!$A$5:$A$132,0))</f>
        <v>0</v>
      </c>
      <c r="N698" s="44">
        <f t="shared" ref="N698:Y698" si="608">M698*(1/(1+$G698))^(1+$E698)*(1+N$7)^$D698*(N680/M680)^$E698*((N680+N689)/(M680+M689))^($F698*(1+$E698))</f>
        <v>0</v>
      </c>
      <c r="O698" s="44">
        <f t="shared" si="608"/>
        <v>0</v>
      </c>
      <c r="P698" s="44">
        <f t="shared" si="608"/>
        <v>0</v>
      </c>
      <c r="Q698" s="44">
        <f t="shared" si="608"/>
        <v>0</v>
      </c>
      <c r="R698" s="44">
        <f t="shared" si="608"/>
        <v>0</v>
      </c>
      <c r="S698" s="44">
        <f t="shared" si="608"/>
        <v>0</v>
      </c>
      <c r="T698" s="44">
        <f t="shared" si="608"/>
        <v>0</v>
      </c>
      <c r="U698" s="44">
        <f t="shared" si="608"/>
        <v>0</v>
      </c>
      <c r="V698" s="44">
        <f t="shared" si="608"/>
        <v>0</v>
      </c>
      <c r="W698" s="44">
        <f t="shared" si="608"/>
        <v>0</v>
      </c>
      <c r="X698" s="44">
        <f t="shared" si="608"/>
        <v>0</v>
      </c>
      <c r="Y698" s="44">
        <f t="shared" si="608"/>
        <v>0</v>
      </c>
      <c r="Z698" s="45">
        <f>FUELUSE(Y698,Z680,Y680,Z689,Y689,Z$7,$D698,$E698,$F698,$G698)</f>
        <v>0</v>
      </c>
      <c r="AA698" s="45"/>
      <c r="AB698" s="23" t="str">
        <f>LOWER(Settings!$C$4)&amp;".mit."&amp;$A698&amp;IF($C698="","","."&amp;$C698&amp;"."&amp;$B698)&amp;IF(INDEX(Variables!$D$5:$D$65,MATCH($A698,Variables!$A$5:$A$65,0))="","","."&amp;INDEX(Variables!$D$5:$D$65,MATCH($A698,Variables!$A$5:$A$65,0)))&amp;"."&amp;AB$5</f>
        <v>egy.mit.ener.irn.die.e.2</v>
      </c>
      <c r="AC698" s="43">
        <f>INDEX(Inputs!$U$5:$U$132,MATCH($B698&amp;"|"&amp;$C698,Inputs!$A$5:$A$132,0))</f>
        <v>0</v>
      </c>
      <c r="AD698" s="44">
        <f t="shared" ref="AD698:AO698" si="609">AC698*(1/(1+$G698))^(1+$E698)*(1+AD$7)^$D698*(AD680/AC680)^$E698*((AD680+AD689)/(AC680+AC689))^($F698*(1+$E698))</f>
        <v>0</v>
      </c>
      <c r="AE698" s="44">
        <f t="shared" si="609"/>
        <v>0</v>
      </c>
      <c r="AF698" s="44">
        <f t="shared" si="609"/>
        <v>0</v>
      </c>
      <c r="AG698" s="44">
        <f t="shared" si="609"/>
        <v>0</v>
      </c>
      <c r="AH698" s="44">
        <f t="shared" si="609"/>
        <v>0</v>
      </c>
      <c r="AI698" s="44">
        <f t="shared" si="609"/>
        <v>0</v>
      </c>
      <c r="AJ698" s="44">
        <f t="shared" si="609"/>
        <v>0</v>
      </c>
      <c r="AK698" s="44">
        <f t="shared" si="609"/>
        <v>0</v>
      </c>
      <c r="AL698" s="44">
        <f t="shared" si="609"/>
        <v>0</v>
      </c>
      <c r="AM698" s="44">
        <f t="shared" si="609"/>
        <v>0</v>
      </c>
      <c r="AN698" s="44">
        <f t="shared" si="609"/>
        <v>0</v>
      </c>
      <c r="AO698" s="44">
        <f t="shared" si="609"/>
        <v>0</v>
      </c>
      <c r="AP698" s="45">
        <f>FUELUSE(AO698,AP680,AO680,AP689,AO689,AP$7,$D698,$E698,$F698,$G698)</f>
        <v>0</v>
      </c>
    </row>
    <row r="699" spans="1:42" hidden="1" outlineLevel="2" x14ac:dyDescent="0.25">
      <c r="A699" s="5" t="s">
        <v>930</v>
      </c>
      <c r="B699" s="5" t="s">
        <v>874</v>
      </c>
      <c r="C699" s="5" t="s">
        <v>888</v>
      </c>
      <c r="D699" s="37">
        <f>INDEX(Inputs!$N$5:$N$132,MATCH($B699&amp;"|"&amp;$C699,Inputs!$A$5:$A$132,0))</f>
        <v>0.8</v>
      </c>
      <c r="E699" s="37">
        <f>INDEX(Inputs!$O$5:$O$132,MATCH($B699&amp;"|"&amp;$C699,Inputs!$A$5:$A$132,0))</f>
        <v>-0.4</v>
      </c>
      <c r="F699" s="37">
        <f>INDEX(Inputs!$P$5:$P$132,MATCH($B699&amp;"|"&amp;$C699,Inputs!$A$5:$A$132,0))</f>
        <v>-0.4</v>
      </c>
      <c r="G699" s="37">
        <f>INDEX(Inputs!$Q$5:$Q$132,MATCH($B699&amp;"|"&amp;$C699,Inputs!$A$5:$A$132,0))</f>
        <v>5.0000000000000001E-3</v>
      </c>
      <c r="H699" s="5" t="str">
        <f>INDEX(Variables!$B$5:$B$65,MATCH($A699,Variables!$A$5:$A$65,0))&amp;IF($C699="",""," | "&amp;INDEX(Mapping!$B$5:$B$26,MATCH($C699,Mapping!$A$5:$A$26,0))&amp;" | "&amp;INDEX(Mapping!$B$30:$B$41,MATCH($B699,Mapping!$A$30:$A$41,0)))</f>
        <v>Fuel use | Iron &amp; steel | LPG</v>
      </c>
      <c r="I699" s="5" t="str">
        <f>INDEX(Variables!$C$5:$C$65,MATCH($A699,Variables!$A$5:$A$65,0))</f>
        <v>ktoe</v>
      </c>
      <c r="J699" s="5" t="str">
        <f>INDEX(Variables!$E$5:$E$65,MATCH($A699,Variables!$A$5:$A$65,0))</f>
        <v>Inputs (base year), CPAT eq. 3.3.3</v>
      </c>
      <c r="K699" s="5"/>
      <c r="L699" s="23" t="str">
        <f>LOWER(Settings!$C$4)&amp;".mit."&amp;$A699&amp;IF($C699="","","."&amp;$C699&amp;"."&amp;$B699)&amp;IF(INDEX(Variables!$D$5:$D$65,MATCH($A699,Variables!$A$5:$A$65,0))="","","."&amp;INDEX(Variables!$D$5:$D$65,MATCH($A699,Variables!$A$5:$A$65,0)))&amp;"."&amp;L$5</f>
        <v>egy.mit.ener.irn.lpg.e.1</v>
      </c>
      <c r="M699" s="43">
        <f>INDEX(Inputs!$U$5:$U$132,MATCH($B699&amp;"|"&amp;$C699,Inputs!$A$5:$A$132,0))</f>
        <v>0</v>
      </c>
      <c r="N699" s="44">
        <f t="shared" ref="N699:Y699" si="610">M699*(1/(1+$G699))^(1+$E699)*(1+N$7)^$D699*(N681/M681)^$E699*((N681+N690)/(M681+M690))^($F699*(1+$E699))</f>
        <v>0</v>
      </c>
      <c r="O699" s="44">
        <f t="shared" si="610"/>
        <v>0</v>
      </c>
      <c r="P699" s="44">
        <f t="shared" si="610"/>
        <v>0</v>
      </c>
      <c r="Q699" s="44">
        <f t="shared" si="610"/>
        <v>0</v>
      </c>
      <c r="R699" s="44">
        <f t="shared" si="610"/>
        <v>0</v>
      </c>
      <c r="S699" s="44">
        <f t="shared" si="610"/>
        <v>0</v>
      </c>
      <c r="T699" s="44">
        <f t="shared" si="610"/>
        <v>0</v>
      </c>
      <c r="U699" s="44">
        <f t="shared" si="610"/>
        <v>0</v>
      </c>
      <c r="V699" s="44">
        <f t="shared" si="610"/>
        <v>0</v>
      </c>
      <c r="W699" s="44">
        <f t="shared" si="610"/>
        <v>0</v>
      </c>
      <c r="X699" s="44">
        <f t="shared" si="610"/>
        <v>0</v>
      </c>
      <c r="Y699" s="44">
        <f t="shared" si="610"/>
        <v>0</v>
      </c>
      <c r="Z699" s="45">
        <f>FUELUSE(Y699,Z681,Y681,Z690,Y690,Z$7,$D699,$E699,$F699,$G699)</f>
        <v>0</v>
      </c>
      <c r="AA699" s="45"/>
      <c r="AB699" s="23" t="str">
        <f>LOWER(Settings!$C$4)&amp;".mit."&amp;$A699&amp;IF($C699="","","."&amp;$C699&amp;"."&amp;$B699)&amp;IF(INDEX(Variables!$D$5:$D$65,MATCH($A699,Variables!$A$5:$A$65,0))="","","."&amp;INDEX(Variables!$D$5:$D$65,MATCH($A699,Variables!$A$5:$A$65,0)))&amp;"."&amp;AB$5</f>
        <v>egy.mit.ener.irn.lpg.e.2</v>
      </c>
      <c r="AC699" s="43">
        <f>INDEX(Inputs!$U$5:$U$132,MATCH($B699&amp;"|"&amp;$C699,Inputs!$A$5:$A$132,0))</f>
        <v>0</v>
      </c>
      <c r="AD699" s="44">
        <f t="shared" ref="AD699:AO699" si="611">AC699*(1/(1+$G699))^(1+$E699)*(1+AD$7)^$D699*(AD681/AC681)^$E699*((AD681+AD690)/(AC681+AC690))^($F699*(1+$E699))</f>
        <v>0</v>
      </c>
      <c r="AE699" s="44">
        <f t="shared" si="611"/>
        <v>0</v>
      </c>
      <c r="AF699" s="44">
        <f t="shared" si="611"/>
        <v>0</v>
      </c>
      <c r="AG699" s="44">
        <f t="shared" si="611"/>
        <v>0</v>
      </c>
      <c r="AH699" s="44">
        <f t="shared" si="611"/>
        <v>0</v>
      </c>
      <c r="AI699" s="44">
        <f t="shared" si="611"/>
        <v>0</v>
      </c>
      <c r="AJ699" s="44">
        <f t="shared" si="611"/>
        <v>0</v>
      </c>
      <c r="AK699" s="44">
        <f t="shared" si="611"/>
        <v>0</v>
      </c>
      <c r="AL699" s="44">
        <f t="shared" si="611"/>
        <v>0</v>
      </c>
      <c r="AM699" s="44">
        <f t="shared" si="611"/>
        <v>0</v>
      </c>
      <c r="AN699" s="44">
        <f t="shared" si="611"/>
        <v>0</v>
      </c>
      <c r="AO699" s="44">
        <f t="shared" si="611"/>
        <v>0</v>
      </c>
      <c r="AP699" s="45">
        <f>FUELUSE(AO699,AP681,AO681,AP690,AO690,AP$7,$D699,$E699,$F699,$G699)</f>
        <v>0</v>
      </c>
    </row>
    <row r="700" spans="1:42" hidden="1" outlineLevel="2" x14ac:dyDescent="0.25">
      <c r="A700" s="5" t="s">
        <v>930</v>
      </c>
      <c r="B700" s="5" t="s">
        <v>875</v>
      </c>
      <c r="C700" s="5" t="s">
        <v>888</v>
      </c>
      <c r="D700" s="37">
        <f>INDEX(Inputs!$N$5:$N$132,MATCH($B700&amp;"|"&amp;$C700,Inputs!$A$5:$A$132,0))</f>
        <v>0.8</v>
      </c>
      <c r="E700" s="37">
        <f>INDEX(Inputs!$O$5:$O$132,MATCH($B700&amp;"|"&amp;$C700,Inputs!$A$5:$A$132,0))</f>
        <v>-0.4</v>
      </c>
      <c r="F700" s="37">
        <f>INDEX(Inputs!$P$5:$P$132,MATCH($B700&amp;"|"&amp;$C700,Inputs!$A$5:$A$132,0))</f>
        <v>-0.4</v>
      </c>
      <c r="G700" s="37">
        <f>INDEX(Inputs!$Q$5:$Q$132,MATCH($B700&amp;"|"&amp;$C700,Inputs!$A$5:$A$132,0))</f>
        <v>5.0000000000000001E-3</v>
      </c>
      <c r="H700" s="5" t="str">
        <f>INDEX(Variables!$B$5:$B$65,MATCH($A700,Variables!$A$5:$A$65,0))&amp;IF($C700="",""," | "&amp;INDEX(Mapping!$B$5:$B$26,MATCH($C700,Mapping!$A$5:$A$26,0))&amp;" | "&amp;INDEX(Mapping!$B$30:$B$41,MATCH($B700,Mapping!$A$30:$A$41,0)))</f>
        <v>Fuel use | Iron &amp; steel | Kerosene</v>
      </c>
      <c r="I700" s="5" t="str">
        <f>INDEX(Variables!$C$5:$C$65,MATCH($A700,Variables!$A$5:$A$65,0))</f>
        <v>ktoe</v>
      </c>
      <c r="J700" s="5" t="str">
        <f>INDEX(Variables!$E$5:$E$65,MATCH($A700,Variables!$A$5:$A$65,0))</f>
        <v>Inputs (base year), CPAT eq. 3.3.3</v>
      </c>
      <c r="K700" s="5"/>
      <c r="L700" s="23" t="str">
        <f>LOWER(Settings!$C$4)&amp;".mit."&amp;$A700&amp;IF($C700="","","."&amp;$C700&amp;"."&amp;$B700)&amp;IF(INDEX(Variables!$D$5:$D$65,MATCH($A700,Variables!$A$5:$A$65,0))="","","."&amp;INDEX(Variables!$D$5:$D$65,MATCH($A700,Variables!$A$5:$A$65,0)))&amp;"."&amp;L$5</f>
        <v>egy.mit.ener.irn.ker.e.1</v>
      </c>
      <c r="M700" s="43">
        <f>INDEX(Inputs!$U$5:$U$132,MATCH($B700&amp;"|"&amp;$C700,Inputs!$A$5:$A$132,0))</f>
        <v>0</v>
      </c>
      <c r="N700" s="44">
        <f t="shared" ref="N700:Y700" si="612">M700*(1/(1+$G700))^(1+$E700)*(1+N$7)^$D700*(N682/M682)^$E700*((N682+N691)/(M682+M691))^($F700*(1+$E700))</f>
        <v>0</v>
      </c>
      <c r="O700" s="44">
        <f t="shared" si="612"/>
        <v>0</v>
      </c>
      <c r="P700" s="44">
        <f t="shared" si="612"/>
        <v>0</v>
      </c>
      <c r="Q700" s="44">
        <f t="shared" si="612"/>
        <v>0</v>
      </c>
      <c r="R700" s="44">
        <f t="shared" si="612"/>
        <v>0</v>
      </c>
      <c r="S700" s="44">
        <f t="shared" si="612"/>
        <v>0</v>
      </c>
      <c r="T700" s="44">
        <f t="shared" si="612"/>
        <v>0</v>
      </c>
      <c r="U700" s="44">
        <f t="shared" si="612"/>
        <v>0</v>
      </c>
      <c r="V700" s="44">
        <f t="shared" si="612"/>
        <v>0</v>
      </c>
      <c r="W700" s="44">
        <f t="shared" si="612"/>
        <v>0</v>
      </c>
      <c r="X700" s="44">
        <f t="shared" si="612"/>
        <v>0</v>
      </c>
      <c r="Y700" s="44">
        <f t="shared" si="612"/>
        <v>0</v>
      </c>
      <c r="Z700" s="45">
        <f>FUELUSE(Y700,Z682,Y682,Z691,Y691,Z$7,$D700,$E700,$F700,$G700)</f>
        <v>0</v>
      </c>
      <c r="AA700" s="45"/>
      <c r="AB700" s="23" t="str">
        <f>LOWER(Settings!$C$4)&amp;".mit."&amp;$A700&amp;IF($C700="","","."&amp;$C700&amp;"."&amp;$B700)&amp;IF(INDEX(Variables!$D$5:$D$65,MATCH($A700,Variables!$A$5:$A$65,0))="","","."&amp;INDEX(Variables!$D$5:$D$65,MATCH($A700,Variables!$A$5:$A$65,0)))&amp;"."&amp;AB$5</f>
        <v>egy.mit.ener.irn.ker.e.2</v>
      </c>
      <c r="AC700" s="43">
        <f>INDEX(Inputs!$U$5:$U$132,MATCH($B700&amp;"|"&amp;$C700,Inputs!$A$5:$A$132,0))</f>
        <v>0</v>
      </c>
      <c r="AD700" s="44">
        <f t="shared" ref="AD700:AO700" si="613">AC700*(1/(1+$G700))^(1+$E700)*(1+AD$7)^$D700*(AD682/AC682)^$E700*((AD682+AD691)/(AC682+AC691))^($F700*(1+$E700))</f>
        <v>0</v>
      </c>
      <c r="AE700" s="44">
        <f t="shared" si="613"/>
        <v>0</v>
      </c>
      <c r="AF700" s="44">
        <f t="shared" si="613"/>
        <v>0</v>
      </c>
      <c r="AG700" s="44">
        <f t="shared" si="613"/>
        <v>0</v>
      </c>
      <c r="AH700" s="44">
        <f t="shared" si="613"/>
        <v>0</v>
      </c>
      <c r="AI700" s="44">
        <f t="shared" si="613"/>
        <v>0</v>
      </c>
      <c r="AJ700" s="44">
        <f t="shared" si="613"/>
        <v>0</v>
      </c>
      <c r="AK700" s="44">
        <f t="shared" si="613"/>
        <v>0</v>
      </c>
      <c r="AL700" s="44">
        <f t="shared" si="613"/>
        <v>0</v>
      </c>
      <c r="AM700" s="44">
        <f t="shared" si="613"/>
        <v>0</v>
      </c>
      <c r="AN700" s="44">
        <f t="shared" si="613"/>
        <v>0</v>
      </c>
      <c r="AO700" s="44">
        <f t="shared" si="613"/>
        <v>0</v>
      </c>
      <c r="AP700" s="45">
        <f>FUELUSE(AO700,AP682,AO682,AP691,AO691,AP$7,$D700,$E700,$F700,$G700)</f>
        <v>0</v>
      </c>
    </row>
    <row r="701" spans="1:42" hidden="1" outlineLevel="2" x14ac:dyDescent="0.25">
      <c r="A701" s="5" t="s">
        <v>930</v>
      </c>
      <c r="B701" s="5" t="s">
        <v>876</v>
      </c>
      <c r="C701" s="5" t="s">
        <v>888</v>
      </c>
      <c r="D701" s="37">
        <f>INDEX(Inputs!$N$5:$N$132,MATCH($B701&amp;"|"&amp;$C701,Inputs!$A$5:$A$132,0))</f>
        <v>0.8</v>
      </c>
      <c r="E701" s="37">
        <f>INDEX(Inputs!$O$5:$O$132,MATCH($B701&amp;"|"&amp;$C701,Inputs!$A$5:$A$132,0))</f>
        <v>-0.4</v>
      </c>
      <c r="F701" s="37">
        <f>INDEX(Inputs!$P$5:$P$132,MATCH($B701&amp;"|"&amp;$C701,Inputs!$A$5:$A$132,0))</f>
        <v>-0.4</v>
      </c>
      <c r="G701" s="37">
        <f>INDEX(Inputs!$Q$5:$Q$132,MATCH($B701&amp;"|"&amp;$C701,Inputs!$A$5:$A$132,0))</f>
        <v>5.0000000000000001E-3</v>
      </c>
      <c r="H701" s="5" t="str">
        <f>INDEX(Variables!$B$5:$B$65,MATCH($A701,Variables!$A$5:$A$65,0))&amp;IF($C701="",""," | "&amp;INDEX(Mapping!$B$5:$B$26,MATCH($C701,Mapping!$A$5:$A$26,0))&amp;" | "&amp;INDEX(Mapping!$B$30:$B$41,MATCH($B701,Mapping!$A$30:$A$41,0)))</f>
        <v>Fuel use | Iron &amp; steel | Other oil products</v>
      </c>
      <c r="I701" s="5" t="str">
        <f>INDEX(Variables!$C$5:$C$65,MATCH($A701,Variables!$A$5:$A$65,0))</f>
        <v>ktoe</v>
      </c>
      <c r="J701" s="5" t="str">
        <f>INDEX(Variables!$E$5:$E$65,MATCH($A701,Variables!$A$5:$A$65,0))</f>
        <v>Inputs (base year), CPAT eq. 3.3.3</v>
      </c>
      <c r="K701" s="5"/>
      <c r="L701" s="23" t="str">
        <f>LOWER(Settings!$C$4)&amp;".mit."&amp;$A701&amp;IF($C701="","","."&amp;$C701&amp;"."&amp;$B701)&amp;IF(INDEX(Variables!$D$5:$D$65,MATCH($A701,Variables!$A$5:$A$65,0))="","","."&amp;INDEX(Variables!$D$5:$D$65,MATCH($A701,Variables!$A$5:$A$65,0)))&amp;"."&amp;L$5</f>
        <v>egy.mit.ener.irn.oop.e.1</v>
      </c>
      <c r="M701" s="43">
        <f>INDEX(Inputs!$U$5:$U$132,MATCH($B701&amp;"|"&amp;$C701,Inputs!$A$5:$A$132,0))</f>
        <v>0</v>
      </c>
      <c r="N701" s="44">
        <f t="shared" ref="N701:Y701" si="614">M701*(1/(1+$G701))^(1+$E701)*(1+N$7)^$D701*(N683/M683)^$E701*((N683+N692)/(M683+M692))^($F701*(1+$E701))</f>
        <v>0</v>
      </c>
      <c r="O701" s="44">
        <f t="shared" si="614"/>
        <v>0</v>
      </c>
      <c r="P701" s="44">
        <f t="shared" si="614"/>
        <v>0</v>
      </c>
      <c r="Q701" s="44">
        <f t="shared" si="614"/>
        <v>0</v>
      </c>
      <c r="R701" s="44">
        <f t="shared" si="614"/>
        <v>0</v>
      </c>
      <c r="S701" s="44">
        <f t="shared" si="614"/>
        <v>0</v>
      </c>
      <c r="T701" s="44">
        <f t="shared" si="614"/>
        <v>0</v>
      </c>
      <c r="U701" s="44">
        <f t="shared" si="614"/>
        <v>0</v>
      </c>
      <c r="V701" s="44">
        <f t="shared" si="614"/>
        <v>0</v>
      </c>
      <c r="W701" s="44">
        <f t="shared" si="614"/>
        <v>0</v>
      </c>
      <c r="X701" s="44">
        <f t="shared" si="614"/>
        <v>0</v>
      </c>
      <c r="Y701" s="44">
        <f t="shared" si="614"/>
        <v>0</v>
      </c>
      <c r="Z701" s="45">
        <f>FUELUSE(Y701,Z683,Y683,Z692,Y692,Z$7,$D701,$E701,$F701,$G701)</f>
        <v>0</v>
      </c>
      <c r="AA701" s="45"/>
      <c r="AB701" s="23" t="str">
        <f>LOWER(Settings!$C$4)&amp;".mit."&amp;$A701&amp;IF($C701="","","."&amp;$C701&amp;"."&amp;$B701)&amp;IF(INDEX(Variables!$D$5:$D$65,MATCH($A701,Variables!$A$5:$A$65,0))="","","."&amp;INDEX(Variables!$D$5:$D$65,MATCH($A701,Variables!$A$5:$A$65,0)))&amp;"."&amp;AB$5</f>
        <v>egy.mit.ener.irn.oop.e.2</v>
      </c>
      <c r="AC701" s="43">
        <f>INDEX(Inputs!$U$5:$U$132,MATCH($B701&amp;"|"&amp;$C701,Inputs!$A$5:$A$132,0))</f>
        <v>0</v>
      </c>
      <c r="AD701" s="44">
        <f t="shared" ref="AD701:AO701" si="615">AC701*(1/(1+$G701))^(1+$E701)*(1+AD$7)^$D701*(AD683/AC683)^$E701*((AD683+AD692)/(AC683+AC692))^($F701*(1+$E701))</f>
        <v>0</v>
      </c>
      <c r="AE701" s="44">
        <f t="shared" si="615"/>
        <v>0</v>
      </c>
      <c r="AF701" s="44">
        <f t="shared" si="615"/>
        <v>0</v>
      </c>
      <c r="AG701" s="44">
        <f t="shared" si="615"/>
        <v>0</v>
      </c>
      <c r="AH701" s="44">
        <f t="shared" si="615"/>
        <v>0</v>
      </c>
      <c r="AI701" s="44">
        <f t="shared" si="615"/>
        <v>0</v>
      </c>
      <c r="AJ701" s="44">
        <f t="shared" si="615"/>
        <v>0</v>
      </c>
      <c r="AK701" s="44">
        <f t="shared" si="615"/>
        <v>0</v>
      </c>
      <c r="AL701" s="44">
        <f t="shared" si="615"/>
        <v>0</v>
      </c>
      <c r="AM701" s="44">
        <f t="shared" si="615"/>
        <v>0</v>
      </c>
      <c r="AN701" s="44">
        <f t="shared" si="615"/>
        <v>0</v>
      </c>
      <c r="AO701" s="44">
        <f t="shared" si="615"/>
        <v>0</v>
      </c>
      <c r="AP701" s="45">
        <f>FUELUSE(AO701,AP683,AO683,AP692,AO692,AP$7,$D701,$E701,$F701,$G701)</f>
        <v>0</v>
      </c>
    </row>
    <row r="702" spans="1:42" hidden="1" outlineLevel="2" x14ac:dyDescent="0.25">
      <c r="A702" s="5" t="s">
        <v>930</v>
      </c>
      <c r="B702" s="5" t="s">
        <v>877</v>
      </c>
      <c r="C702" s="5" t="s">
        <v>888</v>
      </c>
      <c r="D702" s="37">
        <f>INDEX(Inputs!$N$5:$N$132,MATCH($B702&amp;"|"&amp;$C702,Inputs!$A$5:$A$132,0))</f>
        <v>0.1</v>
      </c>
      <c r="E702" s="37">
        <f>INDEX(Inputs!$O$5:$O$132,MATCH($B702&amp;"|"&amp;$C702,Inputs!$A$5:$A$132,0))</f>
        <v>-0.3</v>
      </c>
      <c r="F702" s="37">
        <f>INDEX(Inputs!$P$5:$P$132,MATCH($B702&amp;"|"&amp;$C702,Inputs!$A$5:$A$132,0))</f>
        <v>-0.2</v>
      </c>
      <c r="G702" s="37">
        <f>INDEX(Inputs!$Q$5:$Q$132,MATCH($B702&amp;"|"&amp;$C702,Inputs!$A$5:$A$132,0))</f>
        <v>5.0000000000000001E-3</v>
      </c>
      <c r="H702" s="5" t="str">
        <f>INDEX(Variables!$B$5:$B$65,MATCH($A702,Variables!$A$5:$A$65,0))&amp;IF($C702="",""," | "&amp;INDEX(Mapping!$B$5:$B$26,MATCH($C702,Mapping!$A$5:$A$26,0))&amp;" | "&amp;INDEX(Mapping!$B$30:$B$41,MATCH($B702,Mapping!$A$30:$A$41,0)))</f>
        <v>Fuel use | Iron &amp; steel | Biomass</v>
      </c>
      <c r="I702" s="5" t="str">
        <f>INDEX(Variables!$C$5:$C$65,MATCH($A702,Variables!$A$5:$A$65,0))</f>
        <v>ktoe</v>
      </c>
      <c r="J702" s="5" t="str">
        <f>INDEX(Variables!$E$5:$E$65,MATCH($A702,Variables!$A$5:$A$65,0))</f>
        <v>Inputs (base year), CPAT eq. 3.3.3</v>
      </c>
      <c r="K702" s="5"/>
      <c r="L702" s="23" t="str">
        <f>LOWER(Settings!$C$4)&amp;".mit."&amp;$A702&amp;IF($C702="","","."&amp;$C702&amp;"."&amp;$B702)&amp;IF(INDEX(Variables!$D$5:$D$65,MATCH($A702,Variables!$A$5:$A$65,0))="","","."&amp;INDEX(Variables!$D$5:$D$65,MATCH($A702,Variables!$A$5:$A$65,0)))&amp;"."&amp;L$5</f>
        <v>egy.mit.ener.irn.bio.e.1</v>
      </c>
      <c r="M702" s="43">
        <f>INDEX(Inputs!$U$5:$U$132,MATCH($B702&amp;"|"&amp;$C702,Inputs!$A$5:$A$132,0))</f>
        <v>0</v>
      </c>
      <c r="N702" s="44">
        <f t="shared" ref="N702:Y702" si="616">M702*(1/(1+$G702))^(1+$E702)*(1+N$7)^$D702*(N684/M684)^$E702*((N684+N693)/(M684+M693))^($F702*(1+$E702))</f>
        <v>0</v>
      </c>
      <c r="O702" s="44">
        <f t="shared" si="616"/>
        <v>0</v>
      </c>
      <c r="P702" s="44">
        <f t="shared" si="616"/>
        <v>0</v>
      </c>
      <c r="Q702" s="44">
        <f t="shared" si="616"/>
        <v>0</v>
      </c>
      <c r="R702" s="44">
        <f t="shared" si="616"/>
        <v>0</v>
      </c>
      <c r="S702" s="44">
        <f t="shared" si="616"/>
        <v>0</v>
      </c>
      <c r="T702" s="44">
        <f t="shared" si="616"/>
        <v>0</v>
      </c>
      <c r="U702" s="44">
        <f t="shared" si="616"/>
        <v>0</v>
      </c>
      <c r="V702" s="44">
        <f t="shared" si="616"/>
        <v>0</v>
      </c>
      <c r="W702" s="44">
        <f t="shared" si="616"/>
        <v>0</v>
      </c>
      <c r="X702" s="44">
        <f t="shared" si="616"/>
        <v>0</v>
      </c>
      <c r="Y702" s="44">
        <f t="shared" si="616"/>
        <v>0</v>
      </c>
      <c r="Z702" s="45">
        <f>FUELUSE(Y702,Z684,Y684,Z693,Y693,Z$7,$D702,$E702,$F702,$G702)</f>
        <v>0</v>
      </c>
      <c r="AA702" s="45"/>
      <c r="AB702" s="23" t="str">
        <f>LOWER(Settings!$C$4)&amp;".mit."&amp;$A702&amp;IF($C702="","","."&amp;$C702&amp;"."&amp;$B702)&amp;IF(INDEX(Variables!$D$5:$D$65,MATCH($A702,Variables!$A$5:$A$65,0))="","","."&amp;INDEX(Variables!$D$5:$D$65,MATCH($A702,Variables!$A$5:$A$65,0)))&amp;"."&amp;AB$5</f>
        <v>egy.mit.ener.irn.bio.e.2</v>
      </c>
      <c r="AC702" s="43">
        <f>INDEX(Inputs!$U$5:$U$132,MATCH($B702&amp;"|"&amp;$C702,Inputs!$A$5:$A$132,0))</f>
        <v>0</v>
      </c>
      <c r="AD702" s="44">
        <f t="shared" ref="AD702:AO702" si="617">AC702*(1/(1+$G702))^(1+$E702)*(1+AD$7)^$D702*(AD684/AC684)^$E702*((AD684+AD693)/(AC684+AC693))^($F702*(1+$E702))</f>
        <v>0</v>
      </c>
      <c r="AE702" s="44">
        <f t="shared" si="617"/>
        <v>0</v>
      </c>
      <c r="AF702" s="44">
        <f t="shared" si="617"/>
        <v>0</v>
      </c>
      <c r="AG702" s="44">
        <f t="shared" si="617"/>
        <v>0</v>
      </c>
      <c r="AH702" s="44">
        <f t="shared" si="617"/>
        <v>0</v>
      </c>
      <c r="AI702" s="44">
        <f t="shared" si="617"/>
        <v>0</v>
      </c>
      <c r="AJ702" s="44">
        <f t="shared" si="617"/>
        <v>0</v>
      </c>
      <c r="AK702" s="44">
        <f t="shared" si="617"/>
        <v>0</v>
      </c>
      <c r="AL702" s="44">
        <f t="shared" si="617"/>
        <v>0</v>
      </c>
      <c r="AM702" s="44">
        <f t="shared" si="617"/>
        <v>0</v>
      </c>
      <c r="AN702" s="44">
        <f t="shared" si="617"/>
        <v>0</v>
      </c>
      <c r="AO702" s="44">
        <f t="shared" si="617"/>
        <v>0</v>
      </c>
      <c r="AP702" s="45">
        <f>FUELUSE(AO702,AP684,AO684,AP693,AO693,AP$7,$D702,$E702,$F702,$G702)</f>
        <v>0</v>
      </c>
    </row>
    <row r="703" spans="1:42" hidden="1" outlineLevel="2" x14ac:dyDescent="0.25"/>
    <row r="704" spans="1:42" outlineLevel="1" collapsed="1" x14ac:dyDescent="0.25">
      <c r="A704" s="7" t="s">
        <v>930</v>
      </c>
      <c r="B704" s="7" t="s">
        <v>870</v>
      </c>
      <c r="C704" s="7" t="s">
        <v>889</v>
      </c>
      <c r="H704" s="7" t="str">
        <f>INDEX(Variables!$B$5:$B$65,MATCH($A704,Variables!$A$5:$A$65,0))&amp;IF($C704="",""," | "&amp;INDEX(Mapping!$B$5:$B$26,MATCH($C704,Mapping!$A$5:$A$26,0))&amp;" | "&amp;INDEX(Mapping!$B$30:$B$41,MATCH($B704,Mapping!$A$30:$A$41,0)))</f>
        <v>Fuel use | Other metals | All fuels</v>
      </c>
      <c r="I704" s="7" t="str">
        <f>INDEX(Variables!$C$5:$C$65,MATCH($A704,Variables!$A$5:$A$65,0))</f>
        <v>ktoe</v>
      </c>
      <c r="J704" s="7" t="str">
        <f>INDEX(Variables!$E$5:$E$65,MATCH($A704,Variables!$A$5:$A$65,0))</f>
        <v>Inputs (base year), CPAT eq. 3.3.3</v>
      </c>
      <c r="K704" s="7"/>
      <c r="L704" s="28" t="str">
        <f>LOWER(Settings!$C$4)&amp;".mit."&amp;$A704&amp;IF($C704="","","."&amp;$C704&amp;"."&amp;$B704)&amp;IF(INDEX(Variables!$D$5:$D$65,MATCH($A704,Variables!$A$5:$A$65,0))="","","."&amp;INDEX(Variables!$D$5:$D$65,MATCH($A704,Variables!$A$5:$A$65,0)))&amp;"."&amp;L$5</f>
        <v>egy.mit.ener.nfm.all.e.1</v>
      </c>
      <c r="M704" s="41">
        <f t="shared" ref="M704:Z704" si="618">SUM(M750:M757)</f>
        <v>0</v>
      </c>
      <c r="N704" s="42">
        <f t="shared" si="618"/>
        <v>0</v>
      </c>
      <c r="O704" s="42">
        <f t="shared" si="618"/>
        <v>0</v>
      </c>
      <c r="P704" s="42">
        <f t="shared" si="618"/>
        <v>0</v>
      </c>
      <c r="Q704" s="42">
        <f t="shared" si="618"/>
        <v>0</v>
      </c>
      <c r="R704" s="42">
        <f t="shared" si="618"/>
        <v>0</v>
      </c>
      <c r="S704" s="42">
        <f t="shared" si="618"/>
        <v>0</v>
      </c>
      <c r="T704" s="42">
        <f t="shared" si="618"/>
        <v>0</v>
      </c>
      <c r="U704" s="42">
        <f t="shared" si="618"/>
        <v>0</v>
      </c>
      <c r="V704" s="42">
        <f t="shared" si="618"/>
        <v>0</v>
      </c>
      <c r="W704" s="42">
        <f t="shared" si="618"/>
        <v>0</v>
      </c>
      <c r="X704" s="42">
        <f t="shared" si="618"/>
        <v>0</v>
      </c>
      <c r="Y704" s="42">
        <f t="shared" si="618"/>
        <v>0</v>
      </c>
      <c r="Z704" s="42">
        <f t="shared" si="618"/>
        <v>0</v>
      </c>
      <c r="AA704" s="42"/>
      <c r="AB704" s="28" t="str">
        <f>LOWER(Settings!$C$4)&amp;".mit."&amp;$A704&amp;IF($C704="","","."&amp;$C704&amp;"."&amp;$B704)&amp;IF(INDEX(Variables!$D$5:$D$65,MATCH($A704,Variables!$A$5:$A$65,0))="","","."&amp;INDEX(Variables!$D$5:$D$65,MATCH($A704,Variables!$A$5:$A$65,0)))&amp;"."&amp;AB$5</f>
        <v>egy.mit.ener.nfm.all.e.2</v>
      </c>
      <c r="AC704" s="41">
        <f t="shared" ref="AC704:AP704" si="619">SUM(AC750:AC757)</f>
        <v>0</v>
      </c>
      <c r="AD704" s="42">
        <f t="shared" si="619"/>
        <v>0</v>
      </c>
      <c r="AE704" s="42">
        <f t="shared" si="619"/>
        <v>0</v>
      </c>
      <c r="AF704" s="42">
        <f t="shared" si="619"/>
        <v>0</v>
      </c>
      <c r="AG704" s="42">
        <f t="shared" si="619"/>
        <v>0</v>
      </c>
      <c r="AH704" s="42">
        <f t="shared" si="619"/>
        <v>0</v>
      </c>
      <c r="AI704" s="42">
        <f t="shared" si="619"/>
        <v>0</v>
      </c>
      <c r="AJ704" s="42">
        <f t="shared" si="619"/>
        <v>0</v>
      </c>
      <c r="AK704" s="42">
        <f t="shared" si="619"/>
        <v>0</v>
      </c>
      <c r="AL704" s="42">
        <f t="shared" si="619"/>
        <v>0</v>
      </c>
      <c r="AM704" s="42">
        <f t="shared" si="619"/>
        <v>0</v>
      </c>
      <c r="AN704" s="42">
        <f t="shared" si="619"/>
        <v>0</v>
      </c>
      <c r="AO704" s="42">
        <f t="shared" si="619"/>
        <v>0</v>
      </c>
      <c r="AP704" s="42">
        <f t="shared" si="619"/>
        <v>0</v>
      </c>
    </row>
    <row r="705" spans="1:42" hidden="1" outlineLevel="2" x14ac:dyDescent="0.25">
      <c r="A705" s="5" t="s">
        <v>931</v>
      </c>
      <c r="B705" s="5" t="s">
        <v>869</v>
      </c>
      <c r="C705" s="5" t="s">
        <v>889</v>
      </c>
      <c r="D705" s="37">
        <f>INDEX(Inputs!$T$5:$T$132,MATCH($B705&amp;"|"&amp;$C705,Inputs!$A$5:$A$132,0))</f>
        <v>0.1</v>
      </c>
      <c r="E705" s="37">
        <f>INDEX(Inputs!$J$5:$J$132,MATCH($B705&amp;"|"&amp;$C705,Inputs!$A$5:$A$132,0))</f>
        <v>1</v>
      </c>
      <c r="F705" s="37">
        <f>INDEX(Inputs!$K$5:$K$132,MATCH($B705&amp;"|"&amp;$C705,Inputs!$A$5:$A$132,0))</f>
        <v>11</v>
      </c>
      <c r="G705" s="36"/>
      <c r="H705" s="5" t="str">
        <f>INDEX(Variables!$B$5:$B$65,MATCH($A705,Variables!$A$5:$A$65,0))&amp;IF($C705="",""," | "&amp;INDEX(Mapping!$B$5:$B$26,MATCH($C705,Mapping!$A$5:$A$26,0))&amp;" | "&amp;INDEX(Mapping!$B$30:$B$41,MATCH($B705,Mapping!$A$30:$A$41,0)))</f>
        <v>New carbon tax | Other metals | Coal</v>
      </c>
      <c r="I705" s="5" t="str">
        <f>INDEX(Variables!$C$5:$C$65,MATCH($A705,Variables!$A$5:$A$65,0))</f>
        <v>$/GJ</v>
      </c>
      <c r="J705" s="5" t="str">
        <f>INDEX(Variables!$E$5:$E$65,MATCH($A705,Variables!$A$5:$A$65,0))</f>
        <v>Carbon price x EF x fuel and sector coverage</v>
      </c>
      <c r="K705" s="5"/>
      <c r="L705" s="23" t="str">
        <f>LOWER(Settings!$C$4)&amp;".mit."&amp;$A705&amp;IF($C705="","","."&amp;$C705&amp;"."&amp;$B705)&amp;IF(INDEX(Variables!$D$5:$D$65,MATCH($A705,Variables!$A$5:$A$65,0))="","","."&amp;INDEX(Variables!$D$5:$D$65,MATCH($A705,Variables!$A$5:$A$65,0)))&amp;"."&amp;L$5</f>
        <v>egy.mit.ctxnew.nfm.coa.a.1</v>
      </c>
      <c r="M705" s="38">
        <f t="shared" ref="M705:Z712" si="620">M$12*$D705*INDEX(M$21:M$28,$E705)*INDEX(M$30:M$46,$F705)</f>
        <v>0</v>
      </c>
      <c r="N705" s="37">
        <f t="shared" si="620"/>
        <v>0</v>
      </c>
      <c r="O705" s="37">
        <f t="shared" si="620"/>
        <v>0</v>
      </c>
      <c r="P705" s="37">
        <f t="shared" si="620"/>
        <v>0</v>
      </c>
      <c r="Q705" s="37">
        <f t="shared" si="620"/>
        <v>0</v>
      </c>
      <c r="R705" s="37">
        <f t="shared" si="620"/>
        <v>0</v>
      </c>
      <c r="S705" s="37">
        <f t="shared" si="620"/>
        <v>0</v>
      </c>
      <c r="T705" s="37">
        <f t="shared" si="620"/>
        <v>0</v>
      </c>
      <c r="U705" s="37">
        <f t="shared" si="620"/>
        <v>0</v>
      </c>
      <c r="V705" s="37">
        <f t="shared" si="620"/>
        <v>0</v>
      </c>
      <c r="W705" s="37">
        <f t="shared" si="620"/>
        <v>0</v>
      </c>
      <c r="X705" s="37">
        <f t="shared" si="620"/>
        <v>0</v>
      </c>
      <c r="Y705" s="37">
        <f t="shared" si="620"/>
        <v>0</v>
      </c>
      <c r="Z705" s="37">
        <f t="shared" si="620"/>
        <v>0</v>
      </c>
      <c r="AA705" s="37"/>
      <c r="AB705" s="23" t="str">
        <f>LOWER(Settings!$C$4)&amp;".mit."&amp;$A705&amp;IF($C705="","","."&amp;$C705&amp;"."&amp;$B705)&amp;IF(INDEX(Variables!$D$5:$D$65,MATCH($A705,Variables!$A$5:$A$65,0))="","","."&amp;INDEX(Variables!$D$5:$D$65,MATCH($A705,Variables!$A$5:$A$65,0)))&amp;"."&amp;AB$5</f>
        <v>egy.mit.ctxnew.nfm.coa.a.2</v>
      </c>
      <c r="AC705" s="38">
        <f t="shared" ref="AC705:AP712" si="621">AC$12*$D705*INDEX(AC$21:AC$28,$E705)*INDEX(AC$30:AC$46,$F705)</f>
        <v>0</v>
      </c>
      <c r="AD705" s="37">
        <f t="shared" si="621"/>
        <v>0</v>
      </c>
      <c r="AE705" s="37">
        <f t="shared" si="621"/>
        <v>0</v>
      </c>
      <c r="AF705" s="37">
        <f t="shared" si="621"/>
        <v>0</v>
      </c>
      <c r="AG705" s="37">
        <f t="shared" si="621"/>
        <v>0</v>
      </c>
      <c r="AH705" s="37">
        <f t="shared" si="621"/>
        <v>2</v>
      </c>
      <c r="AI705" s="37">
        <f t="shared" si="621"/>
        <v>2</v>
      </c>
      <c r="AJ705" s="37">
        <f t="shared" si="621"/>
        <v>2</v>
      </c>
      <c r="AK705" s="37">
        <f t="shared" si="621"/>
        <v>2</v>
      </c>
      <c r="AL705" s="37">
        <f t="shared" si="621"/>
        <v>2</v>
      </c>
      <c r="AM705" s="37">
        <f t="shared" si="621"/>
        <v>2</v>
      </c>
      <c r="AN705" s="37">
        <f t="shared" si="621"/>
        <v>2</v>
      </c>
      <c r="AO705" s="37">
        <f t="shared" si="621"/>
        <v>2</v>
      </c>
      <c r="AP705" s="37">
        <f t="shared" si="621"/>
        <v>2</v>
      </c>
    </row>
    <row r="706" spans="1:42" hidden="1" outlineLevel="2" x14ac:dyDescent="0.25">
      <c r="A706" s="5" t="s">
        <v>931</v>
      </c>
      <c r="B706" s="5" t="s">
        <v>871</v>
      </c>
      <c r="C706" s="5" t="s">
        <v>889</v>
      </c>
      <c r="D706" s="37">
        <f>INDEX(Inputs!$T$5:$T$132,MATCH($B706&amp;"|"&amp;$C706,Inputs!$A$5:$A$132,0))</f>
        <v>5.5800000000000002E-2</v>
      </c>
      <c r="E706" s="37">
        <f>INDEX(Inputs!$J$5:$J$132,MATCH($B706&amp;"|"&amp;$C706,Inputs!$A$5:$A$132,0))</f>
        <v>2</v>
      </c>
      <c r="F706" s="37">
        <f>INDEX(Inputs!$K$5:$K$132,MATCH($B706&amp;"|"&amp;$C706,Inputs!$A$5:$A$132,0))</f>
        <v>11</v>
      </c>
      <c r="G706" s="36"/>
      <c r="H706" s="5" t="str">
        <f>INDEX(Variables!$B$5:$B$65,MATCH($A706,Variables!$A$5:$A$65,0))&amp;IF($C706="",""," | "&amp;INDEX(Mapping!$B$5:$B$26,MATCH($C706,Mapping!$A$5:$A$26,0))&amp;" | "&amp;INDEX(Mapping!$B$30:$B$41,MATCH($B706,Mapping!$A$30:$A$41,0)))</f>
        <v>New carbon tax | Other metals | Natural gas</v>
      </c>
      <c r="I706" s="5" t="str">
        <f>INDEX(Variables!$C$5:$C$65,MATCH($A706,Variables!$A$5:$A$65,0))</f>
        <v>$/GJ</v>
      </c>
      <c r="J706" s="5" t="str">
        <f>INDEX(Variables!$E$5:$E$65,MATCH($A706,Variables!$A$5:$A$65,0))</f>
        <v>Carbon price x EF x fuel and sector coverage</v>
      </c>
      <c r="K706" s="5"/>
      <c r="L706" s="23" t="str">
        <f>LOWER(Settings!$C$4)&amp;".mit."&amp;$A706&amp;IF($C706="","","."&amp;$C706&amp;"."&amp;$B706)&amp;IF(INDEX(Variables!$D$5:$D$65,MATCH($A706,Variables!$A$5:$A$65,0))="","","."&amp;INDEX(Variables!$D$5:$D$65,MATCH($A706,Variables!$A$5:$A$65,0)))&amp;"."&amp;L$5</f>
        <v>egy.mit.ctxnew.nfm.nga.a.1</v>
      </c>
      <c r="M706" s="38">
        <f t="shared" si="620"/>
        <v>0</v>
      </c>
      <c r="N706" s="37">
        <f t="shared" si="620"/>
        <v>0</v>
      </c>
      <c r="O706" s="37">
        <f t="shared" si="620"/>
        <v>0</v>
      </c>
      <c r="P706" s="37">
        <f t="shared" si="620"/>
        <v>0</v>
      </c>
      <c r="Q706" s="37">
        <f t="shared" si="620"/>
        <v>0</v>
      </c>
      <c r="R706" s="37">
        <f t="shared" si="620"/>
        <v>0</v>
      </c>
      <c r="S706" s="37">
        <f t="shared" si="620"/>
        <v>0</v>
      </c>
      <c r="T706" s="37">
        <f t="shared" si="620"/>
        <v>0</v>
      </c>
      <c r="U706" s="37">
        <f t="shared" si="620"/>
        <v>0</v>
      </c>
      <c r="V706" s="37">
        <f t="shared" si="620"/>
        <v>0</v>
      </c>
      <c r="W706" s="37">
        <f t="shared" si="620"/>
        <v>0</v>
      </c>
      <c r="X706" s="37">
        <f t="shared" si="620"/>
        <v>0</v>
      </c>
      <c r="Y706" s="37">
        <f t="shared" si="620"/>
        <v>0</v>
      </c>
      <c r="Z706" s="37">
        <f t="shared" si="620"/>
        <v>0</v>
      </c>
      <c r="AA706" s="37"/>
      <c r="AB706" s="23" t="str">
        <f>LOWER(Settings!$C$4)&amp;".mit."&amp;$A706&amp;IF($C706="","","."&amp;$C706&amp;"."&amp;$B706)&amp;IF(INDEX(Variables!$D$5:$D$65,MATCH($A706,Variables!$A$5:$A$65,0))="","","."&amp;INDEX(Variables!$D$5:$D$65,MATCH($A706,Variables!$A$5:$A$65,0)))&amp;"."&amp;AB$5</f>
        <v>egy.mit.ctxnew.nfm.nga.a.2</v>
      </c>
      <c r="AC706" s="38">
        <f t="shared" si="621"/>
        <v>0</v>
      </c>
      <c r="AD706" s="37">
        <f t="shared" si="621"/>
        <v>0</v>
      </c>
      <c r="AE706" s="37">
        <f t="shared" si="621"/>
        <v>0</v>
      </c>
      <c r="AF706" s="37">
        <f t="shared" si="621"/>
        <v>0</v>
      </c>
      <c r="AG706" s="37">
        <f t="shared" si="621"/>
        <v>0</v>
      </c>
      <c r="AH706" s="37">
        <f t="shared" si="621"/>
        <v>1.1160000000000001</v>
      </c>
      <c r="AI706" s="37">
        <f t="shared" si="621"/>
        <v>1.1160000000000001</v>
      </c>
      <c r="AJ706" s="37">
        <f t="shared" si="621"/>
        <v>1.1160000000000001</v>
      </c>
      <c r="AK706" s="37">
        <f t="shared" si="621"/>
        <v>1.1160000000000001</v>
      </c>
      <c r="AL706" s="37">
        <f t="shared" si="621"/>
        <v>1.1160000000000001</v>
      </c>
      <c r="AM706" s="37">
        <f t="shared" si="621"/>
        <v>1.1160000000000001</v>
      </c>
      <c r="AN706" s="37">
        <f t="shared" si="621"/>
        <v>1.1160000000000001</v>
      </c>
      <c r="AO706" s="37">
        <f t="shared" si="621"/>
        <v>1.1160000000000001</v>
      </c>
      <c r="AP706" s="37">
        <f t="shared" si="621"/>
        <v>1.1160000000000001</v>
      </c>
    </row>
    <row r="707" spans="1:42" hidden="1" outlineLevel="2" x14ac:dyDescent="0.25">
      <c r="A707" s="5" t="s">
        <v>931</v>
      </c>
      <c r="B707" s="5" t="s">
        <v>872</v>
      </c>
      <c r="C707" s="5" t="s">
        <v>889</v>
      </c>
      <c r="D707" s="37">
        <f>INDEX(Inputs!$T$5:$T$132,MATCH($B707&amp;"|"&amp;$C707,Inputs!$A$5:$A$132,0))</f>
        <v>6.7793000000000006E-2</v>
      </c>
      <c r="E707" s="37">
        <f>INDEX(Inputs!$J$5:$J$132,MATCH($B707&amp;"|"&amp;$C707,Inputs!$A$5:$A$132,0))</f>
        <v>3</v>
      </c>
      <c r="F707" s="37">
        <f>INDEX(Inputs!$K$5:$K$132,MATCH($B707&amp;"|"&amp;$C707,Inputs!$A$5:$A$132,0))</f>
        <v>11</v>
      </c>
      <c r="G707" s="36"/>
      <c r="H707" s="5" t="str">
        <f>INDEX(Variables!$B$5:$B$65,MATCH($A707,Variables!$A$5:$A$65,0))&amp;IF($C707="",""," | "&amp;INDEX(Mapping!$B$5:$B$26,MATCH($C707,Mapping!$A$5:$A$26,0))&amp;" | "&amp;INDEX(Mapping!$B$30:$B$41,MATCH($B707,Mapping!$A$30:$A$41,0)))</f>
        <v>New carbon tax | Other metals | Gasoline</v>
      </c>
      <c r="I707" s="5" t="str">
        <f>INDEX(Variables!$C$5:$C$65,MATCH($A707,Variables!$A$5:$A$65,0))</f>
        <v>$/GJ</v>
      </c>
      <c r="J707" s="5" t="str">
        <f>INDEX(Variables!$E$5:$E$65,MATCH($A707,Variables!$A$5:$A$65,0))</f>
        <v>Carbon price x EF x fuel and sector coverage</v>
      </c>
      <c r="K707" s="5"/>
      <c r="L707" s="23" t="str">
        <f>LOWER(Settings!$C$4)&amp;".mit."&amp;$A707&amp;IF($C707="","","."&amp;$C707&amp;"."&amp;$B707)&amp;IF(INDEX(Variables!$D$5:$D$65,MATCH($A707,Variables!$A$5:$A$65,0))="","","."&amp;INDEX(Variables!$D$5:$D$65,MATCH($A707,Variables!$A$5:$A$65,0)))&amp;"."&amp;L$5</f>
        <v>egy.mit.ctxnew.nfm.gso.a.1</v>
      </c>
      <c r="M707" s="38">
        <f t="shared" si="620"/>
        <v>0</v>
      </c>
      <c r="N707" s="37">
        <f t="shared" si="620"/>
        <v>0</v>
      </c>
      <c r="O707" s="37">
        <f t="shared" si="620"/>
        <v>0</v>
      </c>
      <c r="P707" s="37">
        <f t="shared" si="620"/>
        <v>0</v>
      </c>
      <c r="Q707" s="37">
        <f t="shared" si="620"/>
        <v>0</v>
      </c>
      <c r="R707" s="37">
        <f t="shared" si="620"/>
        <v>0</v>
      </c>
      <c r="S707" s="37">
        <f t="shared" si="620"/>
        <v>0</v>
      </c>
      <c r="T707" s="37">
        <f t="shared" si="620"/>
        <v>0</v>
      </c>
      <c r="U707" s="37">
        <f t="shared" si="620"/>
        <v>0</v>
      </c>
      <c r="V707" s="37">
        <f t="shared" si="620"/>
        <v>0</v>
      </c>
      <c r="W707" s="37">
        <f t="shared" si="620"/>
        <v>0</v>
      </c>
      <c r="X707" s="37">
        <f t="shared" si="620"/>
        <v>0</v>
      </c>
      <c r="Y707" s="37">
        <f t="shared" si="620"/>
        <v>0</v>
      </c>
      <c r="Z707" s="37">
        <f t="shared" si="620"/>
        <v>0</v>
      </c>
      <c r="AA707" s="37"/>
      <c r="AB707" s="23" t="str">
        <f>LOWER(Settings!$C$4)&amp;".mit."&amp;$A707&amp;IF($C707="","","."&amp;$C707&amp;"."&amp;$B707)&amp;IF(INDEX(Variables!$D$5:$D$65,MATCH($A707,Variables!$A$5:$A$65,0))="","","."&amp;INDEX(Variables!$D$5:$D$65,MATCH($A707,Variables!$A$5:$A$65,0)))&amp;"."&amp;AB$5</f>
        <v>egy.mit.ctxnew.nfm.gso.a.2</v>
      </c>
      <c r="AC707" s="38">
        <f t="shared" si="621"/>
        <v>0</v>
      </c>
      <c r="AD707" s="37">
        <f t="shared" si="621"/>
        <v>0</v>
      </c>
      <c r="AE707" s="37">
        <f t="shared" si="621"/>
        <v>0</v>
      </c>
      <c r="AF707" s="37">
        <f t="shared" si="621"/>
        <v>0</v>
      </c>
      <c r="AG707" s="37">
        <f t="shared" si="621"/>
        <v>0</v>
      </c>
      <c r="AH707" s="37">
        <f t="shared" si="621"/>
        <v>1.3558600000000001</v>
      </c>
      <c r="AI707" s="37">
        <f t="shared" si="621"/>
        <v>1.3558600000000001</v>
      </c>
      <c r="AJ707" s="37">
        <f t="shared" si="621"/>
        <v>1.3558600000000001</v>
      </c>
      <c r="AK707" s="37">
        <f t="shared" si="621"/>
        <v>1.3558600000000001</v>
      </c>
      <c r="AL707" s="37">
        <f t="shared" si="621"/>
        <v>1.3558600000000001</v>
      </c>
      <c r="AM707" s="37">
        <f t="shared" si="621"/>
        <v>1.3558600000000001</v>
      </c>
      <c r="AN707" s="37">
        <f t="shared" si="621"/>
        <v>1.3558600000000001</v>
      </c>
      <c r="AO707" s="37">
        <f t="shared" si="621"/>
        <v>1.3558600000000001</v>
      </c>
      <c r="AP707" s="37">
        <f t="shared" si="621"/>
        <v>1.3558600000000001</v>
      </c>
    </row>
    <row r="708" spans="1:42" hidden="1" outlineLevel="2" x14ac:dyDescent="0.25">
      <c r="A708" s="5" t="s">
        <v>931</v>
      </c>
      <c r="B708" s="5" t="s">
        <v>873</v>
      </c>
      <c r="C708" s="5" t="s">
        <v>889</v>
      </c>
      <c r="D708" s="37">
        <f>INDEX(Inputs!$T$5:$T$132,MATCH($B708&amp;"|"&amp;$C708,Inputs!$A$5:$A$132,0))</f>
        <v>7.1844999999999992E-2</v>
      </c>
      <c r="E708" s="37">
        <f>INDEX(Inputs!$J$5:$J$132,MATCH($B708&amp;"|"&amp;$C708,Inputs!$A$5:$A$132,0))</f>
        <v>4</v>
      </c>
      <c r="F708" s="37">
        <f>INDEX(Inputs!$K$5:$K$132,MATCH($B708&amp;"|"&amp;$C708,Inputs!$A$5:$A$132,0))</f>
        <v>11</v>
      </c>
      <c r="G708" s="36"/>
      <c r="H708" s="5" t="str">
        <f>INDEX(Variables!$B$5:$B$65,MATCH($A708,Variables!$A$5:$A$65,0))&amp;IF($C708="",""," | "&amp;INDEX(Mapping!$B$5:$B$26,MATCH($C708,Mapping!$A$5:$A$26,0))&amp;" | "&amp;INDEX(Mapping!$B$30:$B$41,MATCH($B708,Mapping!$A$30:$A$41,0)))</f>
        <v>New carbon tax | Other metals | Diesel</v>
      </c>
      <c r="I708" s="5" t="str">
        <f>INDEX(Variables!$C$5:$C$65,MATCH($A708,Variables!$A$5:$A$65,0))</f>
        <v>$/GJ</v>
      </c>
      <c r="J708" s="5" t="str">
        <f>INDEX(Variables!$E$5:$E$65,MATCH($A708,Variables!$A$5:$A$65,0))</f>
        <v>Carbon price x EF x fuel and sector coverage</v>
      </c>
      <c r="K708" s="5"/>
      <c r="L708" s="23" t="str">
        <f>LOWER(Settings!$C$4)&amp;".mit."&amp;$A708&amp;IF($C708="","","."&amp;$C708&amp;"."&amp;$B708)&amp;IF(INDEX(Variables!$D$5:$D$65,MATCH($A708,Variables!$A$5:$A$65,0))="","","."&amp;INDEX(Variables!$D$5:$D$65,MATCH($A708,Variables!$A$5:$A$65,0)))&amp;"."&amp;L$5</f>
        <v>egy.mit.ctxnew.nfm.die.a.1</v>
      </c>
      <c r="M708" s="38">
        <f t="shared" si="620"/>
        <v>0</v>
      </c>
      <c r="N708" s="37">
        <f t="shared" si="620"/>
        <v>0</v>
      </c>
      <c r="O708" s="37">
        <f t="shared" si="620"/>
        <v>0</v>
      </c>
      <c r="P708" s="37">
        <f t="shared" si="620"/>
        <v>0</v>
      </c>
      <c r="Q708" s="37">
        <f t="shared" si="620"/>
        <v>0</v>
      </c>
      <c r="R708" s="37">
        <f t="shared" si="620"/>
        <v>0</v>
      </c>
      <c r="S708" s="37">
        <f t="shared" si="620"/>
        <v>0</v>
      </c>
      <c r="T708" s="37">
        <f t="shared" si="620"/>
        <v>0</v>
      </c>
      <c r="U708" s="37">
        <f t="shared" si="620"/>
        <v>0</v>
      </c>
      <c r="V708" s="37">
        <f t="shared" si="620"/>
        <v>0</v>
      </c>
      <c r="W708" s="37">
        <f t="shared" si="620"/>
        <v>0</v>
      </c>
      <c r="X708" s="37">
        <f t="shared" si="620"/>
        <v>0</v>
      </c>
      <c r="Y708" s="37">
        <f t="shared" si="620"/>
        <v>0</v>
      </c>
      <c r="Z708" s="37">
        <f t="shared" si="620"/>
        <v>0</v>
      </c>
      <c r="AA708" s="37"/>
      <c r="AB708" s="23" t="str">
        <f>LOWER(Settings!$C$4)&amp;".mit."&amp;$A708&amp;IF($C708="","","."&amp;$C708&amp;"."&amp;$B708)&amp;IF(INDEX(Variables!$D$5:$D$65,MATCH($A708,Variables!$A$5:$A$65,0))="","","."&amp;INDEX(Variables!$D$5:$D$65,MATCH($A708,Variables!$A$5:$A$65,0)))&amp;"."&amp;AB$5</f>
        <v>egy.mit.ctxnew.nfm.die.a.2</v>
      </c>
      <c r="AC708" s="38">
        <f t="shared" si="621"/>
        <v>0</v>
      </c>
      <c r="AD708" s="37">
        <f t="shared" si="621"/>
        <v>0</v>
      </c>
      <c r="AE708" s="37">
        <f t="shared" si="621"/>
        <v>0</v>
      </c>
      <c r="AF708" s="37">
        <f t="shared" si="621"/>
        <v>0</v>
      </c>
      <c r="AG708" s="37">
        <f t="shared" si="621"/>
        <v>0</v>
      </c>
      <c r="AH708" s="37">
        <f t="shared" si="621"/>
        <v>1.4368999999999998</v>
      </c>
      <c r="AI708" s="37">
        <f t="shared" si="621"/>
        <v>1.4368999999999998</v>
      </c>
      <c r="AJ708" s="37">
        <f t="shared" si="621"/>
        <v>1.4368999999999998</v>
      </c>
      <c r="AK708" s="37">
        <f t="shared" si="621"/>
        <v>1.4368999999999998</v>
      </c>
      <c r="AL708" s="37">
        <f t="shared" si="621"/>
        <v>1.4368999999999998</v>
      </c>
      <c r="AM708" s="37">
        <f t="shared" si="621"/>
        <v>1.4368999999999998</v>
      </c>
      <c r="AN708" s="37">
        <f t="shared" si="621"/>
        <v>1.4368999999999998</v>
      </c>
      <c r="AO708" s="37">
        <f t="shared" si="621"/>
        <v>1.4368999999999998</v>
      </c>
      <c r="AP708" s="37">
        <f t="shared" si="621"/>
        <v>1.4368999999999998</v>
      </c>
    </row>
    <row r="709" spans="1:42" hidden="1" outlineLevel="2" x14ac:dyDescent="0.25">
      <c r="A709" s="5" t="s">
        <v>931</v>
      </c>
      <c r="B709" s="5" t="s">
        <v>874</v>
      </c>
      <c r="C709" s="5" t="s">
        <v>889</v>
      </c>
      <c r="D709" s="37">
        <f>INDEX(Inputs!$T$5:$T$132,MATCH($B709&amp;"|"&amp;$C709,Inputs!$A$5:$A$132,0))</f>
        <v>6.8599999999999994E-2</v>
      </c>
      <c r="E709" s="37">
        <f>INDEX(Inputs!$J$5:$J$132,MATCH($B709&amp;"|"&amp;$C709,Inputs!$A$5:$A$132,0))</f>
        <v>5</v>
      </c>
      <c r="F709" s="37">
        <f>INDEX(Inputs!$K$5:$K$132,MATCH($B709&amp;"|"&amp;$C709,Inputs!$A$5:$A$132,0))</f>
        <v>11</v>
      </c>
      <c r="G709" s="36"/>
      <c r="H709" s="5" t="str">
        <f>INDEX(Variables!$B$5:$B$65,MATCH($A709,Variables!$A$5:$A$65,0))&amp;IF($C709="",""," | "&amp;INDEX(Mapping!$B$5:$B$26,MATCH($C709,Mapping!$A$5:$A$26,0))&amp;" | "&amp;INDEX(Mapping!$B$30:$B$41,MATCH($B709,Mapping!$A$30:$A$41,0)))</f>
        <v>New carbon tax | Other metals | LPG</v>
      </c>
      <c r="I709" s="5" t="str">
        <f>INDEX(Variables!$C$5:$C$65,MATCH($A709,Variables!$A$5:$A$65,0))</f>
        <v>$/GJ</v>
      </c>
      <c r="J709" s="5" t="str">
        <f>INDEX(Variables!$E$5:$E$65,MATCH($A709,Variables!$A$5:$A$65,0))</f>
        <v>Carbon price x EF x fuel and sector coverage</v>
      </c>
      <c r="K709" s="5"/>
      <c r="L709" s="23" t="str">
        <f>LOWER(Settings!$C$4)&amp;".mit."&amp;$A709&amp;IF($C709="","","."&amp;$C709&amp;"."&amp;$B709)&amp;IF(INDEX(Variables!$D$5:$D$65,MATCH($A709,Variables!$A$5:$A$65,0))="","","."&amp;INDEX(Variables!$D$5:$D$65,MATCH($A709,Variables!$A$5:$A$65,0)))&amp;"."&amp;L$5</f>
        <v>egy.mit.ctxnew.nfm.lpg.a.1</v>
      </c>
      <c r="M709" s="38">
        <f t="shared" si="620"/>
        <v>0</v>
      </c>
      <c r="N709" s="37">
        <f t="shared" si="620"/>
        <v>0</v>
      </c>
      <c r="O709" s="37">
        <f t="shared" si="620"/>
        <v>0</v>
      </c>
      <c r="P709" s="37">
        <f t="shared" si="620"/>
        <v>0</v>
      </c>
      <c r="Q709" s="37">
        <f t="shared" si="620"/>
        <v>0</v>
      </c>
      <c r="R709" s="37">
        <f t="shared" si="620"/>
        <v>0</v>
      </c>
      <c r="S709" s="37">
        <f t="shared" si="620"/>
        <v>0</v>
      </c>
      <c r="T709" s="37">
        <f t="shared" si="620"/>
        <v>0</v>
      </c>
      <c r="U709" s="37">
        <f t="shared" si="620"/>
        <v>0</v>
      </c>
      <c r="V709" s="37">
        <f t="shared" si="620"/>
        <v>0</v>
      </c>
      <c r="W709" s="37">
        <f t="shared" si="620"/>
        <v>0</v>
      </c>
      <c r="X709" s="37">
        <f t="shared" si="620"/>
        <v>0</v>
      </c>
      <c r="Y709" s="37">
        <f t="shared" si="620"/>
        <v>0</v>
      </c>
      <c r="Z709" s="37">
        <f t="shared" si="620"/>
        <v>0</v>
      </c>
      <c r="AA709" s="37"/>
      <c r="AB709" s="23" t="str">
        <f>LOWER(Settings!$C$4)&amp;".mit."&amp;$A709&amp;IF($C709="","","."&amp;$C709&amp;"."&amp;$B709)&amp;IF(INDEX(Variables!$D$5:$D$65,MATCH($A709,Variables!$A$5:$A$65,0))="","","."&amp;INDEX(Variables!$D$5:$D$65,MATCH($A709,Variables!$A$5:$A$65,0)))&amp;"."&amp;AB$5</f>
        <v>egy.mit.ctxnew.nfm.lpg.a.2</v>
      </c>
      <c r="AC709" s="38">
        <f t="shared" si="621"/>
        <v>0</v>
      </c>
      <c r="AD709" s="37">
        <f t="shared" si="621"/>
        <v>0</v>
      </c>
      <c r="AE709" s="37">
        <f t="shared" si="621"/>
        <v>0</v>
      </c>
      <c r="AF709" s="37">
        <f t="shared" si="621"/>
        <v>0</v>
      </c>
      <c r="AG709" s="37">
        <f t="shared" si="621"/>
        <v>0</v>
      </c>
      <c r="AH709" s="37">
        <f t="shared" si="621"/>
        <v>1.3719999999999999</v>
      </c>
      <c r="AI709" s="37">
        <f t="shared" si="621"/>
        <v>1.3719999999999999</v>
      </c>
      <c r="AJ709" s="37">
        <f t="shared" si="621"/>
        <v>1.3719999999999999</v>
      </c>
      <c r="AK709" s="37">
        <f t="shared" si="621"/>
        <v>1.3719999999999999</v>
      </c>
      <c r="AL709" s="37">
        <f t="shared" si="621"/>
        <v>1.3719999999999999</v>
      </c>
      <c r="AM709" s="37">
        <f t="shared" si="621"/>
        <v>1.3719999999999999</v>
      </c>
      <c r="AN709" s="37">
        <f t="shared" si="621"/>
        <v>1.3719999999999999</v>
      </c>
      <c r="AO709" s="37">
        <f t="shared" si="621"/>
        <v>1.3719999999999999</v>
      </c>
      <c r="AP709" s="37">
        <f t="shared" si="621"/>
        <v>1.3719999999999999</v>
      </c>
    </row>
    <row r="710" spans="1:42" hidden="1" outlineLevel="2" x14ac:dyDescent="0.25">
      <c r="A710" s="5" t="s">
        <v>931</v>
      </c>
      <c r="B710" s="5" t="s">
        <v>875</v>
      </c>
      <c r="C710" s="5" t="s">
        <v>889</v>
      </c>
      <c r="D710" s="37">
        <f>INDEX(Inputs!$T$5:$T$132,MATCH($B710&amp;"|"&amp;$C710,Inputs!$A$5:$A$132,0))</f>
        <v>6.7793000000000006E-2</v>
      </c>
      <c r="E710" s="37">
        <f>INDEX(Inputs!$J$5:$J$132,MATCH($B710&amp;"|"&amp;$C710,Inputs!$A$5:$A$132,0))</f>
        <v>6</v>
      </c>
      <c r="F710" s="37">
        <f>INDEX(Inputs!$K$5:$K$132,MATCH($B710&amp;"|"&amp;$C710,Inputs!$A$5:$A$132,0))</f>
        <v>11</v>
      </c>
      <c r="G710" s="36"/>
      <c r="H710" s="5" t="str">
        <f>INDEX(Variables!$B$5:$B$65,MATCH($A710,Variables!$A$5:$A$65,0))&amp;IF($C710="",""," | "&amp;INDEX(Mapping!$B$5:$B$26,MATCH($C710,Mapping!$A$5:$A$26,0))&amp;" | "&amp;INDEX(Mapping!$B$30:$B$41,MATCH($B710,Mapping!$A$30:$A$41,0)))</f>
        <v>New carbon tax | Other metals | Kerosene</v>
      </c>
      <c r="I710" s="5" t="str">
        <f>INDEX(Variables!$C$5:$C$65,MATCH($A710,Variables!$A$5:$A$65,0))</f>
        <v>$/GJ</v>
      </c>
      <c r="J710" s="5" t="str">
        <f>INDEX(Variables!$E$5:$E$65,MATCH($A710,Variables!$A$5:$A$65,0))</f>
        <v>Carbon price x EF x fuel and sector coverage</v>
      </c>
      <c r="K710" s="5"/>
      <c r="L710" s="23" t="str">
        <f>LOWER(Settings!$C$4)&amp;".mit."&amp;$A710&amp;IF($C710="","","."&amp;$C710&amp;"."&amp;$B710)&amp;IF(INDEX(Variables!$D$5:$D$65,MATCH($A710,Variables!$A$5:$A$65,0))="","","."&amp;INDEX(Variables!$D$5:$D$65,MATCH($A710,Variables!$A$5:$A$65,0)))&amp;"."&amp;L$5</f>
        <v>egy.mit.ctxnew.nfm.ker.a.1</v>
      </c>
      <c r="M710" s="38">
        <f t="shared" si="620"/>
        <v>0</v>
      </c>
      <c r="N710" s="37">
        <f t="shared" si="620"/>
        <v>0</v>
      </c>
      <c r="O710" s="37">
        <f t="shared" si="620"/>
        <v>0</v>
      </c>
      <c r="P710" s="37">
        <f t="shared" si="620"/>
        <v>0</v>
      </c>
      <c r="Q710" s="37">
        <f t="shared" si="620"/>
        <v>0</v>
      </c>
      <c r="R710" s="37">
        <f t="shared" si="620"/>
        <v>0</v>
      </c>
      <c r="S710" s="37">
        <f t="shared" si="620"/>
        <v>0</v>
      </c>
      <c r="T710" s="37">
        <f t="shared" si="620"/>
        <v>0</v>
      </c>
      <c r="U710" s="37">
        <f t="shared" si="620"/>
        <v>0</v>
      </c>
      <c r="V710" s="37">
        <f t="shared" si="620"/>
        <v>0</v>
      </c>
      <c r="W710" s="37">
        <f t="shared" si="620"/>
        <v>0</v>
      </c>
      <c r="X710" s="37">
        <f t="shared" si="620"/>
        <v>0</v>
      </c>
      <c r="Y710" s="37">
        <f t="shared" si="620"/>
        <v>0</v>
      </c>
      <c r="Z710" s="37">
        <f t="shared" si="620"/>
        <v>0</v>
      </c>
      <c r="AA710" s="37"/>
      <c r="AB710" s="23" t="str">
        <f>LOWER(Settings!$C$4)&amp;".mit."&amp;$A710&amp;IF($C710="","","."&amp;$C710&amp;"."&amp;$B710)&amp;IF(INDEX(Variables!$D$5:$D$65,MATCH($A710,Variables!$A$5:$A$65,0))="","","."&amp;INDEX(Variables!$D$5:$D$65,MATCH($A710,Variables!$A$5:$A$65,0)))&amp;"."&amp;AB$5</f>
        <v>egy.mit.ctxnew.nfm.ker.a.2</v>
      </c>
      <c r="AC710" s="38">
        <f t="shared" si="621"/>
        <v>0</v>
      </c>
      <c r="AD710" s="37">
        <f t="shared" si="621"/>
        <v>0</v>
      </c>
      <c r="AE710" s="37">
        <f t="shared" si="621"/>
        <v>0</v>
      </c>
      <c r="AF710" s="37">
        <f t="shared" si="621"/>
        <v>0</v>
      </c>
      <c r="AG710" s="37">
        <f t="shared" si="621"/>
        <v>0</v>
      </c>
      <c r="AH710" s="37">
        <f t="shared" si="621"/>
        <v>1.3558600000000001</v>
      </c>
      <c r="AI710" s="37">
        <f t="shared" si="621"/>
        <v>1.3558600000000001</v>
      </c>
      <c r="AJ710" s="37">
        <f t="shared" si="621"/>
        <v>1.3558600000000001</v>
      </c>
      <c r="AK710" s="37">
        <f t="shared" si="621"/>
        <v>1.3558600000000001</v>
      </c>
      <c r="AL710" s="37">
        <f t="shared" si="621"/>
        <v>1.3558600000000001</v>
      </c>
      <c r="AM710" s="37">
        <f t="shared" si="621"/>
        <v>1.3558600000000001</v>
      </c>
      <c r="AN710" s="37">
        <f t="shared" si="621"/>
        <v>1.3558600000000001</v>
      </c>
      <c r="AO710" s="37">
        <f t="shared" si="621"/>
        <v>1.3558600000000001</v>
      </c>
      <c r="AP710" s="37">
        <f t="shared" si="621"/>
        <v>1.3558600000000001</v>
      </c>
    </row>
    <row r="711" spans="1:42" hidden="1" outlineLevel="2" x14ac:dyDescent="0.25">
      <c r="A711" s="5" t="s">
        <v>931</v>
      </c>
      <c r="B711" s="5" t="s">
        <v>876</v>
      </c>
      <c r="C711" s="5" t="s">
        <v>889</v>
      </c>
      <c r="D711" s="37">
        <f>INDEX(Inputs!$T$5:$T$132,MATCH($B711&amp;"|"&amp;$C711,Inputs!$A$5:$A$132,0))</f>
        <v>7.6700000000000004E-2</v>
      </c>
      <c r="E711" s="37">
        <f>INDEX(Inputs!$J$5:$J$132,MATCH($B711&amp;"|"&amp;$C711,Inputs!$A$5:$A$132,0))</f>
        <v>7</v>
      </c>
      <c r="F711" s="37">
        <f>INDEX(Inputs!$K$5:$K$132,MATCH($B711&amp;"|"&amp;$C711,Inputs!$A$5:$A$132,0))</f>
        <v>11</v>
      </c>
      <c r="G711" s="36"/>
      <c r="H711" s="5" t="str">
        <f>INDEX(Variables!$B$5:$B$65,MATCH($A711,Variables!$A$5:$A$65,0))&amp;IF($C711="",""," | "&amp;INDEX(Mapping!$B$5:$B$26,MATCH($C711,Mapping!$A$5:$A$26,0))&amp;" | "&amp;INDEX(Mapping!$B$30:$B$41,MATCH($B711,Mapping!$A$30:$A$41,0)))</f>
        <v>New carbon tax | Other metals | Other oil products</v>
      </c>
      <c r="I711" s="5" t="str">
        <f>INDEX(Variables!$C$5:$C$65,MATCH($A711,Variables!$A$5:$A$65,0))</f>
        <v>$/GJ</v>
      </c>
      <c r="J711" s="5" t="str">
        <f>INDEX(Variables!$E$5:$E$65,MATCH($A711,Variables!$A$5:$A$65,0))</f>
        <v>Carbon price x EF x fuel and sector coverage</v>
      </c>
      <c r="K711" s="5"/>
      <c r="L711" s="23" t="str">
        <f>LOWER(Settings!$C$4)&amp;".mit."&amp;$A711&amp;IF($C711="","","."&amp;$C711&amp;"."&amp;$B711)&amp;IF(INDEX(Variables!$D$5:$D$65,MATCH($A711,Variables!$A$5:$A$65,0))="","","."&amp;INDEX(Variables!$D$5:$D$65,MATCH($A711,Variables!$A$5:$A$65,0)))&amp;"."&amp;L$5</f>
        <v>egy.mit.ctxnew.nfm.oop.a.1</v>
      </c>
      <c r="M711" s="38">
        <f t="shared" si="620"/>
        <v>0</v>
      </c>
      <c r="N711" s="37">
        <f t="shared" si="620"/>
        <v>0</v>
      </c>
      <c r="O711" s="37">
        <f t="shared" si="620"/>
        <v>0</v>
      </c>
      <c r="P711" s="37">
        <f t="shared" si="620"/>
        <v>0</v>
      </c>
      <c r="Q711" s="37">
        <f t="shared" si="620"/>
        <v>0</v>
      </c>
      <c r="R711" s="37">
        <f t="shared" si="620"/>
        <v>0</v>
      </c>
      <c r="S711" s="37">
        <f t="shared" si="620"/>
        <v>0</v>
      </c>
      <c r="T711" s="37">
        <f t="shared" si="620"/>
        <v>0</v>
      </c>
      <c r="U711" s="37">
        <f t="shared" si="620"/>
        <v>0</v>
      </c>
      <c r="V711" s="37">
        <f t="shared" si="620"/>
        <v>0</v>
      </c>
      <c r="W711" s="37">
        <f t="shared" si="620"/>
        <v>0</v>
      </c>
      <c r="X711" s="37">
        <f t="shared" si="620"/>
        <v>0</v>
      </c>
      <c r="Y711" s="37">
        <f t="shared" si="620"/>
        <v>0</v>
      </c>
      <c r="Z711" s="37">
        <f t="shared" si="620"/>
        <v>0</v>
      </c>
      <c r="AA711" s="37"/>
      <c r="AB711" s="23" t="str">
        <f>LOWER(Settings!$C$4)&amp;".mit."&amp;$A711&amp;IF($C711="","","."&amp;$C711&amp;"."&amp;$B711)&amp;IF(INDEX(Variables!$D$5:$D$65,MATCH($A711,Variables!$A$5:$A$65,0))="","","."&amp;INDEX(Variables!$D$5:$D$65,MATCH($A711,Variables!$A$5:$A$65,0)))&amp;"."&amp;AB$5</f>
        <v>egy.mit.ctxnew.nfm.oop.a.2</v>
      </c>
      <c r="AC711" s="38">
        <f t="shared" si="621"/>
        <v>0</v>
      </c>
      <c r="AD711" s="37">
        <f t="shared" si="621"/>
        <v>0</v>
      </c>
      <c r="AE711" s="37">
        <f t="shared" si="621"/>
        <v>0</v>
      </c>
      <c r="AF711" s="37">
        <f t="shared" si="621"/>
        <v>0</v>
      </c>
      <c r="AG711" s="37">
        <f t="shared" si="621"/>
        <v>0</v>
      </c>
      <c r="AH711" s="37">
        <f t="shared" si="621"/>
        <v>1.534</v>
      </c>
      <c r="AI711" s="37">
        <f t="shared" si="621"/>
        <v>1.534</v>
      </c>
      <c r="AJ711" s="37">
        <f t="shared" si="621"/>
        <v>1.534</v>
      </c>
      <c r="AK711" s="37">
        <f t="shared" si="621"/>
        <v>1.534</v>
      </c>
      <c r="AL711" s="37">
        <f t="shared" si="621"/>
        <v>1.534</v>
      </c>
      <c r="AM711" s="37">
        <f t="shared" si="621"/>
        <v>1.534</v>
      </c>
      <c r="AN711" s="37">
        <f t="shared" si="621"/>
        <v>1.534</v>
      </c>
      <c r="AO711" s="37">
        <f t="shared" si="621"/>
        <v>1.534</v>
      </c>
      <c r="AP711" s="37">
        <f t="shared" si="621"/>
        <v>1.534</v>
      </c>
    </row>
    <row r="712" spans="1:42" hidden="1" outlineLevel="2" x14ac:dyDescent="0.25">
      <c r="A712" s="5" t="s">
        <v>931</v>
      </c>
      <c r="B712" s="5" t="s">
        <v>877</v>
      </c>
      <c r="C712" s="5" t="s">
        <v>889</v>
      </c>
      <c r="D712" s="37">
        <f>INDEX(Inputs!$T$5:$T$132,MATCH($B712&amp;"|"&amp;$C712,Inputs!$A$5:$A$132,0))</f>
        <v>0</v>
      </c>
      <c r="E712" s="37">
        <f>INDEX(Inputs!$J$5:$J$132,MATCH($B712&amp;"|"&amp;$C712,Inputs!$A$5:$A$132,0))</f>
        <v>8</v>
      </c>
      <c r="F712" s="37">
        <f>INDEX(Inputs!$K$5:$K$132,MATCH($B712&amp;"|"&amp;$C712,Inputs!$A$5:$A$132,0))</f>
        <v>11</v>
      </c>
      <c r="G712" s="36"/>
      <c r="H712" s="5" t="str">
        <f>INDEX(Variables!$B$5:$B$65,MATCH($A712,Variables!$A$5:$A$65,0))&amp;IF($C712="",""," | "&amp;INDEX(Mapping!$B$5:$B$26,MATCH($C712,Mapping!$A$5:$A$26,0))&amp;" | "&amp;INDEX(Mapping!$B$30:$B$41,MATCH($B712,Mapping!$A$30:$A$41,0)))</f>
        <v>New carbon tax | Other metals | Biomass</v>
      </c>
      <c r="I712" s="5" t="str">
        <f>INDEX(Variables!$C$5:$C$65,MATCH($A712,Variables!$A$5:$A$65,0))</f>
        <v>$/GJ</v>
      </c>
      <c r="J712" s="5" t="str">
        <f>INDEX(Variables!$E$5:$E$65,MATCH($A712,Variables!$A$5:$A$65,0))</f>
        <v>Carbon price x EF x fuel and sector coverage</v>
      </c>
      <c r="K712" s="5"/>
      <c r="L712" s="23" t="str">
        <f>LOWER(Settings!$C$4)&amp;".mit."&amp;$A712&amp;IF($C712="","","."&amp;$C712&amp;"."&amp;$B712)&amp;IF(INDEX(Variables!$D$5:$D$65,MATCH($A712,Variables!$A$5:$A$65,0))="","","."&amp;INDEX(Variables!$D$5:$D$65,MATCH($A712,Variables!$A$5:$A$65,0)))&amp;"."&amp;L$5</f>
        <v>egy.mit.ctxnew.nfm.bio.a.1</v>
      </c>
      <c r="M712" s="38">
        <f t="shared" si="620"/>
        <v>0</v>
      </c>
      <c r="N712" s="37">
        <f t="shared" si="620"/>
        <v>0</v>
      </c>
      <c r="O712" s="37">
        <f t="shared" si="620"/>
        <v>0</v>
      </c>
      <c r="P712" s="37">
        <f t="shared" si="620"/>
        <v>0</v>
      </c>
      <c r="Q712" s="37">
        <f t="shared" si="620"/>
        <v>0</v>
      </c>
      <c r="R712" s="37">
        <f t="shared" si="620"/>
        <v>0</v>
      </c>
      <c r="S712" s="37">
        <f t="shared" si="620"/>
        <v>0</v>
      </c>
      <c r="T712" s="37">
        <f t="shared" si="620"/>
        <v>0</v>
      </c>
      <c r="U712" s="37">
        <f t="shared" si="620"/>
        <v>0</v>
      </c>
      <c r="V712" s="37">
        <f t="shared" si="620"/>
        <v>0</v>
      </c>
      <c r="W712" s="37">
        <f t="shared" si="620"/>
        <v>0</v>
      </c>
      <c r="X712" s="37">
        <f t="shared" si="620"/>
        <v>0</v>
      </c>
      <c r="Y712" s="37">
        <f t="shared" si="620"/>
        <v>0</v>
      </c>
      <c r="Z712" s="37">
        <f t="shared" si="620"/>
        <v>0</v>
      </c>
      <c r="AA712" s="37"/>
      <c r="AB712" s="23" t="str">
        <f>LOWER(Settings!$C$4)&amp;".mit."&amp;$A712&amp;IF($C712="","","."&amp;$C712&amp;"."&amp;$B712)&amp;IF(INDEX(Variables!$D$5:$D$65,MATCH($A712,Variables!$A$5:$A$65,0))="","","."&amp;INDEX(Variables!$D$5:$D$65,MATCH($A712,Variables!$A$5:$A$65,0)))&amp;"."&amp;AB$5</f>
        <v>egy.mit.ctxnew.nfm.bio.a.2</v>
      </c>
      <c r="AC712" s="38">
        <f t="shared" si="621"/>
        <v>0</v>
      </c>
      <c r="AD712" s="37">
        <f t="shared" si="621"/>
        <v>0</v>
      </c>
      <c r="AE712" s="37">
        <f t="shared" si="621"/>
        <v>0</v>
      </c>
      <c r="AF712" s="37">
        <f t="shared" si="621"/>
        <v>0</v>
      </c>
      <c r="AG712" s="37">
        <f t="shared" si="621"/>
        <v>0</v>
      </c>
      <c r="AH712" s="37">
        <f t="shared" si="621"/>
        <v>0</v>
      </c>
      <c r="AI712" s="37">
        <f t="shared" si="621"/>
        <v>0</v>
      </c>
      <c r="AJ712" s="37">
        <f t="shared" si="621"/>
        <v>0</v>
      </c>
      <c r="AK712" s="37">
        <f t="shared" si="621"/>
        <v>0</v>
      </c>
      <c r="AL712" s="37">
        <f t="shared" si="621"/>
        <v>0</v>
      </c>
      <c r="AM712" s="37">
        <f t="shared" si="621"/>
        <v>0</v>
      </c>
      <c r="AN712" s="37">
        <f t="shared" si="621"/>
        <v>0</v>
      </c>
      <c r="AO712" s="37">
        <f t="shared" si="621"/>
        <v>0</v>
      </c>
      <c r="AP712" s="37">
        <f t="shared" si="621"/>
        <v>0</v>
      </c>
    </row>
    <row r="713" spans="1:42" hidden="1" outlineLevel="2" x14ac:dyDescent="0.25"/>
    <row r="714" spans="1:42" hidden="1" outlineLevel="2" x14ac:dyDescent="0.25">
      <c r="A714" s="5" t="s">
        <v>932</v>
      </c>
      <c r="B714" s="5" t="s">
        <v>869</v>
      </c>
      <c r="C714" s="5" t="s">
        <v>889</v>
      </c>
      <c r="D714" s="37">
        <f>INDEX(Inputs!$L$5:$L$132,MATCH($B714&amp;"|"&amp;$C714,Inputs!$A$5:$A$132,0))</f>
        <v>3</v>
      </c>
      <c r="E714" s="37">
        <f>INDEX(Inputs!$I$5:$I$132,MATCH($B714&amp;"|"&amp;$C714,Inputs!$A$5:$A$132,0))</f>
        <v>1</v>
      </c>
      <c r="F714" s="36"/>
      <c r="G714" s="36"/>
      <c r="H714" s="5" t="str">
        <f>INDEX(Variables!$B$5:$B$65,MATCH($A714,Variables!$A$5:$A$65,0))&amp;IF($C714="",""," | "&amp;INDEX(Mapping!$B$5:$B$26,MATCH($C714,Mapping!$A$5:$A$26,0))&amp;" | "&amp;INDEX(Mapping!$B$30:$B$41,MATCH($B714,Mapping!$A$30:$A$41,0)))</f>
        <v>New excise tax (fuel price reform) | Other metals | Coal</v>
      </c>
      <c r="I714" s="5" t="str">
        <f>INDEX(Variables!$C$5:$C$65,MATCH($A714,Variables!$A$5:$A$65,0))</f>
        <v>$/GJ</v>
      </c>
      <c r="J714" s="5" t="str">
        <f>INDEX(Variables!$E$5:$E$65,MATCH($A714,Variables!$A$5:$A$65,0))</f>
        <v>Fuel price reform path / GJ per unit</v>
      </c>
      <c r="K714" s="5"/>
      <c r="L714" s="23" t="str">
        <f>LOWER(Settings!$C$4)&amp;".mit."&amp;$A714&amp;IF($C714="","","."&amp;$C714&amp;"."&amp;$B714)&amp;IF(INDEX(Variables!$D$5:$D$65,MATCH($A714,Variables!$A$5:$A$65,0))="","","."&amp;INDEX(Variables!$D$5:$D$65,MATCH($A714,Variables!$A$5:$A$65,0)))&amp;"."&amp;L$5</f>
        <v>egy.mit.ntx.nfm.coa.a.1</v>
      </c>
      <c r="M714" s="38">
        <f t="shared" ref="M714:Z721" si="622">INDEX(M$78:M$91,$D714)/$E714</f>
        <v>0</v>
      </c>
      <c r="N714" s="37">
        <f t="shared" si="622"/>
        <v>0</v>
      </c>
      <c r="O714" s="37">
        <f t="shared" si="622"/>
        <v>0</v>
      </c>
      <c r="P714" s="37">
        <f t="shared" si="622"/>
        <v>0</v>
      </c>
      <c r="Q714" s="37">
        <f t="shared" si="622"/>
        <v>0</v>
      </c>
      <c r="R714" s="37">
        <f t="shared" si="622"/>
        <v>0</v>
      </c>
      <c r="S714" s="37">
        <f t="shared" si="622"/>
        <v>0</v>
      </c>
      <c r="T714" s="37">
        <f t="shared" si="622"/>
        <v>0</v>
      </c>
      <c r="U714" s="37">
        <f t="shared" si="622"/>
        <v>0</v>
      </c>
      <c r="V714" s="37">
        <f t="shared" si="622"/>
        <v>0</v>
      </c>
      <c r="W714" s="37">
        <f t="shared" si="622"/>
        <v>0</v>
      </c>
      <c r="X714" s="37">
        <f t="shared" si="622"/>
        <v>0</v>
      </c>
      <c r="Y714" s="37">
        <f t="shared" si="622"/>
        <v>0</v>
      </c>
      <c r="Z714" s="37">
        <f t="shared" si="622"/>
        <v>0</v>
      </c>
      <c r="AA714" s="37"/>
      <c r="AB714" s="23" t="str">
        <f>LOWER(Settings!$C$4)&amp;".mit."&amp;$A714&amp;IF($C714="","","."&amp;$C714&amp;"."&amp;$B714)&amp;IF(INDEX(Variables!$D$5:$D$65,MATCH($A714,Variables!$A$5:$A$65,0))="","","."&amp;INDEX(Variables!$D$5:$D$65,MATCH($A714,Variables!$A$5:$A$65,0)))&amp;"."&amp;AB$5</f>
        <v>egy.mit.ntx.nfm.coa.a.2</v>
      </c>
      <c r="AC714" s="38">
        <f t="shared" ref="AC714:AP721" si="623">INDEX(AC$78:AC$91,$D714)/$E714</f>
        <v>0</v>
      </c>
      <c r="AD714" s="37">
        <f t="shared" si="623"/>
        <v>0</v>
      </c>
      <c r="AE714" s="37">
        <f t="shared" si="623"/>
        <v>0</v>
      </c>
      <c r="AF714" s="37">
        <f t="shared" si="623"/>
        <v>0</v>
      </c>
      <c r="AG714" s="37">
        <f t="shared" si="623"/>
        <v>0</v>
      </c>
      <c r="AH714" s="37">
        <f t="shared" si="623"/>
        <v>0</v>
      </c>
      <c r="AI714" s="37">
        <f t="shared" si="623"/>
        <v>0</v>
      </c>
      <c r="AJ714" s="37">
        <f t="shared" si="623"/>
        <v>0</v>
      </c>
      <c r="AK714" s="37">
        <f t="shared" si="623"/>
        <v>0</v>
      </c>
      <c r="AL714" s="37">
        <f t="shared" si="623"/>
        <v>0</v>
      </c>
      <c r="AM714" s="37">
        <f t="shared" si="623"/>
        <v>0</v>
      </c>
      <c r="AN714" s="37">
        <f t="shared" si="623"/>
        <v>0</v>
      </c>
      <c r="AO714" s="37">
        <f t="shared" si="623"/>
        <v>0</v>
      </c>
      <c r="AP714" s="37">
        <f t="shared" si="623"/>
        <v>0</v>
      </c>
    </row>
    <row r="715" spans="1:42" hidden="1" outlineLevel="2" x14ac:dyDescent="0.25">
      <c r="A715" s="5" t="s">
        <v>932</v>
      </c>
      <c r="B715" s="5" t="s">
        <v>871</v>
      </c>
      <c r="C715" s="5" t="s">
        <v>889</v>
      </c>
      <c r="D715" s="37">
        <f>INDEX(Inputs!$L$5:$L$132,MATCH($B715&amp;"|"&amp;$C715,Inputs!$A$5:$A$132,0))</f>
        <v>6</v>
      </c>
      <c r="E715" s="37">
        <f>INDEX(Inputs!$I$5:$I$132,MATCH($B715&amp;"|"&amp;$C715,Inputs!$A$5:$A$132,0))</f>
        <v>1</v>
      </c>
      <c r="F715" s="36"/>
      <c r="G715" s="36"/>
      <c r="H715" s="5" t="str">
        <f>INDEX(Variables!$B$5:$B$65,MATCH($A715,Variables!$A$5:$A$65,0))&amp;IF($C715="",""," | "&amp;INDEX(Mapping!$B$5:$B$26,MATCH($C715,Mapping!$A$5:$A$26,0))&amp;" | "&amp;INDEX(Mapping!$B$30:$B$41,MATCH($B715,Mapping!$A$30:$A$41,0)))</f>
        <v>New excise tax (fuel price reform) | Other metals | Natural gas</v>
      </c>
      <c r="I715" s="5" t="str">
        <f>INDEX(Variables!$C$5:$C$65,MATCH($A715,Variables!$A$5:$A$65,0))</f>
        <v>$/GJ</v>
      </c>
      <c r="J715" s="5" t="str">
        <f>INDEX(Variables!$E$5:$E$65,MATCH($A715,Variables!$A$5:$A$65,0))</f>
        <v>Fuel price reform path / GJ per unit</v>
      </c>
      <c r="K715" s="5"/>
      <c r="L715" s="23" t="str">
        <f>LOWER(Settings!$C$4)&amp;".mit."&amp;$A715&amp;IF($C715="","","."&amp;$C715&amp;"."&amp;$B715)&amp;IF(INDEX(Variables!$D$5:$D$65,MATCH($A715,Variables!$A$5:$A$65,0))="","","."&amp;INDEX(Variables!$D$5:$D$65,MATCH($A715,Variables!$A$5:$A$65,0)))&amp;"."&amp;L$5</f>
        <v>egy.mit.ntx.nfm.nga.a.1</v>
      </c>
      <c r="M715" s="38">
        <f t="shared" si="622"/>
        <v>0</v>
      </c>
      <c r="N715" s="37">
        <f t="shared" si="622"/>
        <v>0</v>
      </c>
      <c r="O715" s="37">
        <f t="shared" si="622"/>
        <v>0</v>
      </c>
      <c r="P715" s="37">
        <f t="shared" si="622"/>
        <v>0</v>
      </c>
      <c r="Q715" s="37">
        <f t="shared" si="622"/>
        <v>0</v>
      </c>
      <c r="R715" s="37">
        <f t="shared" si="622"/>
        <v>0</v>
      </c>
      <c r="S715" s="37">
        <f t="shared" si="622"/>
        <v>0</v>
      </c>
      <c r="T715" s="37">
        <f t="shared" si="622"/>
        <v>0</v>
      </c>
      <c r="U715" s="37">
        <f t="shared" si="622"/>
        <v>0</v>
      </c>
      <c r="V715" s="37">
        <f t="shared" si="622"/>
        <v>0</v>
      </c>
      <c r="W715" s="37">
        <f t="shared" si="622"/>
        <v>0</v>
      </c>
      <c r="X715" s="37">
        <f t="shared" si="622"/>
        <v>0</v>
      </c>
      <c r="Y715" s="37">
        <f t="shared" si="622"/>
        <v>0</v>
      </c>
      <c r="Z715" s="37">
        <f t="shared" si="622"/>
        <v>0</v>
      </c>
      <c r="AA715" s="37"/>
      <c r="AB715" s="23" t="str">
        <f>LOWER(Settings!$C$4)&amp;".mit."&amp;$A715&amp;IF($C715="","","."&amp;$C715&amp;"."&amp;$B715)&amp;IF(INDEX(Variables!$D$5:$D$65,MATCH($A715,Variables!$A$5:$A$65,0))="","","."&amp;INDEX(Variables!$D$5:$D$65,MATCH($A715,Variables!$A$5:$A$65,0)))&amp;"."&amp;AB$5</f>
        <v>egy.mit.ntx.nfm.nga.a.2</v>
      </c>
      <c r="AC715" s="38">
        <f t="shared" si="623"/>
        <v>0</v>
      </c>
      <c r="AD715" s="37">
        <f t="shared" si="623"/>
        <v>0</v>
      </c>
      <c r="AE715" s="37">
        <f t="shared" si="623"/>
        <v>0</v>
      </c>
      <c r="AF715" s="37">
        <f t="shared" si="623"/>
        <v>0</v>
      </c>
      <c r="AG715" s="37">
        <f t="shared" si="623"/>
        <v>0</v>
      </c>
      <c r="AH715" s="37">
        <f t="shared" si="623"/>
        <v>0</v>
      </c>
      <c r="AI715" s="37">
        <f t="shared" si="623"/>
        <v>0</v>
      </c>
      <c r="AJ715" s="37">
        <f t="shared" si="623"/>
        <v>0</v>
      </c>
      <c r="AK715" s="37">
        <f t="shared" si="623"/>
        <v>0</v>
      </c>
      <c r="AL715" s="37">
        <f t="shared" si="623"/>
        <v>0</v>
      </c>
      <c r="AM715" s="37">
        <f t="shared" si="623"/>
        <v>0</v>
      </c>
      <c r="AN715" s="37">
        <f t="shared" si="623"/>
        <v>0</v>
      </c>
      <c r="AO715" s="37">
        <f t="shared" si="623"/>
        <v>0</v>
      </c>
      <c r="AP715" s="37">
        <f t="shared" si="623"/>
        <v>0</v>
      </c>
    </row>
    <row r="716" spans="1:42" hidden="1" outlineLevel="2" x14ac:dyDescent="0.25">
      <c r="A716" s="5" t="s">
        <v>932</v>
      </c>
      <c r="B716" s="5" t="s">
        <v>872</v>
      </c>
      <c r="C716" s="5" t="s">
        <v>889</v>
      </c>
      <c r="D716" s="37">
        <f>INDEX(Inputs!$L$5:$L$132,MATCH($B716&amp;"|"&amp;$C716,Inputs!$A$5:$A$132,0))</f>
        <v>9</v>
      </c>
      <c r="E716" s="37">
        <f>INDEX(Inputs!$I$5:$I$132,MATCH($B716&amp;"|"&amp;$C716,Inputs!$A$5:$A$132,0))</f>
        <v>3.4969740000000013E-2</v>
      </c>
      <c r="F716" s="36"/>
      <c r="G716" s="36"/>
      <c r="H716" s="5" t="str">
        <f>INDEX(Variables!$B$5:$B$65,MATCH($A716,Variables!$A$5:$A$65,0))&amp;IF($C716="",""," | "&amp;INDEX(Mapping!$B$5:$B$26,MATCH($C716,Mapping!$A$5:$A$26,0))&amp;" | "&amp;INDEX(Mapping!$B$30:$B$41,MATCH($B716,Mapping!$A$30:$A$41,0)))</f>
        <v>New excise tax (fuel price reform) | Other metals | Gasoline</v>
      </c>
      <c r="I716" s="5" t="str">
        <f>INDEX(Variables!$C$5:$C$65,MATCH($A716,Variables!$A$5:$A$65,0))</f>
        <v>$/GJ</v>
      </c>
      <c r="J716" s="5" t="str">
        <f>INDEX(Variables!$E$5:$E$65,MATCH($A716,Variables!$A$5:$A$65,0))</f>
        <v>Fuel price reform path / GJ per unit</v>
      </c>
      <c r="K716" s="5"/>
      <c r="L716" s="23" t="str">
        <f>LOWER(Settings!$C$4)&amp;".mit."&amp;$A716&amp;IF($C716="","","."&amp;$C716&amp;"."&amp;$B716)&amp;IF(INDEX(Variables!$D$5:$D$65,MATCH($A716,Variables!$A$5:$A$65,0))="","","."&amp;INDEX(Variables!$D$5:$D$65,MATCH($A716,Variables!$A$5:$A$65,0)))&amp;"."&amp;L$5</f>
        <v>egy.mit.ntx.nfm.gso.a.1</v>
      </c>
      <c r="M716" s="38">
        <f t="shared" si="622"/>
        <v>0</v>
      </c>
      <c r="N716" s="37">
        <f t="shared" si="622"/>
        <v>0</v>
      </c>
      <c r="O716" s="37">
        <f t="shared" si="622"/>
        <v>0</v>
      </c>
      <c r="P716" s="37">
        <f t="shared" si="622"/>
        <v>0</v>
      </c>
      <c r="Q716" s="37">
        <f t="shared" si="622"/>
        <v>0</v>
      </c>
      <c r="R716" s="37">
        <f t="shared" si="622"/>
        <v>0</v>
      </c>
      <c r="S716" s="37">
        <f t="shared" si="622"/>
        <v>0</v>
      </c>
      <c r="T716" s="37">
        <f t="shared" si="622"/>
        <v>0</v>
      </c>
      <c r="U716" s="37">
        <f t="shared" si="622"/>
        <v>0</v>
      </c>
      <c r="V716" s="37">
        <f t="shared" si="622"/>
        <v>0</v>
      </c>
      <c r="W716" s="37">
        <f t="shared" si="622"/>
        <v>0</v>
      </c>
      <c r="X716" s="37">
        <f t="shared" si="622"/>
        <v>0</v>
      </c>
      <c r="Y716" s="37">
        <f t="shared" si="622"/>
        <v>0</v>
      </c>
      <c r="Z716" s="37">
        <f t="shared" si="622"/>
        <v>0</v>
      </c>
      <c r="AA716" s="37"/>
      <c r="AB716" s="23" t="str">
        <f>LOWER(Settings!$C$4)&amp;".mit."&amp;$A716&amp;IF($C716="","","."&amp;$C716&amp;"."&amp;$B716)&amp;IF(INDEX(Variables!$D$5:$D$65,MATCH($A716,Variables!$A$5:$A$65,0))="","","."&amp;INDEX(Variables!$D$5:$D$65,MATCH($A716,Variables!$A$5:$A$65,0)))&amp;"."&amp;AB$5</f>
        <v>egy.mit.ntx.nfm.gso.a.2</v>
      </c>
      <c r="AC716" s="38">
        <f t="shared" si="623"/>
        <v>0</v>
      </c>
      <c r="AD716" s="37">
        <f t="shared" si="623"/>
        <v>0</v>
      </c>
      <c r="AE716" s="37">
        <f t="shared" si="623"/>
        <v>0</v>
      </c>
      <c r="AF716" s="37">
        <f t="shared" si="623"/>
        <v>0</v>
      </c>
      <c r="AG716" s="37">
        <f t="shared" si="623"/>
        <v>0</v>
      </c>
      <c r="AH716" s="37">
        <f t="shared" si="623"/>
        <v>0</v>
      </c>
      <c r="AI716" s="37">
        <f t="shared" si="623"/>
        <v>0</v>
      </c>
      <c r="AJ716" s="37">
        <f t="shared" si="623"/>
        <v>0</v>
      </c>
      <c r="AK716" s="37">
        <f t="shared" si="623"/>
        <v>0</v>
      </c>
      <c r="AL716" s="37">
        <f t="shared" si="623"/>
        <v>0</v>
      </c>
      <c r="AM716" s="37">
        <f t="shared" si="623"/>
        <v>0</v>
      </c>
      <c r="AN716" s="37">
        <f t="shared" si="623"/>
        <v>0</v>
      </c>
      <c r="AO716" s="37">
        <f t="shared" si="623"/>
        <v>0</v>
      </c>
      <c r="AP716" s="37">
        <f t="shared" si="623"/>
        <v>0</v>
      </c>
    </row>
    <row r="717" spans="1:42" hidden="1" outlineLevel="2" x14ac:dyDescent="0.25">
      <c r="A717" s="5" t="s">
        <v>932</v>
      </c>
      <c r="B717" s="5" t="s">
        <v>873</v>
      </c>
      <c r="C717" s="5" t="s">
        <v>889</v>
      </c>
      <c r="D717" s="37">
        <f>INDEX(Inputs!$L$5:$L$132,MATCH($B717&amp;"|"&amp;$C717,Inputs!$A$5:$A$132,0))</f>
        <v>10</v>
      </c>
      <c r="E717" s="37">
        <f>INDEX(Inputs!$I$5:$I$132,MATCH($B717&amp;"|"&amp;$C717,Inputs!$A$5:$A$132,0))</f>
        <v>3.7295190000000013E-2</v>
      </c>
      <c r="F717" s="36"/>
      <c r="G717" s="36"/>
      <c r="H717" s="5" t="str">
        <f>INDEX(Variables!$B$5:$B$65,MATCH($A717,Variables!$A$5:$A$65,0))&amp;IF($C717="",""," | "&amp;INDEX(Mapping!$B$5:$B$26,MATCH($C717,Mapping!$A$5:$A$26,0))&amp;" | "&amp;INDEX(Mapping!$B$30:$B$41,MATCH($B717,Mapping!$A$30:$A$41,0)))</f>
        <v>New excise tax (fuel price reform) | Other metals | Diesel</v>
      </c>
      <c r="I717" s="5" t="str">
        <f>INDEX(Variables!$C$5:$C$65,MATCH($A717,Variables!$A$5:$A$65,0))</f>
        <v>$/GJ</v>
      </c>
      <c r="J717" s="5" t="str">
        <f>INDEX(Variables!$E$5:$E$65,MATCH($A717,Variables!$A$5:$A$65,0))</f>
        <v>Fuel price reform path / GJ per unit</v>
      </c>
      <c r="K717" s="5"/>
      <c r="L717" s="23" t="str">
        <f>LOWER(Settings!$C$4)&amp;".mit."&amp;$A717&amp;IF($C717="","","."&amp;$C717&amp;"."&amp;$B717)&amp;IF(INDEX(Variables!$D$5:$D$65,MATCH($A717,Variables!$A$5:$A$65,0))="","","."&amp;INDEX(Variables!$D$5:$D$65,MATCH($A717,Variables!$A$5:$A$65,0)))&amp;"."&amp;L$5</f>
        <v>egy.mit.ntx.nfm.die.a.1</v>
      </c>
      <c r="M717" s="38">
        <f t="shared" si="622"/>
        <v>0</v>
      </c>
      <c r="N717" s="37">
        <f t="shared" si="622"/>
        <v>0</v>
      </c>
      <c r="O717" s="37">
        <f t="shared" si="622"/>
        <v>0</v>
      </c>
      <c r="P717" s="37">
        <f t="shared" si="622"/>
        <v>0</v>
      </c>
      <c r="Q717" s="37">
        <f t="shared" si="622"/>
        <v>0</v>
      </c>
      <c r="R717" s="37">
        <f t="shared" si="622"/>
        <v>0</v>
      </c>
      <c r="S717" s="37">
        <f t="shared" si="622"/>
        <v>0</v>
      </c>
      <c r="T717" s="37">
        <f t="shared" si="622"/>
        <v>0</v>
      </c>
      <c r="U717" s="37">
        <f t="shared" si="622"/>
        <v>0</v>
      </c>
      <c r="V717" s="37">
        <f t="shared" si="622"/>
        <v>0</v>
      </c>
      <c r="W717" s="37">
        <f t="shared" si="622"/>
        <v>0</v>
      </c>
      <c r="X717" s="37">
        <f t="shared" si="622"/>
        <v>0</v>
      </c>
      <c r="Y717" s="37">
        <f t="shared" si="622"/>
        <v>0</v>
      </c>
      <c r="Z717" s="37">
        <f t="shared" si="622"/>
        <v>0</v>
      </c>
      <c r="AA717" s="37"/>
      <c r="AB717" s="23" t="str">
        <f>LOWER(Settings!$C$4)&amp;".mit."&amp;$A717&amp;IF($C717="","","."&amp;$C717&amp;"."&amp;$B717)&amp;IF(INDEX(Variables!$D$5:$D$65,MATCH($A717,Variables!$A$5:$A$65,0))="","","."&amp;INDEX(Variables!$D$5:$D$65,MATCH($A717,Variables!$A$5:$A$65,0)))&amp;"."&amp;AB$5</f>
        <v>egy.mit.ntx.nfm.die.a.2</v>
      </c>
      <c r="AC717" s="38">
        <f t="shared" si="623"/>
        <v>0</v>
      </c>
      <c r="AD717" s="37">
        <f t="shared" si="623"/>
        <v>0</v>
      </c>
      <c r="AE717" s="37">
        <f t="shared" si="623"/>
        <v>0</v>
      </c>
      <c r="AF717" s="37">
        <f t="shared" si="623"/>
        <v>0</v>
      </c>
      <c r="AG717" s="37">
        <f t="shared" si="623"/>
        <v>0</v>
      </c>
      <c r="AH717" s="37">
        <f t="shared" si="623"/>
        <v>0</v>
      </c>
      <c r="AI717" s="37">
        <f t="shared" si="623"/>
        <v>0</v>
      </c>
      <c r="AJ717" s="37">
        <f t="shared" si="623"/>
        <v>0</v>
      </c>
      <c r="AK717" s="37">
        <f t="shared" si="623"/>
        <v>0</v>
      </c>
      <c r="AL717" s="37">
        <f t="shared" si="623"/>
        <v>0</v>
      </c>
      <c r="AM717" s="37">
        <f t="shared" si="623"/>
        <v>0</v>
      </c>
      <c r="AN717" s="37">
        <f t="shared" si="623"/>
        <v>0</v>
      </c>
      <c r="AO717" s="37">
        <f t="shared" si="623"/>
        <v>0</v>
      </c>
      <c r="AP717" s="37">
        <f t="shared" si="623"/>
        <v>0</v>
      </c>
    </row>
    <row r="718" spans="1:42" hidden="1" outlineLevel="2" x14ac:dyDescent="0.25">
      <c r="A718" s="5" t="s">
        <v>932</v>
      </c>
      <c r="B718" s="5" t="s">
        <v>874</v>
      </c>
      <c r="C718" s="5" t="s">
        <v>889</v>
      </c>
      <c r="D718" s="37">
        <f>INDEX(Inputs!$L$5:$L$132,MATCH($B718&amp;"|"&amp;$C718,Inputs!$A$5:$A$132,0))</f>
        <v>11</v>
      </c>
      <c r="E718" s="37">
        <f>INDEX(Inputs!$I$5:$I$132,MATCH($B718&amp;"|"&amp;$C718,Inputs!$A$5:$A$132,0))</f>
        <v>2.5779688544951249E-2</v>
      </c>
      <c r="F718" s="36"/>
      <c r="G718" s="36"/>
      <c r="H718" s="5" t="str">
        <f>INDEX(Variables!$B$5:$B$65,MATCH($A718,Variables!$A$5:$A$65,0))&amp;IF($C718="",""," | "&amp;INDEX(Mapping!$B$5:$B$26,MATCH($C718,Mapping!$A$5:$A$26,0))&amp;" | "&amp;INDEX(Mapping!$B$30:$B$41,MATCH($B718,Mapping!$A$30:$A$41,0)))</f>
        <v>New excise tax (fuel price reform) | Other metals | LPG</v>
      </c>
      <c r="I718" s="5" t="str">
        <f>INDEX(Variables!$C$5:$C$65,MATCH($A718,Variables!$A$5:$A$65,0))</f>
        <v>$/GJ</v>
      </c>
      <c r="J718" s="5" t="str">
        <f>INDEX(Variables!$E$5:$E$65,MATCH($A718,Variables!$A$5:$A$65,0))</f>
        <v>Fuel price reform path / GJ per unit</v>
      </c>
      <c r="K718" s="5"/>
      <c r="L718" s="23" t="str">
        <f>LOWER(Settings!$C$4)&amp;".mit."&amp;$A718&amp;IF($C718="","","."&amp;$C718&amp;"."&amp;$B718)&amp;IF(INDEX(Variables!$D$5:$D$65,MATCH($A718,Variables!$A$5:$A$65,0))="","","."&amp;INDEX(Variables!$D$5:$D$65,MATCH($A718,Variables!$A$5:$A$65,0)))&amp;"."&amp;L$5</f>
        <v>egy.mit.ntx.nfm.lpg.a.1</v>
      </c>
      <c r="M718" s="38">
        <f t="shared" si="622"/>
        <v>0</v>
      </c>
      <c r="N718" s="37">
        <f t="shared" si="622"/>
        <v>0</v>
      </c>
      <c r="O718" s="37">
        <f t="shared" si="622"/>
        <v>0</v>
      </c>
      <c r="P718" s="37">
        <f t="shared" si="622"/>
        <v>0</v>
      </c>
      <c r="Q718" s="37">
        <f t="shared" si="622"/>
        <v>0</v>
      </c>
      <c r="R718" s="37">
        <f t="shared" si="622"/>
        <v>0</v>
      </c>
      <c r="S718" s="37">
        <f t="shared" si="622"/>
        <v>0</v>
      </c>
      <c r="T718" s="37">
        <f t="shared" si="622"/>
        <v>0</v>
      </c>
      <c r="U718" s="37">
        <f t="shared" si="622"/>
        <v>0</v>
      </c>
      <c r="V718" s="37">
        <f t="shared" si="622"/>
        <v>0</v>
      </c>
      <c r="W718" s="37">
        <f t="shared" si="622"/>
        <v>0</v>
      </c>
      <c r="X718" s="37">
        <f t="shared" si="622"/>
        <v>0</v>
      </c>
      <c r="Y718" s="37">
        <f t="shared" si="622"/>
        <v>0</v>
      </c>
      <c r="Z718" s="37">
        <f t="shared" si="622"/>
        <v>0</v>
      </c>
      <c r="AA718" s="37"/>
      <c r="AB718" s="23" t="str">
        <f>LOWER(Settings!$C$4)&amp;".mit."&amp;$A718&amp;IF($C718="","","."&amp;$C718&amp;"."&amp;$B718)&amp;IF(INDEX(Variables!$D$5:$D$65,MATCH($A718,Variables!$A$5:$A$65,0))="","","."&amp;INDEX(Variables!$D$5:$D$65,MATCH($A718,Variables!$A$5:$A$65,0)))&amp;"."&amp;AB$5</f>
        <v>egy.mit.ntx.nfm.lpg.a.2</v>
      </c>
      <c r="AC718" s="38">
        <f t="shared" si="623"/>
        <v>0</v>
      </c>
      <c r="AD718" s="37">
        <f t="shared" si="623"/>
        <v>0</v>
      </c>
      <c r="AE718" s="37">
        <f t="shared" si="623"/>
        <v>0</v>
      </c>
      <c r="AF718" s="37">
        <f t="shared" si="623"/>
        <v>0</v>
      </c>
      <c r="AG718" s="37">
        <f t="shared" si="623"/>
        <v>0</v>
      </c>
      <c r="AH718" s="37">
        <f t="shared" si="623"/>
        <v>0</v>
      </c>
      <c r="AI718" s="37">
        <f t="shared" si="623"/>
        <v>0</v>
      </c>
      <c r="AJ718" s="37">
        <f t="shared" si="623"/>
        <v>0</v>
      </c>
      <c r="AK718" s="37">
        <f t="shared" si="623"/>
        <v>0</v>
      </c>
      <c r="AL718" s="37">
        <f t="shared" si="623"/>
        <v>0</v>
      </c>
      <c r="AM718" s="37">
        <f t="shared" si="623"/>
        <v>0</v>
      </c>
      <c r="AN718" s="37">
        <f t="shared" si="623"/>
        <v>0</v>
      </c>
      <c r="AO718" s="37">
        <f t="shared" si="623"/>
        <v>0</v>
      </c>
      <c r="AP718" s="37">
        <f t="shared" si="623"/>
        <v>0</v>
      </c>
    </row>
    <row r="719" spans="1:42" hidden="1" outlineLevel="2" x14ac:dyDescent="0.25">
      <c r="A719" s="5" t="s">
        <v>932</v>
      </c>
      <c r="B719" s="5" t="s">
        <v>875</v>
      </c>
      <c r="C719" s="5" t="s">
        <v>889</v>
      </c>
      <c r="D719" s="37">
        <f>INDEX(Inputs!$L$5:$L$132,MATCH($B719&amp;"|"&amp;$C719,Inputs!$A$5:$A$132,0))</f>
        <v>12</v>
      </c>
      <c r="E719" s="37">
        <f>INDEX(Inputs!$I$5:$I$132,MATCH($B719&amp;"|"&amp;$C719,Inputs!$A$5:$A$132,0))</f>
        <v>3.7748829655107147E-2</v>
      </c>
      <c r="F719" s="36"/>
      <c r="G719" s="36"/>
      <c r="H719" s="5" t="str">
        <f>INDEX(Variables!$B$5:$B$65,MATCH($A719,Variables!$A$5:$A$65,0))&amp;IF($C719="",""," | "&amp;INDEX(Mapping!$B$5:$B$26,MATCH($C719,Mapping!$A$5:$A$26,0))&amp;" | "&amp;INDEX(Mapping!$B$30:$B$41,MATCH($B719,Mapping!$A$30:$A$41,0)))</f>
        <v>New excise tax (fuel price reform) | Other metals | Kerosene</v>
      </c>
      <c r="I719" s="5" t="str">
        <f>INDEX(Variables!$C$5:$C$65,MATCH($A719,Variables!$A$5:$A$65,0))</f>
        <v>$/GJ</v>
      </c>
      <c r="J719" s="5" t="str">
        <f>INDEX(Variables!$E$5:$E$65,MATCH($A719,Variables!$A$5:$A$65,0))</f>
        <v>Fuel price reform path / GJ per unit</v>
      </c>
      <c r="K719" s="5"/>
      <c r="L719" s="23" t="str">
        <f>LOWER(Settings!$C$4)&amp;".mit."&amp;$A719&amp;IF($C719="","","."&amp;$C719&amp;"."&amp;$B719)&amp;IF(INDEX(Variables!$D$5:$D$65,MATCH($A719,Variables!$A$5:$A$65,0))="","","."&amp;INDEX(Variables!$D$5:$D$65,MATCH($A719,Variables!$A$5:$A$65,0)))&amp;"."&amp;L$5</f>
        <v>egy.mit.ntx.nfm.ker.a.1</v>
      </c>
      <c r="M719" s="38">
        <f t="shared" si="622"/>
        <v>0</v>
      </c>
      <c r="N719" s="37">
        <f t="shared" si="622"/>
        <v>0</v>
      </c>
      <c r="O719" s="37">
        <f t="shared" si="622"/>
        <v>0</v>
      </c>
      <c r="P719" s="37">
        <f t="shared" si="622"/>
        <v>0</v>
      </c>
      <c r="Q719" s="37">
        <f t="shared" si="622"/>
        <v>0</v>
      </c>
      <c r="R719" s="37">
        <f t="shared" si="622"/>
        <v>0</v>
      </c>
      <c r="S719" s="37">
        <f t="shared" si="622"/>
        <v>0</v>
      </c>
      <c r="T719" s="37">
        <f t="shared" si="622"/>
        <v>0</v>
      </c>
      <c r="U719" s="37">
        <f t="shared" si="622"/>
        <v>0</v>
      </c>
      <c r="V719" s="37">
        <f t="shared" si="622"/>
        <v>0</v>
      </c>
      <c r="W719" s="37">
        <f t="shared" si="622"/>
        <v>0</v>
      </c>
      <c r="X719" s="37">
        <f t="shared" si="622"/>
        <v>0</v>
      </c>
      <c r="Y719" s="37">
        <f t="shared" si="622"/>
        <v>0</v>
      </c>
      <c r="Z719" s="37">
        <f t="shared" si="622"/>
        <v>0</v>
      </c>
      <c r="AA719" s="37"/>
      <c r="AB719" s="23" t="str">
        <f>LOWER(Settings!$C$4)&amp;".mit."&amp;$A719&amp;IF($C719="","","."&amp;$C719&amp;"."&amp;$B719)&amp;IF(INDEX(Variables!$D$5:$D$65,MATCH($A719,Variables!$A$5:$A$65,0))="","","."&amp;INDEX(Variables!$D$5:$D$65,MATCH($A719,Variables!$A$5:$A$65,0)))&amp;"."&amp;AB$5</f>
        <v>egy.mit.ntx.nfm.ker.a.2</v>
      </c>
      <c r="AC719" s="38">
        <f t="shared" si="623"/>
        <v>0</v>
      </c>
      <c r="AD719" s="37">
        <f t="shared" si="623"/>
        <v>0</v>
      </c>
      <c r="AE719" s="37">
        <f t="shared" si="623"/>
        <v>0</v>
      </c>
      <c r="AF719" s="37">
        <f t="shared" si="623"/>
        <v>0</v>
      </c>
      <c r="AG719" s="37">
        <f t="shared" si="623"/>
        <v>0</v>
      </c>
      <c r="AH719" s="37">
        <f t="shared" si="623"/>
        <v>0</v>
      </c>
      <c r="AI719" s="37">
        <f t="shared" si="623"/>
        <v>0</v>
      </c>
      <c r="AJ719" s="37">
        <f t="shared" si="623"/>
        <v>0</v>
      </c>
      <c r="AK719" s="37">
        <f t="shared" si="623"/>
        <v>0</v>
      </c>
      <c r="AL719" s="37">
        <f t="shared" si="623"/>
        <v>0</v>
      </c>
      <c r="AM719" s="37">
        <f t="shared" si="623"/>
        <v>0</v>
      </c>
      <c r="AN719" s="37">
        <f t="shared" si="623"/>
        <v>0</v>
      </c>
      <c r="AO719" s="37">
        <f t="shared" si="623"/>
        <v>0</v>
      </c>
      <c r="AP719" s="37">
        <f t="shared" si="623"/>
        <v>0</v>
      </c>
    </row>
    <row r="720" spans="1:42" hidden="1" outlineLevel="2" x14ac:dyDescent="0.25">
      <c r="A720" s="5" t="s">
        <v>932</v>
      </c>
      <c r="B720" s="5" t="s">
        <v>876</v>
      </c>
      <c r="C720" s="5" t="s">
        <v>889</v>
      </c>
      <c r="D720" s="37">
        <f>INDEX(Inputs!$L$5:$L$132,MATCH($B720&amp;"|"&amp;$C720,Inputs!$A$5:$A$132,0))</f>
        <v>13</v>
      </c>
      <c r="E720" s="37">
        <f>INDEX(Inputs!$I$5:$I$132,MATCH($B720&amp;"|"&amp;$C720,Inputs!$A$5:$A$132,0))</f>
        <v>6.12</v>
      </c>
      <c r="F720" s="36"/>
      <c r="G720" s="36"/>
      <c r="H720" s="5" t="str">
        <f>INDEX(Variables!$B$5:$B$65,MATCH($A720,Variables!$A$5:$A$65,0))&amp;IF($C720="",""," | "&amp;INDEX(Mapping!$B$5:$B$26,MATCH($C720,Mapping!$A$5:$A$26,0))&amp;" | "&amp;INDEX(Mapping!$B$30:$B$41,MATCH($B720,Mapping!$A$30:$A$41,0)))</f>
        <v>New excise tax (fuel price reform) | Other metals | Other oil products</v>
      </c>
      <c r="I720" s="5" t="str">
        <f>INDEX(Variables!$C$5:$C$65,MATCH($A720,Variables!$A$5:$A$65,0))</f>
        <v>$/GJ</v>
      </c>
      <c r="J720" s="5" t="str">
        <f>INDEX(Variables!$E$5:$E$65,MATCH($A720,Variables!$A$5:$A$65,0))</f>
        <v>Fuel price reform path / GJ per unit</v>
      </c>
      <c r="K720" s="5"/>
      <c r="L720" s="23" t="str">
        <f>LOWER(Settings!$C$4)&amp;".mit."&amp;$A720&amp;IF($C720="","","."&amp;$C720&amp;"."&amp;$B720)&amp;IF(INDEX(Variables!$D$5:$D$65,MATCH($A720,Variables!$A$5:$A$65,0))="","","."&amp;INDEX(Variables!$D$5:$D$65,MATCH($A720,Variables!$A$5:$A$65,0)))&amp;"."&amp;L$5</f>
        <v>egy.mit.ntx.nfm.oop.a.1</v>
      </c>
      <c r="M720" s="38">
        <f t="shared" si="622"/>
        <v>0</v>
      </c>
      <c r="N720" s="37">
        <f t="shared" si="622"/>
        <v>0</v>
      </c>
      <c r="O720" s="37">
        <f t="shared" si="622"/>
        <v>0</v>
      </c>
      <c r="P720" s="37">
        <f t="shared" si="622"/>
        <v>0</v>
      </c>
      <c r="Q720" s="37">
        <f t="shared" si="622"/>
        <v>0</v>
      </c>
      <c r="R720" s="37">
        <f t="shared" si="622"/>
        <v>0</v>
      </c>
      <c r="S720" s="37">
        <f t="shared" si="622"/>
        <v>0</v>
      </c>
      <c r="T720" s="37">
        <f t="shared" si="622"/>
        <v>0</v>
      </c>
      <c r="U720" s="37">
        <f t="shared" si="622"/>
        <v>0</v>
      </c>
      <c r="V720" s="37">
        <f t="shared" si="622"/>
        <v>0</v>
      </c>
      <c r="W720" s="37">
        <f t="shared" si="622"/>
        <v>0</v>
      </c>
      <c r="X720" s="37">
        <f t="shared" si="622"/>
        <v>0</v>
      </c>
      <c r="Y720" s="37">
        <f t="shared" si="622"/>
        <v>0</v>
      </c>
      <c r="Z720" s="37">
        <f t="shared" si="622"/>
        <v>0</v>
      </c>
      <c r="AA720" s="37"/>
      <c r="AB720" s="23" t="str">
        <f>LOWER(Settings!$C$4)&amp;".mit."&amp;$A720&amp;IF($C720="","","."&amp;$C720&amp;"."&amp;$B720)&amp;IF(INDEX(Variables!$D$5:$D$65,MATCH($A720,Variables!$A$5:$A$65,0))="","","."&amp;INDEX(Variables!$D$5:$D$65,MATCH($A720,Variables!$A$5:$A$65,0)))&amp;"."&amp;AB$5</f>
        <v>egy.mit.ntx.nfm.oop.a.2</v>
      </c>
      <c r="AC720" s="38">
        <f t="shared" si="623"/>
        <v>0</v>
      </c>
      <c r="AD720" s="37">
        <f t="shared" si="623"/>
        <v>0</v>
      </c>
      <c r="AE720" s="37">
        <f t="shared" si="623"/>
        <v>0</v>
      </c>
      <c r="AF720" s="37">
        <f t="shared" si="623"/>
        <v>0</v>
      </c>
      <c r="AG720" s="37">
        <f t="shared" si="623"/>
        <v>0</v>
      </c>
      <c r="AH720" s="37">
        <f t="shared" si="623"/>
        <v>0</v>
      </c>
      <c r="AI720" s="37">
        <f t="shared" si="623"/>
        <v>0</v>
      </c>
      <c r="AJ720" s="37">
        <f t="shared" si="623"/>
        <v>0</v>
      </c>
      <c r="AK720" s="37">
        <f t="shared" si="623"/>
        <v>0</v>
      </c>
      <c r="AL720" s="37">
        <f t="shared" si="623"/>
        <v>0</v>
      </c>
      <c r="AM720" s="37">
        <f t="shared" si="623"/>
        <v>0</v>
      </c>
      <c r="AN720" s="37">
        <f t="shared" si="623"/>
        <v>0</v>
      </c>
      <c r="AO720" s="37">
        <f t="shared" si="623"/>
        <v>0</v>
      </c>
      <c r="AP720" s="37">
        <f t="shared" si="623"/>
        <v>0</v>
      </c>
    </row>
    <row r="721" spans="1:42" hidden="1" outlineLevel="2" x14ac:dyDescent="0.25">
      <c r="A721" s="5" t="s">
        <v>932</v>
      </c>
      <c r="B721" s="5" t="s">
        <v>877</v>
      </c>
      <c r="C721" s="5" t="s">
        <v>889</v>
      </c>
      <c r="D721" s="37">
        <f>INDEX(Inputs!$L$5:$L$132,MATCH($B721&amp;"|"&amp;$C721,Inputs!$A$5:$A$132,0))</f>
        <v>14</v>
      </c>
      <c r="E721" s="37">
        <f>INDEX(Inputs!$I$5:$I$132,MATCH($B721&amp;"|"&amp;$C721,Inputs!$A$5:$A$132,0))</f>
        <v>1</v>
      </c>
      <c r="F721" s="36"/>
      <c r="G721" s="36"/>
      <c r="H721" s="5" t="str">
        <f>INDEX(Variables!$B$5:$B$65,MATCH($A721,Variables!$A$5:$A$65,0))&amp;IF($C721="",""," | "&amp;INDEX(Mapping!$B$5:$B$26,MATCH($C721,Mapping!$A$5:$A$26,0))&amp;" | "&amp;INDEX(Mapping!$B$30:$B$41,MATCH($B721,Mapping!$A$30:$A$41,0)))</f>
        <v>New excise tax (fuel price reform) | Other metals | Biomass</v>
      </c>
      <c r="I721" s="5" t="str">
        <f>INDEX(Variables!$C$5:$C$65,MATCH($A721,Variables!$A$5:$A$65,0))</f>
        <v>$/GJ</v>
      </c>
      <c r="J721" s="5" t="str">
        <f>INDEX(Variables!$E$5:$E$65,MATCH($A721,Variables!$A$5:$A$65,0))</f>
        <v>Fuel price reform path / GJ per unit</v>
      </c>
      <c r="K721" s="5"/>
      <c r="L721" s="23" t="str">
        <f>LOWER(Settings!$C$4)&amp;".mit."&amp;$A721&amp;IF($C721="","","."&amp;$C721&amp;"."&amp;$B721)&amp;IF(INDEX(Variables!$D$5:$D$65,MATCH($A721,Variables!$A$5:$A$65,0))="","","."&amp;INDEX(Variables!$D$5:$D$65,MATCH($A721,Variables!$A$5:$A$65,0)))&amp;"."&amp;L$5</f>
        <v>egy.mit.ntx.nfm.bio.a.1</v>
      </c>
      <c r="M721" s="38">
        <f t="shared" si="622"/>
        <v>0</v>
      </c>
      <c r="N721" s="37">
        <f t="shared" si="622"/>
        <v>0</v>
      </c>
      <c r="O721" s="37">
        <f t="shared" si="622"/>
        <v>0</v>
      </c>
      <c r="P721" s="37">
        <f t="shared" si="622"/>
        <v>0</v>
      </c>
      <c r="Q721" s="37">
        <f t="shared" si="622"/>
        <v>0</v>
      </c>
      <c r="R721" s="37">
        <f t="shared" si="622"/>
        <v>0</v>
      </c>
      <c r="S721" s="37">
        <f t="shared" si="622"/>
        <v>0</v>
      </c>
      <c r="T721" s="37">
        <f t="shared" si="622"/>
        <v>0</v>
      </c>
      <c r="U721" s="37">
        <f t="shared" si="622"/>
        <v>0</v>
      </c>
      <c r="V721" s="37">
        <f t="shared" si="622"/>
        <v>0</v>
      </c>
      <c r="W721" s="37">
        <f t="shared" si="622"/>
        <v>0</v>
      </c>
      <c r="X721" s="37">
        <f t="shared" si="622"/>
        <v>0</v>
      </c>
      <c r="Y721" s="37">
        <f t="shared" si="622"/>
        <v>0</v>
      </c>
      <c r="Z721" s="37">
        <f t="shared" si="622"/>
        <v>0</v>
      </c>
      <c r="AA721" s="37"/>
      <c r="AB721" s="23" t="str">
        <f>LOWER(Settings!$C$4)&amp;".mit."&amp;$A721&amp;IF($C721="","","."&amp;$C721&amp;"."&amp;$B721)&amp;IF(INDEX(Variables!$D$5:$D$65,MATCH($A721,Variables!$A$5:$A$65,0))="","","."&amp;INDEX(Variables!$D$5:$D$65,MATCH($A721,Variables!$A$5:$A$65,0)))&amp;"."&amp;AB$5</f>
        <v>egy.mit.ntx.nfm.bio.a.2</v>
      </c>
      <c r="AC721" s="38">
        <f t="shared" si="623"/>
        <v>0</v>
      </c>
      <c r="AD721" s="37">
        <f t="shared" si="623"/>
        <v>0</v>
      </c>
      <c r="AE721" s="37">
        <f t="shared" si="623"/>
        <v>0</v>
      </c>
      <c r="AF721" s="37">
        <f t="shared" si="623"/>
        <v>0</v>
      </c>
      <c r="AG721" s="37">
        <f t="shared" si="623"/>
        <v>0</v>
      </c>
      <c r="AH721" s="37">
        <f t="shared" si="623"/>
        <v>0</v>
      </c>
      <c r="AI721" s="37">
        <f t="shared" si="623"/>
        <v>0</v>
      </c>
      <c r="AJ721" s="37">
        <f t="shared" si="623"/>
        <v>0</v>
      </c>
      <c r="AK721" s="37">
        <f t="shared" si="623"/>
        <v>0</v>
      </c>
      <c r="AL721" s="37">
        <f t="shared" si="623"/>
        <v>0</v>
      </c>
      <c r="AM721" s="37">
        <f t="shared" si="623"/>
        <v>0</v>
      </c>
      <c r="AN721" s="37">
        <f t="shared" si="623"/>
        <v>0</v>
      </c>
      <c r="AO721" s="37">
        <f t="shared" si="623"/>
        <v>0</v>
      </c>
      <c r="AP721" s="37">
        <f t="shared" si="623"/>
        <v>0</v>
      </c>
    </row>
    <row r="722" spans="1:42" hidden="1" outlineLevel="2" x14ac:dyDescent="0.25"/>
    <row r="723" spans="1:42" hidden="1" outlineLevel="2" x14ac:dyDescent="0.25">
      <c r="A723" s="5" t="s">
        <v>933</v>
      </c>
      <c r="B723" s="5" t="s">
        <v>869</v>
      </c>
      <c r="C723" s="5" t="s">
        <v>889</v>
      </c>
      <c r="D723" s="36"/>
      <c r="E723" s="36"/>
      <c r="F723" s="36"/>
      <c r="G723" s="36"/>
      <c r="H723" s="5" t="str">
        <f>INDEX(Variables!$B$5:$B$65,MATCH($A723,Variables!$A$5:$A$65,0))&amp;IF($C723="",""," | "&amp;INDEX(Mapping!$B$5:$B$26,MATCH($C723,Mapping!$A$5:$A$26,0))&amp;" | "&amp;INDEX(Mapping!$B$30:$B$41,MATCH($B723,Mapping!$A$30:$A$41,0)))</f>
        <v>Total new policy | Other metals | Coal</v>
      </c>
      <c r="I723" s="5" t="str">
        <f>INDEX(Variables!$C$5:$C$65,MATCH($A723,Variables!$A$5:$A$65,0))</f>
        <v>$/GJ</v>
      </c>
      <c r="J723" s="5" t="str">
        <f>INDEX(Variables!$E$5:$E$65,MATCH($A723,Variables!$A$5:$A$65,0))</f>
        <v>New carbon tax + new excise tax</v>
      </c>
      <c r="K723" s="5"/>
      <c r="L723" s="23" t="str">
        <f>LOWER(Settings!$C$4)&amp;".mit."&amp;$A723&amp;IF($C723="","","."&amp;$C723&amp;"."&amp;$B723)&amp;IF(INDEX(Variables!$D$5:$D$65,MATCH($A723,Variables!$A$5:$A$65,0))="","","."&amp;INDEX(Variables!$D$5:$D$65,MATCH($A723,Variables!$A$5:$A$65,0)))&amp;"."&amp;L$5</f>
        <v>egy.mit.nce.nfm.coa.a.1</v>
      </c>
      <c r="M723" s="38">
        <f t="shared" ref="M723:Z723" si="624">M705+M714</f>
        <v>0</v>
      </c>
      <c r="N723" s="37">
        <f t="shared" si="624"/>
        <v>0</v>
      </c>
      <c r="O723" s="37">
        <f t="shared" si="624"/>
        <v>0</v>
      </c>
      <c r="P723" s="37">
        <f t="shared" si="624"/>
        <v>0</v>
      </c>
      <c r="Q723" s="37">
        <f t="shared" si="624"/>
        <v>0</v>
      </c>
      <c r="R723" s="37">
        <f t="shared" si="624"/>
        <v>0</v>
      </c>
      <c r="S723" s="37">
        <f t="shared" si="624"/>
        <v>0</v>
      </c>
      <c r="T723" s="37">
        <f t="shared" si="624"/>
        <v>0</v>
      </c>
      <c r="U723" s="37">
        <f t="shared" si="624"/>
        <v>0</v>
      </c>
      <c r="V723" s="37">
        <f t="shared" si="624"/>
        <v>0</v>
      </c>
      <c r="W723" s="37">
        <f t="shared" si="624"/>
        <v>0</v>
      </c>
      <c r="X723" s="37">
        <f t="shared" si="624"/>
        <v>0</v>
      </c>
      <c r="Y723" s="37">
        <f t="shared" si="624"/>
        <v>0</v>
      </c>
      <c r="Z723" s="37">
        <f t="shared" si="624"/>
        <v>0</v>
      </c>
      <c r="AA723" s="37"/>
      <c r="AB723" s="23" t="str">
        <f>LOWER(Settings!$C$4)&amp;".mit."&amp;$A723&amp;IF($C723="","","."&amp;$C723&amp;"."&amp;$B723)&amp;IF(INDEX(Variables!$D$5:$D$65,MATCH($A723,Variables!$A$5:$A$65,0))="","","."&amp;INDEX(Variables!$D$5:$D$65,MATCH($A723,Variables!$A$5:$A$65,0)))&amp;"."&amp;AB$5</f>
        <v>egy.mit.nce.nfm.coa.a.2</v>
      </c>
      <c r="AC723" s="38">
        <f t="shared" ref="AC723:AP723" si="625">AC705+AC714</f>
        <v>0</v>
      </c>
      <c r="AD723" s="37">
        <f t="shared" si="625"/>
        <v>0</v>
      </c>
      <c r="AE723" s="37">
        <f t="shared" si="625"/>
        <v>0</v>
      </c>
      <c r="AF723" s="37">
        <f t="shared" si="625"/>
        <v>0</v>
      </c>
      <c r="AG723" s="37">
        <f t="shared" si="625"/>
        <v>0</v>
      </c>
      <c r="AH723" s="37">
        <f t="shared" si="625"/>
        <v>2</v>
      </c>
      <c r="AI723" s="37">
        <f t="shared" si="625"/>
        <v>2</v>
      </c>
      <c r="AJ723" s="37">
        <f t="shared" si="625"/>
        <v>2</v>
      </c>
      <c r="AK723" s="37">
        <f t="shared" si="625"/>
        <v>2</v>
      </c>
      <c r="AL723" s="37">
        <f t="shared" si="625"/>
        <v>2</v>
      </c>
      <c r="AM723" s="37">
        <f t="shared" si="625"/>
        <v>2</v>
      </c>
      <c r="AN723" s="37">
        <f t="shared" si="625"/>
        <v>2</v>
      </c>
      <c r="AO723" s="37">
        <f t="shared" si="625"/>
        <v>2</v>
      </c>
      <c r="AP723" s="37">
        <f t="shared" si="625"/>
        <v>2</v>
      </c>
    </row>
    <row r="724" spans="1:42" hidden="1" outlineLevel="2" x14ac:dyDescent="0.25">
      <c r="A724" s="5" t="s">
        <v>933</v>
      </c>
      <c r="B724" s="5" t="s">
        <v>871</v>
      </c>
      <c r="C724" s="5" t="s">
        <v>889</v>
      </c>
      <c r="D724" s="36"/>
      <c r="E724" s="36"/>
      <c r="F724" s="36"/>
      <c r="G724" s="36"/>
      <c r="H724" s="5" t="str">
        <f>INDEX(Variables!$B$5:$B$65,MATCH($A724,Variables!$A$5:$A$65,0))&amp;IF($C724="",""," | "&amp;INDEX(Mapping!$B$5:$B$26,MATCH($C724,Mapping!$A$5:$A$26,0))&amp;" | "&amp;INDEX(Mapping!$B$30:$B$41,MATCH($B724,Mapping!$A$30:$A$41,0)))</f>
        <v>Total new policy | Other metals | Natural gas</v>
      </c>
      <c r="I724" s="5" t="str">
        <f>INDEX(Variables!$C$5:$C$65,MATCH($A724,Variables!$A$5:$A$65,0))</f>
        <v>$/GJ</v>
      </c>
      <c r="J724" s="5" t="str">
        <f>INDEX(Variables!$E$5:$E$65,MATCH($A724,Variables!$A$5:$A$65,0))</f>
        <v>New carbon tax + new excise tax</v>
      </c>
      <c r="K724" s="5"/>
      <c r="L724" s="23" t="str">
        <f>LOWER(Settings!$C$4)&amp;".mit."&amp;$A724&amp;IF($C724="","","."&amp;$C724&amp;"."&amp;$B724)&amp;IF(INDEX(Variables!$D$5:$D$65,MATCH($A724,Variables!$A$5:$A$65,0))="","","."&amp;INDEX(Variables!$D$5:$D$65,MATCH($A724,Variables!$A$5:$A$65,0)))&amp;"."&amp;L$5</f>
        <v>egy.mit.nce.nfm.nga.a.1</v>
      </c>
      <c r="M724" s="38">
        <f t="shared" ref="M724:Z724" si="626">M706+M715</f>
        <v>0</v>
      </c>
      <c r="N724" s="37">
        <f t="shared" si="626"/>
        <v>0</v>
      </c>
      <c r="O724" s="37">
        <f t="shared" si="626"/>
        <v>0</v>
      </c>
      <c r="P724" s="37">
        <f t="shared" si="626"/>
        <v>0</v>
      </c>
      <c r="Q724" s="37">
        <f t="shared" si="626"/>
        <v>0</v>
      </c>
      <c r="R724" s="37">
        <f t="shared" si="626"/>
        <v>0</v>
      </c>
      <c r="S724" s="37">
        <f t="shared" si="626"/>
        <v>0</v>
      </c>
      <c r="T724" s="37">
        <f t="shared" si="626"/>
        <v>0</v>
      </c>
      <c r="U724" s="37">
        <f t="shared" si="626"/>
        <v>0</v>
      </c>
      <c r="V724" s="37">
        <f t="shared" si="626"/>
        <v>0</v>
      </c>
      <c r="W724" s="37">
        <f t="shared" si="626"/>
        <v>0</v>
      </c>
      <c r="X724" s="37">
        <f t="shared" si="626"/>
        <v>0</v>
      </c>
      <c r="Y724" s="37">
        <f t="shared" si="626"/>
        <v>0</v>
      </c>
      <c r="Z724" s="37">
        <f t="shared" si="626"/>
        <v>0</v>
      </c>
      <c r="AA724" s="37"/>
      <c r="AB724" s="23" t="str">
        <f>LOWER(Settings!$C$4)&amp;".mit."&amp;$A724&amp;IF($C724="","","."&amp;$C724&amp;"."&amp;$B724)&amp;IF(INDEX(Variables!$D$5:$D$65,MATCH($A724,Variables!$A$5:$A$65,0))="","","."&amp;INDEX(Variables!$D$5:$D$65,MATCH($A724,Variables!$A$5:$A$65,0)))&amp;"."&amp;AB$5</f>
        <v>egy.mit.nce.nfm.nga.a.2</v>
      </c>
      <c r="AC724" s="38">
        <f t="shared" ref="AC724:AP724" si="627">AC706+AC715</f>
        <v>0</v>
      </c>
      <c r="AD724" s="37">
        <f t="shared" si="627"/>
        <v>0</v>
      </c>
      <c r="AE724" s="37">
        <f t="shared" si="627"/>
        <v>0</v>
      </c>
      <c r="AF724" s="37">
        <f t="shared" si="627"/>
        <v>0</v>
      </c>
      <c r="AG724" s="37">
        <f t="shared" si="627"/>
        <v>0</v>
      </c>
      <c r="AH724" s="37">
        <f t="shared" si="627"/>
        <v>1.1160000000000001</v>
      </c>
      <c r="AI724" s="37">
        <f t="shared" si="627"/>
        <v>1.1160000000000001</v>
      </c>
      <c r="AJ724" s="37">
        <f t="shared" si="627"/>
        <v>1.1160000000000001</v>
      </c>
      <c r="AK724" s="37">
        <f t="shared" si="627"/>
        <v>1.1160000000000001</v>
      </c>
      <c r="AL724" s="37">
        <f t="shared" si="627"/>
        <v>1.1160000000000001</v>
      </c>
      <c r="AM724" s="37">
        <f t="shared" si="627"/>
        <v>1.1160000000000001</v>
      </c>
      <c r="AN724" s="37">
        <f t="shared" si="627"/>
        <v>1.1160000000000001</v>
      </c>
      <c r="AO724" s="37">
        <f t="shared" si="627"/>
        <v>1.1160000000000001</v>
      </c>
      <c r="AP724" s="37">
        <f t="shared" si="627"/>
        <v>1.1160000000000001</v>
      </c>
    </row>
    <row r="725" spans="1:42" hidden="1" outlineLevel="2" x14ac:dyDescent="0.25">
      <c r="A725" s="5" t="s">
        <v>933</v>
      </c>
      <c r="B725" s="5" t="s">
        <v>872</v>
      </c>
      <c r="C725" s="5" t="s">
        <v>889</v>
      </c>
      <c r="D725" s="36"/>
      <c r="E725" s="36"/>
      <c r="F725" s="36"/>
      <c r="G725" s="36"/>
      <c r="H725" s="5" t="str">
        <f>INDEX(Variables!$B$5:$B$65,MATCH($A725,Variables!$A$5:$A$65,0))&amp;IF($C725="",""," | "&amp;INDEX(Mapping!$B$5:$B$26,MATCH($C725,Mapping!$A$5:$A$26,0))&amp;" | "&amp;INDEX(Mapping!$B$30:$B$41,MATCH($B725,Mapping!$A$30:$A$41,0)))</f>
        <v>Total new policy | Other metals | Gasoline</v>
      </c>
      <c r="I725" s="5" t="str">
        <f>INDEX(Variables!$C$5:$C$65,MATCH($A725,Variables!$A$5:$A$65,0))</f>
        <v>$/GJ</v>
      </c>
      <c r="J725" s="5" t="str">
        <f>INDEX(Variables!$E$5:$E$65,MATCH($A725,Variables!$A$5:$A$65,0))</f>
        <v>New carbon tax + new excise tax</v>
      </c>
      <c r="K725" s="5"/>
      <c r="L725" s="23" t="str">
        <f>LOWER(Settings!$C$4)&amp;".mit."&amp;$A725&amp;IF($C725="","","."&amp;$C725&amp;"."&amp;$B725)&amp;IF(INDEX(Variables!$D$5:$D$65,MATCH($A725,Variables!$A$5:$A$65,0))="","","."&amp;INDEX(Variables!$D$5:$D$65,MATCH($A725,Variables!$A$5:$A$65,0)))&amp;"."&amp;L$5</f>
        <v>egy.mit.nce.nfm.gso.a.1</v>
      </c>
      <c r="M725" s="38">
        <f t="shared" ref="M725:Z725" si="628">M707+M716</f>
        <v>0</v>
      </c>
      <c r="N725" s="37">
        <f t="shared" si="628"/>
        <v>0</v>
      </c>
      <c r="O725" s="37">
        <f t="shared" si="628"/>
        <v>0</v>
      </c>
      <c r="P725" s="37">
        <f t="shared" si="628"/>
        <v>0</v>
      </c>
      <c r="Q725" s="37">
        <f t="shared" si="628"/>
        <v>0</v>
      </c>
      <c r="R725" s="37">
        <f t="shared" si="628"/>
        <v>0</v>
      </c>
      <c r="S725" s="37">
        <f t="shared" si="628"/>
        <v>0</v>
      </c>
      <c r="T725" s="37">
        <f t="shared" si="628"/>
        <v>0</v>
      </c>
      <c r="U725" s="37">
        <f t="shared" si="628"/>
        <v>0</v>
      </c>
      <c r="V725" s="37">
        <f t="shared" si="628"/>
        <v>0</v>
      </c>
      <c r="W725" s="37">
        <f t="shared" si="628"/>
        <v>0</v>
      </c>
      <c r="X725" s="37">
        <f t="shared" si="628"/>
        <v>0</v>
      </c>
      <c r="Y725" s="37">
        <f t="shared" si="628"/>
        <v>0</v>
      </c>
      <c r="Z725" s="37">
        <f t="shared" si="628"/>
        <v>0</v>
      </c>
      <c r="AA725" s="37"/>
      <c r="AB725" s="23" t="str">
        <f>LOWER(Settings!$C$4)&amp;".mit."&amp;$A725&amp;IF($C725="","","."&amp;$C725&amp;"."&amp;$B725)&amp;IF(INDEX(Variables!$D$5:$D$65,MATCH($A725,Variables!$A$5:$A$65,0))="","","."&amp;INDEX(Variables!$D$5:$D$65,MATCH($A725,Variables!$A$5:$A$65,0)))&amp;"."&amp;AB$5</f>
        <v>egy.mit.nce.nfm.gso.a.2</v>
      </c>
      <c r="AC725" s="38">
        <f t="shared" ref="AC725:AP725" si="629">AC707+AC716</f>
        <v>0</v>
      </c>
      <c r="AD725" s="37">
        <f t="shared" si="629"/>
        <v>0</v>
      </c>
      <c r="AE725" s="37">
        <f t="shared" si="629"/>
        <v>0</v>
      </c>
      <c r="AF725" s="37">
        <f t="shared" si="629"/>
        <v>0</v>
      </c>
      <c r="AG725" s="37">
        <f t="shared" si="629"/>
        <v>0</v>
      </c>
      <c r="AH725" s="37">
        <f t="shared" si="629"/>
        <v>1.3558600000000001</v>
      </c>
      <c r="AI725" s="37">
        <f t="shared" si="629"/>
        <v>1.3558600000000001</v>
      </c>
      <c r="AJ725" s="37">
        <f t="shared" si="629"/>
        <v>1.3558600000000001</v>
      </c>
      <c r="AK725" s="37">
        <f t="shared" si="629"/>
        <v>1.3558600000000001</v>
      </c>
      <c r="AL725" s="37">
        <f t="shared" si="629"/>
        <v>1.3558600000000001</v>
      </c>
      <c r="AM725" s="37">
        <f t="shared" si="629"/>
        <v>1.3558600000000001</v>
      </c>
      <c r="AN725" s="37">
        <f t="shared" si="629"/>
        <v>1.3558600000000001</v>
      </c>
      <c r="AO725" s="37">
        <f t="shared" si="629"/>
        <v>1.3558600000000001</v>
      </c>
      <c r="AP725" s="37">
        <f t="shared" si="629"/>
        <v>1.3558600000000001</v>
      </c>
    </row>
    <row r="726" spans="1:42" hidden="1" outlineLevel="2" x14ac:dyDescent="0.25">
      <c r="A726" s="5" t="s">
        <v>933</v>
      </c>
      <c r="B726" s="5" t="s">
        <v>873</v>
      </c>
      <c r="C726" s="5" t="s">
        <v>889</v>
      </c>
      <c r="D726" s="36"/>
      <c r="E726" s="36"/>
      <c r="F726" s="36"/>
      <c r="G726" s="36"/>
      <c r="H726" s="5" t="str">
        <f>INDEX(Variables!$B$5:$B$65,MATCH($A726,Variables!$A$5:$A$65,0))&amp;IF($C726="",""," | "&amp;INDEX(Mapping!$B$5:$B$26,MATCH($C726,Mapping!$A$5:$A$26,0))&amp;" | "&amp;INDEX(Mapping!$B$30:$B$41,MATCH($B726,Mapping!$A$30:$A$41,0)))</f>
        <v>Total new policy | Other metals | Diesel</v>
      </c>
      <c r="I726" s="5" t="str">
        <f>INDEX(Variables!$C$5:$C$65,MATCH($A726,Variables!$A$5:$A$65,0))</f>
        <v>$/GJ</v>
      </c>
      <c r="J726" s="5" t="str">
        <f>INDEX(Variables!$E$5:$E$65,MATCH($A726,Variables!$A$5:$A$65,0))</f>
        <v>New carbon tax + new excise tax</v>
      </c>
      <c r="K726" s="5"/>
      <c r="L726" s="23" t="str">
        <f>LOWER(Settings!$C$4)&amp;".mit."&amp;$A726&amp;IF($C726="","","."&amp;$C726&amp;"."&amp;$B726)&amp;IF(INDEX(Variables!$D$5:$D$65,MATCH($A726,Variables!$A$5:$A$65,0))="","","."&amp;INDEX(Variables!$D$5:$D$65,MATCH($A726,Variables!$A$5:$A$65,0)))&amp;"."&amp;L$5</f>
        <v>egy.mit.nce.nfm.die.a.1</v>
      </c>
      <c r="M726" s="38">
        <f t="shared" ref="M726:Z726" si="630">M708+M717</f>
        <v>0</v>
      </c>
      <c r="N726" s="37">
        <f t="shared" si="630"/>
        <v>0</v>
      </c>
      <c r="O726" s="37">
        <f t="shared" si="630"/>
        <v>0</v>
      </c>
      <c r="P726" s="37">
        <f t="shared" si="630"/>
        <v>0</v>
      </c>
      <c r="Q726" s="37">
        <f t="shared" si="630"/>
        <v>0</v>
      </c>
      <c r="R726" s="37">
        <f t="shared" si="630"/>
        <v>0</v>
      </c>
      <c r="S726" s="37">
        <f t="shared" si="630"/>
        <v>0</v>
      </c>
      <c r="T726" s="37">
        <f t="shared" si="630"/>
        <v>0</v>
      </c>
      <c r="U726" s="37">
        <f t="shared" si="630"/>
        <v>0</v>
      </c>
      <c r="V726" s="37">
        <f t="shared" si="630"/>
        <v>0</v>
      </c>
      <c r="W726" s="37">
        <f t="shared" si="630"/>
        <v>0</v>
      </c>
      <c r="X726" s="37">
        <f t="shared" si="630"/>
        <v>0</v>
      </c>
      <c r="Y726" s="37">
        <f t="shared" si="630"/>
        <v>0</v>
      </c>
      <c r="Z726" s="37">
        <f t="shared" si="630"/>
        <v>0</v>
      </c>
      <c r="AA726" s="37"/>
      <c r="AB726" s="23" t="str">
        <f>LOWER(Settings!$C$4)&amp;".mit."&amp;$A726&amp;IF($C726="","","."&amp;$C726&amp;"."&amp;$B726)&amp;IF(INDEX(Variables!$D$5:$D$65,MATCH($A726,Variables!$A$5:$A$65,0))="","","."&amp;INDEX(Variables!$D$5:$D$65,MATCH($A726,Variables!$A$5:$A$65,0)))&amp;"."&amp;AB$5</f>
        <v>egy.mit.nce.nfm.die.a.2</v>
      </c>
      <c r="AC726" s="38">
        <f t="shared" ref="AC726:AP726" si="631">AC708+AC717</f>
        <v>0</v>
      </c>
      <c r="AD726" s="37">
        <f t="shared" si="631"/>
        <v>0</v>
      </c>
      <c r="AE726" s="37">
        <f t="shared" si="631"/>
        <v>0</v>
      </c>
      <c r="AF726" s="37">
        <f t="shared" si="631"/>
        <v>0</v>
      </c>
      <c r="AG726" s="37">
        <f t="shared" si="631"/>
        <v>0</v>
      </c>
      <c r="AH726" s="37">
        <f t="shared" si="631"/>
        <v>1.4368999999999998</v>
      </c>
      <c r="AI726" s="37">
        <f t="shared" si="631"/>
        <v>1.4368999999999998</v>
      </c>
      <c r="AJ726" s="37">
        <f t="shared" si="631"/>
        <v>1.4368999999999998</v>
      </c>
      <c r="AK726" s="37">
        <f t="shared" si="631"/>
        <v>1.4368999999999998</v>
      </c>
      <c r="AL726" s="37">
        <f t="shared" si="631"/>
        <v>1.4368999999999998</v>
      </c>
      <c r="AM726" s="37">
        <f t="shared" si="631"/>
        <v>1.4368999999999998</v>
      </c>
      <c r="AN726" s="37">
        <f t="shared" si="631"/>
        <v>1.4368999999999998</v>
      </c>
      <c r="AO726" s="37">
        <f t="shared" si="631"/>
        <v>1.4368999999999998</v>
      </c>
      <c r="AP726" s="37">
        <f t="shared" si="631"/>
        <v>1.4368999999999998</v>
      </c>
    </row>
    <row r="727" spans="1:42" hidden="1" outlineLevel="2" x14ac:dyDescent="0.25">
      <c r="A727" s="5" t="s">
        <v>933</v>
      </c>
      <c r="B727" s="5" t="s">
        <v>874</v>
      </c>
      <c r="C727" s="5" t="s">
        <v>889</v>
      </c>
      <c r="D727" s="36"/>
      <c r="E727" s="36"/>
      <c r="F727" s="36"/>
      <c r="G727" s="36"/>
      <c r="H727" s="5" t="str">
        <f>INDEX(Variables!$B$5:$B$65,MATCH($A727,Variables!$A$5:$A$65,0))&amp;IF($C727="",""," | "&amp;INDEX(Mapping!$B$5:$B$26,MATCH($C727,Mapping!$A$5:$A$26,0))&amp;" | "&amp;INDEX(Mapping!$B$30:$B$41,MATCH($B727,Mapping!$A$30:$A$41,0)))</f>
        <v>Total new policy | Other metals | LPG</v>
      </c>
      <c r="I727" s="5" t="str">
        <f>INDEX(Variables!$C$5:$C$65,MATCH($A727,Variables!$A$5:$A$65,0))</f>
        <v>$/GJ</v>
      </c>
      <c r="J727" s="5" t="str">
        <f>INDEX(Variables!$E$5:$E$65,MATCH($A727,Variables!$A$5:$A$65,0))</f>
        <v>New carbon tax + new excise tax</v>
      </c>
      <c r="K727" s="5"/>
      <c r="L727" s="23" t="str">
        <f>LOWER(Settings!$C$4)&amp;".mit."&amp;$A727&amp;IF($C727="","","."&amp;$C727&amp;"."&amp;$B727)&amp;IF(INDEX(Variables!$D$5:$D$65,MATCH($A727,Variables!$A$5:$A$65,0))="","","."&amp;INDEX(Variables!$D$5:$D$65,MATCH($A727,Variables!$A$5:$A$65,0)))&amp;"."&amp;L$5</f>
        <v>egy.mit.nce.nfm.lpg.a.1</v>
      </c>
      <c r="M727" s="38">
        <f t="shared" ref="M727:Z727" si="632">M709+M718</f>
        <v>0</v>
      </c>
      <c r="N727" s="37">
        <f t="shared" si="632"/>
        <v>0</v>
      </c>
      <c r="O727" s="37">
        <f t="shared" si="632"/>
        <v>0</v>
      </c>
      <c r="P727" s="37">
        <f t="shared" si="632"/>
        <v>0</v>
      </c>
      <c r="Q727" s="37">
        <f t="shared" si="632"/>
        <v>0</v>
      </c>
      <c r="R727" s="37">
        <f t="shared" si="632"/>
        <v>0</v>
      </c>
      <c r="S727" s="37">
        <f t="shared" si="632"/>
        <v>0</v>
      </c>
      <c r="T727" s="37">
        <f t="shared" si="632"/>
        <v>0</v>
      </c>
      <c r="U727" s="37">
        <f t="shared" si="632"/>
        <v>0</v>
      </c>
      <c r="V727" s="37">
        <f t="shared" si="632"/>
        <v>0</v>
      </c>
      <c r="W727" s="37">
        <f t="shared" si="632"/>
        <v>0</v>
      </c>
      <c r="X727" s="37">
        <f t="shared" si="632"/>
        <v>0</v>
      </c>
      <c r="Y727" s="37">
        <f t="shared" si="632"/>
        <v>0</v>
      </c>
      <c r="Z727" s="37">
        <f t="shared" si="632"/>
        <v>0</v>
      </c>
      <c r="AA727" s="37"/>
      <c r="AB727" s="23" t="str">
        <f>LOWER(Settings!$C$4)&amp;".mit."&amp;$A727&amp;IF($C727="","","."&amp;$C727&amp;"."&amp;$B727)&amp;IF(INDEX(Variables!$D$5:$D$65,MATCH($A727,Variables!$A$5:$A$65,0))="","","."&amp;INDEX(Variables!$D$5:$D$65,MATCH($A727,Variables!$A$5:$A$65,0)))&amp;"."&amp;AB$5</f>
        <v>egy.mit.nce.nfm.lpg.a.2</v>
      </c>
      <c r="AC727" s="38">
        <f t="shared" ref="AC727:AP727" si="633">AC709+AC718</f>
        <v>0</v>
      </c>
      <c r="AD727" s="37">
        <f t="shared" si="633"/>
        <v>0</v>
      </c>
      <c r="AE727" s="37">
        <f t="shared" si="633"/>
        <v>0</v>
      </c>
      <c r="AF727" s="37">
        <f t="shared" si="633"/>
        <v>0</v>
      </c>
      <c r="AG727" s="37">
        <f t="shared" si="633"/>
        <v>0</v>
      </c>
      <c r="AH727" s="37">
        <f t="shared" si="633"/>
        <v>1.3719999999999999</v>
      </c>
      <c r="AI727" s="37">
        <f t="shared" si="633"/>
        <v>1.3719999999999999</v>
      </c>
      <c r="AJ727" s="37">
        <f t="shared" si="633"/>
        <v>1.3719999999999999</v>
      </c>
      <c r="AK727" s="37">
        <f t="shared" si="633"/>
        <v>1.3719999999999999</v>
      </c>
      <c r="AL727" s="37">
        <f t="shared" si="633"/>
        <v>1.3719999999999999</v>
      </c>
      <c r="AM727" s="37">
        <f t="shared" si="633"/>
        <v>1.3719999999999999</v>
      </c>
      <c r="AN727" s="37">
        <f t="shared" si="633"/>
        <v>1.3719999999999999</v>
      </c>
      <c r="AO727" s="37">
        <f t="shared" si="633"/>
        <v>1.3719999999999999</v>
      </c>
      <c r="AP727" s="37">
        <f t="shared" si="633"/>
        <v>1.3719999999999999</v>
      </c>
    </row>
    <row r="728" spans="1:42" hidden="1" outlineLevel="2" x14ac:dyDescent="0.25">
      <c r="A728" s="5" t="s">
        <v>933</v>
      </c>
      <c r="B728" s="5" t="s">
        <v>875</v>
      </c>
      <c r="C728" s="5" t="s">
        <v>889</v>
      </c>
      <c r="D728" s="36"/>
      <c r="E728" s="36"/>
      <c r="F728" s="36"/>
      <c r="G728" s="36"/>
      <c r="H728" s="5" t="str">
        <f>INDEX(Variables!$B$5:$B$65,MATCH($A728,Variables!$A$5:$A$65,0))&amp;IF($C728="",""," | "&amp;INDEX(Mapping!$B$5:$B$26,MATCH($C728,Mapping!$A$5:$A$26,0))&amp;" | "&amp;INDEX(Mapping!$B$30:$B$41,MATCH($B728,Mapping!$A$30:$A$41,0)))</f>
        <v>Total new policy | Other metals | Kerosene</v>
      </c>
      <c r="I728" s="5" t="str">
        <f>INDEX(Variables!$C$5:$C$65,MATCH($A728,Variables!$A$5:$A$65,0))</f>
        <v>$/GJ</v>
      </c>
      <c r="J728" s="5" t="str">
        <f>INDEX(Variables!$E$5:$E$65,MATCH($A728,Variables!$A$5:$A$65,0))</f>
        <v>New carbon tax + new excise tax</v>
      </c>
      <c r="K728" s="5"/>
      <c r="L728" s="23" t="str">
        <f>LOWER(Settings!$C$4)&amp;".mit."&amp;$A728&amp;IF($C728="","","."&amp;$C728&amp;"."&amp;$B728)&amp;IF(INDEX(Variables!$D$5:$D$65,MATCH($A728,Variables!$A$5:$A$65,0))="","","."&amp;INDEX(Variables!$D$5:$D$65,MATCH($A728,Variables!$A$5:$A$65,0)))&amp;"."&amp;L$5</f>
        <v>egy.mit.nce.nfm.ker.a.1</v>
      </c>
      <c r="M728" s="38">
        <f t="shared" ref="M728:Z728" si="634">M710+M719</f>
        <v>0</v>
      </c>
      <c r="N728" s="37">
        <f t="shared" si="634"/>
        <v>0</v>
      </c>
      <c r="O728" s="37">
        <f t="shared" si="634"/>
        <v>0</v>
      </c>
      <c r="P728" s="37">
        <f t="shared" si="634"/>
        <v>0</v>
      </c>
      <c r="Q728" s="37">
        <f t="shared" si="634"/>
        <v>0</v>
      </c>
      <c r="R728" s="37">
        <f t="shared" si="634"/>
        <v>0</v>
      </c>
      <c r="S728" s="37">
        <f t="shared" si="634"/>
        <v>0</v>
      </c>
      <c r="T728" s="37">
        <f t="shared" si="634"/>
        <v>0</v>
      </c>
      <c r="U728" s="37">
        <f t="shared" si="634"/>
        <v>0</v>
      </c>
      <c r="V728" s="37">
        <f t="shared" si="634"/>
        <v>0</v>
      </c>
      <c r="W728" s="37">
        <f t="shared" si="634"/>
        <v>0</v>
      </c>
      <c r="X728" s="37">
        <f t="shared" si="634"/>
        <v>0</v>
      </c>
      <c r="Y728" s="37">
        <f t="shared" si="634"/>
        <v>0</v>
      </c>
      <c r="Z728" s="37">
        <f t="shared" si="634"/>
        <v>0</v>
      </c>
      <c r="AA728" s="37"/>
      <c r="AB728" s="23" t="str">
        <f>LOWER(Settings!$C$4)&amp;".mit."&amp;$A728&amp;IF($C728="","","."&amp;$C728&amp;"."&amp;$B728)&amp;IF(INDEX(Variables!$D$5:$D$65,MATCH($A728,Variables!$A$5:$A$65,0))="","","."&amp;INDEX(Variables!$D$5:$D$65,MATCH($A728,Variables!$A$5:$A$65,0)))&amp;"."&amp;AB$5</f>
        <v>egy.mit.nce.nfm.ker.a.2</v>
      </c>
      <c r="AC728" s="38">
        <f t="shared" ref="AC728:AP728" si="635">AC710+AC719</f>
        <v>0</v>
      </c>
      <c r="AD728" s="37">
        <f t="shared" si="635"/>
        <v>0</v>
      </c>
      <c r="AE728" s="37">
        <f t="shared" si="635"/>
        <v>0</v>
      </c>
      <c r="AF728" s="37">
        <f t="shared" si="635"/>
        <v>0</v>
      </c>
      <c r="AG728" s="37">
        <f t="shared" si="635"/>
        <v>0</v>
      </c>
      <c r="AH728" s="37">
        <f t="shared" si="635"/>
        <v>1.3558600000000001</v>
      </c>
      <c r="AI728" s="37">
        <f t="shared" si="635"/>
        <v>1.3558600000000001</v>
      </c>
      <c r="AJ728" s="37">
        <f t="shared" si="635"/>
        <v>1.3558600000000001</v>
      </c>
      <c r="AK728" s="37">
        <f t="shared" si="635"/>
        <v>1.3558600000000001</v>
      </c>
      <c r="AL728" s="37">
        <f t="shared" si="635"/>
        <v>1.3558600000000001</v>
      </c>
      <c r="AM728" s="37">
        <f t="shared" si="635"/>
        <v>1.3558600000000001</v>
      </c>
      <c r="AN728" s="37">
        <f t="shared" si="635"/>
        <v>1.3558600000000001</v>
      </c>
      <c r="AO728" s="37">
        <f t="shared" si="635"/>
        <v>1.3558600000000001</v>
      </c>
      <c r="AP728" s="37">
        <f t="shared" si="635"/>
        <v>1.3558600000000001</v>
      </c>
    </row>
    <row r="729" spans="1:42" hidden="1" outlineLevel="2" x14ac:dyDescent="0.25">
      <c r="A729" s="5" t="s">
        <v>933</v>
      </c>
      <c r="B729" s="5" t="s">
        <v>876</v>
      </c>
      <c r="C729" s="5" t="s">
        <v>889</v>
      </c>
      <c r="D729" s="36"/>
      <c r="E729" s="36"/>
      <c r="F729" s="36"/>
      <c r="G729" s="36"/>
      <c r="H729" s="5" t="str">
        <f>INDEX(Variables!$B$5:$B$65,MATCH($A729,Variables!$A$5:$A$65,0))&amp;IF($C729="",""," | "&amp;INDEX(Mapping!$B$5:$B$26,MATCH($C729,Mapping!$A$5:$A$26,0))&amp;" | "&amp;INDEX(Mapping!$B$30:$B$41,MATCH($B729,Mapping!$A$30:$A$41,0)))</f>
        <v>Total new policy | Other metals | Other oil products</v>
      </c>
      <c r="I729" s="5" t="str">
        <f>INDEX(Variables!$C$5:$C$65,MATCH($A729,Variables!$A$5:$A$65,0))</f>
        <v>$/GJ</v>
      </c>
      <c r="J729" s="5" t="str">
        <f>INDEX(Variables!$E$5:$E$65,MATCH($A729,Variables!$A$5:$A$65,0))</f>
        <v>New carbon tax + new excise tax</v>
      </c>
      <c r="K729" s="5"/>
      <c r="L729" s="23" t="str">
        <f>LOWER(Settings!$C$4)&amp;".mit."&amp;$A729&amp;IF($C729="","","."&amp;$C729&amp;"."&amp;$B729)&amp;IF(INDEX(Variables!$D$5:$D$65,MATCH($A729,Variables!$A$5:$A$65,0))="","","."&amp;INDEX(Variables!$D$5:$D$65,MATCH($A729,Variables!$A$5:$A$65,0)))&amp;"."&amp;L$5</f>
        <v>egy.mit.nce.nfm.oop.a.1</v>
      </c>
      <c r="M729" s="38">
        <f t="shared" ref="M729:Z729" si="636">M711+M720</f>
        <v>0</v>
      </c>
      <c r="N729" s="37">
        <f t="shared" si="636"/>
        <v>0</v>
      </c>
      <c r="O729" s="37">
        <f t="shared" si="636"/>
        <v>0</v>
      </c>
      <c r="P729" s="37">
        <f t="shared" si="636"/>
        <v>0</v>
      </c>
      <c r="Q729" s="37">
        <f t="shared" si="636"/>
        <v>0</v>
      </c>
      <c r="R729" s="37">
        <f t="shared" si="636"/>
        <v>0</v>
      </c>
      <c r="S729" s="37">
        <f t="shared" si="636"/>
        <v>0</v>
      </c>
      <c r="T729" s="37">
        <f t="shared" si="636"/>
        <v>0</v>
      </c>
      <c r="U729" s="37">
        <f t="shared" si="636"/>
        <v>0</v>
      </c>
      <c r="V729" s="37">
        <f t="shared" si="636"/>
        <v>0</v>
      </c>
      <c r="W729" s="37">
        <f t="shared" si="636"/>
        <v>0</v>
      </c>
      <c r="X729" s="37">
        <f t="shared" si="636"/>
        <v>0</v>
      </c>
      <c r="Y729" s="37">
        <f t="shared" si="636"/>
        <v>0</v>
      </c>
      <c r="Z729" s="37">
        <f t="shared" si="636"/>
        <v>0</v>
      </c>
      <c r="AA729" s="37"/>
      <c r="AB729" s="23" t="str">
        <f>LOWER(Settings!$C$4)&amp;".mit."&amp;$A729&amp;IF($C729="","","."&amp;$C729&amp;"."&amp;$B729)&amp;IF(INDEX(Variables!$D$5:$D$65,MATCH($A729,Variables!$A$5:$A$65,0))="","","."&amp;INDEX(Variables!$D$5:$D$65,MATCH($A729,Variables!$A$5:$A$65,0)))&amp;"."&amp;AB$5</f>
        <v>egy.mit.nce.nfm.oop.a.2</v>
      </c>
      <c r="AC729" s="38">
        <f t="shared" ref="AC729:AP729" si="637">AC711+AC720</f>
        <v>0</v>
      </c>
      <c r="AD729" s="37">
        <f t="shared" si="637"/>
        <v>0</v>
      </c>
      <c r="AE729" s="37">
        <f t="shared" si="637"/>
        <v>0</v>
      </c>
      <c r="AF729" s="37">
        <f t="shared" si="637"/>
        <v>0</v>
      </c>
      <c r="AG729" s="37">
        <f t="shared" si="637"/>
        <v>0</v>
      </c>
      <c r="AH729" s="37">
        <f t="shared" si="637"/>
        <v>1.534</v>
      </c>
      <c r="AI729" s="37">
        <f t="shared" si="637"/>
        <v>1.534</v>
      </c>
      <c r="AJ729" s="37">
        <f t="shared" si="637"/>
        <v>1.534</v>
      </c>
      <c r="AK729" s="37">
        <f t="shared" si="637"/>
        <v>1.534</v>
      </c>
      <c r="AL729" s="37">
        <f t="shared" si="637"/>
        <v>1.534</v>
      </c>
      <c r="AM729" s="37">
        <f t="shared" si="637"/>
        <v>1.534</v>
      </c>
      <c r="AN729" s="37">
        <f t="shared" si="637"/>
        <v>1.534</v>
      </c>
      <c r="AO729" s="37">
        <f t="shared" si="637"/>
        <v>1.534</v>
      </c>
      <c r="AP729" s="37">
        <f t="shared" si="637"/>
        <v>1.534</v>
      </c>
    </row>
    <row r="730" spans="1:42" hidden="1" outlineLevel="2" x14ac:dyDescent="0.25">
      <c r="A730" s="5" t="s">
        <v>933</v>
      </c>
      <c r="B730" s="5" t="s">
        <v>877</v>
      </c>
      <c r="C730" s="5" t="s">
        <v>889</v>
      </c>
      <c r="D730" s="36"/>
      <c r="E730" s="36"/>
      <c r="F730" s="36"/>
      <c r="G730" s="36"/>
      <c r="H730" s="5" t="str">
        <f>INDEX(Variables!$B$5:$B$65,MATCH($A730,Variables!$A$5:$A$65,0))&amp;IF($C730="",""," | "&amp;INDEX(Mapping!$B$5:$B$26,MATCH($C730,Mapping!$A$5:$A$26,0))&amp;" | "&amp;INDEX(Mapping!$B$30:$B$41,MATCH($B730,Mapping!$A$30:$A$41,0)))</f>
        <v>Total new policy | Other metals | Biomass</v>
      </c>
      <c r="I730" s="5" t="str">
        <f>INDEX(Variables!$C$5:$C$65,MATCH($A730,Variables!$A$5:$A$65,0))</f>
        <v>$/GJ</v>
      </c>
      <c r="J730" s="5" t="str">
        <f>INDEX(Variables!$E$5:$E$65,MATCH($A730,Variables!$A$5:$A$65,0))</f>
        <v>New carbon tax + new excise tax</v>
      </c>
      <c r="K730" s="5"/>
      <c r="L730" s="23" t="str">
        <f>LOWER(Settings!$C$4)&amp;".mit."&amp;$A730&amp;IF($C730="","","."&amp;$C730&amp;"."&amp;$B730)&amp;IF(INDEX(Variables!$D$5:$D$65,MATCH($A730,Variables!$A$5:$A$65,0))="","","."&amp;INDEX(Variables!$D$5:$D$65,MATCH($A730,Variables!$A$5:$A$65,0)))&amp;"."&amp;L$5</f>
        <v>egy.mit.nce.nfm.bio.a.1</v>
      </c>
      <c r="M730" s="38">
        <f t="shared" ref="M730:Z730" si="638">M712+M721</f>
        <v>0</v>
      </c>
      <c r="N730" s="37">
        <f t="shared" si="638"/>
        <v>0</v>
      </c>
      <c r="O730" s="37">
        <f t="shared" si="638"/>
        <v>0</v>
      </c>
      <c r="P730" s="37">
        <f t="shared" si="638"/>
        <v>0</v>
      </c>
      <c r="Q730" s="37">
        <f t="shared" si="638"/>
        <v>0</v>
      </c>
      <c r="R730" s="37">
        <f t="shared" si="638"/>
        <v>0</v>
      </c>
      <c r="S730" s="37">
        <f t="shared" si="638"/>
        <v>0</v>
      </c>
      <c r="T730" s="37">
        <f t="shared" si="638"/>
        <v>0</v>
      </c>
      <c r="U730" s="37">
        <f t="shared" si="638"/>
        <v>0</v>
      </c>
      <c r="V730" s="37">
        <f t="shared" si="638"/>
        <v>0</v>
      </c>
      <c r="W730" s="37">
        <f t="shared" si="638"/>
        <v>0</v>
      </c>
      <c r="X730" s="37">
        <f t="shared" si="638"/>
        <v>0</v>
      </c>
      <c r="Y730" s="37">
        <f t="shared" si="638"/>
        <v>0</v>
      </c>
      <c r="Z730" s="37">
        <f t="shared" si="638"/>
        <v>0</v>
      </c>
      <c r="AA730" s="37"/>
      <c r="AB730" s="23" t="str">
        <f>LOWER(Settings!$C$4)&amp;".mit."&amp;$A730&amp;IF($C730="","","."&amp;$C730&amp;"."&amp;$B730)&amp;IF(INDEX(Variables!$D$5:$D$65,MATCH($A730,Variables!$A$5:$A$65,0))="","","."&amp;INDEX(Variables!$D$5:$D$65,MATCH($A730,Variables!$A$5:$A$65,0)))&amp;"."&amp;AB$5</f>
        <v>egy.mit.nce.nfm.bio.a.2</v>
      </c>
      <c r="AC730" s="38">
        <f t="shared" ref="AC730:AP730" si="639">AC712+AC721</f>
        <v>0</v>
      </c>
      <c r="AD730" s="37">
        <f t="shared" si="639"/>
        <v>0</v>
      </c>
      <c r="AE730" s="37">
        <f t="shared" si="639"/>
        <v>0</v>
      </c>
      <c r="AF730" s="37">
        <f t="shared" si="639"/>
        <v>0</v>
      </c>
      <c r="AG730" s="37">
        <f t="shared" si="639"/>
        <v>0</v>
      </c>
      <c r="AH730" s="37">
        <f t="shared" si="639"/>
        <v>0</v>
      </c>
      <c r="AI730" s="37">
        <f t="shared" si="639"/>
        <v>0</v>
      </c>
      <c r="AJ730" s="37">
        <f t="shared" si="639"/>
        <v>0</v>
      </c>
      <c r="AK730" s="37">
        <f t="shared" si="639"/>
        <v>0</v>
      </c>
      <c r="AL730" s="37">
        <f t="shared" si="639"/>
        <v>0</v>
      </c>
      <c r="AM730" s="37">
        <f t="shared" si="639"/>
        <v>0</v>
      </c>
      <c r="AN730" s="37">
        <f t="shared" si="639"/>
        <v>0</v>
      </c>
      <c r="AO730" s="37">
        <f t="shared" si="639"/>
        <v>0</v>
      </c>
      <c r="AP730" s="37">
        <f t="shared" si="639"/>
        <v>0</v>
      </c>
    </row>
    <row r="731" spans="1:42" hidden="1" outlineLevel="2" x14ac:dyDescent="0.25"/>
    <row r="732" spans="1:42" hidden="1" outlineLevel="2" x14ac:dyDescent="0.25">
      <c r="A732" s="5" t="s">
        <v>934</v>
      </c>
      <c r="B732" s="5" t="s">
        <v>869</v>
      </c>
      <c r="C732" s="5" t="s">
        <v>889</v>
      </c>
      <c r="D732" s="37">
        <f>INDEX(Inputs!$R$5:$R$132,MATCH($B732&amp;"|"&amp;$C732,Inputs!$A$5:$A$132,0))</f>
        <v>3</v>
      </c>
      <c r="E732" s="37">
        <f>INDEX(Inputs!$S$5:$S$132,MATCH($B732&amp;"|"&amp;$C732,Inputs!$A$5:$A$132,0))</f>
        <v>0</v>
      </c>
      <c r="F732" s="36"/>
      <c r="G732" s="36"/>
      <c r="H732" s="5" t="str">
        <f>INDEX(Variables!$B$5:$B$65,MATCH($A732,Variables!$A$5:$A$65,0))&amp;IF($C732="",""," | "&amp;INDEX(Mapping!$B$5:$B$26,MATCH($C732,Mapping!$A$5:$A$26,0))&amp;" | "&amp;INDEX(Mapping!$B$30:$B$41,MATCH($B732,Mapping!$A$30:$A$41,0)))</f>
        <v>After-tax price | Other metals | Coal</v>
      </c>
      <c r="I732" s="5" t="str">
        <f>INDEX(Variables!$C$5:$C$65,MATCH($A732,Variables!$A$5:$A$65,0))</f>
        <v>$/GJ real</v>
      </c>
      <c r="J732" s="5" t="str">
        <f>INDEX(Variables!$E$5:$E$65,MATCH($A732,Variables!$A$5:$A$65,0))</f>
        <v>max(rpb of the price fuel + nce x (1 + VAT rate), 0.01)</v>
      </c>
      <c r="K732" s="5"/>
      <c r="L732" s="23" t="str">
        <f>LOWER(Settings!$C$4)&amp;".mit."&amp;$A732&amp;IF($C732="","","."&amp;$C732&amp;"."&amp;$B732)&amp;IF(INDEX(Variables!$D$5:$D$65,MATCH($A732,Variables!$A$5:$A$65,0))="","","."&amp;INDEX(Variables!$D$5:$D$65,MATCH($A732,Variables!$A$5:$A$65,0)))&amp;"."&amp;L$5</f>
        <v>egy.mit.atp.nfm.coa.e.1</v>
      </c>
      <c r="M732" s="38">
        <f t="shared" ref="M732:Y732" si="640">MAX(INDEX(M$184:M$195,$D732)+M723*(1+$E732),0.01)</f>
        <v>11.467079025356757</v>
      </c>
      <c r="N732" s="37">
        <f t="shared" si="640"/>
        <v>8.8301631277145294</v>
      </c>
      <c r="O732" s="37">
        <f t="shared" si="640"/>
        <v>7.7211744405825611</v>
      </c>
      <c r="P732" s="37">
        <f t="shared" si="640"/>
        <v>7.2747771385179094</v>
      </c>
      <c r="Q732" s="37">
        <f t="shared" si="640"/>
        <v>7.5207397457979015</v>
      </c>
      <c r="R732" s="37">
        <f t="shared" si="640"/>
        <v>7.5762227077119633</v>
      </c>
      <c r="S732" s="37">
        <f t="shared" si="640"/>
        <v>7.5499147722595765</v>
      </c>
      <c r="T732" s="37">
        <f t="shared" si="640"/>
        <v>7.5217026616253753</v>
      </c>
      <c r="U732" s="37">
        <f t="shared" si="640"/>
        <v>7.4915083708146737</v>
      </c>
      <c r="V732" s="37">
        <f t="shared" si="640"/>
        <v>7.4623696512197375</v>
      </c>
      <c r="W732" s="37">
        <f t="shared" si="640"/>
        <v>7.4623696512197375</v>
      </c>
      <c r="X732" s="37">
        <f t="shared" si="640"/>
        <v>7.4623696512197375</v>
      </c>
      <c r="Y732" s="37">
        <f t="shared" si="640"/>
        <v>7.4623696512197375</v>
      </c>
      <c r="Z732" s="39">
        <f>POSTTAX(INDEX(Z$184:Z$195,$D732),Z723,$E732)</f>
        <v>7.4623696512197375</v>
      </c>
      <c r="AA732" s="39"/>
      <c r="AB732" s="23" t="str">
        <f>LOWER(Settings!$C$4)&amp;".mit."&amp;$A732&amp;IF($C732="","","."&amp;$C732&amp;"."&amp;$B732)&amp;IF(INDEX(Variables!$D$5:$D$65,MATCH($A732,Variables!$A$5:$A$65,0))="","","."&amp;INDEX(Variables!$D$5:$D$65,MATCH($A732,Variables!$A$5:$A$65,0)))&amp;"."&amp;AB$5</f>
        <v>egy.mit.atp.nfm.coa.e.2</v>
      </c>
      <c r="AC732" s="38">
        <f t="shared" ref="AC732:AO732" si="641">MAX(INDEX(AC$184:AC$195,$D732)+AC723*(1+$E732),0.01)</f>
        <v>11.467079025356757</v>
      </c>
      <c r="AD732" s="37">
        <f t="shared" si="641"/>
        <v>8.8301631277145294</v>
      </c>
      <c r="AE732" s="37">
        <f t="shared" si="641"/>
        <v>7.7211744405825611</v>
      </c>
      <c r="AF732" s="37">
        <f t="shared" si="641"/>
        <v>7.2747771385179094</v>
      </c>
      <c r="AG732" s="37">
        <f t="shared" si="641"/>
        <v>7.5207397457979015</v>
      </c>
      <c r="AH732" s="37">
        <f t="shared" si="641"/>
        <v>9.5762227077119633</v>
      </c>
      <c r="AI732" s="37">
        <f t="shared" si="641"/>
        <v>9.5499147722595765</v>
      </c>
      <c r="AJ732" s="37">
        <f t="shared" si="641"/>
        <v>9.5217026616253762</v>
      </c>
      <c r="AK732" s="37">
        <f t="shared" si="641"/>
        <v>9.4915083708146746</v>
      </c>
      <c r="AL732" s="37">
        <f t="shared" si="641"/>
        <v>9.4623696512197384</v>
      </c>
      <c r="AM732" s="37">
        <f t="shared" si="641"/>
        <v>9.4623696512197384</v>
      </c>
      <c r="AN732" s="37">
        <f t="shared" si="641"/>
        <v>9.4623696512197384</v>
      </c>
      <c r="AO732" s="37">
        <f t="shared" si="641"/>
        <v>9.4623696512197384</v>
      </c>
      <c r="AP732" s="39">
        <f>POSTTAX(INDEX(AP$184:AP$195,$D732),AP723,$E732)</f>
        <v>9.4623696512197384</v>
      </c>
    </row>
    <row r="733" spans="1:42" hidden="1" outlineLevel="2" x14ac:dyDescent="0.25">
      <c r="A733" s="5" t="s">
        <v>934</v>
      </c>
      <c r="B733" s="5" t="s">
        <v>871</v>
      </c>
      <c r="C733" s="5" t="s">
        <v>889</v>
      </c>
      <c r="D733" s="37">
        <f>INDEX(Inputs!$R$5:$R$132,MATCH($B733&amp;"|"&amp;$C733,Inputs!$A$5:$A$132,0))</f>
        <v>6</v>
      </c>
      <c r="E733" s="37">
        <f>INDEX(Inputs!$S$5:$S$132,MATCH($B733&amp;"|"&amp;$C733,Inputs!$A$5:$A$132,0))</f>
        <v>0</v>
      </c>
      <c r="F733" s="36"/>
      <c r="G733" s="36"/>
      <c r="H733" s="5" t="str">
        <f>INDEX(Variables!$B$5:$B$65,MATCH($A733,Variables!$A$5:$A$65,0))&amp;IF($C733="",""," | "&amp;INDEX(Mapping!$B$5:$B$26,MATCH($C733,Mapping!$A$5:$A$26,0))&amp;" | "&amp;INDEX(Mapping!$B$30:$B$41,MATCH($B733,Mapping!$A$30:$A$41,0)))</f>
        <v>After-tax price | Other metals | Natural gas</v>
      </c>
      <c r="I733" s="5" t="str">
        <f>INDEX(Variables!$C$5:$C$65,MATCH($A733,Variables!$A$5:$A$65,0))</f>
        <v>$/GJ real</v>
      </c>
      <c r="J733" s="5" t="str">
        <f>INDEX(Variables!$E$5:$E$65,MATCH($A733,Variables!$A$5:$A$65,0))</f>
        <v>max(rpb of the price fuel + nce x (1 + VAT rate), 0.01)</v>
      </c>
      <c r="K733" s="5"/>
      <c r="L733" s="23" t="str">
        <f>LOWER(Settings!$C$4)&amp;".mit."&amp;$A733&amp;IF($C733="","","."&amp;$C733&amp;"."&amp;$B733)&amp;IF(INDEX(Variables!$D$5:$D$65,MATCH($A733,Variables!$A$5:$A$65,0))="","","."&amp;INDEX(Variables!$D$5:$D$65,MATCH($A733,Variables!$A$5:$A$65,0)))&amp;"."&amp;L$5</f>
        <v>egy.mit.atp.nfm.nga.e.1</v>
      </c>
      <c r="M733" s="38">
        <f t="shared" ref="M733:Y733" si="642">MAX(INDEX(M$184:M$195,$D733)+M724*(1+$E733),0.01)</f>
        <v>5.3362217651456945</v>
      </c>
      <c r="N733" s="37">
        <f t="shared" si="642"/>
        <v>5.010091319619435</v>
      </c>
      <c r="O733" s="37">
        <f t="shared" si="642"/>
        <v>5.0870036796421561</v>
      </c>
      <c r="P733" s="37">
        <f t="shared" si="642"/>
        <v>5.0870036796421561</v>
      </c>
      <c r="Q733" s="37">
        <f t="shared" si="642"/>
        <v>5.0870036796421561</v>
      </c>
      <c r="R733" s="37">
        <f t="shared" si="642"/>
        <v>5.0870036796421561</v>
      </c>
      <c r="S733" s="37">
        <f t="shared" si="642"/>
        <v>5.0870036796421561</v>
      </c>
      <c r="T733" s="37">
        <f t="shared" si="642"/>
        <v>5.0870036796421561</v>
      </c>
      <c r="U733" s="37">
        <f t="shared" si="642"/>
        <v>5.0870036796421561</v>
      </c>
      <c r="V733" s="37">
        <f t="shared" si="642"/>
        <v>5.0870036796421561</v>
      </c>
      <c r="W733" s="37">
        <f t="shared" si="642"/>
        <v>5.0870036796421561</v>
      </c>
      <c r="X733" s="37">
        <f t="shared" si="642"/>
        <v>5.0870036796421561</v>
      </c>
      <c r="Y733" s="37">
        <f t="shared" si="642"/>
        <v>5.0870036796421561</v>
      </c>
      <c r="Z733" s="39">
        <f>POSTTAX(INDEX(Z$184:Z$195,$D733),Z724,$E733)</f>
        <v>5.0870036796421561</v>
      </c>
      <c r="AA733" s="39"/>
      <c r="AB733" s="23" t="str">
        <f>LOWER(Settings!$C$4)&amp;".mit."&amp;$A733&amp;IF($C733="","","."&amp;$C733&amp;"."&amp;$B733)&amp;IF(INDEX(Variables!$D$5:$D$65,MATCH($A733,Variables!$A$5:$A$65,0))="","","."&amp;INDEX(Variables!$D$5:$D$65,MATCH($A733,Variables!$A$5:$A$65,0)))&amp;"."&amp;AB$5</f>
        <v>egy.mit.atp.nfm.nga.e.2</v>
      </c>
      <c r="AC733" s="38">
        <f t="shared" ref="AC733:AO733" si="643">MAX(INDEX(AC$184:AC$195,$D733)+AC724*(1+$E733),0.01)</f>
        <v>5.3362217651456945</v>
      </c>
      <c r="AD733" s="37">
        <f t="shared" si="643"/>
        <v>5.010091319619435</v>
      </c>
      <c r="AE733" s="37">
        <f t="shared" si="643"/>
        <v>5.0870036796421561</v>
      </c>
      <c r="AF733" s="37">
        <f t="shared" si="643"/>
        <v>5.0870036796421561</v>
      </c>
      <c r="AG733" s="37">
        <f t="shared" si="643"/>
        <v>5.0870036796421561</v>
      </c>
      <c r="AH733" s="37">
        <f t="shared" si="643"/>
        <v>6.2030036796421566</v>
      </c>
      <c r="AI733" s="37">
        <f t="shared" si="643"/>
        <v>6.2030036796421566</v>
      </c>
      <c r="AJ733" s="37">
        <f t="shared" si="643"/>
        <v>6.2030036796421566</v>
      </c>
      <c r="AK733" s="37">
        <f t="shared" si="643"/>
        <v>6.2030036796421566</v>
      </c>
      <c r="AL733" s="37">
        <f t="shared" si="643"/>
        <v>6.2030036796421566</v>
      </c>
      <c r="AM733" s="37">
        <f t="shared" si="643"/>
        <v>6.2030036796421566</v>
      </c>
      <c r="AN733" s="37">
        <f t="shared" si="643"/>
        <v>6.2030036796421566</v>
      </c>
      <c r="AO733" s="37">
        <f t="shared" si="643"/>
        <v>6.2030036796421566</v>
      </c>
      <c r="AP733" s="39">
        <f>POSTTAX(INDEX(AP$184:AP$195,$D733),AP724,$E733)</f>
        <v>6.2030036796421566</v>
      </c>
    </row>
    <row r="734" spans="1:42" hidden="1" outlineLevel="2" x14ac:dyDescent="0.25">
      <c r="A734" s="5" t="s">
        <v>934</v>
      </c>
      <c r="B734" s="5" t="s">
        <v>872</v>
      </c>
      <c r="C734" s="5" t="s">
        <v>889</v>
      </c>
      <c r="D734" s="37">
        <f>INDEX(Inputs!$R$5:$R$132,MATCH($B734&amp;"|"&amp;$C734,Inputs!$A$5:$A$132,0))</f>
        <v>7</v>
      </c>
      <c r="E734" s="37">
        <f>INDEX(Inputs!$S$5:$S$132,MATCH($B734&amp;"|"&amp;$C734,Inputs!$A$5:$A$132,0))</f>
        <v>0.14000000000000001</v>
      </c>
      <c r="F734" s="36"/>
      <c r="G734" s="36"/>
      <c r="H734" s="5" t="str">
        <f>INDEX(Variables!$B$5:$B$65,MATCH($A734,Variables!$A$5:$A$65,0))&amp;IF($C734="",""," | "&amp;INDEX(Mapping!$B$5:$B$26,MATCH($C734,Mapping!$A$5:$A$26,0))&amp;" | "&amp;INDEX(Mapping!$B$30:$B$41,MATCH($B734,Mapping!$A$30:$A$41,0)))</f>
        <v>After-tax price | Other metals | Gasoline</v>
      </c>
      <c r="I734" s="5" t="str">
        <f>INDEX(Variables!$C$5:$C$65,MATCH($A734,Variables!$A$5:$A$65,0))</f>
        <v>$/GJ real</v>
      </c>
      <c r="J734" s="5" t="str">
        <f>INDEX(Variables!$E$5:$E$65,MATCH($A734,Variables!$A$5:$A$65,0))</f>
        <v>max(rpb of the price fuel + nce x (1 + VAT rate), 0.01)</v>
      </c>
      <c r="K734" s="5"/>
      <c r="L734" s="23" t="str">
        <f>LOWER(Settings!$C$4)&amp;".mit."&amp;$A734&amp;IF($C734="","","."&amp;$C734&amp;"."&amp;$B734)&amp;IF(INDEX(Variables!$D$5:$D$65,MATCH($A734,Variables!$A$5:$A$65,0))="","","."&amp;INDEX(Variables!$D$5:$D$65,MATCH($A734,Variables!$A$5:$A$65,0)))&amp;"."&amp;L$5</f>
        <v>egy.mit.atp.nfm.gso.e.1</v>
      </c>
      <c r="M734" s="38">
        <f t="shared" ref="M734:Y734" si="644">MAX(INDEX(M$184:M$195,$D734)+M725*(1+$E734),0.01)</f>
        <v>17.158693776206693</v>
      </c>
      <c r="N734" s="37">
        <f t="shared" si="644"/>
        <v>11.745025717344719</v>
      </c>
      <c r="O734" s="37">
        <f t="shared" si="644"/>
        <v>9.5760091057976258</v>
      </c>
      <c r="P734" s="37">
        <f t="shared" si="644"/>
        <v>9.5760091057976258</v>
      </c>
      <c r="Q734" s="37">
        <f t="shared" si="644"/>
        <v>9.5760091057976258</v>
      </c>
      <c r="R734" s="37">
        <f t="shared" si="644"/>
        <v>9.5760091057976258</v>
      </c>
      <c r="S734" s="37">
        <f t="shared" si="644"/>
        <v>9.5760091057976258</v>
      </c>
      <c r="T734" s="37">
        <f t="shared" si="644"/>
        <v>9.5760091057976258</v>
      </c>
      <c r="U734" s="37">
        <f t="shared" si="644"/>
        <v>9.5760091057976258</v>
      </c>
      <c r="V734" s="37">
        <f t="shared" si="644"/>
        <v>9.5760091057976258</v>
      </c>
      <c r="W734" s="37">
        <f t="shared" si="644"/>
        <v>9.5760091057976258</v>
      </c>
      <c r="X734" s="37">
        <f t="shared" si="644"/>
        <v>9.5760091057976258</v>
      </c>
      <c r="Y734" s="37">
        <f t="shared" si="644"/>
        <v>9.5760091057976258</v>
      </c>
      <c r="Z734" s="39">
        <f>POSTTAX(INDEX(Z$184:Z$195,$D734),Z725,$E734)</f>
        <v>9.5760091057976258</v>
      </c>
      <c r="AA734" s="39"/>
      <c r="AB734" s="23" t="str">
        <f>LOWER(Settings!$C$4)&amp;".mit."&amp;$A734&amp;IF($C734="","","."&amp;$C734&amp;"."&amp;$B734)&amp;IF(INDEX(Variables!$D$5:$D$65,MATCH($A734,Variables!$A$5:$A$65,0))="","","."&amp;INDEX(Variables!$D$5:$D$65,MATCH($A734,Variables!$A$5:$A$65,0)))&amp;"."&amp;AB$5</f>
        <v>egy.mit.atp.nfm.gso.e.2</v>
      </c>
      <c r="AC734" s="38">
        <f t="shared" ref="AC734:AO734" si="645">MAX(INDEX(AC$184:AC$195,$D734)+AC725*(1+$E734),0.01)</f>
        <v>17.158693776206693</v>
      </c>
      <c r="AD734" s="37">
        <f t="shared" si="645"/>
        <v>11.745025717344719</v>
      </c>
      <c r="AE734" s="37">
        <f t="shared" si="645"/>
        <v>9.5760091057976258</v>
      </c>
      <c r="AF734" s="37">
        <f t="shared" si="645"/>
        <v>9.5760091057976258</v>
      </c>
      <c r="AG734" s="37">
        <f t="shared" si="645"/>
        <v>9.5760091057976258</v>
      </c>
      <c r="AH734" s="37">
        <f t="shared" si="645"/>
        <v>11.121689505797626</v>
      </c>
      <c r="AI734" s="37">
        <f t="shared" si="645"/>
        <v>11.121689505797626</v>
      </c>
      <c r="AJ734" s="37">
        <f t="shared" si="645"/>
        <v>11.121689505797626</v>
      </c>
      <c r="AK734" s="37">
        <f t="shared" si="645"/>
        <v>11.121689505797626</v>
      </c>
      <c r="AL734" s="37">
        <f t="shared" si="645"/>
        <v>11.121689505797626</v>
      </c>
      <c r="AM734" s="37">
        <f t="shared" si="645"/>
        <v>11.121689505797626</v>
      </c>
      <c r="AN734" s="37">
        <f t="shared" si="645"/>
        <v>11.121689505797626</v>
      </c>
      <c r="AO734" s="37">
        <f t="shared" si="645"/>
        <v>11.121689505797626</v>
      </c>
      <c r="AP734" s="39">
        <f>POSTTAX(INDEX(AP$184:AP$195,$D734),AP725,$E734)</f>
        <v>11.121689505797626</v>
      </c>
    </row>
    <row r="735" spans="1:42" hidden="1" outlineLevel="2" x14ac:dyDescent="0.25">
      <c r="A735" s="5" t="s">
        <v>934</v>
      </c>
      <c r="B735" s="5" t="s">
        <v>873</v>
      </c>
      <c r="C735" s="5" t="s">
        <v>889</v>
      </c>
      <c r="D735" s="37">
        <f>INDEX(Inputs!$R$5:$R$132,MATCH($B735&amp;"|"&amp;$C735,Inputs!$A$5:$A$132,0))</f>
        <v>8</v>
      </c>
      <c r="E735" s="37">
        <f>INDEX(Inputs!$S$5:$S$132,MATCH($B735&amp;"|"&amp;$C735,Inputs!$A$5:$A$132,0))</f>
        <v>0.14000000000000001</v>
      </c>
      <c r="F735" s="36"/>
      <c r="G735" s="36"/>
      <c r="H735" s="5" t="str">
        <f>INDEX(Variables!$B$5:$B$65,MATCH($A735,Variables!$A$5:$A$65,0))&amp;IF($C735="",""," | "&amp;INDEX(Mapping!$B$5:$B$26,MATCH($C735,Mapping!$A$5:$A$26,0))&amp;" | "&amp;INDEX(Mapping!$B$30:$B$41,MATCH($B735,Mapping!$A$30:$A$41,0)))</f>
        <v>After-tax price | Other metals | Diesel</v>
      </c>
      <c r="I735" s="5" t="str">
        <f>INDEX(Variables!$C$5:$C$65,MATCH($A735,Variables!$A$5:$A$65,0))</f>
        <v>$/GJ real</v>
      </c>
      <c r="J735" s="5" t="str">
        <f>INDEX(Variables!$E$5:$E$65,MATCH($A735,Variables!$A$5:$A$65,0))</f>
        <v>max(rpb of the price fuel + nce x (1 + VAT rate), 0.01)</v>
      </c>
      <c r="K735" s="5"/>
      <c r="L735" s="23" t="str">
        <f>LOWER(Settings!$C$4)&amp;".mit."&amp;$A735&amp;IF($C735="","","."&amp;$C735&amp;"."&amp;$B735)&amp;IF(INDEX(Variables!$D$5:$D$65,MATCH($A735,Variables!$A$5:$A$65,0))="","","."&amp;INDEX(Variables!$D$5:$D$65,MATCH($A735,Variables!$A$5:$A$65,0)))&amp;"."&amp;L$5</f>
        <v>egy.mit.atp.nfm.die.e.1</v>
      </c>
      <c r="M735" s="38">
        <f t="shared" ref="M735:Y735" si="646">MAX(INDEX(M$184:M$195,$D735)+M726*(1+$E735),0.01)</f>
        <v>11.119692825057085</v>
      </c>
      <c r="N735" s="37">
        <f t="shared" si="646"/>
        <v>7.5420264416843619</v>
      </c>
      <c r="O735" s="37">
        <f t="shared" si="646"/>
        <v>6.6774643953035433</v>
      </c>
      <c r="P735" s="37">
        <f t="shared" si="646"/>
        <v>6.6774643953035433</v>
      </c>
      <c r="Q735" s="37">
        <f t="shared" si="646"/>
        <v>6.6774643953035433</v>
      </c>
      <c r="R735" s="37">
        <f t="shared" si="646"/>
        <v>6.6774643953035433</v>
      </c>
      <c r="S735" s="37">
        <f t="shared" si="646"/>
        <v>6.6774643953035433</v>
      </c>
      <c r="T735" s="37">
        <f t="shared" si="646"/>
        <v>6.6774643953035433</v>
      </c>
      <c r="U735" s="37">
        <f t="shared" si="646"/>
        <v>6.6774643953035433</v>
      </c>
      <c r="V735" s="37">
        <f t="shared" si="646"/>
        <v>6.6774643953035433</v>
      </c>
      <c r="W735" s="37">
        <f t="shared" si="646"/>
        <v>6.6774643953035433</v>
      </c>
      <c r="X735" s="37">
        <f t="shared" si="646"/>
        <v>6.6774643953035433</v>
      </c>
      <c r="Y735" s="37">
        <f t="shared" si="646"/>
        <v>6.6774643953035433</v>
      </c>
      <c r="Z735" s="39">
        <f>POSTTAX(INDEX(Z$184:Z$195,$D735),Z726,$E735)</f>
        <v>6.6774643953035433</v>
      </c>
      <c r="AA735" s="39"/>
      <c r="AB735" s="23" t="str">
        <f>LOWER(Settings!$C$4)&amp;".mit."&amp;$A735&amp;IF($C735="","","."&amp;$C735&amp;"."&amp;$B735)&amp;IF(INDEX(Variables!$D$5:$D$65,MATCH($A735,Variables!$A$5:$A$65,0))="","","."&amp;INDEX(Variables!$D$5:$D$65,MATCH($A735,Variables!$A$5:$A$65,0)))&amp;"."&amp;AB$5</f>
        <v>egy.mit.atp.nfm.die.e.2</v>
      </c>
      <c r="AC735" s="38">
        <f t="shared" ref="AC735:AO735" si="647">MAX(INDEX(AC$184:AC$195,$D735)+AC726*(1+$E735),0.01)</f>
        <v>11.119692825057085</v>
      </c>
      <c r="AD735" s="37">
        <f t="shared" si="647"/>
        <v>7.5420264416843619</v>
      </c>
      <c r="AE735" s="37">
        <f t="shared" si="647"/>
        <v>6.6774643953035433</v>
      </c>
      <c r="AF735" s="37">
        <f t="shared" si="647"/>
        <v>6.6774643953035433</v>
      </c>
      <c r="AG735" s="37">
        <f t="shared" si="647"/>
        <v>6.6774643953035433</v>
      </c>
      <c r="AH735" s="37">
        <f t="shared" si="647"/>
        <v>8.3155303953035435</v>
      </c>
      <c r="AI735" s="37">
        <f t="shared" si="647"/>
        <v>8.3155303953035435</v>
      </c>
      <c r="AJ735" s="37">
        <f t="shared" si="647"/>
        <v>8.3155303953035435</v>
      </c>
      <c r="AK735" s="37">
        <f t="shared" si="647"/>
        <v>8.3155303953035435</v>
      </c>
      <c r="AL735" s="37">
        <f t="shared" si="647"/>
        <v>8.3155303953035435</v>
      </c>
      <c r="AM735" s="37">
        <f t="shared" si="647"/>
        <v>8.3155303953035435</v>
      </c>
      <c r="AN735" s="37">
        <f t="shared" si="647"/>
        <v>8.3155303953035435</v>
      </c>
      <c r="AO735" s="37">
        <f t="shared" si="647"/>
        <v>8.3155303953035435</v>
      </c>
      <c r="AP735" s="39">
        <f>POSTTAX(INDEX(AP$184:AP$195,$D735),AP726,$E735)</f>
        <v>8.3155303953035435</v>
      </c>
    </row>
    <row r="736" spans="1:42" hidden="1" outlineLevel="2" x14ac:dyDescent="0.25">
      <c r="A736" s="5" t="s">
        <v>934</v>
      </c>
      <c r="B736" s="5" t="s">
        <v>874</v>
      </c>
      <c r="C736" s="5" t="s">
        <v>889</v>
      </c>
      <c r="D736" s="37">
        <f>INDEX(Inputs!$R$5:$R$132,MATCH($B736&amp;"|"&amp;$C736,Inputs!$A$5:$A$132,0))</f>
        <v>9</v>
      </c>
      <c r="E736" s="37">
        <f>INDEX(Inputs!$S$5:$S$132,MATCH($B736&amp;"|"&amp;$C736,Inputs!$A$5:$A$132,0))</f>
        <v>0.14000000000000001</v>
      </c>
      <c r="F736" s="36"/>
      <c r="G736" s="36"/>
      <c r="H736" s="5" t="str">
        <f>INDEX(Variables!$B$5:$B$65,MATCH($A736,Variables!$A$5:$A$65,0))&amp;IF($C736="",""," | "&amp;INDEX(Mapping!$B$5:$B$26,MATCH($C736,Mapping!$A$5:$A$26,0))&amp;" | "&amp;INDEX(Mapping!$B$30:$B$41,MATCH($B736,Mapping!$A$30:$A$41,0)))</f>
        <v>After-tax price | Other metals | LPG</v>
      </c>
      <c r="I736" s="5" t="str">
        <f>INDEX(Variables!$C$5:$C$65,MATCH($A736,Variables!$A$5:$A$65,0))</f>
        <v>$/GJ real</v>
      </c>
      <c r="J736" s="5" t="str">
        <f>INDEX(Variables!$E$5:$E$65,MATCH($A736,Variables!$A$5:$A$65,0))</f>
        <v>max(rpb of the price fuel + nce x (1 + VAT rate), 0.01)</v>
      </c>
      <c r="K736" s="5"/>
      <c r="L736" s="23" t="str">
        <f>LOWER(Settings!$C$4)&amp;".mit."&amp;$A736&amp;IF($C736="","","."&amp;$C736&amp;"."&amp;$B736)&amp;IF(INDEX(Variables!$D$5:$D$65,MATCH($A736,Variables!$A$5:$A$65,0))="","","."&amp;INDEX(Variables!$D$5:$D$65,MATCH($A736,Variables!$A$5:$A$65,0)))&amp;"."&amp;L$5</f>
        <v>egy.mit.atp.nfm.lpg.e.1</v>
      </c>
      <c r="M736" s="38">
        <f t="shared" ref="M736:Y736" si="648">MAX(INDEX(M$184:M$195,$D736)+M727*(1+$E736),0.01)</f>
        <v>6.8368630121281031</v>
      </c>
      <c r="N736" s="37">
        <f t="shared" si="648"/>
        <v>3.9105675147185019</v>
      </c>
      <c r="O736" s="37">
        <f t="shared" si="648"/>
        <v>3.188808442669151</v>
      </c>
      <c r="P736" s="37">
        <f t="shared" si="648"/>
        <v>3.188808442669151</v>
      </c>
      <c r="Q736" s="37">
        <f t="shared" si="648"/>
        <v>3.188808442669151</v>
      </c>
      <c r="R736" s="37">
        <f t="shared" si="648"/>
        <v>3.188808442669151</v>
      </c>
      <c r="S736" s="37">
        <f t="shared" si="648"/>
        <v>3.188808442669151</v>
      </c>
      <c r="T736" s="37">
        <f t="shared" si="648"/>
        <v>3.188808442669151</v>
      </c>
      <c r="U736" s="37">
        <f t="shared" si="648"/>
        <v>3.188808442669151</v>
      </c>
      <c r="V736" s="37">
        <f t="shared" si="648"/>
        <v>3.188808442669151</v>
      </c>
      <c r="W736" s="37">
        <f t="shared" si="648"/>
        <v>3.188808442669151</v>
      </c>
      <c r="X736" s="37">
        <f t="shared" si="648"/>
        <v>3.188808442669151</v>
      </c>
      <c r="Y736" s="37">
        <f t="shared" si="648"/>
        <v>3.188808442669151</v>
      </c>
      <c r="Z736" s="39">
        <f>POSTTAX(INDEX(Z$184:Z$195,$D736),Z727,$E736)</f>
        <v>3.188808442669151</v>
      </c>
      <c r="AA736" s="39"/>
      <c r="AB736" s="23" t="str">
        <f>LOWER(Settings!$C$4)&amp;".mit."&amp;$A736&amp;IF($C736="","","."&amp;$C736&amp;"."&amp;$B736)&amp;IF(INDEX(Variables!$D$5:$D$65,MATCH($A736,Variables!$A$5:$A$65,0))="","","."&amp;INDEX(Variables!$D$5:$D$65,MATCH($A736,Variables!$A$5:$A$65,0)))&amp;"."&amp;AB$5</f>
        <v>egy.mit.atp.nfm.lpg.e.2</v>
      </c>
      <c r="AC736" s="38">
        <f t="shared" ref="AC736:AO736" si="649">MAX(INDEX(AC$184:AC$195,$D736)+AC727*(1+$E736),0.01)</f>
        <v>6.8368630121281031</v>
      </c>
      <c r="AD736" s="37">
        <f t="shared" si="649"/>
        <v>3.9105675147185019</v>
      </c>
      <c r="AE736" s="37">
        <f t="shared" si="649"/>
        <v>3.188808442669151</v>
      </c>
      <c r="AF736" s="37">
        <f t="shared" si="649"/>
        <v>3.188808442669151</v>
      </c>
      <c r="AG736" s="37">
        <f t="shared" si="649"/>
        <v>3.188808442669151</v>
      </c>
      <c r="AH736" s="37">
        <f t="shared" si="649"/>
        <v>4.7528884426691516</v>
      </c>
      <c r="AI736" s="37">
        <f t="shared" si="649"/>
        <v>4.7528884426691516</v>
      </c>
      <c r="AJ736" s="37">
        <f t="shared" si="649"/>
        <v>4.7528884426691516</v>
      </c>
      <c r="AK736" s="37">
        <f t="shared" si="649"/>
        <v>4.7528884426691516</v>
      </c>
      <c r="AL736" s="37">
        <f t="shared" si="649"/>
        <v>4.7528884426691516</v>
      </c>
      <c r="AM736" s="37">
        <f t="shared" si="649"/>
        <v>4.7528884426691516</v>
      </c>
      <c r="AN736" s="37">
        <f t="shared" si="649"/>
        <v>4.7528884426691516</v>
      </c>
      <c r="AO736" s="37">
        <f t="shared" si="649"/>
        <v>4.7528884426691516</v>
      </c>
      <c r="AP736" s="39">
        <f>POSTTAX(INDEX(AP$184:AP$195,$D736),AP727,$E736)</f>
        <v>4.7528884426691516</v>
      </c>
    </row>
    <row r="737" spans="1:42" hidden="1" outlineLevel="2" x14ac:dyDescent="0.25">
      <c r="A737" s="5" t="s">
        <v>934</v>
      </c>
      <c r="B737" s="5" t="s">
        <v>875</v>
      </c>
      <c r="C737" s="5" t="s">
        <v>889</v>
      </c>
      <c r="D737" s="37">
        <f>INDEX(Inputs!$R$5:$R$132,MATCH($B737&amp;"|"&amp;$C737,Inputs!$A$5:$A$132,0))</f>
        <v>10</v>
      </c>
      <c r="E737" s="37">
        <f>INDEX(Inputs!$S$5:$S$132,MATCH($B737&amp;"|"&amp;$C737,Inputs!$A$5:$A$132,0))</f>
        <v>0.14000000000000001</v>
      </c>
      <c r="F737" s="36"/>
      <c r="G737" s="36"/>
      <c r="H737" s="5" t="str">
        <f>INDEX(Variables!$B$5:$B$65,MATCH($A737,Variables!$A$5:$A$65,0))&amp;IF($C737="",""," | "&amp;INDEX(Mapping!$B$5:$B$26,MATCH($C737,Mapping!$A$5:$A$26,0))&amp;" | "&amp;INDEX(Mapping!$B$30:$B$41,MATCH($B737,Mapping!$A$30:$A$41,0)))</f>
        <v>After-tax price | Other metals | Kerosene</v>
      </c>
      <c r="I737" s="5" t="str">
        <f>INDEX(Variables!$C$5:$C$65,MATCH($A737,Variables!$A$5:$A$65,0))</f>
        <v>$/GJ real</v>
      </c>
      <c r="J737" s="5" t="str">
        <f>INDEX(Variables!$E$5:$E$65,MATCH($A737,Variables!$A$5:$A$65,0))</f>
        <v>max(rpb of the price fuel + nce x (1 + VAT rate), 0.01)</v>
      </c>
      <c r="K737" s="5"/>
      <c r="L737" s="23" t="str">
        <f>LOWER(Settings!$C$4)&amp;".mit."&amp;$A737&amp;IF($C737="","","."&amp;$C737&amp;"."&amp;$B737)&amp;IF(INDEX(Variables!$D$5:$D$65,MATCH($A737,Variables!$A$5:$A$65,0))="","","."&amp;INDEX(Variables!$D$5:$D$65,MATCH($A737,Variables!$A$5:$A$65,0)))&amp;"."&amp;L$5</f>
        <v>egy.mit.atp.nfm.ker.e.1</v>
      </c>
      <c r="M737" s="38">
        <f t="shared" ref="M737:Y737" si="650">MAX(INDEX(M$184:M$195,$D737)+M728*(1+$E737),0.01)</f>
        <v>10.986063950621936</v>
      </c>
      <c r="N737" s="37">
        <f t="shared" si="650"/>
        <v>6.857917857789996</v>
      </c>
      <c r="O737" s="37">
        <f t="shared" si="650"/>
        <v>6.4691178449557931</v>
      </c>
      <c r="P737" s="37">
        <f t="shared" si="650"/>
        <v>6.4691178449557931</v>
      </c>
      <c r="Q737" s="37">
        <f t="shared" si="650"/>
        <v>6.4691178449557931</v>
      </c>
      <c r="R737" s="37">
        <f t="shared" si="650"/>
        <v>6.4691178449557931</v>
      </c>
      <c r="S737" s="37">
        <f t="shared" si="650"/>
        <v>6.4691178449557931</v>
      </c>
      <c r="T737" s="37">
        <f t="shared" si="650"/>
        <v>6.4691178449557931</v>
      </c>
      <c r="U737" s="37">
        <f t="shared" si="650"/>
        <v>6.4691178449557931</v>
      </c>
      <c r="V737" s="37">
        <f t="shared" si="650"/>
        <v>6.4691178449557931</v>
      </c>
      <c r="W737" s="37">
        <f t="shared" si="650"/>
        <v>6.4691178449557931</v>
      </c>
      <c r="X737" s="37">
        <f t="shared" si="650"/>
        <v>6.4691178449557931</v>
      </c>
      <c r="Y737" s="37">
        <f t="shared" si="650"/>
        <v>6.4691178449557931</v>
      </c>
      <c r="Z737" s="39">
        <f>POSTTAX(INDEX(Z$184:Z$195,$D737),Z728,$E737)</f>
        <v>6.4691178449557931</v>
      </c>
      <c r="AA737" s="39"/>
      <c r="AB737" s="23" t="str">
        <f>LOWER(Settings!$C$4)&amp;".mit."&amp;$A737&amp;IF($C737="","","."&amp;$C737&amp;"."&amp;$B737)&amp;IF(INDEX(Variables!$D$5:$D$65,MATCH($A737,Variables!$A$5:$A$65,0))="","","."&amp;INDEX(Variables!$D$5:$D$65,MATCH($A737,Variables!$A$5:$A$65,0)))&amp;"."&amp;AB$5</f>
        <v>egy.mit.atp.nfm.ker.e.2</v>
      </c>
      <c r="AC737" s="38">
        <f t="shared" ref="AC737:AO737" si="651">MAX(INDEX(AC$184:AC$195,$D737)+AC728*(1+$E737),0.01)</f>
        <v>10.986063950621936</v>
      </c>
      <c r="AD737" s="37">
        <f t="shared" si="651"/>
        <v>6.857917857789996</v>
      </c>
      <c r="AE737" s="37">
        <f t="shared" si="651"/>
        <v>6.4691178449557931</v>
      </c>
      <c r="AF737" s="37">
        <f t="shared" si="651"/>
        <v>6.4691178449557931</v>
      </c>
      <c r="AG737" s="37">
        <f t="shared" si="651"/>
        <v>6.4691178449557931</v>
      </c>
      <c r="AH737" s="37">
        <f t="shared" si="651"/>
        <v>8.0147982449557933</v>
      </c>
      <c r="AI737" s="37">
        <f t="shared" si="651"/>
        <v>8.0147982449557933</v>
      </c>
      <c r="AJ737" s="37">
        <f t="shared" si="651"/>
        <v>8.0147982449557933</v>
      </c>
      <c r="AK737" s="37">
        <f t="shared" si="651"/>
        <v>8.0147982449557933</v>
      </c>
      <c r="AL737" s="37">
        <f t="shared" si="651"/>
        <v>8.0147982449557933</v>
      </c>
      <c r="AM737" s="37">
        <f t="shared" si="651"/>
        <v>8.0147982449557933</v>
      </c>
      <c r="AN737" s="37">
        <f t="shared" si="651"/>
        <v>8.0147982449557933</v>
      </c>
      <c r="AO737" s="37">
        <f t="shared" si="651"/>
        <v>8.0147982449557933</v>
      </c>
      <c r="AP737" s="39">
        <f>POSTTAX(INDEX(AP$184:AP$195,$D737),AP728,$E737)</f>
        <v>8.0147982449557933</v>
      </c>
    </row>
    <row r="738" spans="1:42" hidden="1" outlineLevel="2" x14ac:dyDescent="0.25">
      <c r="A738" s="5" t="s">
        <v>934</v>
      </c>
      <c r="B738" s="5" t="s">
        <v>876</v>
      </c>
      <c r="C738" s="5" t="s">
        <v>889</v>
      </c>
      <c r="D738" s="37">
        <f>INDEX(Inputs!$R$5:$R$132,MATCH($B738&amp;"|"&amp;$C738,Inputs!$A$5:$A$132,0))</f>
        <v>11</v>
      </c>
      <c r="E738" s="37">
        <f>INDEX(Inputs!$S$5:$S$132,MATCH($B738&amp;"|"&amp;$C738,Inputs!$A$5:$A$132,0))</f>
        <v>0.14000000000000001</v>
      </c>
      <c r="F738" s="36"/>
      <c r="G738" s="36"/>
      <c r="H738" s="5" t="str">
        <f>INDEX(Variables!$B$5:$B$65,MATCH($A738,Variables!$A$5:$A$65,0))&amp;IF($C738="",""," | "&amp;INDEX(Mapping!$B$5:$B$26,MATCH($C738,Mapping!$A$5:$A$26,0))&amp;" | "&amp;INDEX(Mapping!$B$30:$B$41,MATCH($B738,Mapping!$A$30:$A$41,0)))</f>
        <v>After-tax price | Other metals | Other oil products</v>
      </c>
      <c r="I738" s="5" t="str">
        <f>INDEX(Variables!$C$5:$C$65,MATCH($A738,Variables!$A$5:$A$65,0))</f>
        <v>$/GJ real</v>
      </c>
      <c r="J738" s="5" t="str">
        <f>INDEX(Variables!$E$5:$E$65,MATCH($A738,Variables!$A$5:$A$65,0))</f>
        <v>max(rpb of the price fuel + nce x (1 + VAT rate), 0.01)</v>
      </c>
      <c r="K738" s="5"/>
      <c r="L738" s="23" t="str">
        <f>LOWER(Settings!$C$4)&amp;".mit."&amp;$A738&amp;IF($C738="","","."&amp;$C738&amp;"."&amp;$B738)&amp;IF(INDEX(Variables!$D$5:$D$65,MATCH($A738,Variables!$A$5:$A$65,0))="","","."&amp;INDEX(Variables!$D$5:$D$65,MATCH($A738,Variables!$A$5:$A$65,0)))&amp;"."&amp;L$5</f>
        <v>egy.mit.atp.nfm.oop.e.1</v>
      </c>
      <c r="M738" s="38">
        <f t="shared" ref="M738:Y738" si="652">MAX(INDEX(M$184:M$195,$D738)+M729*(1+$E738),0.01)</f>
        <v>6.1565025275978833</v>
      </c>
      <c r="N738" s="37">
        <f t="shared" si="652"/>
        <v>4.8991170230239627</v>
      </c>
      <c r="O738" s="37">
        <f t="shared" si="652"/>
        <v>4.3171443814005652</v>
      </c>
      <c r="P738" s="37">
        <f t="shared" si="652"/>
        <v>4.3171443814005652</v>
      </c>
      <c r="Q738" s="37">
        <f t="shared" si="652"/>
        <v>4.3171443814005652</v>
      </c>
      <c r="R738" s="37">
        <f t="shared" si="652"/>
        <v>4.3171443814005652</v>
      </c>
      <c r="S738" s="37">
        <f t="shared" si="652"/>
        <v>4.3171443814005652</v>
      </c>
      <c r="T738" s="37">
        <f t="shared" si="652"/>
        <v>4.3171443814005652</v>
      </c>
      <c r="U738" s="37">
        <f t="shared" si="652"/>
        <v>4.3171443814005652</v>
      </c>
      <c r="V738" s="37">
        <f t="shared" si="652"/>
        <v>4.3171443814005652</v>
      </c>
      <c r="W738" s="37">
        <f t="shared" si="652"/>
        <v>4.3171443814005652</v>
      </c>
      <c r="X738" s="37">
        <f t="shared" si="652"/>
        <v>4.3171443814005652</v>
      </c>
      <c r="Y738" s="37">
        <f t="shared" si="652"/>
        <v>4.3171443814005652</v>
      </c>
      <c r="Z738" s="39">
        <f>POSTTAX(INDEX(Z$184:Z$195,$D738),Z729,$E738)</f>
        <v>4.3171443814005652</v>
      </c>
      <c r="AA738" s="39"/>
      <c r="AB738" s="23" t="str">
        <f>LOWER(Settings!$C$4)&amp;".mit."&amp;$A738&amp;IF($C738="","","."&amp;$C738&amp;"."&amp;$B738)&amp;IF(INDEX(Variables!$D$5:$D$65,MATCH($A738,Variables!$A$5:$A$65,0))="","","."&amp;INDEX(Variables!$D$5:$D$65,MATCH($A738,Variables!$A$5:$A$65,0)))&amp;"."&amp;AB$5</f>
        <v>egy.mit.atp.nfm.oop.e.2</v>
      </c>
      <c r="AC738" s="38">
        <f t="shared" ref="AC738:AO738" si="653">MAX(INDEX(AC$184:AC$195,$D738)+AC729*(1+$E738),0.01)</f>
        <v>6.1565025275978833</v>
      </c>
      <c r="AD738" s="37">
        <f t="shared" si="653"/>
        <v>4.8991170230239627</v>
      </c>
      <c r="AE738" s="37">
        <f t="shared" si="653"/>
        <v>4.3171443814005652</v>
      </c>
      <c r="AF738" s="37">
        <f t="shared" si="653"/>
        <v>4.3171443814005652</v>
      </c>
      <c r="AG738" s="37">
        <f t="shared" si="653"/>
        <v>4.3171443814005652</v>
      </c>
      <c r="AH738" s="37">
        <f t="shared" si="653"/>
        <v>6.065904381400566</v>
      </c>
      <c r="AI738" s="37">
        <f t="shared" si="653"/>
        <v>6.065904381400566</v>
      </c>
      <c r="AJ738" s="37">
        <f t="shared" si="653"/>
        <v>6.065904381400566</v>
      </c>
      <c r="AK738" s="37">
        <f t="shared" si="653"/>
        <v>6.065904381400566</v>
      </c>
      <c r="AL738" s="37">
        <f t="shared" si="653"/>
        <v>6.065904381400566</v>
      </c>
      <c r="AM738" s="37">
        <f t="shared" si="653"/>
        <v>6.065904381400566</v>
      </c>
      <c r="AN738" s="37">
        <f t="shared" si="653"/>
        <v>6.065904381400566</v>
      </c>
      <c r="AO738" s="37">
        <f t="shared" si="653"/>
        <v>6.065904381400566</v>
      </c>
      <c r="AP738" s="39">
        <f>POSTTAX(INDEX(AP$184:AP$195,$D738),AP729,$E738)</f>
        <v>6.065904381400566</v>
      </c>
    </row>
    <row r="739" spans="1:42" hidden="1" outlineLevel="2" x14ac:dyDescent="0.25">
      <c r="A739" s="5" t="s">
        <v>934</v>
      </c>
      <c r="B739" s="5" t="s">
        <v>877</v>
      </c>
      <c r="C739" s="5" t="s">
        <v>889</v>
      </c>
      <c r="D739" s="37">
        <f>INDEX(Inputs!$R$5:$R$132,MATCH($B739&amp;"|"&amp;$C739,Inputs!$A$5:$A$132,0))</f>
        <v>12</v>
      </c>
      <c r="E739" s="37">
        <f>INDEX(Inputs!$S$5:$S$132,MATCH($B739&amp;"|"&amp;$C739,Inputs!$A$5:$A$132,0))</f>
        <v>0</v>
      </c>
      <c r="F739" s="36"/>
      <c r="G739" s="36"/>
      <c r="H739" s="5" t="str">
        <f>INDEX(Variables!$B$5:$B$65,MATCH($A739,Variables!$A$5:$A$65,0))&amp;IF($C739="",""," | "&amp;INDEX(Mapping!$B$5:$B$26,MATCH($C739,Mapping!$A$5:$A$26,0))&amp;" | "&amp;INDEX(Mapping!$B$30:$B$41,MATCH($B739,Mapping!$A$30:$A$41,0)))</f>
        <v>After-tax price | Other metals | Biomass</v>
      </c>
      <c r="I739" s="5" t="str">
        <f>INDEX(Variables!$C$5:$C$65,MATCH($A739,Variables!$A$5:$A$65,0))</f>
        <v>$/GJ real</v>
      </c>
      <c r="J739" s="5" t="str">
        <f>INDEX(Variables!$E$5:$E$65,MATCH($A739,Variables!$A$5:$A$65,0))</f>
        <v>max(rpb of the price fuel + nce x (1 + VAT rate), 0.01)</v>
      </c>
      <c r="K739" s="5"/>
      <c r="L739" s="23" t="str">
        <f>LOWER(Settings!$C$4)&amp;".mit."&amp;$A739&amp;IF($C739="","","."&amp;$C739&amp;"."&amp;$B739)&amp;IF(INDEX(Variables!$D$5:$D$65,MATCH($A739,Variables!$A$5:$A$65,0))="","","."&amp;INDEX(Variables!$D$5:$D$65,MATCH($A739,Variables!$A$5:$A$65,0)))&amp;"."&amp;L$5</f>
        <v>egy.mit.atp.nfm.bio.e.1</v>
      </c>
      <c r="M739" s="38">
        <f t="shared" ref="M739:Y739" si="654">MAX(INDEX(M$184:M$195,$D739)+M730*(1+$E739),0.01)</f>
        <v>14.470551096834159</v>
      </c>
      <c r="N739" s="37">
        <f t="shared" si="654"/>
        <v>14.470200555728038</v>
      </c>
      <c r="O739" s="37">
        <f t="shared" si="654"/>
        <v>14.470971901687905</v>
      </c>
      <c r="P739" s="37">
        <f t="shared" si="654"/>
        <v>14.470971901687905</v>
      </c>
      <c r="Q739" s="37">
        <f t="shared" si="654"/>
        <v>14.470971901687905</v>
      </c>
      <c r="R739" s="37">
        <f t="shared" si="654"/>
        <v>14.470971901687905</v>
      </c>
      <c r="S739" s="37">
        <f t="shared" si="654"/>
        <v>14.470971901687905</v>
      </c>
      <c r="T739" s="37">
        <f t="shared" si="654"/>
        <v>14.470971901687905</v>
      </c>
      <c r="U739" s="37">
        <f t="shared" si="654"/>
        <v>14.470971901687905</v>
      </c>
      <c r="V739" s="37">
        <f t="shared" si="654"/>
        <v>14.470971901687905</v>
      </c>
      <c r="W739" s="37">
        <f t="shared" si="654"/>
        <v>14.470971901687905</v>
      </c>
      <c r="X739" s="37">
        <f t="shared" si="654"/>
        <v>14.470971901687905</v>
      </c>
      <c r="Y739" s="37">
        <f t="shared" si="654"/>
        <v>14.470971901687905</v>
      </c>
      <c r="Z739" s="39">
        <f>POSTTAX(INDEX(Z$184:Z$195,$D739),Z730,$E739)</f>
        <v>14.470971901687905</v>
      </c>
      <c r="AA739" s="39"/>
      <c r="AB739" s="23" t="str">
        <f>LOWER(Settings!$C$4)&amp;".mit."&amp;$A739&amp;IF($C739="","","."&amp;$C739&amp;"."&amp;$B739)&amp;IF(INDEX(Variables!$D$5:$D$65,MATCH($A739,Variables!$A$5:$A$65,0))="","","."&amp;INDEX(Variables!$D$5:$D$65,MATCH($A739,Variables!$A$5:$A$65,0)))&amp;"."&amp;AB$5</f>
        <v>egy.mit.atp.nfm.bio.e.2</v>
      </c>
      <c r="AC739" s="38">
        <f t="shared" ref="AC739:AO739" si="655">MAX(INDEX(AC$184:AC$195,$D739)+AC730*(1+$E739),0.01)</f>
        <v>14.470551096834159</v>
      </c>
      <c r="AD739" s="37">
        <f t="shared" si="655"/>
        <v>14.470200555728038</v>
      </c>
      <c r="AE739" s="37">
        <f t="shared" si="655"/>
        <v>14.470971901687905</v>
      </c>
      <c r="AF739" s="37">
        <f t="shared" si="655"/>
        <v>14.470971901687905</v>
      </c>
      <c r="AG739" s="37">
        <f t="shared" si="655"/>
        <v>14.470971901687905</v>
      </c>
      <c r="AH739" s="37">
        <f t="shared" si="655"/>
        <v>14.470971901687905</v>
      </c>
      <c r="AI739" s="37">
        <f t="shared" si="655"/>
        <v>14.470971901687905</v>
      </c>
      <c r="AJ739" s="37">
        <f t="shared" si="655"/>
        <v>14.470971901687905</v>
      </c>
      <c r="AK739" s="37">
        <f t="shared" si="655"/>
        <v>14.470971901687905</v>
      </c>
      <c r="AL739" s="37">
        <f t="shared" si="655"/>
        <v>14.470971901687905</v>
      </c>
      <c r="AM739" s="37">
        <f t="shared" si="655"/>
        <v>14.470971901687905</v>
      </c>
      <c r="AN739" s="37">
        <f t="shared" si="655"/>
        <v>14.470971901687905</v>
      </c>
      <c r="AO739" s="37">
        <f t="shared" si="655"/>
        <v>14.470971901687905</v>
      </c>
      <c r="AP739" s="39">
        <f>POSTTAX(INDEX(AP$184:AP$195,$D739),AP730,$E739)</f>
        <v>14.470971901687905</v>
      </c>
    </row>
    <row r="740" spans="1:42" hidden="1" outlineLevel="2" x14ac:dyDescent="0.25"/>
    <row r="741" spans="1:42" hidden="1" outlineLevel="2" x14ac:dyDescent="0.25">
      <c r="A741" s="5" t="s">
        <v>935</v>
      </c>
      <c r="B741" s="5" t="s">
        <v>869</v>
      </c>
      <c r="C741" s="5" t="s">
        <v>889</v>
      </c>
      <c r="D741" s="37">
        <f>INDEX(Inputs!$M$5:$M$132,MATCH($B741&amp;"|"&amp;$C741,Inputs!$A$5:$A$132,0))</f>
        <v>4</v>
      </c>
      <c r="E741" s="37">
        <f>INDEX(Inputs!$T$5:$T$132,MATCH($B741&amp;"|"&amp;$C741,Inputs!$A$5:$A$132,0))</f>
        <v>0.1</v>
      </c>
      <c r="F741" s="37">
        <f>INDEX(Inputs!$K$5:$K$132,MATCH($B741&amp;"|"&amp;$C741,Inputs!$A$5:$A$132,0))</f>
        <v>11</v>
      </c>
      <c r="G741" s="36"/>
      <c r="H741" s="5" t="str">
        <f>INDEX(Variables!$B$5:$B$65,MATCH($A741,Variables!$A$5:$A$65,0))&amp;IF($C741="",""," | "&amp;INDEX(Mapping!$B$5:$B$26,MATCH($C741,Mapping!$A$5:$A$26,0))&amp;" | "&amp;INDEX(Mapping!$B$30:$B$41,MATCH($B741,Mapping!$A$30:$A$41,0)))</f>
        <v>Shadow price on the efficiency margin | Other metals | Coal</v>
      </c>
      <c r="I741" s="5" t="str">
        <f>INDEX(Variables!$C$5:$C$65,MATCH($A741,Variables!$A$5:$A$65,0))</f>
        <v>$/GJ</v>
      </c>
      <c r="J741" s="5" t="str">
        <f>INDEX(Variables!$E$5:$E$65,MATCH($A741,Variables!$A$5:$A$65,0))</f>
        <v>Sector shadow price x EF x share</v>
      </c>
      <c r="K741" s="5"/>
      <c r="L741" s="23" t="str">
        <f>LOWER(Settings!$C$4)&amp;".mit."&amp;$A741&amp;IF($C741="","","."&amp;$C741&amp;"."&amp;$B741)&amp;IF(INDEX(Variables!$D$5:$D$65,MATCH($A741,Variables!$A$5:$A$65,0))="","","."&amp;INDEX(Variables!$D$5:$D$65,MATCH($A741,Variables!$A$5:$A$65,0)))&amp;"."&amp;L$5</f>
        <v>egy.mit.shp.nfm.coa.1</v>
      </c>
      <c r="M741" s="38">
        <f t="shared" ref="M741:Z748" si="656">INDEX(M$127:M$130,$D741)*$E741*INDEX(M$131:M$147,$F741)</f>
        <v>0</v>
      </c>
      <c r="N741" s="37">
        <f t="shared" si="656"/>
        <v>0</v>
      </c>
      <c r="O741" s="37">
        <f t="shared" si="656"/>
        <v>0</v>
      </c>
      <c r="P741" s="37">
        <f t="shared" si="656"/>
        <v>0</v>
      </c>
      <c r="Q741" s="37">
        <f t="shared" si="656"/>
        <v>0</v>
      </c>
      <c r="R741" s="37">
        <f t="shared" si="656"/>
        <v>0</v>
      </c>
      <c r="S741" s="37">
        <f t="shared" si="656"/>
        <v>0</v>
      </c>
      <c r="T741" s="37">
        <f t="shared" si="656"/>
        <v>0</v>
      </c>
      <c r="U741" s="37">
        <f t="shared" si="656"/>
        <v>0</v>
      </c>
      <c r="V741" s="37">
        <f t="shared" si="656"/>
        <v>0</v>
      </c>
      <c r="W741" s="37">
        <f t="shared" si="656"/>
        <v>0</v>
      </c>
      <c r="X741" s="37">
        <f t="shared" si="656"/>
        <v>0</v>
      </c>
      <c r="Y741" s="37">
        <f t="shared" si="656"/>
        <v>0</v>
      </c>
      <c r="Z741" s="37">
        <f t="shared" si="656"/>
        <v>0</v>
      </c>
      <c r="AA741" s="37"/>
      <c r="AB741" s="23" t="str">
        <f>LOWER(Settings!$C$4)&amp;".mit."&amp;$A741&amp;IF($C741="","","."&amp;$C741&amp;"."&amp;$B741)&amp;IF(INDEX(Variables!$D$5:$D$65,MATCH($A741,Variables!$A$5:$A$65,0))="","","."&amp;INDEX(Variables!$D$5:$D$65,MATCH($A741,Variables!$A$5:$A$65,0)))&amp;"."&amp;AB$5</f>
        <v>egy.mit.shp.nfm.coa.2</v>
      </c>
      <c r="AC741" s="38">
        <f t="shared" ref="AC741:AP748" si="657">INDEX(AC$127:AC$130,$D741)*$E741*INDEX(AC$131:AC$147,$F741)</f>
        <v>0</v>
      </c>
      <c r="AD741" s="37">
        <f t="shared" si="657"/>
        <v>0</v>
      </c>
      <c r="AE741" s="37">
        <f t="shared" si="657"/>
        <v>0</v>
      </c>
      <c r="AF741" s="37">
        <f t="shared" si="657"/>
        <v>0</v>
      </c>
      <c r="AG741" s="37">
        <f t="shared" si="657"/>
        <v>0</v>
      </c>
      <c r="AH741" s="37">
        <f t="shared" si="657"/>
        <v>0</v>
      </c>
      <c r="AI741" s="37">
        <f t="shared" si="657"/>
        <v>0</v>
      </c>
      <c r="AJ741" s="37">
        <f t="shared" si="657"/>
        <v>0</v>
      </c>
      <c r="AK741" s="37">
        <f t="shared" si="657"/>
        <v>0</v>
      </c>
      <c r="AL741" s="37">
        <f t="shared" si="657"/>
        <v>0</v>
      </c>
      <c r="AM741" s="37">
        <f t="shared" si="657"/>
        <v>0</v>
      </c>
      <c r="AN741" s="37">
        <f t="shared" si="657"/>
        <v>0</v>
      </c>
      <c r="AO741" s="37">
        <f t="shared" si="657"/>
        <v>0</v>
      </c>
      <c r="AP741" s="37">
        <f t="shared" si="657"/>
        <v>0</v>
      </c>
    </row>
    <row r="742" spans="1:42" hidden="1" outlineLevel="2" x14ac:dyDescent="0.25">
      <c r="A742" s="5" t="s">
        <v>935</v>
      </c>
      <c r="B742" s="5" t="s">
        <v>871</v>
      </c>
      <c r="C742" s="5" t="s">
        <v>889</v>
      </c>
      <c r="D742" s="37">
        <f>INDEX(Inputs!$M$5:$M$132,MATCH($B742&amp;"|"&amp;$C742,Inputs!$A$5:$A$132,0))</f>
        <v>4</v>
      </c>
      <c r="E742" s="37">
        <f>INDEX(Inputs!$T$5:$T$132,MATCH($B742&amp;"|"&amp;$C742,Inputs!$A$5:$A$132,0))</f>
        <v>5.5800000000000002E-2</v>
      </c>
      <c r="F742" s="37">
        <f>INDEX(Inputs!$K$5:$K$132,MATCH($B742&amp;"|"&amp;$C742,Inputs!$A$5:$A$132,0))</f>
        <v>11</v>
      </c>
      <c r="G742" s="36"/>
      <c r="H742" s="5" t="str">
        <f>INDEX(Variables!$B$5:$B$65,MATCH($A742,Variables!$A$5:$A$65,0))&amp;IF($C742="",""," | "&amp;INDEX(Mapping!$B$5:$B$26,MATCH($C742,Mapping!$A$5:$A$26,0))&amp;" | "&amp;INDEX(Mapping!$B$30:$B$41,MATCH($B742,Mapping!$A$30:$A$41,0)))</f>
        <v>Shadow price on the efficiency margin | Other metals | Natural gas</v>
      </c>
      <c r="I742" s="5" t="str">
        <f>INDEX(Variables!$C$5:$C$65,MATCH($A742,Variables!$A$5:$A$65,0))</f>
        <v>$/GJ</v>
      </c>
      <c r="J742" s="5" t="str">
        <f>INDEX(Variables!$E$5:$E$65,MATCH($A742,Variables!$A$5:$A$65,0))</f>
        <v>Sector shadow price x EF x share</v>
      </c>
      <c r="K742" s="5"/>
      <c r="L742" s="23" t="str">
        <f>LOWER(Settings!$C$4)&amp;".mit."&amp;$A742&amp;IF($C742="","","."&amp;$C742&amp;"."&amp;$B742)&amp;IF(INDEX(Variables!$D$5:$D$65,MATCH($A742,Variables!$A$5:$A$65,0))="","","."&amp;INDEX(Variables!$D$5:$D$65,MATCH($A742,Variables!$A$5:$A$65,0)))&amp;"."&amp;L$5</f>
        <v>egy.mit.shp.nfm.nga.1</v>
      </c>
      <c r="M742" s="38">
        <f t="shared" si="656"/>
        <v>0</v>
      </c>
      <c r="N742" s="37">
        <f t="shared" si="656"/>
        <v>0</v>
      </c>
      <c r="O742" s="37">
        <f t="shared" si="656"/>
        <v>0</v>
      </c>
      <c r="P742" s="37">
        <f t="shared" si="656"/>
        <v>0</v>
      </c>
      <c r="Q742" s="37">
        <f t="shared" si="656"/>
        <v>0</v>
      </c>
      <c r="R742" s="37">
        <f t="shared" si="656"/>
        <v>0</v>
      </c>
      <c r="S742" s="37">
        <f t="shared" si="656"/>
        <v>0</v>
      </c>
      <c r="T742" s="37">
        <f t="shared" si="656"/>
        <v>0</v>
      </c>
      <c r="U742" s="37">
        <f t="shared" si="656"/>
        <v>0</v>
      </c>
      <c r="V742" s="37">
        <f t="shared" si="656"/>
        <v>0</v>
      </c>
      <c r="W742" s="37">
        <f t="shared" si="656"/>
        <v>0</v>
      </c>
      <c r="X742" s="37">
        <f t="shared" si="656"/>
        <v>0</v>
      </c>
      <c r="Y742" s="37">
        <f t="shared" si="656"/>
        <v>0</v>
      </c>
      <c r="Z742" s="37">
        <f t="shared" si="656"/>
        <v>0</v>
      </c>
      <c r="AA742" s="37"/>
      <c r="AB742" s="23" t="str">
        <f>LOWER(Settings!$C$4)&amp;".mit."&amp;$A742&amp;IF($C742="","","."&amp;$C742&amp;"."&amp;$B742)&amp;IF(INDEX(Variables!$D$5:$D$65,MATCH($A742,Variables!$A$5:$A$65,0))="","","."&amp;INDEX(Variables!$D$5:$D$65,MATCH($A742,Variables!$A$5:$A$65,0)))&amp;"."&amp;AB$5</f>
        <v>egy.mit.shp.nfm.nga.2</v>
      </c>
      <c r="AC742" s="38">
        <f t="shared" si="657"/>
        <v>0</v>
      </c>
      <c r="AD742" s="37">
        <f t="shared" si="657"/>
        <v>0</v>
      </c>
      <c r="AE742" s="37">
        <f t="shared" si="657"/>
        <v>0</v>
      </c>
      <c r="AF742" s="37">
        <f t="shared" si="657"/>
        <v>0</v>
      </c>
      <c r="AG742" s="37">
        <f t="shared" si="657"/>
        <v>0</v>
      </c>
      <c r="AH742" s="37">
        <f t="shared" si="657"/>
        <v>0</v>
      </c>
      <c r="AI742" s="37">
        <f t="shared" si="657"/>
        <v>0</v>
      </c>
      <c r="AJ742" s="37">
        <f t="shared" si="657"/>
        <v>0</v>
      </c>
      <c r="AK742" s="37">
        <f t="shared" si="657"/>
        <v>0</v>
      </c>
      <c r="AL742" s="37">
        <f t="shared" si="657"/>
        <v>0</v>
      </c>
      <c r="AM742" s="37">
        <f t="shared" si="657"/>
        <v>0</v>
      </c>
      <c r="AN742" s="37">
        <f t="shared" si="657"/>
        <v>0</v>
      </c>
      <c r="AO742" s="37">
        <f t="shared" si="657"/>
        <v>0</v>
      </c>
      <c r="AP742" s="37">
        <f t="shared" si="657"/>
        <v>0</v>
      </c>
    </row>
    <row r="743" spans="1:42" hidden="1" outlineLevel="2" x14ac:dyDescent="0.25">
      <c r="A743" s="5" t="s">
        <v>935</v>
      </c>
      <c r="B743" s="5" t="s">
        <v>872</v>
      </c>
      <c r="C743" s="5" t="s">
        <v>889</v>
      </c>
      <c r="D743" s="37">
        <f>INDEX(Inputs!$M$5:$M$132,MATCH($B743&amp;"|"&amp;$C743,Inputs!$A$5:$A$132,0))</f>
        <v>4</v>
      </c>
      <c r="E743" s="37">
        <f>INDEX(Inputs!$T$5:$T$132,MATCH($B743&amp;"|"&amp;$C743,Inputs!$A$5:$A$132,0))</f>
        <v>6.7793000000000006E-2</v>
      </c>
      <c r="F743" s="37">
        <f>INDEX(Inputs!$K$5:$K$132,MATCH($B743&amp;"|"&amp;$C743,Inputs!$A$5:$A$132,0))</f>
        <v>11</v>
      </c>
      <c r="G743" s="36"/>
      <c r="H743" s="5" t="str">
        <f>INDEX(Variables!$B$5:$B$65,MATCH($A743,Variables!$A$5:$A$65,0))&amp;IF($C743="",""," | "&amp;INDEX(Mapping!$B$5:$B$26,MATCH($C743,Mapping!$A$5:$A$26,0))&amp;" | "&amp;INDEX(Mapping!$B$30:$B$41,MATCH($B743,Mapping!$A$30:$A$41,0)))</f>
        <v>Shadow price on the efficiency margin | Other metals | Gasoline</v>
      </c>
      <c r="I743" s="5" t="str">
        <f>INDEX(Variables!$C$5:$C$65,MATCH($A743,Variables!$A$5:$A$65,0))</f>
        <v>$/GJ</v>
      </c>
      <c r="J743" s="5" t="str">
        <f>INDEX(Variables!$E$5:$E$65,MATCH($A743,Variables!$A$5:$A$65,0))</f>
        <v>Sector shadow price x EF x share</v>
      </c>
      <c r="K743" s="5"/>
      <c r="L743" s="23" t="str">
        <f>LOWER(Settings!$C$4)&amp;".mit."&amp;$A743&amp;IF($C743="","","."&amp;$C743&amp;"."&amp;$B743)&amp;IF(INDEX(Variables!$D$5:$D$65,MATCH($A743,Variables!$A$5:$A$65,0))="","","."&amp;INDEX(Variables!$D$5:$D$65,MATCH($A743,Variables!$A$5:$A$65,0)))&amp;"."&amp;L$5</f>
        <v>egy.mit.shp.nfm.gso.1</v>
      </c>
      <c r="M743" s="38">
        <f t="shared" si="656"/>
        <v>0</v>
      </c>
      <c r="N743" s="37">
        <f t="shared" si="656"/>
        <v>0</v>
      </c>
      <c r="O743" s="37">
        <f t="shared" si="656"/>
        <v>0</v>
      </c>
      <c r="P743" s="37">
        <f t="shared" si="656"/>
        <v>0</v>
      </c>
      <c r="Q743" s="37">
        <f t="shared" si="656"/>
        <v>0</v>
      </c>
      <c r="R743" s="37">
        <f t="shared" si="656"/>
        <v>0</v>
      </c>
      <c r="S743" s="37">
        <f t="shared" si="656"/>
        <v>0</v>
      </c>
      <c r="T743" s="37">
        <f t="shared" si="656"/>
        <v>0</v>
      </c>
      <c r="U743" s="37">
        <f t="shared" si="656"/>
        <v>0</v>
      </c>
      <c r="V743" s="37">
        <f t="shared" si="656"/>
        <v>0</v>
      </c>
      <c r="W743" s="37">
        <f t="shared" si="656"/>
        <v>0</v>
      </c>
      <c r="X743" s="37">
        <f t="shared" si="656"/>
        <v>0</v>
      </c>
      <c r="Y743" s="37">
        <f t="shared" si="656"/>
        <v>0</v>
      </c>
      <c r="Z743" s="37">
        <f t="shared" si="656"/>
        <v>0</v>
      </c>
      <c r="AA743" s="37"/>
      <c r="AB743" s="23" t="str">
        <f>LOWER(Settings!$C$4)&amp;".mit."&amp;$A743&amp;IF($C743="","","."&amp;$C743&amp;"."&amp;$B743)&amp;IF(INDEX(Variables!$D$5:$D$65,MATCH($A743,Variables!$A$5:$A$65,0))="","","."&amp;INDEX(Variables!$D$5:$D$65,MATCH($A743,Variables!$A$5:$A$65,0)))&amp;"."&amp;AB$5</f>
        <v>egy.mit.shp.nfm.gso.2</v>
      </c>
      <c r="AC743" s="38">
        <f t="shared" si="657"/>
        <v>0</v>
      </c>
      <c r="AD743" s="37">
        <f t="shared" si="657"/>
        <v>0</v>
      </c>
      <c r="AE743" s="37">
        <f t="shared" si="657"/>
        <v>0</v>
      </c>
      <c r="AF743" s="37">
        <f t="shared" si="657"/>
        <v>0</v>
      </c>
      <c r="AG743" s="37">
        <f t="shared" si="657"/>
        <v>0</v>
      </c>
      <c r="AH743" s="37">
        <f t="shared" si="657"/>
        <v>0</v>
      </c>
      <c r="AI743" s="37">
        <f t="shared" si="657"/>
        <v>0</v>
      </c>
      <c r="AJ743" s="37">
        <f t="shared" si="657"/>
        <v>0</v>
      </c>
      <c r="AK743" s="37">
        <f t="shared" si="657"/>
        <v>0</v>
      </c>
      <c r="AL743" s="37">
        <f t="shared" si="657"/>
        <v>0</v>
      </c>
      <c r="AM743" s="37">
        <f t="shared" si="657"/>
        <v>0</v>
      </c>
      <c r="AN743" s="37">
        <f t="shared" si="657"/>
        <v>0</v>
      </c>
      <c r="AO743" s="37">
        <f t="shared" si="657"/>
        <v>0</v>
      </c>
      <c r="AP743" s="37">
        <f t="shared" si="657"/>
        <v>0</v>
      </c>
    </row>
    <row r="744" spans="1:42" hidden="1" outlineLevel="2" x14ac:dyDescent="0.25">
      <c r="A744" s="5" t="s">
        <v>935</v>
      </c>
      <c r="B744" s="5" t="s">
        <v>873</v>
      </c>
      <c r="C744" s="5" t="s">
        <v>889</v>
      </c>
      <c r="D744" s="37">
        <f>INDEX(Inputs!$M$5:$M$132,MATCH($B744&amp;"|"&amp;$C744,Inputs!$A$5:$A$132,0))</f>
        <v>4</v>
      </c>
      <c r="E744" s="37">
        <f>INDEX(Inputs!$T$5:$T$132,MATCH($B744&amp;"|"&amp;$C744,Inputs!$A$5:$A$132,0))</f>
        <v>7.1844999999999992E-2</v>
      </c>
      <c r="F744" s="37">
        <f>INDEX(Inputs!$K$5:$K$132,MATCH($B744&amp;"|"&amp;$C744,Inputs!$A$5:$A$132,0))</f>
        <v>11</v>
      </c>
      <c r="G744" s="36"/>
      <c r="H744" s="5" t="str">
        <f>INDEX(Variables!$B$5:$B$65,MATCH($A744,Variables!$A$5:$A$65,0))&amp;IF($C744="",""," | "&amp;INDEX(Mapping!$B$5:$B$26,MATCH($C744,Mapping!$A$5:$A$26,0))&amp;" | "&amp;INDEX(Mapping!$B$30:$B$41,MATCH($B744,Mapping!$A$30:$A$41,0)))</f>
        <v>Shadow price on the efficiency margin | Other metals | Diesel</v>
      </c>
      <c r="I744" s="5" t="str">
        <f>INDEX(Variables!$C$5:$C$65,MATCH($A744,Variables!$A$5:$A$65,0))</f>
        <v>$/GJ</v>
      </c>
      <c r="J744" s="5" t="str">
        <f>INDEX(Variables!$E$5:$E$65,MATCH($A744,Variables!$A$5:$A$65,0))</f>
        <v>Sector shadow price x EF x share</v>
      </c>
      <c r="K744" s="5"/>
      <c r="L744" s="23" t="str">
        <f>LOWER(Settings!$C$4)&amp;".mit."&amp;$A744&amp;IF($C744="","","."&amp;$C744&amp;"."&amp;$B744)&amp;IF(INDEX(Variables!$D$5:$D$65,MATCH($A744,Variables!$A$5:$A$65,0))="","","."&amp;INDEX(Variables!$D$5:$D$65,MATCH($A744,Variables!$A$5:$A$65,0)))&amp;"."&amp;L$5</f>
        <v>egy.mit.shp.nfm.die.1</v>
      </c>
      <c r="M744" s="38">
        <f t="shared" si="656"/>
        <v>0</v>
      </c>
      <c r="N744" s="37">
        <f t="shared" si="656"/>
        <v>0</v>
      </c>
      <c r="O744" s="37">
        <f t="shared" si="656"/>
        <v>0</v>
      </c>
      <c r="P744" s="37">
        <f t="shared" si="656"/>
        <v>0</v>
      </c>
      <c r="Q744" s="37">
        <f t="shared" si="656"/>
        <v>0</v>
      </c>
      <c r="R744" s="37">
        <f t="shared" si="656"/>
        <v>0</v>
      </c>
      <c r="S744" s="37">
        <f t="shared" si="656"/>
        <v>0</v>
      </c>
      <c r="T744" s="37">
        <f t="shared" si="656"/>
        <v>0</v>
      </c>
      <c r="U744" s="37">
        <f t="shared" si="656"/>
        <v>0</v>
      </c>
      <c r="V744" s="37">
        <f t="shared" si="656"/>
        <v>0</v>
      </c>
      <c r="W744" s="37">
        <f t="shared" si="656"/>
        <v>0</v>
      </c>
      <c r="X744" s="37">
        <f t="shared" si="656"/>
        <v>0</v>
      </c>
      <c r="Y744" s="37">
        <f t="shared" si="656"/>
        <v>0</v>
      </c>
      <c r="Z744" s="37">
        <f t="shared" si="656"/>
        <v>0</v>
      </c>
      <c r="AA744" s="37"/>
      <c r="AB744" s="23" t="str">
        <f>LOWER(Settings!$C$4)&amp;".mit."&amp;$A744&amp;IF($C744="","","."&amp;$C744&amp;"."&amp;$B744)&amp;IF(INDEX(Variables!$D$5:$D$65,MATCH($A744,Variables!$A$5:$A$65,0))="","","."&amp;INDEX(Variables!$D$5:$D$65,MATCH($A744,Variables!$A$5:$A$65,0)))&amp;"."&amp;AB$5</f>
        <v>egy.mit.shp.nfm.die.2</v>
      </c>
      <c r="AC744" s="38">
        <f t="shared" si="657"/>
        <v>0</v>
      </c>
      <c r="AD744" s="37">
        <f t="shared" si="657"/>
        <v>0</v>
      </c>
      <c r="AE744" s="37">
        <f t="shared" si="657"/>
        <v>0</v>
      </c>
      <c r="AF744" s="37">
        <f t="shared" si="657"/>
        <v>0</v>
      </c>
      <c r="AG744" s="37">
        <f t="shared" si="657"/>
        <v>0</v>
      </c>
      <c r="AH744" s="37">
        <f t="shared" si="657"/>
        <v>0</v>
      </c>
      <c r="AI744" s="37">
        <f t="shared" si="657"/>
        <v>0</v>
      </c>
      <c r="AJ744" s="37">
        <f t="shared" si="657"/>
        <v>0</v>
      </c>
      <c r="AK744" s="37">
        <f t="shared" si="657"/>
        <v>0</v>
      </c>
      <c r="AL744" s="37">
        <f t="shared" si="657"/>
        <v>0</v>
      </c>
      <c r="AM744" s="37">
        <f t="shared" si="657"/>
        <v>0</v>
      </c>
      <c r="AN744" s="37">
        <f t="shared" si="657"/>
        <v>0</v>
      </c>
      <c r="AO744" s="37">
        <f t="shared" si="657"/>
        <v>0</v>
      </c>
      <c r="AP744" s="37">
        <f t="shared" si="657"/>
        <v>0</v>
      </c>
    </row>
    <row r="745" spans="1:42" hidden="1" outlineLevel="2" x14ac:dyDescent="0.25">
      <c r="A745" s="5" t="s">
        <v>935</v>
      </c>
      <c r="B745" s="5" t="s">
        <v>874</v>
      </c>
      <c r="C745" s="5" t="s">
        <v>889</v>
      </c>
      <c r="D745" s="37">
        <f>INDEX(Inputs!$M$5:$M$132,MATCH($B745&amp;"|"&amp;$C745,Inputs!$A$5:$A$132,0))</f>
        <v>4</v>
      </c>
      <c r="E745" s="37">
        <f>INDEX(Inputs!$T$5:$T$132,MATCH($B745&amp;"|"&amp;$C745,Inputs!$A$5:$A$132,0))</f>
        <v>6.8599999999999994E-2</v>
      </c>
      <c r="F745" s="37">
        <f>INDEX(Inputs!$K$5:$K$132,MATCH($B745&amp;"|"&amp;$C745,Inputs!$A$5:$A$132,0))</f>
        <v>11</v>
      </c>
      <c r="G745" s="36"/>
      <c r="H745" s="5" t="str">
        <f>INDEX(Variables!$B$5:$B$65,MATCH($A745,Variables!$A$5:$A$65,0))&amp;IF($C745="",""," | "&amp;INDEX(Mapping!$B$5:$B$26,MATCH($C745,Mapping!$A$5:$A$26,0))&amp;" | "&amp;INDEX(Mapping!$B$30:$B$41,MATCH($B745,Mapping!$A$30:$A$41,0)))</f>
        <v>Shadow price on the efficiency margin | Other metals | LPG</v>
      </c>
      <c r="I745" s="5" t="str">
        <f>INDEX(Variables!$C$5:$C$65,MATCH($A745,Variables!$A$5:$A$65,0))</f>
        <v>$/GJ</v>
      </c>
      <c r="J745" s="5" t="str">
        <f>INDEX(Variables!$E$5:$E$65,MATCH($A745,Variables!$A$5:$A$65,0))</f>
        <v>Sector shadow price x EF x share</v>
      </c>
      <c r="K745" s="5"/>
      <c r="L745" s="23" t="str">
        <f>LOWER(Settings!$C$4)&amp;".mit."&amp;$A745&amp;IF($C745="","","."&amp;$C745&amp;"."&amp;$B745)&amp;IF(INDEX(Variables!$D$5:$D$65,MATCH($A745,Variables!$A$5:$A$65,0))="","","."&amp;INDEX(Variables!$D$5:$D$65,MATCH($A745,Variables!$A$5:$A$65,0)))&amp;"."&amp;L$5</f>
        <v>egy.mit.shp.nfm.lpg.1</v>
      </c>
      <c r="M745" s="38">
        <f t="shared" si="656"/>
        <v>0</v>
      </c>
      <c r="N745" s="37">
        <f t="shared" si="656"/>
        <v>0</v>
      </c>
      <c r="O745" s="37">
        <f t="shared" si="656"/>
        <v>0</v>
      </c>
      <c r="P745" s="37">
        <f t="shared" si="656"/>
        <v>0</v>
      </c>
      <c r="Q745" s="37">
        <f t="shared" si="656"/>
        <v>0</v>
      </c>
      <c r="R745" s="37">
        <f t="shared" si="656"/>
        <v>0</v>
      </c>
      <c r="S745" s="37">
        <f t="shared" si="656"/>
        <v>0</v>
      </c>
      <c r="T745" s="37">
        <f t="shared" si="656"/>
        <v>0</v>
      </c>
      <c r="U745" s="37">
        <f t="shared" si="656"/>
        <v>0</v>
      </c>
      <c r="V745" s="37">
        <f t="shared" si="656"/>
        <v>0</v>
      </c>
      <c r="W745" s="37">
        <f t="shared" si="656"/>
        <v>0</v>
      </c>
      <c r="X745" s="37">
        <f t="shared" si="656"/>
        <v>0</v>
      </c>
      <c r="Y745" s="37">
        <f t="shared" si="656"/>
        <v>0</v>
      </c>
      <c r="Z745" s="37">
        <f t="shared" si="656"/>
        <v>0</v>
      </c>
      <c r="AA745" s="37"/>
      <c r="AB745" s="23" t="str">
        <f>LOWER(Settings!$C$4)&amp;".mit."&amp;$A745&amp;IF($C745="","","."&amp;$C745&amp;"."&amp;$B745)&amp;IF(INDEX(Variables!$D$5:$D$65,MATCH($A745,Variables!$A$5:$A$65,0))="","","."&amp;INDEX(Variables!$D$5:$D$65,MATCH($A745,Variables!$A$5:$A$65,0)))&amp;"."&amp;AB$5</f>
        <v>egy.mit.shp.nfm.lpg.2</v>
      </c>
      <c r="AC745" s="38">
        <f t="shared" si="657"/>
        <v>0</v>
      </c>
      <c r="AD745" s="37">
        <f t="shared" si="657"/>
        <v>0</v>
      </c>
      <c r="AE745" s="37">
        <f t="shared" si="657"/>
        <v>0</v>
      </c>
      <c r="AF745" s="37">
        <f t="shared" si="657"/>
        <v>0</v>
      </c>
      <c r="AG745" s="37">
        <f t="shared" si="657"/>
        <v>0</v>
      </c>
      <c r="AH745" s="37">
        <f t="shared" si="657"/>
        <v>0</v>
      </c>
      <c r="AI745" s="37">
        <f t="shared" si="657"/>
        <v>0</v>
      </c>
      <c r="AJ745" s="37">
        <f t="shared" si="657"/>
        <v>0</v>
      </c>
      <c r="AK745" s="37">
        <f t="shared" si="657"/>
        <v>0</v>
      </c>
      <c r="AL745" s="37">
        <f t="shared" si="657"/>
        <v>0</v>
      </c>
      <c r="AM745" s="37">
        <f t="shared" si="657"/>
        <v>0</v>
      </c>
      <c r="AN745" s="37">
        <f t="shared" si="657"/>
        <v>0</v>
      </c>
      <c r="AO745" s="37">
        <f t="shared" si="657"/>
        <v>0</v>
      </c>
      <c r="AP745" s="37">
        <f t="shared" si="657"/>
        <v>0</v>
      </c>
    </row>
    <row r="746" spans="1:42" hidden="1" outlineLevel="2" x14ac:dyDescent="0.25">
      <c r="A746" s="5" t="s">
        <v>935</v>
      </c>
      <c r="B746" s="5" t="s">
        <v>875</v>
      </c>
      <c r="C746" s="5" t="s">
        <v>889</v>
      </c>
      <c r="D746" s="37">
        <f>INDEX(Inputs!$M$5:$M$132,MATCH($B746&amp;"|"&amp;$C746,Inputs!$A$5:$A$132,0))</f>
        <v>4</v>
      </c>
      <c r="E746" s="37">
        <f>INDEX(Inputs!$T$5:$T$132,MATCH($B746&amp;"|"&amp;$C746,Inputs!$A$5:$A$132,0))</f>
        <v>6.7793000000000006E-2</v>
      </c>
      <c r="F746" s="37">
        <f>INDEX(Inputs!$K$5:$K$132,MATCH($B746&amp;"|"&amp;$C746,Inputs!$A$5:$A$132,0))</f>
        <v>11</v>
      </c>
      <c r="G746" s="36"/>
      <c r="H746" s="5" t="str">
        <f>INDEX(Variables!$B$5:$B$65,MATCH($A746,Variables!$A$5:$A$65,0))&amp;IF($C746="",""," | "&amp;INDEX(Mapping!$B$5:$B$26,MATCH($C746,Mapping!$A$5:$A$26,0))&amp;" | "&amp;INDEX(Mapping!$B$30:$B$41,MATCH($B746,Mapping!$A$30:$A$41,0)))</f>
        <v>Shadow price on the efficiency margin | Other metals | Kerosene</v>
      </c>
      <c r="I746" s="5" t="str">
        <f>INDEX(Variables!$C$5:$C$65,MATCH($A746,Variables!$A$5:$A$65,0))</f>
        <v>$/GJ</v>
      </c>
      <c r="J746" s="5" t="str">
        <f>INDEX(Variables!$E$5:$E$65,MATCH($A746,Variables!$A$5:$A$65,0))</f>
        <v>Sector shadow price x EF x share</v>
      </c>
      <c r="K746" s="5"/>
      <c r="L746" s="23" t="str">
        <f>LOWER(Settings!$C$4)&amp;".mit."&amp;$A746&amp;IF($C746="","","."&amp;$C746&amp;"."&amp;$B746)&amp;IF(INDEX(Variables!$D$5:$D$65,MATCH($A746,Variables!$A$5:$A$65,0))="","","."&amp;INDEX(Variables!$D$5:$D$65,MATCH($A746,Variables!$A$5:$A$65,0)))&amp;"."&amp;L$5</f>
        <v>egy.mit.shp.nfm.ker.1</v>
      </c>
      <c r="M746" s="38">
        <f t="shared" si="656"/>
        <v>0</v>
      </c>
      <c r="N746" s="37">
        <f t="shared" si="656"/>
        <v>0</v>
      </c>
      <c r="O746" s="37">
        <f t="shared" si="656"/>
        <v>0</v>
      </c>
      <c r="P746" s="37">
        <f t="shared" si="656"/>
        <v>0</v>
      </c>
      <c r="Q746" s="37">
        <f t="shared" si="656"/>
        <v>0</v>
      </c>
      <c r="R746" s="37">
        <f t="shared" si="656"/>
        <v>0</v>
      </c>
      <c r="S746" s="37">
        <f t="shared" si="656"/>
        <v>0</v>
      </c>
      <c r="T746" s="37">
        <f t="shared" si="656"/>
        <v>0</v>
      </c>
      <c r="U746" s="37">
        <f t="shared" si="656"/>
        <v>0</v>
      </c>
      <c r="V746" s="37">
        <f t="shared" si="656"/>
        <v>0</v>
      </c>
      <c r="W746" s="37">
        <f t="shared" si="656"/>
        <v>0</v>
      </c>
      <c r="X746" s="37">
        <f t="shared" si="656"/>
        <v>0</v>
      </c>
      <c r="Y746" s="37">
        <f t="shared" si="656"/>
        <v>0</v>
      </c>
      <c r="Z746" s="37">
        <f t="shared" si="656"/>
        <v>0</v>
      </c>
      <c r="AA746" s="37"/>
      <c r="AB746" s="23" t="str">
        <f>LOWER(Settings!$C$4)&amp;".mit."&amp;$A746&amp;IF($C746="","","."&amp;$C746&amp;"."&amp;$B746)&amp;IF(INDEX(Variables!$D$5:$D$65,MATCH($A746,Variables!$A$5:$A$65,0))="","","."&amp;INDEX(Variables!$D$5:$D$65,MATCH($A746,Variables!$A$5:$A$65,0)))&amp;"."&amp;AB$5</f>
        <v>egy.mit.shp.nfm.ker.2</v>
      </c>
      <c r="AC746" s="38">
        <f t="shared" si="657"/>
        <v>0</v>
      </c>
      <c r="AD746" s="37">
        <f t="shared" si="657"/>
        <v>0</v>
      </c>
      <c r="AE746" s="37">
        <f t="shared" si="657"/>
        <v>0</v>
      </c>
      <c r="AF746" s="37">
        <f t="shared" si="657"/>
        <v>0</v>
      </c>
      <c r="AG746" s="37">
        <f t="shared" si="657"/>
        <v>0</v>
      </c>
      <c r="AH746" s="37">
        <f t="shared" si="657"/>
        <v>0</v>
      </c>
      <c r="AI746" s="37">
        <f t="shared" si="657"/>
        <v>0</v>
      </c>
      <c r="AJ746" s="37">
        <f t="shared" si="657"/>
        <v>0</v>
      </c>
      <c r="AK746" s="37">
        <f t="shared" si="657"/>
        <v>0</v>
      </c>
      <c r="AL746" s="37">
        <f t="shared" si="657"/>
        <v>0</v>
      </c>
      <c r="AM746" s="37">
        <f t="shared" si="657"/>
        <v>0</v>
      </c>
      <c r="AN746" s="37">
        <f t="shared" si="657"/>
        <v>0</v>
      </c>
      <c r="AO746" s="37">
        <f t="shared" si="657"/>
        <v>0</v>
      </c>
      <c r="AP746" s="37">
        <f t="shared" si="657"/>
        <v>0</v>
      </c>
    </row>
    <row r="747" spans="1:42" hidden="1" outlineLevel="2" x14ac:dyDescent="0.25">
      <c r="A747" s="5" t="s">
        <v>935</v>
      </c>
      <c r="B747" s="5" t="s">
        <v>876</v>
      </c>
      <c r="C747" s="5" t="s">
        <v>889</v>
      </c>
      <c r="D747" s="37">
        <f>INDEX(Inputs!$M$5:$M$132,MATCH($B747&amp;"|"&amp;$C747,Inputs!$A$5:$A$132,0))</f>
        <v>4</v>
      </c>
      <c r="E747" s="37">
        <f>INDEX(Inputs!$T$5:$T$132,MATCH($B747&amp;"|"&amp;$C747,Inputs!$A$5:$A$132,0))</f>
        <v>7.6700000000000004E-2</v>
      </c>
      <c r="F747" s="37">
        <f>INDEX(Inputs!$K$5:$K$132,MATCH($B747&amp;"|"&amp;$C747,Inputs!$A$5:$A$132,0))</f>
        <v>11</v>
      </c>
      <c r="G747" s="36"/>
      <c r="H747" s="5" t="str">
        <f>INDEX(Variables!$B$5:$B$65,MATCH($A747,Variables!$A$5:$A$65,0))&amp;IF($C747="",""," | "&amp;INDEX(Mapping!$B$5:$B$26,MATCH($C747,Mapping!$A$5:$A$26,0))&amp;" | "&amp;INDEX(Mapping!$B$30:$B$41,MATCH($B747,Mapping!$A$30:$A$41,0)))</f>
        <v>Shadow price on the efficiency margin | Other metals | Other oil products</v>
      </c>
      <c r="I747" s="5" t="str">
        <f>INDEX(Variables!$C$5:$C$65,MATCH($A747,Variables!$A$5:$A$65,0))</f>
        <v>$/GJ</v>
      </c>
      <c r="J747" s="5" t="str">
        <f>INDEX(Variables!$E$5:$E$65,MATCH($A747,Variables!$A$5:$A$65,0))</f>
        <v>Sector shadow price x EF x share</v>
      </c>
      <c r="K747" s="5"/>
      <c r="L747" s="23" t="str">
        <f>LOWER(Settings!$C$4)&amp;".mit."&amp;$A747&amp;IF($C747="","","."&amp;$C747&amp;"."&amp;$B747)&amp;IF(INDEX(Variables!$D$5:$D$65,MATCH($A747,Variables!$A$5:$A$65,0))="","","."&amp;INDEX(Variables!$D$5:$D$65,MATCH($A747,Variables!$A$5:$A$65,0)))&amp;"."&amp;L$5</f>
        <v>egy.mit.shp.nfm.oop.1</v>
      </c>
      <c r="M747" s="38">
        <f t="shared" si="656"/>
        <v>0</v>
      </c>
      <c r="N747" s="37">
        <f t="shared" si="656"/>
        <v>0</v>
      </c>
      <c r="O747" s="37">
        <f t="shared" si="656"/>
        <v>0</v>
      </c>
      <c r="P747" s="37">
        <f t="shared" si="656"/>
        <v>0</v>
      </c>
      <c r="Q747" s="37">
        <f t="shared" si="656"/>
        <v>0</v>
      </c>
      <c r="R747" s="37">
        <f t="shared" si="656"/>
        <v>0</v>
      </c>
      <c r="S747" s="37">
        <f t="shared" si="656"/>
        <v>0</v>
      </c>
      <c r="T747" s="37">
        <f t="shared" si="656"/>
        <v>0</v>
      </c>
      <c r="U747" s="37">
        <f t="shared" si="656"/>
        <v>0</v>
      </c>
      <c r="V747" s="37">
        <f t="shared" si="656"/>
        <v>0</v>
      </c>
      <c r="W747" s="37">
        <f t="shared" si="656"/>
        <v>0</v>
      </c>
      <c r="X747" s="37">
        <f t="shared" si="656"/>
        <v>0</v>
      </c>
      <c r="Y747" s="37">
        <f t="shared" si="656"/>
        <v>0</v>
      </c>
      <c r="Z747" s="37">
        <f t="shared" si="656"/>
        <v>0</v>
      </c>
      <c r="AA747" s="37"/>
      <c r="AB747" s="23" t="str">
        <f>LOWER(Settings!$C$4)&amp;".mit."&amp;$A747&amp;IF($C747="","","."&amp;$C747&amp;"."&amp;$B747)&amp;IF(INDEX(Variables!$D$5:$D$65,MATCH($A747,Variables!$A$5:$A$65,0))="","","."&amp;INDEX(Variables!$D$5:$D$65,MATCH($A747,Variables!$A$5:$A$65,0)))&amp;"."&amp;AB$5</f>
        <v>egy.mit.shp.nfm.oop.2</v>
      </c>
      <c r="AC747" s="38">
        <f t="shared" si="657"/>
        <v>0</v>
      </c>
      <c r="AD747" s="37">
        <f t="shared" si="657"/>
        <v>0</v>
      </c>
      <c r="AE747" s="37">
        <f t="shared" si="657"/>
        <v>0</v>
      </c>
      <c r="AF747" s="37">
        <f t="shared" si="657"/>
        <v>0</v>
      </c>
      <c r="AG747" s="37">
        <f t="shared" si="657"/>
        <v>0</v>
      </c>
      <c r="AH747" s="37">
        <f t="shared" si="657"/>
        <v>0</v>
      </c>
      <c r="AI747" s="37">
        <f t="shared" si="657"/>
        <v>0</v>
      </c>
      <c r="AJ747" s="37">
        <f t="shared" si="657"/>
        <v>0</v>
      </c>
      <c r="AK747" s="37">
        <f t="shared" si="657"/>
        <v>0</v>
      </c>
      <c r="AL747" s="37">
        <f t="shared" si="657"/>
        <v>0</v>
      </c>
      <c r="AM747" s="37">
        <f t="shared" si="657"/>
        <v>0</v>
      </c>
      <c r="AN747" s="37">
        <f t="shared" si="657"/>
        <v>0</v>
      </c>
      <c r="AO747" s="37">
        <f t="shared" si="657"/>
        <v>0</v>
      </c>
      <c r="AP747" s="37">
        <f t="shared" si="657"/>
        <v>0</v>
      </c>
    </row>
    <row r="748" spans="1:42" hidden="1" outlineLevel="2" x14ac:dyDescent="0.25">
      <c r="A748" s="5" t="s">
        <v>935</v>
      </c>
      <c r="B748" s="5" t="s">
        <v>877</v>
      </c>
      <c r="C748" s="5" t="s">
        <v>889</v>
      </c>
      <c r="D748" s="37">
        <f>INDEX(Inputs!$M$5:$M$132,MATCH($B748&amp;"|"&amp;$C748,Inputs!$A$5:$A$132,0))</f>
        <v>4</v>
      </c>
      <c r="E748" s="37">
        <f>INDEX(Inputs!$T$5:$T$132,MATCH($B748&amp;"|"&amp;$C748,Inputs!$A$5:$A$132,0))</f>
        <v>0</v>
      </c>
      <c r="F748" s="37">
        <f>INDEX(Inputs!$K$5:$K$132,MATCH($B748&amp;"|"&amp;$C748,Inputs!$A$5:$A$132,0))</f>
        <v>11</v>
      </c>
      <c r="G748" s="36"/>
      <c r="H748" s="5" t="str">
        <f>INDEX(Variables!$B$5:$B$65,MATCH($A748,Variables!$A$5:$A$65,0))&amp;IF($C748="",""," | "&amp;INDEX(Mapping!$B$5:$B$26,MATCH($C748,Mapping!$A$5:$A$26,0))&amp;" | "&amp;INDEX(Mapping!$B$30:$B$41,MATCH($B748,Mapping!$A$30:$A$41,0)))</f>
        <v>Shadow price on the efficiency margin | Other metals | Biomass</v>
      </c>
      <c r="I748" s="5" t="str">
        <f>INDEX(Variables!$C$5:$C$65,MATCH($A748,Variables!$A$5:$A$65,0))</f>
        <v>$/GJ</v>
      </c>
      <c r="J748" s="5" t="str">
        <f>INDEX(Variables!$E$5:$E$65,MATCH($A748,Variables!$A$5:$A$65,0))</f>
        <v>Sector shadow price x EF x share</v>
      </c>
      <c r="K748" s="5"/>
      <c r="L748" s="23" t="str">
        <f>LOWER(Settings!$C$4)&amp;".mit."&amp;$A748&amp;IF($C748="","","."&amp;$C748&amp;"."&amp;$B748)&amp;IF(INDEX(Variables!$D$5:$D$65,MATCH($A748,Variables!$A$5:$A$65,0))="","","."&amp;INDEX(Variables!$D$5:$D$65,MATCH($A748,Variables!$A$5:$A$65,0)))&amp;"."&amp;L$5</f>
        <v>egy.mit.shp.nfm.bio.1</v>
      </c>
      <c r="M748" s="38">
        <f t="shared" si="656"/>
        <v>0</v>
      </c>
      <c r="N748" s="37">
        <f t="shared" si="656"/>
        <v>0</v>
      </c>
      <c r="O748" s="37">
        <f t="shared" si="656"/>
        <v>0</v>
      </c>
      <c r="P748" s="37">
        <f t="shared" si="656"/>
        <v>0</v>
      </c>
      <c r="Q748" s="37">
        <f t="shared" si="656"/>
        <v>0</v>
      </c>
      <c r="R748" s="37">
        <f t="shared" si="656"/>
        <v>0</v>
      </c>
      <c r="S748" s="37">
        <f t="shared" si="656"/>
        <v>0</v>
      </c>
      <c r="T748" s="37">
        <f t="shared" si="656"/>
        <v>0</v>
      </c>
      <c r="U748" s="37">
        <f t="shared" si="656"/>
        <v>0</v>
      </c>
      <c r="V748" s="37">
        <f t="shared" si="656"/>
        <v>0</v>
      </c>
      <c r="W748" s="37">
        <f t="shared" si="656"/>
        <v>0</v>
      </c>
      <c r="X748" s="37">
        <f t="shared" si="656"/>
        <v>0</v>
      </c>
      <c r="Y748" s="37">
        <f t="shared" si="656"/>
        <v>0</v>
      </c>
      <c r="Z748" s="37">
        <f t="shared" si="656"/>
        <v>0</v>
      </c>
      <c r="AA748" s="37"/>
      <c r="AB748" s="23" t="str">
        <f>LOWER(Settings!$C$4)&amp;".mit."&amp;$A748&amp;IF($C748="","","."&amp;$C748&amp;"."&amp;$B748)&amp;IF(INDEX(Variables!$D$5:$D$65,MATCH($A748,Variables!$A$5:$A$65,0))="","","."&amp;INDEX(Variables!$D$5:$D$65,MATCH($A748,Variables!$A$5:$A$65,0)))&amp;"."&amp;AB$5</f>
        <v>egy.mit.shp.nfm.bio.2</v>
      </c>
      <c r="AC748" s="38">
        <f t="shared" si="657"/>
        <v>0</v>
      </c>
      <c r="AD748" s="37">
        <f t="shared" si="657"/>
        <v>0</v>
      </c>
      <c r="AE748" s="37">
        <f t="shared" si="657"/>
        <v>0</v>
      </c>
      <c r="AF748" s="37">
        <f t="shared" si="657"/>
        <v>0</v>
      </c>
      <c r="AG748" s="37">
        <f t="shared" si="657"/>
        <v>0</v>
      </c>
      <c r="AH748" s="37">
        <f t="shared" si="657"/>
        <v>0</v>
      </c>
      <c r="AI748" s="37">
        <f t="shared" si="657"/>
        <v>0</v>
      </c>
      <c r="AJ748" s="37">
        <f t="shared" si="657"/>
        <v>0</v>
      </c>
      <c r="AK748" s="37">
        <f t="shared" si="657"/>
        <v>0</v>
      </c>
      <c r="AL748" s="37">
        <f t="shared" si="657"/>
        <v>0</v>
      </c>
      <c r="AM748" s="37">
        <f t="shared" si="657"/>
        <v>0</v>
      </c>
      <c r="AN748" s="37">
        <f t="shared" si="657"/>
        <v>0</v>
      </c>
      <c r="AO748" s="37">
        <f t="shared" si="657"/>
        <v>0</v>
      </c>
      <c r="AP748" s="37">
        <f t="shared" si="657"/>
        <v>0</v>
      </c>
    </row>
    <row r="749" spans="1:42" hidden="1" outlineLevel="2" x14ac:dyDescent="0.25"/>
    <row r="750" spans="1:42" hidden="1" outlineLevel="2" x14ac:dyDescent="0.25">
      <c r="A750" s="5" t="s">
        <v>930</v>
      </c>
      <c r="B750" s="5" t="s">
        <v>869</v>
      </c>
      <c r="C750" s="5" t="s">
        <v>889</v>
      </c>
      <c r="D750" s="37">
        <f>INDEX(Inputs!$N$5:$N$132,MATCH($B750&amp;"|"&amp;$C750,Inputs!$A$5:$A$132,0))</f>
        <v>0.5</v>
      </c>
      <c r="E750" s="37">
        <f>INDEX(Inputs!$O$5:$O$132,MATCH($B750&amp;"|"&amp;$C750,Inputs!$A$5:$A$132,0))</f>
        <v>-0.3</v>
      </c>
      <c r="F750" s="37">
        <f>INDEX(Inputs!$P$5:$P$132,MATCH($B750&amp;"|"&amp;$C750,Inputs!$A$5:$A$132,0))</f>
        <v>-0.4</v>
      </c>
      <c r="G750" s="37">
        <f>INDEX(Inputs!$Q$5:$Q$132,MATCH($B750&amp;"|"&amp;$C750,Inputs!$A$5:$A$132,0))</f>
        <v>5.0000000000000001E-3</v>
      </c>
      <c r="H750" s="5" t="str">
        <f>INDEX(Variables!$B$5:$B$65,MATCH($A750,Variables!$A$5:$A$65,0))&amp;IF($C750="",""," | "&amp;INDEX(Mapping!$B$5:$B$26,MATCH($C750,Mapping!$A$5:$A$26,0))&amp;" | "&amp;INDEX(Mapping!$B$30:$B$41,MATCH($B750,Mapping!$A$30:$A$41,0)))</f>
        <v>Fuel use | Other metals | Coal</v>
      </c>
      <c r="I750" s="5" t="str">
        <f>INDEX(Variables!$C$5:$C$65,MATCH($A750,Variables!$A$5:$A$65,0))</f>
        <v>ktoe</v>
      </c>
      <c r="J750" s="5" t="str">
        <f>INDEX(Variables!$E$5:$E$65,MATCH($A750,Variables!$A$5:$A$65,0))</f>
        <v>Inputs (base year), CPAT eq. 3.3.3</v>
      </c>
      <c r="K750" s="5"/>
      <c r="L750" s="23" t="str">
        <f>LOWER(Settings!$C$4)&amp;".mit."&amp;$A750&amp;IF($C750="","","."&amp;$C750&amp;"."&amp;$B750)&amp;IF(INDEX(Variables!$D$5:$D$65,MATCH($A750,Variables!$A$5:$A$65,0))="","","."&amp;INDEX(Variables!$D$5:$D$65,MATCH($A750,Variables!$A$5:$A$65,0)))&amp;"."&amp;L$5</f>
        <v>egy.mit.ener.nfm.coa.e.1</v>
      </c>
      <c r="M750" s="43">
        <f>INDEX(Inputs!$U$5:$U$132,MATCH($B750&amp;"|"&amp;$C750,Inputs!$A$5:$A$132,0))</f>
        <v>0</v>
      </c>
      <c r="N750" s="44">
        <f t="shared" ref="N750:Y750" si="658">M750*(1/(1+$G750))^(1+$E750)*(1+N$7)^$D750*(N732/M732)^$E750*((N732+N741)/(M732+M741))^($F750*(1+$E750))</f>
        <v>0</v>
      </c>
      <c r="O750" s="44">
        <f t="shared" si="658"/>
        <v>0</v>
      </c>
      <c r="P750" s="44">
        <f t="shared" si="658"/>
        <v>0</v>
      </c>
      <c r="Q750" s="44">
        <f t="shared" si="658"/>
        <v>0</v>
      </c>
      <c r="R750" s="44">
        <f t="shared" si="658"/>
        <v>0</v>
      </c>
      <c r="S750" s="44">
        <f t="shared" si="658"/>
        <v>0</v>
      </c>
      <c r="T750" s="44">
        <f t="shared" si="658"/>
        <v>0</v>
      </c>
      <c r="U750" s="44">
        <f t="shared" si="658"/>
        <v>0</v>
      </c>
      <c r="V750" s="44">
        <f t="shared" si="658"/>
        <v>0</v>
      </c>
      <c r="W750" s="44">
        <f t="shared" si="658"/>
        <v>0</v>
      </c>
      <c r="X750" s="44">
        <f t="shared" si="658"/>
        <v>0</v>
      </c>
      <c r="Y750" s="44">
        <f t="shared" si="658"/>
        <v>0</v>
      </c>
      <c r="Z750" s="45">
        <f>FUELUSE(Y750,Z732,Y732,Z741,Y741,Z$7,$D750,$E750,$F750,$G750)</f>
        <v>0</v>
      </c>
      <c r="AA750" s="45"/>
      <c r="AB750" s="23" t="str">
        <f>LOWER(Settings!$C$4)&amp;".mit."&amp;$A750&amp;IF($C750="","","."&amp;$C750&amp;"."&amp;$B750)&amp;IF(INDEX(Variables!$D$5:$D$65,MATCH($A750,Variables!$A$5:$A$65,0))="","","."&amp;INDEX(Variables!$D$5:$D$65,MATCH($A750,Variables!$A$5:$A$65,0)))&amp;"."&amp;AB$5</f>
        <v>egy.mit.ener.nfm.coa.e.2</v>
      </c>
      <c r="AC750" s="43">
        <f>INDEX(Inputs!$U$5:$U$132,MATCH($B750&amp;"|"&amp;$C750,Inputs!$A$5:$A$132,0))</f>
        <v>0</v>
      </c>
      <c r="AD750" s="44">
        <f t="shared" ref="AD750:AO750" si="659">AC750*(1/(1+$G750))^(1+$E750)*(1+AD$7)^$D750*(AD732/AC732)^$E750*((AD732+AD741)/(AC732+AC741))^($F750*(1+$E750))</f>
        <v>0</v>
      </c>
      <c r="AE750" s="44">
        <f t="shared" si="659"/>
        <v>0</v>
      </c>
      <c r="AF750" s="44">
        <f t="shared" si="659"/>
        <v>0</v>
      </c>
      <c r="AG750" s="44">
        <f t="shared" si="659"/>
        <v>0</v>
      </c>
      <c r="AH750" s="44">
        <f t="shared" si="659"/>
        <v>0</v>
      </c>
      <c r="AI750" s="44">
        <f t="shared" si="659"/>
        <v>0</v>
      </c>
      <c r="AJ750" s="44">
        <f t="shared" si="659"/>
        <v>0</v>
      </c>
      <c r="AK750" s="44">
        <f t="shared" si="659"/>
        <v>0</v>
      </c>
      <c r="AL750" s="44">
        <f t="shared" si="659"/>
        <v>0</v>
      </c>
      <c r="AM750" s="44">
        <f t="shared" si="659"/>
        <v>0</v>
      </c>
      <c r="AN750" s="44">
        <f t="shared" si="659"/>
        <v>0</v>
      </c>
      <c r="AO750" s="44">
        <f t="shared" si="659"/>
        <v>0</v>
      </c>
      <c r="AP750" s="45">
        <f>FUELUSE(AO750,AP732,AO732,AP741,AO741,AP$7,$D750,$E750,$F750,$G750)</f>
        <v>0</v>
      </c>
    </row>
    <row r="751" spans="1:42" hidden="1" outlineLevel="2" x14ac:dyDescent="0.25">
      <c r="A751" s="5" t="s">
        <v>930</v>
      </c>
      <c r="B751" s="5" t="s">
        <v>871</v>
      </c>
      <c r="C751" s="5" t="s">
        <v>889</v>
      </c>
      <c r="D751" s="37">
        <f>INDEX(Inputs!$N$5:$N$132,MATCH($B751&amp;"|"&amp;$C751,Inputs!$A$5:$A$132,0))</f>
        <v>1</v>
      </c>
      <c r="E751" s="37">
        <f>INDEX(Inputs!$O$5:$O$132,MATCH($B751&amp;"|"&amp;$C751,Inputs!$A$5:$A$132,0))</f>
        <v>-0.5</v>
      </c>
      <c r="F751" s="37">
        <f>INDEX(Inputs!$P$5:$P$132,MATCH($B751&amp;"|"&amp;$C751,Inputs!$A$5:$A$132,0))</f>
        <v>-0.5</v>
      </c>
      <c r="G751" s="37">
        <f>INDEX(Inputs!$Q$5:$Q$132,MATCH($B751&amp;"|"&amp;$C751,Inputs!$A$5:$A$132,0))</f>
        <v>0.01</v>
      </c>
      <c r="H751" s="5" t="str">
        <f>INDEX(Variables!$B$5:$B$65,MATCH($A751,Variables!$A$5:$A$65,0))&amp;IF($C751="",""," | "&amp;INDEX(Mapping!$B$5:$B$26,MATCH($C751,Mapping!$A$5:$A$26,0))&amp;" | "&amp;INDEX(Mapping!$B$30:$B$41,MATCH($B751,Mapping!$A$30:$A$41,0)))</f>
        <v>Fuel use | Other metals | Natural gas</v>
      </c>
      <c r="I751" s="5" t="str">
        <f>INDEX(Variables!$C$5:$C$65,MATCH($A751,Variables!$A$5:$A$65,0))</f>
        <v>ktoe</v>
      </c>
      <c r="J751" s="5" t="str">
        <f>INDEX(Variables!$E$5:$E$65,MATCH($A751,Variables!$A$5:$A$65,0))</f>
        <v>Inputs (base year), CPAT eq. 3.3.3</v>
      </c>
      <c r="K751" s="5"/>
      <c r="L751" s="23" t="str">
        <f>LOWER(Settings!$C$4)&amp;".mit."&amp;$A751&amp;IF($C751="","","."&amp;$C751&amp;"."&amp;$B751)&amp;IF(INDEX(Variables!$D$5:$D$65,MATCH($A751,Variables!$A$5:$A$65,0))="","","."&amp;INDEX(Variables!$D$5:$D$65,MATCH($A751,Variables!$A$5:$A$65,0)))&amp;"."&amp;L$5</f>
        <v>egy.mit.ener.nfm.nga.e.1</v>
      </c>
      <c r="M751" s="43">
        <f>INDEX(Inputs!$U$5:$U$132,MATCH($B751&amp;"|"&amp;$C751,Inputs!$A$5:$A$132,0))</f>
        <v>0</v>
      </c>
      <c r="N751" s="44">
        <f t="shared" ref="N751:Y751" si="660">M751*(1/(1+$G751))^(1+$E751)*(1+N$7)^$D751*(N733/M733)^$E751*((N733+N742)/(M733+M742))^($F751*(1+$E751))</f>
        <v>0</v>
      </c>
      <c r="O751" s="44">
        <f t="shared" si="660"/>
        <v>0</v>
      </c>
      <c r="P751" s="44">
        <f t="shared" si="660"/>
        <v>0</v>
      </c>
      <c r="Q751" s="44">
        <f t="shared" si="660"/>
        <v>0</v>
      </c>
      <c r="R751" s="44">
        <f t="shared" si="660"/>
        <v>0</v>
      </c>
      <c r="S751" s="44">
        <f t="shared" si="660"/>
        <v>0</v>
      </c>
      <c r="T751" s="44">
        <f t="shared" si="660"/>
        <v>0</v>
      </c>
      <c r="U751" s="44">
        <f t="shared" si="660"/>
        <v>0</v>
      </c>
      <c r="V751" s="44">
        <f t="shared" si="660"/>
        <v>0</v>
      </c>
      <c r="W751" s="44">
        <f t="shared" si="660"/>
        <v>0</v>
      </c>
      <c r="X751" s="44">
        <f t="shared" si="660"/>
        <v>0</v>
      </c>
      <c r="Y751" s="44">
        <f t="shared" si="660"/>
        <v>0</v>
      </c>
      <c r="Z751" s="45">
        <f>FUELUSE(Y751,Z733,Y733,Z742,Y742,Z$7,$D751,$E751,$F751,$G751)</f>
        <v>0</v>
      </c>
      <c r="AA751" s="45"/>
      <c r="AB751" s="23" t="str">
        <f>LOWER(Settings!$C$4)&amp;".mit."&amp;$A751&amp;IF($C751="","","."&amp;$C751&amp;"."&amp;$B751)&amp;IF(INDEX(Variables!$D$5:$D$65,MATCH($A751,Variables!$A$5:$A$65,0))="","","."&amp;INDEX(Variables!$D$5:$D$65,MATCH($A751,Variables!$A$5:$A$65,0)))&amp;"."&amp;AB$5</f>
        <v>egy.mit.ener.nfm.nga.e.2</v>
      </c>
      <c r="AC751" s="43">
        <f>INDEX(Inputs!$U$5:$U$132,MATCH($B751&amp;"|"&amp;$C751,Inputs!$A$5:$A$132,0))</f>
        <v>0</v>
      </c>
      <c r="AD751" s="44">
        <f t="shared" ref="AD751:AO751" si="661">AC751*(1/(1+$G751))^(1+$E751)*(1+AD$7)^$D751*(AD733/AC733)^$E751*((AD733+AD742)/(AC733+AC742))^($F751*(1+$E751))</f>
        <v>0</v>
      </c>
      <c r="AE751" s="44">
        <f t="shared" si="661"/>
        <v>0</v>
      </c>
      <c r="AF751" s="44">
        <f t="shared" si="661"/>
        <v>0</v>
      </c>
      <c r="AG751" s="44">
        <f t="shared" si="661"/>
        <v>0</v>
      </c>
      <c r="AH751" s="44">
        <f t="shared" si="661"/>
        <v>0</v>
      </c>
      <c r="AI751" s="44">
        <f t="shared" si="661"/>
        <v>0</v>
      </c>
      <c r="AJ751" s="44">
        <f t="shared" si="661"/>
        <v>0</v>
      </c>
      <c r="AK751" s="44">
        <f t="shared" si="661"/>
        <v>0</v>
      </c>
      <c r="AL751" s="44">
        <f t="shared" si="661"/>
        <v>0</v>
      </c>
      <c r="AM751" s="44">
        <f t="shared" si="661"/>
        <v>0</v>
      </c>
      <c r="AN751" s="44">
        <f t="shared" si="661"/>
        <v>0</v>
      </c>
      <c r="AO751" s="44">
        <f t="shared" si="661"/>
        <v>0</v>
      </c>
      <c r="AP751" s="45">
        <f>FUELUSE(AO751,AP733,AO733,AP742,AO742,AP$7,$D751,$E751,$F751,$G751)</f>
        <v>0</v>
      </c>
    </row>
    <row r="752" spans="1:42" hidden="1" outlineLevel="2" x14ac:dyDescent="0.25">
      <c r="A752" s="5" t="s">
        <v>930</v>
      </c>
      <c r="B752" s="5" t="s">
        <v>872</v>
      </c>
      <c r="C752" s="5" t="s">
        <v>889</v>
      </c>
      <c r="D752" s="37">
        <f>INDEX(Inputs!$N$5:$N$132,MATCH($B752&amp;"|"&amp;$C752,Inputs!$A$5:$A$132,0))</f>
        <v>0.5</v>
      </c>
      <c r="E752" s="37">
        <f>INDEX(Inputs!$O$5:$O$132,MATCH($B752&amp;"|"&amp;$C752,Inputs!$A$5:$A$132,0))</f>
        <v>-0.4</v>
      </c>
      <c r="F752" s="37">
        <f>INDEX(Inputs!$P$5:$P$132,MATCH($B752&amp;"|"&amp;$C752,Inputs!$A$5:$A$132,0))</f>
        <v>-0.7</v>
      </c>
      <c r="G752" s="37">
        <f>INDEX(Inputs!$Q$5:$Q$132,MATCH($B752&amp;"|"&amp;$C752,Inputs!$A$5:$A$132,0))</f>
        <v>5.0000000000000001E-3</v>
      </c>
      <c r="H752" s="5" t="str">
        <f>INDEX(Variables!$B$5:$B$65,MATCH($A752,Variables!$A$5:$A$65,0))&amp;IF($C752="",""," | "&amp;INDEX(Mapping!$B$5:$B$26,MATCH($C752,Mapping!$A$5:$A$26,0))&amp;" | "&amp;INDEX(Mapping!$B$30:$B$41,MATCH($B752,Mapping!$A$30:$A$41,0)))</f>
        <v>Fuel use | Other metals | Gasoline</v>
      </c>
      <c r="I752" s="5" t="str">
        <f>INDEX(Variables!$C$5:$C$65,MATCH($A752,Variables!$A$5:$A$65,0))</f>
        <v>ktoe</v>
      </c>
      <c r="J752" s="5" t="str">
        <f>INDEX(Variables!$E$5:$E$65,MATCH($A752,Variables!$A$5:$A$65,0))</f>
        <v>Inputs (base year), CPAT eq. 3.3.3</v>
      </c>
      <c r="K752" s="5"/>
      <c r="L752" s="23" t="str">
        <f>LOWER(Settings!$C$4)&amp;".mit."&amp;$A752&amp;IF($C752="","","."&amp;$C752&amp;"."&amp;$B752)&amp;IF(INDEX(Variables!$D$5:$D$65,MATCH($A752,Variables!$A$5:$A$65,0))="","","."&amp;INDEX(Variables!$D$5:$D$65,MATCH($A752,Variables!$A$5:$A$65,0)))&amp;"."&amp;L$5</f>
        <v>egy.mit.ener.nfm.gso.e.1</v>
      </c>
      <c r="M752" s="43">
        <f>INDEX(Inputs!$U$5:$U$132,MATCH($B752&amp;"|"&amp;$C752,Inputs!$A$5:$A$132,0))</f>
        <v>0</v>
      </c>
      <c r="N752" s="44">
        <f t="shared" ref="N752:Y752" si="662">M752*(1/(1+$G752))^(1+$E752)*(1+N$7)^$D752*(N734/M734)^$E752*((N734+N743)/(M734+M743))^($F752*(1+$E752))</f>
        <v>0</v>
      </c>
      <c r="O752" s="44">
        <f t="shared" si="662"/>
        <v>0</v>
      </c>
      <c r="P752" s="44">
        <f t="shared" si="662"/>
        <v>0</v>
      </c>
      <c r="Q752" s="44">
        <f t="shared" si="662"/>
        <v>0</v>
      </c>
      <c r="R752" s="44">
        <f t="shared" si="662"/>
        <v>0</v>
      </c>
      <c r="S752" s="44">
        <f t="shared" si="662"/>
        <v>0</v>
      </c>
      <c r="T752" s="44">
        <f t="shared" si="662"/>
        <v>0</v>
      </c>
      <c r="U752" s="44">
        <f t="shared" si="662"/>
        <v>0</v>
      </c>
      <c r="V752" s="44">
        <f t="shared" si="662"/>
        <v>0</v>
      </c>
      <c r="W752" s="44">
        <f t="shared" si="662"/>
        <v>0</v>
      </c>
      <c r="X752" s="44">
        <f t="shared" si="662"/>
        <v>0</v>
      </c>
      <c r="Y752" s="44">
        <f t="shared" si="662"/>
        <v>0</v>
      </c>
      <c r="Z752" s="45">
        <f>FUELUSE(Y752,Z734,Y734,Z743,Y743,Z$7,$D752,$E752,$F752,$G752)</f>
        <v>0</v>
      </c>
      <c r="AA752" s="45"/>
      <c r="AB752" s="23" t="str">
        <f>LOWER(Settings!$C$4)&amp;".mit."&amp;$A752&amp;IF($C752="","","."&amp;$C752&amp;"."&amp;$B752)&amp;IF(INDEX(Variables!$D$5:$D$65,MATCH($A752,Variables!$A$5:$A$65,0))="","","."&amp;INDEX(Variables!$D$5:$D$65,MATCH($A752,Variables!$A$5:$A$65,0)))&amp;"."&amp;AB$5</f>
        <v>egy.mit.ener.nfm.gso.e.2</v>
      </c>
      <c r="AC752" s="43">
        <f>INDEX(Inputs!$U$5:$U$132,MATCH($B752&amp;"|"&amp;$C752,Inputs!$A$5:$A$132,0))</f>
        <v>0</v>
      </c>
      <c r="AD752" s="44">
        <f t="shared" ref="AD752:AO752" si="663">AC752*(1/(1+$G752))^(1+$E752)*(1+AD$7)^$D752*(AD734/AC734)^$E752*((AD734+AD743)/(AC734+AC743))^($F752*(1+$E752))</f>
        <v>0</v>
      </c>
      <c r="AE752" s="44">
        <f t="shared" si="663"/>
        <v>0</v>
      </c>
      <c r="AF752" s="44">
        <f t="shared" si="663"/>
        <v>0</v>
      </c>
      <c r="AG752" s="44">
        <f t="shared" si="663"/>
        <v>0</v>
      </c>
      <c r="AH752" s="44">
        <f t="shared" si="663"/>
        <v>0</v>
      </c>
      <c r="AI752" s="44">
        <f t="shared" si="663"/>
        <v>0</v>
      </c>
      <c r="AJ752" s="44">
        <f t="shared" si="663"/>
        <v>0</v>
      </c>
      <c r="AK752" s="44">
        <f t="shared" si="663"/>
        <v>0</v>
      </c>
      <c r="AL752" s="44">
        <f t="shared" si="663"/>
        <v>0</v>
      </c>
      <c r="AM752" s="44">
        <f t="shared" si="663"/>
        <v>0</v>
      </c>
      <c r="AN752" s="44">
        <f t="shared" si="663"/>
        <v>0</v>
      </c>
      <c r="AO752" s="44">
        <f t="shared" si="663"/>
        <v>0</v>
      </c>
      <c r="AP752" s="45">
        <f>FUELUSE(AO752,AP734,AO734,AP743,AO743,AP$7,$D752,$E752,$F752,$G752)</f>
        <v>0</v>
      </c>
    </row>
    <row r="753" spans="1:42" hidden="1" outlineLevel="2" x14ac:dyDescent="0.25">
      <c r="A753" s="5" t="s">
        <v>930</v>
      </c>
      <c r="B753" s="5" t="s">
        <v>873</v>
      </c>
      <c r="C753" s="5" t="s">
        <v>889</v>
      </c>
      <c r="D753" s="37">
        <f>INDEX(Inputs!$N$5:$N$132,MATCH($B753&amp;"|"&amp;$C753,Inputs!$A$5:$A$132,0))</f>
        <v>0.5</v>
      </c>
      <c r="E753" s="37">
        <f>INDEX(Inputs!$O$5:$O$132,MATCH($B753&amp;"|"&amp;$C753,Inputs!$A$5:$A$132,0))</f>
        <v>-0.7</v>
      </c>
      <c r="F753" s="37">
        <f>INDEX(Inputs!$P$5:$P$132,MATCH($B753&amp;"|"&amp;$C753,Inputs!$A$5:$A$132,0))</f>
        <v>-1.2</v>
      </c>
      <c r="G753" s="37">
        <f>INDEX(Inputs!$Q$5:$Q$132,MATCH($B753&amp;"|"&amp;$C753,Inputs!$A$5:$A$132,0))</f>
        <v>5.0000000000000001E-3</v>
      </c>
      <c r="H753" s="5" t="str">
        <f>INDEX(Variables!$B$5:$B$65,MATCH($A753,Variables!$A$5:$A$65,0))&amp;IF($C753="",""," | "&amp;INDEX(Mapping!$B$5:$B$26,MATCH($C753,Mapping!$A$5:$A$26,0))&amp;" | "&amp;INDEX(Mapping!$B$30:$B$41,MATCH($B753,Mapping!$A$30:$A$41,0)))</f>
        <v>Fuel use | Other metals | Diesel</v>
      </c>
      <c r="I753" s="5" t="str">
        <f>INDEX(Variables!$C$5:$C$65,MATCH($A753,Variables!$A$5:$A$65,0))</f>
        <v>ktoe</v>
      </c>
      <c r="J753" s="5" t="str">
        <f>INDEX(Variables!$E$5:$E$65,MATCH($A753,Variables!$A$5:$A$65,0))</f>
        <v>Inputs (base year), CPAT eq. 3.3.3</v>
      </c>
      <c r="K753" s="5"/>
      <c r="L753" s="23" t="str">
        <f>LOWER(Settings!$C$4)&amp;".mit."&amp;$A753&amp;IF($C753="","","."&amp;$C753&amp;"."&amp;$B753)&amp;IF(INDEX(Variables!$D$5:$D$65,MATCH($A753,Variables!$A$5:$A$65,0))="","","."&amp;INDEX(Variables!$D$5:$D$65,MATCH($A753,Variables!$A$5:$A$65,0)))&amp;"."&amp;L$5</f>
        <v>egy.mit.ener.nfm.die.e.1</v>
      </c>
      <c r="M753" s="43">
        <f>INDEX(Inputs!$U$5:$U$132,MATCH($B753&amp;"|"&amp;$C753,Inputs!$A$5:$A$132,0))</f>
        <v>0</v>
      </c>
      <c r="N753" s="44">
        <f t="shared" ref="N753:Y753" si="664">M753*(1/(1+$G753))^(1+$E753)*(1+N$7)^$D753*(N735/M735)^$E753*((N735+N744)/(M735+M744))^($F753*(1+$E753))</f>
        <v>0</v>
      </c>
      <c r="O753" s="44">
        <f t="shared" si="664"/>
        <v>0</v>
      </c>
      <c r="P753" s="44">
        <f t="shared" si="664"/>
        <v>0</v>
      </c>
      <c r="Q753" s="44">
        <f t="shared" si="664"/>
        <v>0</v>
      </c>
      <c r="R753" s="44">
        <f t="shared" si="664"/>
        <v>0</v>
      </c>
      <c r="S753" s="44">
        <f t="shared" si="664"/>
        <v>0</v>
      </c>
      <c r="T753" s="44">
        <f t="shared" si="664"/>
        <v>0</v>
      </c>
      <c r="U753" s="44">
        <f t="shared" si="664"/>
        <v>0</v>
      </c>
      <c r="V753" s="44">
        <f t="shared" si="664"/>
        <v>0</v>
      </c>
      <c r="W753" s="44">
        <f t="shared" si="664"/>
        <v>0</v>
      </c>
      <c r="X753" s="44">
        <f t="shared" si="664"/>
        <v>0</v>
      </c>
      <c r="Y753" s="44">
        <f t="shared" si="664"/>
        <v>0</v>
      </c>
      <c r="Z753" s="45">
        <f>FUELUSE(Y753,Z735,Y735,Z744,Y744,Z$7,$D753,$E753,$F753,$G753)</f>
        <v>0</v>
      </c>
      <c r="AA753" s="45"/>
      <c r="AB753" s="23" t="str">
        <f>LOWER(Settings!$C$4)&amp;".mit."&amp;$A753&amp;IF($C753="","","."&amp;$C753&amp;"."&amp;$B753)&amp;IF(INDEX(Variables!$D$5:$D$65,MATCH($A753,Variables!$A$5:$A$65,0))="","","."&amp;INDEX(Variables!$D$5:$D$65,MATCH($A753,Variables!$A$5:$A$65,0)))&amp;"."&amp;AB$5</f>
        <v>egy.mit.ener.nfm.die.e.2</v>
      </c>
      <c r="AC753" s="43">
        <f>INDEX(Inputs!$U$5:$U$132,MATCH($B753&amp;"|"&amp;$C753,Inputs!$A$5:$A$132,0))</f>
        <v>0</v>
      </c>
      <c r="AD753" s="44">
        <f t="shared" ref="AD753:AO753" si="665">AC753*(1/(1+$G753))^(1+$E753)*(1+AD$7)^$D753*(AD735/AC735)^$E753*((AD735+AD744)/(AC735+AC744))^($F753*(1+$E753))</f>
        <v>0</v>
      </c>
      <c r="AE753" s="44">
        <f t="shared" si="665"/>
        <v>0</v>
      </c>
      <c r="AF753" s="44">
        <f t="shared" si="665"/>
        <v>0</v>
      </c>
      <c r="AG753" s="44">
        <f t="shared" si="665"/>
        <v>0</v>
      </c>
      <c r="AH753" s="44">
        <f t="shared" si="665"/>
        <v>0</v>
      </c>
      <c r="AI753" s="44">
        <f t="shared" si="665"/>
        <v>0</v>
      </c>
      <c r="AJ753" s="44">
        <f t="shared" si="665"/>
        <v>0</v>
      </c>
      <c r="AK753" s="44">
        <f t="shared" si="665"/>
        <v>0</v>
      </c>
      <c r="AL753" s="44">
        <f t="shared" si="665"/>
        <v>0</v>
      </c>
      <c r="AM753" s="44">
        <f t="shared" si="665"/>
        <v>0</v>
      </c>
      <c r="AN753" s="44">
        <f t="shared" si="665"/>
        <v>0</v>
      </c>
      <c r="AO753" s="44">
        <f t="shared" si="665"/>
        <v>0</v>
      </c>
      <c r="AP753" s="45">
        <f>FUELUSE(AO753,AP735,AO735,AP744,AO744,AP$7,$D753,$E753,$F753,$G753)</f>
        <v>0</v>
      </c>
    </row>
    <row r="754" spans="1:42" hidden="1" outlineLevel="2" x14ac:dyDescent="0.25">
      <c r="A754" s="5" t="s">
        <v>930</v>
      </c>
      <c r="B754" s="5" t="s">
        <v>874</v>
      </c>
      <c r="C754" s="5" t="s">
        <v>889</v>
      </c>
      <c r="D754" s="37">
        <f>INDEX(Inputs!$N$5:$N$132,MATCH($B754&amp;"|"&amp;$C754,Inputs!$A$5:$A$132,0))</f>
        <v>0.8</v>
      </c>
      <c r="E754" s="37">
        <f>INDEX(Inputs!$O$5:$O$132,MATCH($B754&amp;"|"&amp;$C754,Inputs!$A$5:$A$132,0))</f>
        <v>-0.4</v>
      </c>
      <c r="F754" s="37">
        <f>INDEX(Inputs!$P$5:$P$132,MATCH($B754&amp;"|"&amp;$C754,Inputs!$A$5:$A$132,0))</f>
        <v>-0.4</v>
      </c>
      <c r="G754" s="37">
        <f>INDEX(Inputs!$Q$5:$Q$132,MATCH($B754&amp;"|"&amp;$C754,Inputs!$A$5:$A$132,0))</f>
        <v>5.0000000000000001E-3</v>
      </c>
      <c r="H754" s="5" t="str">
        <f>INDEX(Variables!$B$5:$B$65,MATCH($A754,Variables!$A$5:$A$65,0))&amp;IF($C754="",""," | "&amp;INDEX(Mapping!$B$5:$B$26,MATCH($C754,Mapping!$A$5:$A$26,0))&amp;" | "&amp;INDEX(Mapping!$B$30:$B$41,MATCH($B754,Mapping!$A$30:$A$41,0)))</f>
        <v>Fuel use | Other metals | LPG</v>
      </c>
      <c r="I754" s="5" t="str">
        <f>INDEX(Variables!$C$5:$C$65,MATCH($A754,Variables!$A$5:$A$65,0))</f>
        <v>ktoe</v>
      </c>
      <c r="J754" s="5" t="str">
        <f>INDEX(Variables!$E$5:$E$65,MATCH($A754,Variables!$A$5:$A$65,0))</f>
        <v>Inputs (base year), CPAT eq. 3.3.3</v>
      </c>
      <c r="K754" s="5"/>
      <c r="L754" s="23" t="str">
        <f>LOWER(Settings!$C$4)&amp;".mit."&amp;$A754&amp;IF($C754="","","."&amp;$C754&amp;"."&amp;$B754)&amp;IF(INDEX(Variables!$D$5:$D$65,MATCH($A754,Variables!$A$5:$A$65,0))="","","."&amp;INDEX(Variables!$D$5:$D$65,MATCH($A754,Variables!$A$5:$A$65,0)))&amp;"."&amp;L$5</f>
        <v>egy.mit.ener.nfm.lpg.e.1</v>
      </c>
      <c r="M754" s="43">
        <f>INDEX(Inputs!$U$5:$U$132,MATCH($B754&amp;"|"&amp;$C754,Inputs!$A$5:$A$132,0))</f>
        <v>0</v>
      </c>
      <c r="N754" s="44">
        <f t="shared" ref="N754:Y754" si="666">M754*(1/(1+$G754))^(1+$E754)*(1+N$7)^$D754*(N736/M736)^$E754*((N736+N745)/(M736+M745))^($F754*(1+$E754))</f>
        <v>0</v>
      </c>
      <c r="O754" s="44">
        <f t="shared" si="666"/>
        <v>0</v>
      </c>
      <c r="P754" s="44">
        <f t="shared" si="666"/>
        <v>0</v>
      </c>
      <c r="Q754" s="44">
        <f t="shared" si="666"/>
        <v>0</v>
      </c>
      <c r="R754" s="44">
        <f t="shared" si="666"/>
        <v>0</v>
      </c>
      <c r="S754" s="44">
        <f t="shared" si="666"/>
        <v>0</v>
      </c>
      <c r="T754" s="44">
        <f t="shared" si="666"/>
        <v>0</v>
      </c>
      <c r="U754" s="44">
        <f t="shared" si="666"/>
        <v>0</v>
      </c>
      <c r="V754" s="44">
        <f t="shared" si="666"/>
        <v>0</v>
      </c>
      <c r="W754" s="44">
        <f t="shared" si="666"/>
        <v>0</v>
      </c>
      <c r="X754" s="44">
        <f t="shared" si="666"/>
        <v>0</v>
      </c>
      <c r="Y754" s="44">
        <f t="shared" si="666"/>
        <v>0</v>
      </c>
      <c r="Z754" s="45">
        <f>FUELUSE(Y754,Z736,Y736,Z745,Y745,Z$7,$D754,$E754,$F754,$G754)</f>
        <v>0</v>
      </c>
      <c r="AA754" s="45"/>
      <c r="AB754" s="23" t="str">
        <f>LOWER(Settings!$C$4)&amp;".mit."&amp;$A754&amp;IF($C754="","","."&amp;$C754&amp;"."&amp;$B754)&amp;IF(INDEX(Variables!$D$5:$D$65,MATCH($A754,Variables!$A$5:$A$65,0))="","","."&amp;INDEX(Variables!$D$5:$D$65,MATCH($A754,Variables!$A$5:$A$65,0)))&amp;"."&amp;AB$5</f>
        <v>egy.mit.ener.nfm.lpg.e.2</v>
      </c>
      <c r="AC754" s="43">
        <f>INDEX(Inputs!$U$5:$U$132,MATCH($B754&amp;"|"&amp;$C754,Inputs!$A$5:$A$132,0))</f>
        <v>0</v>
      </c>
      <c r="AD754" s="44">
        <f t="shared" ref="AD754:AO754" si="667">AC754*(1/(1+$G754))^(1+$E754)*(1+AD$7)^$D754*(AD736/AC736)^$E754*((AD736+AD745)/(AC736+AC745))^($F754*(1+$E754))</f>
        <v>0</v>
      </c>
      <c r="AE754" s="44">
        <f t="shared" si="667"/>
        <v>0</v>
      </c>
      <c r="AF754" s="44">
        <f t="shared" si="667"/>
        <v>0</v>
      </c>
      <c r="AG754" s="44">
        <f t="shared" si="667"/>
        <v>0</v>
      </c>
      <c r="AH754" s="44">
        <f t="shared" si="667"/>
        <v>0</v>
      </c>
      <c r="AI754" s="44">
        <f t="shared" si="667"/>
        <v>0</v>
      </c>
      <c r="AJ754" s="44">
        <f t="shared" si="667"/>
        <v>0</v>
      </c>
      <c r="AK754" s="44">
        <f t="shared" si="667"/>
        <v>0</v>
      </c>
      <c r="AL754" s="44">
        <f t="shared" si="667"/>
        <v>0</v>
      </c>
      <c r="AM754" s="44">
        <f t="shared" si="667"/>
        <v>0</v>
      </c>
      <c r="AN754" s="44">
        <f t="shared" si="667"/>
        <v>0</v>
      </c>
      <c r="AO754" s="44">
        <f t="shared" si="667"/>
        <v>0</v>
      </c>
      <c r="AP754" s="45">
        <f>FUELUSE(AO754,AP736,AO736,AP745,AO745,AP$7,$D754,$E754,$F754,$G754)</f>
        <v>0</v>
      </c>
    </row>
    <row r="755" spans="1:42" hidden="1" outlineLevel="2" x14ac:dyDescent="0.25">
      <c r="A755" s="5" t="s">
        <v>930</v>
      </c>
      <c r="B755" s="5" t="s">
        <v>875</v>
      </c>
      <c r="C755" s="5" t="s">
        <v>889</v>
      </c>
      <c r="D755" s="37">
        <f>INDEX(Inputs!$N$5:$N$132,MATCH($B755&amp;"|"&amp;$C755,Inputs!$A$5:$A$132,0))</f>
        <v>0.8</v>
      </c>
      <c r="E755" s="37">
        <f>INDEX(Inputs!$O$5:$O$132,MATCH($B755&amp;"|"&amp;$C755,Inputs!$A$5:$A$132,0))</f>
        <v>-0.4</v>
      </c>
      <c r="F755" s="37">
        <f>INDEX(Inputs!$P$5:$P$132,MATCH($B755&amp;"|"&amp;$C755,Inputs!$A$5:$A$132,0))</f>
        <v>-0.4</v>
      </c>
      <c r="G755" s="37">
        <f>INDEX(Inputs!$Q$5:$Q$132,MATCH($B755&amp;"|"&amp;$C755,Inputs!$A$5:$A$132,0))</f>
        <v>5.0000000000000001E-3</v>
      </c>
      <c r="H755" s="5" t="str">
        <f>INDEX(Variables!$B$5:$B$65,MATCH($A755,Variables!$A$5:$A$65,0))&amp;IF($C755="",""," | "&amp;INDEX(Mapping!$B$5:$B$26,MATCH($C755,Mapping!$A$5:$A$26,0))&amp;" | "&amp;INDEX(Mapping!$B$30:$B$41,MATCH($B755,Mapping!$A$30:$A$41,0)))</f>
        <v>Fuel use | Other metals | Kerosene</v>
      </c>
      <c r="I755" s="5" t="str">
        <f>INDEX(Variables!$C$5:$C$65,MATCH($A755,Variables!$A$5:$A$65,0))</f>
        <v>ktoe</v>
      </c>
      <c r="J755" s="5" t="str">
        <f>INDEX(Variables!$E$5:$E$65,MATCH($A755,Variables!$A$5:$A$65,0))</f>
        <v>Inputs (base year), CPAT eq. 3.3.3</v>
      </c>
      <c r="K755" s="5"/>
      <c r="L755" s="23" t="str">
        <f>LOWER(Settings!$C$4)&amp;".mit."&amp;$A755&amp;IF($C755="","","."&amp;$C755&amp;"."&amp;$B755)&amp;IF(INDEX(Variables!$D$5:$D$65,MATCH($A755,Variables!$A$5:$A$65,0))="","","."&amp;INDEX(Variables!$D$5:$D$65,MATCH($A755,Variables!$A$5:$A$65,0)))&amp;"."&amp;L$5</f>
        <v>egy.mit.ener.nfm.ker.e.1</v>
      </c>
      <c r="M755" s="43">
        <f>INDEX(Inputs!$U$5:$U$132,MATCH($B755&amp;"|"&amp;$C755,Inputs!$A$5:$A$132,0))</f>
        <v>0</v>
      </c>
      <c r="N755" s="44">
        <f t="shared" ref="N755:Y755" si="668">M755*(1/(1+$G755))^(1+$E755)*(1+N$7)^$D755*(N737/M737)^$E755*((N737+N746)/(M737+M746))^($F755*(1+$E755))</f>
        <v>0</v>
      </c>
      <c r="O755" s="44">
        <f t="shared" si="668"/>
        <v>0</v>
      </c>
      <c r="P755" s="44">
        <f t="shared" si="668"/>
        <v>0</v>
      </c>
      <c r="Q755" s="44">
        <f t="shared" si="668"/>
        <v>0</v>
      </c>
      <c r="R755" s="44">
        <f t="shared" si="668"/>
        <v>0</v>
      </c>
      <c r="S755" s="44">
        <f t="shared" si="668"/>
        <v>0</v>
      </c>
      <c r="T755" s="44">
        <f t="shared" si="668"/>
        <v>0</v>
      </c>
      <c r="U755" s="44">
        <f t="shared" si="668"/>
        <v>0</v>
      </c>
      <c r="V755" s="44">
        <f t="shared" si="668"/>
        <v>0</v>
      </c>
      <c r="W755" s="44">
        <f t="shared" si="668"/>
        <v>0</v>
      </c>
      <c r="X755" s="44">
        <f t="shared" si="668"/>
        <v>0</v>
      </c>
      <c r="Y755" s="44">
        <f t="shared" si="668"/>
        <v>0</v>
      </c>
      <c r="Z755" s="45">
        <f>FUELUSE(Y755,Z737,Y737,Z746,Y746,Z$7,$D755,$E755,$F755,$G755)</f>
        <v>0</v>
      </c>
      <c r="AA755" s="45"/>
      <c r="AB755" s="23" t="str">
        <f>LOWER(Settings!$C$4)&amp;".mit."&amp;$A755&amp;IF($C755="","","."&amp;$C755&amp;"."&amp;$B755)&amp;IF(INDEX(Variables!$D$5:$D$65,MATCH($A755,Variables!$A$5:$A$65,0))="","","."&amp;INDEX(Variables!$D$5:$D$65,MATCH($A755,Variables!$A$5:$A$65,0)))&amp;"."&amp;AB$5</f>
        <v>egy.mit.ener.nfm.ker.e.2</v>
      </c>
      <c r="AC755" s="43">
        <f>INDEX(Inputs!$U$5:$U$132,MATCH($B755&amp;"|"&amp;$C755,Inputs!$A$5:$A$132,0))</f>
        <v>0</v>
      </c>
      <c r="AD755" s="44">
        <f t="shared" ref="AD755:AO755" si="669">AC755*(1/(1+$G755))^(1+$E755)*(1+AD$7)^$D755*(AD737/AC737)^$E755*((AD737+AD746)/(AC737+AC746))^($F755*(1+$E755))</f>
        <v>0</v>
      </c>
      <c r="AE755" s="44">
        <f t="shared" si="669"/>
        <v>0</v>
      </c>
      <c r="AF755" s="44">
        <f t="shared" si="669"/>
        <v>0</v>
      </c>
      <c r="AG755" s="44">
        <f t="shared" si="669"/>
        <v>0</v>
      </c>
      <c r="AH755" s="44">
        <f t="shared" si="669"/>
        <v>0</v>
      </c>
      <c r="AI755" s="44">
        <f t="shared" si="669"/>
        <v>0</v>
      </c>
      <c r="AJ755" s="44">
        <f t="shared" si="669"/>
        <v>0</v>
      </c>
      <c r="AK755" s="44">
        <f t="shared" si="669"/>
        <v>0</v>
      </c>
      <c r="AL755" s="44">
        <f t="shared" si="669"/>
        <v>0</v>
      </c>
      <c r="AM755" s="44">
        <f t="shared" si="669"/>
        <v>0</v>
      </c>
      <c r="AN755" s="44">
        <f t="shared" si="669"/>
        <v>0</v>
      </c>
      <c r="AO755" s="44">
        <f t="shared" si="669"/>
        <v>0</v>
      </c>
      <c r="AP755" s="45">
        <f>FUELUSE(AO755,AP737,AO737,AP746,AO746,AP$7,$D755,$E755,$F755,$G755)</f>
        <v>0</v>
      </c>
    </row>
    <row r="756" spans="1:42" hidden="1" outlineLevel="2" x14ac:dyDescent="0.25">
      <c r="A756" s="5" t="s">
        <v>930</v>
      </c>
      <c r="B756" s="5" t="s">
        <v>876</v>
      </c>
      <c r="C756" s="5" t="s">
        <v>889</v>
      </c>
      <c r="D756" s="37">
        <f>INDEX(Inputs!$N$5:$N$132,MATCH($B756&amp;"|"&amp;$C756,Inputs!$A$5:$A$132,0))</f>
        <v>0.8</v>
      </c>
      <c r="E756" s="37">
        <f>INDEX(Inputs!$O$5:$O$132,MATCH($B756&amp;"|"&amp;$C756,Inputs!$A$5:$A$132,0))</f>
        <v>-0.4</v>
      </c>
      <c r="F756" s="37">
        <f>INDEX(Inputs!$P$5:$P$132,MATCH($B756&amp;"|"&amp;$C756,Inputs!$A$5:$A$132,0))</f>
        <v>-0.4</v>
      </c>
      <c r="G756" s="37">
        <f>INDEX(Inputs!$Q$5:$Q$132,MATCH($B756&amp;"|"&amp;$C756,Inputs!$A$5:$A$132,0))</f>
        <v>5.0000000000000001E-3</v>
      </c>
      <c r="H756" s="5" t="str">
        <f>INDEX(Variables!$B$5:$B$65,MATCH($A756,Variables!$A$5:$A$65,0))&amp;IF($C756="",""," | "&amp;INDEX(Mapping!$B$5:$B$26,MATCH($C756,Mapping!$A$5:$A$26,0))&amp;" | "&amp;INDEX(Mapping!$B$30:$B$41,MATCH($B756,Mapping!$A$30:$A$41,0)))</f>
        <v>Fuel use | Other metals | Other oil products</v>
      </c>
      <c r="I756" s="5" t="str">
        <f>INDEX(Variables!$C$5:$C$65,MATCH($A756,Variables!$A$5:$A$65,0))</f>
        <v>ktoe</v>
      </c>
      <c r="J756" s="5" t="str">
        <f>INDEX(Variables!$E$5:$E$65,MATCH($A756,Variables!$A$5:$A$65,0))</f>
        <v>Inputs (base year), CPAT eq. 3.3.3</v>
      </c>
      <c r="K756" s="5"/>
      <c r="L756" s="23" t="str">
        <f>LOWER(Settings!$C$4)&amp;".mit."&amp;$A756&amp;IF($C756="","","."&amp;$C756&amp;"."&amp;$B756)&amp;IF(INDEX(Variables!$D$5:$D$65,MATCH($A756,Variables!$A$5:$A$65,0))="","","."&amp;INDEX(Variables!$D$5:$D$65,MATCH($A756,Variables!$A$5:$A$65,0)))&amp;"."&amp;L$5</f>
        <v>egy.mit.ener.nfm.oop.e.1</v>
      </c>
      <c r="M756" s="43">
        <f>INDEX(Inputs!$U$5:$U$132,MATCH($B756&amp;"|"&amp;$C756,Inputs!$A$5:$A$132,0))</f>
        <v>0</v>
      </c>
      <c r="N756" s="44">
        <f t="shared" ref="N756:Y756" si="670">M756*(1/(1+$G756))^(1+$E756)*(1+N$7)^$D756*(N738/M738)^$E756*((N738+N747)/(M738+M747))^($F756*(1+$E756))</f>
        <v>0</v>
      </c>
      <c r="O756" s="44">
        <f t="shared" si="670"/>
        <v>0</v>
      </c>
      <c r="P756" s="44">
        <f t="shared" si="670"/>
        <v>0</v>
      </c>
      <c r="Q756" s="44">
        <f t="shared" si="670"/>
        <v>0</v>
      </c>
      <c r="R756" s="44">
        <f t="shared" si="670"/>
        <v>0</v>
      </c>
      <c r="S756" s="44">
        <f t="shared" si="670"/>
        <v>0</v>
      </c>
      <c r="T756" s="44">
        <f t="shared" si="670"/>
        <v>0</v>
      </c>
      <c r="U756" s="44">
        <f t="shared" si="670"/>
        <v>0</v>
      </c>
      <c r="V756" s="44">
        <f t="shared" si="670"/>
        <v>0</v>
      </c>
      <c r="W756" s="44">
        <f t="shared" si="670"/>
        <v>0</v>
      </c>
      <c r="X756" s="44">
        <f t="shared" si="670"/>
        <v>0</v>
      </c>
      <c r="Y756" s="44">
        <f t="shared" si="670"/>
        <v>0</v>
      </c>
      <c r="Z756" s="45">
        <f>FUELUSE(Y756,Z738,Y738,Z747,Y747,Z$7,$D756,$E756,$F756,$G756)</f>
        <v>0</v>
      </c>
      <c r="AA756" s="45"/>
      <c r="AB756" s="23" t="str">
        <f>LOWER(Settings!$C$4)&amp;".mit."&amp;$A756&amp;IF($C756="","","."&amp;$C756&amp;"."&amp;$B756)&amp;IF(INDEX(Variables!$D$5:$D$65,MATCH($A756,Variables!$A$5:$A$65,0))="","","."&amp;INDEX(Variables!$D$5:$D$65,MATCH($A756,Variables!$A$5:$A$65,0)))&amp;"."&amp;AB$5</f>
        <v>egy.mit.ener.nfm.oop.e.2</v>
      </c>
      <c r="AC756" s="43">
        <f>INDEX(Inputs!$U$5:$U$132,MATCH($B756&amp;"|"&amp;$C756,Inputs!$A$5:$A$132,0))</f>
        <v>0</v>
      </c>
      <c r="AD756" s="44">
        <f t="shared" ref="AD756:AO756" si="671">AC756*(1/(1+$G756))^(1+$E756)*(1+AD$7)^$D756*(AD738/AC738)^$E756*((AD738+AD747)/(AC738+AC747))^($F756*(1+$E756))</f>
        <v>0</v>
      </c>
      <c r="AE756" s="44">
        <f t="shared" si="671"/>
        <v>0</v>
      </c>
      <c r="AF756" s="44">
        <f t="shared" si="671"/>
        <v>0</v>
      </c>
      <c r="AG756" s="44">
        <f t="shared" si="671"/>
        <v>0</v>
      </c>
      <c r="AH756" s="44">
        <f t="shared" si="671"/>
        <v>0</v>
      </c>
      <c r="AI756" s="44">
        <f t="shared" si="671"/>
        <v>0</v>
      </c>
      <c r="AJ756" s="44">
        <f t="shared" si="671"/>
        <v>0</v>
      </c>
      <c r="AK756" s="44">
        <f t="shared" si="671"/>
        <v>0</v>
      </c>
      <c r="AL756" s="44">
        <f t="shared" si="671"/>
        <v>0</v>
      </c>
      <c r="AM756" s="44">
        <f t="shared" si="671"/>
        <v>0</v>
      </c>
      <c r="AN756" s="44">
        <f t="shared" si="671"/>
        <v>0</v>
      </c>
      <c r="AO756" s="44">
        <f t="shared" si="671"/>
        <v>0</v>
      </c>
      <c r="AP756" s="45">
        <f>FUELUSE(AO756,AP738,AO738,AP747,AO747,AP$7,$D756,$E756,$F756,$G756)</f>
        <v>0</v>
      </c>
    </row>
    <row r="757" spans="1:42" hidden="1" outlineLevel="2" x14ac:dyDescent="0.25">
      <c r="A757" s="5" t="s">
        <v>930</v>
      </c>
      <c r="B757" s="5" t="s">
        <v>877</v>
      </c>
      <c r="C757" s="5" t="s">
        <v>889</v>
      </c>
      <c r="D757" s="37">
        <f>INDEX(Inputs!$N$5:$N$132,MATCH($B757&amp;"|"&amp;$C757,Inputs!$A$5:$A$132,0))</f>
        <v>0.1</v>
      </c>
      <c r="E757" s="37">
        <f>INDEX(Inputs!$O$5:$O$132,MATCH($B757&amp;"|"&amp;$C757,Inputs!$A$5:$A$132,0))</f>
        <v>-0.3</v>
      </c>
      <c r="F757" s="37">
        <f>INDEX(Inputs!$P$5:$P$132,MATCH($B757&amp;"|"&amp;$C757,Inputs!$A$5:$A$132,0))</f>
        <v>-0.2</v>
      </c>
      <c r="G757" s="37">
        <f>INDEX(Inputs!$Q$5:$Q$132,MATCH($B757&amp;"|"&amp;$C757,Inputs!$A$5:$A$132,0))</f>
        <v>5.0000000000000001E-3</v>
      </c>
      <c r="H757" s="5" t="str">
        <f>INDEX(Variables!$B$5:$B$65,MATCH($A757,Variables!$A$5:$A$65,0))&amp;IF($C757="",""," | "&amp;INDEX(Mapping!$B$5:$B$26,MATCH($C757,Mapping!$A$5:$A$26,0))&amp;" | "&amp;INDEX(Mapping!$B$30:$B$41,MATCH($B757,Mapping!$A$30:$A$41,0)))</f>
        <v>Fuel use | Other metals | Biomass</v>
      </c>
      <c r="I757" s="5" t="str">
        <f>INDEX(Variables!$C$5:$C$65,MATCH($A757,Variables!$A$5:$A$65,0))</f>
        <v>ktoe</v>
      </c>
      <c r="J757" s="5" t="str">
        <f>INDEX(Variables!$E$5:$E$65,MATCH($A757,Variables!$A$5:$A$65,0))</f>
        <v>Inputs (base year), CPAT eq. 3.3.3</v>
      </c>
      <c r="K757" s="5"/>
      <c r="L757" s="23" t="str">
        <f>LOWER(Settings!$C$4)&amp;".mit."&amp;$A757&amp;IF($C757="","","."&amp;$C757&amp;"."&amp;$B757)&amp;IF(INDEX(Variables!$D$5:$D$65,MATCH($A757,Variables!$A$5:$A$65,0))="","","."&amp;INDEX(Variables!$D$5:$D$65,MATCH($A757,Variables!$A$5:$A$65,0)))&amp;"."&amp;L$5</f>
        <v>egy.mit.ener.nfm.bio.e.1</v>
      </c>
      <c r="M757" s="43">
        <f>INDEX(Inputs!$U$5:$U$132,MATCH($B757&amp;"|"&amp;$C757,Inputs!$A$5:$A$132,0))</f>
        <v>0</v>
      </c>
      <c r="N757" s="44">
        <f t="shared" ref="N757:Y757" si="672">M757*(1/(1+$G757))^(1+$E757)*(1+N$7)^$D757*(N739/M739)^$E757*((N739+N748)/(M739+M748))^($F757*(1+$E757))</f>
        <v>0</v>
      </c>
      <c r="O757" s="44">
        <f t="shared" si="672"/>
        <v>0</v>
      </c>
      <c r="P757" s="44">
        <f t="shared" si="672"/>
        <v>0</v>
      </c>
      <c r="Q757" s="44">
        <f t="shared" si="672"/>
        <v>0</v>
      </c>
      <c r="R757" s="44">
        <f t="shared" si="672"/>
        <v>0</v>
      </c>
      <c r="S757" s="44">
        <f t="shared" si="672"/>
        <v>0</v>
      </c>
      <c r="T757" s="44">
        <f t="shared" si="672"/>
        <v>0</v>
      </c>
      <c r="U757" s="44">
        <f t="shared" si="672"/>
        <v>0</v>
      </c>
      <c r="V757" s="44">
        <f t="shared" si="672"/>
        <v>0</v>
      </c>
      <c r="W757" s="44">
        <f t="shared" si="672"/>
        <v>0</v>
      </c>
      <c r="X757" s="44">
        <f t="shared" si="672"/>
        <v>0</v>
      </c>
      <c r="Y757" s="44">
        <f t="shared" si="672"/>
        <v>0</v>
      </c>
      <c r="Z757" s="45">
        <f>FUELUSE(Y757,Z739,Y739,Z748,Y748,Z$7,$D757,$E757,$F757,$G757)</f>
        <v>0</v>
      </c>
      <c r="AA757" s="45"/>
      <c r="AB757" s="23" t="str">
        <f>LOWER(Settings!$C$4)&amp;".mit."&amp;$A757&amp;IF($C757="","","."&amp;$C757&amp;"."&amp;$B757)&amp;IF(INDEX(Variables!$D$5:$D$65,MATCH($A757,Variables!$A$5:$A$65,0))="","","."&amp;INDEX(Variables!$D$5:$D$65,MATCH($A757,Variables!$A$5:$A$65,0)))&amp;"."&amp;AB$5</f>
        <v>egy.mit.ener.nfm.bio.e.2</v>
      </c>
      <c r="AC757" s="43">
        <f>INDEX(Inputs!$U$5:$U$132,MATCH($B757&amp;"|"&amp;$C757,Inputs!$A$5:$A$132,0))</f>
        <v>0</v>
      </c>
      <c r="AD757" s="44">
        <f t="shared" ref="AD757:AO757" si="673">AC757*(1/(1+$G757))^(1+$E757)*(1+AD$7)^$D757*(AD739/AC739)^$E757*((AD739+AD748)/(AC739+AC748))^($F757*(1+$E757))</f>
        <v>0</v>
      </c>
      <c r="AE757" s="44">
        <f t="shared" si="673"/>
        <v>0</v>
      </c>
      <c r="AF757" s="44">
        <f t="shared" si="673"/>
        <v>0</v>
      </c>
      <c r="AG757" s="44">
        <f t="shared" si="673"/>
        <v>0</v>
      </c>
      <c r="AH757" s="44">
        <f t="shared" si="673"/>
        <v>0</v>
      </c>
      <c r="AI757" s="44">
        <f t="shared" si="673"/>
        <v>0</v>
      </c>
      <c r="AJ757" s="44">
        <f t="shared" si="673"/>
        <v>0</v>
      </c>
      <c r="AK757" s="44">
        <f t="shared" si="673"/>
        <v>0</v>
      </c>
      <c r="AL757" s="44">
        <f t="shared" si="673"/>
        <v>0</v>
      </c>
      <c r="AM757" s="44">
        <f t="shared" si="673"/>
        <v>0</v>
      </c>
      <c r="AN757" s="44">
        <f t="shared" si="673"/>
        <v>0</v>
      </c>
      <c r="AO757" s="44">
        <f t="shared" si="673"/>
        <v>0</v>
      </c>
      <c r="AP757" s="45">
        <f>FUELUSE(AO757,AP739,AO739,AP748,AO748,AP$7,$D757,$E757,$F757,$G757)</f>
        <v>0</v>
      </c>
    </row>
    <row r="758" spans="1:42" hidden="1" outlineLevel="2" x14ac:dyDescent="0.25"/>
    <row r="759" spans="1:42" outlineLevel="1" collapsed="1" x14ac:dyDescent="0.25">
      <c r="A759" s="7" t="s">
        <v>930</v>
      </c>
      <c r="B759" s="7" t="s">
        <v>870</v>
      </c>
      <c r="C759" s="7" t="s">
        <v>890</v>
      </c>
      <c r="H759" s="7" t="str">
        <f>INDEX(Variables!$B$5:$B$65,MATCH($A759,Variables!$A$5:$A$65,0))&amp;IF($C759="",""," | "&amp;INDEX(Mapping!$B$5:$B$26,MATCH($C759,Mapping!$A$5:$A$26,0))&amp;" | "&amp;INDEX(Mapping!$B$30:$B$41,MATCH($B759,Mapping!$A$30:$A$41,0)))</f>
        <v>Fuel use | Machinery | All fuels</v>
      </c>
      <c r="I759" s="7" t="str">
        <f>INDEX(Variables!$C$5:$C$65,MATCH($A759,Variables!$A$5:$A$65,0))</f>
        <v>ktoe</v>
      </c>
      <c r="J759" s="7" t="str">
        <f>INDEX(Variables!$E$5:$E$65,MATCH($A759,Variables!$A$5:$A$65,0))</f>
        <v>Inputs (base year), CPAT eq. 3.3.3</v>
      </c>
      <c r="K759" s="7"/>
      <c r="L759" s="28" t="str">
        <f>LOWER(Settings!$C$4)&amp;".mit."&amp;$A759&amp;IF($C759="","","."&amp;$C759&amp;"."&amp;$B759)&amp;IF(INDEX(Variables!$D$5:$D$65,MATCH($A759,Variables!$A$5:$A$65,0))="","","."&amp;INDEX(Variables!$D$5:$D$65,MATCH($A759,Variables!$A$5:$A$65,0)))&amp;"."&amp;L$5</f>
        <v>egy.mit.ener.mac.all.e.1</v>
      </c>
      <c r="M759" s="41">
        <f t="shared" ref="M759:Z759" si="674">SUM(M805:M812)</f>
        <v>0</v>
      </c>
      <c r="N759" s="42">
        <f t="shared" si="674"/>
        <v>0</v>
      </c>
      <c r="O759" s="42">
        <f t="shared" si="674"/>
        <v>0</v>
      </c>
      <c r="P759" s="42">
        <f t="shared" si="674"/>
        <v>0</v>
      </c>
      <c r="Q759" s="42">
        <f t="shared" si="674"/>
        <v>0</v>
      </c>
      <c r="R759" s="42">
        <f t="shared" si="674"/>
        <v>0</v>
      </c>
      <c r="S759" s="42">
        <f t="shared" si="674"/>
        <v>0</v>
      </c>
      <c r="T759" s="42">
        <f t="shared" si="674"/>
        <v>0</v>
      </c>
      <c r="U759" s="42">
        <f t="shared" si="674"/>
        <v>0</v>
      </c>
      <c r="V759" s="42">
        <f t="shared" si="674"/>
        <v>0</v>
      </c>
      <c r="W759" s="42">
        <f t="shared" si="674"/>
        <v>0</v>
      </c>
      <c r="X759" s="42">
        <f t="shared" si="674"/>
        <v>0</v>
      </c>
      <c r="Y759" s="42">
        <f t="shared" si="674"/>
        <v>0</v>
      </c>
      <c r="Z759" s="42">
        <f t="shared" si="674"/>
        <v>0</v>
      </c>
      <c r="AA759" s="42"/>
      <c r="AB759" s="28" t="str">
        <f>LOWER(Settings!$C$4)&amp;".mit."&amp;$A759&amp;IF($C759="","","."&amp;$C759&amp;"."&amp;$B759)&amp;IF(INDEX(Variables!$D$5:$D$65,MATCH($A759,Variables!$A$5:$A$65,0))="","","."&amp;INDEX(Variables!$D$5:$D$65,MATCH($A759,Variables!$A$5:$A$65,0)))&amp;"."&amp;AB$5</f>
        <v>egy.mit.ener.mac.all.e.2</v>
      </c>
      <c r="AC759" s="41">
        <f t="shared" ref="AC759:AP759" si="675">SUM(AC805:AC812)</f>
        <v>0</v>
      </c>
      <c r="AD759" s="42">
        <f t="shared" si="675"/>
        <v>0</v>
      </c>
      <c r="AE759" s="42">
        <f t="shared" si="675"/>
        <v>0</v>
      </c>
      <c r="AF759" s="42">
        <f t="shared" si="675"/>
        <v>0</v>
      </c>
      <c r="AG759" s="42">
        <f t="shared" si="675"/>
        <v>0</v>
      </c>
      <c r="AH759" s="42">
        <f t="shared" si="675"/>
        <v>0</v>
      </c>
      <c r="AI759" s="42">
        <f t="shared" si="675"/>
        <v>0</v>
      </c>
      <c r="AJ759" s="42">
        <f t="shared" si="675"/>
        <v>0</v>
      </c>
      <c r="AK759" s="42">
        <f t="shared" si="675"/>
        <v>0</v>
      </c>
      <c r="AL759" s="42">
        <f t="shared" si="675"/>
        <v>0</v>
      </c>
      <c r="AM759" s="42">
        <f t="shared" si="675"/>
        <v>0</v>
      </c>
      <c r="AN759" s="42">
        <f t="shared" si="675"/>
        <v>0</v>
      </c>
      <c r="AO759" s="42">
        <f t="shared" si="675"/>
        <v>0</v>
      </c>
      <c r="AP759" s="42">
        <f t="shared" si="675"/>
        <v>0</v>
      </c>
    </row>
    <row r="760" spans="1:42" hidden="1" outlineLevel="2" x14ac:dyDescent="0.25">
      <c r="A760" s="5" t="s">
        <v>931</v>
      </c>
      <c r="B760" s="5" t="s">
        <v>869</v>
      </c>
      <c r="C760" s="5" t="s">
        <v>890</v>
      </c>
      <c r="D760" s="37">
        <f>INDEX(Inputs!$T$5:$T$132,MATCH($B760&amp;"|"&amp;$C760,Inputs!$A$5:$A$132,0))</f>
        <v>0.1</v>
      </c>
      <c r="E760" s="37">
        <f>INDEX(Inputs!$J$5:$J$132,MATCH($B760&amp;"|"&amp;$C760,Inputs!$A$5:$A$132,0))</f>
        <v>1</v>
      </c>
      <c r="F760" s="37">
        <f>INDEX(Inputs!$K$5:$K$132,MATCH($B760&amp;"|"&amp;$C760,Inputs!$A$5:$A$132,0))</f>
        <v>12</v>
      </c>
      <c r="G760" s="36"/>
      <c r="H760" s="5" t="str">
        <f>INDEX(Variables!$B$5:$B$65,MATCH($A760,Variables!$A$5:$A$65,0))&amp;IF($C760="",""," | "&amp;INDEX(Mapping!$B$5:$B$26,MATCH($C760,Mapping!$A$5:$A$26,0))&amp;" | "&amp;INDEX(Mapping!$B$30:$B$41,MATCH($B760,Mapping!$A$30:$A$41,0)))</f>
        <v>New carbon tax | Machinery | Coal</v>
      </c>
      <c r="I760" s="5" t="str">
        <f>INDEX(Variables!$C$5:$C$65,MATCH($A760,Variables!$A$5:$A$65,0))</f>
        <v>$/GJ</v>
      </c>
      <c r="J760" s="5" t="str">
        <f>INDEX(Variables!$E$5:$E$65,MATCH($A760,Variables!$A$5:$A$65,0))</f>
        <v>Carbon price x EF x fuel and sector coverage</v>
      </c>
      <c r="K760" s="5"/>
      <c r="L760" s="23" t="str">
        <f>LOWER(Settings!$C$4)&amp;".mit."&amp;$A760&amp;IF($C760="","","."&amp;$C760&amp;"."&amp;$B760)&amp;IF(INDEX(Variables!$D$5:$D$65,MATCH($A760,Variables!$A$5:$A$65,0))="","","."&amp;INDEX(Variables!$D$5:$D$65,MATCH($A760,Variables!$A$5:$A$65,0)))&amp;"."&amp;L$5</f>
        <v>egy.mit.ctxnew.mac.coa.a.1</v>
      </c>
      <c r="M760" s="38">
        <f t="shared" ref="M760:Z767" si="676">M$12*$D760*INDEX(M$21:M$28,$E760)*INDEX(M$30:M$46,$F760)</f>
        <v>0</v>
      </c>
      <c r="N760" s="37">
        <f t="shared" si="676"/>
        <v>0</v>
      </c>
      <c r="O760" s="37">
        <f t="shared" si="676"/>
        <v>0</v>
      </c>
      <c r="P760" s="37">
        <f t="shared" si="676"/>
        <v>0</v>
      </c>
      <c r="Q760" s="37">
        <f t="shared" si="676"/>
        <v>0</v>
      </c>
      <c r="R760" s="37">
        <f t="shared" si="676"/>
        <v>0</v>
      </c>
      <c r="S760" s="37">
        <f t="shared" si="676"/>
        <v>0</v>
      </c>
      <c r="T760" s="37">
        <f t="shared" si="676"/>
        <v>0</v>
      </c>
      <c r="U760" s="37">
        <f t="shared" si="676"/>
        <v>0</v>
      </c>
      <c r="V760" s="37">
        <f t="shared" si="676"/>
        <v>0</v>
      </c>
      <c r="W760" s="37">
        <f t="shared" si="676"/>
        <v>0</v>
      </c>
      <c r="X760" s="37">
        <f t="shared" si="676"/>
        <v>0</v>
      </c>
      <c r="Y760" s="37">
        <f t="shared" si="676"/>
        <v>0</v>
      </c>
      <c r="Z760" s="37">
        <f t="shared" si="676"/>
        <v>0</v>
      </c>
      <c r="AA760" s="37"/>
      <c r="AB760" s="23" t="str">
        <f>LOWER(Settings!$C$4)&amp;".mit."&amp;$A760&amp;IF($C760="","","."&amp;$C760&amp;"."&amp;$B760)&amp;IF(INDEX(Variables!$D$5:$D$65,MATCH($A760,Variables!$A$5:$A$65,0))="","","."&amp;INDEX(Variables!$D$5:$D$65,MATCH($A760,Variables!$A$5:$A$65,0)))&amp;"."&amp;AB$5</f>
        <v>egy.mit.ctxnew.mac.coa.a.2</v>
      </c>
      <c r="AC760" s="38">
        <f t="shared" ref="AC760:AP767" si="677">AC$12*$D760*INDEX(AC$21:AC$28,$E760)*INDEX(AC$30:AC$46,$F760)</f>
        <v>0</v>
      </c>
      <c r="AD760" s="37">
        <f t="shared" si="677"/>
        <v>0</v>
      </c>
      <c r="AE760" s="37">
        <f t="shared" si="677"/>
        <v>0</v>
      </c>
      <c r="AF760" s="37">
        <f t="shared" si="677"/>
        <v>0</v>
      </c>
      <c r="AG760" s="37">
        <f t="shared" si="677"/>
        <v>0</v>
      </c>
      <c r="AH760" s="37">
        <f t="shared" si="677"/>
        <v>2</v>
      </c>
      <c r="AI760" s="37">
        <f t="shared" si="677"/>
        <v>2</v>
      </c>
      <c r="AJ760" s="37">
        <f t="shared" si="677"/>
        <v>2</v>
      </c>
      <c r="AK760" s="37">
        <f t="shared" si="677"/>
        <v>2</v>
      </c>
      <c r="AL760" s="37">
        <f t="shared" si="677"/>
        <v>2</v>
      </c>
      <c r="AM760" s="37">
        <f t="shared" si="677"/>
        <v>2</v>
      </c>
      <c r="AN760" s="37">
        <f t="shared" si="677"/>
        <v>2</v>
      </c>
      <c r="AO760" s="37">
        <f t="shared" si="677"/>
        <v>2</v>
      </c>
      <c r="AP760" s="37">
        <f t="shared" si="677"/>
        <v>2</v>
      </c>
    </row>
    <row r="761" spans="1:42" hidden="1" outlineLevel="2" x14ac:dyDescent="0.25">
      <c r="A761" s="5" t="s">
        <v>931</v>
      </c>
      <c r="B761" s="5" t="s">
        <v>871</v>
      </c>
      <c r="C761" s="5" t="s">
        <v>890</v>
      </c>
      <c r="D761" s="37">
        <f>INDEX(Inputs!$T$5:$T$132,MATCH($B761&amp;"|"&amp;$C761,Inputs!$A$5:$A$132,0))</f>
        <v>5.5800000000000002E-2</v>
      </c>
      <c r="E761" s="37">
        <f>INDEX(Inputs!$J$5:$J$132,MATCH($B761&amp;"|"&amp;$C761,Inputs!$A$5:$A$132,0))</f>
        <v>2</v>
      </c>
      <c r="F761" s="37">
        <f>INDEX(Inputs!$K$5:$K$132,MATCH($B761&amp;"|"&amp;$C761,Inputs!$A$5:$A$132,0))</f>
        <v>12</v>
      </c>
      <c r="G761" s="36"/>
      <c r="H761" s="5" t="str">
        <f>INDEX(Variables!$B$5:$B$65,MATCH($A761,Variables!$A$5:$A$65,0))&amp;IF($C761="",""," | "&amp;INDEX(Mapping!$B$5:$B$26,MATCH($C761,Mapping!$A$5:$A$26,0))&amp;" | "&amp;INDEX(Mapping!$B$30:$B$41,MATCH($B761,Mapping!$A$30:$A$41,0)))</f>
        <v>New carbon tax | Machinery | Natural gas</v>
      </c>
      <c r="I761" s="5" t="str">
        <f>INDEX(Variables!$C$5:$C$65,MATCH($A761,Variables!$A$5:$A$65,0))</f>
        <v>$/GJ</v>
      </c>
      <c r="J761" s="5" t="str">
        <f>INDEX(Variables!$E$5:$E$65,MATCH($A761,Variables!$A$5:$A$65,0))</f>
        <v>Carbon price x EF x fuel and sector coverage</v>
      </c>
      <c r="K761" s="5"/>
      <c r="L761" s="23" t="str">
        <f>LOWER(Settings!$C$4)&amp;".mit."&amp;$A761&amp;IF($C761="","","."&amp;$C761&amp;"."&amp;$B761)&amp;IF(INDEX(Variables!$D$5:$D$65,MATCH($A761,Variables!$A$5:$A$65,0))="","","."&amp;INDEX(Variables!$D$5:$D$65,MATCH($A761,Variables!$A$5:$A$65,0)))&amp;"."&amp;L$5</f>
        <v>egy.mit.ctxnew.mac.nga.a.1</v>
      </c>
      <c r="M761" s="38">
        <f t="shared" si="676"/>
        <v>0</v>
      </c>
      <c r="N761" s="37">
        <f t="shared" si="676"/>
        <v>0</v>
      </c>
      <c r="O761" s="37">
        <f t="shared" si="676"/>
        <v>0</v>
      </c>
      <c r="P761" s="37">
        <f t="shared" si="676"/>
        <v>0</v>
      </c>
      <c r="Q761" s="37">
        <f t="shared" si="676"/>
        <v>0</v>
      </c>
      <c r="R761" s="37">
        <f t="shared" si="676"/>
        <v>0</v>
      </c>
      <c r="S761" s="37">
        <f t="shared" si="676"/>
        <v>0</v>
      </c>
      <c r="T761" s="37">
        <f t="shared" si="676"/>
        <v>0</v>
      </c>
      <c r="U761" s="37">
        <f t="shared" si="676"/>
        <v>0</v>
      </c>
      <c r="V761" s="37">
        <f t="shared" si="676"/>
        <v>0</v>
      </c>
      <c r="W761" s="37">
        <f t="shared" si="676"/>
        <v>0</v>
      </c>
      <c r="X761" s="37">
        <f t="shared" si="676"/>
        <v>0</v>
      </c>
      <c r="Y761" s="37">
        <f t="shared" si="676"/>
        <v>0</v>
      </c>
      <c r="Z761" s="37">
        <f t="shared" si="676"/>
        <v>0</v>
      </c>
      <c r="AA761" s="37"/>
      <c r="AB761" s="23" t="str">
        <f>LOWER(Settings!$C$4)&amp;".mit."&amp;$A761&amp;IF($C761="","","."&amp;$C761&amp;"."&amp;$B761)&amp;IF(INDEX(Variables!$D$5:$D$65,MATCH($A761,Variables!$A$5:$A$65,0))="","","."&amp;INDEX(Variables!$D$5:$D$65,MATCH($A761,Variables!$A$5:$A$65,0)))&amp;"."&amp;AB$5</f>
        <v>egy.mit.ctxnew.mac.nga.a.2</v>
      </c>
      <c r="AC761" s="38">
        <f t="shared" si="677"/>
        <v>0</v>
      </c>
      <c r="AD761" s="37">
        <f t="shared" si="677"/>
        <v>0</v>
      </c>
      <c r="AE761" s="37">
        <f t="shared" si="677"/>
        <v>0</v>
      </c>
      <c r="AF761" s="37">
        <f t="shared" si="677"/>
        <v>0</v>
      </c>
      <c r="AG761" s="37">
        <f t="shared" si="677"/>
        <v>0</v>
      </c>
      <c r="AH761" s="37">
        <f t="shared" si="677"/>
        <v>1.1160000000000001</v>
      </c>
      <c r="AI761" s="37">
        <f t="shared" si="677"/>
        <v>1.1160000000000001</v>
      </c>
      <c r="AJ761" s="37">
        <f t="shared" si="677"/>
        <v>1.1160000000000001</v>
      </c>
      <c r="AK761" s="37">
        <f t="shared" si="677"/>
        <v>1.1160000000000001</v>
      </c>
      <c r="AL761" s="37">
        <f t="shared" si="677"/>
        <v>1.1160000000000001</v>
      </c>
      <c r="AM761" s="37">
        <f t="shared" si="677"/>
        <v>1.1160000000000001</v>
      </c>
      <c r="AN761" s="37">
        <f t="shared" si="677"/>
        <v>1.1160000000000001</v>
      </c>
      <c r="AO761" s="37">
        <f t="shared" si="677"/>
        <v>1.1160000000000001</v>
      </c>
      <c r="AP761" s="37">
        <f t="shared" si="677"/>
        <v>1.1160000000000001</v>
      </c>
    </row>
    <row r="762" spans="1:42" hidden="1" outlineLevel="2" x14ac:dyDescent="0.25">
      <c r="A762" s="5" t="s">
        <v>931</v>
      </c>
      <c r="B762" s="5" t="s">
        <v>872</v>
      </c>
      <c r="C762" s="5" t="s">
        <v>890</v>
      </c>
      <c r="D762" s="37">
        <f>INDEX(Inputs!$T$5:$T$132,MATCH($B762&amp;"|"&amp;$C762,Inputs!$A$5:$A$132,0))</f>
        <v>6.7793000000000006E-2</v>
      </c>
      <c r="E762" s="37">
        <f>INDEX(Inputs!$J$5:$J$132,MATCH($B762&amp;"|"&amp;$C762,Inputs!$A$5:$A$132,0))</f>
        <v>3</v>
      </c>
      <c r="F762" s="37">
        <f>INDEX(Inputs!$K$5:$K$132,MATCH($B762&amp;"|"&amp;$C762,Inputs!$A$5:$A$132,0))</f>
        <v>12</v>
      </c>
      <c r="G762" s="36"/>
      <c r="H762" s="5" t="str">
        <f>INDEX(Variables!$B$5:$B$65,MATCH($A762,Variables!$A$5:$A$65,0))&amp;IF($C762="",""," | "&amp;INDEX(Mapping!$B$5:$B$26,MATCH($C762,Mapping!$A$5:$A$26,0))&amp;" | "&amp;INDEX(Mapping!$B$30:$B$41,MATCH($B762,Mapping!$A$30:$A$41,0)))</f>
        <v>New carbon tax | Machinery | Gasoline</v>
      </c>
      <c r="I762" s="5" t="str">
        <f>INDEX(Variables!$C$5:$C$65,MATCH($A762,Variables!$A$5:$A$65,0))</f>
        <v>$/GJ</v>
      </c>
      <c r="J762" s="5" t="str">
        <f>INDEX(Variables!$E$5:$E$65,MATCH($A762,Variables!$A$5:$A$65,0))</f>
        <v>Carbon price x EF x fuel and sector coverage</v>
      </c>
      <c r="K762" s="5"/>
      <c r="L762" s="23" t="str">
        <f>LOWER(Settings!$C$4)&amp;".mit."&amp;$A762&amp;IF($C762="","","."&amp;$C762&amp;"."&amp;$B762)&amp;IF(INDEX(Variables!$D$5:$D$65,MATCH($A762,Variables!$A$5:$A$65,0))="","","."&amp;INDEX(Variables!$D$5:$D$65,MATCH($A762,Variables!$A$5:$A$65,0)))&amp;"."&amp;L$5</f>
        <v>egy.mit.ctxnew.mac.gso.a.1</v>
      </c>
      <c r="M762" s="38">
        <f t="shared" si="676"/>
        <v>0</v>
      </c>
      <c r="N762" s="37">
        <f t="shared" si="676"/>
        <v>0</v>
      </c>
      <c r="O762" s="37">
        <f t="shared" si="676"/>
        <v>0</v>
      </c>
      <c r="P762" s="37">
        <f t="shared" si="676"/>
        <v>0</v>
      </c>
      <c r="Q762" s="37">
        <f t="shared" si="676"/>
        <v>0</v>
      </c>
      <c r="R762" s="37">
        <f t="shared" si="676"/>
        <v>0</v>
      </c>
      <c r="S762" s="37">
        <f t="shared" si="676"/>
        <v>0</v>
      </c>
      <c r="T762" s="37">
        <f t="shared" si="676"/>
        <v>0</v>
      </c>
      <c r="U762" s="37">
        <f t="shared" si="676"/>
        <v>0</v>
      </c>
      <c r="V762" s="37">
        <f t="shared" si="676"/>
        <v>0</v>
      </c>
      <c r="W762" s="37">
        <f t="shared" si="676"/>
        <v>0</v>
      </c>
      <c r="X762" s="37">
        <f t="shared" si="676"/>
        <v>0</v>
      </c>
      <c r="Y762" s="37">
        <f t="shared" si="676"/>
        <v>0</v>
      </c>
      <c r="Z762" s="37">
        <f t="shared" si="676"/>
        <v>0</v>
      </c>
      <c r="AA762" s="37"/>
      <c r="AB762" s="23" t="str">
        <f>LOWER(Settings!$C$4)&amp;".mit."&amp;$A762&amp;IF($C762="","","."&amp;$C762&amp;"."&amp;$B762)&amp;IF(INDEX(Variables!$D$5:$D$65,MATCH($A762,Variables!$A$5:$A$65,0))="","","."&amp;INDEX(Variables!$D$5:$D$65,MATCH($A762,Variables!$A$5:$A$65,0)))&amp;"."&amp;AB$5</f>
        <v>egy.mit.ctxnew.mac.gso.a.2</v>
      </c>
      <c r="AC762" s="38">
        <f t="shared" si="677"/>
        <v>0</v>
      </c>
      <c r="AD762" s="37">
        <f t="shared" si="677"/>
        <v>0</v>
      </c>
      <c r="AE762" s="37">
        <f t="shared" si="677"/>
        <v>0</v>
      </c>
      <c r="AF762" s="37">
        <f t="shared" si="677"/>
        <v>0</v>
      </c>
      <c r="AG762" s="37">
        <f t="shared" si="677"/>
        <v>0</v>
      </c>
      <c r="AH762" s="37">
        <f t="shared" si="677"/>
        <v>1.3558600000000001</v>
      </c>
      <c r="AI762" s="37">
        <f t="shared" si="677"/>
        <v>1.3558600000000001</v>
      </c>
      <c r="AJ762" s="37">
        <f t="shared" si="677"/>
        <v>1.3558600000000001</v>
      </c>
      <c r="AK762" s="37">
        <f t="shared" si="677"/>
        <v>1.3558600000000001</v>
      </c>
      <c r="AL762" s="37">
        <f t="shared" si="677"/>
        <v>1.3558600000000001</v>
      </c>
      <c r="AM762" s="37">
        <f t="shared" si="677"/>
        <v>1.3558600000000001</v>
      </c>
      <c r="AN762" s="37">
        <f t="shared" si="677"/>
        <v>1.3558600000000001</v>
      </c>
      <c r="AO762" s="37">
        <f t="shared" si="677"/>
        <v>1.3558600000000001</v>
      </c>
      <c r="AP762" s="37">
        <f t="shared" si="677"/>
        <v>1.3558600000000001</v>
      </c>
    </row>
    <row r="763" spans="1:42" hidden="1" outlineLevel="2" x14ac:dyDescent="0.25">
      <c r="A763" s="5" t="s">
        <v>931</v>
      </c>
      <c r="B763" s="5" t="s">
        <v>873</v>
      </c>
      <c r="C763" s="5" t="s">
        <v>890</v>
      </c>
      <c r="D763" s="37">
        <f>INDEX(Inputs!$T$5:$T$132,MATCH($B763&amp;"|"&amp;$C763,Inputs!$A$5:$A$132,0))</f>
        <v>7.1844999999999992E-2</v>
      </c>
      <c r="E763" s="37">
        <f>INDEX(Inputs!$J$5:$J$132,MATCH($B763&amp;"|"&amp;$C763,Inputs!$A$5:$A$132,0))</f>
        <v>4</v>
      </c>
      <c r="F763" s="37">
        <f>INDEX(Inputs!$K$5:$K$132,MATCH($B763&amp;"|"&amp;$C763,Inputs!$A$5:$A$132,0))</f>
        <v>12</v>
      </c>
      <c r="G763" s="36"/>
      <c r="H763" s="5" t="str">
        <f>INDEX(Variables!$B$5:$B$65,MATCH($A763,Variables!$A$5:$A$65,0))&amp;IF($C763="",""," | "&amp;INDEX(Mapping!$B$5:$B$26,MATCH($C763,Mapping!$A$5:$A$26,0))&amp;" | "&amp;INDEX(Mapping!$B$30:$B$41,MATCH($B763,Mapping!$A$30:$A$41,0)))</f>
        <v>New carbon tax | Machinery | Diesel</v>
      </c>
      <c r="I763" s="5" t="str">
        <f>INDEX(Variables!$C$5:$C$65,MATCH($A763,Variables!$A$5:$A$65,0))</f>
        <v>$/GJ</v>
      </c>
      <c r="J763" s="5" t="str">
        <f>INDEX(Variables!$E$5:$E$65,MATCH($A763,Variables!$A$5:$A$65,0))</f>
        <v>Carbon price x EF x fuel and sector coverage</v>
      </c>
      <c r="K763" s="5"/>
      <c r="L763" s="23" t="str">
        <f>LOWER(Settings!$C$4)&amp;".mit."&amp;$A763&amp;IF($C763="","","."&amp;$C763&amp;"."&amp;$B763)&amp;IF(INDEX(Variables!$D$5:$D$65,MATCH($A763,Variables!$A$5:$A$65,0))="","","."&amp;INDEX(Variables!$D$5:$D$65,MATCH($A763,Variables!$A$5:$A$65,0)))&amp;"."&amp;L$5</f>
        <v>egy.mit.ctxnew.mac.die.a.1</v>
      </c>
      <c r="M763" s="38">
        <f t="shared" si="676"/>
        <v>0</v>
      </c>
      <c r="N763" s="37">
        <f t="shared" si="676"/>
        <v>0</v>
      </c>
      <c r="O763" s="37">
        <f t="shared" si="676"/>
        <v>0</v>
      </c>
      <c r="P763" s="37">
        <f t="shared" si="676"/>
        <v>0</v>
      </c>
      <c r="Q763" s="37">
        <f t="shared" si="676"/>
        <v>0</v>
      </c>
      <c r="R763" s="37">
        <f t="shared" si="676"/>
        <v>0</v>
      </c>
      <c r="S763" s="37">
        <f t="shared" si="676"/>
        <v>0</v>
      </c>
      <c r="T763" s="37">
        <f t="shared" si="676"/>
        <v>0</v>
      </c>
      <c r="U763" s="37">
        <f t="shared" si="676"/>
        <v>0</v>
      </c>
      <c r="V763" s="37">
        <f t="shared" si="676"/>
        <v>0</v>
      </c>
      <c r="W763" s="37">
        <f t="shared" si="676"/>
        <v>0</v>
      </c>
      <c r="X763" s="37">
        <f t="shared" si="676"/>
        <v>0</v>
      </c>
      <c r="Y763" s="37">
        <f t="shared" si="676"/>
        <v>0</v>
      </c>
      <c r="Z763" s="37">
        <f t="shared" si="676"/>
        <v>0</v>
      </c>
      <c r="AA763" s="37"/>
      <c r="AB763" s="23" t="str">
        <f>LOWER(Settings!$C$4)&amp;".mit."&amp;$A763&amp;IF($C763="","","."&amp;$C763&amp;"."&amp;$B763)&amp;IF(INDEX(Variables!$D$5:$D$65,MATCH($A763,Variables!$A$5:$A$65,0))="","","."&amp;INDEX(Variables!$D$5:$D$65,MATCH($A763,Variables!$A$5:$A$65,0)))&amp;"."&amp;AB$5</f>
        <v>egy.mit.ctxnew.mac.die.a.2</v>
      </c>
      <c r="AC763" s="38">
        <f t="shared" si="677"/>
        <v>0</v>
      </c>
      <c r="AD763" s="37">
        <f t="shared" si="677"/>
        <v>0</v>
      </c>
      <c r="AE763" s="37">
        <f t="shared" si="677"/>
        <v>0</v>
      </c>
      <c r="AF763" s="37">
        <f t="shared" si="677"/>
        <v>0</v>
      </c>
      <c r="AG763" s="37">
        <f t="shared" si="677"/>
        <v>0</v>
      </c>
      <c r="AH763" s="37">
        <f t="shared" si="677"/>
        <v>1.4368999999999998</v>
      </c>
      <c r="AI763" s="37">
        <f t="shared" si="677"/>
        <v>1.4368999999999998</v>
      </c>
      <c r="AJ763" s="37">
        <f t="shared" si="677"/>
        <v>1.4368999999999998</v>
      </c>
      <c r="AK763" s="37">
        <f t="shared" si="677"/>
        <v>1.4368999999999998</v>
      </c>
      <c r="AL763" s="37">
        <f t="shared" si="677"/>
        <v>1.4368999999999998</v>
      </c>
      <c r="AM763" s="37">
        <f t="shared" si="677"/>
        <v>1.4368999999999998</v>
      </c>
      <c r="AN763" s="37">
        <f t="shared" si="677"/>
        <v>1.4368999999999998</v>
      </c>
      <c r="AO763" s="37">
        <f t="shared" si="677"/>
        <v>1.4368999999999998</v>
      </c>
      <c r="AP763" s="37">
        <f t="shared" si="677"/>
        <v>1.4368999999999998</v>
      </c>
    </row>
    <row r="764" spans="1:42" hidden="1" outlineLevel="2" x14ac:dyDescent="0.25">
      <c r="A764" s="5" t="s">
        <v>931</v>
      </c>
      <c r="B764" s="5" t="s">
        <v>874</v>
      </c>
      <c r="C764" s="5" t="s">
        <v>890</v>
      </c>
      <c r="D764" s="37">
        <f>INDEX(Inputs!$T$5:$T$132,MATCH($B764&amp;"|"&amp;$C764,Inputs!$A$5:$A$132,0))</f>
        <v>6.8599999999999994E-2</v>
      </c>
      <c r="E764" s="37">
        <f>INDEX(Inputs!$J$5:$J$132,MATCH($B764&amp;"|"&amp;$C764,Inputs!$A$5:$A$132,0))</f>
        <v>5</v>
      </c>
      <c r="F764" s="37">
        <f>INDEX(Inputs!$K$5:$K$132,MATCH($B764&amp;"|"&amp;$C764,Inputs!$A$5:$A$132,0))</f>
        <v>12</v>
      </c>
      <c r="G764" s="36"/>
      <c r="H764" s="5" t="str">
        <f>INDEX(Variables!$B$5:$B$65,MATCH($A764,Variables!$A$5:$A$65,0))&amp;IF($C764="",""," | "&amp;INDEX(Mapping!$B$5:$B$26,MATCH($C764,Mapping!$A$5:$A$26,0))&amp;" | "&amp;INDEX(Mapping!$B$30:$B$41,MATCH($B764,Mapping!$A$30:$A$41,0)))</f>
        <v>New carbon tax | Machinery | LPG</v>
      </c>
      <c r="I764" s="5" t="str">
        <f>INDEX(Variables!$C$5:$C$65,MATCH($A764,Variables!$A$5:$A$65,0))</f>
        <v>$/GJ</v>
      </c>
      <c r="J764" s="5" t="str">
        <f>INDEX(Variables!$E$5:$E$65,MATCH($A764,Variables!$A$5:$A$65,0))</f>
        <v>Carbon price x EF x fuel and sector coverage</v>
      </c>
      <c r="K764" s="5"/>
      <c r="L764" s="23" t="str">
        <f>LOWER(Settings!$C$4)&amp;".mit."&amp;$A764&amp;IF($C764="","","."&amp;$C764&amp;"."&amp;$B764)&amp;IF(INDEX(Variables!$D$5:$D$65,MATCH($A764,Variables!$A$5:$A$65,0))="","","."&amp;INDEX(Variables!$D$5:$D$65,MATCH($A764,Variables!$A$5:$A$65,0)))&amp;"."&amp;L$5</f>
        <v>egy.mit.ctxnew.mac.lpg.a.1</v>
      </c>
      <c r="M764" s="38">
        <f t="shared" si="676"/>
        <v>0</v>
      </c>
      <c r="N764" s="37">
        <f t="shared" si="676"/>
        <v>0</v>
      </c>
      <c r="O764" s="37">
        <f t="shared" si="676"/>
        <v>0</v>
      </c>
      <c r="P764" s="37">
        <f t="shared" si="676"/>
        <v>0</v>
      </c>
      <c r="Q764" s="37">
        <f t="shared" si="676"/>
        <v>0</v>
      </c>
      <c r="R764" s="37">
        <f t="shared" si="676"/>
        <v>0</v>
      </c>
      <c r="S764" s="37">
        <f t="shared" si="676"/>
        <v>0</v>
      </c>
      <c r="T764" s="37">
        <f t="shared" si="676"/>
        <v>0</v>
      </c>
      <c r="U764" s="37">
        <f t="shared" si="676"/>
        <v>0</v>
      </c>
      <c r="V764" s="37">
        <f t="shared" si="676"/>
        <v>0</v>
      </c>
      <c r="W764" s="37">
        <f t="shared" si="676"/>
        <v>0</v>
      </c>
      <c r="X764" s="37">
        <f t="shared" si="676"/>
        <v>0</v>
      </c>
      <c r="Y764" s="37">
        <f t="shared" si="676"/>
        <v>0</v>
      </c>
      <c r="Z764" s="37">
        <f t="shared" si="676"/>
        <v>0</v>
      </c>
      <c r="AA764" s="37"/>
      <c r="AB764" s="23" t="str">
        <f>LOWER(Settings!$C$4)&amp;".mit."&amp;$A764&amp;IF($C764="","","."&amp;$C764&amp;"."&amp;$B764)&amp;IF(INDEX(Variables!$D$5:$D$65,MATCH($A764,Variables!$A$5:$A$65,0))="","","."&amp;INDEX(Variables!$D$5:$D$65,MATCH($A764,Variables!$A$5:$A$65,0)))&amp;"."&amp;AB$5</f>
        <v>egy.mit.ctxnew.mac.lpg.a.2</v>
      </c>
      <c r="AC764" s="38">
        <f t="shared" si="677"/>
        <v>0</v>
      </c>
      <c r="AD764" s="37">
        <f t="shared" si="677"/>
        <v>0</v>
      </c>
      <c r="AE764" s="37">
        <f t="shared" si="677"/>
        <v>0</v>
      </c>
      <c r="AF764" s="37">
        <f t="shared" si="677"/>
        <v>0</v>
      </c>
      <c r="AG764" s="37">
        <f t="shared" si="677"/>
        <v>0</v>
      </c>
      <c r="AH764" s="37">
        <f t="shared" si="677"/>
        <v>1.3719999999999999</v>
      </c>
      <c r="AI764" s="37">
        <f t="shared" si="677"/>
        <v>1.3719999999999999</v>
      </c>
      <c r="AJ764" s="37">
        <f t="shared" si="677"/>
        <v>1.3719999999999999</v>
      </c>
      <c r="AK764" s="37">
        <f t="shared" si="677"/>
        <v>1.3719999999999999</v>
      </c>
      <c r="AL764" s="37">
        <f t="shared" si="677"/>
        <v>1.3719999999999999</v>
      </c>
      <c r="AM764" s="37">
        <f t="shared" si="677"/>
        <v>1.3719999999999999</v>
      </c>
      <c r="AN764" s="37">
        <f t="shared" si="677"/>
        <v>1.3719999999999999</v>
      </c>
      <c r="AO764" s="37">
        <f t="shared" si="677"/>
        <v>1.3719999999999999</v>
      </c>
      <c r="AP764" s="37">
        <f t="shared" si="677"/>
        <v>1.3719999999999999</v>
      </c>
    </row>
    <row r="765" spans="1:42" hidden="1" outlineLevel="2" x14ac:dyDescent="0.25">
      <c r="A765" s="5" t="s">
        <v>931</v>
      </c>
      <c r="B765" s="5" t="s">
        <v>875</v>
      </c>
      <c r="C765" s="5" t="s">
        <v>890</v>
      </c>
      <c r="D765" s="37">
        <f>INDEX(Inputs!$T$5:$T$132,MATCH($B765&amp;"|"&amp;$C765,Inputs!$A$5:$A$132,0))</f>
        <v>6.7793000000000006E-2</v>
      </c>
      <c r="E765" s="37">
        <f>INDEX(Inputs!$J$5:$J$132,MATCH($B765&amp;"|"&amp;$C765,Inputs!$A$5:$A$132,0))</f>
        <v>6</v>
      </c>
      <c r="F765" s="37">
        <f>INDEX(Inputs!$K$5:$K$132,MATCH($B765&amp;"|"&amp;$C765,Inputs!$A$5:$A$132,0))</f>
        <v>12</v>
      </c>
      <c r="G765" s="36"/>
      <c r="H765" s="5" t="str">
        <f>INDEX(Variables!$B$5:$B$65,MATCH($A765,Variables!$A$5:$A$65,0))&amp;IF($C765="",""," | "&amp;INDEX(Mapping!$B$5:$B$26,MATCH($C765,Mapping!$A$5:$A$26,0))&amp;" | "&amp;INDEX(Mapping!$B$30:$B$41,MATCH($B765,Mapping!$A$30:$A$41,0)))</f>
        <v>New carbon tax | Machinery | Kerosene</v>
      </c>
      <c r="I765" s="5" t="str">
        <f>INDEX(Variables!$C$5:$C$65,MATCH($A765,Variables!$A$5:$A$65,0))</f>
        <v>$/GJ</v>
      </c>
      <c r="J765" s="5" t="str">
        <f>INDEX(Variables!$E$5:$E$65,MATCH($A765,Variables!$A$5:$A$65,0))</f>
        <v>Carbon price x EF x fuel and sector coverage</v>
      </c>
      <c r="K765" s="5"/>
      <c r="L765" s="23" t="str">
        <f>LOWER(Settings!$C$4)&amp;".mit."&amp;$A765&amp;IF($C765="","","."&amp;$C765&amp;"."&amp;$B765)&amp;IF(INDEX(Variables!$D$5:$D$65,MATCH($A765,Variables!$A$5:$A$65,0))="","","."&amp;INDEX(Variables!$D$5:$D$65,MATCH($A765,Variables!$A$5:$A$65,0)))&amp;"."&amp;L$5</f>
        <v>egy.mit.ctxnew.mac.ker.a.1</v>
      </c>
      <c r="M765" s="38">
        <f t="shared" si="676"/>
        <v>0</v>
      </c>
      <c r="N765" s="37">
        <f t="shared" si="676"/>
        <v>0</v>
      </c>
      <c r="O765" s="37">
        <f t="shared" si="676"/>
        <v>0</v>
      </c>
      <c r="P765" s="37">
        <f t="shared" si="676"/>
        <v>0</v>
      </c>
      <c r="Q765" s="37">
        <f t="shared" si="676"/>
        <v>0</v>
      </c>
      <c r="R765" s="37">
        <f t="shared" si="676"/>
        <v>0</v>
      </c>
      <c r="S765" s="37">
        <f t="shared" si="676"/>
        <v>0</v>
      </c>
      <c r="T765" s="37">
        <f t="shared" si="676"/>
        <v>0</v>
      </c>
      <c r="U765" s="37">
        <f t="shared" si="676"/>
        <v>0</v>
      </c>
      <c r="V765" s="37">
        <f t="shared" si="676"/>
        <v>0</v>
      </c>
      <c r="W765" s="37">
        <f t="shared" si="676"/>
        <v>0</v>
      </c>
      <c r="X765" s="37">
        <f t="shared" si="676"/>
        <v>0</v>
      </c>
      <c r="Y765" s="37">
        <f t="shared" si="676"/>
        <v>0</v>
      </c>
      <c r="Z765" s="37">
        <f t="shared" si="676"/>
        <v>0</v>
      </c>
      <c r="AA765" s="37"/>
      <c r="AB765" s="23" t="str">
        <f>LOWER(Settings!$C$4)&amp;".mit."&amp;$A765&amp;IF($C765="","","."&amp;$C765&amp;"."&amp;$B765)&amp;IF(INDEX(Variables!$D$5:$D$65,MATCH($A765,Variables!$A$5:$A$65,0))="","","."&amp;INDEX(Variables!$D$5:$D$65,MATCH($A765,Variables!$A$5:$A$65,0)))&amp;"."&amp;AB$5</f>
        <v>egy.mit.ctxnew.mac.ker.a.2</v>
      </c>
      <c r="AC765" s="38">
        <f t="shared" si="677"/>
        <v>0</v>
      </c>
      <c r="AD765" s="37">
        <f t="shared" si="677"/>
        <v>0</v>
      </c>
      <c r="AE765" s="37">
        <f t="shared" si="677"/>
        <v>0</v>
      </c>
      <c r="AF765" s="37">
        <f t="shared" si="677"/>
        <v>0</v>
      </c>
      <c r="AG765" s="37">
        <f t="shared" si="677"/>
        <v>0</v>
      </c>
      <c r="AH765" s="37">
        <f t="shared" si="677"/>
        <v>1.3558600000000001</v>
      </c>
      <c r="AI765" s="37">
        <f t="shared" si="677"/>
        <v>1.3558600000000001</v>
      </c>
      <c r="AJ765" s="37">
        <f t="shared" si="677"/>
        <v>1.3558600000000001</v>
      </c>
      <c r="AK765" s="37">
        <f t="shared" si="677"/>
        <v>1.3558600000000001</v>
      </c>
      <c r="AL765" s="37">
        <f t="shared" si="677"/>
        <v>1.3558600000000001</v>
      </c>
      <c r="AM765" s="37">
        <f t="shared" si="677"/>
        <v>1.3558600000000001</v>
      </c>
      <c r="AN765" s="37">
        <f t="shared" si="677"/>
        <v>1.3558600000000001</v>
      </c>
      <c r="AO765" s="37">
        <f t="shared" si="677"/>
        <v>1.3558600000000001</v>
      </c>
      <c r="AP765" s="37">
        <f t="shared" si="677"/>
        <v>1.3558600000000001</v>
      </c>
    </row>
    <row r="766" spans="1:42" hidden="1" outlineLevel="2" x14ac:dyDescent="0.25">
      <c r="A766" s="5" t="s">
        <v>931</v>
      </c>
      <c r="B766" s="5" t="s">
        <v>876</v>
      </c>
      <c r="C766" s="5" t="s">
        <v>890</v>
      </c>
      <c r="D766" s="37">
        <f>INDEX(Inputs!$T$5:$T$132,MATCH($B766&amp;"|"&amp;$C766,Inputs!$A$5:$A$132,0))</f>
        <v>7.6700000000000004E-2</v>
      </c>
      <c r="E766" s="37">
        <f>INDEX(Inputs!$J$5:$J$132,MATCH($B766&amp;"|"&amp;$C766,Inputs!$A$5:$A$132,0))</f>
        <v>7</v>
      </c>
      <c r="F766" s="37">
        <f>INDEX(Inputs!$K$5:$K$132,MATCH($B766&amp;"|"&amp;$C766,Inputs!$A$5:$A$132,0))</f>
        <v>12</v>
      </c>
      <c r="G766" s="36"/>
      <c r="H766" s="5" t="str">
        <f>INDEX(Variables!$B$5:$B$65,MATCH($A766,Variables!$A$5:$A$65,0))&amp;IF($C766="",""," | "&amp;INDEX(Mapping!$B$5:$B$26,MATCH($C766,Mapping!$A$5:$A$26,0))&amp;" | "&amp;INDEX(Mapping!$B$30:$B$41,MATCH($B766,Mapping!$A$30:$A$41,0)))</f>
        <v>New carbon tax | Machinery | Other oil products</v>
      </c>
      <c r="I766" s="5" t="str">
        <f>INDEX(Variables!$C$5:$C$65,MATCH($A766,Variables!$A$5:$A$65,0))</f>
        <v>$/GJ</v>
      </c>
      <c r="J766" s="5" t="str">
        <f>INDEX(Variables!$E$5:$E$65,MATCH($A766,Variables!$A$5:$A$65,0))</f>
        <v>Carbon price x EF x fuel and sector coverage</v>
      </c>
      <c r="K766" s="5"/>
      <c r="L766" s="23" t="str">
        <f>LOWER(Settings!$C$4)&amp;".mit."&amp;$A766&amp;IF($C766="","","."&amp;$C766&amp;"."&amp;$B766)&amp;IF(INDEX(Variables!$D$5:$D$65,MATCH($A766,Variables!$A$5:$A$65,0))="","","."&amp;INDEX(Variables!$D$5:$D$65,MATCH($A766,Variables!$A$5:$A$65,0)))&amp;"."&amp;L$5</f>
        <v>egy.mit.ctxnew.mac.oop.a.1</v>
      </c>
      <c r="M766" s="38">
        <f t="shared" si="676"/>
        <v>0</v>
      </c>
      <c r="N766" s="37">
        <f t="shared" si="676"/>
        <v>0</v>
      </c>
      <c r="O766" s="37">
        <f t="shared" si="676"/>
        <v>0</v>
      </c>
      <c r="P766" s="37">
        <f t="shared" si="676"/>
        <v>0</v>
      </c>
      <c r="Q766" s="37">
        <f t="shared" si="676"/>
        <v>0</v>
      </c>
      <c r="R766" s="37">
        <f t="shared" si="676"/>
        <v>0</v>
      </c>
      <c r="S766" s="37">
        <f t="shared" si="676"/>
        <v>0</v>
      </c>
      <c r="T766" s="37">
        <f t="shared" si="676"/>
        <v>0</v>
      </c>
      <c r="U766" s="37">
        <f t="shared" si="676"/>
        <v>0</v>
      </c>
      <c r="V766" s="37">
        <f t="shared" si="676"/>
        <v>0</v>
      </c>
      <c r="W766" s="37">
        <f t="shared" si="676"/>
        <v>0</v>
      </c>
      <c r="X766" s="37">
        <f t="shared" si="676"/>
        <v>0</v>
      </c>
      <c r="Y766" s="37">
        <f t="shared" si="676"/>
        <v>0</v>
      </c>
      <c r="Z766" s="37">
        <f t="shared" si="676"/>
        <v>0</v>
      </c>
      <c r="AA766" s="37"/>
      <c r="AB766" s="23" t="str">
        <f>LOWER(Settings!$C$4)&amp;".mit."&amp;$A766&amp;IF($C766="","","."&amp;$C766&amp;"."&amp;$B766)&amp;IF(INDEX(Variables!$D$5:$D$65,MATCH($A766,Variables!$A$5:$A$65,0))="","","."&amp;INDEX(Variables!$D$5:$D$65,MATCH($A766,Variables!$A$5:$A$65,0)))&amp;"."&amp;AB$5</f>
        <v>egy.mit.ctxnew.mac.oop.a.2</v>
      </c>
      <c r="AC766" s="38">
        <f t="shared" si="677"/>
        <v>0</v>
      </c>
      <c r="AD766" s="37">
        <f t="shared" si="677"/>
        <v>0</v>
      </c>
      <c r="AE766" s="37">
        <f t="shared" si="677"/>
        <v>0</v>
      </c>
      <c r="AF766" s="37">
        <f t="shared" si="677"/>
        <v>0</v>
      </c>
      <c r="AG766" s="37">
        <f t="shared" si="677"/>
        <v>0</v>
      </c>
      <c r="AH766" s="37">
        <f t="shared" si="677"/>
        <v>1.534</v>
      </c>
      <c r="AI766" s="37">
        <f t="shared" si="677"/>
        <v>1.534</v>
      </c>
      <c r="AJ766" s="37">
        <f t="shared" si="677"/>
        <v>1.534</v>
      </c>
      <c r="AK766" s="37">
        <f t="shared" si="677"/>
        <v>1.534</v>
      </c>
      <c r="AL766" s="37">
        <f t="shared" si="677"/>
        <v>1.534</v>
      </c>
      <c r="AM766" s="37">
        <f t="shared" si="677"/>
        <v>1.534</v>
      </c>
      <c r="AN766" s="37">
        <f t="shared" si="677"/>
        <v>1.534</v>
      </c>
      <c r="AO766" s="37">
        <f t="shared" si="677"/>
        <v>1.534</v>
      </c>
      <c r="AP766" s="37">
        <f t="shared" si="677"/>
        <v>1.534</v>
      </c>
    </row>
    <row r="767" spans="1:42" hidden="1" outlineLevel="2" x14ac:dyDescent="0.25">
      <c r="A767" s="5" t="s">
        <v>931</v>
      </c>
      <c r="B767" s="5" t="s">
        <v>877</v>
      </c>
      <c r="C767" s="5" t="s">
        <v>890</v>
      </c>
      <c r="D767" s="37">
        <f>INDEX(Inputs!$T$5:$T$132,MATCH($B767&amp;"|"&amp;$C767,Inputs!$A$5:$A$132,0))</f>
        <v>0</v>
      </c>
      <c r="E767" s="37">
        <f>INDEX(Inputs!$J$5:$J$132,MATCH($B767&amp;"|"&amp;$C767,Inputs!$A$5:$A$132,0))</f>
        <v>8</v>
      </c>
      <c r="F767" s="37">
        <f>INDEX(Inputs!$K$5:$K$132,MATCH($B767&amp;"|"&amp;$C767,Inputs!$A$5:$A$132,0))</f>
        <v>12</v>
      </c>
      <c r="G767" s="36"/>
      <c r="H767" s="5" t="str">
        <f>INDEX(Variables!$B$5:$B$65,MATCH($A767,Variables!$A$5:$A$65,0))&amp;IF($C767="",""," | "&amp;INDEX(Mapping!$B$5:$B$26,MATCH($C767,Mapping!$A$5:$A$26,0))&amp;" | "&amp;INDEX(Mapping!$B$30:$B$41,MATCH($B767,Mapping!$A$30:$A$41,0)))</f>
        <v>New carbon tax | Machinery | Biomass</v>
      </c>
      <c r="I767" s="5" t="str">
        <f>INDEX(Variables!$C$5:$C$65,MATCH($A767,Variables!$A$5:$A$65,0))</f>
        <v>$/GJ</v>
      </c>
      <c r="J767" s="5" t="str">
        <f>INDEX(Variables!$E$5:$E$65,MATCH($A767,Variables!$A$5:$A$65,0))</f>
        <v>Carbon price x EF x fuel and sector coverage</v>
      </c>
      <c r="K767" s="5"/>
      <c r="L767" s="23" t="str">
        <f>LOWER(Settings!$C$4)&amp;".mit."&amp;$A767&amp;IF($C767="","","."&amp;$C767&amp;"."&amp;$B767)&amp;IF(INDEX(Variables!$D$5:$D$65,MATCH($A767,Variables!$A$5:$A$65,0))="","","."&amp;INDEX(Variables!$D$5:$D$65,MATCH($A767,Variables!$A$5:$A$65,0)))&amp;"."&amp;L$5</f>
        <v>egy.mit.ctxnew.mac.bio.a.1</v>
      </c>
      <c r="M767" s="38">
        <f t="shared" si="676"/>
        <v>0</v>
      </c>
      <c r="N767" s="37">
        <f t="shared" si="676"/>
        <v>0</v>
      </c>
      <c r="O767" s="37">
        <f t="shared" si="676"/>
        <v>0</v>
      </c>
      <c r="P767" s="37">
        <f t="shared" si="676"/>
        <v>0</v>
      </c>
      <c r="Q767" s="37">
        <f t="shared" si="676"/>
        <v>0</v>
      </c>
      <c r="R767" s="37">
        <f t="shared" si="676"/>
        <v>0</v>
      </c>
      <c r="S767" s="37">
        <f t="shared" si="676"/>
        <v>0</v>
      </c>
      <c r="T767" s="37">
        <f t="shared" si="676"/>
        <v>0</v>
      </c>
      <c r="U767" s="37">
        <f t="shared" si="676"/>
        <v>0</v>
      </c>
      <c r="V767" s="37">
        <f t="shared" si="676"/>
        <v>0</v>
      </c>
      <c r="W767" s="37">
        <f t="shared" si="676"/>
        <v>0</v>
      </c>
      <c r="X767" s="37">
        <f t="shared" si="676"/>
        <v>0</v>
      </c>
      <c r="Y767" s="37">
        <f t="shared" si="676"/>
        <v>0</v>
      </c>
      <c r="Z767" s="37">
        <f t="shared" si="676"/>
        <v>0</v>
      </c>
      <c r="AA767" s="37"/>
      <c r="AB767" s="23" t="str">
        <f>LOWER(Settings!$C$4)&amp;".mit."&amp;$A767&amp;IF($C767="","","."&amp;$C767&amp;"."&amp;$B767)&amp;IF(INDEX(Variables!$D$5:$D$65,MATCH($A767,Variables!$A$5:$A$65,0))="","","."&amp;INDEX(Variables!$D$5:$D$65,MATCH($A767,Variables!$A$5:$A$65,0)))&amp;"."&amp;AB$5</f>
        <v>egy.mit.ctxnew.mac.bio.a.2</v>
      </c>
      <c r="AC767" s="38">
        <f t="shared" si="677"/>
        <v>0</v>
      </c>
      <c r="AD767" s="37">
        <f t="shared" si="677"/>
        <v>0</v>
      </c>
      <c r="AE767" s="37">
        <f t="shared" si="677"/>
        <v>0</v>
      </c>
      <c r="AF767" s="37">
        <f t="shared" si="677"/>
        <v>0</v>
      </c>
      <c r="AG767" s="37">
        <f t="shared" si="677"/>
        <v>0</v>
      </c>
      <c r="AH767" s="37">
        <f t="shared" si="677"/>
        <v>0</v>
      </c>
      <c r="AI767" s="37">
        <f t="shared" si="677"/>
        <v>0</v>
      </c>
      <c r="AJ767" s="37">
        <f t="shared" si="677"/>
        <v>0</v>
      </c>
      <c r="AK767" s="37">
        <f t="shared" si="677"/>
        <v>0</v>
      </c>
      <c r="AL767" s="37">
        <f t="shared" si="677"/>
        <v>0</v>
      </c>
      <c r="AM767" s="37">
        <f t="shared" si="677"/>
        <v>0</v>
      </c>
      <c r="AN767" s="37">
        <f t="shared" si="677"/>
        <v>0</v>
      </c>
      <c r="AO767" s="37">
        <f t="shared" si="677"/>
        <v>0</v>
      </c>
      <c r="AP767" s="37">
        <f t="shared" si="677"/>
        <v>0</v>
      </c>
    </row>
    <row r="768" spans="1:42" hidden="1" outlineLevel="2" x14ac:dyDescent="0.25"/>
    <row r="769" spans="1:42" hidden="1" outlineLevel="2" x14ac:dyDescent="0.25">
      <c r="A769" s="5" t="s">
        <v>932</v>
      </c>
      <c r="B769" s="5" t="s">
        <v>869</v>
      </c>
      <c r="C769" s="5" t="s">
        <v>890</v>
      </c>
      <c r="D769" s="37">
        <f>INDEX(Inputs!$L$5:$L$132,MATCH($B769&amp;"|"&amp;$C769,Inputs!$A$5:$A$132,0))</f>
        <v>3</v>
      </c>
      <c r="E769" s="37">
        <f>INDEX(Inputs!$I$5:$I$132,MATCH($B769&amp;"|"&amp;$C769,Inputs!$A$5:$A$132,0))</f>
        <v>1</v>
      </c>
      <c r="F769" s="36"/>
      <c r="G769" s="36"/>
      <c r="H769" s="5" t="str">
        <f>INDEX(Variables!$B$5:$B$65,MATCH($A769,Variables!$A$5:$A$65,0))&amp;IF($C769="",""," | "&amp;INDEX(Mapping!$B$5:$B$26,MATCH($C769,Mapping!$A$5:$A$26,0))&amp;" | "&amp;INDEX(Mapping!$B$30:$B$41,MATCH($B769,Mapping!$A$30:$A$41,0)))</f>
        <v>New excise tax (fuel price reform) | Machinery | Coal</v>
      </c>
      <c r="I769" s="5" t="str">
        <f>INDEX(Variables!$C$5:$C$65,MATCH($A769,Variables!$A$5:$A$65,0))</f>
        <v>$/GJ</v>
      </c>
      <c r="J769" s="5" t="str">
        <f>INDEX(Variables!$E$5:$E$65,MATCH($A769,Variables!$A$5:$A$65,0))</f>
        <v>Fuel price reform path / GJ per unit</v>
      </c>
      <c r="K769" s="5"/>
      <c r="L769" s="23" t="str">
        <f>LOWER(Settings!$C$4)&amp;".mit."&amp;$A769&amp;IF($C769="","","."&amp;$C769&amp;"."&amp;$B769)&amp;IF(INDEX(Variables!$D$5:$D$65,MATCH($A769,Variables!$A$5:$A$65,0))="","","."&amp;INDEX(Variables!$D$5:$D$65,MATCH($A769,Variables!$A$5:$A$65,0)))&amp;"."&amp;L$5</f>
        <v>egy.mit.ntx.mac.coa.a.1</v>
      </c>
      <c r="M769" s="38">
        <f t="shared" ref="M769:Z776" si="678">INDEX(M$78:M$91,$D769)/$E769</f>
        <v>0</v>
      </c>
      <c r="N769" s="37">
        <f t="shared" si="678"/>
        <v>0</v>
      </c>
      <c r="O769" s="37">
        <f t="shared" si="678"/>
        <v>0</v>
      </c>
      <c r="P769" s="37">
        <f t="shared" si="678"/>
        <v>0</v>
      </c>
      <c r="Q769" s="37">
        <f t="shared" si="678"/>
        <v>0</v>
      </c>
      <c r="R769" s="37">
        <f t="shared" si="678"/>
        <v>0</v>
      </c>
      <c r="S769" s="37">
        <f t="shared" si="678"/>
        <v>0</v>
      </c>
      <c r="T769" s="37">
        <f t="shared" si="678"/>
        <v>0</v>
      </c>
      <c r="U769" s="37">
        <f t="shared" si="678"/>
        <v>0</v>
      </c>
      <c r="V769" s="37">
        <f t="shared" si="678"/>
        <v>0</v>
      </c>
      <c r="W769" s="37">
        <f t="shared" si="678"/>
        <v>0</v>
      </c>
      <c r="X769" s="37">
        <f t="shared" si="678"/>
        <v>0</v>
      </c>
      <c r="Y769" s="37">
        <f t="shared" si="678"/>
        <v>0</v>
      </c>
      <c r="Z769" s="37">
        <f t="shared" si="678"/>
        <v>0</v>
      </c>
      <c r="AA769" s="37"/>
      <c r="AB769" s="23" t="str">
        <f>LOWER(Settings!$C$4)&amp;".mit."&amp;$A769&amp;IF($C769="","","."&amp;$C769&amp;"."&amp;$B769)&amp;IF(INDEX(Variables!$D$5:$D$65,MATCH($A769,Variables!$A$5:$A$65,0))="","","."&amp;INDEX(Variables!$D$5:$D$65,MATCH($A769,Variables!$A$5:$A$65,0)))&amp;"."&amp;AB$5</f>
        <v>egy.mit.ntx.mac.coa.a.2</v>
      </c>
      <c r="AC769" s="38">
        <f t="shared" ref="AC769:AP776" si="679">INDEX(AC$78:AC$91,$D769)/$E769</f>
        <v>0</v>
      </c>
      <c r="AD769" s="37">
        <f t="shared" si="679"/>
        <v>0</v>
      </c>
      <c r="AE769" s="37">
        <f t="shared" si="679"/>
        <v>0</v>
      </c>
      <c r="AF769" s="37">
        <f t="shared" si="679"/>
        <v>0</v>
      </c>
      <c r="AG769" s="37">
        <f t="shared" si="679"/>
        <v>0</v>
      </c>
      <c r="AH769" s="37">
        <f t="shared" si="679"/>
        <v>0</v>
      </c>
      <c r="AI769" s="37">
        <f t="shared" si="679"/>
        <v>0</v>
      </c>
      <c r="AJ769" s="37">
        <f t="shared" si="679"/>
        <v>0</v>
      </c>
      <c r="AK769" s="37">
        <f t="shared" si="679"/>
        <v>0</v>
      </c>
      <c r="AL769" s="37">
        <f t="shared" si="679"/>
        <v>0</v>
      </c>
      <c r="AM769" s="37">
        <f t="shared" si="679"/>
        <v>0</v>
      </c>
      <c r="AN769" s="37">
        <f t="shared" si="679"/>
        <v>0</v>
      </c>
      <c r="AO769" s="37">
        <f t="shared" si="679"/>
        <v>0</v>
      </c>
      <c r="AP769" s="37">
        <f t="shared" si="679"/>
        <v>0</v>
      </c>
    </row>
    <row r="770" spans="1:42" hidden="1" outlineLevel="2" x14ac:dyDescent="0.25">
      <c r="A770" s="5" t="s">
        <v>932</v>
      </c>
      <c r="B770" s="5" t="s">
        <v>871</v>
      </c>
      <c r="C770" s="5" t="s">
        <v>890</v>
      </c>
      <c r="D770" s="37">
        <f>INDEX(Inputs!$L$5:$L$132,MATCH($B770&amp;"|"&amp;$C770,Inputs!$A$5:$A$132,0))</f>
        <v>6</v>
      </c>
      <c r="E770" s="37">
        <f>INDEX(Inputs!$I$5:$I$132,MATCH($B770&amp;"|"&amp;$C770,Inputs!$A$5:$A$132,0))</f>
        <v>1</v>
      </c>
      <c r="F770" s="36"/>
      <c r="G770" s="36"/>
      <c r="H770" s="5" t="str">
        <f>INDEX(Variables!$B$5:$B$65,MATCH($A770,Variables!$A$5:$A$65,0))&amp;IF($C770="",""," | "&amp;INDEX(Mapping!$B$5:$B$26,MATCH($C770,Mapping!$A$5:$A$26,0))&amp;" | "&amp;INDEX(Mapping!$B$30:$B$41,MATCH($B770,Mapping!$A$30:$A$41,0)))</f>
        <v>New excise tax (fuel price reform) | Machinery | Natural gas</v>
      </c>
      <c r="I770" s="5" t="str">
        <f>INDEX(Variables!$C$5:$C$65,MATCH($A770,Variables!$A$5:$A$65,0))</f>
        <v>$/GJ</v>
      </c>
      <c r="J770" s="5" t="str">
        <f>INDEX(Variables!$E$5:$E$65,MATCH($A770,Variables!$A$5:$A$65,0))</f>
        <v>Fuel price reform path / GJ per unit</v>
      </c>
      <c r="K770" s="5"/>
      <c r="L770" s="23" t="str">
        <f>LOWER(Settings!$C$4)&amp;".mit."&amp;$A770&amp;IF($C770="","","."&amp;$C770&amp;"."&amp;$B770)&amp;IF(INDEX(Variables!$D$5:$D$65,MATCH($A770,Variables!$A$5:$A$65,0))="","","."&amp;INDEX(Variables!$D$5:$D$65,MATCH($A770,Variables!$A$5:$A$65,0)))&amp;"."&amp;L$5</f>
        <v>egy.mit.ntx.mac.nga.a.1</v>
      </c>
      <c r="M770" s="38">
        <f t="shared" si="678"/>
        <v>0</v>
      </c>
      <c r="N770" s="37">
        <f t="shared" si="678"/>
        <v>0</v>
      </c>
      <c r="O770" s="37">
        <f t="shared" si="678"/>
        <v>0</v>
      </c>
      <c r="P770" s="37">
        <f t="shared" si="678"/>
        <v>0</v>
      </c>
      <c r="Q770" s="37">
        <f t="shared" si="678"/>
        <v>0</v>
      </c>
      <c r="R770" s="37">
        <f t="shared" si="678"/>
        <v>0</v>
      </c>
      <c r="S770" s="37">
        <f t="shared" si="678"/>
        <v>0</v>
      </c>
      <c r="T770" s="37">
        <f t="shared" si="678"/>
        <v>0</v>
      </c>
      <c r="U770" s="37">
        <f t="shared" si="678"/>
        <v>0</v>
      </c>
      <c r="V770" s="37">
        <f t="shared" si="678"/>
        <v>0</v>
      </c>
      <c r="W770" s="37">
        <f t="shared" si="678"/>
        <v>0</v>
      </c>
      <c r="X770" s="37">
        <f t="shared" si="678"/>
        <v>0</v>
      </c>
      <c r="Y770" s="37">
        <f t="shared" si="678"/>
        <v>0</v>
      </c>
      <c r="Z770" s="37">
        <f t="shared" si="678"/>
        <v>0</v>
      </c>
      <c r="AA770" s="37"/>
      <c r="AB770" s="23" t="str">
        <f>LOWER(Settings!$C$4)&amp;".mit."&amp;$A770&amp;IF($C770="","","."&amp;$C770&amp;"."&amp;$B770)&amp;IF(INDEX(Variables!$D$5:$D$65,MATCH($A770,Variables!$A$5:$A$65,0))="","","."&amp;INDEX(Variables!$D$5:$D$65,MATCH($A770,Variables!$A$5:$A$65,0)))&amp;"."&amp;AB$5</f>
        <v>egy.mit.ntx.mac.nga.a.2</v>
      </c>
      <c r="AC770" s="38">
        <f t="shared" si="679"/>
        <v>0</v>
      </c>
      <c r="AD770" s="37">
        <f t="shared" si="679"/>
        <v>0</v>
      </c>
      <c r="AE770" s="37">
        <f t="shared" si="679"/>
        <v>0</v>
      </c>
      <c r="AF770" s="37">
        <f t="shared" si="679"/>
        <v>0</v>
      </c>
      <c r="AG770" s="37">
        <f t="shared" si="679"/>
        <v>0</v>
      </c>
      <c r="AH770" s="37">
        <f t="shared" si="679"/>
        <v>0</v>
      </c>
      <c r="AI770" s="37">
        <f t="shared" si="679"/>
        <v>0</v>
      </c>
      <c r="AJ770" s="37">
        <f t="shared" si="679"/>
        <v>0</v>
      </c>
      <c r="AK770" s="37">
        <f t="shared" si="679"/>
        <v>0</v>
      </c>
      <c r="AL770" s="37">
        <f t="shared" si="679"/>
        <v>0</v>
      </c>
      <c r="AM770" s="37">
        <f t="shared" si="679"/>
        <v>0</v>
      </c>
      <c r="AN770" s="37">
        <f t="shared" si="679"/>
        <v>0</v>
      </c>
      <c r="AO770" s="37">
        <f t="shared" si="679"/>
        <v>0</v>
      </c>
      <c r="AP770" s="37">
        <f t="shared" si="679"/>
        <v>0</v>
      </c>
    </row>
    <row r="771" spans="1:42" hidden="1" outlineLevel="2" x14ac:dyDescent="0.25">
      <c r="A771" s="5" t="s">
        <v>932</v>
      </c>
      <c r="B771" s="5" t="s">
        <v>872</v>
      </c>
      <c r="C771" s="5" t="s">
        <v>890</v>
      </c>
      <c r="D771" s="37">
        <f>INDEX(Inputs!$L$5:$L$132,MATCH($B771&amp;"|"&amp;$C771,Inputs!$A$5:$A$132,0))</f>
        <v>9</v>
      </c>
      <c r="E771" s="37">
        <f>INDEX(Inputs!$I$5:$I$132,MATCH($B771&amp;"|"&amp;$C771,Inputs!$A$5:$A$132,0))</f>
        <v>3.4969740000000013E-2</v>
      </c>
      <c r="F771" s="36"/>
      <c r="G771" s="36"/>
      <c r="H771" s="5" t="str">
        <f>INDEX(Variables!$B$5:$B$65,MATCH($A771,Variables!$A$5:$A$65,0))&amp;IF($C771="",""," | "&amp;INDEX(Mapping!$B$5:$B$26,MATCH($C771,Mapping!$A$5:$A$26,0))&amp;" | "&amp;INDEX(Mapping!$B$30:$B$41,MATCH($B771,Mapping!$A$30:$A$41,0)))</f>
        <v>New excise tax (fuel price reform) | Machinery | Gasoline</v>
      </c>
      <c r="I771" s="5" t="str">
        <f>INDEX(Variables!$C$5:$C$65,MATCH($A771,Variables!$A$5:$A$65,0))</f>
        <v>$/GJ</v>
      </c>
      <c r="J771" s="5" t="str">
        <f>INDEX(Variables!$E$5:$E$65,MATCH($A771,Variables!$A$5:$A$65,0))</f>
        <v>Fuel price reform path / GJ per unit</v>
      </c>
      <c r="K771" s="5"/>
      <c r="L771" s="23" t="str">
        <f>LOWER(Settings!$C$4)&amp;".mit."&amp;$A771&amp;IF($C771="","","."&amp;$C771&amp;"."&amp;$B771)&amp;IF(INDEX(Variables!$D$5:$D$65,MATCH($A771,Variables!$A$5:$A$65,0))="","","."&amp;INDEX(Variables!$D$5:$D$65,MATCH($A771,Variables!$A$5:$A$65,0)))&amp;"."&amp;L$5</f>
        <v>egy.mit.ntx.mac.gso.a.1</v>
      </c>
      <c r="M771" s="38">
        <f t="shared" si="678"/>
        <v>0</v>
      </c>
      <c r="N771" s="37">
        <f t="shared" si="678"/>
        <v>0</v>
      </c>
      <c r="O771" s="37">
        <f t="shared" si="678"/>
        <v>0</v>
      </c>
      <c r="P771" s="37">
        <f t="shared" si="678"/>
        <v>0</v>
      </c>
      <c r="Q771" s="37">
        <f t="shared" si="678"/>
        <v>0</v>
      </c>
      <c r="R771" s="37">
        <f t="shared" si="678"/>
        <v>0</v>
      </c>
      <c r="S771" s="37">
        <f t="shared" si="678"/>
        <v>0</v>
      </c>
      <c r="T771" s="37">
        <f t="shared" si="678"/>
        <v>0</v>
      </c>
      <c r="U771" s="37">
        <f t="shared" si="678"/>
        <v>0</v>
      </c>
      <c r="V771" s="37">
        <f t="shared" si="678"/>
        <v>0</v>
      </c>
      <c r="W771" s="37">
        <f t="shared" si="678"/>
        <v>0</v>
      </c>
      <c r="X771" s="37">
        <f t="shared" si="678"/>
        <v>0</v>
      </c>
      <c r="Y771" s="37">
        <f t="shared" si="678"/>
        <v>0</v>
      </c>
      <c r="Z771" s="37">
        <f t="shared" si="678"/>
        <v>0</v>
      </c>
      <c r="AA771" s="37"/>
      <c r="AB771" s="23" t="str">
        <f>LOWER(Settings!$C$4)&amp;".mit."&amp;$A771&amp;IF($C771="","","."&amp;$C771&amp;"."&amp;$B771)&amp;IF(INDEX(Variables!$D$5:$D$65,MATCH($A771,Variables!$A$5:$A$65,0))="","","."&amp;INDEX(Variables!$D$5:$D$65,MATCH($A771,Variables!$A$5:$A$65,0)))&amp;"."&amp;AB$5</f>
        <v>egy.mit.ntx.mac.gso.a.2</v>
      </c>
      <c r="AC771" s="38">
        <f t="shared" si="679"/>
        <v>0</v>
      </c>
      <c r="AD771" s="37">
        <f t="shared" si="679"/>
        <v>0</v>
      </c>
      <c r="AE771" s="37">
        <f t="shared" si="679"/>
        <v>0</v>
      </c>
      <c r="AF771" s="37">
        <f t="shared" si="679"/>
        <v>0</v>
      </c>
      <c r="AG771" s="37">
        <f t="shared" si="679"/>
        <v>0</v>
      </c>
      <c r="AH771" s="37">
        <f t="shared" si="679"/>
        <v>0</v>
      </c>
      <c r="AI771" s="37">
        <f t="shared" si="679"/>
        <v>0</v>
      </c>
      <c r="AJ771" s="37">
        <f t="shared" si="679"/>
        <v>0</v>
      </c>
      <c r="AK771" s="37">
        <f t="shared" si="679"/>
        <v>0</v>
      </c>
      <c r="AL771" s="37">
        <f t="shared" si="679"/>
        <v>0</v>
      </c>
      <c r="AM771" s="37">
        <f t="shared" si="679"/>
        <v>0</v>
      </c>
      <c r="AN771" s="37">
        <f t="shared" si="679"/>
        <v>0</v>
      </c>
      <c r="AO771" s="37">
        <f t="shared" si="679"/>
        <v>0</v>
      </c>
      <c r="AP771" s="37">
        <f t="shared" si="679"/>
        <v>0</v>
      </c>
    </row>
    <row r="772" spans="1:42" hidden="1" outlineLevel="2" x14ac:dyDescent="0.25">
      <c r="A772" s="5" t="s">
        <v>932</v>
      </c>
      <c r="B772" s="5" t="s">
        <v>873</v>
      </c>
      <c r="C772" s="5" t="s">
        <v>890</v>
      </c>
      <c r="D772" s="37">
        <f>INDEX(Inputs!$L$5:$L$132,MATCH($B772&amp;"|"&amp;$C772,Inputs!$A$5:$A$132,0))</f>
        <v>10</v>
      </c>
      <c r="E772" s="37">
        <f>INDEX(Inputs!$I$5:$I$132,MATCH($B772&amp;"|"&amp;$C772,Inputs!$A$5:$A$132,0))</f>
        <v>3.7295190000000013E-2</v>
      </c>
      <c r="F772" s="36"/>
      <c r="G772" s="36"/>
      <c r="H772" s="5" t="str">
        <f>INDEX(Variables!$B$5:$B$65,MATCH($A772,Variables!$A$5:$A$65,0))&amp;IF($C772="",""," | "&amp;INDEX(Mapping!$B$5:$B$26,MATCH($C772,Mapping!$A$5:$A$26,0))&amp;" | "&amp;INDEX(Mapping!$B$30:$B$41,MATCH($B772,Mapping!$A$30:$A$41,0)))</f>
        <v>New excise tax (fuel price reform) | Machinery | Diesel</v>
      </c>
      <c r="I772" s="5" t="str">
        <f>INDEX(Variables!$C$5:$C$65,MATCH($A772,Variables!$A$5:$A$65,0))</f>
        <v>$/GJ</v>
      </c>
      <c r="J772" s="5" t="str">
        <f>INDEX(Variables!$E$5:$E$65,MATCH($A772,Variables!$A$5:$A$65,0))</f>
        <v>Fuel price reform path / GJ per unit</v>
      </c>
      <c r="K772" s="5"/>
      <c r="L772" s="23" t="str">
        <f>LOWER(Settings!$C$4)&amp;".mit."&amp;$A772&amp;IF($C772="","","."&amp;$C772&amp;"."&amp;$B772)&amp;IF(INDEX(Variables!$D$5:$D$65,MATCH($A772,Variables!$A$5:$A$65,0))="","","."&amp;INDEX(Variables!$D$5:$D$65,MATCH($A772,Variables!$A$5:$A$65,0)))&amp;"."&amp;L$5</f>
        <v>egy.mit.ntx.mac.die.a.1</v>
      </c>
      <c r="M772" s="38">
        <f t="shared" si="678"/>
        <v>0</v>
      </c>
      <c r="N772" s="37">
        <f t="shared" si="678"/>
        <v>0</v>
      </c>
      <c r="O772" s="37">
        <f t="shared" si="678"/>
        <v>0</v>
      </c>
      <c r="P772" s="37">
        <f t="shared" si="678"/>
        <v>0</v>
      </c>
      <c r="Q772" s="37">
        <f t="shared" si="678"/>
        <v>0</v>
      </c>
      <c r="R772" s="37">
        <f t="shared" si="678"/>
        <v>0</v>
      </c>
      <c r="S772" s="37">
        <f t="shared" si="678"/>
        <v>0</v>
      </c>
      <c r="T772" s="37">
        <f t="shared" si="678"/>
        <v>0</v>
      </c>
      <c r="U772" s="37">
        <f t="shared" si="678"/>
        <v>0</v>
      </c>
      <c r="V772" s="37">
        <f t="shared" si="678"/>
        <v>0</v>
      </c>
      <c r="W772" s="37">
        <f t="shared" si="678"/>
        <v>0</v>
      </c>
      <c r="X772" s="37">
        <f t="shared" si="678"/>
        <v>0</v>
      </c>
      <c r="Y772" s="37">
        <f t="shared" si="678"/>
        <v>0</v>
      </c>
      <c r="Z772" s="37">
        <f t="shared" si="678"/>
        <v>0</v>
      </c>
      <c r="AA772" s="37"/>
      <c r="AB772" s="23" t="str">
        <f>LOWER(Settings!$C$4)&amp;".mit."&amp;$A772&amp;IF($C772="","","."&amp;$C772&amp;"."&amp;$B772)&amp;IF(INDEX(Variables!$D$5:$D$65,MATCH($A772,Variables!$A$5:$A$65,0))="","","."&amp;INDEX(Variables!$D$5:$D$65,MATCH($A772,Variables!$A$5:$A$65,0)))&amp;"."&amp;AB$5</f>
        <v>egy.mit.ntx.mac.die.a.2</v>
      </c>
      <c r="AC772" s="38">
        <f t="shared" si="679"/>
        <v>0</v>
      </c>
      <c r="AD772" s="37">
        <f t="shared" si="679"/>
        <v>0</v>
      </c>
      <c r="AE772" s="37">
        <f t="shared" si="679"/>
        <v>0</v>
      </c>
      <c r="AF772" s="37">
        <f t="shared" si="679"/>
        <v>0</v>
      </c>
      <c r="AG772" s="37">
        <f t="shared" si="679"/>
        <v>0</v>
      </c>
      <c r="AH772" s="37">
        <f t="shared" si="679"/>
        <v>0</v>
      </c>
      <c r="AI772" s="37">
        <f t="shared" si="679"/>
        <v>0</v>
      </c>
      <c r="AJ772" s="37">
        <f t="shared" si="679"/>
        <v>0</v>
      </c>
      <c r="AK772" s="37">
        <f t="shared" si="679"/>
        <v>0</v>
      </c>
      <c r="AL772" s="37">
        <f t="shared" si="679"/>
        <v>0</v>
      </c>
      <c r="AM772" s="37">
        <f t="shared" si="679"/>
        <v>0</v>
      </c>
      <c r="AN772" s="37">
        <f t="shared" si="679"/>
        <v>0</v>
      </c>
      <c r="AO772" s="37">
        <f t="shared" si="679"/>
        <v>0</v>
      </c>
      <c r="AP772" s="37">
        <f t="shared" si="679"/>
        <v>0</v>
      </c>
    </row>
    <row r="773" spans="1:42" hidden="1" outlineLevel="2" x14ac:dyDescent="0.25">
      <c r="A773" s="5" t="s">
        <v>932</v>
      </c>
      <c r="B773" s="5" t="s">
        <v>874</v>
      </c>
      <c r="C773" s="5" t="s">
        <v>890</v>
      </c>
      <c r="D773" s="37">
        <f>INDEX(Inputs!$L$5:$L$132,MATCH($B773&amp;"|"&amp;$C773,Inputs!$A$5:$A$132,0))</f>
        <v>11</v>
      </c>
      <c r="E773" s="37">
        <f>INDEX(Inputs!$I$5:$I$132,MATCH($B773&amp;"|"&amp;$C773,Inputs!$A$5:$A$132,0))</f>
        <v>2.5779688544951249E-2</v>
      </c>
      <c r="F773" s="36"/>
      <c r="G773" s="36"/>
      <c r="H773" s="5" t="str">
        <f>INDEX(Variables!$B$5:$B$65,MATCH($A773,Variables!$A$5:$A$65,0))&amp;IF($C773="",""," | "&amp;INDEX(Mapping!$B$5:$B$26,MATCH($C773,Mapping!$A$5:$A$26,0))&amp;" | "&amp;INDEX(Mapping!$B$30:$B$41,MATCH($B773,Mapping!$A$30:$A$41,0)))</f>
        <v>New excise tax (fuel price reform) | Machinery | LPG</v>
      </c>
      <c r="I773" s="5" t="str">
        <f>INDEX(Variables!$C$5:$C$65,MATCH($A773,Variables!$A$5:$A$65,0))</f>
        <v>$/GJ</v>
      </c>
      <c r="J773" s="5" t="str">
        <f>INDEX(Variables!$E$5:$E$65,MATCH($A773,Variables!$A$5:$A$65,0))</f>
        <v>Fuel price reform path / GJ per unit</v>
      </c>
      <c r="K773" s="5"/>
      <c r="L773" s="23" t="str">
        <f>LOWER(Settings!$C$4)&amp;".mit."&amp;$A773&amp;IF($C773="","","."&amp;$C773&amp;"."&amp;$B773)&amp;IF(INDEX(Variables!$D$5:$D$65,MATCH($A773,Variables!$A$5:$A$65,0))="","","."&amp;INDEX(Variables!$D$5:$D$65,MATCH($A773,Variables!$A$5:$A$65,0)))&amp;"."&amp;L$5</f>
        <v>egy.mit.ntx.mac.lpg.a.1</v>
      </c>
      <c r="M773" s="38">
        <f t="shared" si="678"/>
        <v>0</v>
      </c>
      <c r="N773" s="37">
        <f t="shared" si="678"/>
        <v>0</v>
      </c>
      <c r="O773" s="37">
        <f t="shared" si="678"/>
        <v>0</v>
      </c>
      <c r="P773" s="37">
        <f t="shared" si="678"/>
        <v>0</v>
      </c>
      <c r="Q773" s="37">
        <f t="shared" si="678"/>
        <v>0</v>
      </c>
      <c r="R773" s="37">
        <f t="shared" si="678"/>
        <v>0</v>
      </c>
      <c r="S773" s="37">
        <f t="shared" si="678"/>
        <v>0</v>
      </c>
      <c r="T773" s="37">
        <f t="shared" si="678"/>
        <v>0</v>
      </c>
      <c r="U773" s="37">
        <f t="shared" si="678"/>
        <v>0</v>
      </c>
      <c r="V773" s="37">
        <f t="shared" si="678"/>
        <v>0</v>
      </c>
      <c r="W773" s="37">
        <f t="shared" si="678"/>
        <v>0</v>
      </c>
      <c r="X773" s="37">
        <f t="shared" si="678"/>
        <v>0</v>
      </c>
      <c r="Y773" s="37">
        <f t="shared" si="678"/>
        <v>0</v>
      </c>
      <c r="Z773" s="37">
        <f t="shared" si="678"/>
        <v>0</v>
      </c>
      <c r="AA773" s="37"/>
      <c r="AB773" s="23" t="str">
        <f>LOWER(Settings!$C$4)&amp;".mit."&amp;$A773&amp;IF($C773="","","."&amp;$C773&amp;"."&amp;$B773)&amp;IF(INDEX(Variables!$D$5:$D$65,MATCH($A773,Variables!$A$5:$A$65,0))="","","."&amp;INDEX(Variables!$D$5:$D$65,MATCH($A773,Variables!$A$5:$A$65,0)))&amp;"."&amp;AB$5</f>
        <v>egy.mit.ntx.mac.lpg.a.2</v>
      </c>
      <c r="AC773" s="38">
        <f t="shared" si="679"/>
        <v>0</v>
      </c>
      <c r="AD773" s="37">
        <f t="shared" si="679"/>
        <v>0</v>
      </c>
      <c r="AE773" s="37">
        <f t="shared" si="679"/>
        <v>0</v>
      </c>
      <c r="AF773" s="37">
        <f t="shared" si="679"/>
        <v>0</v>
      </c>
      <c r="AG773" s="37">
        <f t="shared" si="679"/>
        <v>0</v>
      </c>
      <c r="AH773" s="37">
        <f t="shared" si="679"/>
        <v>0</v>
      </c>
      <c r="AI773" s="37">
        <f t="shared" si="679"/>
        <v>0</v>
      </c>
      <c r="AJ773" s="37">
        <f t="shared" si="679"/>
        <v>0</v>
      </c>
      <c r="AK773" s="37">
        <f t="shared" si="679"/>
        <v>0</v>
      </c>
      <c r="AL773" s="37">
        <f t="shared" si="679"/>
        <v>0</v>
      </c>
      <c r="AM773" s="37">
        <f t="shared" si="679"/>
        <v>0</v>
      </c>
      <c r="AN773" s="37">
        <f t="shared" si="679"/>
        <v>0</v>
      </c>
      <c r="AO773" s="37">
        <f t="shared" si="679"/>
        <v>0</v>
      </c>
      <c r="AP773" s="37">
        <f t="shared" si="679"/>
        <v>0</v>
      </c>
    </row>
    <row r="774" spans="1:42" hidden="1" outlineLevel="2" x14ac:dyDescent="0.25">
      <c r="A774" s="5" t="s">
        <v>932</v>
      </c>
      <c r="B774" s="5" t="s">
        <v>875</v>
      </c>
      <c r="C774" s="5" t="s">
        <v>890</v>
      </c>
      <c r="D774" s="37">
        <f>INDEX(Inputs!$L$5:$L$132,MATCH($B774&amp;"|"&amp;$C774,Inputs!$A$5:$A$132,0))</f>
        <v>12</v>
      </c>
      <c r="E774" s="37">
        <f>INDEX(Inputs!$I$5:$I$132,MATCH($B774&amp;"|"&amp;$C774,Inputs!$A$5:$A$132,0))</f>
        <v>3.7748829655107147E-2</v>
      </c>
      <c r="F774" s="36"/>
      <c r="G774" s="36"/>
      <c r="H774" s="5" t="str">
        <f>INDEX(Variables!$B$5:$B$65,MATCH($A774,Variables!$A$5:$A$65,0))&amp;IF($C774="",""," | "&amp;INDEX(Mapping!$B$5:$B$26,MATCH($C774,Mapping!$A$5:$A$26,0))&amp;" | "&amp;INDEX(Mapping!$B$30:$B$41,MATCH($B774,Mapping!$A$30:$A$41,0)))</f>
        <v>New excise tax (fuel price reform) | Machinery | Kerosene</v>
      </c>
      <c r="I774" s="5" t="str">
        <f>INDEX(Variables!$C$5:$C$65,MATCH($A774,Variables!$A$5:$A$65,0))</f>
        <v>$/GJ</v>
      </c>
      <c r="J774" s="5" t="str">
        <f>INDEX(Variables!$E$5:$E$65,MATCH($A774,Variables!$A$5:$A$65,0))</f>
        <v>Fuel price reform path / GJ per unit</v>
      </c>
      <c r="K774" s="5"/>
      <c r="L774" s="23" t="str">
        <f>LOWER(Settings!$C$4)&amp;".mit."&amp;$A774&amp;IF($C774="","","."&amp;$C774&amp;"."&amp;$B774)&amp;IF(INDEX(Variables!$D$5:$D$65,MATCH($A774,Variables!$A$5:$A$65,0))="","","."&amp;INDEX(Variables!$D$5:$D$65,MATCH($A774,Variables!$A$5:$A$65,0)))&amp;"."&amp;L$5</f>
        <v>egy.mit.ntx.mac.ker.a.1</v>
      </c>
      <c r="M774" s="38">
        <f t="shared" si="678"/>
        <v>0</v>
      </c>
      <c r="N774" s="37">
        <f t="shared" si="678"/>
        <v>0</v>
      </c>
      <c r="O774" s="37">
        <f t="shared" si="678"/>
        <v>0</v>
      </c>
      <c r="P774" s="37">
        <f t="shared" si="678"/>
        <v>0</v>
      </c>
      <c r="Q774" s="37">
        <f t="shared" si="678"/>
        <v>0</v>
      </c>
      <c r="R774" s="37">
        <f t="shared" si="678"/>
        <v>0</v>
      </c>
      <c r="S774" s="37">
        <f t="shared" si="678"/>
        <v>0</v>
      </c>
      <c r="T774" s="37">
        <f t="shared" si="678"/>
        <v>0</v>
      </c>
      <c r="U774" s="37">
        <f t="shared" si="678"/>
        <v>0</v>
      </c>
      <c r="V774" s="37">
        <f t="shared" si="678"/>
        <v>0</v>
      </c>
      <c r="W774" s="37">
        <f t="shared" si="678"/>
        <v>0</v>
      </c>
      <c r="X774" s="37">
        <f t="shared" si="678"/>
        <v>0</v>
      </c>
      <c r="Y774" s="37">
        <f t="shared" si="678"/>
        <v>0</v>
      </c>
      <c r="Z774" s="37">
        <f t="shared" si="678"/>
        <v>0</v>
      </c>
      <c r="AA774" s="37"/>
      <c r="AB774" s="23" t="str">
        <f>LOWER(Settings!$C$4)&amp;".mit."&amp;$A774&amp;IF($C774="","","."&amp;$C774&amp;"."&amp;$B774)&amp;IF(INDEX(Variables!$D$5:$D$65,MATCH($A774,Variables!$A$5:$A$65,0))="","","."&amp;INDEX(Variables!$D$5:$D$65,MATCH($A774,Variables!$A$5:$A$65,0)))&amp;"."&amp;AB$5</f>
        <v>egy.mit.ntx.mac.ker.a.2</v>
      </c>
      <c r="AC774" s="38">
        <f t="shared" si="679"/>
        <v>0</v>
      </c>
      <c r="AD774" s="37">
        <f t="shared" si="679"/>
        <v>0</v>
      </c>
      <c r="AE774" s="37">
        <f t="shared" si="679"/>
        <v>0</v>
      </c>
      <c r="AF774" s="37">
        <f t="shared" si="679"/>
        <v>0</v>
      </c>
      <c r="AG774" s="37">
        <f t="shared" si="679"/>
        <v>0</v>
      </c>
      <c r="AH774" s="37">
        <f t="shared" si="679"/>
        <v>0</v>
      </c>
      <c r="AI774" s="37">
        <f t="shared" si="679"/>
        <v>0</v>
      </c>
      <c r="AJ774" s="37">
        <f t="shared" si="679"/>
        <v>0</v>
      </c>
      <c r="AK774" s="37">
        <f t="shared" si="679"/>
        <v>0</v>
      </c>
      <c r="AL774" s="37">
        <f t="shared" si="679"/>
        <v>0</v>
      </c>
      <c r="AM774" s="37">
        <f t="shared" si="679"/>
        <v>0</v>
      </c>
      <c r="AN774" s="37">
        <f t="shared" si="679"/>
        <v>0</v>
      </c>
      <c r="AO774" s="37">
        <f t="shared" si="679"/>
        <v>0</v>
      </c>
      <c r="AP774" s="37">
        <f t="shared" si="679"/>
        <v>0</v>
      </c>
    </row>
    <row r="775" spans="1:42" hidden="1" outlineLevel="2" x14ac:dyDescent="0.25">
      <c r="A775" s="5" t="s">
        <v>932</v>
      </c>
      <c r="B775" s="5" t="s">
        <v>876</v>
      </c>
      <c r="C775" s="5" t="s">
        <v>890</v>
      </c>
      <c r="D775" s="37">
        <f>INDEX(Inputs!$L$5:$L$132,MATCH($B775&amp;"|"&amp;$C775,Inputs!$A$5:$A$132,0))</f>
        <v>13</v>
      </c>
      <c r="E775" s="37">
        <f>INDEX(Inputs!$I$5:$I$132,MATCH($B775&amp;"|"&amp;$C775,Inputs!$A$5:$A$132,0))</f>
        <v>6.12</v>
      </c>
      <c r="F775" s="36"/>
      <c r="G775" s="36"/>
      <c r="H775" s="5" t="str">
        <f>INDEX(Variables!$B$5:$B$65,MATCH($A775,Variables!$A$5:$A$65,0))&amp;IF($C775="",""," | "&amp;INDEX(Mapping!$B$5:$B$26,MATCH($C775,Mapping!$A$5:$A$26,0))&amp;" | "&amp;INDEX(Mapping!$B$30:$B$41,MATCH($B775,Mapping!$A$30:$A$41,0)))</f>
        <v>New excise tax (fuel price reform) | Machinery | Other oil products</v>
      </c>
      <c r="I775" s="5" t="str">
        <f>INDEX(Variables!$C$5:$C$65,MATCH($A775,Variables!$A$5:$A$65,0))</f>
        <v>$/GJ</v>
      </c>
      <c r="J775" s="5" t="str">
        <f>INDEX(Variables!$E$5:$E$65,MATCH($A775,Variables!$A$5:$A$65,0))</f>
        <v>Fuel price reform path / GJ per unit</v>
      </c>
      <c r="K775" s="5"/>
      <c r="L775" s="23" t="str">
        <f>LOWER(Settings!$C$4)&amp;".mit."&amp;$A775&amp;IF($C775="","","."&amp;$C775&amp;"."&amp;$B775)&amp;IF(INDEX(Variables!$D$5:$D$65,MATCH($A775,Variables!$A$5:$A$65,0))="","","."&amp;INDEX(Variables!$D$5:$D$65,MATCH($A775,Variables!$A$5:$A$65,0)))&amp;"."&amp;L$5</f>
        <v>egy.mit.ntx.mac.oop.a.1</v>
      </c>
      <c r="M775" s="38">
        <f t="shared" si="678"/>
        <v>0</v>
      </c>
      <c r="N775" s="37">
        <f t="shared" si="678"/>
        <v>0</v>
      </c>
      <c r="O775" s="37">
        <f t="shared" si="678"/>
        <v>0</v>
      </c>
      <c r="P775" s="37">
        <f t="shared" si="678"/>
        <v>0</v>
      </c>
      <c r="Q775" s="37">
        <f t="shared" si="678"/>
        <v>0</v>
      </c>
      <c r="R775" s="37">
        <f t="shared" si="678"/>
        <v>0</v>
      </c>
      <c r="S775" s="37">
        <f t="shared" si="678"/>
        <v>0</v>
      </c>
      <c r="T775" s="37">
        <f t="shared" si="678"/>
        <v>0</v>
      </c>
      <c r="U775" s="37">
        <f t="shared" si="678"/>
        <v>0</v>
      </c>
      <c r="V775" s="37">
        <f t="shared" si="678"/>
        <v>0</v>
      </c>
      <c r="W775" s="37">
        <f t="shared" si="678"/>
        <v>0</v>
      </c>
      <c r="X775" s="37">
        <f t="shared" si="678"/>
        <v>0</v>
      </c>
      <c r="Y775" s="37">
        <f t="shared" si="678"/>
        <v>0</v>
      </c>
      <c r="Z775" s="37">
        <f t="shared" si="678"/>
        <v>0</v>
      </c>
      <c r="AA775" s="37"/>
      <c r="AB775" s="23" t="str">
        <f>LOWER(Settings!$C$4)&amp;".mit."&amp;$A775&amp;IF($C775="","","."&amp;$C775&amp;"."&amp;$B775)&amp;IF(INDEX(Variables!$D$5:$D$65,MATCH($A775,Variables!$A$5:$A$65,0))="","","."&amp;INDEX(Variables!$D$5:$D$65,MATCH($A775,Variables!$A$5:$A$65,0)))&amp;"."&amp;AB$5</f>
        <v>egy.mit.ntx.mac.oop.a.2</v>
      </c>
      <c r="AC775" s="38">
        <f t="shared" si="679"/>
        <v>0</v>
      </c>
      <c r="AD775" s="37">
        <f t="shared" si="679"/>
        <v>0</v>
      </c>
      <c r="AE775" s="37">
        <f t="shared" si="679"/>
        <v>0</v>
      </c>
      <c r="AF775" s="37">
        <f t="shared" si="679"/>
        <v>0</v>
      </c>
      <c r="AG775" s="37">
        <f t="shared" si="679"/>
        <v>0</v>
      </c>
      <c r="AH775" s="37">
        <f t="shared" si="679"/>
        <v>0</v>
      </c>
      <c r="AI775" s="37">
        <f t="shared" si="679"/>
        <v>0</v>
      </c>
      <c r="AJ775" s="37">
        <f t="shared" si="679"/>
        <v>0</v>
      </c>
      <c r="AK775" s="37">
        <f t="shared" si="679"/>
        <v>0</v>
      </c>
      <c r="AL775" s="37">
        <f t="shared" si="679"/>
        <v>0</v>
      </c>
      <c r="AM775" s="37">
        <f t="shared" si="679"/>
        <v>0</v>
      </c>
      <c r="AN775" s="37">
        <f t="shared" si="679"/>
        <v>0</v>
      </c>
      <c r="AO775" s="37">
        <f t="shared" si="679"/>
        <v>0</v>
      </c>
      <c r="AP775" s="37">
        <f t="shared" si="679"/>
        <v>0</v>
      </c>
    </row>
    <row r="776" spans="1:42" hidden="1" outlineLevel="2" x14ac:dyDescent="0.25">
      <c r="A776" s="5" t="s">
        <v>932</v>
      </c>
      <c r="B776" s="5" t="s">
        <v>877</v>
      </c>
      <c r="C776" s="5" t="s">
        <v>890</v>
      </c>
      <c r="D776" s="37">
        <f>INDEX(Inputs!$L$5:$L$132,MATCH($B776&amp;"|"&amp;$C776,Inputs!$A$5:$A$132,0))</f>
        <v>14</v>
      </c>
      <c r="E776" s="37">
        <f>INDEX(Inputs!$I$5:$I$132,MATCH($B776&amp;"|"&amp;$C776,Inputs!$A$5:$A$132,0))</f>
        <v>1</v>
      </c>
      <c r="F776" s="36"/>
      <c r="G776" s="36"/>
      <c r="H776" s="5" t="str">
        <f>INDEX(Variables!$B$5:$B$65,MATCH($A776,Variables!$A$5:$A$65,0))&amp;IF($C776="",""," | "&amp;INDEX(Mapping!$B$5:$B$26,MATCH($C776,Mapping!$A$5:$A$26,0))&amp;" | "&amp;INDEX(Mapping!$B$30:$B$41,MATCH($B776,Mapping!$A$30:$A$41,0)))</f>
        <v>New excise tax (fuel price reform) | Machinery | Biomass</v>
      </c>
      <c r="I776" s="5" t="str">
        <f>INDEX(Variables!$C$5:$C$65,MATCH($A776,Variables!$A$5:$A$65,0))</f>
        <v>$/GJ</v>
      </c>
      <c r="J776" s="5" t="str">
        <f>INDEX(Variables!$E$5:$E$65,MATCH($A776,Variables!$A$5:$A$65,0))</f>
        <v>Fuel price reform path / GJ per unit</v>
      </c>
      <c r="K776" s="5"/>
      <c r="L776" s="23" t="str">
        <f>LOWER(Settings!$C$4)&amp;".mit."&amp;$A776&amp;IF($C776="","","."&amp;$C776&amp;"."&amp;$B776)&amp;IF(INDEX(Variables!$D$5:$D$65,MATCH($A776,Variables!$A$5:$A$65,0))="","","."&amp;INDEX(Variables!$D$5:$D$65,MATCH($A776,Variables!$A$5:$A$65,0)))&amp;"."&amp;L$5</f>
        <v>egy.mit.ntx.mac.bio.a.1</v>
      </c>
      <c r="M776" s="38">
        <f t="shared" si="678"/>
        <v>0</v>
      </c>
      <c r="N776" s="37">
        <f t="shared" si="678"/>
        <v>0</v>
      </c>
      <c r="O776" s="37">
        <f t="shared" si="678"/>
        <v>0</v>
      </c>
      <c r="P776" s="37">
        <f t="shared" si="678"/>
        <v>0</v>
      </c>
      <c r="Q776" s="37">
        <f t="shared" si="678"/>
        <v>0</v>
      </c>
      <c r="R776" s="37">
        <f t="shared" si="678"/>
        <v>0</v>
      </c>
      <c r="S776" s="37">
        <f t="shared" si="678"/>
        <v>0</v>
      </c>
      <c r="T776" s="37">
        <f t="shared" si="678"/>
        <v>0</v>
      </c>
      <c r="U776" s="37">
        <f t="shared" si="678"/>
        <v>0</v>
      </c>
      <c r="V776" s="37">
        <f t="shared" si="678"/>
        <v>0</v>
      </c>
      <c r="W776" s="37">
        <f t="shared" si="678"/>
        <v>0</v>
      </c>
      <c r="X776" s="37">
        <f t="shared" si="678"/>
        <v>0</v>
      </c>
      <c r="Y776" s="37">
        <f t="shared" si="678"/>
        <v>0</v>
      </c>
      <c r="Z776" s="37">
        <f t="shared" si="678"/>
        <v>0</v>
      </c>
      <c r="AA776" s="37"/>
      <c r="AB776" s="23" t="str">
        <f>LOWER(Settings!$C$4)&amp;".mit."&amp;$A776&amp;IF($C776="","","."&amp;$C776&amp;"."&amp;$B776)&amp;IF(INDEX(Variables!$D$5:$D$65,MATCH($A776,Variables!$A$5:$A$65,0))="","","."&amp;INDEX(Variables!$D$5:$D$65,MATCH($A776,Variables!$A$5:$A$65,0)))&amp;"."&amp;AB$5</f>
        <v>egy.mit.ntx.mac.bio.a.2</v>
      </c>
      <c r="AC776" s="38">
        <f t="shared" si="679"/>
        <v>0</v>
      </c>
      <c r="AD776" s="37">
        <f t="shared" si="679"/>
        <v>0</v>
      </c>
      <c r="AE776" s="37">
        <f t="shared" si="679"/>
        <v>0</v>
      </c>
      <c r="AF776" s="37">
        <f t="shared" si="679"/>
        <v>0</v>
      </c>
      <c r="AG776" s="37">
        <f t="shared" si="679"/>
        <v>0</v>
      </c>
      <c r="AH776" s="37">
        <f t="shared" si="679"/>
        <v>0</v>
      </c>
      <c r="AI776" s="37">
        <f t="shared" si="679"/>
        <v>0</v>
      </c>
      <c r="AJ776" s="37">
        <f t="shared" si="679"/>
        <v>0</v>
      </c>
      <c r="AK776" s="37">
        <f t="shared" si="679"/>
        <v>0</v>
      </c>
      <c r="AL776" s="37">
        <f t="shared" si="679"/>
        <v>0</v>
      </c>
      <c r="AM776" s="37">
        <f t="shared" si="679"/>
        <v>0</v>
      </c>
      <c r="AN776" s="37">
        <f t="shared" si="679"/>
        <v>0</v>
      </c>
      <c r="AO776" s="37">
        <f t="shared" si="679"/>
        <v>0</v>
      </c>
      <c r="AP776" s="37">
        <f t="shared" si="679"/>
        <v>0</v>
      </c>
    </row>
    <row r="777" spans="1:42" hidden="1" outlineLevel="2" x14ac:dyDescent="0.25"/>
    <row r="778" spans="1:42" hidden="1" outlineLevel="2" x14ac:dyDescent="0.25">
      <c r="A778" s="5" t="s">
        <v>933</v>
      </c>
      <c r="B778" s="5" t="s">
        <v>869</v>
      </c>
      <c r="C778" s="5" t="s">
        <v>890</v>
      </c>
      <c r="D778" s="36"/>
      <c r="E778" s="36"/>
      <c r="F778" s="36"/>
      <c r="G778" s="36"/>
      <c r="H778" s="5" t="str">
        <f>INDEX(Variables!$B$5:$B$65,MATCH($A778,Variables!$A$5:$A$65,0))&amp;IF($C778="",""," | "&amp;INDEX(Mapping!$B$5:$B$26,MATCH($C778,Mapping!$A$5:$A$26,0))&amp;" | "&amp;INDEX(Mapping!$B$30:$B$41,MATCH($B778,Mapping!$A$30:$A$41,0)))</f>
        <v>Total new policy | Machinery | Coal</v>
      </c>
      <c r="I778" s="5" t="str">
        <f>INDEX(Variables!$C$5:$C$65,MATCH($A778,Variables!$A$5:$A$65,0))</f>
        <v>$/GJ</v>
      </c>
      <c r="J778" s="5" t="str">
        <f>INDEX(Variables!$E$5:$E$65,MATCH($A778,Variables!$A$5:$A$65,0))</f>
        <v>New carbon tax + new excise tax</v>
      </c>
      <c r="K778" s="5"/>
      <c r="L778" s="23" t="str">
        <f>LOWER(Settings!$C$4)&amp;".mit."&amp;$A778&amp;IF($C778="","","."&amp;$C778&amp;"."&amp;$B778)&amp;IF(INDEX(Variables!$D$5:$D$65,MATCH($A778,Variables!$A$5:$A$65,0))="","","."&amp;INDEX(Variables!$D$5:$D$65,MATCH($A778,Variables!$A$5:$A$65,0)))&amp;"."&amp;L$5</f>
        <v>egy.mit.nce.mac.coa.a.1</v>
      </c>
      <c r="M778" s="38">
        <f t="shared" ref="M778:Z778" si="680">M760+M769</f>
        <v>0</v>
      </c>
      <c r="N778" s="37">
        <f t="shared" si="680"/>
        <v>0</v>
      </c>
      <c r="O778" s="37">
        <f t="shared" si="680"/>
        <v>0</v>
      </c>
      <c r="P778" s="37">
        <f t="shared" si="680"/>
        <v>0</v>
      </c>
      <c r="Q778" s="37">
        <f t="shared" si="680"/>
        <v>0</v>
      </c>
      <c r="R778" s="37">
        <f t="shared" si="680"/>
        <v>0</v>
      </c>
      <c r="S778" s="37">
        <f t="shared" si="680"/>
        <v>0</v>
      </c>
      <c r="T778" s="37">
        <f t="shared" si="680"/>
        <v>0</v>
      </c>
      <c r="U778" s="37">
        <f t="shared" si="680"/>
        <v>0</v>
      </c>
      <c r="V778" s="37">
        <f t="shared" si="680"/>
        <v>0</v>
      </c>
      <c r="W778" s="37">
        <f t="shared" si="680"/>
        <v>0</v>
      </c>
      <c r="X778" s="37">
        <f t="shared" si="680"/>
        <v>0</v>
      </c>
      <c r="Y778" s="37">
        <f t="shared" si="680"/>
        <v>0</v>
      </c>
      <c r="Z778" s="37">
        <f t="shared" si="680"/>
        <v>0</v>
      </c>
      <c r="AA778" s="37"/>
      <c r="AB778" s="23" t="str">
        <f>LOWER(Settings!$C$4)&amp;".mit."&amp;$A778&amp;IF($C778="","","."&amp;$C778&amp;"."&amp;$B778)&amp;IF(INDEX(Variables!$D$5:$D$65,MATCH($A778,Variables!$A$5:$A$65,0))="","","."&amp;INDEX(Variables!$D$5:$D$65,MATCH($A778,Variables!$A$5:$A$65,0)))&amp;"."&amp;AB$5</f>
        <v>egy.mit.nce.mac.coa.a.2</v>
      </c>
      <c r="AC778" s="38">
        <f t="shared" ref="AC778:AP778" si="681">AC760+AC769</f>
        <v>0</v>
      </c>
      <c r="AD778" s="37">
        <f t="shared" si="681"/>
        <v>0</v>
      </c>
      <c r="AE778" s="37">
        <f t="shared" si="681"/>
        <v>0</v>
      </c>
      <c r="AF778" s="37">
        <f t="shared" si="681"/>
        <v>0</v>
      </c>
      <c r="AG778" s="37">
        <f t="shared" si="681"/>
        <v>0</v>
      </c>
      <c r="AH778" s="37">
        <f t="shared" si="681"/>
        <v>2</v>
      </c>
      <c r="AI778" s="37">
        <f t="shared" si="681"/>
        <v>2</v>
      </c>
      <c r="AJ778" s="37">
        <f t="shared" si="681"/>
        <v>2</v>
      </c>
      <c r="AK778" s="37">
        <f t="shared" si="681"/>
        <v>2</v>
      </c>
      <c r="AL778" s="37">
        <f t="shared" si="681"/>
        <v>2</v>
      </c>
      <c r="AM778" s="37">
        <f t="shared" si="681"/>
        <v>2</v>
      </c>
      <c r="AN778" s="37">
        <f t="shared" si="681"/>
        <v>2</v>
      </c>
      <c r="AO778" s="37">
        <f t="shared" si="681"/>
        <v>2</v>
      </c>
      <c r="AP778" s="37">
        <f t="shared" si="681"/>
        <v>2</v>
      </c>
    </row>
    <row r="779" spans="1:42" hidden="1" outlineLevel="2" x14ac:dyDescent="0.25">
      <c r="A779" s="5" t="s">
        <v>933</v>
      </c>
      <c r="B779" s="5" t="s">
        <v>871</v>
      </c>
      <c r="C779" s="5" t="s">
        <v>890</v>
      </c>
      <c r="D779" s="36"/>
      <c r="E779" s="36"/>
      <c r="F779" s="36"/>
      <c r="G779" s="36"/>
      <c r="H779" s="5" t="str">
        <f>INDEX(Variables!$B$5:$B$65,MATCH($A779,Variables!$A$5:$A$65,0))&amp;IF($C779="",""," | "&amp;INDEX(Mapping!$B$5:$B$26,MATCH($C779,Mapping!$A$5:$A$26,0))&amp;" | "&amp;INDEX(Mapping!$B$30:$B$41,MATCH($B779,Mapping!$A$30:$A$41,0)))</f>
        <v>Total new policy | Machinery | Natural gas</v>
      </c>
      <c r="I779" s="5" t="str">
        <f>INDEX(Variables!$C$5:$C$65,MATCH($A779,Variables!$A$5:$A$65,0))</f>
        <v>$/GJ</v>
      </c>
      <c r="J779" s="5" t="str">
        <f>INDEX(Variables!$E$5:$E$65,MATCH($A779,Variables!$A$5:$A$65,0))</f>
        <v>New carbon tax + new excise tax</v>
      </c>
      <c r="K779" s="5"/>
      <c r="L779" s="23" t="str">
        <f>LOWER(Settings!$C$4)&amp;".mit."&amp;$A779&amp;IF($C779="","","."&amp;$C779&amp;"."&amp;$B779)&amp;IF(INDEX(Variables!$D$5:$D$65,MATCH($A779,Variables!$A$5:$A$65,0))="","","."&amp;INDEX(Variables!$D$5:$D$65,MATCH($A779,Variables!$A$5:$A$65,0)))&amp;"."&amp;L$5</f>
        <v>egy.mit.nce.mac.nga.a.1</v>
      </c>
      <c r="M779" s="38">
        <f t="shared" ref="M779:Z779" si="682">M761+M770</f>
        <v>0</v>
      </c>
      <c r="N779" s="37">
        <f t="shared" si="682"/>
        <v>0</v>
      </c>
      <c r="O779" s="37">
        <f t="shared" si="682"/>
        <v>0</v>
      </c>
      <c r="P779" s="37">
        <f t="shared" si="682"/>
        <v>0</v>
      </c>
      <c r="Q779" s="37">
        <f t="shared" si="682"/>
        <v>0</v>
      </c>
      <c r="R779" s="37">
        <f t="shared" si="682"/>
        <v>0</v>
      </c>
      <c r="S779" s="37">
        <f t="shared" si="682"/>
        <v>0</v>
      </c>
      <c r="T779" s="37">
        <f t="shared" si="682"/>
        <v>0</v>
      </c>
      <c r="U779" s="37">
        <f t="shared" si="682"/>
        <v>0</v>
      </c>
      <c r="V779" s="37">
        <f t="shared" si="682"/>
        <v>0</v>
      </c>
      <c r="W779" s="37">
        <f t="shared" si="682"/>
        <v>0</v>
      </c>
      <c r="X779" s="37">
        <f t="shared" si="682"/>
        <v>0</v>
      </c>
      <c r="Y779" s="37">
        <f t="shared" si="682"/>
        <v>0</v>
      </c>
      <c r="Z779" s="37">
        <f t="shared" si="682"/>
        <v>0</v>
      </c>
      <c r="AA779" s="37"/>
      <c r="AB779" s="23" t="str">
        <f>LOWER(Settings!$C$4)&amp;".mit."&amp;$A779&amp;IF($C779="","","."&amp;$C779&amp;"."&amp;$B779)&amp;IF(INDEX(Variables!$D$5:$D$65,MATCH($A779,Variables!$A$5:$A$65,0))="","","."&amp;INDEX(Variables!$D$5:$D$65,MATCH($A779,Variables!$A$5:$A$65,0)))&amp;"."&amp;AB$5</f>
        <v>egy.mit.nce.mac.nga.a.2</v>
      </c>
      <c r="AC779" s="38">
        <f t="shared" ref="AC779:AP779" si="683">AC761+AC770</f>
        <v>0</v>
      </c>
      <c r="AD779" s="37">
        <f t="shared" si="683"/>
        <v>0</v>
      </c>
      <c r="AE779" s="37">
        <f t="shared" si="683"/>
        <v>0</v>
      </c>
      <c r="AF779" s="37">
        <f t="shared" si="683"/>
        <v>0</v>
      </c>
      <c r="AG779" s="37">
        <f t="shared" si="683"/>
        <v>0</v>
      </c>
      <c r="AH779" s="37">
        <f t="shared" si="683"/>
        <v>1.1160000000000001</v>
      </c>
      <c r="AI779" s="37">
        <f t="shared" si="683"/>
        <v>1.1160000000000001</v>
      </c>
      <c r="AJ779" s="37">
        <f t="shared" si="683"/>
        <v>1.1160000000000001</v>
      </c>
      <c r="AK779" s="37">
        <f t="shared" si="683"/>
        <v>1.1160000000000001</v>
      </c>
      <c r="AL779" s="37">
        <f t="shared" si="683"/>
        <v>1.1160000000000001</v>
      </c>
      <c r="AM779" s="37">
        <f t="shared" si="683"/>
        <v>1.1160000000000001</v>
      </c>
      <c r="AN779" s="37">
        <f t="shared" si="683"/>
        <v>1.1160000000000001</v>
      </c>
      <c r="AO779" s="37">
        <f t="shared" si="683"/>
        <v>1.1160000000000001</v>
      </c>
      <c r="AP779" s="37">
        <f t="shared" si="683"/>
        <v>1.1160000000000001</v>
      </c>
    </row>
    <row r="780" spans="1:42" hidden="1" outlineLevel="2" x14ac:dyDescent="0.25">
      <c r="A780" s="5" t="s">
        <v>933</v>
      </c>
      <c r="B780" s="5" t="s">
        <v>872</v>
      </c>
      <c r="C780" s="5" t="s">
        <v>890</v>
      </c>
      <c r="D780" s="36"/>
      <c r="E780" s="36"/>
      <c r="F780" s="36"/>
      <c r="G780" s="36"/>
      <c r="H780" s="5" t="str">
        <f>INDEX(Variables!$B$5:$B$65,MATCH($A780,Variables!$A$5:$A$65,0))&amp;IF($C780="",""," | "&amp;INDEX(Mapping!$B$5:$B$26,MATCH($C780,Mapping!$A$5:$A$26,0))&amp;" | "&amp;INDEX(Mapping!$B$30:$B$41,MATCH($B780,Mapping!$A$30:$A$41,0)))</f>
        <v>Total new policy | Machinery | Gasoline</v>
      </c>
      <c r="I780" s="5" t="str">
        <f>INDEX(Variables!$C$5:$C$65,MATCH($A780,Variables!$A$5:$A$65,0))</f>
        <v>$/GJ</v>
      </c>
      <c r="J780" s="5" t="str">
        <f>INDEX(Variables!$E$5:$E$65,MATCH($A780,Variables!$A$5:$A$65,0))</f>
        <v>New carbon tax + new excise tax</v>
      </c>
      <c r="K780" s="5"/>
      <c r="L780" s="23" t="str">
        <f>LOWER(Settings!$C$4)&amp;".mit."&amp;$A780&amp;IF($C780="","","."&amp;$C780&amp;"."&amp;$B780)&amp;IF(INDEX(Variables!$D$5:$D$65,MATCH($A780,Variables!$A$5:$A$65,0))="","","."&amp;INDEX(Variables!$D$5:$D$65,MATCH($A780,Variables!$A$5:$A$65,0)))&amp;"."&amp;L$5</f>
        <v>egy.mit.nce.mac.gso.a.1</v>
      </c>
      <c r="M780" s="38">
        <f t="shared" ref="M780:Z780" si="684">M762+M771</f>
        <v>0</v>
      </c>
      <c r="N780" s="37">
        <f t="shared" si="684"/>
        <v>0</v>
      </c>
      <c r="O780" s="37">
        <f t="shared" si="684"/>
        <v>0</v>
      </c>
      <c r="P780" s="37">
        <f t="shared" si="684"/>
        <v>0</v>
      </c>
      <c r="Q780" s="37">
        <f t="shared" si="684"/>
        <v>0</v>
      </c>
      <c r="R780" s="37">
        <f t="shared" si="684"/>
        <v>0</v>
      </c>
      <c r="S780" s="37">
        <f t="shared" si="684"/>
        <v>0</v>
      </c>
      <c r="T780" s="37">
        <f t="shared" si="684"/>
        <v>0</v>
      </c>
      <c r="U780" s="37">
        <f t="shared" si="684"/>
        <v>0</v>
      </c>
      <c r="V780" s="37">
        <f t="shared" si="684"/>
        <v>0</v>
      </c>
      <c r="W780" s="37">
        <f t="shared" si="684"/>
        <v>0</v>
      </c>
      <c r="X780" s="37">
        <f t="shared" si="684"/>
        <v>0</v>
      </c>
      <c r="Y780" s="37">
        <f t="shared" si="684"/>
        <v>0</v>
      </c>
      <c r="Z780" s="37">
        <f t="shared" si="684"/>
        <v>0</v>
      </c>
      <c r="AA780" s="37"/>
      <c r="AB780" s="23" t="str">
        <f>LOWER(Settings!$C$4)&amp;".mit."&amp;$A780&amp;IF($C780="","","."&amp;$C780&amp;"."&amp;$B780)&amp;IF(INDEX(Variables!$D$5:$D$65,MATCH($A780,Variables!$A$5:$A$65,0))="","","."&amp;INDEX(Variables!$D$5:$D$65,MATCH($A780,Variables!$A$5:$A$65,0)))&amp;"."&amp;AB$5</f>
        <v>egy.mit.nce.mac.gso.a.2</v>
      </c>
      <c r="AC780" s="38">
        <f t="shared" ref="AC780:AP780" si="685">AC762+AC771</f>
        <v>0</v>
      </c>
      <c r="AD780" s="37">
        <f t="shared" si="685"/>
        <v>0</v>
      </c>
      <c r="AE780" s="37">
        <f t="shared" si="685"/>
        <v>0</v>
      </c>
      <c r="AF780" s="37">
        <f t="shared" si="685"/>
        <v>0</v>
      </c>
      <c r="AG780" s="37">
        <f t="shared" si="685"/>
        <v>0</v>
      </c>
      <c r="AH780" s="37">
        <f t="shared" si="685"/>
        <v>1.3558600000000001</v>
      </c>
      <c r="AI780" s="37">
        <f t="shared" si="685"/>
        <v>1.3558600000000001</v>
      </c>
      <c r="AJ780" s="37">
        <f t="shared" si="685"/>
        <v>1.3558600000000001</v>
      </c>
      <c r="AK780" s="37">
        <f t="shared" si="685"/>
        <v>1.3558600000000001</v>
      </c>
      <c r="AL780" s="37">
        <f t="shared" si="685"/>
        <v>1.3558600000000001</v>
      </c>
      <c r="AM780" s="37">
        <f t="shared" si="685"/>
        <v>1.3558600000000001</v>
      </c>
      <c r="AN780" s="37">
        <f t="shared" si="685"/>
        <v>1.3558600000000001</v>
      </c>
      <c r="AO780" s="37">
        <f t="shared" si="685"/>
        <v>1.3558600000000001</v>
      </c>
      <c r="AP780" s="37">
        <f t="shared" si="685"/>
        <v>1.3558600000000001</v>
      </c>
    </row>
    <row r="781" spans="1:42" hidden="1" outlineLevel="2" x14ac:dyDescent="0.25">
      <c r="A781" s="5" t="s">
        <v>933</v>
      </c>
      <c r="B781" s="5" t="s">
        <v>873</v>
      </c>
      <c r="C781" s="5" t="s">
        <v>890</v>
      </c>
      <c r="D781" s="36"/>
      <c r="E781" s="36"/>
      <c r="F781" s="36"/>
      <c r="G781" s="36"/>
      <c r="H781" s="5" t="str">
        <f>INDEX(Variables!$B$5:$B$65,MATCH($A781,Variables!$A$5:$A$65,0))&amp;IF($C781="",""," | "&amp;INDEX(Mapping!$B$5:$B$26,MATCH($C781,Mapping!$A$5:$A$26,0))&amp;" | "&amp;INDEX(Mapping!$B$30:$B$41,MATCH($B781,Mapping!$A$30:$A$41,0)))</f>
        <v>Total new policy | Machinery | Diesel</v>
      </c>
      <c r="I781" s="5" t="str">
        <f>INDEX(Variables!$C$5:$C$65,MATCH($A781,Variables!$A$5:$A$65,0))</f>
        <v>$/GJ</v>
      </c>
      <c r="J781" s="5" t="str">
        <f>INDEX(Variables!$E$5:$E$65,MATCH($A781,Variables!$A$5:$A$65,0))</f>
        <v>New carbon tax + new excise tax</v>
      </c>
      <c r="K781" s="5"/>
      <c r="L781" s="23" t="str">
        <f>LOWER(Settings!$C$4)&amp;".mit."&amp;$A781&amp;IF($C781="","","."&amp;$C781&amp;"."&amp;$B781)&amp;IF(INDEX(Variables!$D$5:$D$65,MATCH($A781,Variables!$A$5:$A$65,0))="","","."&amp;INDEX(Variables!$D$5:$D$65,MATCH($A781,Variables!$A$5:$A$65,0)))&amp;"."&amp;L$5</f>
        <v>egy.mit.nce.mac.die.a.1</v>
      </c>
      <c r="M781" s="38">
        <f t="shared" ref="M781:Z781" si="686">M763+M772</f>
        <v>0</v>
      </c>
      <c r="N781" s="37">
        <f t="shared" si="686"/>
        <v>0</v>
      </c>
      <c r="O781" s="37">
        <f t="shared" si="686"/>
        <v>0</v>
      </c>
      <c r="P781" s="37">
        <f t="shared" si="686"/>
        <v>0</v>
      </c>
      <c r="Q781" s="37">
        <f t="shared" si="686"/>
        <v>0</v>
      </c>
      <c r="R781" s="37">
        <f t="shared" si="686"/>
        <v>0</v>
      </c>
      <c r="S781" s="37">
        <f t="shared" si="686"/>
        <v>0</v>
      </c>
      <c r="T781" s="37">
        <f t="shared" si="686"/>
        <v>0</v>
      </c>
      <c r="U781" s="37">
        <f t="shared" si="686"/>
        <v>0</v>
      </c>
      <c r="V781" s="37">
        <f t="shared" si="686"/>
        <v>0</v>
      </c>
      <c r="W781" s="37">
        <f t="shared" si="686"/>
        <v>0</v>
      </c>
      <c r="X781" s="37">
        <f t="shared" si="686"/>
        <v>0</v>
      </c>
      <c r="Y781" s="37">
        <f t="shared" si="686"/>
        <v>0</v>
      </c>
      <c r="Z781" s="37">
        <f t="shared" si="686"/>
        <v>0</v>
      </c>
      <c r="AA781" s="37"/>
      <c r="AB781" s="23" t="str">
        <f>LOWER(Settings!$C$4)&amp;".mit."&amp;$A781&amp;IF($C781="","","."&amp;$C781&amp;"."&amp;$B781)&amp;IF(INDEX(Variables!$D$5:$D$65,MATCH($A781,Variables!$A$5:$A$65,0))="","","."&amp;INDEX(Variables!$D$5:$D$65,MATCH($A781,Variables!$A$5:$A$65,0)))&amp;"."&amp;AB$5</f>
        <v>egy.mit.nce.mac.die.a.2</v>
      </c>
      <c r="AC781" s="38">
        <f t="shared" ref="AC781:AP781" si="687">AC763+AC772</f>
        <v>0</v>
      </c>
      <c r="AD781" s="37">
        <f t="shared" si="687"/>
        <v>0</v>
      </c>
      <c r="AE781" s="37">
        <f t="shared" si="687"/>
        <v>0</v>
      </c>
      <c r="AF781" s="37">
        <f t="shared" si="687"/>
        <v>0</v>
      </c>
      <c r="AG781" s="37">
        <f t="shared" si="687"/>
        <v>0</v>
      </c>
      <c r="AH781" s="37">
        <f t="shared" si="687"/>
        <v>1.4368999999999998</v>
      </c>
      <c r="AI781" s="37">
        <f t="shared" si="687"/>
        <v>1.4368999999999998</v>
      </c>
      <c r="AJ781" s="37">
        <f t="shared" si="687"/>
        <v>1.4368999999999998</v>
      </c>
      <c r="AK781" s="37">
        <f t="shared" si="687"/>
        <v>1.4368999999999998</v>
      </c>
      <c r="AL781" s="37">
        <f t="shared" si="687"/>
        <v>1.4368999999999998</v>
      </c>
      <c r="AM781" s="37">
        <f t="shared" si="687"/>
        <v>1.4368999999999998</v>
      </c>
      <c r="AN781" s="37">
        <f t="shared" si="687"/>
        <v>1.4368999999999998</v>
      </c>
      <c r="AO781" s="37">
        <f t="shared" si="687"/>
        <v>1.4368999999999998</v>
      </c>
      <c r="AP781" s="37">
        <f t="shared" si="687"/>
        <v>1.4368999999999998</v>
      </c>
    </row>
    <row r="782" spans="1:42" hidden="1" outlineLevel="2" x14ac:dyDescent="0.25">
      <c r="A782" s="5" t="s">
        <v>933</v>
      </c>
      <c r="B782" s="5" t="s">
        <v>874</v>
      </c>
      <c r="C782" s="5" t="s">
        <v>890</v>
      </c>
      <c r="D782" s="36"/>
      <c r="E782" s="36"/>
      <c r="F782" s="36"/>
      <c r="G782" s="36"/>
      <c r="H782" s="5" t="str">
        <f>INDEX(Variables!$B$5:$B$65,MATCH($A782,Variables!$A$5:$A$65,0))&amp;IF($C782="",""," | "&amp;INDEX(Mapping!$B$5:$B$26,MATCH($C782,Mapping!$A$5:$A$26,0))&amp;" | "&amp;INDEX(Mapping!$B$30:$B$41,MATCH($B782,Mapping!$A$30:$A$41,0)))</f>
        <v>Total new policy | Machinery | LPG</v>
      </c>
      <c r="I782" s="5" t="str">
        <f>INDEX(Variables!$C$5:$C$65,MATCH($A782,Variables!$A$5:$A$65,0))</f>
        <v>$/GJ</v>
      </c>
      <c r="J782" s="5" t="str">
        <f>INDEX(Variables!$E$5:$E$65,MATCH($A782,Variables!$A$5:$A$65,0))</f>
        <v>New carbon tax + new excise tax</v>
      </c>
      <c r="K782" s="5"/>
      <c r="L782" s="23" t="str">
        <f>LOWER(Settings!$C$4)&amp;".mit."&amp;$A782&amp;IF($C782="","","."&amp;$C782&amp;"."&amp;$B782)&amp;IF(INDEX(Variables!$D$5:$D$65,MATCH($A782,Variables!$A$5:$A$65,0))="","","."&amp;INDEX(Variables!$D$5:$D$65,MATCH($A782,Variables!$A$5:$A$65,0)))&amp;"."&amp;L$5</f>
        <v>egy.mit.nce.mac.lpg.a.1</v>
      </c>
      <c r="M782" s="38">
        <f t="shared" ref="M782:Z782" si="688">M764+M773</f>
        <v>0</v>
      </c>
      <c r="N782" s="37">
        <f t="shared" si="688"/>
        <v>0</v>
      </c>
      <c r="O782" s="37">
        <f t="shared" si="688"/>
        <v>0</v>
      </c>
      <c r="P782" s="37">
        <f t="shared" si="688"/>
        <v>0</v>
      </c>
      <c r="Q782" s="37">
        <f t="shared" si="688"/>
        <v>0</v>
      </c>
      <c r="R782" s="37">
        <f t="shared" si="688"/>
        <v>0</v>
      </c>
      <c r="S782" s="37">
        <f t="shared" si="688"/>
        <v>0</v>
      </c>
      <c r="T782" s="37">
        <f t="shared" si="688"/>
        <v>0</v>
      </c>
      <c r="U782" s="37">
        <f t="shared" si="688"/>
        <v>0</v>
      </c>
      <c r="V782" s="37">
        <f t="shared" si="688"/>
        <v>0</v>
      </c>
      <c r="W782" s="37">
        <f t="shared" si="688"/>
        <v>0</v>
      </c>
      <c r="X782" s="37">
        <f t="shared" si="688"/>
        <v>0</v>
      </c>
      <c r="Y782" s="37">
        <f t="shared" si="688"/>
        <v>0</v>
      </c>
      <c r="Z782" s="37">
        <f t="shared" si="688"/>
        <v>0</v>
      </c>
      <c r="AA782" s="37"/>
      <c r="AB782" s="23" t="str">
        <f>LOWER(Settings!$C$4)&amp;".mit."&amp;$A782&amp;IF($C782="","","."&amp;$C782&amp;"."&amp;$B782)&amp;IF(INDEX(Variables!$D$5:$D$65,MATCH($A782,Variables!$A$5:$A$65,0))="","","."&amp;INDEX(Variables!$D$5:$D$65,MATCH($A782,Variables!$A$5:$A$65,0)))&amp;"."&amp;AB$5</f>
        <v>egy.mit.nce.mac.lpg.a.2</v>
      </c>
      <c r="AC782" s="38">
        <f t="shared" ref="AC782:AP782" si="689">AC764+AC773</f>
        <v>0</v>
      </c>
      <c r="AD782" s="37">
        <f t="shared" si="689"/>
        <v>0</v>
      </c>
      <c r="AE782" s="37">
        <f t="shared" si="689"/>
        <v>0</v>
      </c>
      <c r="AF782" s="37">
        <f t="shared" si="689"/>
        <v>0</v>
      </c>
      <c r="AG782" s="37">
        <f t="shared" si="689"/>
        <v>0</v>
      </c>
      <c r="AH782" s="37">
        <f t="shared" si="689"/>
        <v>1.3719999999999999</v>
      </c>
      <c r="AI782" s="37">
        <f t="shared" si="689"/>
        <v>1.3719999999999999</v>
      </c>
      <c r="AJ782" s="37">
        <f t="shared" si="689"/>
        <v>1.3719999999999999</v>
      </c>
      <c r="AK782" s="37">
        <f t="shared" si="689"/>
        <v>1.3719999999999999</v>
      </c>
      <c r="AL782" s="37">
        <f t="shared" si="689"/>
        <v>1.3719999999999999</v>
      </c>
      <c r="AM782" s="37">
        <f t="shared" si="689"/>
        <v>1.3719999999999999</v>
      </c>
      <c r="AN782" s="37">
        <f t="shared" si="689"/>
        <v>1.3719999999999999</v>
      </c>
      <c r="AO782" s="37">
        <f t="shared" si="689"/>
        <v>1.3719999999999999</v>
      </c>
      <c r="AP782" s="37">
        <f t="shared" si="689"/>
        <v>1.3719999999999999</v>
      </c>
    </row>
    <row r="783" spans="1:42" hidden="1" outlineLevel="2" x14ac:dyDescent="0.25">
      <c r="A783" s="5" t="s">
        <v>933</v>
      </c>
      <c r="B783" s="5" t="s">
        <v>875</v>
      </c>
      <c r="C783" s="5" t="s">
        <v>890</v>
      </c>
      <c r="D783" s="36"/>
      <c r="E783" s="36"/>
      <c r="F783" s="36"/>
      <c r="G783" s="36"/>
      <c r="H783" s="5" t="str">
        <f>INDEX(Variables!$B$5:$B$65,MATCH($A783,Variables!$A$5:$A$65,0))&amp;IF($C783="",""," | "&amp;INDEX(Mapping!$B$5:$B$26,MATCH($C783,Mapping!$A$5:$A$26,0))&amp;" | "&amp;INDEX(Mapping!$B$30:$B$41,MATCH($B783,Mapping!$A$30:$A$41,0)))</f>
        <v>Total new policy | Machinery | Kerosene</v>
      </c>
      <c r="I783" s="5" t="str">
        <f>INDEX(Variables!$C$5:$C$65,MATCH($A783,Variables!$A$5:$A$65,0))</f>
        <v>$/GJ</v>
      </c>
      <c r="J783" s="5" t="str">
        <f>INDEX(Variables!$E$5:$E$65,MATCH($A783,Variables!$A$5:$A$65,0))</f>
        <v>New carbon tax + new excise tax</v>
      </c>
      <c r="K783" s="5"/>
      <c r="L783" s="23" t="str">
        <f>LOWER(Settings!$C$4)&amp;".mit."&amp;$A783&amp;IF($C783="","","."&amp;$C783&amp;"."&amp;$B783)&amp;IF(INDEX(Variables!$D$5:$D$65,MATCH($A783,Variables!$A$5:$A$65,0))="","","."&amp;INDEX(Variables!$D$5:$D$65,MATCH($A783,Variables!$A$5:$A$65,0)))&amp;"."&amp;L$5</f>
        <v>egy.mit.nce.mac.ker.a.1</v>
      </c>
      <c r="M783" s="38">
        <f t="shared" ref="M783:Z783" si="690">M765+M774</f>
        <v>0</v>
      </c>
      <c r="N783" s="37">
        <f t="shared" si="690"/>
        <v>0</v>
      </c>
      <c r="O783" s="37">
        <f t="shared" si="690"/>
        <v>0</v>
      </c>
      <c r="P783" s="37">
        <f t="shared" si="690"/>
        <v>0</v>
      </c>
      <c r="Q783" s="37">
        <f t="shared" si="690"/>
        <v>0</v>
      </c>
      <c r="R783" s="37">
        <f t="shared" si="690"/>
        <v>0</v>
      </c>
      <c r="S783" s="37">
        <f t="shared" si="690"/>
        <v>0</v>
      </c>
      <c r="T783" s="37">
        <f t="shared" si="690"/>
        <v>0</v>
      </c>
      <c r="U783" s="37">
        <f t="shared" si="690"/>
        <v>0</v>
      </c>
      <c r="V783" s="37">
        <f t="shared" si="690"/>
        <v>0</v>
      </c>
      <c r="W783" s="37">
        <f t="shared" si="690"/>
        <v>0</v>
      </c>
      <c r="X783" s="37">
        <f t="shared" si="690"/>
        <v>0</v>
      </c>
      <c r="Y783" s="37">
        <f t="shared" si="690"/>
        <v>0</v>
      </c>
      <c r="Z783" s="37">
        <f t="shared" si="690"/>
        <v>0</v>
      </c>
      <c r="AA783" s="37"/>
      <c r="AB783" s="23" t="str">
        <f>LOWER(Settings!$C$4)&amp;".mit."&amp;$A783&amp;IF($C783="","","."&amp;$C783&amp;"."&amp;$B783)&amp;IF(INDEX(Variables!$D$5:$D$65,MATCH($A783,Variables!$A$5:$A$65,0))="","","."&amp;INDEX(Variables!$D$5:$D$65,MATCH($A783,Variables!$A$5:$A$65,0)))&amp;"."&amp;AB$5</f>
        <v>egy.mit.nce.mac.ker.a.2</v>
      </c>
      <c r="AC783" s="38">
        <f t="shared" ref="AC783:AP783" si="691">AC765+AC774</f>
        <v>0</v>
      </c>
      <c r="AD783" s="37">
        <f t="shared" si="691"/>
        <v>0</v>
      </c>
      <c r="AE783" s="37">
        <f t="shared" si="691"/>
        <v>0</v>
      </c>
      <c r="AF783" s="37">
        <f t="shared" si="691"/>
        <v>0</v>
      </c>
      <c r="AG783" s="37">
        <f t="shared" si="691"/>
        <v>0</v>
      </c>
      <c r="AH783" s="37">
        <f t="shared" si="691"/>
        <v>1.3558600000000001</v>
      </c>
      <c r="AI783" s="37">
        <f t="shared" si="691"/>
        <v>1.3558600000000001</v>
      </c>
      <c r="AJ783" s="37">
        <f t="shared" si="691"/>
        <v>1.3558600000000001</v>
      </c>
      <c r="AK783" s="37">
        <f t="shared" si="691"/>
        <v>1.3558600000000001</v>
      </c>
      <c r="AL783" s="37">
        <f t="shared" si="691"/>
        <v>1.3558600000000001</v>
      </c>
      <c r="AM783" s="37">
        <f t="shared" si="691"/>
        <v>1.3558600000000001</v>
      </c>
      <c r="AN783" s="37">
        <f t="shared" si="691"/>
        <v>1.3558600000000001</v>
      </c>
      <c r="AO783" s="37">
        <f t="shared" si="691"/>
        <v>1.3558600000000001</v>
      </c>
      <c r="AP783" s="37">
        <f t="shared" si="691"/>
        <v>1.3558600000000001</v>
      </c>
    </row>
    <row r="784" spans="1:42" hidden="1" outlineLevel="2" x14ac:dyDescent="0.25">
      <c r="A784" s="5" t="s">
        <v>933</v>
      </c>
      <c r="B784" s="5" t="s">
        <v>876</v>
      </c>
      <c r="C784" s="5" t="s">
        <v>890</v>
      </c>
      <c r="D784" s="36"/>
      <c r="E784" s="36"/>
      <c r="F784" s="36"/>
      <c r="G784" s="36"/>
      <c r="H784" s="5" t="str">
        <f>INDEX(Variables!$B$5:$B$65,MATCH($A784,Variables!$A$5:$A$65,0))&amp;IF($C784="",""," | "&amp;INDEX(Mapping!$B$5:$B$26,MATCH($C784,Mapping!$A$5:$A$26,0))&amp;" | "&amp;INDEX(Mapping!$B$30:$B$41,MATCH($B784,Mapping!$A$30:$A$41,0)))</f>
        <v>Total new policy | Machinery | Other oil products</v>
      </c>
      <c r="I784" s="5" t="str">
        <f>INDEX(Variables!$C$5:$C$65,MATCH($A784,Variables!$A$5:$A$65,0))</f>
        <v>$/GJ</v>
      </c>
      <c r="J784" s="5" t="str">
        <f>INDEX(Variables!$E$5:$E$65,MATCH($A784,Variables!$A$5:$A$65,0))</f>
        <v>New carbon tax + new excise tax</v>
      </c>
      <c r="K784" s="5"/>
      <c r="L784" s="23" t="str">
        <f>LOWER(Settings!$C$4)&amp;".mit."&amp;$A784&amp;IF($C784="","","."&amp;$C784&amp;"."&amp;$B784)&amp;IF(INDEX(Variables!$D$5:$D$65,MATCH($A784,Variables!$A$5:$A$65,0))="","","."&amp;INDEX(Variables!$D$5:$D$65,MATCH($A784,Variables!$A$5:$A$65,0)))&amp;"."&amp;L$5</f>
        <v>egy.mit.nce.mac.oop.a.1</v>
      </c>
      <c r="M784" s="38">
        <f t="shared" ref="M784:Z784" si="692">M766+M775</f>
        <v>0</v>
      </c>
      <c r="N784" s="37">
        <f t="shared" si="692"/>
        <v>0</v>
      </c>
      <c r="O784" s="37">
        <f t="shared" si="692"/>
        <v>0</v>
      </c>
      <c r="P784" s="37">
        <f t="shared" si="692"/>
        <v>0</v>
      </c>
      <c r="Q784" s="37">
        <f t="shared" si="692"/>
        <v>0</v>
      </c>
      <c r="R784" s="37">
        <f t="shared" si="692"/>
        <v>0</v>
      </c>
      <c r="S784" s="37">
        <f t="shared" si="692"/>
        <v>0</v>
      </c>
      <c r="T784" s="37">
        <f t="shared" si="692"/>
        <v>0</v>
      </c>
      <c r="U784" s="37">
        <f t="shared" si="692"/>
        <v>0</v>
      </c>
      <c r="V784" s="37">
        <f t="shared" si="692"/>
        <v>0</v>
      </c>
      <c r="W784" s="37">
        <f t="shared" si="692"/>
        <v>0</v>
      </c>
      <c r="X784" s="37">
        <f t="shared" si="692"/>
        <v>0</v>
      </c>
      <c r="Y784" s="37">
        <f t="shared" si="692"/>
        <v>0</v>
      </c>
      <c r="Z784" s="37">
        <f t="shared" si="692"/>
        <v>0</v>
      </c>
      <c r="AA784" s="37"/>
      <c r="AB784" s="23" t="str">
        <f>LOWER(Settings!$C$4)&amp;".mit."&amp;$A784&amp;IF($C784="","","."&amp;$C784&amp;"."&amp;$B784)&amp;IF(INDEX(Variables!$D$5:$D$65,MATCH($A784,Variables!$A$5:$A$65,0))="","","."&amp;INDEX(Variables!$D$5:$D$65,MATCH($A784,Variables!$A$5:$A$65,0)))&amp;"."&amp;AB$5</f>
        <v>egy.mit.nce.mac.oop.a.2</v>
      </c>
      <c r="AC784" s="38">
        <f t="shared" ref="AC784:AP784" si="693">AC766+AC775</f>
        <v>0</v>
      </c>
      <c r="AD784" s="37">
        <f t="shared" si="693"/>
        <v>0</v>
      </c>
      <c r="AE784" s="37">
        <f t="shared" si="693"/>
        <v>0</v>
      </c>
      <c r="AF784" s="37">
        <f t="shared" si="693"/>
        <v>0</v>
      </c>
      <c r="AG784" s="37">
        <f t="shared" si="693"/>
        <v>0</v>
      </c>
      <c r="AH784" s="37">
        <f t="shared" si="693"/>
        <v>1.534</v>
      </c>
      <c r="AI784" s="37">
        <f t="shared" si="693"/>
        <v>1.534</v>
      </c>
      <c r="AJ784" s="37">
        <f t="shared" si="693"/>
        <v>1.534</v>
      </c>
      <c r="AK784" s="37">
        <f t="shared" si="693"/>
        <v>1.534</v>
      </c>
      <c r="AL784" s="37">
        <f t="shared" si="693"/>
        <v>1.534</v>
      </c>
      <c r="AM784" s="37">
        <f t="shared" si="693"/>
        <v>1.534</v>
      </c>
      <c r="AN784" s="37">
        <f t="shared" si="693"/>
        <v>1.534</v>
      </c>
      <c r="AO784" s="37">
        <f t="shared" si="693"/>
        <v>1.534</v>
      </c>
      <c r="AP784" s="37">
        <f t="shared" si="693"/>
        <v>1.534</v>
      </c>
    </row>
    <row r="785" spans="1:42" hidden="1" outlineLevel="2" x14ac:dyDescent="0.25">
      <c r="A785" s="5" t="s">
        <v>933</v>
      </c>
      <c r="B785" s="5" t="s">
        <v>877</v>
      </c>
      <c r="C785" s="5" t="s">
        <v>890</v>
      </c>
      <c r="D785" s="36"/>
      <c r="E785" s="36"/>
      <c r="F785" s="36"/>
      <c r="G785" s="36"/>
      <c r="H785" s="5" t="str">
        <f>INDEX(Variables!$B$5:$B$65,MATCH($A785,Variables!$A$5:$A$65,0))&amp;IF($C785="",""," | "&amp;INDEX(Mapping!$B$5:$B$26,MATCH($C785,Mapping!$A$5:$A$26,0))&amp;" | "&amp;INDEX(Mapping!$B$30:$B$41,MATCH($B785,Mapping!$A$30:$A$41,0)))</f>
        <v>Total new policy | Machinery | Biomass</v>
      </c>
      <c r="I785" s="5" t="str">
        <f>INDEX(Variables!$C$5:$C$65,MATCH($A785,Variables!$A$5:$A$65,0))</f>
        <v>$/GJ</v>
      </c>
      <c r="J785" s="5" t="str">
        <f>INDEX(Variables!$E$5:$E$65,MATCH($A785,Variables!$A$5:$A$65,0))</f>
        <v>New carbon tax + new excise tax</v>
      </c>
      <c r="K785" s="5"/>
      <c r="L785" s="23" t="str">
        <f>LOWER(Settings!$C$4)&amp;".mit."&amp;$A785&amp;IF($C785="","","."&amp;$C785&amp;"."&amp;$B785)&amp;IF(INDEX(Variables!$D$5:$D$65,MATCH($A785,Variables!$A$5:$A$65,0))="","","."&amp;INDEX(Variables!$D$5:$D$65,MATCH($A785,Variables!$A$5:$A$65,0)))&amp;"."&amp;L$5</f>
        <v>egy.mit.nce.mac.bio.a.1</v>
      </c>
      <c r="M785" s="38">
        <f t="shared" ref="M785:Z785" si="694">M767+M776</f>
        <v>0</v>
      </c>
      <c r="N785" s="37">
        <f t="shared" si="694"/>
        <v>0</v>
      </c>
      <c r="O785" s="37">
        <f t="shared" si="694"/>
        <v>0</v>
      </c>
      <c r="P785" s="37">
        <f t="shared" si="694"/>
        <v>0</v>
      </c>
      <c r="Q785" s="37">
        <f t="shared" si="694"/>
        <v>0</v>
      </c>
      <c r="R785" s="37">
        <f t="shared" si="694"/>
        <v>0</v>
      </c>
      <c r="S785" s="37">
        <f t="shared" si="694"/>
        <v>0</v>
      </c>
      <c r="T785" s="37">
        <f t="shared" si="694"/>
        <v>0</v>
      </c>
      <c r="U785" s="37">
        <f t="shared" si="694"/>
        <v>0</v>
      </c>
      <c r="V785" s="37">
        <f t="shared" si="694"/>
        <v>0</v>
      </c>
      <c r="W785" s="37">
        <f t="shared" si="694"/>
        <v>0</v>
      </c>
      <c r="X785" s="37">
        <f t="shared" si="694"/>
        <v>0</v>
      </c>
      <c r="Y785" s="37">
        <f t="shared" si="694"/>
        <v>0</v>
      </c>
      <c r="Z785" s="37">
        <f t="shared" si="694"/>
        <v>0</v>
      </c>
      <c r="AA785" s="37"/>
      <c r="AB785" s="23" t="str">
        <f>LOWER(Settings!$C$4)&amp;".mit."&amp;$A785&amp;IF($C785="","","."&amp;$C785&amp;"."&amp;$B785)&amp;IF(INDEX(Variables!$D$5:$D$65,MATCH($A785,Variables!$A$5:$A$65,0))="","","."&amp;INDEX(Variables!$D$5:$D$65,MATCH($A785,Variables!$A$5:$A$65,0)))&amp;"."&amp;AB$5</f>
        <v>egy.mit.nce.mac.bio.a.2</v>
      </c>
      <c r="AC785" s="38">
        <f t="shared" ref="AC785:AP785" si="695">AC767+AC776</f>
        <v>0</v>
      </c>
      <c r="AD785" s="37">
        <f t="shared" si="695"/>
        <v>0</v>
      </c>
      <c r="AE785" s="37">
        <f t="shared" si="695"/>
        <v>0</v>
      </c>
      <c r="AF785" s="37">
        <f t="shared" si="695"/>
        <v>0</v>
      </c>
      <c r="AG785" s="37">
        <f t="shared" si="695"/>
        <v>0</v>
      </c>
      <c r="AH785" s="37">
        <f t="shared" si="695"/>
        <v>0</v>
      </c>
      <c r="AI785" s="37">
        <f t="shared" si="695"/>
        <v>0</v>
      </c>
      <c r="AJ785" s="37">
        <f t="shared" si="695"/>
        <v>0</v>
      </c>
      <c r="AK785" s="37">
        <f t="shared" si="695"/>
        <v>0</v>
      </c>
      <c r="AL785" s="37">
        <f t="shared" si="695"/>
        <v>0</v>
      </c>
      <c r="AM785" s="37">
        <f t="shared" si="695"/>
        <v>0</v>
      </c>
      <c r="AN785" s="37">
        <f t="shared" si="695"/>
        <v>0</v>
      </c>
      <c r="AO785" s="37">
        <f t="shared" si="695"/>
        <v>0</v>
      </c>
      <c r="AP785" s="37">
        <f t="shared" si="695"/>
        <v>0</v>
      </c>
    </row>
    <row r="786" spans="1:42" hidden="1" outlineLevel="2" x14ac:dyDescent="0.25"/>
    <row r="787" spans="1:42" hidden="1" outlineLevel="2" x14ac:dyDescent="0.25">
      <c r="A787" s="5" t="s">
        <v>934</v>
      </c>
      <c r="B787" s="5" t="s">
        <v>869</v>
      </c>
      <c r="C787" s="5" t="s">
        <v>890</v>
      </c>
      <c r="D787" s="37">
        <f>INDEX(Inputs!$R$5:$R$132,MATCH($B787&amp;"|"&amp;$C787,Inputs!$A$5:$A$132,0))</f>
        <v>3</v>
      </c>
      <c r="E787" s="37">
        <f>INDEX(Inputs!$S$5:$S$132,MATCH($B787&amp;"|"&amp;$C787,Inputs!$A$5:$A$132,0))</f>
        <v>0</v>
      </c>
      <c r="F787" s="36"/>
      <c r="G787" s="36"/>
      <c r="H787" s="5" t="str">
        <f>INDEX(Variables!$B$5:$B$65,MATCH($A787,Variables!$A$5:$A$65,0))&amp;IF($C787="",""," | "&amp;INDEX(Mapping!$B$5:$B$26,MATCH($C787,Mapping!$A$5:$A$26,0))&amp;" | "&amp;INDEX(Mapping!$B$30:$B$41,MATCH($B787,Mapping!$A$30:$A$41,0)))</f>
        <v>After-tax price | Machinery | Coal</v>
      </c>
      <c r="I787" s="5" t="str">
        <f>INDEX(Variables!$C$5:$C$65,MATCH($A787,Variables!$A$5:$A$65,0))</f>
        <v>$/GJ real</v>
      </c>
      <c r="J787" s="5" t="str">
        <f>INDEX(Variables!$E$5:$E$65,MATCH($A787,Variables!$A$5:$A$65,0))</f>
        <v>max(rpb of the price fuel + nce x (1 + VAT rate), 0.01)</v>
      </c>
      <c r="K787" s="5"/>
      <c r="L787" s="23" t="str">
        <f>LOWER(Settings!$C$4)&amp;".mit."&amp;$A787&amp;IF($C787="","","."&amp;$C787&amp;"."&amp;$B787)&amp;IF(INDEX(Variables!$D$5:$D$65,MATCH($A787,Variables!$A$5:$A$65,0))="","","."&amp;INDEX(Variables!$D$5:$D$65,MATCH($A787,Variables!$A$5:$A$65,0)))&amp;"."&amp;L$5</f>
        <v>egy.mit.atp.mac.coa.e.1</v>
      </c>
      <c r="M787" s="38">
        <f t="shared" ref="M787:Y787" si="696">MAX(INDEX(M$184:M$195,$D787)+M778*(1+$E787),0.01)</f>
        <v>11.467079025356757</v>
      </c>
      <c r="N787" s="37">
        <f t="shared" si="696"/>
        <v>8.8301631277145294</v>
      </c>
      <c r="O787" s="37">
        <f t="shared" si="696"/>
        <v>7.7211744405825611</v>
      </c>
      <c r="P787" s="37">
        <f t="shared" si="696"/>
        <v>7.2747771385179094</v>
      </c>
      <c r="Q787" s="37">
        <f t="shared" si="696"/>
        <v>7.5207397457979015</v>
      </c>
      <c r="R787" s="37">
        <f t="shared" si="696"/>
        <v>7.5762227077119633</v>
      </c>
      <c r="S787" s="37">
        <f t="shared" si="696"/>
        <v>7.5499147722595765</v>
      </c>
      <c r="T787" s="37">
        <f t="shared" si="696"/>
        <v>7.5217026616253753</v>
      </c>
      <c r="U787" s="37">
        <f t="shared" si="696"/>
        <v>7.4915083708146737</v>
      </c>
      <c r="V787" s="37">
        <f t="shared" si="696"/>
        <v>7.4623696512197375</v>
      </c>
      <c r="W787" s="37">
        <f t="shared" si="696"/>
        <v>7.4623696512197375</v>
      </c>
      <c r="X787" s="37">
        <f t="shared" si="696"/>
        <v>7.4623696512197375</v>
      </c>
      <c r="Y787" s="37">
        <f t="shared" si="696"/>
        <v>7.4623696512197375</v>
      </c>
      <c r="Z787" s="39">
        <f>POSTTAX(INDEX(Z$184:Z$195,$D787),Z778,$E787)</f>
        <v>7.4623696512197375</v>
      </c>
      <c r="AA787" s="39"/>
      <c r="AB787" s="23" t="str">
        <f>LOWER(Settings!$C$4)&amp;".mit."&amp;$A787&amp;IF($C787="","","."&amp;$C787&amp;"."&amp;$B787)&amp;IF(INDEX(Variables!$D$5:$D$65,MATCH($A787,Variables!$A$5:$A$65,0))="","","."&amp;INDEX(Variables!$D$5:$D$65,MATCH($A787,Variables!$A$5:$A$65,0)))&amp;"."&amp;AB$5</f>
        <v>egy.mit.atp.mac.coa.e.2</v>
      </c>
      <c r="AC787" s="38">
        <f t="shared" ref="AC787:AO787" si="697">MAX(INDEX(AC$184:AC$195,$D787)+AC778*(1+$E787),0.01)</f>
        <v>11.467079025356757</v>
      </c>
      <c r="AD787" s="37">
        <f t="shared" si="697"/>
        <v>8.8301631277145294</v>
      </c>
      <c r="AE787" s="37">
        <f t="shared" si="697"/>
        <v>7.7211744405825611</v>
      </c>
      <c r="AF787" s="37">
        <f t="shared" si="697"/>
        <v>7.2747771385179094</v>
      </c>
      <c r="AG787" s="37">
        <f t="shared" si="697"/>
        <v>7.5207397457979015</v>
      </c>
      <c r="AH787" s="37">
        <f t="shared" si="697"/>
        <v>9.5762227077119633</v>
      </c>
      <c r="AI787" s="37">
        <f t="shared" si="697"/>
        <v>9.5499147722595765</v>
      </c>
      <c r="AJ787" s="37">
        <f t="shared" si="697"/>
        <v>9.5217026616253762</v>
      </c>
      <c r="AK787" s="37">
        <f t="shared" si="697"/>
        <v>9.4915083708146746</v>
      </c>
      <c r="AL787" s="37">
        <f t="shared" si="697"/>
        <v>9.4623696512197384</v>
      </c>
      <c r="AM787" s="37">
        <f t="shared" si="697"/>
        <v>9.4623696512197384</v>
      </c>
      <c r="AN787" s="37">
        <f t="shared" si="697"/>
        <v>9.4623696512197384</v>
      </c>
      <c r="AO787" s="37">
        <f t="shared" si="697"/>
        <v>9.4623696512197384</v>
      </c>
      <c r="AP787" s="39">
        <f>POSTTAX(INDEX(AP$184:AP$195,$D787),AP778,$E787)</f>
        <v>9.4623696512197384</v>
      </c>
    </row>
    <row r="788" spans="1:42" hidden="1" outlineLevel="2" x14ac:dyDescent="0.25">
      <c r="A788" s="5" t="s">
        <v>934</v>
      </c>
      <c r="B788" s="5" t="s">
        <v>871</v>
      </c>
      <c r="C788" s="5" t="s">
        <v>890</v>
      </c>
      <c r="D788" s="37">
        <f>INDEX(Inputs!$R$5:$R$132,MATCH($B788&amp;"|"&amp;$C788,Inputs!$A$5:$A$132,0))</f>
        <v>6</v>
      </c>
      <c r="E788" s="37">
        <f>INDEX(Inputs!$S$5:$S$132,MATCH($B788&amp;"|"&amp;$C788,Inputs!$A$5:$A$132,0))</f>
        <v>0</v>
      </c>
      <c r="F788" s="36"/>
      <c r="G788" s="36"/>
      <c r="H788" s="5" t="str">
        <f>INDEX(Variables!$B$5:$B$65,MATCH($A788,Variables!$A$5:$A$65,0))&amp;IF($C788="",""," | "&amp;INDEX(Mapping!$B$5:$B$26,MATCH($C788,Mapping!$A$5:$A$26,0))&amp;" | "&amp;INDEX(Mapping!$B$30:$B$41,MATCH($B788,Mapping!$A$30:$A$41,0)))</f>
        <v>After-tax price | Machinery | Natural gas</v>
      </c>
      <c r="I788" s="5" t="str">
        <f>INDEX(Variables!$C$5:$C$65,MATCH($A788,Variables!$A$5:$A$65,0))</f>
        <v>$/GJ real</v>
      </c>
      <c r="J788" s="5" t="str">
        <f>INDEX(Variables!$E$5:$E$65,MATCH($A788,Variables!$A$5:$A$65,0))</f>
        <v>max(rpb of the price fuel + nce x (1 + VAT rate), 0.01)</v>
      </c>
      <c r="K788" s="5"/>
      <c r="L788" s="23" t="str">
        <f>LOWER(Settings!$C$4)&amp;".mit."&amp;$A788&amp;IF($C788="","","."&amp;$C788&amp;"."&amp;$B788)&amp;IF(INDEX(Variables!$D$5:$D$65,MATCH($A788,Variables!$A$5:$A$65,0))="","","."&amp;INDEX(Variables!$D$5:$D$65,MATCH($A788,Variables!$A$5:$A$65,0)))&amp;"."&amp;L$5</f>
        <v>egy.mit.atp.mac.nga.e.1</v>
      </c>
      <c r="M788" s="38">
        <f t="shared" ref="M788:Y788" si="698">MAX(INDEX(M$184:M$195,$D788)+M779*(1+$E788),0.01)</f>
        <v>5.3362217651456945</v>
      </c>
      <c r="N788" s="37">
        <f t="shared" si="698"/>
        <v>5.010091319619435</v>
      </c>
      <c r="O788" s="37">
        <f t="shared" si="698"/>
        <v>5.0870036796421561</v>
      </c>
      <c r="P788" s="37">
        <f t="shared" si="698"/>
        <v>5.0870036796421561</v>
      </c>
      <c r="Q788" s="37">
        <f t="shared" si="698"/>
        <v>5.0870036796421561</v>
      </c>
      <c r="R788" s="37">
        <f t="shared" si="698"/>
        <v>5.0870036796421561</v>
      </c>
      <c r="S788" s="37">
        <f t="shared" si="698"/>
        <v>5.0870036796421561</v>
      </c>
      <c r="T788" s="37">
        <f t="shared" si="698"/>
        <v>5.0870036796421561</v>
      </c>
      <c r="U788" s="37">
        <f t="shared" si="698"/>
        <v>5.0870036796421561</v>
      </c>
      <c r="V788" s="37">
        <f t="shared" si="698"/>
        <v>5.0870036796421561</v>
      </c>
      <c r="W788" s="37">
        <f t="shared" si="698"/>
        <v>5.0870036796421561</v>
      </c>
      <c r="X788" s="37">
        <f t="shared" si="698"/>
        <v>5.0870036796421561</v>
      </c>
      <c r="Y788" s="37">
        <f t="shared" si="698"/>
        <v>5.0870036796421561</v>
      </c>
      <c r="Z788" s="39">
        <f>POSTTAX(INDEX(Z$184:Z$195,$D788),Z779,$E788)</f>
        <v>5.0870036796421561</v>
      </c>
      <c r="AA788" s="39"/>
      <c r="AB788" s="23" t="str">
        <f>LOWER(Settings!$C$4)&amp;".mit."&amp;$A788&amp;IF($C788="","","."&amp;$C788&amp;"."&amp;$B788)&amp;IF(INDEX(Variables!$D$5:$D$65,MATCH($A788,Variables!$A$5:$A$65,0))="","","."&amp;INDEX(Variables!$D$5:$D$65,MATCH($A788,Variables!$A$5:$A$65,0)))&amp;"."&amp;AB$5</f>
        <v>egy.mit.atp.mac.nga.e.2</v>
      </c>
      <c r="AC788" s="38">
        <f t="shared" ref="AC788:AO788" si="699">MAX(INDEX(AC$184:AC$195,$D788)+AC779*(1+$E788),0.01)</f>
        <v>5.3362217651456945</v>
      </c>
      <c r="AD788" s="37">
        <f t="shared" si="699"/>
        <v>5.010091319619435</v>
      </c>
      <c r="AE788" s="37">
        <f t="shared" si="699"/>
        <v>5.0870036796421561</v>
      </c>
      <c r="AF788" s="37">
        <f t="shared" si="699"/>
        <v>5.0870036796421561</v>
      </c>
      <c r="AG788" s="37">
        <f t="shared" si="699"/>
        <v>5.0870036796421561</v>
      </c>
      <c r="AH788" s="37">
        <f t="shared" si="699"/>
        <v>6.2030036796421566</v>
      </c>
      <c r="AI788" s="37">
        <f t="shared" si="699"/>
        <v>6.2030036796421566</v>
      </c>
      <c r="AJ788" s="37">
        <f t="shared" si="699"/>
        <v>6.2030036796421566</v>
      </c>
      <c r="AK788" s="37">
        <f t="shared" si="699"/>
        <v>6.2030036796421566</v>
      </c>
      <c r="AL788" s="37">
        <f t="shared" si="699"/>
        <v>6.2030036796421566</v>
      </c>
      <c r="AM788" s="37">
        <f t="shared" si="699"/>
        <v>6.2030036796421566</v>
      </c>
      <c r="AN788" s="37">
        <f t="shared" si="699"/>
        <v>6.2030036796421566</v>
      </c>
      <c r="AO788" s="37">
        <f t="shared" si="699"/>
        <v>6.2030036796421566</v>
      </c>
      <c r="AP788" s="39">
        <f>POSTTAX(INDEX(AP$184:AP$195,$D788),AP779,$E788)</f>
        <v>6.2030036796421566</v>
      </c>
    </row>
    <row r="789" spans="1:42" hidden="1" outlineLevel="2" x14ac:dyDescent="0.25">
      <c r="A789" s="5" t="s">
        <v>934</v>
      </c>
      <c r="B789" s="5" t="s">
        <v>872</v>
      </c>
      <c r="C789" s="5" t="s">
        <v>890</v>
      </c>
      <c r="D789" s="37">
        <f>INDEX(Inputs!$R$5:$R$132,MATCH($B789&amp;"|"&amp;$C789,Inputs!$A$5:$A$132,0))</f>
        <v>7</v>
      </c>
      <c r="E789" s="37">
        <f>INDEX(Inputs!$S$5:$S$132,MATCH($B789&amp;"|"&amp;$C789,Inputs!$A$5:$A$132,0))</f>
        <v>0.14000000000000001</v>
      </c>
      <c r="F789" s="36"/>
      <c r="G789" s="36"/>
      <c r="H789" s="5" t="str">
        <f>INDEX(Variables!$B$5:$B$65,MATCH($A789,Variables!$A$5:$A$65,0))&amp;IF($C789="",""," | "&amp;INDEX(Mapping!$B$5:$B$26,MATCH($C789,Mapping!$A$5:$A$26,0))&amp;" | "&amp;INDEX(Mapping!$B$30:$B$41,MATCH($B789,Mapping!$A$30:$A$41,0)))</f>
        <v>After-tax price | Machinery | Gasoline</v>
      </c>
      <c r="I789" s="5" t="str">
        <f>INDEX(Variables!$C$5:$C$65,MATCH($A789,Variables!$A$5:$A$65,0))</f>
        <v>$/GJ real</v>
      </c>
      <c r="J789" s="5" t="str">
        <f>INDEX(Variables!$E$5:$E$65,MATCH($A789,Variables!$A$5:$A$65,0))</f>
        <v>max(rpb of the price fuel + nce x (1 + VAT rate), 0.01)</v>
      </c>
      <c r="K789" s="5"/>
      <c r="L789" s="23" t="str">
        <f>LOWER(Settings!$C$4)&amp;".mit."&amp;$A789&amp;IF($C789="","","."&amp;$C789&amp;"."&amp;$B789)&amp;IF(INDEX(Variables!$D$5:$D$65,MATCH($A789,Variables!$A$5:$A$65,0))="","","."&amp;INDEX(Variables!$D$5:$D$65,MATCH($A789,Variables!$A$5:$A$65,0)))&amp;"."&amp;L$5</f>
        <v>egy.mit.atp.mac.gso.e.1</v>
      </c>
      <c r="M789" s="38">
        <f t="shared" ref="M789:Y789" si="700">MAX(INDEX(M$184:M$195,$D789)+M780*(1+$E789),0.01)</f>
        <v>17.158693776206693</v>
      </c>
      <c r="N789" s="37">
        <f t="shared" si="700"/>
        <v>11.745025717344719</v>
      </c>
      <c r="O789" s="37">
        <f t="shared" si="700"/>
        <v>9.5760091057976258</v>
      </c>
      <c r="P789" s="37">
        <f t="shared" si="700"/>
        <v>9.5760091057976258</v>
      </c>
      <c r="Q789" s="37">
        <f t="shared" si="700"/>
        <v>9.5760091057976258</v>
      </c>
      <c r="R789" s="37">
        <f t="shared" si="700"/>
        <v>9.5760091057976258</v>
      </c>
      <c r="S789" s="37">
        <f t="shared" si="700"/>
        <v>9.5760091057976258</v>
      </c>
      <c r="T789" s="37">
        <f t="shared" si="700"/>
        <v>9.5760091057976258</v>
      </c>
      <c r="U789" s="37">
        <f t="shared" si="700"/>
        <v>9.5760091057976258</v>
      </c>
      <c r="V789" s="37">
        <f t="shared" si="700"/>
        <v>9.5760091057976258</v>
      </c>
      <c r="W789" s="37">
        <f t="shared" si="700"/>
        <v>9.5760091057976258</v>
      </c>
      <c r="X789" s="37">
        <f t="shared" si="700"/>
        <v>9.5760091057976258</v>
      </c>
      <c r="Y789" s="37">
        <f t="shared" si="700"/>
        <v>9.5760091057976258</v>
      </c>
      <c r="Z789" s="39">
        <f>POSTTAX(INDEX(Z$184:Z$195,$D789),Z780,$E789)</f>
        <v>9.5760091057976258</v>
      </c>
      <c r="AA789" s="39"/>
      <c r="AB789" s="23" t="str">
        <f>LOWER(Settings!$C$4)&amp;".mit."&amp;$A789&amp;IF($C789="","","."&amp;$C789&amp;"."&amp;$B789)&amp;IF(INDEX(Variables!$D$5:$D$65,MATCH($A789,Variables!$A$5:$A$65,0))="","","."&amp;INDEX(Variables!$D$5:$D$65,MATCH($A789,Variables!$A$5:$A$65,0)))&amp;"."&amp;AB$5</f>
        <v>egy.mit.atp.mac.gso.e.2</v>
      </c>
      <c r="AC789" s="38">
        <f t="shared" ref="AC789:AO789" si="701">MAX(INDEX(AC$184:AC$195,$D789)+AC780*(1+$E789),0.01)</f>
        <v>17.158693776206693</v>
      </c>
      <c r="AD789" s="37">
        <f t="shared" si="701"/>
        <v>11.745025717344719</v>
      </c>
      <c r="AE789" s="37">
        <f t="shared" si="701"/>
        <v>9.5760091057976258</v>
      </c>
      <c r="AF789" s="37">
        <f t="shared" si="701"/>
        <v>9.5760091057976258</v>
      </c>
      <c r="AG789" s="37">
        <f t="shared" si="701"/>
        <v>9.5760091057976258</v>
      </c>
      <c r="AH789" s="37">
        <f t="shared" si="701"/>
        <v>11.121689505797626</v>
      </c>
      <c r="AI789" s="37">
        <f t="shared" si="701"/>
        <v>11.121689505797626</v>
      </c>
      <c r="AJ789" s="37">
        <f t="shared" si="701"/>
        <v>11.121689505797626</v>
      </c>
      <c r="AK789" s="37">
        <f t="shared" si="701"/>
        <v>11.121689505797626</v>
      </c>
      <c r="AL789" s="37">
        <f t="shared" si="701"/>
        <v>11.121689505797626</v>
      </c>
      <c r="AM789" s="37">
        <f t="shared" si="701"/>
        <v>11.121689505797626</v>
      </c>
      <c r="AN789" s="37">
        <f t="shared" si="701"/>
        <v>11.121689505797626</v>
      </c>
      <c r="AO789" s="37">
        <f t="shared" si="701"/>
        <v>11.121689505797626</v>
      </c>
      <c r="AP789" s="39">
        <f>POSTTAX(INDEX(AP$184:AP$195,$D789),AP780,$E789)</f>
        <v>11.121689505797626</v>
      </c>
    </row>
    <row r="790" spans="1:42" hidden="1" outlineLevel="2" x14ac:dyDescent="0.25">
      <c r="A790" s="5" t="s">
        <v>934</v>
      </c>
      <c r="B790" s="5" t="s">
        <v>873</v>
      </c>
      <c r="C790" s="5" t="s">
        <v>890</v>
      </c>
      <c r="D790" s="37">
        <f>INDEX(Inputs!$R$5:$R$132,MATCH($B790&amp;"|"&amp;$C790,Inputs!$A$5:$A$132,0))</f>
        <v>8</v>
      </c>
      <c r="E790" s="37">
        <f>INDEX(Inputs!$S$5:$S$132,MATCH($B790&amp;"|"&amp;$C790,Inputs!$A$5:$A$132,0))</f>
        <v>0.14000000000000001</v>
      </c>
      <c r="F790" s="36"/>
      <c r="G790" s="36"/>
      <c r="H790" s="5" t="str">
        <f>INDEX(Variables!$B$5:$B$65,MATCH($A790,Variables!$A$5:$A$65,0))&amp;IF($C790="",""," | "&amp;INDEX(Mapping!$B$5:$B$26,MATCH($C790,Mapping!$A$5:$A$26,0))&amp;" | "&amp;INDEX(Mapping!$B$30:$B$41,MATCH($B790,Mapping!$A$30:$A$41,0)))</f>
        <v>After-tax price | Machinery | Diesel</v>
      </c>
      <c r="I790" s="5" t="str">
        <f>INDEX(Variables!$C$5:$C$65,MATCH($A790,Variables!$A$5:$A$65,0))</f>
        <v>$/GJ real</v>
      </c>
      <c r="J790" s="5" t="str">
        <f>INDEX(Variables!$E$5:$E$65,MATCH($A790,Variables!$A$5:$A$65,0))</f>
        <v>max(rpb of the price fuel + nce x (1 + VAT rate), 0.01)</v>
      </c>
      <c r="K790" s="5"/>
      <c r="L790" s="23" t="str">
        <f>LOWER(Settings!$C$4)&amp;".mit."&amp;$A790&amp;IF($C790="","","."&amp;$C790&amp;"."&amp;$B790)&amp;IF(INDEX(Variables!$D$5:$D$65,MATCH($A790,Variables!$A$5:$A$65,0))="","","."&amp;INDEX(Variables!$D$5:$D$65,MATCH($A790,Variables!$A$5:$A$65,0)))&amp;"."&amp;L$5</f>
        <v>egy.mit.atp.mac.die.e.1</v>
      </c>
      <c r="M790" s="38">
        <f t="shared" ref="M790:Y790" si="702">MAX(INDEX(M$184:M$195,$D790)+M781*(1+$E790),0.01)</f>
        <v>11.119692825057085</v>
      </c>
      <c r="N790" s="37">
        <f t="shared" si="702"/>
        <v>7.5420264416843619</v>
      </c>
      <c r="O790" s="37">
        <f t="shared" si="702"/>
        <v>6.6774643953035433</v>
      </c>
      <c r="P790" s="37">
        <f t="shared" si="702"/>
        <v>6.6774643953035433</v>
      </c>
      <c r="Q790" s="37">
        <f t="shared" si="702"/>
        <v>6.6774643953035433</v>
      </c>
      <c r="R790" s="37">
        <f t="shared" si="702"/>
        <v>6.6774643953035433</v>
      </c>
      <c r="S790" s="37">
        <f t="shared" si="702"/>
        <v>6.6774643953035433</v>
      </c>
      <c r="T790" s="37">
        <f t="shared" si="702"/>
        <v>6.6774643953035433</v>
      </c>
      <c r="U790" s="37">
        <f t="shared" si="702"/>
        <v>6.6774643953035433</v>
      </c>
      <c r="V790" s="37">
        <f t="shared" si="702"/>
        <v>6.6774643953035433</v>
      </c>
      <c r="W790" s="37">
        <f t="shared" si="702"/>
        <v>6.6774643953035433</v>
      </c>
      <c r="X790" s="37">
        <f t="shared" si="702"/>
        <v>6.6774643953035433</v>
      </c>
      <c r="Y790" s="37">
        <f t="shared" si="702"/>
        <v>6.6774643953035433</v>
      </c>
      <c r="Z790" s="39">
        <f>POSTTAX(INDEX(Z$184:Z$195,$D790),Z781,$E790)</f>
        <v>6.6774643953035433</v>
      </c>
      <c r="AA790" s="39"/>
      <c r="AB790" s="23" t="str">
        <f>LOWER(Settings!$C$4)&amp;".mit."&amp;$A790&amp;IF($C790="","","."&amp;$C790&amp;"."&amp;$B790)&amp;IF(INDEX(Variables!$D$5:$D$65,MATCH($A790,Variables!$A$5:$A$65,0))="","","."&amp;INDEX(Variables!$D$5:$D$65,MATCH($A790,Variables!$A$5:$A$65,0)))&amp;"."&amp;AB$5</f>
        <v>egy.mit.atp.mac.die.e.2</v>
      </c>
      <c r="AC790" s="38">
        <f t="shared" ref="AC790:AO790" si="703">MAX(INDEX(AC$184:AC$195,$D790)+AC781*(1+$E790),0.01)</f>
        <v>11.119692825057085</v>
      </c>
      <c r="AD790" s="37">
        <f t="shared" si="703"/>
        <v>7.5420264416843619</v>
      </c>
      <c r="AE790" s="37">
        <f t="shared" si="703"/>
        <v>6.6774643953035433</v>
      </c>
      <c r="AF790" s="37">
        <f t="shared" si="703"/>
        <v>6.6774643953035433</v>
      </c>
      <c r="AG790" s="37">
        <f t="shared" si="703"/>
        <v>6.6774643953035433</v>
      </c>
      <c r="AH790" s="37">
        <f t="shared" si="703"/>
        <v>8.3155303953035435</v>
      </c>
      <c r="AI790" s="37">
        <f t="shared" si="703"/>
        <v>8.3155303953035435</v>
      </c>
      <c r="AJ790" s="37">
        <f t="shared" si="703"/>
        <v>8.3155303953035435</v>
      </c>
      <c r="AK790" s="37">
        <f t="shared" si="703"/>
        <v>8.3155303953035435</v>
      </c>
      <c r="AL790" s="37">
        <f t="shared" si="703"/>
        <v>8.3155303953035435</v>
      </c>
      <c r="AM790" s="37">
        <f t="shared" si="703"/>
        <v>8.3155303953035435</v>
      </c>
      <c r="AN790" s="37">
        <f t="shared" si="703"/>
        <v>8.3155303953035435</v>
      </c>
      <c r="AO790" s="37">
        <f t="shared" si="703"/>
        <v>8.3155303953035435</v>
      </c>
      <c r="AP790" s="39">
        <f>POSTTAX(INDEX(AP$184:AP$195,$D790),AP781,$E790)</f>
        <v>8.3155303953035435</v>
      </c>
    </row>
    <row r="791" spans="1:42" hidden="1" outlineLevel="2" x14ac:dyDescent="0.25">
      <c r="A791" s="5" t="s">
        <v>934</v>
      </c>
      <c r="B791" s="5" t="s">
        <v>874</v>
      </c>
      <c r="C791" s="5" t="s">
        <v>890</v>
      </c>
      <c r="D791" s="37">
        <f>INDEX(Inputs!$R$5:$R$132,MATCH($B791&amp;"|"&amp;$C791,Inputs!$A$5:$A$132,0))</f>
        <v>9</v>
      </c>
      <c r="E791" s="37">
        <f>INDEX(Inputs!$S$5:$S$132,MATCH($B791&amp;"|"&amp;$C791,Inputs!$A$5:$A$132,0))</f>
        <v>0.14000000000000001</v>
      </c>
      <c r="F791" s="36"/>
      <c r="G791" s="36"/>
      <c r="H791" s="5" t="str">
        <f>INDEX(Variables!$B$5:$B$65,MATCH($A791,Variables!$A$5:$A$65,0))&amp;IF($C791="",""," | "&amp;INDEX(Mapping!$B$5:$B$26,MATCH($C791,Mapping!$A$5:$A$26,0))&amp;" | "&amp;INDEX(Mapping!$B$30:$B$41,MATCH($B791,Mapping!$A$30:$A$41,0)))</f>
        <v>After-tax price | Machinery | LPG</v>
      </c>
      <c r="I791" s="5" t="str">
        <f>INDEX(Variables!$C$5:$C$65,MATCH($A791,Variables!$A$5:$A$65,0))</f>
        <v>$/GJ real</v>
      </c>
      <c r="J791" s="5" t="str">
        <f>INDEX(Variables!$E$5:$E$65,MATCH($A791,Variables!$A$5:$A$65,0))</f>
        <v>max(rpb of the price fuel + nce x (1 + VAT rate), 0.01)</v>
      </c>
      <c r="K791" s="5"/>
      <c r="L791" s="23" t="str">
        <f>LOWER(Settings!$C$4)&amp;".mit."&amp;$A791&amp;IF($C791="","","."&amp;$C791&amp;"."&amp;$B791)&amp;IF(INDEX(Variables!$D$5:$D$65,MATCH($A791,Variables!$A$5:$A$65,0))="","","."&amp;INDEX(Variables!$D$5:$D$65,MATCH($A791,Variables!$A$5:$A$65,0)))&amp;"."&amp;L$5</f>
        <v>egy.mit.atp.mac.lpg.e.1</v>
      </c>
      <c r="M791" s="38">
        <f t="shared" ref="M791:Y791" si="704">MAX(INDEX(M$184:M$195,$D791)+M782*(1+$E791),0.01)</f>
        <v>6.8368630121281031</v>
      </c>
      <c r="N791" s="37">
        <f t="shared" si="704"/>
        <v>3.9105675147185019</v>
      </c>
      <c r="O791" s="37">
        <f t="shared" si="704"/>
        <v>3.188808442669151</v>
      </c>
      <c r="P791" s="37">
        <f t="shared" si="704"/>
        <v>3.188808442669151</v>
      </c>
      <c r="Q791" s="37">
        <f t="shared" si="704"/>
        <v>3.188808442669151</v>
      </c>
      <c r="R791" s="37">
        <f t="shared" si="704"/>
        <v>3.188808442669151</v>
      </c>
      <c r="S791" s="37">
        <f t="shared" si="704"/>
        <v>3.188808442669151</v>
      </c>
      <c r="T791" s="37">
        <f t="shared" si="704"/>
        <v>3.188808442669151</v>
      </c>
      <c r="U791" s="37">
        <f t="shared" si="704"/>
        <v>3.188808442669151</v>
      </c>
      <c r="V791" s="37">
        <f t="shared" si="704"/>
        <v>3.188808442669151</v>
      </c>
      <c r="W791" s="37">
        <f t="shared" si="704"/>
        <v>3.188808442669151</v>
      </c>
      <c r="X791" s="37">
        <f t="shared" si="704"/>
        <v>3.188808442669151</v>
      </c>
      <c r="Y791" s="37">
        <f t="shared" si="704"/>
        <v>3.188808442669151</v>
      </c>
      <c r="Z791" s="39">
        <f>POSTTAX(INDEX(Z$184:Z$195,$D791),Z782,$E791)</f>
        <v>3.188808442669151</v>
      </c>
      <c r="AA791" s="39"/>
      <c r="AB791" s="23" t="str">
        <f>LOWER(Settings!$C$4)&amp;".mit."&amp;$A791&amp;IF($C791="","","."&amp;$C791&amp;"."&amp;$B791)&amp;IF(INDEX(Variables!$D$5:$D$65,MATCH($A791,Variables!$A$5:$A$65,0))="","","."&amp;INDEX(Variables!$D$5:$D$65,MATCH($A791,Variables!$A$5:$A$65,0)))&amp;"."&amp;AB$5</f>
        <v>egy.mit.atp.mac.lpg.e.2</v>
      </c>
      <c r="AC791" s="38">
        <f t="shared" ref="AC791:AO791" si="705">MAX(INDEX(AC$184:AC$195,$D791)+AC782*(1+$E791),0.01)</f>
        <v>6.8368630121281031</v>
      </c>
      <c r="AD791" s="37">
        <f t="shared" si="705"/>
        <v>3.9105675147185019</v>
      </c>
      <c r="AE791" s="37">
        <f t="shared" si="705"/>
        <v>3.188808442669151</v>
      </c>
      <c r="AF791" s="37">
        <f t="shared" si="705"/>
        <v>3.188808442669151</v>
      </c>
      <c r="AG791" s="37">
        <f t="shared" si="705"/>
        <v>3.188808442669151</v>
      </c>
      <c r="AH791" s="37">
        <f t="shared" si="705"/>
        <v>4.7528884426691516</v>
      </c>
      <c r="AI791" s="37">
        <f t="shared" si="705"/>
        <v>4.7528884426691516</v>
      </c>
      <c r="AJ791" s="37">
        <f t="shared" si="705"/>
        <v>4.7528884426691516</v>
      </c>
      <c r="AK791" s="37">
        <f t="shared" si="705"/>
        <v>4.7528884426691516</v>
      </c>
      <c r="AL791" s="37">
        <f t="shared" si="705"/>
        <v>4.7528884426691516</v>
      </c>
      <c r="AM791" s="37">
        <f t="shared" si="705"/>
        <v>4.7528884426691516</v>
      </c>
      <c r="AN791" s="37">
        <f t="shared" si="705"/>
        <v>4.7528884426691516</v>
      </c>
      <c r="AO791" s="37">
        <f t="shared" si="705"/>
        <v>4.7528884426691516</v>
      </c>
      <c r="AP791" s="39">
        <f>POSTTAX(INDEX(AP$184:AP$195,$D791),AP782,$E791)</f>
        <v>4.7528884426691516</v>
      </c>
    </row>
    <row r="792" spans="1:42" hidden="1" outlineLevel="2" x14ac:dyDescent="0.25">
      <c r="A792" s="5" t="s">
        <v>934</v>
      </c>
      <c r="B792" s="5" t="s">
        <v>875</v>
      </c>
      <c r="C792" s="5" t="s">
        <v>890</v>
      </c>
      <c r="D792" s="37">
        <f>INDEX(Inputs!$R$5:$R$132,MATCH($B792&amp;"|"&amp;$C792,Inputs!$A$5:$A$132,0))</f>
        <v>10</v>
      </c>
      <c r="E792" s="37">
        <f>INDEX(Inputs!$S$5:$S$132,MATCH($B792&amp;"|"&amp;$C792,Inputs!$A$5:$A$132,0))</f>
        <v>0.14000000000000001</v>
      </c>
      <c r="F792" s="36"/>
      <c r="G792" s="36"/>
      <c r="H792" s="5" t="str">
        <f>INDEX(Variables!$B$5:$B$65,MATCH($A792,Variables!$A$5:$A$65,0))&amp;IF($C792="",""," | "&amp;INDEX(Mapping!$B$5:$B$26,MATCH($C792,Mapping!$A$5:$A$26,0))&amp;" | "&amp;INDEX(Mapping!$B$30:$B$41,MATCH($B792,Mapping!$A$30:$A$41,0)))</f>
        <v>After-tax price | Machinery | Kerosene</v>
      </c>
      <c r="I792" s="5" t="str">
        <f>INDEX(Variables!$C$5:$C$65,MATCH($A792,Variables!$A$5:$A$65,0))</f>
        <v>$/GJ real</v>
      </c>
      <c r="J792" s="5" t="str">
        <f>INDEX(Variables!$E$5:$E$65,MATCH($A792,Variables!$A$5:$A$65,0))</f>
        <v>max(rpb of the price fuel + nce x (1 + VAT rate), 0.01)</v>
      </c>
      <c r="K792" s="5"/>
      <c r="L792" s="23" t="str">
        <f>LOWER(Settings!$C$4)&amp;".mit."&amp;$A792&amp;IF($C792="","","."&amp;$C792&amp;"."&amp;$B792)&amp;IF(INDEX(Variables!$D$5:$D$65,MATCH($A792,Variables!$A$5:$A$65,0))="","","."&amp;INDEX(Variables!$D$5:$D$65,MATCH($A792,Variables!$A$5:$A$65,0)))&amp;"."&amp;L$5</f>
        <v>egy.mit.atp.mac.ker.e.1</v>
      </c>
      <c r="M792" s="38">
        <f t="shared" ref="M792:Y792" si="706">MAX(INDEX(M$184:M$195,$D792)+M783*(1+$E792),0.01)</f>
        <v>10.986063950621936</v>
      </c>
      <c r="N792" s="37">
        <f t="shared" si="706"/>
        <v>6.857917857789996</v>
      </c>
      <c r="O792" s="37">
        <f t="shared" si="706"/>
        <v>6.4691178449557931</v>
      </c>
      <c r="P792" s="37">
        <f t="shared" si="706"/>
        <v>6.4691178449557931</v>
      </c>
      <c r="Q792" s="37">
        <f t="shared" si="706"/>
        <v>6.4691178449557931</v>
      </c>
      <c r="R792" s="37">
        <f t="shared" si="706"/>
        <v>6.4691178449557931</v>
      </c>
      <c r="S792" s="37">
        <f t="shared" si="706"/>
        <v>6.4691178449557931</v>
      </c>
      <c r="T792" s="37">
        <f t="shared" si="706"/>
        <v>6.4691178449557931</v>
      </c>
      <c r="U792" s="37">
        <f t="shared" si="706"/>
        <v>6.4691178449557931</v>
      </c>
      <c r="V792" s="37">
        <f t="shared" si="706"/>
        <v>6.4691178449557931</v>
      </c>
      <c r="W792" s="37">
        <f t="shared" si="706"/>
        <v>6.4691178449557931</v>
      </c>
      <c r="X792" s="37">
        <f t="shared" si="706"/>
        <v>6.4691178449557931</v>
      </c>
      <c r="Y792" s="37">
        <f t="shared" si="706"/>
        <v>6.4691178449557931</v>
      </c>
      <c r="Z792" s="39">
        <f>POSTTAX(INDEX(Z$184:Z$195,$D792),Z783,$E792)</f>
        <v>6.4691178449557931</v>
      </c>
      <c r="AA792" s="39"/>
      <c r="AB792" s="23" t="str">
        <f>LOWER(Settings!$C$4)&amp;".mit."&amp;$A792&amp;IF($C792="","","."&amp;$C792&amp;"."&amp;$B792)&amp;IF(INDEX(Variables!$D$5:$D$65,MATCH($A792,Variables!$A$5:$A$65,0))="","","."&amp;INDEX(Variables!$D$5:$D$65,MATCH($A792,Variables!$A$5:$A$65,0)))&amp;"."&amp;AB$5</f>
        <v>egy.mit.atp.mac.ker.e.2</v>
      </c>
      <c r="AC792" s="38">
        <f t="shared" ref="AC792:AO792" si="707">MAX(INDEX(AC$184:AC$195,$D792)+AC783*(1+$E792),0.01)</f>
        <v>10.986063950621936</v>
      </c>
      <c r="AD792" s="37">
        <f t="shared" si="707"/>
        <v>6.857917857789996</v>
      </c>
      <c r="AE792" s="37">
        <f t="shared" si="707"/>
        <v>6.4691178449557931</v>
      </c>
      <c r="AF792" s="37">
        <f t="shared" si="707"/>
        <v>6.4691178449557931</v>
      </c>
      <c r="AG792" s="37">
        <f t="shared" si="707"/>
        <v>6.4691178449557931</v>
      </c>
      <c r="AH792" s="37">
        <f t="shared" si="707"/>
        <v>8.0147982449557933</v>
      </c>
      <c r="AI792" s="37">
        <f t="shared" si="707"/>
        <v>8.0147982449557933</v>
      </c>
      <c r="AJ792" s="37">
        <f t="shared" si="707"/>
        <v>8.0147982449557933</v>
      </c>
      <c r="AK792" s="37">
        <f t="shared" si="707"/>
        <v>8.0147982449557933</v>
      </c>
      <c r="AL792" s="37">
        <f t="shared" si="707"/>
        <v>8.0147982449557933</v>
      </c>
      <c r="AM792" s="37">
        <f t="shared" si="707"/>
        <v>8.0147982449557933</v>
      </c>
      <c r="AN792" s="37">
        <f t="shared" si="707"/>
        <v>8.0147982449557933</v>
      </c>
      <c r="AO792" s="37">
        <f t="shared" si="707"/>
        <v>8.0147982449557933</v>
      </c>
      <c r="AP792" s="39">
        <f>POSTTAX(INDEX(AP$184:AP$195,$D792),AP783,$E792)</f>
        <v>8.0147982449557933</v>
      </c>
    </row>
    <row r="793" spans="1:42" hidden="1" outlineLevel="2" x14ac:dyDescent="0.25">
      <c r="A793" s="5" t="s">
        <v>934</v>
      </c>
      <c r="B793" s="5" t="s">
        <v>876</v>
      </c>
      <c r="C793" s="5" t="s">
        <v>890</v>
      </c>
      <c r="D793" s="37">
        <f>INDEX(Inputs!$R$5:$R$132,MATCH($B793&amp;"|"&amp;$C793,Inputs!$A$5:$A$132,0))</f>
        <v>11</v>
      </c>
      <c r="E793" s="37">
        <f>INDEX(Inputs!$S$5:$S$132,MATCH($B793&amp;"|"&amp;$C793,Inputs!$A$5:$A$132,0))</f>
        <v>0.14000000000000001</v>
      </c>
      <c r="F793" s="36"/>
      <c r="G793" s="36"/>
      <c r="H793" s="5" t="str">
        <f>INDEX(Variables!$B$5:$B$65,MATCH($A793,Variables!$A$5:$A$65,0))&amp;IF($C793="",""," | "&amp;INDEX(Mapping!$B$5:$B$26,MATCH($C793,Mapping!$A$5:$A$26,0))&amp;" | "&amp;INDEX(Mapping!$B$30:$B$41,MATCH($B793,Mapping!$A$30:$A$41,0)))</f>
        <v>After-tax price | Machinery | Other oil products</v>
      </c>
      <c r="I793" s="5" t="str">
        <f>INDEX(Variables!$C$5:$C$65,MATCH($A793,Variables!$A$5:$A$65,0))</f>
        <v>$/GJ real</v>
      </c>
      <c r="J793" s="5" t="str">
        <f>INDEX(Variables!$E$5:$E$65,MATCH($A793,Variables!$A$5:$A$65,0))</f>
        <v>max(rpb of the price fuel + nce x (1 + VAT rate), 0.01)</v>
      </c>
      <c r="K793" s="5"/>
      <c r="L793" s="23" t="str">
        <f>LOWER(Settings!$C$4)&amp;".mit."&amp;$A793&amp;IF($C793="","","."&amp;$C793&amp;"."&amp;$B793)&amp;IF(INDEX(Variables!$D$5:$D$65,MATCH($A793,Variables!$A$5:$A$65,0))="","","."&amp;INDEX(Variables!$D$5:$D$65,MATCH($A793,Variables!$A$5:$A$65,0)))&amp;"."&amp;L$5</f>
        <v>egy.mit.atp.mac.oop.e.1</v>
      </c>
      <c r="M793" s="38">
        <f t="shared" ref="M793:Y793" si="708">MAX(INDEX(M$184:M$195,$D793)+M784*(1+$E793),0.01)</f>
        <v>6.1565025275978833</v>
      </c>
      <c r="N793" s="37">
        <f t="shared" si="708"/>
        <v>4.8991170230239627</v>
      </c>
      <c r="O793" s="37">
        <f t="shared" si="708"/>
        <v>4.3171443814005652</v>
      </c>
      <c r="P793" s="37">
        <f t="shared" si="708"/>
        <v>4.3171443814005652</v>
      </c>
      <c r="Q793" s="37">
        <f t="shared" si="708"/>
        <v>4.3171443814005652</v>
      </c>
      <c r="R793" s="37">
        <f t="shared" si="708"/>
        <v>4.3171443814005652</v>
      </c>
      <c r="S793" s="37">
        <f t="shared" si="708"/>
        <v>4.3171443814005652</v>
      </c>
      <c r="T793" s="37">
        <f t="shared" si="708"/>
        <v>4.3171443814005652</v>
      </c>
      <c r="U793" s="37">
        <f t="shared" si="708"/>
        <v>4.3171443814005652</v>
      </c>
      <c r="V793" s="37">
        <f t="shared" si="708"/>
        <v>4.3171443814005652</v>
      </c>
      <c r="W793" s="37">
        <f t="shared" si="708"/>
        <v>4.3171443814005652</v>
      </c>
      <c r="X793" s="37">
        <f t="shared" si="708"/>
        <v>4.3171443814005652</v>
      </c>
      <c r="Y793" s="37">
        <f t="shared" si="708"/>
        <v>4.3171443814005652</v>
      </c>
      <c r="Z793" s="39">
        <f>POSTTAX(INDEX(Z$184:Z$195,$D793),Z784,$E793)</f>
        <v>4.3171443814005652</v>
      </c>
      <c r="AA793" s="39"/>
      <c r="AB793" s="23" t="str">
        <f>LOWER(Settings!$C$4)&amp;".mit."&amp;$A793&amp;IF($C793="","","."&amp;$C793&amp;"."&amp;$B793)&amp;IF(INDEX(Variables!$D$5:$D$65,MATCH($A793,Variables!$A$5:$A$65,0))="","","."&amp;INDEX(Variables!$D$5:$D$65,MATCH($A793,Variables!$A$5:$A$65,0)))&amp;"."&amp;AB$5</f>
        <v>egy.mit.atp.mac.oop.e.2</v>
      </c>
      <c r="AC793" s="38">
        <f t="shared" ref="AC793:AO793" si="709">MAX(INDEX(AC$184:AC$195,$D793)+AC784*(1+$E793),0.01)</f>
        <v>6.1565025275978833</v>
      </c>
      <c r="AD793" s="37">
        <f t="shared" si="709"/>
        <v>4.8991170230239627</v>
      </c>
      <c r="AE793" s="37">
        <f t="shared" si="709"/>
        <v>4.3171443814005652</v>
      </c>
      <c r="AF793" s="37">
        <f t="shared" si="709"/>
        <v>4.3171443814005652</v>
      </c>
      <c r="AG793" s="37">
        <f t="shared" si="709"/>
        <v>4.3171443814005652</v>
      </c>
      <c r="AH793" s="37">
        <f t="shared" si="709"/>
        <v>6.065904381400566</v>
      </c>
      <c r="AI793" s="37">
        <f t="shared" si="709"/>
        <v>6.065904381400566</v>
      </c>
      <c r="AJ793" s="37">
        <f t="shared" si="709"/>
        <v>6.065904381400566</v>
      </c>
      <c r="AK793" s="37">
        <f t="shared" si="709"/>
        <v>6.065904381400566</v>
      </c>
      <c r="AL793" s="37">
        <f t="shared" si="709"/>
        <v>6.065904381400566</v>
      </c>
      <c r="AM793" s="37">
        <f t="shared" si="709"/>
        <v>6.065904381400566</v>
      </c>
      <c r="AN793" s="37">
        <f t="shared" si="709"/>
        <v>6.065904381400566</v>
      </c>
      <c r="AO793" s="37">
        <f t="shared" si="709"/>
        <v>6.065904381400566</v>
      </c>
      <c r="AP793" s="39">
        <f>POSTTAX(INDEX(AP$184:AP$195,$D793),AP784,$E793)</f>
        <v>6.065904381400566</v>
      </c>
    </row>
    <row r="794" spans="1:42" hidden="1" outlineLevel="2" x14ac:dyDescent="0.25">
      <c r="A794" s="5" t="s">
        <v>934</v>
      </c>
      <c r="B794" s="5" t="s">
        <v>877</v>
      </c>
      <c r="C794" s="5" t="s">
        <v>890</v>
      </c>
      <c r="D794" s="37">
        <f>INDEX(Inputs!$R$5:$R$132,MATCH($B794&amp;"|"&amp;$C794,Inputs!$A$5:$A$132,0))</f>
        <v>12</v>
      </c>
      <c r="E794" s="37">
        <f>INDEX(Inputs!$S$5:$S$132,MATCH($B794&amp;"|"&amp;$C794,Inputs!$A$5:$A$132,0))</f>
        <v>0</v>
      </c>
      <c r="F794" s="36"/>
      <c r="G794" s="36"/>
      <c r="H794" s="5" t="str">
        <f>INDEX(Variables!$B$5:$B$65,MATCH($A794,Variables!$A$5:$A$65,0))&amp;IF($C794="",""," | "&amp;INDEX(Mapping!$B$5:$B$26,MATCH($C794,Mapping!$A$5:$A$26,0))&amp;" | "&amp;INDEX(Mapping!$B$30:$B$41,MATCH($B794,Mapping!$A$30:$A$41,0)))</f>
        <v>After-tax price | Machinery | Biomass</v>
      </c>
      <c r="I794" s="5" t="str">
        <f>INDEX(Variables!$C$5:$C$65,MATCH($A794,Variables!$A$5:$A$65,0))</f>
        <v>$/GJ real</v>
      </c>
      <c r="J794" s="5" t="str">
        <f>INDEX(Variables!$E$5:$E$65,MATCH($A794,Variables!$A$5:$A$65,0))</f>
        <v>max(rpb of the price fuel + nce x (1 + VAT rate), 0.01)</v>
      </c>
      <c r="K794" s="5"/>
      <c r="L794" s="23" t="str">
        <f>LOWER(Settings!$C$4)&amp;".mit."&amp;$A794&amp;IF($C794="","","."&amp;$C794&amp;"."&amp;$B794)&amp;IF(INDEX(Variables!$D$5:$D$65,MATCH($A794,Variables!$A$5:$A$65,0))="","","."&amp;INDEX(Variables!$D$5:$D$65,MATCH($A794,Variables!$A$5:$A$65,0)))&amp;"."&amp;L$5</f>
        <v>egy.mit.atp.mac.bio.e.1</v>
      </c>
      <c r="M794" s="38">
        <f t="shared" ref="M794:Y794" si="710">MAX(INDEX(M$184:M$195,$D794)+M785*(1+$E794),0.01)</f>
        <v>14.470551096834159</v>
      </c>
      <c r="N794" s="37">
        <f t="shared" si="710"/>
        <v>14.470200555728038</v>
      </c>
      <c r="O794" s="37">
        <f t="shared" si="710"/>
        <v>14.470971901687905</v>
      </c>
      <c r="P794" s="37">
        <f t="shared" si="710"/>
        <v>14.470971901687905</v>
      </c>
      <c r="Q794" s="37">
        <f t="shared" si="710"/>
        <v>14.470971901687905</v>
      </c>
      <c r="R794" s="37">
        <f t="shared" si="710"/>
        <v>14.470971901687905</v>
      </c>
      <c r="S794" s="37">
        <f t="shared" si="710"/>
        <v>14.470971901687905</v>
      </c>
      <c r="T794" s="37">
        <f t="shared" si="710"/>
        <v>14.470971901687905</v>
      </c>
      <c r="U794" s="37">
        <f t="shared" si="710"/>
        <v>14.470971901687905</v>
      </c>
      <c r="V794" s="37">
        <f t="shared" si="710"/>
        <v>14.470971901687905</v>
      </c>
      <c r="W794" s="37">
        <f t="shared" si="710"/>
        <v>14.470971901687905</v>
      </c>
      <c r="X794" s="37">
        <f t="shared" si="710"/>
        <v>14.470971901687905</v>
      </c>
      <c r="Y794" s="37">
        <f t="shared" si="710"/>
        <v>14.470971901687905</v>
      </c>
      <c r="Z794" s="39">
        <f>POSTTAX(INDEX(Z$184:Z$195,$D794),Z785,$E794)</f>
        <v>14.470971901687905</v>
      </c>
      <c r="AA794" s="39"/>
      <c r="AB794" s="23" t="str">
        <f>LOWER(Settings!$C$4)&amp;".mit."&amp;$A794&amp;IF($C794="","","."&amp;$C794&amp;"."&amp;$B794)&amp;IF(INDEX(Variables!$D$5:$D$65,MATCH($A794,Variables!$A$5:$A$65,0))="","","."&amp;INDEX(Variables!$D$5:$D$65,MATCH($A794,Variables!$A$5:$A$65,0)))&amp;"."&amp;AB$5</f>
        <v>egy.mit.atp.mac.bio.e.2</v>
      </c>
      <c r="AC794" s="38">
        <f t="shared" ref="AC794:AO794" si="711">MAX(INDEX(AC$184:AC$195,$D794)+AC785*(1+$E794),0.01)</f>
        <v>14.470551096834159</v>
      </c>
      <c r="AD794" s="37">
        <f t="shared" si="711"/>
        <v>14.470200555728038</v>
      </c>
      <c r="AE794" s="37">
        <f t="shared" si="711"/>
        <v>14.470971901687905</v>
      </c>
      <c r="AF794" s="37">
        <f t="shared" si="711"/>
        <v>14.470971901687905</v>
      </c>
      <c r="AG794" s="37">
        <f t="shared" si="711"/>
        <v>14.470971901687905</v>
      </c>
      <c r="AH794" s="37">
        <f t="shared" si="711"/>
        <v>14.470971901687905</v>
      </c>
      <c r="AI794" s="37">
        <f t="shared" si="711"/>
        <v>14.470971901687905</v>
      </c>
      <c r="AJ794" s="37">
        <f t="shared" si="711"/>
        <v>14.470971901687905</v>
      </c>
      <c r="AK794" s="37">
        <f t="shared" si="711"/>
        <v>14.470971901687905</v>
      </c>
      <c r="AL794" s="37">
        <f t="shared" si="711"/>
        <v>14.470971901687905</v>
      </c>
      <c r="AM794" s="37">
        <f t="shared" si="711"/>
        <v>14.470971901687905</v>
      </c>
      <c r="AN794" s="37">
        <f t="shared" si="711"/>
        <v>14.470971901687905</v>
      </c>
      <c r="AO794" s="37">
        <f t="shared" si="711"/>
        <v>14.470971901687905</v>
      </c>
      <c r="AP794" s="39">
        <f>POSTTAX(INDEX(AP$184:AP$195,$D794),AP785,$E794)</f>
        <v>14.470971901687905</v>
      </c>
    </row>
    <row r="795" spans="1:42" hidden="1" outlineLevel="2" x14ac:dyDescent="0.25"/>
    <row r="796" spans="1:42" hidden="1" outlineLevel="2" x14ac:dyDescent="0.25">
      <c r="A796" s="5" t="s">
        <v>935</v>
      </c>
      <c r="B796" s="5" t="s">
        <v>869</v>
      </c>
      <c r="C796" s="5" t="s">
        <v>890</v>
      </c>
      <c r="D796" s="37">
        <f>INDEX(Inputs!$M$5:$M$132,MATCH($B796&amp;"|"&amp;$C796,Inputs!$A$5:$A$132,0))</f>
        <v>4</v>
      </c>
      <c r="E796" s="37">
        <f>INDEX(Inputs!$T$5:$T$132,MATCH($B796&amp;"|"&amp;$C796,Inputs!$A$5:$A$132,0))</f>
        <v>0.1</v>
      </c>
      <c r="F796" s="37">
        <f>INDEX(Inputs!$K$5:$K$132,MATCH($B796&amp;"|"&amp;$C796,Inputs!$A$5:$A$132,0))</f>
        <v>12</v>
      </c>
      <c r="G796" s="36"/>
      <c r="H796" s="5" t="str">
        <f>INDEX(Variables!$B$5:$B$65,MATCH($A796,Variables!$A$5:$A$65,0))&amp;IF($C796="",""," | "&amp;INDEX(Mapping!$B$5:$B$26,MATCH($C796,Mapping!$A$5:$A$26,0))&amp;" | "&amp;INDEX(Mapping!$B$30:$B$41,MATCH($B796,Mapping!$A$30:$A$41,0)))</f>
        <v>Shadow price on the efficiency margin | Machinery | Coal</v>
      </c>
      <c r="I796" s="5" t="str">
        <f>INDEX(Variables!$C$5:$C$65,MATCH($A796,Variables!$A$5:$A$65,0))</f>
        <v>$/GJ</v>
      </c>
      <c r="J796" s="5" t="str">
        <f>INDEX(Variables!$E$5:$E$65,MATCH($A796,Variables!$A$5:$A$65,0))</f>
        <v>Sector shadow price x EF x share</v>
      </c>
      <c r="K796" s="5"/>
      <c r="L796" s="23" t="str">
        <f>LOWER(Settings!$C$4)&amp;".mit."&amp;$A796&amp;IF($C796="","","."&amp;$C796&amp;"."&amp;$B796)&amp;IF(INDEX(Variables!$D$5:$D$65,MATCH($A796,Variables!$A$5:$A$65,0))="","","."&amp;INDEX(Variables!$D$5:$D$65,MATCH($A796,Variables!$A$5:$A$65,0)))&amp;"."&amp;L$5</f>
        <v>egy.mit.shp.mac.coa.1</v>
      </c>
      <c r="M796" s="38">
        <f t="shared" ref="M796:Z803" si="712">INDEX(M$127:M$130,$D796)*$E796*INDEX(M$131:M$147,$F796)</f>
        <v>0</v>
      </c>
      <c r="N796" s="37">
        <f t="shared" si="712"/>
        <v>0</v>
      </c>
      <c r="O796" s="37">
        <f t="shared" si="712"/>
        <v>0</v>
      </c>
      <c r="P796" s="37">
        <f t="shared" si="712"/>
        <v>0</v>
      </c>
      <c r="Q796" s="37">
        <f t="shared" si="712"/>
        <v>0</v>
      </c>
      <c r="R796" s="37">
        <f t="shared" si="712"/>
        <v>0</v>
      </c>
      <c r="S796" s="37">
        <f t="shared" si="712"/>
        <v>0</v>
      </c>
      <c r="T796" s="37">
        <f t="shared" si="712"/>
        <v>0</v>
      </c>
      <c r="U796" s="37">
        <f t="shared" si="712"/>
        <v>0</v>
      </c>
      <c r="V796" s="37">
        <f t="shared" si="712"/>
        <v>0</v>
      </c>
      <c r="W796" s="37">
        <f t="shared" si="712"/>
        <v>0</v>
      </c>
      <c r="X796" s="37">
        <f t="shared" si="712"/>
        <v>0</v>
      </c>
      <c r="Y796" s="37">
        <f t="shared" si="712"/>
        <v>0</v>
      </c>
      <c r="Z796" s="37">
        <f t="shared" si="712"/>
        <v>0</v>
      </c>
      <c r="AA796" s="37"/>
      <c r="AB796" s="23" t="str">
        <f>LOWER(Settings!$C$4)&amp;".mit."&amp;$A796&amp;IF($C796="","","."&amp;$C796&amp;"."&amp;$B796)&amp;IF(INDEX(Variables!$D$5:$D$65,MATCH($A796,Variables!$A$5:$A$65,0))="","","."&amp;INDEX(Variables!$D$5:$D$65,MATCH($A796,Variables!$A$5:$A$65,0)))&amp;"."&amp;AB$5</f>
        <v>egy.mit.shp.mac.coa.2</v>
      </c>
      <c r="AC796" s="38">
        <f t="shared" ref="AC796:AP803" si="713">INDEX(AC$127:AC$130,$D796)*$E796*INDEX(AC$131:AC$147,$F796)</f>
        <v>0</v>
      </c>
      <c r="AD796" s="37">
        <f t="shared" si="713"/>
        <v>0</v>
      </c>
      <c r="AE796" s="37">
        <f t="shared" si="713"/>
        <v>0</v>
      </c>
      <c r="AF796" s="37">
        <f t="shared" si="713"/>
        <v>0</v>
      </c>
      <c r="AG796" s="37">
        <f t="shared" si="713"/>
        <v>0</v>
      </c>
      <c r="AH796" s="37">
        <f t="shared" si="713"/>
        <v>0</v>
      </c>
      <c r="AI796" s="37">
        <f t="shared" si="713"/>
        <v>0</v>
      </c>
      <c r="AJ796" s="37">
        <f t="shared" si="713"/>
        <v>0</v>
      </c>
      <c r="AK796" s="37">
        <f t="shared" si="713"/>
        <v>0</v>
      </c>
      <c r="AL796" s="37">
        <f t="shared" si="713"/>
        <v>0</v>
      </c>
      <c r="AM796" s="37">
        <f t="shared" si="713"/>
        <v>0</v>
      </c>
      <c r="AN796" s="37">
        <f t="shared" si="713"/>
        <v>0</v>
      </c>
      <c r="AO796" s="37">
        <f t="shared" si="713"/>
        <v>0</v>
      </c>
      <c r="AP796" s="37">
        <f t="shared" si="713"/>
        <v>0</v>
      </c>
    </row>
    <row r="797" spans="1:42" hidden="1" outlineLevel="2" x14ac:dyDescent="0.25">
      <c r="A797" s="5" t="s">
        <v>935</v>
      </c>
      <c r="B797" s="5" t="s">
        <v>871</v>
      </c>
      <c r="C797" s="5" t="s">
        <v>890</v>
      </c>
      <c r="D797" s="37">
        <f>INDEX(Inputs!$M$5:$M$132,MATCH($B797&amp;"|"&amp;$C797,Inputs!$A$5:$A$132,0))</f>
        <v>4</v>
      </c>
      <c r="E797" s="37">
        <f>INDEX(Inputs!$T$5:$T$132,MATCH($B797&amp;"|"&amp;$C797,Inputs!$A$5:$A$132,0))</f>
        <v>5.5800000000000002E-2</v>
      </c>
      <c r="F797" s="37">
        <f>INDEX(Inputs!$K$5:$K$132,MATCH($B797&amp;"|"&amp;$C797,Inputs!$A$5:$A$132,0))</f>
        <v>12</v>
      </c>
      <c r="G797" s="36"/>
      <c r="H797" s="5" t="str">
        <f>INDEX(Variables!$B$5:$B$65,MATCH($A797,Variables!$A$5:$A$65,0))&amp;IF($C797="",""," | "&amp;INDEX(Mapping!$B$5:$B$26,MATCH($C797,Mapping!$A$5:$A$26,0))&amp;" | "&amp;INDEX(Mapping!$B$30:$B$41,MATCH($B797,Mapping!$A$30:$A$41,0)))</f>
        <v>Shadow price on the efficiency margin | Machinery | Natural gas</v>
      </c>
      <c r="I797" s="5" t="str">
        <f>INDEX(Variables!$C$5:$C$65,MATCH($A797,Variables!$A$5:$A$65,0))</f>
        <v>$/GJ</v>
      </c>
      <c r="J797" s="5" t="str">
        <f>INDEX(Variables!$E$5:$E$65,MATCH($A797,Variables!$A$5:$A$65,0))</f>
        <v>Sector shadow price x EF x share</v>
      </c>
      <c r="K797" s="5"/>
      <c r="L797" s="23" t="str">
        <f>LOWER(Settings!$C$4)&amp;".mit."&amp;$A797&amp;IF($C797="","","."&amp;$C797&amp;"."&amp;$B797)&amp;IF(INDEX(Variables!$D$5:$D$65,MATCH($A797,Variables!$A$5:$A$65,0))="","","."&amp;INDEX(Variables!$D$5:$D$65,MATCH($A797,Variables!$A$5:$A$65,0)))&amp;"."&amp;L$5</f>
        <v>egy.mit.shp.mac.nga.1</v>
      </c>
      <c r="M797" s="38">
        <f t="shared" si="712"/>
        <v>0</v>
      </c>
      <c r="N797" s="37">
        <f t="shared" si="712"/>
        <v>0</v>
      </c>
      <c r="O797" s="37">
        <f t="shared" si="712"/>
        <v>0</v>
      </c>
      <c r="P797" s="37">
        <f t="shared" si="712"/>
        <v>0</v>
      </c>
      <c r="Q797" s="37">
        <f t="shared" si="712"/>
        <v>0</v>
      </c>
      <c r="R797" s="37">
        <f t="shared" si="712"/>
        <v>0</v>
      </c>
      <c r="S797" s="37">
        <f t="shared" si="712"/>
        <v>0</v>
      </c>
      <c r="T797" s="37">
        <f t="shared" si="712"/>
        <v>0</v>
      </c>
      <c r="U797" s="37">
        <f t="shared" si="712"/>
        <v>0</v>
      </c>
      <c r="V797" s="37">
        <f t="shared" si="712"/>
        <v>0</v>
      </c>
      <c r="W797" s="37">
        <f t="shared" si="712"/>
        <v>0</v>
      </c>
      <c r="X797" s="37">
        <f t="shared" si="712"/>
        <v>0</v>
      </c>
      <c r="Y797" s="37">
        <f t="shared" si="712"/>
        <v>0</v>
      </c>
      <c r="Z797" s="37">
        <f t="shared" si="712"/>
        <v>0</v>
      </c>
      <c r="AA797" s="37"/>
      <c r="AB797" s="23" t="str">
        <f>LOWER(Settings!$C$4)&amp;".mit."&amp;$A797&amp;IF($C797="","","."&amp;$C797&amp;"."&amp;$B797)&amp;IF(INDEX(Variables!$D$5:$D$65,MATCH($A797,Variables!$A$5:$A$65,0))="","","."&amp;INDEX(Variables!$D$5:$D$65,MATCH($A797,Variables!$A$5:$A$65,0)))&amp;"."&amp;AB$5</f>
        <v>egy.mit.shp.mac.nga.2</v>
      </c>
      <c r="AC797" s="38">
        <f t="shared" si="713"/>
        <v>0</v>
      </c>
      <c r="AD797" s="37">
        <f t="shared" si="713"/>
        <v>0</v>
      </c>
      <c r="AE797" s="37">
        <f t="shared" si="713"/>
        <v>0</v>
      </c>
      <c r="AF797" s="37">
        <f t="shared" si="713"/>
        <v>0</v>
      </c>
      <c r="AG797" s="37">
        <f t="shared" si="713"/>
        <v>0</v>
      </c>
      <c r="AH797" s="37">
        <f t="shared" si="713"/>
        <v>0</v>
      </c>
      <c r="AI797" s="37">
        <f t="shared" si="713"/>
        <v>0</v>
      </c>
      <c r="AJ797" s="37">
        <f t="shared" si="713"/>
        <v>0</v>
      </c>
      <c r="AK797" s="37">
        <f t="shared" si="713"/>
        <v>0</v>
      </c>
      <c r="AL797" s="37">
        <f t="shared" si="713"/>
        <v>0</v>
      </c>
      <c r="AM797" s="37">
        <f t="shared" si="713"/>
        <v>0</v>
      </c>
      <c r="AN797" s="37">
        <f t="shared" si="713"/>
        <v>0</v>
      </c>
      <c r="AO797" s="37">
        <f t="shared" si="713"/>
        <v>0</v>
      </c>
      <c r="AP797" s="37">
        <f t="shared" si="713"/>
        <v>0</v>
      </c>
    </row>
    <row r="798" spans="1:42" hidden="1" outlineLevel="2" x14ac:dyDescent="0.25">
      <c r="A798" s="5" t="s">
        <v>935</v>
      </c>
      <c r="B798" s="5" t="s">
        <v>872</v>
      </c>
      <c r="C798" s="5" t="s">
        <v>890</v>
      </c>
      <c r="D798" s="37">
        <f>INDEX(Inputs!$M$5:$M$132,MATCH($B798&amp;"|"&amp;$C798,Inputs!$A$5:$A$132,0))</f>
        <v>4</v>
      </c>
      <c r="E798" s="37">
        <f>INDEX(Inputs!$T$5:$T$132,MATCH($B798&amp;"|"&amp;$C798,Inputs!$A$5:$A$132,0))</f>
        <v>6.7793000000000006E-2</v>
      </c>
      <c r="F798" s="37">
        <f>INDEX(Inputs!$K$5:$K$132,MATCH($B798&amp;"|"&amp;$C798,Inputs!$A$5:$A$132,0))</f>
        <v>12</v>
      </c>
      <c r="G798" s="36"/>
      <c r="H798" s="5" t="str">
        <f>INDEX(Variables!$B$5:$B$65,MATCH($A798,Variables!$A$5:$A$65,0))&amp;IF($C798="",""," | "&amp;INDEX(Mapping!$B$5:$B$26,MATCH($C798,Mapping!$A$5:$A$26,0))&amp;" | "&amp;INDEX(Mapping!$B$30:$B$41,MATCH($B798,Mapping!$A$30:$A$41,0)))</f>
        <v>Shadow price on the efficiency margin | Machinery | Gasoline</v>
      </c>
      <c r="I798" s="5" t="str">
        <f>INDEX(Variables!$C$5:$C$65,MATCH($A798,Variables!$A$5:$A$65,0))</f>
        <v>$/GJ</v>
      </c>
      <c r="J798" s="5" t="str">
        <f>INDEX(Variables!$E$5:$E$65,MATCH($A798,Variables!$A$5:$A$65,0))</f>
        <v>Sector shadow price x EF x share</v>
      </c>
      <c r="K798" s="5"/>
      <c r="L798" s="23" t="str">
        <f>LOWER(Settings!$C$4)&amp;".mit."&amp;$A798&amp;IF($C798="","","."&amp;$C798&amp;"."&amp;$B798)&amp;IF(INDEX(Variables!$D$5:$D$65,MATCH($A798,Variables!$A$5:$A$65,0))="","","."&amp;INDEX(Variables!$D$5:$D$65,MATCH($A798,Variables!$A$5:$A$65,0)))&amp;"."&amp;L$5</f>
        <v>egy.mit.shp.mac.gso.1</v>
      </c>
      <c r="M798" s="38">
        <f t="shared" si="712"/>
        <v>0</v>
      </c>
      <c r="N798" s="37">
        <f t="shared" si="712"/>
        <v>0</v>
      </c>
      <c r="O798" s="37">
        <f t="shared" si="712"/>
        <v>0</v>
      </c>
      <c r="P798" s="37">
        <f t="shared" si="712"/>
        <v>0</v>
      </c>
      <c r="Q798" s="37">
        <f t="shared" si="712"/>
        <v>0</v>
      </c>
      <c r="R798" s="37">
        <f t="shared" si="712"/>
        <v>0</v>
      </c>
      <c r="S798" s="37">
        <f t="shared" si="712"/>
        <v>0</v>
      </c>
      <c r="T798" s="37">
        <f t="shared" si="712"/>
        <v>0</v>
      </c>
      <c r="U798" s="37">
        <f t="shared" si="712"/>
        <v>0</v>
      </c>
      <c r="V798" s="37">
        <f t="shared" si="712"/>
        <v>0</v>
      </c>
      <c r="W798" s="37">
        <f t="shared" si="712"/>
        <v>0</v>
      </c>
      <c r="X798" s="37">
        <f t="shared" si="712"/>
        <v>0</v>
      </c>
      <c r="Y798" s="37">
        <f t="shared" si="712"/>
        <v>0</v>
      </c>
      <c r="Z798" s="37">
        <f t="shared" si="712"/>
        <v>0</v>
      </c>
      <c r="AA798" s="37"/>
      <c r="AB798" s="23" t="str">
        <f>LOWER(Settings!$C$4)&amp;".mit."&amp;$A798&amp;IF($C798="","","."&amp;$C798&amp;"."&amp;$B798)&amp;IF(INDEX(Variables!$D$5:$D$65,MATCH($A798,Variables!$A$5:$A$65,0))="","","."&amp;INDEX(Variables!$D$5:$D$65,MATCH($A798,Variables!$A$5:$A$65,0)))&amp;"."&amp;AB$5</f>
        <v>egy.mit.shp.mac.gso.2</v>
      </c>
      <c r="AC798" s="38">
        <f t="shared" si="713"/>
        <v>0</v>
      </c>
      <c r="AD798" s="37">
        <f t="shared" si="713"/>
        <v>0</v>
      </c>
      <c r="AE798" s="37">
        <f t="shared" si="713"/>
        <v>0</v>
      </c>
      <c r="AF798" s="37">
        <f t="shared" si="713"/>
        <v>0</v>
      </c>
      <c r="AG798" s="37">
        <f t="shared" si="713"/>
        <v>0</v>
      </c>
      <c r="AH798" s="37">
        <f t="shared" si="713"/>
        <v>0</v>
      </c>
      <c r="AI798" s="37">
        <f t="shared" si="713"/>
        <v>0</v>
      </c>
      <c r="AJ798" s="37">
        <f t="shared" si="713"/>
        <v>0</v>
      </c>
      <c r="AK798" s="37">
        <f t="shared" si="713"/>
        <v>0</v>
      </c>
      <c r="AL798" s="37">
        <f t="shared" si="713"/>
        <v>0</v>
      </c>
      <c r="AM798" s="37">
        <f t="shared" si="713"/>
        <v>0</v>
      </c>
      <c r="AN798" s="37">
        <f t="shared" si="713"/>
        <v>0</v>
      </c>
      <c r="AO798" s="37">
        <f t="shared" si="713"/>
        <v>0</v>
      </c>
      <c r="AP798" s="37">
        <f t="shared" si="713"/>
        <v>0</v>
      </c>
    </row>
    <row r="799" spans="1:42" hidden="1" outlineLevel="2" x14ac:dyDescent="0.25">
      <c r="A799" s="5" t="s">
        <v>935</v>
      </c>
      <c r="B799" s="5" t="s">
        <v>873</v>
      </c>
      <c r="C799" s="5" t="s">
        <v>890</v>
      </c>
      <c r="D799" s="37">
        <f>INDEX(Inputs!$M$5:$M$132,MATCH($B799&amp;"|"&amp;$C799,Inputs!$A$5:$A$132,0))</f>
        <v>4</v>
      </c>
      <c r="E799" s="37">
        <f>INDEX(Inputs!$T$5:$T$132,MATCH($B799&amp;"|"&amp;$C799,Inputs!$A$5:$A$132,0))</f>
        <v>7.1844999999999992E-2</v>
      </c>
      <c r="F799" s="37">
        <f>INDEX(Inputs!$K$5:$K$132,MATCH($B799&amp;"|"&amp;$C799,Inputs!$A$5:$A$132,0))</f>
        <v>12</v>
      </c>
      <c r="G799" s="36"/>
      <c r="H799" s="5" t="str">
        <f>INDEX(Variables!$B$5:$B$65,MATCH($A799,Variables!$A$5:$A$65,0))&amp;IF($C799="",""," | "&amp;INDEX(Mapping!$B$5:$B$26,MATCH($C799,Mapping!$A$5:$A$26,0))&amp;" | "&amp;INDEX(Mapping!$B$30:$B$41,MATCH($B799,Mapping!$A$30:$A$41,0)))</f>
        <v>Shadow price on the efficiency margin | Machinery | Diesel</v>
      </c>
      <c r="I799" s="5" t="str">
        <f>INDEX(Variables!$C$5:$C$65,MATCH($A799,Variables!$A$5:$A$65,0))</f>
        <v>$/GJ</v>
      </c>
      <c r="J799" s="5" t="str">
        <f>INDEX(Variables!$E$5:$E$65,MATCH($A799,Variables!$A$5:$A$65,0))</f>
        <v>Sector shadow price x EF x share</v>
      </c>
      <c r="K799" s="5"/>
      <c r="L799" s="23" t="str">
        <f>LOWER(Settings!$C$4)&amp;".mit."&amp;$A799&amp;IF($C799="","","."&amp;$C799&amp;"."&amp;$B799)&amp;IF(INDEX(Variables!$D$5:$D$65,MATCH($A799,Variables!$A$5:$A$65,0))="","","."&amp;INDEX(Variables!$D$5:$D$65,MATCH($A799,Variables!$A$5:$A$65,0)))&amp;"."&amp;L$5</f>
        <v>egy.mit.shp.mac.die.1</v>
      </c>
      <c r="M799" s="38">
        <f t="shared" si="712"/>
        <v>0</v>
      </c>
      <c r="N799" s="37">
        <f t="shared" si="712"/>
        <v>0</v>
      </c>
      <c r="O799" s="37">
        <f t="shared" si="712"/>
        <v>0</v>
      </c>
      <c r="P799" s="37">
        <f t="shared" si="712"/>
        <v>0</v>
      </c>
      <c r="Q799" s="37">
        <f t="shared" si="712"/>
        <v>0</v>
      </c>
      <c r="R799" s="37">
        <f t="shared" si="712"/>
        <v>0</v>
      </c>
      <c r="S799" s="37">
        <f t="shared" si="712"/>
        <v>0</v>
      </c>
      <c r="T799" s="37">
        <f t="shared" si="712"/>
        <v>0</v>
      </c>
      <c r="U799" s="37">
        <f t="shared" si="712"/>
        <v>0</v>
      </c>
      <c r="V799" s="37">
        <f t="shared" si="712"/>
        <v>0</v>
      </c>
      <c r="W799" s="37">
        <f t="shared" si="712"/>
        <v>0</v>
      </c>
      <c r="X799" s="37">
        <f t="shared" si="712"/>
        <v>0</v>
      </c>
      <c r="Y799" s="37">
        <f t="shared" si="712"/>
        <v>0</v>
      </c>
      <c r="Z799" s="37">
        <f t="shared" si="712"/>
        <v>0</v>
      </c>
      <c r="AA799" s="37"/>
      <c r="AB799" s="23" t="str">
        <f>LOWER(Settings!$C$4)&amp;".mit."&amp;$A799&amp;IF($C799="","","."&amp;$C799&amp;"."&amp;$B799)&amp;IF(INDEX(Variables!$D$5:$D$65,MATCH($A799,Variables!$A$5:$A$65,0))="","","."&amp;INDEX(Variables!$D$5:$D$65,MATCH($A799,Variables!$A$5:$A$65,0)))&amp;"."&amp;AB$5</f>
        <v>egy.mit.shp.mac.die.2</v>
      </c>
      <c r="AC799" s="38">
        <f t="shared" si="713"/>
        <v>0</v>
      </c>
      <c r="AD799" s="37">
        <f t="shared" si="713"/>
        <v>0</v>
      </c>
      <c r="AE799" s="37">
        <f t="shared" si="713"/>
        <v>0</v>
      </c>
      <c r="AF799" s="37">
        <f t="shared" si="713"/>
        <v>0</v>
      </c>
      <c r="AG799" s="37">
        <f t="shared" si="713"/>
        <v>0</v>
      </c>
      <c r="AH799" s="37">
        <f t="shared" si="713"/>
        <v>0</v>
      </c>
      <c r="AI799" s="37">
        <f t="shared" si="713"/>
        <v>0</v>
      </c>
      <c r="AJ799" s="37">
        <f t="shared" si="713"/>
        <v>0</v>
      </c>
      <c r="AK799" s="37">
        <f t="shared" si="713"/>
        <v>0</v>
      </c>
      <c r="AL799" s="37">
        <f t="shared" si="713"/>
        <v>0</v>
      </c>
      <c r="AM799" s="37">
        <f t="shared" si="713"/>
        <v>0</v>
      </c>
      <c r="AN799" s="37">
        <f t="shared" si="713"/>
        <v>0</v>
      </c>
      <c r="AO799" s="37">
        <f t="shared" si="713"/>
        <v>0</v>
      </c>
      <c r="AP799" s="37">
        <f t="shared" si="713"/>
        <v>0</v>
      </c>
    </row>
    <row r="800" spans="1:42" hidden="1" outlineLevel="2" x14ac:dyDescent="0.25">
      <c r="A800" s="5" t="s">
        <v>935</v>
      </c>
      <c r="B800" s="5" t="s">
        <v>874</v>
      </c>
      <c r="C800" s="5" t="s">
        <v>890</v>
      </c>
      <c r="D800" s="37">
        <f>INDEX(Inputs!$M$5:$M$132,MATCH($B800&amp;"|"&amp;$C800,Inputs!$A$5:$A$132,0))</f>
        <v>4</v>
      </c>
      <c r="E800" s="37">
        <f>INDEX(Inputs!$T$5:$T$132,MATCH($B800&amp;"|"&amp;$C800,Inputs!$A$5:$A$132,0))</f>
        <v>6.8599999999999994E-2</v>
      </c>
      <c r="F800" s="37">
        <f>INDEX(Inputs!$K$5:$K$132,MATCH($B800&amp;"|"&amp;$C800,Inputs!$A$5:$A$132,0))</f>
        <v>12</v>
      </c>
      <c r="G800" s="36"/>
      <c r="H800" s="5" t="str">
        <f>INDEX(Variables!$B$5:$B$65,MATCH($A800,Variables!$A$5:$A$65,0))&amp;IF($C800="",""," | "&amp;INDEX(Mapping!$B$5:$B$26,MATCH($C800,Mapping!$A$5:$A$26,0))&amp;" | "&amp;INDEX(Mapping!$B$30:$B$41,MATCH($B800,Mapping!$A$30:$A$41,0)))</f>
        <v>Shadow price on the efficiency margin | Machinery | LPG</v>
      </c>
      <c r="I800" s="5" t="str">
        <f>INDEX(Variables!$C$5:$C$65,MATCH($A800,Variables!$A$5:$A$65,0))</f>
        <v>$/GJ</v>
      </c>
      <c r="J800" s="5" t="str">
        <f>INDEX(Variables!$E$5:$E$65,MATCH($A800,Variables!$A$5:$A$65,0))</f>
        <v>Sector shadow price x EF x share</v>
      </c>
      <c r="K800" s="5"/>
      <c r="L800" s="23" t="str">
        <f>LOWER(Settings!$C$4)&amp;".mit."&amp;$A800&amp;IF($C800="","","."&amp;$C800&amp;"."&amp;$B800)&amp;IF(INDEX(Variables!$D$5:$D$65,MATCH($A800,Variables!$A$5:$A$65,0))="","","."&amp;INDEX(Variables!$D$5:$D$65,MATCH($A800,Variables!$A$5:$A$65,0)))&amp;"."&amp;L$5</f>
        <v>egy.mit.shp.mac.lpg.1</v>
      </c>
      <c r="M800" s="38">
        <f t="shared" si="712"/>
        <v>0</v>
      </c>
      <c r="N800" s="37">
        <f t="shared" si="712"/>
        <v>0</v>
      </c>
      <c r="O800" s="37">
        <f t="shared" si="712"/>
        <v>0</v>
      </c>
      <c r="P800" s="37">
        <f t="shared" si="712"/>
        <v>0</v>
      </c>
      <c r="Q800" s="37">
        <f t="shared" si="712"/>
        <v>0</v>
      </c>
      <c r="R800" s="37">
        <f t="shared" si="712"/>
        <v>0</v>
      </c>
      <c r="S800" s="37">
        <f t="shared" si="712"/>
        <v>0</v>
      </c>
      <c r="T800" s="37">
        <f t="shared" si="712"/>
        <v>0</v>
      </c>
      <c r="U800" s="37">
        <f t="shared" si="712"/>
        <v>0</v>
      </c>
      <c r="V800" s="37">
        <f t="shared" si="712"/>
        <v>0</v>
      </c>
      <c r="W800" s="37">
        <f t="shared" si="712"/>
        <v>0</v>
      </c>
      <c r="X800" s="37">
        <f t="shared" si="712"/>
        <v>0</v>
      </c>
      <c r="Y800" s="37">
        <f t="shared" si="712"/>
        <v>0</v>
      </c>
      <c r="Z800" s="37">
        <f t="shared" si="712"/>
        <v>0</v>
      </c>
      <c r="AA800" s="37"/>
      <c r="AB800" s="23" t="str">
        <f>LOWER(Settings!$C$4)&amp;".mit."&amp;$A800&amp;IF($C800="","","."&amp;$C800&amp;"."&amp;$B800)&amp;IF(INDEX(Variables!$D$5:$D$65,MATCH($A800,Variables!$A$5:$A$65,0))="","","."&amp;INDEX(Variables!$D$5:$D$65,MATCH($A800,Variables!$A$5:$A$65,0)))&amp;"."&amp;AB$5</f>
        <v>egy.mit.shp.mac.lpg.2</v>
      </c>
      <c r="AC800" s="38">
        <f t="shared" si="713"/>
        <v>0</v>
      </c>
      <c r="AD800" s="37">
        <f t="shared" si="713"/>
        <v>0</v>
      </c>
      <c r="AE800" s="37">
        <f t="shared" si="713"/>
        <v>0</v>
      </c>
      <c r="AF800" s="37">
        <f t="shared" si="713"/>
        <v>0</v>
      </c>
      <c r="AG800" s="37">
        <f t="shared" si="713"/>
        <v>0</v>
      </c>
      <c r="AH800" s="37">
        <f t="shared" si="713"/>
        <v>0</v>
      </c>
      <c r="AI800" s="37">
        <f t="shared" si="713"/>
        <v>0</v>
      </c>
      <c r="AJ800" s="37">
        <f t="shared" si="713"/>
        <v>0</v>
      </c>
      <c r="AK800" s="37">
        <f t="shared" si="713"/>
        <v>0</v>
      </c>
      <c r="AL800" s="37">
        <f t="shared" si="713"/>
        <v>0</v>
      </c>
      <c r="AM800" s="37">
        <f t="shared" si="713"/>
        <v>0</v>
      </c>
      <c r="AN800" s="37">
        <f t="shared" si="713"/>
        <v>0</v>
      </c>
      <c r="AO800" s="37">
        <f t="shared" si="713"/>
        <v>0</v>
      </c>
      <c r="AP800" s="37">
        <f t="shared" si="713"/>
        <v>0</v>
      </c>
    </row>
    <row r="801" spans="1:42" hidden="1" outlineLevel="2" x14ac:dyDescent="0.25">
      <c r="A801" s="5" t="s">
        <v>935</v>
      </c>
      <c r="B801" s="5" t="s">
        <v>875</v>
      </c>
      <c r="C801" s="5" t="s">
        <v>890</v>
      </c>
      <c r="D801" s="37">
        <f>INDEX(Inputs!$M$5:$M$132,MATCH($B801&amp;"|"&amp;$C801,Inputs!$A$5:$A$132,0))</f>
        <v>4</v>
      </c>
      <c r="E801" s="37">
        <f>INDEX(Inputs!$T$5:$T$132,MATCH($B801&amp;"|"&amp;$C801,Inputs!$A$5:$A$132,0))</f>
        <v>6.7793000000000006E-2</v>
      </c>
      <c r="F801" s="37">
        <f>INDEX(Inputs!$K$5:$K$132,MATCH($B801&amp;"|"&amp;$C801,Inputs!$A$5:$A$132,0))</f>
        <v>12</v>
      </c>
      <c r="G801" s="36"/>
      <c r="H801" s="5" t="str">
        <f>INDEX(Variables!$B$5:$B$65,MATCH($A801,Variables!$A$5:$A$65,0))&amp;IF($C801="",""," | "&amp;INDEX(Mapping!$B$5:$B$26,MATCH($C801,Mapping!$A$5:$A$26,0))&amp;" | "&amp;INDEX(Mapping!$B$30:$B$41,MATCH($B801,Mapping!$A$30:$A$41,0)))</f>
        <v>Shadow price on the efficiency margin | Machinery | Kerosene</v>
      </c>
      <c r="I801" s="5" t="str">
        <f>INDEX(Variables!$C$5:$C$65,MATCH($A801,Variables!$A$5:$A$65,0))</f>
        <v>$/GJ</v>
      </c>
      <c r="J801" s="5" t="str">
        <f>INDEX(Variables!$E$5:$E$65,MATCH($A801,Variables!$A$5:$A$65,0))</f>
        <v>Sector shadow price x EF x share</v>
      </c>
      <c r="K801" s="5"/>
      <c r="L801" s="23" t="str">
        <f>LOWER(Settings!$C$4)&amp;".mit."&amp;$A801&amp;IF($C801="","","."&amp;$C801&amp;"."&amp;$B801)&amp;IF(INDEX(Variables!$D$5:$D$65,MATCH($A801,Variables!$A$5:$A$65,0))="","","."&amp;INDEX(Variables!$D$5:$D$65,MATCH($A801,Variables!$A$5:$A$65,0)))&amp;"."&amp;L$5</f>
        <v>egy.mit.shp.mac.ker.1</v>
      </c>
      <c r="M801" s="38">
        <f t="shared" si="712"/>
        <v>0</v>
      </c>
      <c r="N801" s="37">
        <f t="shared" si="712"/>
        <v>0</v>
      </c>
      <c r="O801" s="37">
        <f t="shared" si="712"/>
        <v>0</v>
      </c>
      <c r="P801" s="37">
        <f t="shared" si="712"/>
        <v>0</v>
      </c>
      <c r="Q801" s="37">
        <f t="shared" si="712"/>
        <v>0</v>
      </c>
      <c r="R801" s="37">
        <f t="shared" si="712"/>
        <v>0</v>
      </c>
      <c r="S801" s="37">
        <f t="shared" si="712"/>
        <v>0</v>
      </c>
      <c r="T801" s="37">
        <f t="shared" si="712"/>
        <v>0</v>
      </c>
      <c r="U801" s="37">
        <f t="shared" si="712"/>
        <v>0</v>
      </c>
      <c r="V801" s="37">
        <f t="shared" si="712"/>
        <v>0</v>
      </c>
      <c r="W801" s="37">
        <f t="shared" si="712"/>
        <v>0</v>
      </c>
      <c r="X801" s="37">
        <f t="shared" si="712"/>
        <v>0</v>
      </c>
      <c r="Y801" s="37">
        <f t="shared" si="712"/>
        <v>0</v>
      </c>
      <c r="Z801" s="37">
        <f t="shared" si="712"/>
        <v>0</v>
      </c>
      <c r="AA801" s="37"/>
      <c r="AB801" s="23" t="str">
        <f>LOWER(Settings!$C$4)&amp;".mit."&amp;$A801&amp;IF($C801="","","."&amp;$C801&amp;"."&amp;$B801)&amp;IF(INDEX(Variables!$D$5:$D$65,MATCH($A801,Variables!$A$5:$A$65,0))="","","."&amp;INDEX(Variables!$D$5:$D$65,MATCH($A801,Variables!$A$5:$A$65,0)))&amp;"."&amp;AB$5</f>
        <v>egy.mit.shp.mac.ker.2</v>
      </c>
      <c r="AC801" s="38">
        <f t="shared" si="713"/>
        <v>0</v>
      </c>
      <c r="AD801" s="37">
        <f t="shared" si="713"/>
        <v>0</v>
      </c>
      <c r="AE801" s="37">
        <f t="shared" si="713"/>
        <v>0</v>
      </c>
      <c r="AF801" s="37">
        <f t="shared" si="713"/>
        <v>0</v>
      </c>
      <c r="AG801" s="37">
        <f t="shared" si="713"/>
        <v>0</v>
      </c>
      <c r="AH801" s="37">
        <f t="shared" si="713"/>
        <v>0</v>
      </c>
      <c r="AI801" s="37">
        <f t="shared" si="713"/>
        <v>0</v>
      </c>
      <c r="AJ801" s="37">
        <f t="shared" si="713"/>
        <v>0</v>
      </c>
      <c r="AK801" s="37">
        <f t="shared" si="713"/>
        <v>0</v>
      </c>
      <c r="AL801" s="37">
        <f t="shared" si="713"/>
        <v>0</v>
      </c>
      <c r="AM801" s="37">
        <f t="shared" si="713"/>
        <v>0</v>
      </c>
      <c r="AN801" s="37">
        <f t="shared" si="713"/>
        <v>0</v>
      </c>
      <c r="AO801" s="37">
        <f t="shared" si="713"/>
        <v>0</v>
      </c>
      <c r="AP801" s="37">
        <f t="shared" si="713"/>
        <v>0</v>
      </c>
    </row>
    <row r="802" spans="1:42" hidden="1" outlineLevel="2" x14ac:dyDescent="0.25">
      <c r="A802" s="5" t="s">
        <v>935</v>
      </c>
      <c r="B802" s="5" t="s">
        <v>876</v>
      </c>
      <c r="C802" s="5" t="s">
        <v>890</v>
      </c>
      <c r="D802" s="37">
        <f>INDEX(Inputs!$M$5:$M$132,MATCH($B802&amp;"|"&amp;$C802,Inputs!$A$5:$A$132,0))</f>
        <v>4</v>
      </c>
      <c r="E802" s="37">
        <f>INDEX(Inputs!$T$5:$T$132,MATCH($B802&amp;"|"&amp;$C802,Inputs!$A$5:$A$132,0))</f>
        <v>7.6700000000000004E-2</v>
      </c>
      <c r="F802" s="37">
        <f>INDEX(Inputs!$K$5:$K$132,MATCH($B802&amp;"|"&amp;$C802,Inputs!$A$5:$A$132,0))</f>
        <v>12</v>
      </c>
      <c r="G802" s="36"/>
      <c r="H802" s="5" t="str">
        <f>INDEX(Variables!$B$5:$B$65,MATCH($A802,Variables!$A$5:$A$65,0))&amp;IF($C802="",""," | "&amp;INDEX(Mapping!$B$5:$B$26,MATCH($C802,Mapping!$A$5:$A$26,0))&amp;" | "&amp;INDEX(Mapping!$B$30:$B$41,MATCH($B802,Mapping!$A$30:$A$41,0)))</f>
        <v>Shadow price on the efficiency margin | Machinery | Other oil products</v>
      </c>
      <c r="I802" s="5" t="str">
        <f>INDEX(Variables!$C$5:$C$65,MATCH($A802,Variables!$A$5:$A$65,0))</f>
        <v>$/GJ</v>
      </c>
      <c r="J802" s="5" t="str">
        <f>INDEX(Variables!$E$5:$E$65,MATCH($A802,Variables!$A$5:$A$65,0))</f>
        <v>Sector shadow price x EF x share</v>
      </c>
      <c r="K802" s="5"/>
      <c r="L802" s="23" t="str">
        <f>LOWER(Settings!$C$4)&amp;".mit."&amp;$A802&amp;IF($C802="","","."&amp;$C802&amp;"."&amp;$B802)&amp;IF(INDEX(Variables!$D$5:$D$65,MATCH($A802,Variables!$A$5:$A$65,0))="","","."&amp;INDEX(Variables!$D$5:$D$65,MATCH($A802,Variables!$A$5:$A$65,0)))&amp;"."&amp;L$5</f>
        <v>egy.mit.shp.mac.oop.1</v>
      </c>
      <c r="M802" s="38">
        <f t="shared" si="712"/>
        <v>0</v>
      </c>
      <c r="N802" s="37">
        <f t="shared" si="712"/>
        <v>0</v>
      </c>
      <c r="O802" s="37">
        <f t="shared" si="712"/>
        <v>0</v>
      </c>
      <c r="P802" s="37">
        <f t="shared" si="712"/>
        <v>0</v>
      </c>
      <c r="Q802" s="37">
        <f t="shared" si="712"/>
        <v>0</v>
      </c>
      <c r="R802" s="37">
        <f t="shared" si="712"/>
        <v>0</v>
      </c>
      <c r="S802" s="37">
        <f t="shared" si="712"/>
        <v>0</v>
      </c>
      <c r="T802" s="37">
        <f t="shared" si="712"/>
        <v>0</v>
      </c>
      <c r="U802" s="37">
        <f t="shared" si="712"/>
        <v>0</v>
      </c>
      <c r="V802" s="37">
        <f t="shared" si="712"/>
        <v>0</v>
      </c>
      <c r="W802" s="37">
        <f t="shared" si="712"/>
        <v>0</v>
      </c>
      <c r="X802" s="37">
        <f t="shared" si="712"/>
        <v>0</v>
      </c>
      <c r="Y802" s="37">
        <f t="shared" si="712"/>
        <v>0</v>
      </c>
      <c r="Z802" s="37">
        <f t="shared" si="712"/>
        <v>0</v>
      </c>
      <c r="AA802" s="37"/>
      <c r="AB802" s="23" t="str">
        <f>LOWER(Settings!$C$4)&amp;".mit."&amp;$A802&amp;IF($C802="","","."&amp;$C802&amp;"."&amp;$B802)&amp;IF(INDEX(Variables!$D$5:$D$65,MATCH($A802,Variables!$A$5:$A$65,0))="","","."&amp;INDEX(Variables!$D$5:$D$65,MATCH($A802,Variables!$A$5:$A$65,0)))&amp;"."&amp;AB$5</f>
        <v>egy.mit.shp.mac.oop.2</v>
      </c>
      <c r="AC802" s="38">
        <f t="shared" si="713"/>
        <v>0</v>
      </c>
      <c r="AD802" s="37">
        <f t="shared" si="713"/>
        <v>0</v>
      </c>
      <c r="AE802" s="37">
        <f t="shared" si="713"/>
        <v>0</v>
      </c>
      <c r="AF802" s="37">
        <f t="shared" si="713"/>
        <v>0</v>
      </c>
      <c r="AG802" s="37">
        <f t="shared" si="713"/>
        <v>0</v>
      </c>
      <c r="AH802" s="37">
        <f t="shared" si="713"/>
        <v>0</v>
      </c>
      <c r="AI802" s="37">
        <f t="shared" si="713"/>
        <v>0</v>
      </c>
      <c r="AJ802" s="37">
        <f t="shared" si="713"/>
        <v>0</v>
      </c>
      <c r="AK802" s="37">
        <f t="shared" si="713"/>
        <v>0</v>
      </c>
      <c r="AL802" s="37">
        <f t="shared" si="713"/>
        <v>0</v>
      </c>
      <c r="AM802" s="37">
        <f t="shared" si="713"/>
        <v>0</v>
      </c>
      <c r="AN802" s="37">
        <f t="shared" si="713"/>
        <v>0</v>
      </c>
      <c r="AO802" s="37">
        <f t="shared" si="713"/>
        <v>0</v>
      </c>
      <c r="AP802" s="37">
        <f t="shared" si="713"/>
        <v>0</v>
      </c>
    </row>
    <row r="803" spans="1:42" hidden="1" outlineLevel="2" x14ac:dyDescent="0.25">
      <c r="A803" s="5" t="s">
        <v>935</v>
      </c>
      <c r="B803" s="5" t="s">
        <v>877</v>
      </c>
      <c r="C803" s="5" t="s">
        <v>890</v>
      </c>
      <c r="D803" s="37">
        <f>INDEX(Inputs!$M$5:$M$132,MATCH($B803&amp;"|"&amp;$C803,Inputs!$A$5:$A$132,0))</f>
        <v>4</v>
      </c>
      <c r="E803" s="37">
        <f>INDEX(Inputs!$T$5:$T$132,MATCH($B803&amp;"|"&amp;$C803,Inputs!$A$5:$A$132,0))</f>
        <v>0</v>
      </c>
      <c r="F803" s="37">
        <f>INDEX(Inputs!$K$5:$K$132,MATCH($B803&amp;"|"&amp;$C803,Inputs!$A$5:$A$132,0))</f>
        <v>12</v>
      </c>
      <c r="G803" s="36"/>
      <c r="H803" s="5" t="str">
        <f>INDEX(Variables!$B$5:$B$65,MATCH($A803,Variables!$A$5:$A$65,0))&amp;IF($C803="",""," | "&amp;INDEX(Mapping!$B$5:$B$26,MATCH($C803,Mapping!$A$5:$A$26,0))&amp;" | "&amp;INDEX(Mapping!$B$30:$B$41,MATCH($B803,Mapping!$A$30:$A$41,0)))</f>
        <v>Shadow price on the efficiency margin | Machinery | Biomass</v>
      </c>
      <c r="I803" s="5" t="str">
        <f>INDEX(Variables!$C$5:$C$65,MATCH($A803,Variables!$A$5:$A$65,0))</f>
        <v>$/GJ</v>
      </c>
      <c r="J803" s="5" t="str">
        <f>INDEX(Variables!$E$5:$E$65,MATCH($A803,Variables!$A$5:$A$65,0))</f>
        <v>Sector shadow price x EF x share</v>
      </c>
      <c r="K803" s="5"/>
      <c r="L803" s="23" t="str">
        <f>LOWER(Settings!$C$4)&amp;".mit."&amp;$A803&amp;IF($C803="","","."&amp;$C803&amp;"."&amp;$B803)&amp;IF(INDEX(Variables!$D$5:$D$65,MATCH($A803,Variables!$A$5:$A$65,0))="","","."&amp;INDEX(Variables!$D$5:$D$65,MATCH($A803,Variables!$A$5:$A$65,0)))&amp;"."&amp;L$5</f>
        <v>egy.mit.shp.mac.bio.1</v>
      </c>
      <c r="M803" s="38">
        <f t="shared" si="712"/>
        <v>0</v>
      </c>
      <c r="N803" s="37">
        <f t="shared" si="712"/>
        <v>0</v>
      </c>
      <c r="O803" s="37">
        <f t="shared" si="712"/>
        <v>0</v>
      </c>
      <c r="P803" s="37">
        <f t="shared" si="712"/>
        <v>0</v>
      </c>
      <c r="Q803" s="37">
        <f t="shared" si="712"/>
        <v>0</v>
      </c>
      <c r="R803" s="37">
        <f t="shared" si="712"/>
        <v>0</v>
      </c>
      <c r="S803" s="37">
        <f t="shared" si="712"/>
        <v>0</v>
      </c>
      <c r="T803" s="37">
        <f t="shared" si="712"/>
        <v>0</v>
      </c>
      <c r="U803" s="37">
        <f t="shared" si="712"/>
        <v>0</v>
      </c>
      <c r="V803" s="37">
        <f t="shared" si="712"/>
        <v>0</v>
      </c>
      <c r="W803" s="37">
        <f t="shared" si="712"/>
        <v>0</v>
      </c>
      <c r="X803" s="37">
        <f t="shared" si="712"/>
        <v>0</v>
      </c>
      <c r="Y803" s="37">
        <f t="shared" si="712"/>
        <v>0</v>
      </c>
      <c r="Z803" s="37">
        <f t="shared" si="712"/>
        <v>0</v>
      </c>
      <c r="AA803" s="37"/>
      <c r="AB803" s="23" t="str">
        <f>LOWER(Settings!$C$4)&amp;".mit."&amp;$A803&amp;IF($C803="","","."&amp;$C803&amp;"."&amp;$B803)&amp;IF(INDEX(Variables!$D$5:$D$65,MATCH($A803,Variables!$A$5:$A$65,0))="","","."&amp;INDEX(Variables!$D$5:$D$65,MATCH($A803,Variables!$A$5:$A$65,0)))&amp;"."&amp;AB$5</f>
        <v>egy.mit.shp.mac.bio.2</v>
      </c>
      <c r="AC803" s="38">
        <f t="shared" si="713"/>
        <v>0</v>
      </c>
      <c r="AD803" s="37">
        <f t="shared" si="713"/>
        <v>0</v>
      </c>
      <c r="AE803" s="37">
        <f t="shared" si="713"/>
        <v>0</v>
      </c>
      <c r="AF803" s="37">
        <f t="shared" si="713"/>
        <v>0</v>
      </c>
      <c r="AG803" s="37">
        <f t="shared" si="713"/>
        <v>0</v>
      </c>
      <c r="AH803" s="37">
        <f t="shared" si="713"/>
        <v>0</v>
      </c>
      <c r="AI803" s="37">
        <f t="shared" si="713"/>
        <v>0</v>
      </c>
      <c r="AJ803" s="37">
        <f t="shared" si="713"/>
        <v>0</v>
      </c>
      <c r="AK803" s="37">
        <f t="shared" si="713"/>
        <v>0</v>
      </c>
      <c r="AL803" s="37">
        <f t="shared" si="713"/>
        <v>0</v>
      </c>
      <c r="AM803" s="37">
        <f t="shared" si="713"/>
        <v>0</v>
      </c>
      <c r="AN803" s="37">
        <f t="shared" si="713"/>
        <v>0</v>
      </c>
      <c r="AO803" s="37">
        <f t="shared" si="713"/>
        <v>0</v>
      </c>
      <c r="AP803" s="37">
        <f t="shared" si="713"/>
        <v>0</v>
      </c>
    </row>
    <row r="804" spans="1:42" hidden="1" outlineLevel="2" x14ac:dyDescent="0.25"/>
    <row r="805" spans="1:42" hidden="1" outlineLevel="2" x14ac:dyDescent="0.25">
      <c r="A805" s="5" t="s">
        <v>930</v>
      </c>
      <c r="B805" s="5" t="s">
        <v>869</v>
      </c>
      <c r="C805" s="5" t="s">
        <v>890</v>
      </c>
      <c r="D805" s="37">
        <f>INDEX(Inputs!$N$5:$N$132,MATCH($B805&amp;"|"&amp;$C805,Inputs!$A$5:$A$132,0))</f>
        <v>0.5</v>
      </c>
      <c r="E805" s="37">
        <f>INDEX(Inputs!$O$5:$O$132,MATCH($B805&amp;"|"&amp;$C805,Inputs!$A$5:$A$132,0))</f>
        <v>-0.3</v>
      </c>
      <c r="F805" s="37">
        <f>INDEX(Inputs!$P$5:$P$132,MATCH($B805&amp;"|"&amp;$C805,Inputs!$A$5:$A$132,0))</f>
        <v>-0.4</v>
      </c>
      <c r="G805" s="37">
        <f>INDEX(Inputs!$Q$5:$Q$132,MATCH($B805&amp;"|"&amp;$C805,Inputs!$A$5:$A$132,0))</f>
        <v>5.0000000000000001E-3</v>
      </c>
      <c r="H805" s="5" t="str">
        <f>INDEX(Variables!$B$5:$B$65,MATCH($A805,Variables!$A$5:$A$65,0))&amp;IF($C805="",""," | "&amp;INDEX(Mapping!$B$5:$B$26,MATCH($C805,Mapping!$A$5:$A$26,0))&amp;" | "&amp;INDEX(Mapping!$B$30:$B$41,MATCH($B805,Mapping!$A$30:$A$41,0)))</f>
        <v>Fuel use | Machinery | Coal</v>
      </c>
      <c r="I805" s="5" t="str">
        <f>INDEX(Variables!$C$5:$C$65,MATCH($A805,Variables!$A$5:$A$65,0))</f>
        <v>ktoe</v>
      </c>
      <c r="J805" s="5" t="str">
        <f>INDEX(Variables!$E$5:$E$65,MATCH($A805,Variables!$A$5:$A$65,0))</f>
        <v>Inputs (base year), CPAT eq. 3.3.3</v>
      </c>
      <c r="K805" s="5"/>
      <c r="L805" s="23" t="str">
        <f>LOWER(Settings!$C$4)&amp;".mit."&amp;$A805&amp;IF($C805="","","."&amp;$C805&amp;"."&amp;$B805)&amp;IF(INDEX(Variables!$D$5:$D$65,MATCH($A805,Variables!$A$5:$A$65,0))="","","."&amp;INDEX(Variables!$D$5:$D$65,MATCH($A805,Variables!$A$5:$A$65,0)))&amp;"."&amp;L$5</f>
        <v>egy.mit.ener.mac.coa.e.1</v>
      </c>
      <c r="M805" s="43">
        <f>INDEX(Inputs!$U$5:$U$132,MATCH($B805&amp;"|"&amp;$C805,Inputs!$A$5:$A$132,0))</f>
        <v>0</v>
      </c>
      <c r="N805" s="44">
        <f t="shared" ref="N805:Y805" si="714">M805*(1/(1+$G805))^(1+$E805)*(1+N$7)^$D805*(N787/M787)^$E805*((N787+N796)/(M787+M796))^($F805*(1+$E805))</f>
        <v>0</v>
      </c>
      <c r="O805" s="44">
        <f t="shared" si="714"/>
        <v>0</v>
      </c>
      <c r="P805" s="44">
        <f t="shared" si="714"/>
        <v>0</v>
      </c>
      <c r="Q805" s="44">
        <f t="shared" si="714"/>
        <v>0</v>
      </c>
      <c r="R805" s="44">
        <f t="shared" si="714"/>
        <v>0</v>
      </c>
      <c r="S805" s="44">
        <f t="shared" si="714"/>
        <v>0</v>
      </c>
      <c r="T805" s="44">
        <f t="shared" si="714"/>
        <v>0</v>
      </c>
      <c r="U805" s="44">
        <f t="shared" si="714"/>
        <v>0</v>
      </c>
      <c r="V805" s="44">
        <f t="shared" si="714"/>
        <v>0</v>
      </c>
      <c r="W805" s="44">
        <f t="shared" si="714"/>
        <v>0</v>
      </c>
      <c r="X805" s="44">
        <f t="shared" si="714"/>
        <v>0</v>
      </c>
      <c r="Y805" s="44">
        <f t="shared" si="714"/>
        <v>0</v>
      </c>
      <c r="Z805" s="45">
        <f>FUELUSE(Y805,Z787,Y787,Z796,Y796,Z$7,$D805,$E805,$F805,$G805)</f>
        <v>0</v>
      </c>
      <c r="AA805" s="45"/>
      <c r="AB805" s="23" t="str">
        <f>LOWER(Settings!$C$4)&amp;".mit."&amp;$A805&amp;IF($C805="","","."&amp;$C805&amp;"."&amp;$B805)&amp;IF(INDEX(Variables!$D$5:$D$65,MATCH($A805,Variables!$A$5:$A$65,0))="","","."&amp;INDEX(Variables!$D$5:$D$65,MATCH($A805,Variables!$A$5:$A$65,0)))&amp;"."&amp;AB$5</f>
        <v>egy.mit.ener.mac.coa.e.2</v>
      </c>
      <c r="AC805" s="43">
        <f>INDEX(Inputs!$U$5:$U$132,MATCH($B805&amp;"|"&amp;$C805,Inputs!$A$5:$A$132,0))</f>
        <v>0</v>
      </c>
      <c r="AD805" s="44">
        <f t="shared" ref="AD805:AO805" si="715">AC805*(1/(1+$G805))^(1+$E805)*(1+AD$7)^$D805*(AD787/AC787)^$E805*((AD787+AD796)/(AC787+AC796))^($F805*(1+$E805))</f>
        <v>0</v>
      </c>
      <c r="AE805" s="44">
        <f t="shared" si="715"/>
        <v>0</v>
      </c>
      <c r="AF805" s="44">
        <f t="shared" si="715"/>
        <v>0</v>
      </c>
      <c r="AG805" s="44">
        <f t="shared" si="715"/>
        <v>0</v>
      </c>
      <c r="AH805" s="44">
        <f t="shared" si="715"/>
        <v>0</v>
      </c>
      <c r="AI805" s="44">
        <f t="shared" si="715"/>
        <v>0</v>
      </c>
      <c r="AJ805" s="44">
        <f t="shared" si="715"/>
        <v>0</v>
      </c>
      <c r="AK805" s="44">
        <f t="shared" si="715"/>
        <v>0</v>
      </c>
      <c r="AL805" s="44">
        <f t="shared" si="715"/>
        <v>0</v>
      </c>
      <c r="AM805" s="44">
        <f t="shared" si="715"/>
        <v>0</v>
      </c>
      <c r="AN805" s="44">
        <f t="shared" si="715"/>
        <v>0</v>
      </c>
      <c r="AO805" s="44">
        <f t="shared" si="715"/>
        <v>0</v>
      </c>
      <c r="AP805" s="45">
        <f>FUELUSE(AO805,AP787,AO787,AP796,AO796,AP$7,$D805,$E805,$F805,$G805)</f>
        <v>0</v>
      </c>
    </row>
    <row r="806" spans="1:42" hidden="1" outlineLevel="2" x14ac:dyDescent="0.25">
      <c r="A806" s="5" t="s">
        <v>930</v>
      </c>
      <c r="B806" s="5" t="s">
        <v>871</v>
      </c>
      <c r="C806" s="5" t="s">
        <v>890</v>
      </c>
      <c r="D806" s="37">
        <f>INDEX(Inputs!$N$5:$N$132,MATCH($B806&amp;"|"&amp;$C806,Inputs!$A$5:$A$132,0))</f>
        <v>1</v>
      </c>
      <c r="E806" s="37">
        <f>INDEX(Inputs!$O$5:$O$132,MATCH($B806&amp;"|"&amp;$C806,Inputs!$A$5:$A$132,0))</f>
        <v>-0.5</v>
      </c>
      <c r="F806" s="37">
        <f>INDEX(Inputs!$P$5:$P$132,MATCH($B806&amp;"|"&amp;$C806,Inputs!$A$5:$A$132,0))</f>
        <v>-0.5</v>
      </c>
      <c r="G806" s="37">
        <f>INDEX(Inputs!$Q$5:$Q$132,MATCH($B806&amp;"|"&amp;$C806,Inputs!$A$5:$A$132,0))</f>
        <v>0.01</v>
      </c>
      <c r="H806" s="5" t="str">
        <f>INDEX(Variables!$B$5:$B$65,MATCH($A806,Variables!$A$5:$A$65,0))&amp;IF($C806="",""," | "&amp;INDEX(Mapping!$B$5:$B$26,MATCH($C806,Mapping!$A$5:$A$26,0))&amp;" | "&amp;INDEX(Mapping!$B$30:$B$41,MATCH($B806,Mapping!$A$30:$A$41,0)))</f>
        <v>Fuel use | Machinery | Natural gas</v>
      </c>
      <c r="I806" s="5" t="str">
        <f>INDEX(Variables!$C$5:$C$65,MATCH($A806,Variables!$A$5:$A$65,0))</f>
        <v>ktoe</v>
      </c>
      <c r="J806" s="5" t="str">
        <f>INDEX(Variables!$E$5:$E$65,MATCH($A806,Variables!$A$5:$A$65,0))</f>
        <v>Inputs (base year), CPAT eq. 3.3.3</v>
      </c>
      <c r="K806" s="5"/>
      <c r="L806" s="23" t="str">
        <f>LOWER(Settings!$C$4)&amp;".mit."&amp;$A806&amp;IF($C806="","","."&amp;$C806&amp;"."&amp;$B806)&amp;IF(INDEX(Variables!$D$5:$D$65,MATCH($A806,Variables!$A$5:$A$65,0))="","","."&amp;INDEX(Variables!$D$5:$D$65,MATCH($A806,Variables!$A$5:$A$65,0)))&amp;"."&amp;L$5</f>
        <v>egy.mit.ener.mac.nga.e.1</v>
      </c>
      <c r="M806" s="43">
        <f>INDEX(Inputs!$U$5:$U$132,MATCH($B806&amp;"|"&amp;$C806,Inputs!$A$5:$A$132,0))</f>
        <v>0</v>
      </c>
      <c r="N806" s="44">
        <f t="shared" ref="N806:Y806" si="716">M806*(1/(1+$G806))^(1+$E806)*(1+N$7)^$D806*(N788/M788)^$E806*((N788+N797)/(M788+M797))^($F806*(1+$E806))</f>
        <v>0</v>
      </c>
      <c r="O806" s="44">
        <f t="shared" si="716"/>
        <v>0</v>
      </c>
      <c r="P806" s="44">
        <f t="shared" si="716"/>
        <v>0</v>
      </c>
      <c r="Q806" s="44">
        <f t="shared" si="716"/>
        <v>0</v>
      </c>
      <c r="R806" s="44">
        <f t="shared" si="716"/>
        <v>0</v>
      </c>
      <c r="S806" s="44">
        <f t="shared" si="716"/>
        <v>0</v>
      </c>
      <c r="T806" s="44">
        <f t="shared" si="716"/>
        <v>0</v>
      </c>
      <c r="U806" s="44">
        <f t="shared" si="716"/>
        <v>0</v>
      </c>
      <c r="V806" s="44">
        <f t="shared" si="716"/>
        <v>0</v>
      </c>
      <c r="W806" s="44">
        <f t="shared" si="716"/>
        <v>0</v>
      </c>
      <c r="X806" s="44">
        <f t="shared" si="716"/>
        <v>0</v>
      </c>
      <c r="Y806" s="44">
        <f t="shared" si="716"/>
        <v>0</v>
      </c>
      <c r="Z806" s="45">
        <f>FUELUSE(Y806,Z788,Y788,Z797,Y797,Z$7,$D806,$E806,$F806,$G806)</f>
        <v>0</v>
      </c>
      <c r="AA806" s="45"/>
      <c r="AB806" s="23" t="str">
        <f>LOWER(Settings!$C$4)&amp;".mit."&amp;$A806&amp;IF($C806="","","."&amp;$C806&amp;"."&amp;$B806)&amp;IF(INDEX(Variables!$D$5:$D$65,MATCH($A806,Variables!$A$5:$A$65,0))="","","."&amp;INDEX(Variables!$D$5:$D$65,MATCH($A806,Variables!$A$5:$A$65,0)))&amp;"."&amp;AB$5</f>
        <v>egy.mit.ener.mac.nga.e.2</v>
      </c>
      <c r="AC806" s="43">
        <f>INDEX(Inputs!$U$5:$U$132,MATCH($B806&amp;"|"&amp;$C806,Inputs!$A$5:$A$132,0))</f>
        <v>0</v>
      </c>
      <c r="AD806" s="44">
        <f t="shared" ref="AD806:AO806" si="717">AC806*(1/(1+$G806))^(1+$E806)*(1+AD$7)^$D806*(AD788/AC788)^$E806*((AD788+AD797)/(AC788+AC797))^($F806*(1+$E806))</f>
        <v>0</v>
      </c>
      <c r="AE806" s="44">
        <f t="shared" si="717"/>
        <v>0</v>
      </c>
      <c r="AF806" s="44">
        <f t="shared" si="717"/>
        <v>0</v>
      </c>
      <c r="AG806" s="44">
        <f t="shared" si="717"/>
        <v>0</v>
      </c>
      <c r="AH806" s="44">
        <f t="shared" si="717"/>
        <v>0</v>
      </c>
      <c r="AI806" s="44">
        <f t="shared" si="717"/>
        <v>0</v>
      </c>
      <c r="AJ806" s="44">
        <f t="shared" si="717"/>
        <v>0</v>
      </c>
      <c r="AK806" s="44">
        <f t="shared" si="717"/>
        <v>0</v>
      </c>
      <c r="AL806" s="44">
        <f t="shared" si="717"/>
        <v>0</v>
      </c>
      <c r="AM806" s="44">
        <f t="shared" si="717"/>
        <v>0</v>
      </c>
      <c r="AN806" s="44">
        <f t="shared" si="717"/>
        <v>0</v>
      </c>
      <c r="AO806" s="44">
        <f t="shared" si="717"/>
        <v>0</v>
      </c>
      <c r="AP806" s="45">
        <f>FUELUSE(AO806,AP788,AO788,AP797,AO797,AP$7,$D806,$E806,$F806,$G806)</f>
        <v>0</v>
      </c>
    </row>
    <row r="807" spans="1:42" hidden="1" outlineLevel="2" x14ac:dyDescent="0.25">
      <c r="A807" s="5" t="s">
        <v>930</v>
      </c>
      <c r="B807" s="5" t="s">
        <v>872</v>
      </c>
      <c r="C807" s="5" t="s">
        <v>890</v>
      </c>
      <c r="D807" s="37">
        <f>INDEX(Inputs!$N$5:$N$132,MATCH($B807&amp;"|"&amp;$C807,Inputs!$A$5:$A$132,0))</f>
        <v>0.5</v>
      </c>
      <c r="E807" s="37">
        <f>INDEX(Inputs!$O$5:$O$132,MATCH($B807&amp;"|"&amp;$C807,Inputs!$A$5:$A$132,0))</f>
        <v>-0.4</v>
      </c>
      <c r="F807" s="37">
        <f>INDEX(Inputs!$P$5:$P$132,MATCH($B807&amp;"|"&amp;$C807,Inputs!$A$5:$A$132,0))</f>
        <v>-0.7</v>
      </c>
      <c r="G807" s="37">
        <f>INDEX(Inputs!$Q$5:$Q$132,MATCH($B807&amp;"|"&amp;$C807,Inputs!$A$5:$A$132,0))</f>
        <v>5.0000000000000001E-3</v>
      </c>
      <c r="H807" s="5" t="str">
        <f>INDEX(Variables!$B$5:$B$65,MATCH($A807,Variables!$A$5:$A$65,0))&amp;IF($C807="",""," | "&amp;INDEX(Mapping!$B$5:$B$26,MATCH($C807,Mapping!$A$5:$A$26,0))&amp;" | "&amp;INDEX(Mapping!$B$30:$B$41,MATCH($B807,Mapping!$A$30:$A$41,0)))</f>
        <v>Fuel use | Machinery | Gasoline</v>
      </c>
      <c r="I807" s="5" t="str">
        <f>INDEX(Variables!$C$5:$C$65,MATCH($A807,Variables!$A$5:$A$65,0))</f>
        <v>ktoe</v>
      </c>
      <c r="J807" s="5" t="str">
        <f>INDEX(Variables!$E$5:$E$65,MATCH($A807,Variables!$A$5:$A$65,0))</f>
        <v>Inputs (base year), CPAT eq. 3.3.3</v>
      </c>
      <c r="K807" s="5"/>
      <c r="L807" s="23" t="str">
        <f>LOWER(Settings!$C$4)&amp;".mit."&amp;$A807&amp;IF($C807="","","."&amp;$C807&amp;"."&amp;$B807)&amp;IF(INDEX(Variables!$D$5:$D$65,MATCH($A807,Variables!$A$5:$A$65,0))="","","."&amp;INDEX(Variables!$D$5:$D$65,MATCH($A807,Variables!$A$5:$A$65,0)))&amp;"."&amp;L$5</f>
        <v>egy.mit.ener.mac.gso.e.1</v>
      </c>
      <c r="M807" s="43">
        <f>INDEX(Inputs!$U$5:$U$132,MATCH($B807&amp;"|"&amp;$C807,Inputs!$A$5:$A$132,0))</f>
        <v>0</v>
      </c>
      <c r="N807" s="44">
        <f t="shared" ref="N807:Y807" si="718">M807*(1/(1+$G807))^(1+$E807)*(1+N$7)^$D807*(N789/M789)^$E807*((N789+N798)/(M789+M798))^($F807*(1+$E807))</f>
        <v>0</v>
      </c>
      <c r="O807" s="44">
        <f t="shared" si="718"/>
        <v>0</v>
      </c>
      <c r="P807" s="44">
        <f t="shared" si="718"/>
        <v>0</v>
      </c>
      <c r="Q807" s="44">
        <f t="shared" si="718"/>
        <v>0</v>
      </c>
      <c r="R807" s="44">
        <f t="shared" si="718"/>
        <v>0</v>
      </c>
      <c r="S807" s="44">
        <f t="shared" si="718"/>
        <v>0</v>
      </c>
      <c r="T807" s="44">
        <f t="shared" si="718"/>
        <v>0</v>
      </c>
      <c r="U807" s="44">
        <f t="shared" si="718"/>
        <v>0</v>
      </c>
      <c r="V807" s="44">
        <f t="shared" si="718"/>
        <v>0</v>
      </c>
      <c r="W807" s="44">
        <f t="shared" si="718"/>
        <v>0</v>
      </c>
      <c r="X807" s="44">
        <f t="shared" si="718"/>
        <v>0</v>
      </c>
      <c r="Y807" s="44">
        <f t="shared" si="718"/>
        <v>0</v>
      </c>
      <c r="Z807" s="45">
        <f>FUELUSE(Y807,Z789,Y789,Z798,Y798,Z$7,$D807,$E807,$F807,$G807)</f>
        <v>0</v>
      </c>
      <c r="AA807" s="45"/>
      <c r="AB807" s="23" t="str">
        <f>LOWER(Settings!$C$4)&amp;".mit."&amp;$A807&amp;IF($C807="","","."&amp;$C807&amp;"."&amp;$B807)&amp;IF(INDEX(Variables!$D$5:$D$65,MATCH($A807,Variables!$A$5:$A$65,0))="","","."&amp;INDEX(Variables!$D$5:$D$65,MATCH($A807,Variables!$A$5:$A$65,0)))&amp;"."&amp;AB$5</f>
        <v>egy.mit.ener.mac.gso.e.2</v>
      </c>
      <c r="AC807" s="43">
        <f>INDEX(Inputs!$U$5:$U$132,MATCH($B807&amp;"|"&amp;$C807,Inputs!$A$5:$A$132,0))</f>
        <v>0</v>
      </c>
      <c r="AD807" s="44">
        <f t="shared" ref="AD807:AO807" si="719">AC807*(1/(1+$G807))^(1+$E807)*(1+AD$7)^$D807*(AD789/AC789)^$E807*((AD789+AD798)/(AC789+AC798))^($F807*(1+$E807))</f>
        <v>0</v>
      </c>
      <c r="AE807" s="44">
        <f t="shared" si="719"/>
        <v>0</v>
      </c>
      <c r="AF807" s="44">
        <f t="shared" si="719"/>
        <v>0</v>
      </c>
      <c r="AG807" s="44">
        <f t="shared" si="719"/>
        <v>0</v>
      </c>
      <c r="AH807" s="44">
        <f t="shared" si="719"/>
        <v>0</v>
      </c>
      <c r="AI807" s="44">
        <f t="shared" si="719"/>
        <v>0</v>
      </c>
      <c r="AJ807" s="44">
        <f t="shared" si="719"/>
        <v>0</v>
      </c>
      <c r="AK807" s="44">
        <f t="shared" si="719"/>
        <v>0</v>
      </c>
      <c r="AL807" s="44">
        <f t="shared" si="719"/>
        <v>0</v>
      </c>
      <c r="AM807" s="44">
        <f t="shared" si="719"/>
        <v>0</v>
      </c>
      <c r="AN807" s="44">
        <f t="shared" si="719"/>
        <v>0</v>
      </c>
      <c r="AO807" s="44">
        <f t="shared" si="719"/>
        <v>0</v>
      </c>
      <c r="AP807" s="45">
        <f>FUELUSE(AO807,AP789,AO789,AP798,AO798,AP$7,$D807,$E807,$F807,$G807)</f>
        <v>0</v>
      </c>
    </row>
    <row r="808" spans="1:42" hidden="1" outlineLevel="2" x14ac:dyDescent="0.25">
      <c r="A808" s="5" t="s">
        <v>930</v>
      </c>
      <c r="B808" s="5" t="s">
        <v>873</v>
      </c>
      <c r="C808" s="5" t="s">
        <v>890</v>
      </c>
      <c r="D808" s="37">
        <f>INDEX(Inputs!$N$5:$N$132,MATCH($B808&amp;"|"&amp;$C808,Inputs!$A$5:$A$132,0))</f>
        <v>0.5</v>
      </c>
      <c r="E808" s="37">
        <f>INDEX(Inputs!$O$5:$O$132,MATCH($B808&amp;"|"&amp;$C808,Inputs!$A$5:$A$132,0))</f>
        <v>-0.7</v>
      </c>
      <c r="F808" s="37">
        <f>INDEX(Inputs!$P$5:$P$132,MATCH($B808&amp;"|"&amp;$C808,Inputs!$A$5:$A$132,0))</f>
        <v>-1.2</v>
      </c>
      <c r="G808" s="37">
        <f>INDEX(Inputs!$Q$5:$Q$132,MATCH($B808&amp;"|"&amp;$C808,Inputs!$A$5:$A$132,0))</f>
        <v>5.0000000000000001E-3</v>
      </c>
      <c r="H808" s="5" t="str">
        <f>INDEX(Variables!$B$5:$B$65,MATCH($A808,Variables!$A$5:$A$65,0))&amp;IF($C808="",""," | "&amp;INDEX(Mapping!$B$5:$B$26,MATCH($C808,Mapping!$A$5:$A$26,0))&amp;" | "&amp;INDEX(Mapping!$B$30:$B$41,MATCH($B808,Mapping!$A$30:$A$41,0)))</f>
        <v>Fuel use | Machinery | Diesel</v>
      </c>
      <c r="I808" s="5" t="str">
        <f>INDEX(Variables!$C$5:$C$65,MATCH($A808,Variables!$A$5:$A$65,0))</f>
        <v>ktoe</v>
      </c>
      <c r="J808" s="5" t="str">
        <f>INDEX(Variables!$E$5:$E$65,MATCH($A808,Variables!$A$5:$A$65,0))</f>
        <v>Inputs (base year), CPAT eq. 3.3.3</v>
      </c>
      <c r="K808" s="5"/>
      <c r="L808" s="23" t="str">
        <f>LOWER(Settings!$C$4)&amp;".mit."&amp;$A808&amp;IF($C808="","","."&amp;$C808&amp;"."&amp;$B808)&amp;IF(INDEX(Variables!$D$5:$D$65,MATCH($A808,Variables!$A$5:$A$65,0))="","","."&amp;INDEX(Variables!$D$5:$D$65,MATCH($A808,Variables!$A$5:$A$65,0)))&amp;"."&amp;L$5</f>
        <v>egy.mit.ener.mac.die.e.1</v>
      </c>
      <c r="M808" s="43">
        <f>INDEX(Inputs!$U$5:$U$132,MATCH($B808&amp;"|"&amp;$C808,Inputs!$A$5:$A$132,0))</f>
        <v>0</v>
      </c>
      <c r="N808" s="44">
        <f t="shared" ref="N808:Y808" si="720">M808*(1/(1+$G808))^(1+$E808)*(1+N$7)^$D808*(N790/M790)^$E808*((N790+N799)/(M790+M799))^($F808*(1+$E808))</f>
        <v>0</v>
      </c>
      <c r="O808" s="44">
        <f t="shared" si="720"/>
        <v>0</v>
      </c>
      <c r="P808" s="44">
        <f t="shared" si="720"/>
        <v>0</v>
      </c>
      <c r="Q808" s="44">
        <f t="shared" si="720"/>
        <v>0</v>
      </c>
      <c r="R808" s="44">
        <f t="shared" si="720"/>
        <v>0</v>
      </c>
      <c r="S808" s="44">
        <f t="shared" si="720"/>
        <v>0</v>
      </c>
      <c r="T808" s="44">
        <f t="shared" si="720"/>
        <v>0</v>
      </c>
      <c r="U808" s="44">
        <f t="shared" si="720"/>
        <v>0</v>
      </c>
      <c r="V808" s="44">
        <f t="shared" si="720"/>
        <v>0</v>
      </c>
      <c r="W808" s="44">
        <f t="shared" si="720"/>
        <v>0</v>
      </c>
      <c r="X808" s="44">
        <f t="shared" si="720"/>
        <v>0</v>
      </c>
      <c r="Y808" s="44">
        <f t="shared" si="720"/>
        <v>0</v>
      </c>
      <c r="Z808" s="45">
        <f>FUELUSE(Y808,Z790,Y790,Z799,Y799,Z$7,$D808,$E808,$F808,$G808)</f>
        <v>0</v>
      </c>
      <c r="AA808" s="45"/>
      <c r="AB808" s="23" t="str">
        <f>LOWER(Settings!$C$4)&amp;".mit."&amp;$A808&amp;IF($C808="","","."&amp;$C808&amp;"."&amp;$B808)&amp;IF(INDEX(Variables!$D$5:$D$65,MATCH($A808,Variables!$A$5:$A$65,0))="","","."&amp;INDEX(Variables!$D$5:$D$65,MATCH($A808,Variables!$A$5:$A$65,0)))&amp;"."&amp;AB$5</f>
        <v>egy.mit.ener.mac.die.e.2</v>
      </c>
      <c r="AC808" s="43">
        <f>INDEX(Inputs!$U$5:$U$132,MATCH($B808&amp;"|"&amp;$C808,Inputs!$A$5:$A$132,0))</f>
        <v>0</v>
      </c>
      <c r="AD808" s="44">
        <f t="shared" ref="AD808:AO808" si="721">AC808*(1/(1+$G808))^(1+$E808)*(1+AD$7)^$D808*(AD790/AC790)^$E808*((AD790+AD799)/(AC790+AC799))^($F808*(1+$E808))</f>
        <v>0</v>
      </c>
      <c r="AE808" s="44">
        <f t="shared" si="721"/>
        <v>0</v>
      </c>
      <c r="AF808" s="44">
        <f t="shared" si="721"/>
        <v>0</v>
      </c>
      <c r="AG808" s="44">
        <f t="shared" si="721"/>
        <v>0</v>
      </c>
      <c r="AH808" s="44">
        <f t="shared" si="721"/>
        <v>0</v>
      </c>
      <c r="AI808" s="44">
        <f t="shared" si="721"/>
        <v>0</v>
      </c>
      <c r="AJ808" s="44">
        <f t="shared" si="721"/>
        <v>0</v>
      </c>
      <c r="AK808" s="44">
        <f t="shared" si="721"/>
        <v>0</v>
      </c>
      <c r="AL808" s="44">
        <f t="shared" si="721"/>
        <v>0</v>
      </c>
      <c r="AM808" s="44">
        <f t="shared" si="721"/>
        <v>0</v>
      </c>
      <c r="AN808" s="44">
        <f t="shared" si="721"/>
        <v>0</v>
      </c>
      <c r="AO808" s="44">
        <f t="shared" si="721"/>
        <v>0</v>
      </c>
      <c r="AP808" s="45">
        <f>FUELUSE(AO808,AP790,AO790,AP799,AO799,AP$7,$D808,$E808,$F808,$G808)</f>
        <v>0</v>
      </c>
    </row>
    <row r="809" spans="1:42" hidden="1" outlineLevel="2" x14ac:dyDescent="0.25">
      <c r="A809" s="5" t="s">
        <v>930</v>
      </c>
      <c r="B809" s="5" t="s">
        <v>874</v>
      </c>
      <c r="C809" s="5" t="s">
        <v>890</v>
      </c>
      <c r="D809" s="37">
        <f>INDEX(Inputs!$N$5:$N$132,MATCH($B809&amp;"|"&amp;$C809,Inputs!$A$5:$A$132,0))</f>
        <v>0.8</v>
      </c>
      <c r="E809" s="37">
        <f>INDEX(Inputs!$O$5:$O$132,MATCH($B809&amp;"|"&amp;$C809,Inputs!$A$5:$A$132,0))</f>
        <v>-0.4</v>
      </c>
      <c r="F809" s="37">
        <f>INDEX(Inputs!$P$5:$P$132,MATCH($B809&amp;"|"&amp;$C809,Inputs!$A$5:$A$132,0))</f>
        <v>-0.4</v>
      </c>
      <c r="G809" s="37">
        <f>INDEX(Inputs!$Q$5:$Q$132,MATCH($B809&amp;"|"&amp;$C809,Inputs!$A$5:$A$132,0))</f>
        <v>5.0000000000000001E-3</v>
      </c>
      <c r="H809" s="5" t="str">
        <f>INDEX(Variables!$B$5:$B$65,MATCH($A809,Variables!$A$5:$A$65,0))&amp;IF($C809="",""," | "&amp;INDEX(Mapping!$B$5:$B$26,MATCH($C809,Mapping!$A$5:$A$26,0))&amp;" | "&amp;INDEX(Mapping!$B$30:$B$41,MATCH($B809,Mapping!$A$30:$A$41,0)))</f>
        <v>Fuel use | Machinery | LPG</v>
      </c>
      <c r="I809" s="5" t="str">
        <f>INDEX(Variables!$C$5:$C$65,MATCH($A809,Variables!$A$5:$A$65,0))</f>
        <v>ktoe</v>
      </c>
      <c r="J809" s="5" t="str">
        <f>INDEX(Variables!$E$5:$E$65,MATCH($A809,Variables!$A$5:$A$65,0))</f>
        <v>Inputs (base year), CPAT eq. 3.3.3</v>
      </c>
      <c r="K809" s="5"/>
      <c r="L809" s="23" t="str">
        <f>LOWER(Settings!$C$4)&amp;".mit."&amp;$A809&amp;IF($C809="","","."&amp;$C809&amp;"."&amp;$B809)&amp;IF(INDEX(Variables!$D$5:$D$65,MATCH($A809,Variables!$A$5:$A$65,0))="","","."&amp;INDEX(Variables!$D$5:$D$65,MATCH($A809,Variables!$A$5:$A$65,0)))&amp;"."&amp;L$5</f>
        <v>egy.mit.ener.mac.lpg.e.1</v>
      </c>
      <c r="M809" s="43">
        <f>INDEX(Inputs!$U$5:$U$132,MATCH($B809&amp;"|"&amp;$C809,Inputs!$A$5:$A$132,0))</f>
        <v>0</v>
      </c>
      <c r="N809" s="44">
        <f t="shared" ref="N809:Y809" si="722">M809*(1/(1+$G809))^(1+$E809)*(1+N$7)^$D809*(N791/M791)^$E809*((N791+N800)/(M791+M800))^($F809*(1+$E809))</f>
        <v>0</v>
      </c>
      <c r="O809" s="44">
        <f t="shared" si="722"/>
        <v>0</v>
      </c>
      <c r="P809" s="44">
        <f t="shared" si="722"/>
        <v>0</v>
      </c>
      <c r="Q809" s="44">
        <f t="shared" si="722"/>
        <v>0</v>
      </c>
      <c r="R809" s="44">
        <f t="shared" si="722"/>
        <v>0</v>
      </c>
      <c r="S809" s="44">
        <f t="shared" si="722"/>
        <v>0</v>
      </c>
      <c r="T809" s="44">
        <f t="shared" si="722"/>
        <v>0</v>
      </c>
      <c r="U809" s="44">
        <f t="shared" si="722"/>
        <v>0</v>
      </c>
      <c r="V809" s="44">
        <f t="shared" si="722"/>
        <v>0</v>
      </c>
      <c r="W809" s="44">
        <f t="shared" si="722"/>
        <v>0</v>
      </c>
      <c r="X809" s="44">
        <f t="shared" si="722"/>
        <v>0</v>
      </c>
      <c r="Y809" s="44">
        <f t="shared" si="722"/>
        <v>0</v>
      </c>
      <c r="Z809" s="45">
        <f>FUELUSE(Y809,Z791,Y791,Z800,Y800,Z$7,$D809,$E809,$F809,$G809)</f>
        <v>0</v>
      </c>
      <c r="AA809" s="45"/>
      <c r="AB809" s="23" t="str">
        <f>LOWER(Settings!$C$4)&amp;".mit."&amp;$A809&amp;IF($C809="","","."&amp;$C809&amp;"."&amp;$B809)&amp;IF(INDEX(Variables!$D$5:$D$65,MATCH($A809,Variables!$A$5:$A$65,0))="","","."&amp;INDEX(Variables!$D$5:$D$65,MATCH($A809,Variables!$A$5:$A$65,0)))&amp;"."&amp;AB$5</f>
        <v>egy.mit.ener.mac.lpg.e.2</v>
      </c>
      <c r="AC809" s="43">
        <f>INDEX(Inputs!$U$5:$U$132,MATCH($B809&amp;"|"&amp;$C809,Inputs!$A$5:$A$132,0))</f>
        <v>0</v>
      </c>
      <c r="AD809" s="44">
        <f t="shared" ref="AD809:AO809" si="723">AC809*(1/(1+$G809))^(1+$E809)*(1+AD$7)^$D809*(AD791/AC791)^$E809*((AD791+AD800)/(AC791+AC800))^($F809*(1+$E809))</f>
        <v>0</v>
      </c>
      <c r="AE809" s="44">
        <f t="shared" si="723"/>
        <v>0</v>
      </c>
      <c r="AF809" s="44">
        <f t="shared" si="723"/>
        <v>0</v>
      </c>
      <c r="AG809" s="44">
        <f t="shared" si="723"/>
        <v>0</v>
      </c>
      <c r="AH809" s="44">
        <f t="shared" si="723"/>
        <v>0</v>
      </c>
      <c r="AI809" s="44">
        <f t="shared" si="723"/>
        <v>0</v>
      </c>
      <c r="AJ809" s="44">
        <f t="shared" si="723"/>
        <v>0</v>
      </c>
      <c r="AK809" s="44">
        <f t="shared" si="723"/>
        <v>0</v>
      </c>
      <c r="AL809" s="44">
        <f t="shared" si="723"/>
        <v>0</v>
      </c>
      <c r="AM809" s="44">
        <f t="shared" si="723"/>
        <v>0</v>
      </c>
      <c r="AN809" s="44">
        <f t="shared" si="723"/>
        <v>0</v>
      </c>
      <c r="AO809" s="44">
        <f t="shared" si="723"/>
        <v>0</v>
      </c>
      <c r="AP809" s="45">
        <f>FUELUSE(AO809,AP791,AO791,AP800,AO800,AP$7,$D809,$E809,$F809,$G809)</f>
        <v>0</v>
      </c>
    </row>
    <row r="810" spans="1:42" hidden="1" outlineLevel="2" x14ac:dyDescent="0.25">
      <c r="A810" s="5" t="s">
        <v>930</v>
      </c>
      <c r="B810" s="5" t="s">
        <v>875</v>
      </c>
      <c r="C810" s="5" t="s">
        <v>890</v>
      </c>
      <c r="D810" s="37">
        <f>INDEX(Inputs!$N$5:$N$132,MATCH($B810&amp;"|"&amp;$C810,Inputs!$A$5:$A$132,0))</f>
        <v>0.8</v>
      </c>
      <c r="E810" s="37">
        <f>INDEX(Inputs!$O$5:$O$132,MATCH($B810&amp;"|"&amp;$C810,Inputs!$A$5:$A$132,0))</f>
        <v>-0.4</v>
      </c>
      <c r="F810" s="37">
        <f>INDEX(Inputs!$P$5:$P$132,MATCH($B810&amp;"|"&amp;$C810,Inputs!$A$5:$A$132,0))</f>
        <v>-0.4</v>
      </c>
      <c r="G810" s="37">
        <f>INDEX(Inputs!$Q$5:$Q$132,MATCH($B810&amp;"|"&amp;$C810,Inputs!$A$5:$A$132,0))</f>
        <v>5.0000000000000001E-3</v>
      </c>
      <c r="H810" s="5" t="str">
        <f>INDEX(Variables!$B$5:$B$65,MATCH($A810,Variables!$A$5:$A$65,0))&amp;IF($C810="",""," | "&amp;INDEX(Mapping!$B$5:$B$26,MATCH($C810,Mapping!$A$5:$A$26,0))&amp;" | "&amp;INDEX(Mapping!$B$30:$B$41,MATCH($B810,Mapping!$A$30:$A$41,0)))</f>
        <v>Fuel use | Machinery | Kerosene</v>
      </c>
      <c r="I810" s="5" t="str">
        <f>INDEX(Variables!$C$5:$C$65,MATCH($A810,Variables!$A$5:$A$65,0))</f>
        <v>ktoe</v>
      </c>
      <c r="J810" s="5" t="str">
        <f>INDEX(Variables!$E$5:$E$65,MATCH($A810,Variables!$A$5:$A$65,0))</f>
        <v>Inputs (base year), CPAT eq. 3.3.3</v>
      </c>
      <c r="K810" s="5"/>
      <c r="L810" s="23" t="str">
        <f>LOWER(Settings!$C$4)&amp;".mit."&amp;$A810&amp;IF($C810="","","."&amp;$C810&amp;"."&amp;$B810)&amp;IF(INDEX(Variables!$D$5:$D$65,MATCH($A810,Variables!$A$5:$A$65,0))="","","."&amp;INDEX(Variables!$D$5:$D$65,MATCH($A810,Variables!$A$5:$A$65,0)))&amp;"."&amp;L$5</f>
        <v>egy.mit.ener.mac.ker.e.1</v>
      </c>
      <c r="M810" s="43">
        <f>INDEX(Inputs!$U$5:$U$132,MATCH($B810&amp;"|"&amp;$C810,Inputs!$A$5:$A$132,0))</f>
        <v>0</v>
      </c>
      <c r="N810" s="44">
        <f t="shared" ref="N810:Y810" si="724">M810*(1/(1+$G810))^(1+$E810)*(1+N$7)^$D810*(N792/M792)^$E810*((N792+N801)/(M792+M801))^($F810*(1+$E810))</f>
        <v>0</v>
      </c>
      <c r="O810" s="44">
        <f t="shared" si="724"/>
        <v>0</v>
      </c>
      <c r="P810" s="44">
        <f t="shared" si="724"/>
        <v>0</v>
      </c>
      <c r="Q810" s="44">
        <f t="shared" si="724"/>
        <v>0</v>
      </c>
      <c r="R810" s="44">
        <f t="shared" si="724"/>
        <v>0</v>
      </c>
      <c r="S810" s="44">
        <f t="shared" si="724"/>
        <v>0</v>
      </c>
      <c r="T810" s="44">
        <f t="shared" si="724"/>
        <v>0</v>
      </c>
      <c r="U810" s="44">
        <f t="shared" si="724"/>
        <v>0</v>
      </c>
      <c r="V810" s="44">
        <f t="shared" si="724"/>
        <v>0</v>
      </c>
      <c r="W810" s="44">
        <f t="shared" si="724"/>
        <v>0</v>
      </c>
      <c r="X810" s="44">
        <f t="shared" si="724"/>
        <v>0</v>
      </c>
      <c r="Y810" s="44">
        <f t="shared" si="724"/>
        <v>0</v>
      </c>
      <c r="Z810" s="45">
        <f>FUELUSE(Y810,Z792,Y792,Z801,Y801,Z$7,$D810,$E810,$F810,$G810)</f>
        <v>0</v>
      </c>
      <c r="AA810" s="45"/>
      <c r="AB810" s="23" t="str">
        <f>LOWER(Settings!$C$4)&amp;".mit."&amp;$A810&amp;IF($C810="","","."&amp;$C810&amp;"."&amp;$B810)&amp;IF(INDEX(Variables!$D$5:$D$65,MATCH($A810,Variables!$A$5:$A$65,0))="","","."&amp;INDEX(Variables!$D$5:$D$65,MATCH($A810,Variables!$A$5:$A$65,0)))&amp;"."&amp;AB$5</f>
        <v>egy.mit.ener.mac.ker.e.2</v>
      </c>
      <c r="AC810" s="43">
        <f>INDEX(Inputs!$U$5:$U$132,MATCH($B810&amp;"|"&amp;$C810,Inputs!$A$5:$A$132,0))</f>
        <v>0</v>
      </c>
      <c r="AD810" s="44">
        <f t="shared" ref="AD810:AO810" si="725">AC810*(1/(1+$G810))^(1+$E810)*(1+AD$7)^$D810*(AD792/AC792)^$E810*((AD792+AD801)/(AC792+AC801))^($F810*(1+$E810))</f>
        <v>0</v>
      </c>
      <c r="AE810" s="44">
        <f t="shared" si="725"/>
        <v>0</v>
      </c>
      <c r="AF810" s="44">
        <f t="shared" si="725"/>
        <v>0</v>
      </c>
      <c r="AG810" s="44">
        <f t="shared" si="725"/>
        <v>0</v>
      </c>
      <c r="AH810" s="44">
        <f t="shared" si="725"/>
        <v>0</v>
      </c>
      <c r="AI810" s="44">
        <f t="shared" si="725"/>
        <v>0</v>
      </c>
      <c r="AJ810" s="44">
        <f t="shared" si="725"/>
        <v>0</v>
      </c>
      <c r="AK810" s="44">
        <f t="shared" si="725"/>
        <v>0</v>
      </c>
      <c r="AL810" s="44">
        <f t="shared" si="725"/>
        <v>0</v>
      </c>
      <c r="AM810" s="44">
        <f t="shared" si="725"/>
        <v>0</v>
      </c>
      <c r="AN810" s="44">
        <f t="shared" si="725"/>
        <v>0</v>
      </c>
      <c r="AO810" s="44">
        <f t="shared" si="725"/>
        <v>0</v>
      </c>
      <c r="AP810" s="45">
        <f>FUELUSE(AO810,AP792,AO792,AP801,AO801,AP$7,$D810,$E810,$F810,$G810)</f>
        <v>0</v>
      </c>
    </row>
    <row r="811" spans="1:42" hidden="1" outlineLevel="2" x14ac:dyDescent="0.25">
      <c r="A811" s="5" t="s">
        <v>930</v>
      </c>
      <c r="B811" s="5" t="s">
        <v>876</v>
      </c>
      <c r="C811" s="5" t="s">
        <v>890</v>
      </c>
      <c r="D811" s="37">
        <f>INDEX(Inputs!$N$5:$N$132,MATCH($B811&amp;"|"&amp;$C811,Inputs!$A$5:$A$132,0))</f>
        <v>0.8</v>
      </c>
      <c r="E811" s="37">
        <f>INDEX(Inputs!$O$5:$O$132,MATCH($B811&amp;"|"&amp;$C811,Inputs!$A$5:$A$132,0))</f>
        <v>-0.4</v>
      </c>
      <c r="F811" s="37">
        <f>INDEX(Inputs!$P$5:$P$132,MATCH($B811&amp;"|"&amp;$C811,Inputs!$A$5:$A$132,0))</f>
        <v>-0.4</v>
      </c>
      <c r="G811" s="37">
        <f>INDEX(Inputs!$Q$5:$Q$132,MATCH($B811&amp;"|"&amp;$C811,Inputs!$A$5:$A$132,0))</f>
        <v>5.0000000000000001E-3</v>
      </c>
      <c r="H811" s="5" t="str">
        <f>INDEX(Variables!$B$5:$B$65,MATCH($A811,Variables!$A$5:$A$65,0))&amp;IF($C811="",""," | "&amp;INDEX(Mapping!$B$5:$B$26,MATCH($C811,Mapping!$A$5:$A$26,0))&amp;" | "&amp;INDEX(Mapping!$B$30:$B$41,MATCH($B811,Mapping!$A$30:$A$41,0)))</f>
        <v>Fuel use | Machinery | Other oil products</v>
      </c>
      <c r="I811" s="5" t="str">
        <f>INDEX(Variables!$C$5:$C$65,MATCH($A811,Variables!$A$5:$A$65,0))</f>
        <v>ktoe</v>
      </c>
      <c r="J811" s="5" t="str">
        <f>INDEX(Variables!$E$5:$E$65,MATCH($A811,Variables!$A$5:$A$65,0))</f>
        <v>Inputs (base year), CPAT eq. 3.3.3</v>
      </c>
      <c r="K811" s="5"/>
      <c r="L811" s="23" t="str">
        <f>LOWER(Settings!$C$4)&amp;".mit."&amp;$A811&amp;IF($C811="","","."&amp;$C811&amp;"."&amp;$B811)&amp;IF(INDEX(Variables!$D$5:$D$65,MATCH($A811,Variables!$A$5:$A$65,0))="","","."&amp;INDEX(Variables!$D$5:$D$65,MATCH($A811,Variables!$A$5:$A$65,0)))&amp;"."&amp;L$5</f>
        <v>egy.mit.ener.mac.oop.e.1</v>
      </c>
      <c r="M811" s="43">
        <f>INDEX(Inputs!$U$5:$U$132,MATCH($B811&amp;"|"&amp;$C811,Inputs!$A$5:$A$132,0))</f>
        <v>0</v>
      </c>
      <c r="N811" s="44">
        <f t="shared" ref="N811:Y811" si="726">M811*(1/(1+$G811))^(1+$E811)*(1+N$7)^$D811*(N793/M793)^$E811*((N793+N802)/(M793+M802))^($F811*(1+$E811))</f>
        <v>0</v>
      </c>
      <c r="O811" s="44">
        <f t="shared" si="726"/>
        <v>0</v>
      </c>
      <c r="P811" s="44">
        <f t="shared" si="726"/>
        <v>0</v>
      </c>
      <c r="Q811" s="44">
        <f t="shared" si="726"/>
        <v>0</v>
      </c>
      <c r="R811" s="44">
        <f t="shared" si="726"/>
        <v>0</v>
      </c>
      <c r="S811" s="44">
        <f t="shared" si="726"/>
        <v>0</v>
      </c>
      <c r="T811" s="44">
        <f t="shared" si="726"/>
        <v>0</v>
      </c>
      <c r="U811" s="44">
        <f t="shared" si="726"/>
        <v>0</v>
      </c>
      <c r="V811" s="44">
        <f t="shared" si="726"/>
        <v>0</v>
      </c>
      <c r="W811" s="44">
        <f t="shared" si="726"/>
        <v>0</v>
      </c>
      <c r="X811" s="44">
        <f t="shared" si="726"/>
        <v>0</v>
      </c>
      <c r="Y811" s="44">
        <f t="shared" si="726"/>
        <v>0</v>
      </c>
      <c r="Z811" s="45">
        <f>FUELUSE(Y811,Z793,Y793,Z802,Y802,Z$7,$D811,$E811,$F811,$G811)</f>
        <v>0</v>
      </c>
      <c r="AA811" s="45"/>
      <c r="AB811" s="23" t="str">
        <f>LOWER(Settings!$C$4)&amp;".mit."&amp;$A811&amp;IF($C811="","","."&amp;$C811&amp;"."&amp;$B811)&amp;IF(INDEX(Variables!$D$5:$D$65,MATCH($A811,Variables!$A$5:$A$65,0))="","","."&amp;INDEX(Variables!$D$5:$D$65,MATCH($A811,Variables!$A$5:$A$65,0)))&amp;"."&amp;AB$5</f>
        <v>egy.mit.ener.mac.oop.e.2</v>
      </c>
      <c r="AC811" s="43">
        <f>INDEX(Inputs!$U$5:$U$132,MATCH($B811&amp;"|"&amp;$C811,Inputs!$A$5:$A$132,0))</f>
        <v>0</v>
      </c>
      <c r="AD811" s="44">
        <f t="shared" ref="AD811:AO811" si="727">AC811*(1/(1+$G811))^(1+$E811)*(1+AD$7)^$D811*(AD793/AC793)^$E811*((AD793+AD802)/(AC793+AC802))^($F811*(1+$E811))</f>
        <v>0</v>
      </c>
      <c r="AE811" s="44">
        <f t="shared" si="727"/>
        <v>0</v>
      </c>
      <c r="AF811" s="44">
        <f t="shared" si="727"/>
        <v>0</v>
      </c>
      <c r="AG811" s="44">
        <f t="shared" si="727"/>
        <v>0</v>
      </c>
      <c r="AH811" s="44">
        <f t="shared" si="727"/>
        <v>0</v>
      </c>
      <c r="AI811" s="44">
        <f t="shared" si="727"/>
        <v>0</v>
      </c>
      <c r="AJ811" s="44">
        <f t="shared" si="727"/>
        <v>0</v>
      </c>
      <c r="AK811" s="44">
        <f t="shared" si="727"/>
        <v>0</v>
      </c>
      <c r="AL811" s="44">
        <f t="shared" si="727"/>
        <v>0</v>
      </c>
      <c r="AM811" s="44">
        <f t="shared" si="727"/>
        <v>0</v>
      </c>
      <c r="AN811" s="44">
        <f t="shared" si="727"/>
        <v>0</v>
      </c>
      <c r="AO811" s="44">
        <f t="shared" si="727"/>
        <v>0</v>
      </c>
      <c r="AP811" s="45">
        <f>FUELUSE(AO811,AP793,AO793,AP802,AO802,AP$7,$D811,$E811,$F811,$G811)</f>
        <v>0</v>
      </c>
    </row>
    <row r="812" spans="1:42" hidden="1" outlineLevel="2" x14ac:dyDescent="0.25">
      <c r="A812" s="5" t="s">
        <v>930</v>
      </c>
      <c r="B812" s="5" t="s">
        <v>877</v>
      </c>
      <c r="C812" s="5" t="s">
        <v>890</v>
      </c>
      <c r="D812" s="37">
        <f>INDEX(Inputs!$N$5:$N$132,MATCH($B812&amp;"|"&amp;$C812,Inputs!$A$5:$A$132,0))</f>
        <v>0.1</v>
      </c>
      <c r="E812" s="37">
        <f>INDEX(Inputs!$O$5:$O$132,MATCH($B812&amp;"|"&amp;$C812,Inputs!$A$5:$A$132,0))</f>
        <v>-0.3</v>
      </c>
      <c r="F812" s="37">
        <f>INDEX(Inputs!$P$5:$P$132,MATCH($B812&amp;"|"&amp;$C812,Inputs!$A$5:$A$132,0))</f>
        <v>-0.2</v>
      </c>
      <c r="G812" s="37">
        <f>INDEX(Inputs!$Q$5:$Q$132,MATCH($B812&amp;"|"&amp;$C812,Inputs!$A$5:$A$132,0))</f>
        <v>5.0000000000000001E-3</v>
      </c>
      <c r="H812" s="5" t="str">
        <f>INDEX(Variables!$B$5:$B$65,MATCH($A812,Variables!$A$5:$A$65,0))&amp;IF($C812="",""," | "&amp;INDEX(Mapping!$B$5:$B$26,MATCH($C812,Mapping!$A$5:$A$26,0))&amp;" | "&amp;INDEX(Mapping!$B$30:$B$41,MATCH($B812,Mapping!$A$30:$A$41,0)))</f>
        <v>Fuel use | Machinery | Biomass</v>
      </c>
      <c r="I812" s="5" t="str">
        <f>INDEX(Variables!$C$5:$C$65,MATCH($A812,Variables!$A$5:$A$65,0))</f>
        <v>ktoe</v>
      </c>
      <c r="J812" s="5" t="str">
        <f>INDEX(Variables!$E$5:$E$65,MATCH($A812,Variables!$A$5:$A$65,0))</f>
        <v>Inputs (base year), CPAT eq. 3.3.3</v>
      </c>
      <c r="K812" s="5"/>
      <c r="L812" s="23" t="str">
        <f>LOWER(Settings!$C$4)&amp;".mit."&amp;$A812&amp;IF($C812="","","."&amp;$C812&amp;"."&amp;$B812)&amp;IF(INDEX(Variables!$D$5:$D$65,MATCH($A812,Variables!$A$5:$A$65,0))="","","."&amp;INDEX(Variables!$D$5:$D$65,MATCH($A812,Variables!$A$5:$A$65,0)))&amp;"."&amp;L$5</f>
        <v>egy.mit.ener.mac.bio.e.1</v>
      </c>
      <c r="M812" s="43">
        <f>INDEX(Inputs!$U$5:$U$132,MATCH($B812&amp;"|"&amp;$C812,Inputs!$A$5:$A$132,0))</f>
        <v>0</v>
      </c>
      <c r="N812" s="44">
        <f t="shared" ref="N812:Y812" si="728">M812*(1/(1+$G812))^(1+$E812)*(1+N$7)^$D812*(N794/M794)^$E812*((N794+N803)/(M794+M803))^($F812*(1+$E812))</f>
        <v>0</v>
      </c>
      <c r="O812" s="44">
        <f t="shared" si="728"/>
        <v>0</v>
      </c>
      <c r="P812" s="44">
        <f t="shared" si="728"/>
        <v>0</v>
      </c>
      <c r="Q812" s="44">
        <f t="shared" si="728"/>
        <v>0</v>
      </c>
      <c r="R812" s="44">
        <f t="shared" si="728"/>
        <v>0</v>
      </c>
      <c r="S812" s="44">
        <f t="shared" si="728"/>
        <v>0</v>
      </c>
      <c r="T812" s="44">
        <f t="shared" si="728"/>
        <v>0</v>
      </c>
      <c r="U812" s="44">
        <f t="shared" si="728"/>
        <v>0</v>
      </c>
      <c r="V812" s="44">
        <f t="shared" si="728"/>
        <v>0</v>
      </c>
      <c r="W812" s="44">
        <f t="shared" si="728"/>
        <v>0</v>
      </c>
      <c r="X812" s="44">
        <f t="shared" si="728"/>
        <v>0</v>
      </c>
      <c r="Y812" s="44">
        <f t="shared" si="728"/>
        <v>0</v>
      </c>
      <c r="Z812" s="45">
        <f>FUELUSE(Y812,Z794,Y794,Z803,Y803,Z$7,$D812,$E812,$F812,$G812)</f>
        <v>0</v>
      </c>
      <c r="AA812" s="45"/>
      <c r="AB812" s="23" t="str">
        <f>LOWER(Settings!$C$4)&amp;".mit."&amp;$A812&amp;IF($C812="","","."&amp;$C812&amp;"."&amp;$B812)&amp;IF(INDEX(Variables!$D$5:$D$65,MATCH($A812,Variables!$A$5:$A$65,0))="","","."&amp;INDEX(Variables!$D$5:$D$65,MATCH($A812,Variables!$A$5:$A$65,0)))&amp;"."&amp;AB$5</f>
        <v>egy.mit.ener.mac.bio.e.2</v>
      </c>
      <c r="AC812" s="43">
        <f>INDEX(Inputs!$U$5:$U$132,MATCH($B812&amp;"|"&amp;$C812,Inputs!$A$5:$A$132,0))</f>
        <v>0</v>
      </c>
      <c r="AD812" s="44">
        <f t="shared" ref="AD812:AO812" si="729">AC812*(1/(1+$G812))^(1+$E812)*(1+AD$7)^$D812*(AD794/AC794)^$E812*((AD794+AD803)/(AC794+AC803))^($F812*(1+$E812))</f>
        <v>0</v>
      </c>
      <c r="AE812" s="44">
        <f t="shared" si="729"/>
        <v>0</v>
      </c>
      <c r="AF812" s="44">
        <f t="shared" si="729"/>
        <v>0</v>
      </c>
      <c r="AG812" s="44">
        <f t="shared" si="729"/>
        <v>0</v>
      </c>
      <c r="AH812" s="44">
        <f t="shared" si="729"/>
        <v>0</v>
      </c>
      <c r="AI812" s="44">
        <f t="shared" si="729"/>
        <v>0</v>
      </c>
      <c r="AJ812" s="44">
        <f t="shared" si="729"/>
        <v>0</v>
      </c>
      <c r="AK812" s="44">
        <f t="shared" si="729"/>
        <v>0</v>
      </c>
      <c r="AL812" s="44">
        <f t="shared" si="729"/>
        <v>0</v>
      </c>
      <c r="AM812" s="44">
        <f t="shared" si="729"/>
        <v>0</v>
      </c>
      <c r="AN812" s="44">
        <f t="shared" si="729"/>
        <v>0</v>
      </c>
      <c r="AO812" s="44">
        <f t="shared" si="729"/>
        <v>0</v>
      </c>
      <c r="AP812" s="45">
        <f>FUELUSE(AO812,AP794,AO794,AP803,AO803,AP$7,$D812,$E812,$F812,$G812)</f>
        <v>0</v>
      </c>
    </row>
    <row r="813" spans="1:42" hidden="1" outlineLevel="2" x14ac:dyDescent="0.25"/>
    <row r="814" spans="1:42" outlineLevel="1" collapsed="1" x14ac:dyDescent="0.25">
      <c r="A814" s="7" t="s">
        <v>930</v>
      </c>
      <c r="B814" s="7" t="s">
        <v>870</v>
      </c>
      <c r="C814" s="7" t="s">
        <v>891</v>
      </c>
      <c r="H814" s="7" t="str">
        <f>INDEX(Variables!$B$5:$B$65,MATCH($A814,Variables!$A$5:$A$65,0))&amp;IF($C814="",""," | "&amp;INDEX(Mapping!$B$5:$B$26,MATCH($C814,Mapping!$A$5:$A$26,0))&amp;" | "&amp;INDEX(Mapping!$B$30:$B$41,MATCH($B814,Mapping!$A$30:$A$41,0)))</f>
        <v>Fuel use | Cement | All fuels</v>
      </c>
      <c r="I814" s="7" t="str">
        <f>INDEX(Variables!$C$5:$C$65,MATCH($A814,Variables!$A$5:$A$65,0))</f>
        <v>ktoe</v>
      </c>
      <c r="J814" s="7" t="str">
        <f>INDEX(Variables!$E$5:$E$65,MATCH($A814,Variables!$A$5:$A$65,0))</f>
        <v>Inputs (base year), CPAT eq. 3.3.3</v>
      </c>
      <c r="K814" s="7"/>
      <c r="L814" s="28" t="str">
        <f>LOWER(Settings!$C$4)&amp;".mit."&amp;$A814&amp;IF($C814="","","."&amp;$C814&amp;"."&amp;$B814)&amp;IF(INDEX(Variables!$D$5:$D$65,MATCH($A814,Variables!$A$5:$A$65,0))="","","."&amp;INDEX(Variables!$D$5:$D$65,MATCH($A814,Variables!$A$5:$A$65,0)))&amp;"."&amp;L$5</f>
        <v>egy.mit.ener.cem.all.e.1</v>
      </c>
      <c r="M814" s="41">
        <f t="shared" ref="M814:Z814" si="730">SUM(M860:M867)</f>
        <v>3210.4467592248702</v>
      </c>
      <c r="N814" s="42">
        <f t="shared" si="730"/>
        <v>3619.6279390477312</v>
      </c>
      <c r="O814" s="42">
        <f t="shared" si="730"/>
        <v>3789.0705070672916</v>
      </c>
      <c r="P814" s="42">
        <f t="shared" si="730"/>
        <v>3964.5122628155482</v>
      </c>
      <c r="Q814" s="42">
        <f t="shared" si="730"/>
        <v>4034.1867590007741</v>
      </c>
      <c r="R814" s="42">
        <f t="shared" si="730"/>
        <v>4154.2506770617019</v>
      </c>
      <c r="S814" s="42">
        <f t="shared" si="730"/>
        <v>4313.4790217093978</v>
      </c>
      <c r="T814" s="42">
        <f t="shared" si="730"/>
        <v>4469.7423437071648</v>
      </c>
      <c r="U814" s="42">
        <f t="shared" si="730"/>
        <v>4619.587496062808</v>
      </c>
      <c r="V814" s="42">
        <f t="shared" si="730"/>
        <v>4772.9031350248479</v>
      </c>
      <c r="W814" s="42">
        <f t="shared" si="730"/>
        <v>4924.747892442213</v>
      </c>
      <c r="X814" s="42">
        <f t="shared" si="730"/>
        <v>5080.0197637662086</v>
      </c>
      <c r="Y814" s="42">
        <f t="shared" si="730"/>
        <v>5238.7163222034724</v>
      </c>
      <c r="Z814" s="42">
        <f t="shared" si="730"/>
        <v>5400.8302019518123</v>
      </c>
      <c r="AA814" s="42"/>
      <c r="AB814" s="28" t="str">
        <f>LOWER(Settings!$C$4)&amp;".mit."&amp;$A814&amp;IF($C814="","","."&amp;$C814&amp;"."&amp;$B814)&amp;IF(INDEX(Variables!$D$5:$D$65,MATCH($A814,Variables!$A$5:$A$65,0))="","","."&amp;INDEX(Variables!$D$5:$D$65,MATCH($A814,Variables!$A$5:$A$65,0)))&amp;"."&amp;AB$5</f>
        <v>egy.mit.ener.cem.all.e.2</v>
      </c>
      <c r="AC814" s="41">
        <f t="shared" ref="AC814:AP814" si="731">SUM(AC860:AC867)</f>
        <v>3210.4467592248702</v>
      </c>
      <c r="AD814" s="42">
        <f t="shared" si="731"/>
        <v>3619.6279390477312</v>
      </c>
      <c r="AE814" s="42">
        <f t="shared" si="731"/>
        <v>3789.0705070672916</v>
      </c>
      <c r="AF814" s="42">
        <f t="shared" si="731"/>
        <v>3964.5122628155482</v>
      </c>
      <c r="AG814" s="42">
        <f t="shared" si="731"/>
        <v>4034.1867590007741</v>
      </c>
      <c r="AH814" s="42">
        <f t="shared" si="731"/>
        <v>3602.531193373371</v>
      </c>
      <c r="AI814" s="42">
        <f t="shared" si="731"/>
        <v>3739.570258293164</v>
      </c>
      <c r="AJ814" s="42">
        <f t="shared" si="731"/>
        <v>3873.939477539469</v>
      </c>
      <c r="AK814" s="42">
        <f t="shared" si="731"/>
        <v>4002.6473425638969</v>
      </c>
      <c r="AL814" s="42">
        <f t="shared" si="731"/>
        <v>4134.335422664928</v>
      </c>
      <c r="AM814" s="42">
        <f t="shared" si="731"/>
        <v>4265.6114588420596</v>
      </c>
      <c r="AN814" s="42">
        <f t="shared" si="731"/>
        <v>4399.8436462038953</v>
      </c>
      <c r="AO814" s="42">
        <f t="shared" si="731"/>
        <v>4537.0297277430154</v>
      </c>
      <c r="AP814" s="42">
        <f t="shared" si="731"/>
        <v>4677.1631847554072</v>
      </c>
    </row>
    <row r="815" spans="1:42" hidden="1" outlineLevel="2" x14ac:dyDescent="0.25">
      <c r="A815" s="5" t="s">
        <v>931</v>
      </c>
      <c r="B815" s="5" t="s">
        <v>869</v>
      </c>
      <c r="C815" s="5" t="s">
        <v>891</v>
      </c>
      <c r="D815" s="37">
        <f>INDEX(Inputs!$T$5:$T$132,MATCH($B815&amp;"|"&amp;$C815,Inputs!$A$5:$A$132,0))</f>
        <v>0.1</v>
      </c>
      <c r="E815" s="37">
        <f>INDEX(Inputs!$J$5:$J$132,MATCH($B815&amp;"|"&amp;$C815,Inputs!$A$5:$A$132,0))</f>
        <v>1</v>
      </c>
      <c r="F815" s="37">
        <f>INDEX(Inputs!$K$5:$K$132,MATCH($B815&amp;"|"&amp;$C815,Inputs!$A$5:$A$132,0))</f>
        <v>13</v>
      </c>
      <c r="G815" s="36"/>
      <c r="H815" s="5" t="str">
        <f>INDEX(Variables!$B$5:$B$65,MATCH($A815,Variables!$A$5:$A$65,0))&amp;IF($C815="",""," | "&amp;INDEX(Mapping!$B$5:$B$26,MATCH($C815,Mapping!$A$5:$A$26,0))&amp;" | "&amp;INDEX(Mapping!$B$30:$B$41,MATCH($B815,Mapping!$A$30:$A$41,0)))</f>
        <v>New carbon tax | Cement | Coal</v>
      </c>
      <c r="I815" s="5" t="str">
        <f>INDEX(Variables!$C$5:$C$65,MATCH($A815,Variables!$A$5:$A$65,0))</f>
        <v>$/GJ</v>
      </c>
      <c r="J815" s="5" t="str">
        <f>INDEX(Variables!$E$5:$E$65,MATCH($A815,Variables!$A$5:$A$65,0))</f>
        <v>Carbon price x EF x fuel and sector coverage</v>
      </c>
      <c r="K815" s="5"/>
      <c r="L815" s="23" t="str">
        <f>LOWER(Settings!$C$4)&amp;".mit."&amp;$A815&amp;IF($C815="","","."&amp;$C815&amp;"."&amp;$B815)&amp;IF(INDEX(Variables!$D$5:$D$65,MATCH($A815,Variables!$A$5:$A$65,0))="","","."&amp;INDEX(Variables!$D$5:$D$65,MATCH($A815,Variables!$A$5:$A$65,0)))&amp;"."&amp;L$5</f>
        <v>egy.mit.ctxnew.cem.coa.a.1</v>
      </c>
      <c r="M815" s="38">
        <f t="shared" ref="M815:Z822" si="732">M$12*$D815*INDEX(M$21:M$28,$E815)*INDEX(M$30:M$46,$F815)</f>
        <v>0</v>
      </c>
      <c r="N815" s="37">
        <f t="shared" si="732"/>
        <v>0</v>
      </c>
      <c r="O815" s="37">
        <f t="shared" si="732"/>
        <v>0</v>
      </c>
      <c r="P815" s="37">
        <f t="shared" si="732"/>
        <v>0</v>
      </c>
      <c r="Q815" s="37">
        <f t="shared" si="732"/>
        <v>0</v>
      </c>
      <c r="R815" s="37">
        <f t="shared" si="732"/>
        <v>0</v>
      </c>
      <c r="S815" s="37">
        <f t="shared" si="732"/>
        <v>0</v>
      </c>
      <c r="T815" s="37">
        <f t="shared" si="732"/>
        <v>0</v>
      </c>
      <c r="U815" s="37">
        <f t="shared" si="732"/>
        <v>0</v>
      </c>
      <c r="V815" s="37">
        <f t="shared" si="732"/>
        <v>0</v>
      </c>
      <c r="W815" s="37">
        <f t="shared" si="732"/>
        <v>0</v>
      </c>
      <c r="X815" s="37">
        <f t="shared" si="732"/>
        <v>0</v>
      </c>
      <c r="Y815" s="37">
        <f t="shared" si="732"/>
        <v>0</v>
      </c>
      <c r="Z815" s="37">
        <f t="shared" si="732"/>
        <v>0</v>
      </c>
      <c r="AA815" s="37"/>
      <c r="AB815" s="23" t="str">
        <f>LOWER(Settings!$C$4)&amp;".mit."&amp;$A815&amp;IF($C815="","","."&amp;$C815&amp;"."&amp;$B815)&amp;IF(INDEX(Variables!$D$5:$D$65,MATCH($A815,Variables!$A$5:$A$65,0))="","","."&amp;INDEX(Variables!$D$5:$D$65,MATCH($A815,Variables!$A$5:$A$65,0)))&amp;"."&amp;AB$5</f>
        <v>egy.mit.ctxnew.cem.coa.a.2</v>
      </c>
      <c r="AC815" s="38">
        <f t="shared" ref="AC815:AP822" si="733">AC$12*$D815*INDEX(AC$21:AC$28,$E815)*INDEX(AC$30:AC$46,$F815)</f>
        <v>0</v>
      </c>
      <c r="AD815" s="37">
        <f t="shared" si="733"/>
        <v>0</v>
      </c>
      <c r="AE815" s="37">
        <f t="shared" si="733"/>
        <v>0</v>
      </c>
      <c r="AF815" s="37">
        <f t="shared" si="733"/>
        <v>0</v>
      </c>
      <c r="AG815" s="37">
        <f t="shared" si="733"/>
        <v>0</v>
      </c>
      <c r="AH815" s="37">
        <f t="shared" si="733"/>
        <v>2</v>
      </c>
      <c r="AI815" s="37">
        <f t="shared" si="733"/>
        <v>2</v>
      </c>
      <c r="AJ815" s="37">
        <f t="shared" si="733"/>
        <v>2</v>
      </c>
      <c r="AK815" s="37">
        <f t="shared" si="733"/>
        <v>2</v>
      </c>
      <c r="AL815" s="37">
        <f t="shared" si="733"/>
        <v>2</v>
      </c>
      <c r="AM815" s="37">
        <f t="shared" si="733"/>
        <v>2</v>
      </c>
      <c r="AN815" s="37">
        <f t="shared" si="733"/>
        <v>2</v>
      </c>
      <c r="AO815" s="37">
        <f t="shared" si="733"/>
        <v>2</v>
      </c>
      <c r="AP815" s="37">
        <f t="shared" si="733"/>
        <v>2</v>
      </c>
    </row>
    <row r="816" spans="1:42" hidden="1" outlineLevel="2" x14ac:dyDescent="0.25">
      <c r="A816" s="5" t="s">
        <v>931</v>
      </c>
      <c r="B816" s="5" t="s">
        <v>871</v>
      </c>
      <c r="C816" s="5" t="s">
        <v>891</v>
      </c>
      <c r="D816" s="37">
        <f>INDEX(Inputs!$T$5:$T$132,MATCH($B816&amp;"|"&amp;$C816,Inputs!$A$5:$A$132,0))</f>
        <v>5.5800000000000002E-2</v>
      </c>
      <c r="E816" s="37">
        <f>INDEX(Inputs!$J$5:$J$132,MATCH($B816&amp;"|"&amp;$C816,Inputs!$A$5:$A$132,0))</f>
        <v>2</v>
      </c>
      <c r="F816" s="37">
        <f>INDEX(Inputs!$K$5:$K$132,MATCH($B816&amp;"|"&amp;$C816,Inputs!$A$5:$A$132,0))</f>
        <v>13</v>
      </c>
      <c r="G816" s="36"/>
      <c r="H816" s="5" t="str">
        <f>INDEX(Variables!$B$5:$B$65,MATCH($A816,Variables!$A$5:$A$65,0))&amp;IF($C816="",""," | "&amp;INDEX(Mapping!$B$5:$B$26,MATCH($C816,Mapping!$A$5:$A$26,0))&amp;" | "&amp;INDEX(Mapping!$B$30:$B$41,MATCH($B816,Mapping!$A$30:$A$41,0)))</f>
        <v>New carbon tax | Cement | Natural gas</v>
      </c>
      <c r="I816" s="5" t="str">
        <f>INDEX(Variables!$C$5:$C$65,MATCH($A816,Variables!$A$5:$A$65,0))</f>
        <v>$/GJ</v>
      </c>
      <c r="J816" s="5" t="str">
        <f>INDEX(Variables!$E$5:$E$65,MATCH($A816,Variables!$A$5:$A$65,0))</f>
        <v>Carbon price x EF x fuel and sector coverage</v>
      </c>
      <c r="K816" s="5"/>
      <c r="L816" s="23" t="str">
        <f>LOWER(Settings!$C$4)&amp;".mit."&amp;$A816&amp;IF($C816="","","."&amp;$C816&amp;"."&amp;$B816)&amp;IF(INDEX(Variables!$D$5:$D$65,MATCH($A816,Variables!$A$5:$A$65,0))="","","."&amp;INDEX(Variables!$D$5:$D$65,MATCH($A816,Variables!$A$5:$A$65,0)))&amp;"."&amp;L$5</f>
        <v>egy.mit.ctxnew.cem.nga.a.1</v>
      </c>
      <c r="M816" s="38">
        <f t="shared" si="732"/>
        <v>0</v>
      </c>
      <c r="N816" s="37">
        <f t="shared" si="732"/>
        <v>0</v>
      </c>
      <c r="O816" s="37">
        <f t="shared" si="732"/>
        <v>0</v>
      </c>
      <c r="P816" s="37">
        <f t="shared" si="732"/>
        <v>0</v>
      </c>
      <c r="Q816" s="37">
        <f t="shared" si="732"/>
        <v>0</v>
      </c>
      <c r="R816" s="37">
        <f t="shared" si="732"/>
        <v>0</v>
      </c>
      <c r="S816" s="37">
        <f t="shared" si="732"/>
        <v>0</v>
      </c>
      <c r="T816" s="37">
        <f t="shared" si="732"/>
        <v>0</v>
      </c>
      <c r="U816" s="37">
        <f t="shared" si="732"/>
        <v>0</v>
      </c>
      <c r="V816" s="37">
        <f t="shared" si="732"/>
        <v>0</v>
      </c>
      <c r="W816" s="37">
        <f t="shared" si="732"/>
        <v>0</v>
      </c>
      <c r="X816" s="37">
        <f t="shared" si="732"/>
        <v>0</v>
      </c>
      <c r="Y816" s="37">
        <f t="shared" si="732"/>
        <v>0</v>
      </c>
      <c r="Z816" s="37">
        <f t="shared" si="732"/>
        <v>0</v>
      </c>
      <c r="AA816" s="37"/>
      <c r="AB816" s="23" t="str">
        <f>LOWER(Settings!$C$4)&amp;".mit."&amp;$A816&amp;IF($C816="","","."&amp;$C816&amp;"."&amp;$B816)&amp;IF(INDEX(Variables!$D$5:$D$65,MATCH($A816,Variables!$A$5:$A$65,0))="","","."&amp;INDEX(Variables!$D$5:$D$65,MATCH($A816,Variables!$A$5:$A$65,0)))&amp;"."&amp;AB$5</f>
        <v>egy.mit.ctxnew.cem.nga.a.2</v>
      </c>
      <c r="AC816" s="38">
        <f t="shared" si="733"/>
        <v>0</v>
      </c>
      <c r="AD816" s="37">
        <f t="shared" si="733"/>
        <v>0</v>
      </c>
      <c r="AE816" s="37">
        <f t="shared" si="733"/>
        <v>0</v>
      </c>
      <c r="AF816" s="37">
        <f t="shared" si="733"/>
        <v>0</v>
      </c>
      <c r="AG816" s="37">
        <f t="shared" si="733"/>
        <v>0</v>
      </c>
      <c r="AH816" s="37">
        <f t="shared" si="733"/>
        <v>1.1160000000000001</v>
      </c>
      <c r="AI816" s="37">
        <f t="shared" si="733"/>
        <v>1.1160000000000001</v>
      </c>
      <c r="AJ816" s="37">
        <f t="shared" si="733"/>
        <v>1.1160000000000001</v>
      </c>
      <c r="AK816" s="37">
        <f t="shared" si="733"/>
        <v>1.1160000000000001</v>
      </c>
      <c r="AL816" s="37">
        <f t="shared" si="733"/>
        <v>1.1160000000000001</v>
      </c>
      <c r="AM816" s="37">
        <f t="shared" si="733"/>
        <v>1.1160000000000001</v>
      </c>
      <c r="AN816" s="37">
        <f t="shared" si="733"/>
        <v>1.1160000000000001</v>
      </c>
      <c r="AO816" s="37">
        <f t="shared" si="733"/>
        <v>1.1160000000000001</v>
      </c>
      <c r="AP816" s="37">
        <f t="shared" si="733"/>
        <v>1.1160000000000001</v>
      </c>
    </row>
    <row r="817" spans="1:42" hidden="1" outlineLevel="2" x14ac:dyDescent="0.25">
      <c r="A817" s="5" t="s">
        <v>931</v>
      </c>
      <c r="B817" s="5" t="s">
        <v>872</v>
      </c>
      <c r="C817" s="5" t="s">
        <v>891</v>
      </c>
      <c r="D817" s="37">
        <f>INDEX(Inputs!$T$5:$T$132,MATCH($B817&amp;"|"&amp;$C817,Inputs!$A$5:$A$132,0))</f>
        <v>6.7793000000000006E-2</v>
      </c>
      <c r="E817" s="37">
        <f>INDEX(Inputs!$J$5:$J$132,MATCH($B817&amp;"|"&amp;$C817,Inputs!$A$5:$A$132,0))</f>
        <v>3</v>
      </c>
      <c r="F817" s="37">
        <f>INDEX(Inputs!$K$5:$K$132,MATCH($B817&amp;"|"&amp;$C817,Inputs!$A$5:$A$132,0))</f>
        <v>13</v>
      </c>
      <c r="G817" s="36"/>
      <c r="H817" s="5" t="str">
        <f>INDEX(Variables!$B$5:$B$65,MATCH($A817,Variables!$A$5:$A$65,0))&amp;IF($C817="",""," | "&amp;INDEX(Mapping!$B$5:$B$26,MATCH($C817,Mapping!$A$5:$A$26,0))&amp;" | "&amp;INDEX(Mapping!$B$30:$B$41,MATCH($B817,Mapping!$A$30:$A$41,0)))</f>
        <v>New carbon tax | Cement | Gasoline</v>
      </c>
      <c r="I817" s="5" t="str">
        <f>INDEX(Variables!$C$5:$C$65,MATCH($A817,Variables!$A$5:$A$65,0))</f>
        <v>$/GJ</v>
      </c>
      <c r="J817" s="5" t="str">
        <f>INDEX(Variables!$E$5:$E$65,MATCH($A817,Variables!$A$5:$A$65,0))</f>
        <v>Carbon price x EF x fuel and sector coverage</v>
      </c>
      <c r="K817" s="5"/>
      <c r="L817" s="23" t="str">
        <f>LOWER(Settings!$C$4)&amp;".mit."&amp;$A817&amp;IF($C817="","","."&amp;$C817&amp;"."&amp;$B817)&amp;IF(INDEX(Variables!$D$5:$D$65,MATCH($A817,Variables!$A$5:$A$65,0))="","","."&amp;INDEX(Variables!$D$5:$D$65,MATCH($A817,Variables!$A$5:$A$65,0)))&amp;"."&amp;L$5</f>
        <v>egy.mit.ctxnew.cem.gso.a.1</v>
      </c>
      <c r="M817" s="38">
        <f t="shared" si="732"/>
        <v>0</v>
      </c>
      <c r="N817" s="37">
        <f t="shared" si="732"/>
        <v>0</v>
      </c>
      <c r="O817" s="37">
        <f t="shared" si="732"/>
        <v>0</v>
      </c>
      <c r="P817" s="37">
        <f t="shared" si="732"/>
        <v>0</v>
      </c>
      <c r="Q817" s="37">
        <f t="shared" si="732"/>
        <v>0</v>
      </c>
      <c r="R817" s="37">
        <f t="shared" si="732"/>
        <v>0</v>
      </c>
      <c r="S817" s="37">
        <f t="shared" si="732"/>
        <v>0</v>
      </c>
      <c r="T817" s="37">
        <f t="shared" si="732"/>
        <v>0</v>
      </c>
      <c r="U817" s="37">
        <f t="shared" si="732"/>
        <v>0</v>
      </c>
      <c r="V817" s="37">
        <f t="shared" si="732"/>
        <v>0</v>
      </c>
      <c r="W817" s="37">
        <f t="shared" si="732"/>
        <v>0</v>
      </c>
      <c r="X817" s="37">
        <f t="shared" si="732"/>
        <v>0</v>
      </c>
      <c r="Y817" s="37">
        <f t="shared" si="732"/>
        <v>0</v>
      </c>
      <c r="Z817" s="37">
        <f t="shared" si="732"/>
        <v>0</v>
      </c>
      <c r="AA817" s="37"/>
      <c r="AB817" s="23" t="str">
        <f>LOWER(Settings!$C$4)&amp;".mit."&amp;$A817&amp;IF($C817="","","."&amp;$C817&amp;"."&amp;$B817)&amp;IF(INDEX(Variables!$D$5:$D$65,MATCH($A817,Variables!$A$5:$A$65,0))="","","."&amp;INDEX(Variables!$D$5:$D$65,MATCH($A817,Variables!$A$5:$A$65,0)))&amp;"."&amp;AB$5</f>
        <v>egy.mit.ctxnew.cem.gso.a.2</v>
      </c>
      <c r="AC817" s="38">
        <f t="shared" si="733"/>
        <v>0</v>
      </c>
      <c r="AD817" s="37">
        <f t="shared" si="733"/>
        <v>0</v>
      </c>
      <c r="AE817" s="37">
        <f t="shared" si="733"/>
        <v>0</v>
      </c>
      <c r="AF817" s="37">
        <f t="shared" si="733"/>
        <v>0</v>
      </c>
      <c r="AG817" s="37">
        <f t="shared" si="733"/>
        <v>0</v>
      </c>
      <c r="AH817" s="37">
        <f t="shared" si="733"/>
        <v>1.3558600000000001</v>
      </c>
      <c r="AI817" s="37">
        <f t="shared" si="733"/>
        <v>1.3558600000000001</v>
      </c>
      <c r="AJ817" s="37">
        <f t="shared" si="733"/>
        <v>1.3558600000000001</v>
      </c>
      <c r="AK817" s="37">
        <f t="shared" si="733"/>
        <v>1.3558600000000001</v>
      </c>
      <c r="AL817" s="37">
        <f t="shared" si="733"/>
        <v>1.3558600000000001</v>
      </c>
      <c r="AM817" s="37">
        <f t="shared" si="733"/>
        <v>1.3558600000000001</v>
      </c>
      <c r="AN817" s="37">
        <f t="shared" si="733"/>
        <v>1.3558600000000001</v>
      </c>
      <c r="AO817" s="37">
        <f t="shared" si="733"/>
        <v>1.3558600000000001</v>
      </c>
      <c r="AP817" s="37">
        <f t="shared" si="733"/>
        <v>1.3558600000000001</v>
      </c>
    </row>
    <row r="818" spans="1:42" hidden="1" outlineLevel="2" x14ac:dyDescent="0.25">
      <c r="A818" s="5" t="s">
        <v>931</v>
      </c>
      <c r="B818" s="5" t="s">
        <v>873</v>
      </c>
      <c r="C818" s="5" t="s">
        <v>891</v>
      </c>
      <c r="D818" s="37">
        <f>INDEX(Inputs!$T$5:$T$132,MATCH($B818&amp;"|"&amp;$C818,Inputs!$A$5:$A$132,0))</f>
        <v>7.1844999999999992E-2</v>
      </c>
      <c r="E818" s="37">
        <f>INDEX(Inputs!$J$5:$J$132,MATCH($B818&amp;"|"&amp;$C818,Inputs!$A$5:$A$132,0))</f>
        <v>4</v>
      </c>
      <c r="F818" s="37">
        <f>INDEX(Inputs!$K$5:$K$132,MATCH($B818&amp;"|"&amp;$C818,Inputs!$A$5:$A$132,0))</f>
        <v>13</v>
      </c>
      <c r="G818" s="36"/>
      <c r="H818" s="5" t="str">
        <f>INDEX(Variables!$B$5:$B$65,MATCH($A818,Variables!$A$5:$A$65,0))&amp;IF($C818="",""," | "&amp;INDEX(Mapping!$B$5:$B$26,MATCH($C818,Mapping!$A$5:$A$26,0))&amp;" | "&amp;INDEX(Mapping!$B$30:$B$41,MATCH($B818,Mapping!$A$30:$A$41,0)))</f>
        <v>New carbon tax | Cement | Diesel</v>
      </c>
      <c r="I818" s="5" t="str">
        <f>INDEX(Variables!$C$5:$C$65,MATCH($A818,Variables!$A$5:$A$65,0))</f>
        <v>$/GJ</v>
      </c>
      <c r="J818" s="5" t="str">
        <f>INDEX(Variables!$E$5:$E$65,MATCH($A818,Variables!$A$5:$A$65,0))</f>
        <v>Carbon price x EF x fuel and sector coverage</v>
      </c>
      <c r="K818" s="5"/>
      <c r="L818" s="23" t="str">
        <f>LOWER(Settings!$C$4)&amp;".mit."&amp;$A818&amp;IF($C818="","","."&amp;$C818&amp;"."&amp;$B818)&amp;IF(INDEX(Variables!$D$5:$D$65,MATCH($A818,Variables!$A$5:$A$65,0))="","","."&amp;INDEX(Variables!$D$5:$D$65,MATCH($A818,Variables!$A$5:$A$65,0)))&amp;"."&amp;L$5</f>
        <v>egy.mit.ctxnew.cem.die.a.1</v>
      </c>
      <c r="M818" s="38">
        <f t="shared" si="732"/>
        <v>0</v>
      </c>
      <c r="N818" s="37">
        <f t="shared" si="732"/>
        <v>0</v>
      </c>
      <c r="O818" s="37">
        <f t="shared" si="732"/>
        <v>0</v>
      </c>
      <c r="P818" s="37">
        <f t="shared" si="732"/>
        <v>0</v>
      </c>
      <c r="Q818" s="37">
        <f t="shared" si="732"/>
        <v>0</v>
      </c>
      <c r="R818" s="37">
        <f t="shared" si="732"/>
        <v>0</v>
      </c>
      <c r="S818" s="37">
        <f t="shared" si="732"/>
        <v>0</v>
      </c>
      <c r="T818" s="37">
        <f t="shared" si="732"/>
        <v>0</v>
      </c>
      <c r="U818" s="37">
        <f t="shared" si="732"/>
        <v>0</v>
      </c>
      <c r="V818" s="37">
        <f t="shared" si="732"/>
        <v>0</v>
      </c>
      <c r="W818" s="37">
        <f t="shared" si="732"/>
        <v>0</v>
      </c>
      <c r="X818" s="37">
        <f t="shared" si="732"/>
        <v>0</v>
      </c>
      <c r="Y818" s="37">
        <f t="shared" si="732"/>
        <v>0</v>
      </c>
      <c r="Z818" s="37">
        <f t="shared" si="732"/>
        <v>0</v>
      </c>
      <c r="AA818" s="37"/>
      <c r="AB818" s="23" t="str">
        <f>LOWER(Settings!$C$4)&amp;".mit."&amp;$A818&amp;IF($C818="","","."&amp;$C818&amp;"."&amp;$B818)&amp;IF(INDEX(Variables!$D$5:$D$65,MATCH($A818,Variables!$A$5:$A$65,0))="","","."&amp;INDEX(Variables!$D$5:$D$65,MATCH($A818,Variables!$A$5:$A$65,0)))&amp;"."&amp;AB$5</f>
        <v>egy.mit.ctxnew.cem.die.a.2</v>
      </c>
      <c r="AC818" s="38">
        <f t="shared" si="733"/>
        <v>0</v>
      </c>
      <c r="AD818" s="37">
        <f t="shared" si="733"/>
        <v>0</v>
      </c>
      <c r="AE818" s="37">
        <f t="shared" si="733"/>
        <v>0</v>
      </c>
      <c r="AF818" s="37">
        <f t="shared" si="733"/>
        <v>0</v>
      </c>
      <c r="AG818" s="37">
        <f t="shared" si="733"/>
        <v>0</v>
      </c>
      <c r="AH818" s="37">
        <f t="shared" si="733"/>
        <v>1.4368999999999998</v>
      </c>
      <c r="AI818" s="37">
        <f t="shared" si="733"/>
        <v>1.4368999999999998</v>
      </c>
      <c r="AJ818" s="37">
        <f t="shared" si="733"/>
        <v>1.4368999999999998</v>
      </c>
      <c r="AK818" s="37">
        <f t="shared" si="733"/>
        <v>1.4368999999999998</v>
      </c>
      <c r="AL818" s="37">
        <f t="shared" si="733"/>
        <v>1.4368999999999998</v>
      </c>
      <c r="AM818" s="37">
        <f t="shared" si="733"/>
        <v>1.4368999999999998</v>
      </c>
      <c r="AN818" s="37">
        <f t="shared" si="733"/>
        <v>1.4368999999999998</v>
      </c>
      <c r="AO818" s="37">
        <f t="shared" si="733"/>
        <v>1.4368999999999998</v>
      </c>
      <c r="AP818" s="37">
        <f t="shared" si="733"/>
        <v>1.4368999999999998</v>
      </c>
    </row>
    <row r="819" spans="1:42" hidden="1" outlineLevel="2" x14ac:dyDescent="0.25">
      <c r="A819" s="5" t="s">
        <v>931</v>
      </c>
      <c r="B819" s="5" t="s">
        <v>874</v>
      </c>
      <c r="C819" s="5" t="s">
        <v>891</v>
      </c>
      <c r="D819" s="37">
        <f>INDEX(Inputs!$T$5:$T$132,MATCH($B819&amp;"|"&amp;$C819,Inputs!$A$5:$A$132,0))</f>
        <v>6.8599999999999994E-2</v>
      </c>
      <c r="E819" s="37">
        <f>INDEX(Inputs!$J$5:$J$132,MATCH($B819&amp;"|"&amp;$C819,Inputs!$A$5:$A$132,0))</f>
        <v>5</v>
      </c>
      <c r="F819" s="37">
        <f>INDEX(Inputs!$K$5:$K$132,MATCH($B819&amp;"|"&amp;$C819,Inputs!$A$5:$A$132,0))</f>
        <v>13</v>
      </c>
      <c r="G819" s="36"/>
      <c r="H819" s="5" t="str">
        <f>INDEX(Variables!$B$5:$B$65,MATCH($A819,Variables!$A$5:$A$65,0))&amp;IF($C819="",""," | "&amp;INDEX(Mapping!$B$5:$B$26,MATCH($C819,Mapping!$A$5:$A$26,0))&amp;" | "&amp;INDEX(Mapping!$B$30:$B$41,MATCH($B819,Mapping!$A$30:$A$41,0)))</f>
        <v>New carbon tax | Cement | LPG</v>
      </c>
      <c r="I819" s="5" t="str">
        <f>INDEX(Variables!$C$5:$C$65,MATCH($A819,Variables!$A$5:$A$65,0))</f>
        <v>$/GJ</v>
      </c>
      <c r="J819" s="5" t="str">
        <f>INDEX(Variables!$E$5:$E$65,MATCH($A819,Variables!$A$5:$A$65,0))</f>
        <v>Carbon price x EF x fuel and sector coverage</v>
      </c>
      <c r="K819" s="5"/>
      <c r="L819" s="23" t="str">
        <f>LOWER(Settings!$C$4)&amp;".mit."&amp;$A819&amp;IF($C819="","","."&amp;$C819&amp;"."&amp;$B819)&amp;IF(INDEX(Variables!$D$5:$D$65,MATCH($A819,Variables!$A$5:$A$65,0))="","","."&amp;INDEX(Variables!$D$5:$D$65,MATCH($A819,Variables!$A$5:$A$65,0)))&amp;"."&amp;L$5</f>
        <v>egy.mit.ctxnew.cem.lpg.a.1</v>
      </c>
      <c r="M819" s="38">
        <f t="shared" si="732"/>
        <v>0</v>
      </c>
      <c r="N819" s="37">
        <f t="shared" si="732"/>
        <v>0</v>
      </c>
      <c r="O819" s="37">
        <f t="shared" si="732"/>
        <v>0</v>
      </c>
      <c r="P819" s="37">
        <f t="shared" si="732"/>
        <v>0</v>
      </c>
      <c r="Q819" s="37">
        <f t="shared" si="732"/>
        <v>0</v>
      </c>
      <c r="R819" s="37">
        <f t="shared" si="732"/>
        <v>0</v>
      </c>
      <c r="S819" s="37">
        <f t="shared" si="732"/>
        <v>0</v>
      </c>
      <c r="T819" s="37">
        <f t="shared" si="732"/>
        <v>0</v>
      </c>
      <c r="U819" s="37">
        <f t="shared" si="732"/>
        <v>0</v>
      </c>
      <c r="V819" s="37">
        <f t="shared" si="732"/>
        <v>0</v>
      </c>
      <c r="W819" s="37">
        <f t="shared" si="732"/>
        <v>0</v>
      </c>
      <c r="X819" s="37">
        <f t="shared" si="732"/>
        <v>0</v>
      </c>
      <c r="Y819" s="37">
        <f t="shared" si="732"/>
        <v>0</v>
      </c>
      <c r="Z819" s="37">
        <f t="shared" si="732"/>
        <v>0</v>
      </c>
      <c r="AA819" s="37"/>
      <c r="AB819" s="23" t="str">
        <f>LOWER(Settings!$C$4)&amp;".mit."&amp;$A819&amp;IF($C819="","","."&amp;$C819&amp;"."&amp;$B819)&amp;IF(INDEX(Variables!$D$5:$D$65,MATCH($A819,Variables!$A$5:$A$65,0))="","","."&amp;INDEX(Variables!$D$5:$D$65,MATCH($A819,Variables!$A$5:$A$65,0)))&amp;"."&amp;AB$5</f>
        <v>egy.mit.ctxnew.cem.lpg.a.2</v>
      </c>
      <c r="AC819" s="38">
        <f t="shared" si="733"/>
        <v>0</v>
      </c>
      <c r="AD819" s="37">
        <f t="shared" si="733"/>
        <v>0</v>
      </c>
      <c r="AE819" s="37">
        <f t="shared" si="733"/>
        <v>0</v>
      </c>
      <c r="AF819" s="37">
        <f t="shared" si="733"/>
        <v>0</v>
      </c>
      <c r="AG819" s="37">
        <f t="shared" si="733"/>
        <v>0</v>
      </c>
      <c r="AH819" s="37">
        <f t="shared" si="733"/>
        <v>1.3719999999999999</v>
      </c>
      <c r="AI819" s="37">
        <f t="shared" si="733"/>
        <v>1.3719999999999999</v>
      </c>
      <c r="AJ819" s="37">
        <f t="shared" si="733"/>
        <v>1.3719999999999999</v>
      </c>
      <c r="AK819" s="37">
        <f t="shared" si="733"/>
        <v>1.3719999999999999</v>
      </c>
      <c r="AL819" s="37">
        <f t="shared" si="733"/>
        <v>1.3719999999999999</v>
      </c>
      <c r="AM819" s="37">
        <f t="shared" si="733"/>
        <v>1.3719999999999999</v>
      </c>
      <c r="AN819" s="37">
        <f t="shared" si="733"/>
        <v>1.3719999999999999</v>
      </c>
      <c r="AO819" s="37">
        <f t="shared" si="733"/>
        <v>1.3719999999999999</v>
      </c>
      <c r="AP819" s="37">
        <f t="shared" si="733"/>
        <v>1.3719999999999999</v>
      </c>
    </row>
    <row r="820" spans="1:42" hidden="1" outlineLevel="2" x14ac:dyDescent="0.25">
      <c r="A820" s="5" t="s">
        <v>931</v>
      </c>
      <c r="B820" s="5" t="s">
        <v>875</v>
      </c>
      <c r="C820" s="5" t="s">
        <v>891</v>
      </c>
      <c r="D820" s="37">
        <f>INDEX(Inputs!$T$5:$T$132,MATCH($B820&amp;"|"&amp;$C820,Inputs!$A$5:$A$132,0))</f>
        <v>6.7793000000000006E-2</v>
      </c>
      <c r="E820" s="37">
        <f>INDEX(Inputs!$J$5:$J$132,MATCH($B820&amp;"|"&amp;$C820,Inputs!$A$5:$A$132,0))</f>
        <v>6</v>
      </c>
      <c r="F820" s="37">
        <f>INDEX(Inputs!$K$5:$K$132,MATCH($B820&amp;"|"&amp;$C820,Inputs!$A$5:$A$132,0))</f>
        <v>13</v>
      </c>
      <c r="G820" s="36"/>
      <c r="H820" s="5" t="str">
        <f>INDEX(Variables!$B$5:$B$65,MATCH($A820,Variables!$A$5:$A$65,0))&amp;IF($C820="",""," | "&amp;INDEX(Mapping!$B$5:$B$26,MATCH($C820,Mapping!$A$5:$A$26,0))&amp;" | "&amp;INDEX(Mapping!$B$30:$B$41,MATCH($B820,Mapping!$A$30:$A$41,0)))</f>
        <v>New carbon tax | Cement | Kerosene</v>
      </c>
      <c r="I820" s="5" t="str">
        <f>INDEX(Variables!$C$5:$C$65,MATCH($A820,Variables!$A$5:$A$65,0))</f>
        <v>$/GJ</v>
      </c>
      <c r="J820" s="5" t="str">
        <f>INDEX(Variables!$E$5:$E$65,MATCH($A820,Variables!$A$5:$A$65,0))</f>
        <v>Carbon price x EF x fuel and sector coverage</v>
      </c>
      <c r="K820" s="5"/>
      <c r="L820" s="23" t="str">
        <f>LOWER(Settings!$C$4)&amp;".mit."&amp;$A820&amp;IF($C820="","","."&amp;$C820&amp;"."&amp;$B820)&amp;IF(INDEX(Variables!$D$5:$D$65,MATCH($A820,Variables!$A$5:$A$65,0))="","","."&amp;INDEX(Variables!$D$5:$D$65,MATCH($A820,Variables!$A$5:$A$65,0)))&amp;"."&amp;L$5</f>
        <v>egy.mit.ctxnew.cem.ker.a.1</v>
      </c>
      <c r="M820" s="38">
        <f t="shared" si="732"/>
        <v>0</v>
      </c>
      <c r="N820" s="37">
        <f t="shared" si="732"/>
        <v>0</v>
      </c>
      <c r="O820" s="37">
        <f t="shared" si="732"/>
        <v>0</v>
      </c>
      <c r="P820" s="37">
        <f t="shared" si="732"/>
        <v>0</v>
      </c>
      <c r="Q820" s="37">
        <f t="shared" si="732"/>
        <v>0</v>
      </c>
      <c r="R820" s="37">
        <f t="shared" si="732"/>
        <v>0</v>
      </c>
      <c r="S820" s="37">
        <f t="shared" si="732"/>
        <v>0</v>
      </c>
      <c r="T820" s="37">
        <f t="shared" si="732"/>
        <v>0</v>
      </c>
      <c r="U820" s="37">
        <f t="shared" si="732"/>
        <v>0</v>
      </c>
      <c r="V820" s="37">
        <f t="shared" si="732"/>
        <v>0</v>
      </c>
      <c r="W820" s="37">
        <f t="shared" si="732"/>
        <v>0</v>
      </c>
      <c r="X820" s="37">
        <f t="shared" si="732"/>
        <v>0</v>
      </c>
      <c r="Y820" s="37">
        <f t="shared" si="732"/>
        <v>0</v>
      </c>
      <c r="Z820" s="37">
        <f t="shared" si="732"/>
        <v>0</v>
      </c>
      <c r="AA820" s="37"/>
      <c r="AB820" s="23" t="str">
        <f>LOWER(Settings!$C$4)&amp;".mit."&amp;$A820&amp;IF($C820="","","."&amp;$C820&amp;"."&amp;$B820)&amp;IF(INDEX(Variables!$D$5:$D$65,MATCH($A820,Variables!$A$5:$A$65,0))="","","."&amp;INDEX(Variables!$D$5:$D$65,MATCH($A820,Variables!$A$5:$A$65,0)))&amp;"."&amp;AB$5</f>
        <v>egy.mit.ctxnew.cem.ker.a.2</v>
      </c>
      <c r="AC820" s="38">
        <f t="shared" si="733"/>
        <v>0</v>
      </c>
      <c r="AD820" s="37">
        <f t="shared" si="733"/>
        <v>0</v>
      </c>
      <c r="AE820" s="37">
        <f t="shared" si="733"/>
        <v>0</v>
      </c>
      <c r="AF820" s="37">
        <f t="shared" si="733"/>
        <v>0</v>
      </c>
      <c r="AG820" s="37">
        <f t="shared" si="733"/>
        <v>0</v>
      </c>
      <c r="AH820" s="37">
        <f t="shared" si="733"/>
        <v>1.3558600000000001</v>
      </c>
      <c r="AI820" s="37">
        <f t="shared" si="733"/>
        <v>1.3558600000000001</v>
      </c>
      <c r="AJ820" s="37">
        <f t="shared" si="733"/>
        <v>1.3558600000000001</v>
      </c>
      <c r="AK820" s="37">
        <f t="shared" si="733"/>
        <v>1.3558600000000001</v>
      </c>
      <c r="AL820" s="37">
        <f t="shared" si="733"/>
        <v>1.3558600000000001</v>
      </c>
      <c r="AM820" s="37">
        <f t="shared" si="733"/>
        <v>1.3558600000000001</v>
      </c>
      <c r="AN820" s="37">
        <f t="shared" si="733"/>
        <v>1.3558600000000001</v>
      </c>
      <c r="AO820" s="37">
        <f t="shared" si="733"/>
        <v>1.3558600000000001</v>
      </c>
      <c r="AP820" s="37">
        <f t="shared" si="733"/>
        <v>1.3558600000000001</v>
      </c>
    </row>
    <row r="821" spans="1:42" hidden="1" outlineLevel="2" x14ac:dyDescent="0.25">
      <c r="A821" s="5" t="s">
        <v>931</v>
      </c>
      <c r="B821" s="5" t="s">
        <v>876</v>
      </c>
      <c r="C821" s="5" t="s">
        <v>891</v>
      </c>
      <c r="D821" s="37">
        <f>INDEX(Inputs!$T$5:$T$132,MATCH($B821&amp;"|"&amp;$C821,Inputs!$A$5:$A$132,0))</f>
        <v>7.6700000000000004E-2</v>
      </c>
      <c r="E821" s="37">
        <f>INDEX(Inputs!$J$5:$J$132,MATCH($B821&amp;"|"&amp;$C821,Inputs!$A$5:$A$132,0))</f>
        <v>7</v>
      </c>
      <c r="F821" s="37">
        <f>INDEX(Inputs!$K$5:$K$132,MATCH($B821&amp;"|"&amp;$C821,Inputs!$A$5:$A$132,0))</f>
        <v>13</v>
      </c>
      <c r="G821" s="36"/>
      <c r="H821" s="5" t="str">
        <f>INDEX(Variables!$B$5:$B$65,MATCH($A821,Variables!$A$5:$A$65,0))&amp;IF($C821="",""," | "&amp;INDEX(Mapping!$B$5:$B$26,MATCH($C821,Mapping!$A$5:$A$26,0))&amp;" | "&amp;INDEX(Mapping!$B$30:$B$41,MATCH($B821,Mapping!$A$30:$A$41,0)))</f>
        <v>New carbon tax | Cement | Other oil products</v>
      </c>
      <c r="I821" s="5" t="str">
        <f>INDEX(Variables!$C$5:$C$65,MATCH($A821,Variables!$A$5:$A$65,0))</f>
        <v>$/GJ</v>
      </c>
      <c r="J821" s="5" t="str">
        <f>INDEX(Variables!$E$5:$E$65,MATCH($A821,Variables!$A$5:$A$65,0))</f>
        <v>Carbon price x EF x fuel and sector coverage</v>
      </c>
      <c r="K821" s="5"/>
      <c r="L821" s="23" t="str">
        <f>LOWER(Settings!$C$4)&amp;".mit."&amp;$A821&amp;IF($C821="","","."&amp;$C821&amp;"."&amp;$B821)&amp;IF(INDEX(Variables!$D$5:$D$65,MATCH($A821,Variables!$A$5:$A$65,0))="","","."&amp;INDEX(Variables!$D$5:$D$65,MATCH($A821,Variables!$A$5:$A$65,0)))&amp;"."&amp;L$5</f>
        <v>egy.mit.ctxnew.cem.oop.a.1</v>
      </c>
      <c r="M821" s="38">
        <f t="shared" si="732"/>
        <v>0</v>
      </c>
      <c r="N821" s="37">
        <f t="shared" si="732"/>
        <v>0</v>
      </c>
      <c r="O821" s="37">
        <f t="shared" si="732"/>
        <v>0</v>
      </c>
      <c r="P821" s="37">
        <f t="shared" si="732"/>
        <v>0</v>
      </c>
      <c r="Q821" s="37">
        <f t="shared" si="732"/>
        <v>0</v>
      </c>
      <c r="R821" s="37">
        <f t="shared" si="732"/>
        <v>0</v>
      </c>
      <c r="S821" s="37">
        <f t="shared" si="732"/>
        <v>0</v>
      </c>
      <c r="T821" s="37">
        <f t="shared" si="732"/>
        <v>0</v>
      </c>
      <c r="U821" s="37">
        <f t="shared" si="732"/>
        <v>0</v>
      </c>
      <c r="V821" s="37">
        <f t="shared" si="732"/>
        <v>0</v>
      </c>
      <c r="W821" s="37">
        <f t="shared" si="732"/>
        <v>0</v>
      </c>
      <c r="X821" s="37">
        <f t="shared" si="732"/>
        <v>0</v>
      </c>
      <c r="Y821" s="37">
        <f t="shared" si="732"/>
        <v>0</v>
      </c>
      <c r="Z821" s="37">
        <f t="shared" si="732"/>
        <v>0</v>
      </c>
      <c r="AA821" s="37"/>
      <c r="AB821" s="23" t="str">
        <f>LOWER(Settings!$C$4)&amp;".mit."&amp;$A821&amp;IF($C821="","","."&amp;$C821&amp;"."&amp;$B821)&amp;IF(INDEX(Variables!$D$5:$D$65,MATCH($A821,Variables!$A$5:$A$65,0))="","","."&amp;INDEX(Variables!$D$5:$D$65,MATCH($A821,Variables!$A$5:$A$65,0)))&amp;"."&amp;AB$5</f>
        <v>egy.mit.ctxnew.cem.oop.a.2</v>
      </c>
      <c r="AC821" s="38">
        <f t="shared" si="733"/>
        <v>0</v>
      </c>
      <c r="AD821" s="37">
        <f t="shared" si="733"/>
        <v>0</v>
      </c>
      <c r="AE821" s="37">
        <f t="shared" si="733"/>
        <v>0</v>
      </c>
      <c r="AF821" s="37">
        <f t="shared" si="733"/>
        <v>0</v>
      </c>
      <c r="AG821" s="37">
        <f t="shared" si="733"/>
        <v>0</v>
      </c>
      <c r="AH821" s="37">
        <f t="shared" si="733"/>
        <v>1.534</v>
      </c>
      <c r="AI821" s="37">
        <f t="shared" si="733"/>
        <v>1.534</v>
      </c>
      <c r="AJ821" s="37">
        <f t="shared" si="733"/>
        <v>1.534</v>
      </c>
      <c r="AK821" s="37">
        <f t="shared" si="733"/>
        <v>1.534</v>
      </c>
      <c r="AL821" s="37">
        <f t="shared" si="733"/>
        <v>1.534</v>
      </c>
      <c r="AM821" s="37">
        <f t="shared" si="733"/>
        <v>1.534</v>
      </c>
      <c r="AN821" s="37">
        <f t="shared" si="733"/>
        <v>1.534</v>
      </c>
      <c r="AO821" s="37">
        <f t="shared" si="733"/>
        <v>1.534</v>
      </c>
      <c r="AP821" s="37">
        <f t="shared" si="733"/>
        <v>1.534</v>
      </c>
    </row>
    <row r="822" spans="1:42" hidden="1" outlineLevel="2" x14ac:dyDescent="0.25">
      <c r="A822" s="5" t="s">
        <v>931</v>
      </c>
      <c r="B822" s="5" t="s">
        <v>877</v>
      </c>
      <c r="C822" s="5" t="s">
        <v>891</v>
      </c>
      <c r="D822" s="37">
        <f>INDEX(Inputs!$T$5:$T$132,MATCH($B822&amp;"|"&amp;$C822,Inputs!$A$5:$A$132,0))</f>
        <v>0</v>
      </c>
      <c r="E822" s="37">
        <f>INDEX(Inputs!$J$5:$J$132,MATCH($B822&amp;"|"&amp;$C822,Inputs!$A$5:$A$132,0))</f>
        <v>8</v>
      </c>
      <c r="F822" s="37">
        <f>INDEX(Inputs!$K$5:$K$132,MATCH($B822&amp;"|"&amp;$C822,Inputs!$A$5:$A$132,0))</f>
        <v>13</v>
      </c>
      <c r="G822" s="36"/>
      <c r="H822" s="5" t="str">
        <f>INDEX(Variables!$B$5:$B$65,MATCH($A822,Variables!$A$5:$A$65,0))&amp;IF($C822="",""," | "&amp;INDEX(Mapping!$B$5:$B$26,MATCH($C822,Mapping!$A$5:$A$26,0))&amp;" | "&amp;INDEX(Mapping!$B$30:$B$41,MATCH($B822,Mapping!$A$30:$A$41,0)))</f>
        <v>New carbon tax | Cement | Biomass</v>
      </c>
      <c r="I822" s="5" t="str">
        <f>INDEX(Variables!$C$5:$C$65,MATCH($A822,Variables!$A$5:$A$65,0))</f>
        <v>$/GJ</v>
      </c>
      <c r="J822" s="5" t="str">
        <f>INDEX(Variables!$E$5:$E$65,MATCH($A822,Variables!$A$5:$A$65,0))</f>
        <v>Carbon price x EF x fuel and sector coverage</v>
      </c>
      <c r="K822" s="5"/>
      <c r="L822" s="23" t="str">
        <f>LOWER(Settings!$C$4)&amp;".mit."&amp;$A822&amp;IF($C822="","","."&amp;$C822&amp;"."&amp;$B822)&amp;IF(INDEX(Variables!$D$5:$D$65,MATCH($A822,Variables!$A$5:$A$65,0))="","","."&amp;INDEX(Variables!$D$5:$D$65,MATCH($A822,Variables!$A$5:$A$65,0)))&amp;"."&amp;L$5</f>
        <v>egy.mit.ctxnew.cem.bio.a.1</v>
      </c>
      <c r="M822" s="38">
        <f t="shared" si="732"/>
        <v>0</v>
      </c>
      <c r="N822" s="37">
        <f t="shared" si="732"/>
        <v>0</v>
      </c>
      <c r="O822" s="37">
        <f t="shared" si="732"/>
        <v>0</v>
      </c>
      <c r="P822" s="37">
        <f t="shared" si="732"/>
        <v>0</v>
      </c>
      <c r="Q822" s="37">
        <f t="shared" si="732"/>
        <v>0</v>
      </c>
      <c r="R822" s="37">
        <f t="shared" si="732"/>
        <v>0</v>
      </c>
      <c r="S822" s="37">
        <f t="shared" si="732"/>
        <v>0</v>
      </c>
      <c r="T822" s="37">
        <f t="shared" si="732"/>
        <v>0</v>
      </c>
      <c r="U822" s="37">
        <f t="shared" si="732"/>
        <v>0</v>
      </c>
      <c r="V822" s="37">
        <f t="shared" si="732"/>
        <v>0</v>
      </c>
      <c r="W822" s="37">
        <f t="shared" si="732"/>
        <v>0</v>
      </c>
      <c r="X822" s="37">
        <f t="shared" si="732"/>
        <v>0</v>
      </c>
      <c r="Y822" s="37">
        <f t="shared" si="732"/>
        <v>0</v>
      </c>
      <c r="Z822" s="37">
        <f t="shared" si="732"/>
        <v>0</v>
      </c>
      <c r="AA822" s="37"/>
      <c r="AB822" s="23" t="str">
        <f>LOWER(Settings!$C$4)&amp;".mit."&amp;$A822&amp;IF($C822="","","."&amp;$C822&amp;"."&amp;$B822)&amp;IF(INDEX(Variables!$D$5:$D$65,MATCH($A822,Variables!$A$5:$A$65,0))="","","."&amp;INDEX(Variables!$D$5:$D$65,MATCH($A822,Variables!$A$5:$A$65,0)))&amp;"."&amp;AB$5</f>
        <v>egy.mit.ctxnew.cem.bio.a.2</v>
      </c>
      <c r="AC822" s="38">
        <f t="shared" si="733"/>
        <v>0</v>
      </c>
      <c r="AD822" s="37">
        <f t="shared" si="733"/>
        <v>0</v>
      </c>
      <c r="AE822" s="37">
        <f t="shared" si="733"/>
        <v>0</v>
      </c>
      <c r="AF822" s="37">
        <f t="shared" si="733"/>
        <v>0</v>
      </c>
      <c r="AG822" s="37">
        <f t="shared" si="733"/>
        <v>0</v>
      </c>
      <c r="AH822" s="37">
        <f t="shared" si="733"/>
        <v>0</v>
      </c>
      <c r="AI822" s="37">
        <f t="shared" si="733"/>
        <v>0</v>
      </c>
      <c r="AJ822" s="37">
        <f t="shared" si="733"/>
        <v>0</v>
      </c>
      <c r="AK822" s="37">
        <f t="shared" si="733"/>
        <v>0</v>
      </c>
      <c r="AL822" s="37">
        <f t="shared" si="733"/>
        <v>0</v>
      </c>
      <c r="AM822" s="37">
        <f t="shared" si="733"/>
        <v>0</v>
      </c>
      <c r="AN822" s="37">
        <f t="shared" si="733"/>
        <v>0</v>
      </c>
      <c r="AO822" s="37">
        <f t="shared" si="733"/>
        <v>0</v>
      </c>
      <c r="AP822" s="37">
        <f t="shared" si="733"/>
        <v>0</v>
      </c>
    </row>
    <row r="823" spans="1:42" hidden="1" outlineLevel="2" x14ac:dyDescent="0.25"/>
    <row r="824" spans="1:42" hidden="1" outlineLevel="2" x14ac:dyDescent="0.25">
      <c r="A824" s="5" t="s">
        <v>932</v>
      </c>
      <c r="B824" s="5" t="s">
        <v>869</v>
      </c>
      <c r="C824" s="5" t="s">
        <v>891</v>
      </c>
      <c r="D824" s="37">
        <f>INDEX(Inputs!$L$5:$L$132,MATCH($B824&amp;"|"&amp;$C824,Inputs!$A$5:$A$132,0))</f>
        <v>3</v>
      </c>
      <c r="E824" s="37">
        <f>INDEX(Inputs!$I$5:$I$132,MATCH($B824&amp;"|"&amp;$C824,Inputs!$A$5:$A$132,0))</f>
        <v>1</v>
      </c>
      <c r="F824" s="36"/>
      <c r="G824" s="36"/>
      <c r="H824" s="5" t="str">
        <f>INDEX(Variables!$B$5:$B$65,MATCH($A824,Variables!$A$5:$A$65,0))&amp;IF($C824="",""," | "&amp;INDEX(Mapping!$B$5:$B$26,MATCH($C824,Mapping!$A$5:$A$26,0))&amp;" | "&amp;INDEX(Mapping!$B$30:$B$41,MATCH($B824,Mapping!$A$30:$A$41,0)))</f>
        <v>New excise tax (fuel price reform) | Cement | Coal</v>
      </c>
      <c r="I824" s="5" t="str">
        <f>INDEX(Variables!$C$5:$C$65,MATCH($A824,Variables!$A$5:$A$65,0))</f>
        <v>$/GJ</v>
      </c>
      <c r="J824" s="5" t="str">
        <f>INDEX(Variables!$E$5:$E$65,MATCH($A824,Variables!$A$5:$A$65,0))</f>
        <v>Fuel price reform path / GJ per unit</v>
      </c>
      <c r="K824" s="5"/>
      <c r="L824" s="23" t="str">
        <f>LOWER(Settings!$C$4)&amp;".mit."&amp;$A824&amp;IF($C824="","","."&amp;$C824&amp;"."&amp;$B824)&amp;IF(INDEX(Variables!$D$5:$D$65,MATCH($A824,Variables!$A$5:$A$65,0))="","","."&amp;INDEX(Variables!$D$5:$D$65,MATCH($A824,Variables!$A$5:$A$65,0)))&amp;"."&amp;L$5</f>
        <v>egy.mit.ntx.cem.coa.a.1</v>
      </c>
      <c r="M824" s="38">
        <f t="shared" ref="M824:Z831" si="734">INDEX(M$78:M$91,$D824)/$E824</f>
        <v>0</v>
      </c>
      <c r="N824" s="37">
        <f t="shared" si="734"/>
        <v>0</v>
      </c>
      <c r="O824" s="37">
        <f t="shared" si="734"/>
        <v>0</v>
      </c>
      <c r="P824" s="37">
        <f t="shared" si="734"/>
        <v>0</v>
      </c>
      <c r="Q824" s="37">
        <f t="shared" si="734"/>
        <v>0</v>
      </c>
      <c r="R824" s="37">
        <f t="shared" si="734"/>
        <v>0</v>
      </c>
      <c r="S824" s="37">
        <f t="shared" si="734"/>
        <v>0</v>
      </c>
      <c r="T824" s="37">
        <f t="shared" si="734"/>
        <v>0</v>
      </c>
      <c r="U824" s="37">
        <f t="shared" si="734"/>
        <v>0</v>
      </c>
      <c r="V824" s="37">
        <f t="shared" si="734"/>
        <v>0</v>
      </c>
      <c r="W824" s="37">
        <f t="shared" si="734"/>
        <v>0</v>
      </c>
      <c r="X824" s="37">
        <f t="shared" si="734"/>
        <v>0</v>
      </c>
      <c r="Y824" s="37">
        <f t="shared" si="734"/>
        <v>0</v>
      </c>
      <c r="Z824" s="37">
        <f t="shared" si="734"/>
        <v>0</v>
      </c>
      <c r="AA824" s="37"/>
      <c r="AB824" s="23" t="str">
        <f>LOWER(Settings!$C$4)&amp;".mit."&amp;$A824&amp;IF($C824="","","."&amp;$C824&amp;"."&amp;$B824)&amp;IF(INDEX(Variables!$D$5:$D$65,MATCH($A824,Variables!$A$5:$A$65,0))="","","."&amp;INDEX(Variables!$D$5:$D$65,MATCH($A824,Variables!$A$5:$A$65,0)))&amp;"."&amp;AB$5</f>
        <v>egy.mit.ntx.cem.coa.a.2</v>
      </c>
      <c r="AC824" s="38">
        <f t="shared" ref="AC824:AP831" si="735">INDEX(AC$78:AC$91,$D824)/$E824</f>
        <v>0</v>
      </c>
      <c r="AD824" s="37">
        <f t="shared" si="735"/>
        <v>0</v>
      </c>
      <c r="AE824" s="37">
        <f t="shared" si="735"/>
        <v>0</v>
      </c>
      <c r="AF824" s="37">
        <f t="shared" si="735"/>
        <v>0</v>
      </c>
      <c r="AG824" s="37">
        <f t="shared" si="735"/>
        <v>0</v>
      </c>
      <c r="AH824" s="37">
        <f t="shared" si="735"/>
        <v>0</v>
      </c>
      <c r="AI824" s="37">
        <f t="shared" si="735"/>
        <v>0</v>
      </c>
      <c r="AJ824" s="37">
        <f t="shared" si="735"/>
        <v>0</v>
      </c>
      <c r="AK824" s="37">
        <f t="shared" si="735"/>
        <v>0</v>
      </c>
      <c r="AL824" s="37">
        <f t="shared" si="735"/>
        <v>0</v>
      </c>
      <c r="AM824" s="37">
        <f t="shared" si="735"/>
        <v>0</v>
      </c>
      <c r="AN824" s="37">
        <f t="shared" si="735"/>
        <v>0</v>
      </c>
      <c r="AO824" s="37">
        <f t="shared" si="735"/>
        <v>0</v>
      </c>
      <c r="AP824" s="37">
        <f t="shared" si="735"/>
        <v>0</v>
      </c>
    </row>
    <row r="825" spans="1:42" hidden="1" outlineLevel="2" x14ac:dyDescent="0.25">
      <c r="A825" s="5" t="s">
        <v>932</v>
      </c>
      <c r="B825" s="5" t="s">
        <v>871</v>
      </c>
      <c r="C825" s="5" t="s">
        <v>891</v>
      </c>
      <c r="D825" s="37">
        <f>INDEX(Inputs!$L$5:$L$132,MATCH($B825&amp;"|"&amp;$C825,Inputs!$A$5:$A$132,0))</f>
        <v>6</v>
      </c>
      <c r="E825" s="37">
        <f>INDEX(Inputs!$I$5:$I$132,MATCH($B825&amp;"|"&amp;$C825,Inputs!$A$5:$A$132,0))</f>
        <v>1</v>
      </c>
      <c r="F825" s="36"/>
      <c r="G825" s="36"/>
      <c r="H825" s="5" t="str">
        <f>INDEX(Variables!$B$5:$B$65,MATCH($A825,Variables!$A$5:$A$65,0))&amp;IF($C825="",""," | "&amp;INDEX(Mapping!$B$5:$B$26,MATCH($C825,Mapping!$A$5:$A$26,0))&amp;" | "&amp;INDEX(Mapping!$B$30:$B$41,MATCH($B825,Mapping!$A$30:$A$41,0)))</f>
        <v>New excise tax (fuel price reform) | Cement | Natural gas</v>
      </c>
      <c r="I825" s="5" t="str">
        <f>INDEX(Variables!$C$5:$C$65,MATCH($A825,Variables!$A$5:$A$65,0))</f>
        <v>$/GJ</v>
      </c>
      <c r="J825" s="5" t="str">
        <f>INDEX(Variables!$E$5:$E$65,MATCH($A825,Variables!$A$5:$A$65,0))</f>
        <v>Fuel price reform path / GJ per unit</v>
      </c>
      <c r="K825" s="5"/>
      <c r="L825" s="23" t="str">
        <f>LOWER(Settings!$C$4)&amp;".mit."&amp;$A825&amp;IF($C825="","","."&amp;$C825&amp;"."&amp;$B825)&amp;IF(INDEX(Variables!$D$5:$D$65,MATCH($A825,Variables!$A$5:$A$65,0))="","","."&amp;INDEX(Variables!$D$5:$D$65,MATCH($A825,Variables!$A$5:$A$65,0)))&amp;"."&amp;L$5</f>
        <v>egy.mit.ntx.cem.nga.a.1</v>
      </c>
      <c r="M825" s="38">
        <f t="shared" si="734"/>
        <v>0</v>
      </c>
      <c r="N825" s="37">
        <f t="shared" si="734"/>
        <v>0</v>
      </c>
      <c r="O825" s="37">
        <f t="shared" si="734"/>
        <v>0</v>
      </c>
      <c r="P825" s="37">
        <f t="shared" si="734"/>
        <v>0</v>
      </c>
      <c r="Q825" s="37">
        <f t="shared" si="734"/>
        <v>0</v>
      </c>
      <c r="R825" s="37">
        <f t="shared" si="734"/>
        <v>0</v>
      </c>
      <c r="S825" s="37">
        <f t="shared" si="734"/>
        <v>0</v>
      </c>
      <c r="T825" s="37">
        <f t="shared" si="734"/>
        <v>0</v>
      </c>
      <c r="U825" s="37">
        <f t="shared" si="734"/>
        <v>0</v>
      </c>
      <c r="V825" s="37">
        <f t="shared" si="734"/>
        <v>0</v>
      </c>
      <c r="W825" s="37">
        <f t="shared" si="734"/>
        <v>0</v>
      </c>
      <c r="X825" s="37">
        <f t="shared" si="734"/>
        <v>0</v>
      </c>
      <c r="Y825" s="37">
        <f t="shared" si="734"/>
        <v>0</v>
      </c>
      <c r="Z825" s="37">
        <f t="shared" si="734"/>
        <v>0</v>
      </c>
      <c r="AA825" s="37"/>
      <c r="AB825" s="23" t="str">
        <f>LOWER(Settings!$C$4)&amp;".mit."&amp;$A825&amp;IF($C825="","","."&amp;$C825&amp;"."&amp;$B825)&amp;IF(INDEX(Variables!$D$5:$D$65,MATCH($A825,Variables!$A$5:$A$65,0))="","","."&amp;INDEX(Variables!$D$5:$D$65,MATCH($A825,Variables!$A$5:$A$65,0)))&amp;"."&amp;AB$5</f>
        <v>egy.mit.ntx.cem.nga.a.2</v>
      </c>
      <c r="AC825" s="38">
        <f t="shared" si="735"/>
        <v>0</v>
      </c>
      <c r="AD825" s="37">
        <f t="shared" si="735"/>
        <v>0</v>
      </c>
      <c r="AE825" s="37">
        <f t="shared" si="735"/>
        <v>0</v>
      </c>
      <c r="AF825" s="37">
        <f t="shared" si="735"/>
        <v>0</v>
      </c>
      <c r="AG825" s="37">
        <f t="shared" si="735"/>
        <v>0</v>
      </c>
      <c r="AH825" s="37">
        <f t="shared" si="735"/>
        <v>0</v>
      </c>
      <c r="AI825" s="37">
        <f t="shared" si="735"/>
        <v>0</v>
      </c>
      <c r="AJ825" s="37">
        <f t="shared" si="735"/>
        <v>0</v>
      </c>
      <c r="AK825" s="37">
        <f t="shared" si="735"/>
        <v>0</v>
      </c>
      <c r="AL825" s="37">
        <f t="shared" si="735"/>
        <v>0</v>
      </c>
      <c r="AM825" s="37">
        <f t="shared" si="735"/>
        <v>0</v>
      </c>
      <c r="AN825" s="37">
        <f t="shared" si="735"/>
        <v>0</v>
      </c>
      <c r="AO825" s="37">
        <f t="shared" si="735"/>
        <v>0</v>
      </c>
      <c r="AP825" s="37">
        <f t="shared" si="735"/>
        <v>0</v>
      </c>
    </row>
    <row r="826" spans="1:42" hidden="1" outlineLevel="2" x14ac:dyDescent="0.25">
      <c r="A826" s="5" t="s">
        <v>932</v>
      </c>
      <c r="B826" s="5" t="s">
        <v>872</v>
      </c>
      <c r="C826" s="5" t="s">
        <v>891</v>
      </c>
      <c r="D826" s="37">
        <f>INDEX(Inputs!$L$5:$L$132,MATCH($B826&amp;"|"&amp;$C826,Inputs!$A$5:$A$132,0))</f>
        <v>9</v>
      </c>
      <c r="E826" s="37">
        <f>INDEX(Inputs!$I$5:$I$132,MATCH($B826&amp;"|"&amp;$C826,Inputs!$A$5:$A$132,0))</f>
        <v>3.4969740000000013E-2</v>
      </c>
      <c r="F826" s="36"/>
      <c r="G826" s="36"/>
      <c r="H826" s="5" t="str">
        <f>INDEX(Variables!$B$5:$B$65,MATCH($A826,Variables!$A$5:$A$65,0))&amp;IF($C826="",""," | "&amp;INDEX(Mapping!$B$5:$B$26,MATCH($C826,Mapping!$A$5:$A$26,0))&amp;" | "&amp;INDEX(Mapping!$B$30:$B$41,MATCH($B826,Mapping!$A$30:$A$41,0)))</f>
        <v>New excise tax (fuel price reform) | Cement | Gasoline</v>
      </c>
      <c r="I826" s="5" t="str">
        <f>INDEX(Variables!$C$5:$C$65,MATCH($A826,Variables!$A$5:$A$65,0))</f>
        <v>$/GJ</v>
      </c>
      <c r="J826" s="5" t="str">
        <f>INDEX(Variables!$E$5:$E$65,MATCH($A826,Variables!$A$5:$A$65,0))</f>
        <v>Fuel price reform path / GJ per unit</v>
      </c>
      <c r="K826" s="5"/>
      <c r="L826" s="23" t="str">
        <f>LOWER(Settings!$C$4)&amp;".mit."&amp;$A826&amp;IF($C826="","","."&amp;$C826&amp;"."&amp;$B826)&amp;IF(INDEX(Variables!$D$5:$D$65,MATCH($A826,Variables!$A$5:$A$65,0))="","","."&amp;INDEX(Variables!$D$5:$D$65,MATCH($A826,Variables!$A$5:$A$65,0)))&amp;"."&amp;L$5</f>
        <v>egy.mit.ntx.cem.gso.a.1</v>
      </c>
      <c r="M826" s="38">
        <f t="shared" si="734"/>
        <v>0</v>
      </c>
      <c r="N826" s="37">
        <f t="shared" si="734"/>
        <v>0</v>
      </c>
      <c r="O826" s="37">
        <f t="shared" si="734"/>
        <v>0</v>
      </c>
      <c r="P826" s="37">
        <f t="shared" si="734"/>
        <v>0</v>
      </c>
      <c r="Q826" s="37">
        <f t="shared" si="734"/>
        <v>0</v>
      </c>
      <c r="R826" s="37">
        <f t="shared" si="734"/>
        <v>0</v>
      </c>
      <c r="S826" s="37">
        <f t="shared" si="734"/>
        <v>0</v>
      </c>
      <c r="T826" s="37">
        <f t="shared" si="734"/>
        <v>0</v>
      </c>
      <c r="U826" s="37">
        <f t="shared" si="734"/>
        <v>0</v>
      </c>
      <c r="V826" s="37">
        <f t="shared" si="734"/>
        <v>0</v>
      </c>
      <c r="W826" s="37">
        <f t="shared" si="734"/>
        <v>0</v>
      </c>
      <c r="X826" s="37">
        <f t="shared" si="734"/>
        <v>0</v>
      </c>
      <c r="Y826" s="37">
        <f t="shared" si="734"/>
        <v>0</v>
      </c>
      <c r="Z826" s="37">
        <f t="shared" si="734"/>
        <v>0</v>
      </c>
      <c r="AA826" s="37"/>
      <c r="AB826" s="23" t="str">
        <f>LOWER(Settings!$C$4)&amp;".mit."&amp;$A826&amp;IF($C826="","","."&amp;$C826&amp;"."&amp;$B826)&amp;IF(INDEX(Variables!$D$5:$D$65,MATCH($A826,Variables!$A$5:$A$65,0))="","","."&amp;INDEX(Variables!$D$5:$D$65,MATCH($A826,Variables!$A$5:$A$65,0)))&amp;"."&amp;AB$5</f>
        <v>egy.mit.ntx.cem.gso.a.2</v>
      </c>
      <c r="AC826" s="38">
        <f t="shared" si="735"/>
        <v>0</v>
      </c>
      <c r="AD826" s="37">
        <f t="shared" si="735"/>
        <v>0</v>
      </c>
      <c r="AE826" s="37">
        <f t="shared" si="735"/>
        <v>0</v>
      </c>
      <c r="AF826" s="37">
        <f t="shared" si="735"/>
        <v>0</v>
      </c>
      <c r="AG826" s="37">
        <f t="shared" si="735"/>
        <v>0</v>
      </c>
      <c r="AH826" s="37">
        <f t="shared" si="735"/>
        <v>0</v>
      </c>
      <c r="AI826" s="37">
        <f t="shared" si="735"/>
        <v>0</v>
      </c>
      <c r="AJ826" s="37">
        <f t="shared" si="735"/>
        <v>0</v>
      </c>
      <c r="AK826" s="37">
        <f t="shared" si="735"/>
        <v>0</v>
      </c>
      <c r="AL826" s="37">
        <f t="shared" si="735"/>
        <v>0</v>
      </c>
      <c r="AM826" s="37">
        <f t="shared" si="735"/>
        <v>0</v>
      </c>
      <c r="AN826" s="37">
        <f t="shared" si="735"/>
        <v>0</v>
      </c>
      <c r="AO826" s="37">
        <f t="shared" si="735"/>
        <v>0</v>
      </c>
      <c r="AP826" s="37">
        <f t="shared" si="735"/>
        <v>0</v>
      </c>
    </row>
    <row r="827" spans="1:42" hidden="1" outlineLevel="2" x14ac:dyDescent="0.25">
      <c r="A827" s="5" t="s">
        <v>932</v>
      </c>
      <c r="B827" s="5" t="s">
        <v>873</v>
      </c>
      <c r="C827" s="5" t="s">
        <v>891</v>
      </c>
      <c r="D827" s="37">
        <f>INDEX(Inputs!$L$5:$L$132,MATCH($B827&amp;"|"&amp;$C827,Inputs!$A$5:$A$132,0))</f>
        <v>10</v>
      </c>
      <c r="E827" s="37">
        <f>INDEX(Inputs!$I$5:$I$132,MATCH($B827&amp;"|"&amp;$C827,Inputs!$A$5:$A$132,0))</f>
        <v>3.7295190000000013E-2</v>
      </c>
      <c r="F827" s="36"/>
      <c r="G827" s="36"/>
      <c r="H827" s="5" t="str">
        <f>INDEX(Variables!$B$5:$B$65,MATCH($A827,Variables!$A$5:$A$65,0))&amp;IF($C827="",""," | "&amp;INDEX(Mapping!$B$5:$B$26,MATCH($C827,Mapping!$A$5:$A$26,0))&amp;" | "&amp;INDEX(Mapping!$B$30:$B$41,MATCH($B827,Mapping!$A$30:$A$41,0)))</f>
        <v>New excise tax (fuel price reform) | Cement | Diesel</v>
      </c>
      <c r="I827" s="5" t="str">
        <f>INDEX(Variables!$C$5:$C$65,MATCH($A827,Variables!$A$5:$A$65,0))</f>
        <v>$/GJ</v>
      </c>
      <c r="J827" s="5" t="str">
        <f>INDEX(Variables!$E$5:$E$65,MATCH($A827,Variables!$A$5:$A$65,0))</f>
        <v>Fuel price reform path / GJ per unit</v>
      </c>
      <c r="K827" s="5"/>
      <c r="L827" s="23" t="str">
        <f>LOWER(Settings!$C$4)&amp;".mit."&amp;$A827&amp;IF($C827="","","."&amp;$C827&amp;"."&amp;$B827)&amp;IF(INDEX(Variables!$D$5:$D$65,MATCH($A827,Variables!$A$5:$A$65,0))="","","."&amp;INDEX(Variables!$D$5:$D$65,MATCH($A827,Variables!$A$5:$A$65,0)))&amp;"."&amp;L$5</f>
        <v>egy.mit.ntx.cem.die.a.1</v>
      </c>
      <c r="M827" s="38">
        <f t="shared" si="734"/>
        <v>0</v>
      </c>
      <c r="N827" s="37">
        <f t="shared" si="734"/>
        <v>0</v>
      </c>
      <c r="O827" s="37">
        <f t="shared" si="734"/>
        <v>0</v>
      </c>
      <c r="P827" s="37">
        <f t="shared" si="734"/>
        <v>0</v>
      </c>
      <c r="Q827" s="37">
        <f t="shared" si="734"/>
        <v>0</v>
      </c>
      <c r="R827" s="37">
        <f t="shared" si="734"/>
        <v>0</v>
      </c>
      <c r="S827" s="37">
        <f t="shared" si="734"/>
        <v>0</v>
      </c>
      <c r="T827" s="37">
        <f t="shared" si="734"/>
        <v>0</v>
      </c>
      <c r="U827" s="37">
        <f t="shared" si="734"/>
        <v>0</v>
      </c>
      <c r="V827" s="37">
        <f t="shared" si="734"/>
        <v>0</v>
      </c>
      <c r="W827" s="37">
        <f t="shared" si="734"/>
        <v>0</v>
      </c>
      <c r="X827" s="37">
        <f t="shared" si="734"/>
        <v>0</v>
      </c>
      <c r="Y827" s="37">
        <f t="shared" si="734"/>
        <v>0</v>
      </c>
      <c r="Z827" s="37">
        <f t="shared" si="734"/>
        <v>0</v>
      </c>
      <c r="AA827" s="37"/>
      <c r="AB827" s="23" t="str">
        <f>LOWER(Settings!$C$4)&amp;".mit."&amp;$A827&amp;IF($C827="","","."&amp;$C827&amp;"."&amp;$B827)&amp;IF(INDEX(Variables!$D$5:$D$65,MATCH($A827,Variables!$A$5:$A$65,0))="","","."&amp;INDEX(Variables!$D$5:$D$65,MATCH($A827,Variables!$A$5:$A$65,0)))&amp;"."&amp;AB$5</f>
        <v>egy.mit.ntx.cem.die.a.2</v>
      </c>
      <c r="AC827" s="38">
        <f t="shared" si="735"/>
        <v>0</v>
      </c>
      <c r="AD827" s="37">
        <f t="shared" si="735"/>
        <v>0</v>
      </c>
      <c r="AE827" s="37">
        <f t="shared" si="735"/>
        <v>0</v>
      </c>
      <c r="AF827" s="37">
        <f t="shared" si="735"/>
        <v>0</v>
      </c>
      <c r="AG827" s="37">
        <f t="shared" si="735"/>
        <v>0</v>
      </c>
      <c r="AH827" s="37">
        <f t="shared" si="735"/>
        <v>0</v>
      </c>
      <c r="AI827" s="37">
        <f t="shared" si="735"/>
        <v>0</v>
      </c>
      <c r="AJ827" s="37">
        <f t="shared" si="735"/>
        <v>0</v>
      </c>
      <c r="AK827" s="37">
        <f t="shared" si="735"/>
        <v>0</v>
      </c>
      <c r="AL827" s="37">
        <f t="shared" si="735"/>
        <v>0</v>
      </c>
      <c r="AM827" s="37">
        <f t="shared" si="735"/>
        <v>0</v>
      </c>
      <c r="AN827" s="37">
        <f t="shared" si="735"/>
        <v>0</v>
      </c>
      <c r="AO827" s="37">
        <f t="shared" si="735"/>
        <v>0</v>
      </c>
      <c r="AP827" s="37">
        <f t="shared" si="735"/>
        <v>0</v>
      </c>
    </row>
    <row r="828" spans="1:42" hidden="1" outlineLevel="2" x14ac:dyDescent="0.25">
      <c r="A828" s="5" t="s">
        <v>932</v>
      </c>
      <c r="B828" s="5" t="s">
        <v>874</v>
      </c>
      <c r="C828" s="5" t="s">
        <v>891</v>
      </c>
      <c r="D828" s="37">
        <f>INDEX(Inputs!$L$5:$L$132,MATCH($B828&amp;"|"&amp;$C828,Inputs!$A$5:$A$132,0))</f>
        <v>11</v>
      </c>
      <c r="E828" s="37">
        <f>INDEX(Inputs!$I$5:$I$132,MATCH($B828&amp;"|"&amp;$C828,Inputs!$A$5:$A$132,0))</f>
        <v>2.5779688544951249E-2</v>
      </c>
      <c r="F828" s="36"/>
      <c r="G828" s="36"/>
      <c r="H828" s="5" t="str">
        <f>INDEX(Variables!$B$5:$B$65,MATCH($A828,Variables!$A$5:$A$65,0))&amp;IF($C828="",""," | "&amp;INDEX(Mapping!$B$5:$B$26,MATCH($C828,Mapping!$A$5:$A$26,0))&amp;" | "&amp;INDEX(Mapping!$B$30:$B$41,MATCH($B828,Mapping!$A$30:$A$41,0)))</f>
        <v>New excise tax (fuel price reform) | Cement | LPG</v>
      </c>
      <c r="I828" s="5" t="str">
        <f>INDEX(Variables!$C$5:$C$65,MATCH($A828,Variables!$A$5:$A$65,0))</f>
        <v>$/GJ</v>
      </c>
      <c r="J828" s="5" t="str">
        <f>INDEX(Variables!$E$5:$E$65,MATCH($A828,Variables!$A$5:$A$65,0))</f>
        <v>Fuel price reform path / GJ per unit</v>
      </c>
      <c r="K828" s="5"/>
      <c r="L828" s="23" t="str">
        <f>LOWER(Settings!$C$4)&amp;".mit."&amp;$A828&amp;IF($C828="","","."&amp;$C828&amp;"."&amp;$B828)&amp;IF(INDEX(Variables!$D$5:$D$65,MATCH($A828,Variables!$A$5:$A$65,0))="","","."&amp;INDEX(Variables!$D$5:$D$65,MATCH($A828,Variables!$A$5:$A$65,0)))&amp;"."&amp;L$5</f>
        <v>egy.mit.ntx.cem.lpg.a.1</v>
      </c>
      <c r="M828" s="38">
        <f t="shared" si="734"/>
        <v>0</v>
      </c>
      <c r="N828" s="37">
        <f t="shared" si="734"/>
        <v>0</v>
      </c>
      <c r="O828" s="37">
        <f t="shared" si="734"/>
        <v>0</v>
      </c>
      <c r="P828" s="37">
        <f t="shared" si="734"/>
        <v>0</v>
      </c>
      <c r="Q828" s="37">
        <f t="shared" si="734"/>
        <v>0</v>
      </c>
      <c r="R828" s="37">
        <f t="shared" si="734"/>
        <v>0</v>
      </c>
      <c r="S828" s="37">
        <f t="shared" si="734"/>
        <v>0</v>
      </c>
      <c r="T828" s="37">
        <f t="shared" si="734"/>
        <v>0</v>
      </c>
      <c r="U828" s="37">
        <f t="shared" si="734"/>
        <v>0</v>
      </c>
      <c r="V828" s="37">
        <f t="shared" si="734"/>
        <v>0</v>
      </c>
      <c r="W828" s="37">
        <f t="shared" si="734"/>
        <v>0</v>
      </c>
      <c r="X828" s="37">
        <f t="shared" si="734"/>
        <v>0</v>
      </c>
      <c r="Y828" s="37">
        <f t="shared" si="734"/>
        <v>0</v>
      </c>
      <c r="Z828" s="37">
        <f t="shared" si="734"/>
        <v>0</v>
      </c>
      <c r="AA828" s="37"/>
      <c r="AB828" s="23" t="str">
        <f>LOWER(Settings!$C$4)&amp;".mit."&amp;$A828&amp;IF($C828="","","."&amp;$C828&amp;"."&amp;$B828)&amp;IF(INDEX(Variables!$D$5:$D$65,MATCH($A828,Variables!$A$5:$A$65,0))="","","."&amp;INDEX(Variables!$D$5:$D$65,MATCH($A828,Variables!$A$5:$A$65,0)))&amp;"."&amp;AB$5</f>
        <v>egy.mit.ntx.cem.lpg.a.2</v>
      </c>
      <c r="AC828" s="38">
        <f t="shared" si="735"/>
        <v>0</v>
      </c>
      <c r="AD828" s="37">
        <f t="shared" si="735"/>
        <v>0</v>
      </c>
      <c r="AE828" s="37">
        <f t="shared" si="735"/>
        <v>0</v>
      </c>
      <c r="AF828" s="37">
        <f t="shared" si="735"/>
        <v>0</v>
      </c>
      <c r="AG828" s="37">
        <f t="shared" si="735"/>
        <v>0</v>
      </c>
      <c r="AH828" s="37">
        <f t="shared" si="735"/>
        <v>0</v>
      </c>
      <c r="AI828" s="37">
        <f t="shared" si="735"/>
        <v>0</v>
      </c>
      <c r="AJ828" s="37">
        <f t="shared" si="735"/>
        <v>0</v>
      </c>
      <c r="AK828" s="37">
        <f t="shared" si="735"/>
        <v>0</v>
      </c>
      <c r="AL828" s="37">
        <f t="shared" si="735"/>
        <v>0</v>
      </c>
      <c r="AM828" s="37">
        <f t="shared" si="735"/>
        <v>0</v>
      </c>
      <c r="AN828" s="37">
        <f t="shared" si="735"/>
        <v>0</v>
      </c>
      <c r="AO828" s="37">
        <f t="shared" si="735"/>
        <v>0</v>
      </c>
      <c r="AP828" s="37">
        <f t="shared" si="735"/>
        <v>0</v>
      </c>
    </row>
    <row r="829" spans="1:42" hidden="1" outlineLevel="2" x14ac:dyDescent="0.25">
      <c r="A829" s="5" t="s">
        <v>932</v>
      </c>
      <c r="B829" s="5" t="s">
        <v>875</v>
      </c>
      <c r="C829" s="5" t="s">
        <v>891</v>
      </c>
      <c r="D829" s="37">
        <f>INDEX(Inputs!$L$5:$L$132,MATCH($B829&amp;"|"&amp;$C829,Inputs!$A$5:$A$132,0))</f>
        <v>12</v>
      </c>
      <c r="E829" s="37">
        <f>INDEX(Inputs!$I$5:$I$132,MATCH($B829&amp;"|"&amp;$C829,Inputs!$A$5:$A$132,0))</f>
        <v>3.7748829655107147E-2</v>
      </c>
      <c r="F829" s="36"/>
      <c r="G829" s="36"/>
      <c r="H829" s="5" t="str">
        <f>INDEX(Variables!$B$5:$B$65,MATCH($A829,Variables!$A$5:$A$65,0))&amp;IF($C829="",""," | "&amp;INDEX(Mapping!$B$5:$B$26,MATCH($C829,Mapping!$A$5:$A$26,0))&amp;" | "&amp;INDEX(Mapping!$B$30:$B$41,MATCH($B829,Mapping!$A$30:$A$41,0)))</f>
        <v>New excise tax (fuel price reform) | Cement | Kerosene</v>
      </c>
      <c r="I829" s="5" t="str">
        <f>INDEX(Variables!$C$5:$C$65,MATCH($A829,Variables!$A$5:$A$65,0))</f>
        <v>$/GJ</v>
      </c>
      <c r="J829" s="5" t="str">
        <f>INDEX(Variables!$E$5:$E$65,MATCH($A829,Variables!$A$5:$A$65,0))</f>
        <v>Fuel price reform path / GJ per unit</v>
      </c>
      <c r="K829" s="5"/>
      <c r="L829" s="23" t="str">
        <f>LOWER(Settings!$C$4)&amp;".mit."&amp;$A829&amp;IF($C829="","","."&amp;$C829&amp;"."&amp;$B829)&amp;IF(INDEX(Variables!$D$5:$D$65,MATCH($A829,Variables!$A$5:$A$65,0))="","","."&amp;INDEX(Variables!$D$5:$D$65,MATCH($A829,Variables!$A$5:$A$65,0)))&amp;"."&amp;L$5</f>
        <v>egy.mit.ntx.cem.ker.a.1</v>
      </c>
      <c r="M829" s="38">
        <f t="shared" si="734"/>
        <v>0</v>
      </c>
      <c r="N829" s="37">
        <f t="shared" si="734"/>
        <v>0</v>
      </c>
      <c r="O829" s="37">
        <f t="shared" si="734"/>
        <v>0</v>
      </c>
      <c r="P829" s="37">
        <f t="shared" si="734"/>
        <v>0</v>
      </c>
      <c r="Q829" s="37">
        <f t="shared" si="734"/>
        <v>0</v>
      </c>
      <c r="R829" s="37">
        <f t="shared" si="734"/>
        <v>0</v>
      </c>
      <c r="S829" s="37">
        <f t="shared" si="734"/>
        <v>0</v>
      </c>
      <c r="T829" s="37">
        <f t="shared" si="734"/>
        <v>0</v>
      </c>
      <c r="U829" s="37">
        <f t="shared" si="734"/>
        <v>0</v>
      </c>
      <c r="V829" s="37">
        <f t="shared" si="734"/>
        <v>0</v>
      </c>
      <c r="W829" s="37">
        <f t="shared" si="734"/>
        <v>0</v>
      </c>
      <c r="X829" s="37">
        <f t="shared" si="734"/>
        <v>0</v>
      </c>
      <c r="Y829" s="37">
        <f t="shared" si="734"/>
        <v>0</v>
      </c>
      <c r="Z829" s="37">
        <f t="shared" si="734"/>
        <v>0</v>
      </c>
      <c r="AA829" s="37"/>
      <c r="AB829" s="23" t="str">
        <f>LOWER(Settings!$C$4)&amp;".mit."&amp;$A829&amp;IF($C829="","","."&amp;$C829&amp;"."&amp;$B829)&amp;IF(INDEX(Variables!$D$5:$D$65,MATCH($A829,Variables!$A$5:$A$65,0))="","","."&amp;INDEX(Variables!$D$5:$D$65,MATCH($A829,Variables!$A$5:$A$65,0)))&amp;"."&amp;AB$5</f>
        <v>egy.mit.ntx.cem.ker.a.2</v>
      </c>
      <c r="AC829" s="38">
        <f t="shared" si="735"/>
        <v>0</v>
      </c>
      <c r="AD829" s="37">
        <f t="shared" si="735"/>
        <v>0</v>
      </c>
      <c r="AE829" s="37">
        <f t="shared" si="735"/>
        <v>0</v>
      </c>
      <c r="AF829" s="37">
        <f t="shared" si="735"/>
        <v>0</v>
      </c>
      <c r="AG829" s="37">
        <f t="shared" si="735"/>
        <v>0</v>
      </c>
      <c r="AH829" s="37">
        <f t="shared" si="735"/>
        <v>0</v>
      </c>
      <c r="AI829" s="37">
        <f t="shared" si="735"/>
        <v>0</v>
      </c>
      <c r="AJ829" s="37">
        <f t="shared" si="735"/>
        <v>0</v>
      </c>
      <c r="AK829" s="37">
        <f t="shared" si="735"/>
        <v>0</v>
      </c>
      <c r="AL829" s="37">
        <f t="shared" si="735"/>
        <v>0</v>
      </c>
      <c r="AM829" s="37">
        <f t="shared" si="735"/>
        <v>0</v>
      </c>
      <c r="AN829" s="37">
        <f t="shared" si="735"/>
        <v>0</v>
      </c>
      <c r="AO829" s="37">
        <f t="shared" si="735"/>
        <v>0</v>
      </c>
      <c r="AP829" s="37">
        <f t="shared" si="735"/>
        <v>0</v>
      </c>
    </row>
    <row r="830" spans="1:42" hidden="1" outlineLevel="2" x14ac:dyDescent="0.25">
      <c r="A830" s="5" t="s">
        <v>932</v>
      </c>
      <c r="B830" s="5" t="s">
        <v>876</v>
      </c>
      <c r="C830" s="5" t="s">
        <v>891</v>
      </c>
      <c r="D830" s="37">
        <f>INDEX(Inputs!$L$5:$L$132,MATCH($B830&amp;"|"&amp;$C830,Inputs!$A$5:$A$132,0))</f>
        <v>13</v>
      </c>
      <c r="E830" s="37">
        <f>INDEX(Inputs!$I$5:$I$132,MATCH($B830&amp;"|"&amp;$C830,Inputs!$A$5:$A$132,0))</f>
        <v>6.12</v>
      </c>
      <c r="F830" s="36"/>
      <c r="G830" s="36"/>
      <c r="H830" s="5" t="str">
        <f>INDEX(Variables!$B$5:$B$65,MATCH($A830,Variables!$A$5:$A$65,0))&amp;IF($C830="",""," | "&amp;INDEX(Mapping!$B$5:$B$26,MATCH($C830,Mapping!$A$5:$A$26,0))&amp;" | "&amp;INDEX(Mapping!$B$30:$B$41,MATCH($B830,Mapping!$A$30:$A$41,0)))</f>
        <v>New excise tax (fuel price reform) | Cement | Other oil products</v>
      </c>
      <c r="I830" s="5" t="str">
        <f>INDEX(Variables!$C$5:$C$65,MATCH($A830,Variables!$A$5:$A$65,0))</f>
        <v>$/GJ</v>
      </c>
      <c r="J830" s="5" t="str">
        <f>INDEX(Variables!$E$5:$E$65,MATCH($A830,Variables!$A$5:$A$65,0))</f>
        <v>Fuel price reform path / GJ per unit</v>
      </c>
      <c r="K830" s="5"/>
      <c r="L830" s="23" t="str">
        <f>LOWER(Settings!$C$4)&amp;".mit."&amp;$A830&amp;IF($C830="","","."&amp;$C830&amp;"."&amp;$B830)&amp;IF(INDEX(Variables!$D$5:$D$65,MATCH($A830,Variables!$A$5:$A$65,0))="","","."&amp;INDEX(Variables!$D$5:$D$65,MATCH($A830,Variables!$A$5:$A$65,0)))&amp;"."&amp;L$5</f>
        <v>egy.mit.ntx.cem.oop.a.1</v>
      </c>
      <c r="M830" s="38">
        <f t="shared" si="734"/>
        <v>0</v>
      </c>
      <c r="N830" s="37">
        <f t="shared" si="734"/>
        <v>0</v>
      </c>
      <c r="O830" s="37">
        <f t="shared" si="734"/>
        <v>0</v>
      </c>
      <c r="P830" s="37">
        <f t="shared" si="734"/>
        <v>0</v>
      </c>
      <c r="Q830" s="37">
        <f t="shared" si="734"/>
        <v>0</v>
      </c>
      <c r="R830" s="37">
        <f t="shared" si="734"/>
        <v>0</v>
      </c>
      <c r="S830" s="37">
        <f t="shared" si="734"/>
        <v>0</v>
      </c>
      <c r="T830" s="37">
        <f t="shared" si="734"/>
        <v>0</v>
      </c>
      <c r="U830" s="37">
        <f t="shared" si="734"/>
        <v>0</v>
      </c>
      <c r="V830" s="37">
        <f t="shared" si="734"/>
        <v>0</v>
      </c>
      <c r="W830" s="37">
        <f t="shared" si="734"/>
        <v>0</v>
      </c>
      <c r="X830" s="37">
        <f t="shared" si="734"/>
        <v>0</v>
      </c>
      <c r="Y830" s="37">
        <f t="shared" si="734"/>
        <v>0</v>
      </c>
      <c r="Z830" s="37">
        <f t="shared" si="734"/>
        <v>0</v>
      </c>
      <c r="AA830" s="37"/>
      <c r="AB830" s="23" t="str">
        <f>LOWER(Settings!$C$4)&amp;".mit."&amp;$A830&amp;IF($C830="","","."&amp;$C830&amp;"."&amp;$B830)&amp;IF(INDEX(Variables!$D$5:$D$65,MATCH($A830,Variables!$A$5:$A$65,0))="","","."&amp;INDEX(Variables!$D$5:$D$65,MATCH($A830,Variables!$A$5:$A$65,0)))&amp;"."&amp;AB$5</f>
        <v>egy.mit.ntx.cem.oop.a.2</v>
      </c>
      <c r="AC830" s="38">
        <f t="shared" si="735"/>
        <v>0</v>
      </c>
      <c r="AD830" s="37">
        <f t="shared" si="735"/>
        <v>0</v>
      </c>
      <c r="AE830" s="37">
        <f t="shared" si="735"/>
        <v>0</v>
      </c>
      <c r="AF830" s="37">
        <f t="shared" si="735"/>
        <v>0</v>
      </c>
      <c r="AG830" s="37">
        <f t="shared" si="735"/>
        <v>0</v>
      </c>
      <c r="AH830" s="37">
        <f t="shared" si="735"/>
        <v>0</v>
      </c>
      <c r="AI830" s="37">
        <f t="shared" si="735"/>
        <v>0</v>
      </c>
      <c r="AJ830" s="37">
        <f t="shared" si="735"/>
        <v>0</v>
      </c>
      <c r="AK830" s="37">
        <f t="shared" si="735"/>
        <v>0</v>
      </c>
      <c r="AL830" s="37">
        <f t="shared" si="735"/>
        <v>0</v>
      </c>
      <c r="AM830" s="37">
        <f t="shared" si="735"/>
        <v>0</v>
      </c>
      <c r="AN830" s="37">
        <f t="shared" si="735"/>
        <v>0</v>
      </c>
      <c r="AO830" s="37">
        <f t="shared" si="735"/>
        <v>0</v>
      </c>
      <c r="AP830" s="37">
        <f t="shared" si="735"/>
        <v>0</v>
      </c>
    </row>
    <row r="831" spans="1:42" hidden="1" outlineLevel="2" x14ac:dyDescent="0.25">
      <c r="A831" s="5" t="s">
        <v>932</v>
      </c>
      <c r="B831" s="5" t="s">
        <v>877</v>
      </c>
      <c r="C831" s="5" t="s">
        <v>891</v>
      </c>
      <c r="D831" s="37">
        <f>INDEX(Inputs!$L$5:$L$132,MATCH($B831&amp;"|"&amp;$C831,Inputs!$A$5:$A$132,0))</f>
        <v>14</v>
      </c>
      <c r="E831" s="37">
        <f>INDEX(Inputs!$I$5:$I$132,MATCH($B831&amp;"|"&amp;$C831,Inputs!$A$5:$A$132,0))</f>
        <v>1</v>
      </c>
      <c r="F831" s="36"/>
      <c r="G831" s="36"/>
      <c r="H831" s="5" t="str">
        <f>INDEX(Variables!$B$5:$B$65,MATCH($A831,Variables!$A$5:$A$65,0))&amp;IF($C831="",""," | "&amp;INDEX(Mapping!$B$5:$B$26,MATCH($C831,Mapping!$A$5:$A$26,0))&amp;" | "&amp;INDEX(Mapping!$B$30:$B$41,MATCH($B831,Mapping!$A$30:$A$41,0)))</f>
        <v>New excise tax (fuel price reform) | Cement | Biomass</v>
      </c>
      <c r="I831" s="5" t="str">
        <f>INDEX(Variables!$C$5:$C$65,MATCH($A831,Variables!$A$5:$A$65,0))</f>
        <v>$/GJ</v>
      </c>
      <c r="J831" s="5" t="str">
        <f>INDEX(Variables!$E$5:$E$65,MATCH($A831,Variables!$A$5:$A$65,0))</f>
        <v>Fuel price reform path / GJ per unit</v>
      </c>
      <c r="K831" s="5"/>
      <c r="L831" s="23" t="str">
        <f>LOWER(Settings!$C$4)&amp;".mit."&amp;$A831&amp;IF($C831="","","."&amp;$C831&amp;"."&amp;$B831)&amp;IF(INDEX(Variables!$D$5:$D$65,MATCH($A831,Variables!$A$5:$A$65,0))="","","."&amp;INDEX(Variables!$D$5:$D$65,MATCH($A831,Variables!$A$5:$A$65,0)))&amp;"."&amp;L$5</f>
        <v>egy.mit.ntx.cem.bio.a.1</v>
      </c>
      <c r="M831" s="38">
        <f t="shared" si="734"/>
        <v>0</v>
      </c>
      <c r="N831" s="37">
        <f t="shared" si="734"/>
        <v>0</v>
      </c>
      <c r="O831" s="37">
        <f t="shared" si="734"/>
        <v>0</v>
      </c>
      <c r="P831" s="37">
        <f t="shared" si="734"/>
        <v>0</v>
      </c>
      <c r="Q831" s="37">
        <f t="shared" si="734"/>
        <v>0</v>
      </c>
      <c r="R831" s="37">
        <f t="shared" si="734"/>
        <v>0</v>
      </c>
      <c r="S831" s="37">
        <f t="shared" si="734"/>
        <v>0</v>
      </c>
      <c r="T831" s="37">
        <f t="shared" si="734"/>
        <v>0</v>
      </c>
      <c r="U831" s="37">
        <f t="shared" si="734"/>
        <v>0</v>
      </c>
      <c r="V831" s="37">
        <f t="shared" si="734"/>
        <v>0</v>
      </c>
      <c r="W831" s="37">
        <f t="shared" si="734"/>
        <v>0</v>
      </c>
      <c r="X831" s="37">
        <f t="shared" si="734"/>
        <v>0</v>
      </c>
      <c r="Y831" s="37">
        <f t="shared" si="734"/>
        <v>0</v>
      </c>
      <c r="Z831" s="37">
        <f t="shared" si="734"/>
        <v>0</v>
      </c>
      <c r="AA831" s="37"/>
      <c r="AB831" s="23" t="str">
        <f>LOWER(Settings!$C$4)&amp;".mit."&amp;$A831&amp;IF($C831="","","."&amp;$C831&amp;"."&amp;$B831)&amp;IF(INDEX(Variables!$D$5:$D$65,MATCH($A831,Variables!$A$5:$A$65,0))="","","."&amp;INDEX(Variables!$D$5:$D$65,MATCH($A831,Variables!$A$5:$A$65,0)))&amp;"."&amp;AB$5</f>
        <v>egy.mit.ntx.cem.bio.a.2</v>
      </c>
      <c r="AC831" s="38">
        <f t="shared" si="735"/>
        <v>0</v>
      </c>
      <c r="AD831" s="37">
        <f t="shared" si="735"/>
        <v>0</v>
      </c>
      <c r="AE831" s="37">
        <f t="shared" si="735"/>
        <v>0</v>
      </c>
      <c r="AF831" s="37">
        <f t="shared" si="735"/>
        <v>0</v>
      </c>
      <c r="AG831" s="37">
        <f t="shared" si="735"/>
        <v>0</v>
      </c>
      <c r="AH831" s="37">
        <f t="shared" si="735"/>
        <v>0</v>
      </c>
      <c r="AI831" s="37">
        <f t="shared" si="735"/>
        <v>0</v>
      </c>
      <c r="AJ831" s="37">
        <f t="shared" si="735"/>
        <v>0</v>
      </c>
      <c r="AK831" s="37">
        <f t="shared" si="735"/>
        <v>0</v>
      </c>
      <c r="AL831" s="37">
        <f t="shared" si="735"/>
        <v>0</v>
      </c>
      <c r="AM831" s="37">
        <f t="shared" si="735"/>
        <v>0</v>
      </c>
      <c r="AN831" s="37">
        <f t="shared" si="735"/>
        <v>0</v>
      </c>
      <c r="AO831" s="37">
        <f t="shared" si="735"/>
        <v>0</v>
      </c>
      <c r="AP831" s="37">
        <f t="shared" si="735"/>
        <v>0</v>
      </c>
    </row>
    <row r="832" spans="1:42" hidden="1" outlineLevel="2" x14ac:dyDescent="0.25"/>
    <row r="833" spans="1:42" hidden="1" outlineLevel="2" x14ac:dyDescent="0.25">
      <c r="A833" s="5" t="s">
        <v>933</v>
      </c>
      <c r="B833" s="5" t="s">
        <v>869</v>
      </c>
      <c r="C833" s="5" t="s">
        <v>891</v>
      </c>
      <c r="D833" s="36"/>
      <c r="E833" s="36"/>
      <c r="F833" s="36"/>
      <c r="G833" s="36"/>
      <c r="H833" s="5" t="str">
        <f>INDEX(Variables!$B$5:$B$65,MATCH($A833,Variables!$A$5:$A$65,0))&amp;IF($C833="",""," | "&amp;INDEX(Mapping!$B$5:$B$26,MATCH($C833,Mapping!$A$5:$A$26,0))&amp;" | "&amp;INDEX(Mapping!$B$30:$B$41,MATCH($B833,Mapping!$A$30:$A$41,0)))</f>
        <v>Total new policy | Cement | Coal</v>
      </c>
      <c r="I833" s="5" t="str">
        <f>INDEX(Variables!$C$5:$C$65,MATCH($A833,Variables!$A$5:$A$65,0))</f>
        <v>$/GJ</v>
      </c>
      <c r="J833" s="5" t="str">
        <f>INDEX(Variables!$E$5:$E$65,MATCH($A833,Variables!$A$5:$A$65,0))</f>
        <v>New carbon tax + new excise tax</v>
      </c>
      <c r="K833" s="5"/>
      <c r="L833" s="23" t="str">
        <f>LOWER(Settings!$C$4)&amp;".mit."&amp;$A833&amp;IF($C833="","","."&amp;$C833&amp;"."&amp;$B833)&amp;IF(INDEX(Variables!$D$5:$D$65,MATCH($A833,Variables!$A$5:$A$65,0))="","","."&amp;INDEX(Variables!$D$5:$D$65,MATCH($A833,Variables!$A$5:$A$65,0)))&amp;"."&amp;L$5</f>
        <v>egy.mit.nce.cem.coa.a.1</v>
      </c>
      <c r="M833" s="38">
        <f t="shared" ref="M833:Z833" si="736">M815+M824</f>
        <v>0</v>
      </c>
      <c r="N833" s="37">
        <f t="shared" si="736"/>
        <v>0</v>
      </c>
      <c r="O833" s="37">
        <f t="shared" si="736"/>
        <v>0</v>
      </c>
      <c r="P833" s="37">
        <f t="shared" si="736"/>
        <v>0</v>
      </c>
      <c r="Q833" s="37">
        <f t="shared" si="736"/>
        <v>0</v>
      </c>
      <c r="R833" s="37">
        <f t="shared" si="736"/>
        <v>0</v>
      </c>
      <c r="S833" s="37">
        <f t="shared" si="736"/>
        <v>0</v>
      </c>
      <c r="T833" s="37">
        <f t="shared" si="736"/>
        <v>0</v>
      </c>
      <c r="U833" s="37">
        <f t="shared" si="736"/>
        <v>0</v>
      </c>
      <c r="V833" s="37">
        <f t="shared" si="736"/>
        <v>0</v>
      </c>
      <c r="W833" s="37">
        <f t="shared" si="736"/>
        <v>0</v>
      </c>
      <c r="X833" s="37">
        <f t="shared" si="736"/>
        <v>0</v>
      </c>
      <c r="Y833" s="37">
        <f t="shared" si="736"/>
        <v>0</v>
      </c>
      <c r="Z833" s="37">
        <f t="shared" si="736"/>
        <v>0</v>
      </c>
      <c r="AA833" s="37"/>
      <c r="AB833" s="23" t="str">
        <f>LOWER(Settings!$C$4)&amp;".mit."&amp;$A833&amp;IF($C833="","","."&amp;$C833&amp;"."&amp;$B833)&amp;IF(INDEX(Variables!$D$5:$D$65,MATCH($A833,Variables!$A$5:$A$65,0))="","","."&amp;INDEX(Variables!$D$5:$D$65,MATCH($A833,Variables!$A$5:$A$65,0)))&amp;"."&amp;AB$5</f>
        <v>egy.mit.nce.cem.coa.a.2</v>
      </c>
      <c r="AC833" s="38">
        <f t="shared" ref="AC833:AP833" si="737">AC815+AC824</f>
        <v>0</v>
      </c>
      <c r="AD833" s="37">
        <f t="shared" si="737"/>
        <v>0</v>
      </c>
      <c r="AE833" s="37">
        <f t="shared" si="737"/>
        <v>0</v>
      </c>
      <c r="AF833" s="37">
        <f t="shared" si="737"/>
        <v>0</v>
      </c>
      <c r="AG833" s="37">
        <f t="shared" si="737"/>
        <v>0</v>
      </c>
      <c r="AH833" s="37">
        <f t="shared" si="737"/>
        <v>2</v>
      </c>
      <c r="AI833" s="37">
        <f t="shared" si="737"/>
        <v>2</v>
      </c>
      <c r="AJ833" s="37">
        <f t="shared" si="737"/>
        <v>2</v>
      </c>
      <c r="AK833" s="37">
        <f t="shared" si="737"/>
        <v>2</v>
      </c>
      <c r="AL833" s="37">
        <f t="shared" si="737"/>
        <v>2</v>
      </c>
      <c r="AM833" s="37">
        <f t="shared" si="737"/>
        <v>2</v>
      </c>
      <c r="AN833" s="37">
        <f t="shared" si="737"/>
        <v>2</v>
      </c>
      <c r="AO833" s="37">
        <f t="shared" si="737"/>
        <v>2</v>
      </c>
      <c r="AP833" s="37">
        <f t="shared" si="737"/>
        <v>2</v>
      </c>
    </row>
    <row r="834" spans="1:42" hidden="1" outlineLevel="2" x14ac:dyDescent="0.25">
      <c r="A834" s="5" t="s">
        <v>933</v>
      </c>
      <c r="B834" s="5" t="s">
        <v>871</v>
      </c>
      <c r="C834" s="5" t="s">
        <v>891</v>
      </c>
      <c r="D834" s="36"/>
      <c r="E834" s="36"/>
      <c r="F834" s="36"/>
      <c r="G834" s="36"/>
      <c r="H834" s="5" t="str">
        <f>INDEX(Variables!$B$5:$B$65,MATCH($A834,Variables!$A$5:$A$65,0))&amp;IF($C834="",""," | "&amp;INDEX(Mapping!$B$5:$B$26,MATCH($C834,Mapping!$A$5:$A$26,0))&amp;" | "&amp;INDEX(Mapping!$B$30:$B$41,MATCH($B834,Mapping!$A$30:$A$41,0)))</f>
        <v>Total new policy | Cement | Natural gas</v>
      </c>
      <c r="I834" s="5" t="str">
        <f>INDEX(Variables!$C$5:$C$65,MATCH($A834,Variables!$A$5:$A$65,0))</f>
        <v>$/GJ</v>
      </c>
      <c r="J834" s="5" t="str">
        <f>INDEX(Variables!$E$5:$E$65,MATCH($A834,Variables!$A$5:$A$65,0))</f>
        <v>New carbon tax + new excise tax</v>
      </c>
      <c r="K834" s="5"/>
      <c r="L834" s="23" t="str">
        <f>LOWER(Settings!$C$4)&amp;".mit."&amp;$A834&amp;IF($C834="","","."&amp;$C834&amp;"."&amp;$B834)&amp;IF(INDEX(Variables!$D$5:$D$65,MATCH($A834,Variables!$A$5:$A$65,0))="","","."&amp;INDEX(Variables!$D$5:$D$65,MATCH($A834,Variables!$A$5:$A$65,0)))&amp;"."&amp;L$5</f>
        <v>egy.mit.nce.cem.nga.a.1</v>
      </c>
      <c r="M834" s="38">
        <f t="shared" ref="M834:Z834" si="738">M816+M825</f>
        <v>0</v>
      </c>
      <c r="N834" s="37">
        <f t="shared" si="738"/>
        <v>0</v>
      </c>
      <c r="O834" s="37">
        <f t="shared" si="738"/>
        <v>0</v>
      </c>
      <c r="P834" s="37">
        <f t="shared" si="738"/>
        <v>0</v>
      </c>
      <c r="Q834" s="37">
        <f t="shared" si="738"/>
        <v>0</v>
      </c>
      <c r="R834" s="37">
        <f t="shared" si="738"/>
        <v>0</v>
      </c>
      <c r="S834" s="37">
        <f t="shared" si="738"/>
        <v>0</v>
      </c>
      <c r="T834" s="37">
        <f t="shared" si="738"/>
        <v>0</v>
      </c>
      <c r="U834" s="37">
        <f t="shared" si="738"/>
        <v>0</v>
      </c>
      <c r="V834" s="37">
        <f t="shared" si="738"/>
        <v>0</v>
      </c>
      <c r="W834" s="37">
        <f t="shared" si="738"/>
        <v>0</v>
      </c>
      <c r="X834" s="37">
        <f t="shared" si="738"/>
        <v>0</v>
      </c>
      <c r="Y834" s="37">
        <f t="shared" si="738"/>
        <v>0</v>
      </c>
      <c r="Z834" s="37">
        <f t="shared" si="738"/>
        <v>0</v>
      </c>
      <c r="AA834" s="37"/>
      <c r="AB834" s="23" t="str">
        <f>LOWER(Settings!$C$4)&amp;".mit."&amp;$A834&amp;IF($C834="","","."&amp;$C834&amp;"."&amp;$B834)&amp;IF(INDEX(Variables!$D$5:$D$65,MATCH($A834,Variables!$A$5:$A$65,0))="","","."&amp;INDEX(Variables!$D$5:$D$65,MATCH($A834,Variables!$A$5:$A$65,0)))&amp;"."&amp;AB$5</f>
        <v>egy.mit.nce.cem.nga.a.2</v>
      </c>
      <c r="AC834" s="38">
        <f t="shared" ref="AC834:AP834" si="739">AC816+AC825</f>
        <v>0</v>
      </c>
      <c r="AD834" s="37">
        <f t="shared" si="739"/>
        <v>0</v>
      </c>
      <c r="AE834" s="37">
        <f t="shared" si="739"/>
        <v>0</v>
      </c>
      <c r="AF834" s="37">
        <f t="shared" si="739"/>
        <v>0</v>
      </c>
      <c r="AG834" s="37">
        <f t="shared" si="739"/>
        <v>0</v>
      </c>
      <c r="AH834" s="37">
        <f t="shared" si="739"/>
        <v>1.1160000000000001</v>
      </c>
      <c r="AI834" s="37">
        <f t="shared" si="739"/>
        <v>1.1160000000000001</v>
      </c>
      <c r="AJ834" s="37">
        <f t="shared" si="739"/>
        <v>1.1160000000000001</v>
      </c>
      <c r="AK834" s="37">
        <f t="shared" si="739"/>
        <v>1.1160000000000001</v>
      </c>
      <c r="AL834" s="37">
        <f t="shared" si="739"/>
        <v>1.1160000000000001</v>
      </c>
      <c r="AM834" s="37">
        <f t="shared" si="739"/>
        <v>1.1160000000000001</v>
      </c>
      <c r="AN834" s="37">
        <f t="shared" si="739"/>
        <v>1.1160000000000001</v>
      </c>
      <c r="AO834" s="37">
        <f t="shared" si="739"/>
        <v>1.1160000000000001</v>
      </c>
      <c r="AP834" s="37">
        <f t="shared" si="739"/>
        <v>1.1160000000000001</v>
      </c>
    </row>
    <row r="835" spans="1:42" hidden="1" outlineLevel="2" x14ac:dyDescent="0.25">
      <c r="A835" s="5" t="s">
        <v>933</v>
      </c>
      <c r="B835" s="5" t="s">
        <v>872</v>
      </c>
      <c r="C835" s="5" t="s">
        <v>891</v>
      </c>
      <c r="D835" s="36"/>
      <c r="E835" s="36"/>
      <c r="F835" s="36"/>
      <c r="G835" s="36"/>
      <c r="H835" s="5" t="str">
        <f>INDEX(Variables!$B$5:$B$65,MATCH($A835,Variables!$A$5:$A$65,0))&amp;IF($C835="",""," | "&amp;INDEX(Mapping!$B$5:$B$26,MATCH($C835,Mapping!$A$5:$A$26,0))&amp;" | "&amp;INDEX(Mapping!$B$30:$B$41,MATCH($B835,Mapping!$A$30:$A$41,0)))</f>
        <v>Total new policy | Cement | Gasoline</v>
      </c>
      <c r="I835" s="5" t="str">
        <f>INDEX(Variables!$C$5:$C$65,MATCH($A835,Variables!$A$5:$A$65,0))</f>
        <v>$/GJ</v>
      </c>
      <c r="J835" s="5" t="str">
        <f>INDEX(Variables!$E$5:$E$65,MATCH($A835,Variables!$A$5:$A$65,0))</f>
        <v>New carbon tax + new excise tax</v>
      </c>
      <c r="K835" s="5"/>
      <c r="L835" s="23" t="str">
        <f>LOWER(Settings!$C$4)&amp;".mit."&amp;$A835&amp;IF($C835="","","."&amp;$C835&amp;"."&amp;$B835)&amp;IF(INDEX(Variables!$D$5:$D$65,MATCH($A835,Variables!$A$5:$A$65,0))="","","."&amp;INDEX(Variables!$D$5:$D$65,MATCH($A835,Variables!$A$5:$A$65,0)))&amp;"."&amp;L$5</f>
        <v>egy.mit.nce.cem.gso.a.1</v>
      </c>
      <c r="M835" s="38">
        <f t="shared" ref="M835:Z835" si="740">M817+M826</f>
        <v>0</v>
      </c>
      <c r="N835" s="37">
        <f t="shared" si="740"/>
        <v>0</v>
      </c>
      <c r="O835" s="37">
        <f t="shared" si="740"/>
        <v>0</v>
      </c>
      <c r="P835" s="37">
        <f t="shared" si="740"/>
        <v>0</v>
      </c>
      <c r="Q835" s="37">
        <f t="shared" si="740"/>
        <v>0</v>
      </c>
      <c r="R835" s="37">
        <f t="shared" si="740"/>
        <v>0</v>
      </c>
      <c r="S835" s="37">
        <f t="shared" si="740"/>
        <v>0</v>
      </c>
      <c r="T835" s="37">
        <f t="shared" si="740"/>
        <v>0</v>
      </c>
      <c r="U835" s="37">
        <f t="shared" si="740"/>
        <v>0</v>
      </c>
      <c r="V835" s="37">
        <f t="shared" si="740"/>
        <v>0</v>
      </c>
      <c r="W835" s="37">
        <f t="shared" si="740"/>
        <v>0</v>
      </c>
      <c r="X835" s="37">
        <f t="shared" si="740"/>
        <v>0</v>
      </c>
      <c r="Y835" s="37">
        <f t="shared" si="740"/>
        <v>0</v>
      </c>
      <c r="Z835" s="37">
        <f t="shared" si="740"/>
        <v>0</v>
      </c>
      <c r="AA835" s="37"/>
      <c r="AB835" s="23" t="str">
        <f>LOWER(Settings!$C$4)&amp;".mit."&amp;$A835&amp;IF($C835="","","."&amp;$C835&amp;"."&amp;$B835)&amp;IF(INDEX(Variables!$D$5:$D$65,MATCH($A835,Variables!$A$5:$A$65,0))="","","."&amp;INDEX(Variables!$D$5:$D$65,MATCH($A835,Variables!$A$5:$A$65,0)))&amp;"."&amp;AB$5</f>
        <v>egy.mit.nce.cem.gso.a.2</v>
      </c>
      <c r="AC835" s="38">
        <f t="shared" ref="AC835:AP835" si="741">AC817+AC826</f>
        <v>0</v>
      </c>
      <c r="AD835" s="37">
        <f t="shared" si="741"/>
        <v>0</v>
      </c>
      <c r="AE835" s="37">
        <f t="shared" si="741"/>
        <v>0</v>
      </c>
      <c r="AF835" s="37">
        <f t="shared" si="741"/>
        <v>0</v>
      </c>
      <c r="AG835" s="37">
        <f t="shared" si="741"/>
        <v>0</v>
      </c>
      <c r="AH835" s="37">
        <f t="shared" si="741"/>
        <v>1.3558600000000001</v>
      </c>
      <c r="AI835" s="37">
        <f t="shared" si="741"/>
        <v>1.3558600000000001</v>
      </c>
      <c r="AJ835" s="37">
        <f t="shared" si="741"/>
        <v>1.3558600000000001</v>
      </c>
      <c r="AK835" s="37">
        <f t="shared" si="741"/>
        <v>1.3558600000000001</v>
      </c>
      <c r="AL835" s="37">
        <f t="shared" si="741"/>
        <v>1.3558600000000001</v>
      </c>
      <c r="AM835" s="37">
        <f t="shared" si="741"/>
        <v>1.3558600000000001</v>
      </c>
      <c r="AN835" s="37">
        <f t="shared" si="741"/>
        <v>1.3558600000000001</v>
      </c>
      <c r="AO835" s="37">
        <f t="shared" si="741"/>
        <v>1.3558600000000001</v>
      </c>
      <c r="AP835" s="37">
        <f t="shared" si="741"/>
        <v>1.3558600000000001</v>
      </c>
    </row>
    <row r="836" spans="1:42" hidden="1" outlineLevel="2" x14ac:dyDescent="0.25">
      <c r="A836" s="5" t="s">
        <v>933</v>
      </c>
      <c r="B836" s="5" t="s">
        <v>873</v>
      </c>
      <c r="C836" s="5" t="s">
        <v>891</v>
      </c>
      <c r="D836" s="36"/>
      <c r="E836" s="36"/>
      <c r="F836" s="36"/>
      <c r="G836" s="36"/>
      <c r="H836" s="5" t="str">
        <f>INDEX(Variables!$B$5:$B$65,MATCH($A836,Variables!$A$5:$A$65,0))&amp;IF($C836="",""," | "&amp;INDEX(Mapping!$B$5:$B$26,MATCH($C836,Mapping!$A$5:$A$26,0))&amp;" | "&amp;INDEX(Mapping!$B$30:$B$41,MATCH($B836,Mapping!$A$30:$A$41,0)))</f>
        <v>Total new policy | Cement | Diesel</v>
      </c>
      <c r="I836" s="5" t="str">
        <f>INDEX(Variables!$C$5:$C$65,MATCH($A836,Variables!$A$5:$A$65,0))</f>
        <v>$/GJ</v>
      </c>
      <c r="J836" s="5" t="str">
        <f>INDEX(Variables!$E$5:$E$65,MATCH($A836,Variables!$A$5:$A$65,0))</f>
        <v>New carbon tax + new excise tax</v>
      </c>
      <c r="K836" s="5"/>
      <c r="L836" s="23" t="str">
        <f>LOWER(Settings!$C$4)&amp;".mit."&amp;$A836&amp;IF($C836="","","."&amp;$C836&amp;"."&amp;$B836)&amp;IF(INDEX(Variables!$D$5:$D$65,MATCH($A836,Variables!$A$5:$A$65,0))="","","."&amp;INDEX(Variables!$D$5:$D$65,MATCH($A836,Variables!$A$5:$A$65,0)))&amp;"."&amp;L$5</f>
        <v>egy.mit.nce.cem.die.a.1</v>
      </c>
      <c r="M836" s="38">
        <f t="shared" ref="M836:Z836" si="742">M818+M827</f>
        <v>0</v>
      </c>
      <c r="N836" s="37">
        <f t="shared" si="742"/>
        <v>0</v>
      </c>
      <c r="O836" s="37">
        <f t="shared" si="742"/>
        <v>0</v>
      </c>
      <c r="P836" s="37">
        <f t="shared" si="742"/>
        <v>0</v>
      </c>
      <c r="Q836" s="37">
        <f t="shared" si="742"/>
        <v>0</v>
      </c>
      <c r="R836" s="37">
        <f t="shared" si="742"/>
        <v>0</v>
      </c>
      <c r="S836" s="37">
        <f t="shared" si="742"/>
        <v>0</v>
      </c>
      <c r="T836" s="37">
        <f t="shared" si="742"/>
        <v>0</v>
      </c>
      <c r="U836" s="37">
        <f t="shared" si="742"/>
        <v>0</v>
      </c>
      <c r="V836" s="37">
        <f t="shared" si="742"/>
        <v>0</v>
      </c>
      <c r="W836" s="37">
        <f t="shared" si="742"/>
        <v>0</v>
      </c>
      <c r="X836" s="37">
        <f t="shared" si="742"/>
        <v>0</v>
      </c>
      <c r="Y836" s="37">
        <f t="shared" si="742"/>
        <v>0</v>
      </c>
      <c r="Z836" s="37">
        <f t="shared" si="742"/>
        <v>0</v>
      </c>
      <c r="AA836" s="37"/>
      <c r="AB836" s="23" t="str">
        <f>LOWER(Settings!$C$4)&amp;".mit."&amp;$A836&amp;IF($C836="","","."&amp;$C836&amp;"."&amp;$B836)&amp;IF(INDEX(Variables!$D$5:$D$65,MATCH($A836,Variables!$A$5:$A$65,0))="","","."&amp;INDEX(Variables!$D$5:$D$65,MATCH($A836,Variables!$A$5:$A$65,0)))&amp;"."&amp;AB$5</f>
        <v>egy.mit.nce.cem.die.a.2</v>
      </c>
      <c r="AC836" s="38">
        <f t="shared" ref="AC836:AP836" si="743">AC818+AC827</f>
        <v>0</v>
      </c>
      <c r="AD836" s="37">
        <f t="shared" si="743"/>
        <v>0</v>
      </c>
      <c r="AE836" s="37">
        <f t="shared" si="743"/>
        <v>0</v>
      </c>
      <c r="AF836" s="37">
        <f t="shared" si="743"/>
        <v>0</v>
      </c>
      <c r="AG836" s="37">
        <f t="shared" si="743"/>
        <v>0</v>
      </c>
      <c r="AH836" s="37">
        <f t="shared" si="743"/>
        <v>1.4368999999999998</v>
      </c>
      <c r="AI836" s="37">
        <f t="shared" si="743"/>
        <v>1.4368999999999998</v>
      </c>
      <c r="AJ836" s="37">
        <f t="shared" si="743"/>
        <v>1.4368999999999998</v>
      </c>
      <c r="AK836" s="37">
        <f t="shared" si="743"/>
        <v>1.4368999999999998</v>
      </c>
      <c r="AL836" s="37">
        <f t="shared" si="743"/>
        <v>1.4368999999999998</v>
      </c>
      <c r="AM836" s="37">
        <f t="shared" si="743"/>
        <v>1.4368999999999998</v>
      </c>
      <c r="AN836" s="37">
        <f t="shared" si="743"/>
        <v>1.4368999999999998</v>
      </c>
      <c r="AO836" s="37">
        <f t="shared" si="743"/>
        <v>1.4368999999999998</v>
      </c>
      <c r="AP836" s="37">
        <f t="shared" si="743"/>
        <v>1.4368999999999998</v>
      </c>
    </row>
    <row r="837" spans="1:42" hidden="1" outlineLevel="2" x14ac:dyDescent="0.25">
      <c r="A837" s="5" t="s">
        <v>933</v>
      </c>
      <c r="B837" s="5" t="s">
        <v>874</v>
      </c>
      <c r="C837" s="5" t="s">
        <v>891</v>
      </c>
      <c r="D837" s="36"/>
      <c r="E837" s="36"/>
      <c r="F837" s="36"/>
      <c r="G837" s="36"/>
      <c r="H837" s="5" t="str">
        <f>INDEX(Variables!$B$5:$B$65,MATCH($A837,Variables!$A$5:$A$65,0))&amp;IF($C837="",""," | "&amp;INDEX(Mapping!$B$5:$B$26,MATCH($C837,Mapping!$A$5:$A$26,0))&amp;" | "&amp;INDEX(Mapping!$B$30:$B$41,MATCH($B837,Mapping!$A$30:$A$41,0)))</f>
        <v>Total new policy | Cement | LPG</v>
      </c>
      <c r="I837" s="5" t="str">
        <f>INDEX(Variables!$C$5:$C$65,MATCH($A837,Variables!$A$5:$A$65,0))</f>
        <v>$/GJ</v>
      </c>
      <c r="J837" s="5" t="str">
        <f>INDEX(Variables!$E$5:$E$65,MATCH($A837,Variables!$A$5:$A$65,0))</f>
        <v>New carbon tax + new excise tax</v>
      </c>
      <c r="K837" s="5"/>
      <c r="L837" s="23" t="str">
        <f>LOWER(Settings!$C$4)&amp;".mit."&amp;$A837&amp;IF($C837="","","."&amp;$C837&amp;"."&amp;$B837)&amp;IF(INDEX(Variables!$D$5:$D$65,MATCH($A837,Variables!$A$5:$A$65,0))="","","."&amp;INDEX(Variables!$D$5:$D$65,MATCH($A837,Variables!$A$5:$A$65,0)))&amp;"."&amp;L$5</f>
        <v>egy.mit.nce.cem.lpg.a.1</v>
      </c>
      <c r="M837" s="38">
        <f t="shared" ref="M837:Z837" si="744">M819+M828</f>
        <v>0</v>
      </c>
      <c r="N837" s="37">
        <f t="shared" si="744"/>
        <v>0</v>
      </c>
      <c r="O837" s="37">
        <f t="shared" si="744"/>
        <v>0</v>
      </c>
      <c r="P837" s="37">
        <f t="shared" si="744"/>
        <v>0</v>
      </c>
      <c r="Q837" s="37">
        <f t="shared" si="744"/>
        <v>0</v>
      </c>
      <c r="R837" s="37">
        <f t="shared" si="744"/>
        <v>0</v>
      </c>
      <c r="S837" s="37">
        <f t="shared" si="744"/>
        <v>0</v>
      </c>
      <c r="T837" s="37">
        <f t="shared" si="744"/>
        <v>0</v>
      </c>
      <c r="U837" s="37">
        <f t="shared" si="744"/>
        <v>0</v>
      </c>
      <c r="V837" s="37">
        <f t="shared" si="744"/>
        <v>0</v>
      </c>
      <c r="W837" s="37">
        <f t="shared" si="744"/>
        <v>0</v>
      </c>
      <c r="X837" s="37">
        <f t="shared" si="744"/>
        <v>0</v>
      </c>
      <c r="Y837" s="37">
        <f t="shared" si="744"/>
        <v>0</v>
      </c>
      <c r="Z837" s="37">
        <f t="shared" si="744"/>
        <v>0</v>
      </c>
      <c r="AA837" s="37"/>
      <c r="AB837" s="23" t="str">
        <f>LOWER(Settings!$C$4)&amp;".mit."&amp;$A837&amp;IF($C837="","","."&amp;$C837&amp;"."&amp;$B837)&amp;IF(INDEX(Variables!$D$5:$D$65,MATCH($A837,Variables!$A$5:$A$65,0))="","","."&amp;INDEX(Variables!$D$5:$D$65,MATCH($A837,Variables!$A$5:$A$65,0)))&amp;"."&amp;AB$5</f>
        <v>egy.mit.nce.cem.lpg.a.2</v>
      </c>
      <c r="AC837" s="38">
        <f t="shared" ref="AC837:AP837" si="745">AC819+AC828</f>
        <v>0</v>
      </c>
      <c r="AD837" s="37">
        <f t="shared" si="745"/>
        <v>0</v>
      </c>
      <c r="AE837" s="37">
        <f t="shared" si="745"/>
        <v>0</v>
      </c>
      <c r="AF837" s="37">
        <f t="shared" si="745"/>
        <v>0</v>
      </c>
      <c r="AG837" s="37">
        <f t="shared" si="745"/>
        <v>0</v>
      </c>
      <c r="AH837" s="37">
        <f t="shared" si="745"/>
        <v>1.3719999999999999</v>
      </c>
      <c r="AI837" s="37">
        <f t="shared" si="745"/>
        <v>1.3719999999999999</v>
      </c>
      <c r="AJ837" s="37">
        <f t="shared" si="745"/>
        <v>1.3719999999999999</v>
      </c>
      <c r="AK837" s="37">
        <f t="shared" si="745"/>
        <v>1.3719999999999999</v>
      </c>
      <c r="AL837" s="37">
        <f t="shared" si="745"/>
        <v>1.3719999999999999</v>
      </c>
      <c r="AM837" s="37">
        <f t="shared" si="745"/>
        <v>1.3719999999999999</v>
      </c>
      <c r="AN837" s="37">
        <f t="shared" si="745"/>
        <v>1.3719999999999999</v>
      </c>
      <c r="AO837" s="37">
        <f t="shared" si="745"/>
        <v>1.3719999999999999</v>
      </c>
      <c r="AP837" s="37">
        <f t="shared" si="745"/>
        <v>1.3719999999999999</v>
      </c>
    </row>
    <row r="838" spans="1:42" hidden="1" outlineLevel="2" x14ac:dyDescent="0.25">
      <c r="A838" s="5" t="s">
        <v>933</v>
      </c>
      <c r="B838" s="5" t="s">
        <v>875</v>
      </c>
      <c r="C838" s="5" t="s">
        <v>891</v>
      </c>
      <c r="D838" s="36"/>
      <c r="E838" s="36"/>
      <c r="F838" s="36"/>
      <c r="G838" s="36"/>
      <c r="H838" s="5" t="str">
        <f>INDEX(Variables!$B$5:$B$65,MATCH($A838,Variables!$A$5:$A$65,0))&amp;IF($C838="",""," | "&amp;INDEX(Mapping!$B$5:$B$26,MATCH($C838,Mapping!$A$5:$A$26,0))&amp;" | "&amp;INDEX(Mapping!$B$30:$B$41,MATCH($B838,Mapping!$A$30:$A$41,0)))</f>
        <v>Total new policy | Cement | Kerosene</v>
      </c>
      <c r="I838" s="5" t="str">
        <f>INDEX(Variables!$C$5:$C$65,MATCH($A838,Variables!$A$5:$A$65,0))</f>
        <v>$/GJ</v>
      </c>
      <c r="J838" s="5" t="str">
        <f>INDEX(Variables!$E$5:$E$65,MATCH($A838,Variables!$A$5:$A$65,0))</f>
        <v>New carbon tax + new excise tax</v>
      </c>
      <c r="K838" s="5"/>
      <c r="L838" s="23" t="str">
        <f>LOWER(Settings!$C$4)&amp;".mit."&amp;$A838&amp;IF($C838="","","."&amp;$C838&amp;"."&amp;$B838)&amp;IF(INDEX(Variables!$D$5:$D$65,MATCH($A838,Variables!$A$5:$A$65,0))="","","."&amp;INDEX(Variables!$D$5:$D$65,MATCH($A838,Variables!$A$5:$A$65,0)))&amp;"."&amp;L$5</f>
        <v>egy.mit.nce.cem.ker.a.1</v>
      </c>
      <c r="M838" s="38">
        <f t="shared" ref="M838:Z838" si="746">M820+M829</f>
        <v>0</v>
      </c>
      <c r="N838" s="37">
        <f t="shared" si="746"/>
        <v>0</v>
      </c>
      <c r="O838" s="37">
        <f t="shared" si="746"/>
        <v>0</v>
      </c>
      <c r="P838" s="37">
        <f t="shared" si="746"/>
        <v>0</v>
      </c>
      <c r="Q838" s="37">
        <f t="shared" si="746"/>
        <v>0</v>
      </c>
      <c r="R838" s="37">
        <f t="shared" si="746"/>
        <v>0</v>
      </c>
      <c r="S838" s="37">
        <f t="shared" si="746"/>
        <v>0</v>
      </c>
      <c r="T838" s="37">
        <f t="shared" si="746"/>
        <v>0</v>
      </c>
      <c r="U838" s="37">
        <f t="shared" si="746"/>
        <v>0</v>
      </c>
      <c r="V838" s="37">
        <f t="shared" si="746"/>
        <v>0</v>
      </c>
      <c r="W838" s="37">
        <f t="shared" si="746"/>
        <v>0</v>
      </c>
      <c r="X838" s="37">
        <f t="shared" si="746"/>
        <v>0</v>
      </c>
      <c r="Y838" s="37">
        <f t="shared" si="746"/>
        <v>0</v>
      </c>
      <c r="Z838" s="37">
        <f t="shared" si="746"/>
        <v>0</v>
      </c>
      <c r="AA838" s="37"/>
      <c r="AB838" s="23" t="str">
        <f>LOWER(Settings!$C$4)&amp;".mit."&amp;$A838&amp;IF($C838="","","."&amp;$C838&amp;"."&amp;$B838)&amp;IF(INDEX(Variables!$D$5:$D$65,MATCH($A838,Variables!$A$5:$A$65,0))="","","."&amp;INDEX(Variables!$D$5:$D$65,MATCH($A838,Variables!$A$5:$A$65,0)))&amp;"."&amp;AB$5</f>
        <v>egy.mit.nce.cem.ker.a.2</v>
      </c>
      <c r="AC838" s="38">
        <f t="shared" ref="AC838:AP838" si="747">AC820+AC829</f>
        <v>0</v>
      </c>
      <c r="AD838" s="37">
        <f t="shared" si="747"/>
        <v>0</v>
      </c>
      <c r="AE838" s="37">
        <f t="shared" si="747"/>
        <v>0</v>
      </c>
      <c r="AF838" s="37">
        <f t="shared" si="747"/>
        <v>0</v>
      </c>
      <c r="AG838" s="37">
        <f t="shared" si="747"/>
        <v>0</v>
      </c>
      <c r="AH838" s="37">
        <f t="shared" si="747"/>
        <v>1.3558600000000001</v>
      </c>
      <c r="AI838" s="37">
        <f t="shared" si="747"/>
        <v>1.3558600000000001</v>
      </c>
      <c r="AJ838" s="37">
        <f t="shared" si="747"/>
        <v>1.3558600000000001</v>
      </c>
      <c r="AK838" s="37">
        <f t="shared" si="747"/>
        <v>1.3558600000000001</v>
      </c>
      <c r="AL838" s="37">
        <f t="shared" si="747"/>
        <v>1.3558600000000001</v>
      </c>
      <c r="AM838" s="37">
        <f t="shared" si="747"/>
        <v>1.3558600000000001</v>
      </c>
      <c r="AN838" s="37">
        <f t="shared" si="747"/>
        <v>1.3558600000000001</v>
      </c>
      <c r="AO838" s="37">
        <f t="shared" si="747"/>
        <v>1.3558600000000001</v>
      </c>
      <c r="AP838" s="37">
        <f t="shared" si="747"/>
        <v>1.3558600000000001</v>
      </c>
    </row>
    <row r="839" spans="1:42" hidden="1" outlineLevel="2" x14ac:dyDescent="0.25">
      <c r="A839" s="5" t="s">
        <v>933</v>
      </c>
      <c r="B839" s="5" t="s">
        <v>876</v>
      </c>
      <c r="C839" s="5" t="s">
        <v>891</v>
      </c>
      <c r="D839" s="36"/>
      <c r="E839" s="36"/>
      <c r="F839" s="36"/>
      <c r="G839" s="36"/>
      <c r="H839" s="5" t="str">
        <f>INDEX(Variables!$B$5:$B$65,MATCH($A839,Variables!$A$5:$A$65,0))&amp;IF($C839="",""," | "&amp;INDEX(Mapping!$B$5:$B$26,MATCH($C839,Mapping!$A$5:$A$26,0))&amp;" | "&amp;INDEX(Mapping!$B$30:$B$41,MATCH($B839,Mapping!$A$30:$A$41,0)))</f>
        <v>Total new policy | Cement | Other oil products</v>
      </c>
      <c r="I839" s="5" t="str">
        <f>INDEX(Variables!$C$5:$C$65,MATCH($A839,Variables!$A$5:$A$65,0))</f>
        <v>$/GJ</v>
      </c>
      <c r="J839" s="5" t="str">
        <f>INDEX(Variables!$E$5:$E$65,MATCH($A839,Variables!$A$5:$A$65,0))</f>
        <v>New carbon tax + new excise tax</v>
      </c>
      <c r="K839" s="5"/>
      <c r="L839" s="23" t="str">
        <f>LOWER(Settings!$C$4)&amp;".mit."&amp;$A839&amp;IF($C839="","","."&amp;$C839&amp;"."&amp;$B839)&amp;IF(INDEX(Variables!$D$5:$D$65,MATCH($A839,Variables!$A$5:$A$65,0))="","","."&amp;INDEX(Variables!$D$5:$D$65,MATCH($A839,Variables!$A$5:$A$65,0)))&amp;"."&amp;L$5</f>
        <v>egy.mit.nce.cem.oop.a.1</v>
      </c>
      <c r="M839" s="38">
        <f t="shared" ref="M839:Z839" si="748">M821+M830</f>
        <v>0</v>
      </c>
      <c r="N839" s="37">
        <f t="shared" si="748"/>
        <v>0</v>
      </c>
      <c r="O839" s="37">
        <f t="shared" si="748"/>
        <v>0</v>
      </c>
      <c r="P839" s="37">
        <f t="shared" si="748"/>
        <v>0</v>
      </c>
      <c r="Q839" s="37">
        <f t="shared" si="748"/>
        <v>0</v>
      </c>
      <c r="R839" s="37">
        <f t="shared" si="748"/>
        <v>0</v>
      </c>
      <c r="S839" s="37">
        <f t="shared" si="748"/>
        <v>0</v>
      </c>
      <c r="T839" s="37">
        <f t="shared" si="748"/>
        <v>0</v>
      </c>
      <c r="U839" s="37">
        <f t="shared" si="748"/>
        <v>0</v>
      </c>
      <c r="V839" s="37">
        <f t="shared" si="748"/>
        <v>0</v>
      </c>
      <c r="W839" s="37">
        <f t="shared" si="748"/>
        <v>0</v>
      </c>
      <c r="X839" s="37">
        <f t="shared" si="748"/>
        <v>0</v>
      </c>
      <c r="Y839" s="37">
        <f t="shared" si="748"/>
        <v>0</v>
      </c>
      <c r="Z839" s="37">
        <f t="shared" si="748"/>
        <v>0</v>
      </c>
      <c r="AA839" s="37"/>
      <c r="AB839" s="23" t="str">
        <f>LOWER(Settings!$C$4)&amp;".mit."&amp;$A839&amp;IF($C839="","","."&amp;$C839&amp;"."&amp;$B839)&amp;IF(INDEX(Variables!$D$5:$D$65,MATCH($A839,Variables!$A$5:$A$65,0))="","","."&amp;INDEX(Variables!$D$5:$D$65,MATCH($A839,Variables!$A$5:$A$65,0)))&amp;"."&amp;AB$5</f>
        <v>egy.mit.nce.cem.oop.a.2</v>
      </c>
      <c r="AC839" s="38">
        <f t="shared" ref="AC839:AP839" si="749">AC821+AC830</f>
        <v>0</v>
      </c>
      <c r="AD839" s="37">
        <f t="shared" si="749"/>
        <v>0</v>
      </c>
      <c r="AE839" s="37">
        <f t="shared" si="749"/>
        <v>0</v>
      </c>
      <c r="AF839" s="37">
        <f t="shared" si="749"/>
        <v>0</v>
      </c>
      <c r="AG839" s="37">
        <f t="shared" si="749"/>
        <v>0</v>
      </c>
      <c r="AH839" s="37">
        <f t="shared" si="749"/>
        <v>1.534</v>
      </c>
      <c r="AI839" s="37">
        <f t="shared" si="749"/>
        <v>1.534</v>
      </c>
      <c r="AJ839" s="37">
        <f t="shared" si="749"/>
        <v>1.534</v>
      </c>
      <c r="AK839" s="37">
        <f t="shared" si="749"/>
        <v>1.534</v>
      </c>
      <c r="AL839" s="37">
        <f t="shared" si="749"/>
        <v>1.534</v>
      </c>
      <c r="AM839" s="37">
        <f t="shared" si="749"/>
        <v>1.534</v>
      </c>
      <c r="AN839" s="37">
        <f t="shared" si="749"/>
        <v>1.534</v>
      </c>
      <c r="AO839" s="37">
        <f t="shared" si="749"/>
        <v>1.534</v>
      </c>
      <c r="AP839" s="37">
        <f t="shared" si="749"/>
        <v>1.534</v>
      </c>
    </row>
    <row r="840" spans="1:42" hidden="1" outlineLevel="2" x14ac:dyDescent="0.25">
      <c r="A840" s="5" t="s">
        <v>933</v>
      </c>
      <c r="B840" s="5" t="s">
        <v>877</v>
      </c>
      <c r="C840" s="5" t="s">
        <v>891</v>
      </c>
      <c r="D840" s="36"/>
      <c r="E840" s="36"/>
      <c r="F840" s="36"/>
      <c r="G840" s="36"/>
      <c r="H840" s="5" t="str">
        <f>INDEX(Variables!$B$5:$B$65,MATCH($A840,Variables!$A$5:$A$65,0))&amp;IF($C840="",""," | "&amp;INDEX(Mapping!$B$5:$B$26,MATCH($C840,Mapping!$A$5:$A$26,0))&amp;" | "&amp;INDEX(Mapping!$B$30:$B$41,MATCH($B840,Mapping!$A$30:$A$41,0)))</f>
        <v>Total new policy | Cement | Biomass</v>
      </c>
      <c r="I840" s="5" t="str">
        <f>INDEX(Variables!$C$5:$C$65,MATCH($A840,Variables!$A$5:$A$65,0))</f>
        <v>$/GJ</v>
      </c>
      <c r="J840" s="5" t="str">
        <f>INDEX(Variables!$E$5:$E$65,MATCH($A840,Variables!$A$5:$A$65,0))</f>
        <v>New carbon tax + new excise tax</v>
      </c>
      <c r="K840" s="5"/>
      <c r="L840" s="23" t="str">
        <f>LOWER(Settings!$C$4)&amp;".mit."&amp;$A840&amp;IF($C840="","","."&amp;$C840&amp;"."&amp;$B840)&amp;IF(INDEX(Variables!$D$5:$D$65,MATCH($A840,Variables!$A$5:$A$65,0))="","","."&amp;INDEX(Variables!$D$5:$D$65,MATCH($A840,Variables!$A$5:$A$65,0)))&amp;"."&amp;L$5</f>
        <v>egy.mit.nce.cem.bio.a.1</v>
      </c>
      <c r="M840" s="38">
        <f t="shared" ref="M840:Z840" si="750">M822+M831</f>
        <v>0</v>
      </c>
      <c r="N840" s="37">
        <f t="shared" si="750"/>
        <v>0</v>
      </c>
      <c r="O840" s="37">
        <f t="shared" si="750"/>
        <v>0</v>
      </c>
      <c r="P840" s="37">
        <f t="shared" si="750"/>
        <v>0</v>
      </c>
      <c r="Q840" s="37">
        <f t="shared" si="750"/>
        <v>0</v>
      </c>
      <c r="R840" s="37">
        <f t="shared" si="750"/>
        <v>0</v>
      </c>
      <c r="S840" s="37">
        <f t="shared" si="750"/>
        <v>0</v>
      </c>
      <c r="T840" s="37">
        <f t="shared" si="750"/>
        <v>0</v>
      </c>
      <c r="U840" s="37">
        <f t="shared" si="750"/>
        <v>0</v>
      </c>
      <c r="V840" s="37">
        <f t="shared" si="750"/>
        <v>0</v>
      </c>
      <c r="W840" s="37">
        <f t="shared" si="750"/>
        <v>0</v>
      </c>
      <c r="X840" s="37">
        <f t="shared" si="750"/>
        <v>0</v>
      </c>
      <c r="Y840" s="37">
        <f t="shared" si="750"/>
        <v>0</v>
      </c>
      <c r="Z840" s="37">
        <f t="shared" si="750"/>
        <v>0</v>
      </c>
      <c r="AA840" s="37"/>
      <c r="AB840" s="23" t="str">
        <f>LOWER(Settings!$C$4)&amp;".mit."&amp;$A840&amp;IF($C840="","","."&amp;$C840&amp;"."&amp;$B840)&amp;IF(INDEX(Variables!$D$5:$D$65,MATCH($A840,Variables!$A$5:$A$65,0))="","","."&amp;INDEX(Variables!$D$5:$D$65,MATCH($A840,Variables!$A$5:$A$65,0)))&amp;"."&amp;AB$5</f>
        <v>egy.mit.nce.cem.bio.a.2</v>
      </c>
      <c r="AC840" s="38">
        <f t="shared" ref="AC840:AP840" si="751">AC822+AC831</f>
        <v>0</v>
      </c>
      <c r="AD840" s="37">
        <f t="shared" si="751"/>
        <v>0</v>
      </c>
      <c r="AE840" s="37">
        <f t="shared" si="751"/>
        <v>0</v>
      </c>
      <c r="AF840" s="37">
        <f t="shared" si="751"/>
        <v>0</v>
      </c>
      <c r="AG840" s="37">
        <f t="shared" si="751"/>
        <v>0</v>
      </c>
      <c r="AH840" s="37">
        <f t="shared" si="751"/>
        <v>0</v>
      </c>
      <c r="AI840" s="37">
        <f t="shared" si="751"/>
        <v>0</v>
      </c>
      <c r="AJ840" s="37">
        <f t="shared" si="751"/>
        <v>0</v>
      </c>
      <c r="AK840" s="37">
        <f t="shared" si="751"/>
        <v>0</v>
      </c>
      <c r="AL840" s="37">
        <f t="shared" si="751"/>
        <v>0</v>
      </c>
      <c r="AM840" s="37">
        <f t="shared" si="751"/>
        <v>0</v>
      </c>
      <c r="AN840" s="37">
        <f t="shared" si="751"/>
        <v>0</v>
      </c>
      <c r="AO840" s="37">
        <f t="shared" si="751"/>
        <v>0</v>
      </c>
      <c r="AP840" s="37">
        <f t="shared" si="751"/>
        <v>0</v>
      </c>
    </row>
    <row r="841" spans="1:42" hidden="1" outlineLevel="2" x14ac:dyDescent="0.25"/>
    <row r="842" spans="1:42" hidden="1" outlineLevel="2" x14ac:dyDescent="0.25">
      <c r="A842" s="5" t="s">
        <v>934</v>
      </c>
      <c r="B842" s="5" t="s">
        <v>869</v>
      </c>
      <c r="C842" s="5" t="s">
        <v>891</v>
      </c>
      <c r="D842" s="37">
        <f>INDEX(Inputs!$R$5:$R$132,MATCH($B842&amp;"|"&amp;$C842,Inputs!$A$5:$A$132,0))</f>
        <v>3</v>
      </c>
      <c r="E842" s="37">
        <f>INDEX(Inputs!$S$5:$S$132,MATCH($B842&amp;"|"&amp;$C842,Inputs!$A$5:$A$132,0))</f>
        <v>0</v>
      </c>
      <c r="F842" s="36"/>
      <c r="G842" s="36"/>
      <c r="H842" s="5" t="str">
        <f>INDEX(Variables!$B$5:$B$65,MATCH($A842,Variables!$A$5:$A$65,0))&amp;IF($C842="",""," | "&amp;INDEX(Mapping!$B$5:$B$26,MATCH($C842,Mapping!$A$5:$A$26,0))&amp;" | "&amp;INDEX(Mapping!$B$30:$B$41,MATCH($B842,Mapping!$A$30:$A$41,0)))</f>
        <v>After-tax price | Cement | Coal</v>
      </c>
      <c r="I842" s="5" t="str">
        <f>INDEX(Variables!$C$5:$C$65,MATCH($A842,Variables!$A$5:$A$65,0))</f>
        <v>$/GJ real</v>
      </c>
      <c r="J842" s="5" t="str">
        <f>INDEX(Variables!$E$5:$E$65,MATCH($A842,Variables!$A$5:$A$65,0))</f>
        <v>max(rpb of the price fuel + nce x (1 + VAT rate), 0.01)</v>
      </c>
      <c r="K842" s="5"/>
      <c r="L842" s="23" t="str">
        <f>LOWER(Settings!$C$4)&amp;".mit."&amp;$A842&amp;IF($C842="","","."&amp;$C842&amp;"."&amp;$B842)&amp;IF(INDEX(Variables!$D$5:$D$65,MATCH($A842,Variables!$A$5:$A$65,0))="","","."&amp;INDEX(Variables!$D$5:$D$65,MATCH($A842,Variables!$A$5:$A$65,0)))&amp;"."&amp;L$5</f>
        <v>egy.mit.atp.cem.coa.e.1</v>
      </c>
      <c r="M842" s="38">
        <f t="shared" ref="M842:Y842" si="752">MAX(INDEX(M$184:M$195,$D842)+M833*(1+$E842),0.01)</f>
        <v>11.467079025356757</v>
      </c>
      <c r="N842" s="37">
        <f t="shared" si="752"/>
        <v>8.8301631277145294</v>
      </c>
      <c r="O842" s="37">
        <f t="shared" si="752"/>
        <v>7.7211744405825611</v>
      </c>
      <c r="P842" s="37">
        <f t="shared" si="752"/>
        <v>7.2747771385179094</v>
      </c>
      <c r="Q842" s="37">
        <f t="shared" si="752"/>
        <v>7.5207397457979015</v>
      </c>
      <c r="R842" s="37">
        <f t="shared" si="752"/>
        <v>7.5762227077119633</v>
      </c>
      <c r="S842" s="37">
        <f t="shared" si="752"/>
        <v>7.5499147722595765</v>
      </c>
      <c r="T842" s="37">
        <f t="shared" si="752"/>
        <v>7.5217026616253753</v>
      </c>
      <c r="U842" s="37">
        <f t="shared" si="752"/>
        <v>7.4915083708146737</v>
      </c>
      <c r="V842" s="37">
        <f t="shared" si="752"/>
        <v>7.4623696512197375</v>
      </c>
      <c r="W842" s="37">
        <f t="shared" si="752"/>
        <v>7.4623696512197375</v>
      </c>
      <c r="X842" s="37">
        <f t="shared" si="752"/>
        <v>7.4623696512197375</v>
      </c>
      <c r="Y842" s="37">
        <f t="shared" si="752"/>
        <v>7.4623696512197375</v>
      </c>
      <c r="Z842" s="39">
        <f>POSTTAX(INDEX(Z$184:Z$195,$D842),Z833,$E842)</f>
        <v>7.4623696512197375</v>
      </c>
      <c r="AA842" s="39"/>
      <c r="AB842" s="23" t="str">
        <f>LOWER(Settings!$C$4)&amp;".mit."&amp;$A842&amp;IF($C842="","","."&amp;$C842&amp;"."&amp;$B842)&amp;IF(INDEX(Variables!$D$5:$D$65,MATCH($A842,Variables!$A$5:$A$65,0))="","","."&amp;INDEX(Variables!$D$5:$D$65,MATCH($A842,Variables!$A$5:$A$65,0)))&amp;"."&amp;AB$5</f>
        <v>egy.mit.atp.cem.coa.e.2</v>
      </c>
      <c r="AC842" s="38">
        <f t="shared" ref="AC842:AO842" si="753">MAX(INDEX(AC$184:AC$195,$D842)+AC833*(1+$E842),0.01)</f>
        <v>11.467079025356757</v>
      </c>
      <c r="AD842" s="37">
        <f t="shared" si="753"/>
        <v>8.8301631277145294</v>
      </c>
      <c r="AE842" s="37">
        <f t="shared" si="753"/>
        <v>7.7211744405825611</v>
      </c>
      <c r="AF842" s="37">
        <f t="shared" si="753"/>
        <v>7.2747771385179094</v>
      </c>
      <c r="AG842" s="37">
        <f t="shared" si="753"/>
        <v>7.5207397457979015</v>
      </c>
      <c r="AH842" s="37">
        <f t="shared" si="753"/>
        <v>9.5762227077119633</v>
      </c>
      <c r="AI842" s="37">
        <f t="shared" si="753"/>
        <v>9.5499147722595765</v>
      </c>
      <c r="AJ842" s="37">
        <f t="shared" si="753"/>
        <v>9.5217026616253762</v>
      </c>
      <c r="AK842" s="37">
        <f t="shared" si="753"/>
        <v>9.4915083708146746</v>
      </c>
      <c r="AL842" s="37">
        <f t="shared" si="753"/>
        <v>9.4623696512197384</v>
      </c>
      <c r="AM842" s="37">
        <f t="shared" si="753"/>
        <v>9.4623696512197384</v>
      </c>
      <c r="AN842" s="37">
        <f t="shared" si="753"/>
        <v>9.4623696512197384</v>
      </c>
      <c r="AO842" s="37">
        <f t="shared" si="753"/>
        <v>9.4623696512197384</v>
      </c>
      <c r="AP842" s="39">
        <f>POSTTAX(INDEX(AP$184:AP$195,$D842),AP833,$E842)</f>
        <v>9.4623696512197384</v>
      </c>
    </row>
    <row r="843" spans="1:42" hidden="1" outlineLevel="2" x14ac:dyDescent="0.25">
      <c r="A843" s="5" t="s">
        <v>934</v>
      </c>
      <c r="B843" s="5" t="s">
        <v>871</v>
      </c>
      <c r="C843" s="5" t="s">
        <v>891</v>
      </c>
      <c r="D843" s="37">
        <f>INDEX(Inputs!$R$5:$R$132,MATCH($B843&amp;"|"&amp;$C843,Inputs!$A$5:$A$132,0))</f>
        <v>6</v>
      </c>
      <c r="E843" s="37">
        <f>INDEX(Inputs!$S$5:$S$132,MATCH($B843&amp;"|"&amp;$C843,Inputs!$A$5:$A$132,0))</f>
        <v>0</v>
      </c>
      <c r="F843" s="36"/>
      <c r="G843" s="36"/>
      <c r="H843" s="5" t="str">
        <f>INDEX(Variables!$B$5:$B$65,MATCH($A843,Variables!$A$5:$A$65,0))&amp;IF($C843="",""," | "&amp;INDEX(Mapping!$B$5:$B$26,MATCH($C843,Mapping!$A$5:$A$26,0))&amp;" | "&amp;INDEX(Mapping!$B$30:$B$41,MATCH($B843,Mapping!$A$30:$A$41,0)))</f>
        <v>After-tax price | Cement | Natural gas</v>
      </c>
      <c r="I843" s="5" t="str">
        <f>INDEX(Variables!$C$5:$C$65,MATCH($A843,Variables!$A$5:$A$65,0))</f>
        <v>$/GJ real</v>
      </c>
      <c r="J843" s="5" t="str">
        <f>INDEX(Variables!$E$5:$E$65,MATCH($A843,Variables!$A$5:$A$65,0))</f>
        <v>max(rpb of the price fuel + nce x (1 + VAT rate), 0.01)</v>
      </c>
      <c r="K843" s="5"/>
      <c r="L843" s="23" t="str">
        <f>LOWER(Settings!$C$4)&amp;".mit."&amp;$A843&amp;IF($C843="","","."&amp;$C843&amp;"."&amp;$B843)&amp;IF(INDEX(Variables!$D$5:$D$65,MATCH($A843,Variables!$A$5:$A$65,0))="","","."&amp;INDEX(Variables!$D$5:$D$65,MATCH($A843,Variables!$A$5:$A$65,0)))&amp;"."&amp;L$5</f>
        <v>egy.mit.atp.cem.nga.e.1</v>
      </c>
      <c r="M843" s="38">
        <f t="shared" ref="M843:Y843" si="754">MAX(INDEX(M$184:M$195,$D843)+M834*(1+$E843),0.01)</f>
        <v>5.3362217651456945</v>
      </c>
      <c r="N843" s="37">
        <f t="shared" si="754"/>
        <v>5.010091319619435</v>
      </c>
      <c r="O843" s="37">
        <f t="shared" si="754"/>
        <v>5.0870036796421561</v>
      </c>
      <c r="P843" s="37">
        <f t="shared" si="754"/>
        <v>5.0870036796421561</v>
      </c>
      <c r="Q843" s="37">
        <f t="shared" si="754"/>
        <v>5.0870036796421561</v>
      </c>
      <c r="R843" s="37">
        <f t="shared" si="754"/>
        <v>5.0870036796421561</v>
      </c>
      <c r="S843" s="37">
        <f t="shared" si="754"/>
        <v>5.0870036796421561</v>
      </c>
      <c r="T843" s="37">
        <f t="shared" si="754"/>
        <v>5.0870036796421561</v>
      </c>
      <c r="U843" s="37">
        <f t="shared" si="754"/>
        <v>5.0870036796421561</v>
      </c>
      <c r="V843" s="37">
        <f t="shared" si="754"/>
        <v>5.0870036796421561</v>
      </c>
      <c r="W843" s="37">
        <f t="shared" si="754"/>
        <v>5.0870036796421561</v>
      </c>
      <c r="X843" s="37">
        <f t="shared" si="754"/>
        <v>5.0870036796421561</v>
      </c>
      <c r="Y843" s="37">
        <f t="shared" si="754"/>
        <v>5.0870036796421561</v>
      </c>
      <c r="Z843" s="39">
        <f>POSTTAX(INDEX(Z$184:Z$195,$D843),Z834,$E843)</f>
        <v>5.0870036796421561</v>
      </c>
      <c r="AA843" s="39"/>
      <c r="AB843" s="23" t="str">
        <f>LOWER(Settings!$C$4)&amp;".mit."&amp;$A843&amp;IF($C843="","","."&amp;$C843&amp;"."&amp;$B843)&amp;IF(INDEX(Variables!$D$5:$D$65,MATCH($A843,Variables!$A$5:$A$65,0))="","","."&amp;INDEX(Variables!$D$5:$D$65,MATCH($A843,Variables!$A$5:$A$65,0)))&amp;"."&amp;AB$5</f>
        <v>egy.mit.atp.cem.nga.e.2</v>
      </c>
      <c r="AC843" s="38">
        <f t="shared" ref="AC843:AO843" si="755">MAX(INDEX(AC$184:AC$195,$D843)+AC834*(1+$E843),0.01)</f>
        <v>5.3362217651456945</v>
      </c>
      <c r="AD843" s="37">
        <f t="shared" si="755"/>
        <v>5.010091319619435</v>
      </c>
      <c r="AE843" s="37">
        <f t="shared" si="755"/>
        <v>5.0870036796421561</v>
      </c>
      <c r="AF843" s="37">
        <f t="shared" si="755"/>
        <v>5.0870036796421561</v>
      </c>
      <c r="AG843" s="37">
        <f t="shared" si="755"/>
        <v>5.0870036796421561</v>
      </c>
      <c r="AH843" s="37">
        <f t="shared" si="755"/>
        <v>6.2030036796421566</v>
      </c>
      <c r="AI843" s="37">
        <f t="shared" si="755"/>
        <v>6.2030036796421566</v>
      </c>
      <c r="AJ843" s="37">
        <f t="shared" si="755"/>
        <v>6.2030036796421566</v>
      </c>
      <c r="AK843" s="37">
        <f t="shared" si="755"/>
        <v>6.2030036796421566</v>
      </c>
      <c r="AL843" s="37">
        <f t="shared" si="755"/>
        <v>6.2030036796421566</v>
      </c>
      <c r="AM843" s="37">
        <f t="shared" si="755"/>
        <v>6.2030036796421566</v>
      </c>
      <c r="AN843" s="37">
        <f t="shared" si="755"/>
        <v>6.2030036796421566</v>
      </c>
      <c r="AO843" s="37">
        <f t="shared" si="755"/>
        <v>6.2030036796421566</v>
      </c>
      <c r="AP843" s="39">
        <f>POSTTAX(INDEX(AP$184:AP$195,$D843),AP834,$E843)</f>
        <v>6.2030036796421566</v>
      </c>
    </row>
    <row r="844" spans="1:42" hidden="1" outlineLevel="2" x14ac:dyDescent="0.25">
      <c r="A844" s="5" t="s">
        <v>934</v>
      </c>
      <c r="B844" s="5" t="s">
        <v>872</v>
      </c>
      <c r="C844" s="5" t="s">
        <v>891</v>
      </c>
      <c r="D844" s="37">
        <f>INDEX(Inputs!$R$5:$R$132,MATCH($B844&amp;"|"&amp;$C844,Inputs!$A$5:$A$132,0))</f>
        <v>7</v>
      </c>
      <c r="E844" s="37">
        <f>INDEX(Inputs!$S$5:$S$132,MATCH($B844&amp;"|"&amp;$C844,Inputs!$A$5:$A$132,0))</f>
        <v>0.14000000000000001</v>
      </c>
      <c r="F844" s="36"/>
      <c r="G844" s="36"/>
      <c r="H844" s="5" t="str">
        <f>INDEX(Variables!$B$5:$B$65,MATCH($A844,Variables!$A$5:$A$65,0))&amp;IF($C844="",""," | "&amp;INDEX(Mapping!$B$5:$B$26,MATCH($C844,Mapping!$A$5:$A$26,0))&amp;" | "&amp;INDEX(Mapping!$B$30:$B$41,MATCH($B844,Mapping!$A$30:$A$41,0)))</f>
        <v>After-tax price | Cement | Gasoline</v>
      </c>
      <c r="I844" s="5" t="str">
        <f>INDEX(Variables!$C$5:$C$65,MATCH($A844,Variables!$A$5:$A$65,0))</f>
        <v>$/GJ real</v>
      </c>
      <c r="J844" s="5" t="str">
        <f>INDEX(Variables!$E$5:$E$65,MATCH($A844,Variables!$A$5:$A$65,0))</f>
        <v>max(rpb of the price fuel + nce x (1 + VAT rate), 0.01)</v>
      </c>
      <c r="K844" s="5"/>
      <c r="L844" s="23" t="str">
        <f>LOWER(Settings!$C$4)&amp;".mit."&amp;$A844&amp;IF($C844="","","."&amp;$C844&amp;"."&amp;$B844)&amp;IF(INDEX(Variables!$D$5:$D$65,MATCH($A844,Variables!$A$5:$A$65,0))="","","."&amp;INDEX(Variables!$D$5:$D$65,MATCH($A844,Variables!$A$5:$A$65,0)))&amp;"."&amp;L$5</f>
        <v>egy.mit.atp.cem.gso.e.1</v>
      </c>
      <c r="M844" s="38">
        <f t="shared" ref="M844:Y844" si="756">MAX(INDEX(M$184:M$195,$D844)+M835*(1+$E844),0.01)</f>
        <v>17.158693776206693</v>
      </c>
      <c r="N844" s="37">
        <f t="shared" si="756"/>
        <v>11.745025717344719</v>
      </c>
      <c r="O844" s="37">
        <f t="shared" si="756"/>
        <v>9.5760091057976258</v>
      </c>
      <c r="P844" s="37">
        <f t="shared" si="756"/>
        <v>9.5760091057976258</v>
      </c>
      <c r="Q844" s="37">
        <f t="shared" si="756"/>
        <v>9.5760091057976258</v>
      </c>
      <c r="R844" s="37">
        <f t="shared" si="756"/>
        <v>9.5760091057976258</v>
      </c>
      <c r="S844" s="37">
        <f t="shared" si="756"/>
        <v>9.5760091057976258</v>
      </c>
      <c r="T844" s="37">
        <f t="shared" si="756"/>
        <v>9.5760091057976258</v>
      </c>
      <c r="U844" s="37">
        <f t="shared" si="756"/>
        <v>9.5760091057976258</v>
      </c>
      <c r="V844" s="37">
        <f t="shared" si="756"/>
        <v>9.5760091057976258</v>
      </c>
      <c r="W844" s="37">
        <f t="shared" si="756"/>
        <v>9.5760091057976258</v>
      </c>
      <c r="X844" s="37">
        <f t="shared" si="756"/>
        <v>9.5760091057976258</v>
      </c>
      <c r="Y844" s="37">
        <f t="shared" si="756"/>
        <v>9.5760091057976258</v>
      </c>
      <c r="Z844" s="39">
        <f>POSTTAX(INDEX(Z$184:Z$195,$D844),Z835,$E844)</f>
        <v>9.5760091057976258</v>
      </c>
      <c r="AA844" s="39"/>
      <c r="AB844" s="23" t="str">
        <f>LOWER(Settings!$C$4)&amp;".mit."&amp;$A844&amp;IF($C844="","","."&amp;$C844&amp;"."&amp;$B844)&amp;IF(INDEX(Variables!$D$5:$D$65,MATCH($A844,Variables!$A$5:$A$65,0))="","","."&amp;INDEX(Variables!$D$5:$D$65,MATCH($A844,Variables!$A$5:$A$65,0)))&amp;"."&amp;AB$5</f>
        <v>egy.mit.atp.cem.gso.e.2</v>
      </c>
      <c r="AC844" s="38">
        <f t="shared" ref="AC844:AO844" si="757">MAX(INDEX(AC$184:AC$195,$D844)+AC835*(1+$E844),0.01)</f>
        <v>17.158693776206693</v>
      </c>
      <c r="AD844" s="37">
        <f t="shared" si="757"/>
        <v>11.745025717344719</v>
      </c>
      <c r="AE844" s="37">
        <f t="shared" si="757"/>
        <v>9.5760091057976258</v>
      </c>
      <c r="AF844" s="37">
        <f t="shared" si="757"/>
        <v>9.5760091057976258</v>
      </c>
      <c r="AG844" s="37">
        <f t="shared" si="757"/>
        <v>9.5760091057976258</v>
      </c>
      <c r="AH844" s="37">
        <f t="shared" si="757"/>
        <v>11.121689505797626</v>
      </c>
      <c r="AI844" s="37">
        <f t="shared" si="757"/>
        <v>11.121689505797626</v>
      </c>
      <c r="AJ844" s="37">
        <f t="shared" si="757"/>
        <v>11.121689505797626</v>
      </c>
      <c r="AK844" s="37">
        <f t="shared" si="757"/>
        <v>11.121689505797626</v>
      </c>
      <c r="AL844" s="37">
        <f t="shared" si="757"/>
        <v>11.121689505797626</v>
      </c>
      <c r="AM844" s="37">
        <f t="shared" si="757"/>
        <v>11.121689505797626</v>
      </c>
      <c r="AN844" s="37">
        <f t="shared" si="757"/>
        <v>11.121689505797626</v>
      </c>
      <c r="AO844" s="37">
        <f t="shared" si="757"/>
        <v>11.121689505797626</v>
      </c>
      <c r="AP844" s="39">
        <f>POSTTAX(INDEX(AP$184:AP$195,$D844),AP835,$E844)</f>
        <v>11.121689505797626</v>
      </c>
    </row>
    <row r="845" spans="1:42" hidden="1" outlineLevel="2" x14ac:dyDescent="0.25">
      <c r="A845" s="5" t="s">
        <v>934</v>
      </c>
      <c r="B845" s="5" t="s">
        <v>873</v>
      </c>
      <c r="C845" s="5" t="s">
        <v>891</v>
      </c>
      <c r="D845" s="37">
        <f>INDEX(Inputs!$R$5:$R$132,MATCH($B845&amp;"|"&amp;$C845,Inputs!$A$5:$A$132,0))</f>
        <v>8</v>
      </c>
      <c r="E845" s="37">
        <f>INDEX(Inputs!$S$5:$S$132,MATCH($B845&amp;"|"&amp;$C845,Inputs!$A$5:$A$132,0))</f>
        <v>0.14000000000000001</v>
      </c>
      <c r="F845" s="36"/>
      <c r="G845" s="36"/>
      <c r="H845" s="5" t="str">
        <f>INDEX(Variables!$B$5:$B$65,MATCH($A845,Variables!$A$5:$A$65,0))&amp;IF($C845="",""," | "&amp;INDEX(Mapping!$B$5:$B$26,MATCH($C845,Mapping!$A$5:$A$26,0))&amp;" | "&amp;INDEX(Mapping!$B$30:$B$41,MATCH($B845,Mapping!$A$30:$A$41,0)))</f>
        <v>After-tax price | Cement | Diesel</v>
      </c>
      <c r="I845" s="5" t="str">
        <f>INDEX(Variables!$C$5:$C$65,MATCH($A845,Variables!$A$5:$A$65,0))</f>
        <v>$/GJ real</v>
      </c>
      <c r="J845" s="5" t="str">
        <f>INDEX(Variables!$E$5:$E$65,MATCH($A845,Variables!$A$5:$A$65,0))</f>
        <v>max(rpb of the price fuel + nce x (1 + VAT rate), 0.01)</v>
      </c>
      <c r="K845" s="5"/>
      <c r="L845" s="23" t="str">
        <f>LOWER(Settings!$C$4)&amp;".mit."&amp;$A845&amp;IF($C845="","","."&amp;$C845&amp;"."&amp;$B845)&amp;IF(INDEX(Variables!$D$5:$D$65,MATCH($A845,Variables!$A$5:$A$65,0))="","","."&amp;INDEX(Variables!$D$5:$D$65,MATCH($A845,Variables!$A$5:$A$65,0)))&amp;"."&amp;L$5</f>
        <v>egy.mit.atp.cem.die.e.1</v>
      </c>
      <c r="M845" s="38">
        <f t="shared" ref="M845:Y845" si="758">MAX(INDEX(M$184:M$195,$D845)+M836*(1+$E845),0.01)</f>
        <v>11.119692825057085</v>
      </c>
      <c r="N845" s="37">
        <f t="shared" si="758"/>
        <v>7.5420264416843619</v>
      </c>
      <c r="O845" s="37">
        <f t="shared" si="758"/>
        <v>6.6774643953035433</v>
      </c>
      <c r="P845" s="37">
        <f t="shared" si="758"/>
        <v>6.6774643953035433</v>
      </c>
      <c r="Q845" s="37">
        <f t="shared" si="758"/>
        <v>6.6774643953035433</v>
      </c>
      <c r="R845" s="37">
        <f t="shared" si="758"/>
        <v>6.6774643953035433</v>
      </c>
      <c r="S845" s="37">
        <f t="shared" si="758"/>
        <v>6.6774643953035433</v>
      </c>
      <c r="T845" s="37">
        <f t="shared" si="758"/>
        <v>6.6774643953035433</v>
      </c>
      <c r="U845" s="37">
        <f t="shared" si="758"/>
        <v>6.6774643953035433</v>
      </c>
      <c r="V845" s="37">
        <f t="shared" si="758"/>
        <v>6.6774643953035433</v>
      </c>
      <c r="W845" s="37">
        <f t="shared" si="758"/>
        <v>6.6774643953035433</v>
      </c>
      <c r="X845" s="37">
        <f t="shared" si="758"/>
        <v>6.6774643953035433</v>
      </c>
      <c r="Y845" s="37">
        <f t="shared" si="758"/>
        <v>6.6774643953035433</v>
      </c>
      <c r="Z845" s="39">
        <f>POSTTAX(INDEX(Z$184:Z$195,$D845),Z836,$E845)</f>
        <v>6.6774643953035433</v>
      </c>
      <c r="AA845" s="39"/>
      <c r="AB845" s="23" t="str">
        <f>LOWER(Settings!$C$4)&amp;".mit."&amp;$A845&amp;IF($C845="","","."&amp;$C845&amp;"."&amp;$B845)&amp;IF(INDEX(Variables!$D$5:$D$65,MATCH($A845,Variables!$A$5:$A$65,0))="","","."&amp;INDEX(Variables!$D$5:$D$65,MATCH($A845,Variables!$A$5:$A$65,0)))&amp;"."&amp;AB$5</f>
        <v>egy.mit.atp.cem.die.e.2</v>
      </c>
      <c r="AC845" s="38">
        <f t="shared" ref="AC845:AO845" si="759">MAX(INDEX(AC$184:AC$195,$D845)+AC836*(1+$E845),0.01)</f>
        <v>11.119692825057085</v>
      </c>
      <c r="AD845" s="37">
        <f t="shared" si="759"/>
        <v>7.5420264416843619</v>
      </c>
      <c r="AE845" s="37">
        <f t="shared" si="759"/>
        <v>6.6774643953035433</v>
      </c>
      <c r="AF845" s="37">
        <f t="shared" si="759"/>
        <v>6.6774643953035433</v>
      </c>
      <c r="AG845" s="37">
        <f t="shared" si="759"/>
        <v>6.6774643953035433</v>
      </c>
      <c r="AH845" s="37">
        <f t="shared" si="759"/>
        <v>8.3155303953035435</v>
      </c>
      <c r="AI845" s="37">
        <f t="shared" si="759"/>
        <v>8.3155303953035435</v>
      </c>
      <c r="AJ845" s="37">
        <f t="shared" si="759"/>
        <v>8.3155303953035435</v>
      </c>
      <c r="AK845" s="37">
        <f t="shared" si="759"/>
        <v>8.3155303953035435</v>
      </c>
      <c r="AL845" s="37">
        <f t="shared" si="759"/>
        <v>8.3155303953035435</v>
      </c>
      <c r="AM845" s="37">
        <f t="shared" si="759"/>
        <v>8.3155303953035435</v>
      </c>
      <c r="AN845" s="37">
        <f t="shared" si="759"/>
        <v>8.3155303953035435</v>
      </c>
      <c r="AO845" s="37">
        <f t="shared" si="759"/>
        <v>8.3155303953035435</v>
      </c>
      <c r="AP845" s="39">
        <f>POSTTAX(INDEX(AP$184:AP$195,$D845),AP836,$E845)</f>
        <v>8.3155303953035435</v>
      </c>
    </row>
    <row r="846" spans="1:42" hidden="1" outlineLevel="2" x14ac:dyDescent="0.25">
      <c r="A846" s="5" t="s">
        <v>934</v>
      </c>
      <c r="B846" s="5" t="s">
        <v>874</v>
      </c>
      <c r="C846" s="5" t="s">
        <v>891</v>
      </c>
      <c r="D846" s="37">
        <f>INDEX(Inputs!$R$5:$R$132,MATCH($B846&amp;"|"&amp;$C846,Inputs!$A$5:$A$132,0))</f>
        <v>9</v>
      </c>
      <c r="E846" s="37">
        <f>INDEX(Inputs!$S$5:$S$132,MATCH($B846&amp;"|"&amp;$C846,Inputs!$A$5:$A$132,0))</f>
        <v>0.14000000000000001</v>
      </c>
      <c r="F846" s="36"/>
      <c r="G846" s="36"/>
      <c r="H846" s="5" t="str">
        <f>INDEX(Variables!$B$5:$B$65,MATCH($A846,Variables!$A$5:$A$65,0))&amp;IF($C846="",""," | "&amp;INDEX(Mapping!$B$5:$B$26,MATCH($C846,Mapping!$A$5:$A$26,0))&amp;" | "&amp;INDEX(Mapping!$B$30:$B$41,MATCH($B846,Mapping!$A$30:$A$41,0)))</f>
        <v>After-tax price | Cement | LPG</v>
      </c>
      <c r="I846" s="5" t="str">
        <f>INDEX(Variables!$C$5:$C$65,MATCH($A846,Variables!$A$5:$A$65,0))</f>
        <v>$/GJ real</v>
      </c>
      <c r="J846" s="5" t="str">
        <f>INDEX(Variables!$E$5:$E$65,MATCH($A846,Variables!$A$5:$A$65,0))</f>
        <v>max(rpb of the price fuel + nce x (1 + VAT rate), 0.01)</v>
      </c>
      <c r="K846" s="5"/>
      <c r="L846" s="23" t="str">
        <f>LOWER(Settings!$C$4)&amp;".mit."&amp;$A846&amp;IF($C846="","","."&amp;$C846&amp;"."&amp;$B846)&amp;IF(INDEX(Variables!$D$5:$D$65,MATCH($A846,Variables!$A$5:$A$65,0))="","","."&amp;INDEX(Variables!$D$5:$D$65,MATCH($A846,Variables!$A$5:$A$65,0)))&amp;"."&amp;L$5</f>
        <v>egy.mit.atp.cem.lpg.e.1</v>
      </c>
      <c r="M846" s="38">
        <f t="shared" ref="M846:Y846" si="760">MAX(INDEX(M$184:M$195,$D846)+M837*(1+$E846),0.01)</f>
        <v>6.8368630121281031</v>
      </c>
      <c r="N846" s="37">
        <f t="shared" si="760"/>
        <v>3.9105675147185019</v>
      </c>
      <c r="O846" s="37">
        <f t="shared" si="760"/>
        <v>3.188808442669151</v>
      </c>
      <c r="P846" s="37">
        <f t="shared" si="760"/>
        <v>3.188808442669151</v>
      </c>
      <c r="Q846" s="37">
        <f t="shared" si="760"/>
        <v>3.188808442669151</v>
      </c>
      <c r="R846" s="37">
        <f t="shared" si="760"/>
        <v>3.188808442669151</v>
      </c>
      <c r="S846" s="37">
        <f t="shared" si="760"/>
        <v>3.188808442669151</v>
      </c>
      <c r="T846" s="37">
        <f t="shared" si="760"/>
        <v>3.188808442669151</v>
      </c>
      <c r="U846" s="37">
        <f t="shared" si="760"/>
        <v>3.188808442669151</v>
      </c>
      <c r="V846" s="37">
        <f t="shared" si="760"/>
        <v>3.188808442669151</v>
      </c>
      <c r="W846" s="37">
        <f t="shared" si="760"/>
        <v>3.188808442669151</v>
      </c>
      <c r="X846" s="37">
        <f t="shared" si="760"/>
        <v>3.188808442669151</v>
      </c>
      <c r="Y846" s="37">
        <f t="shared" si="760"/>
        <v>3.188808442669151</v>
      </c>
      <c r="Z846" s="39">
        <f>POSTTAX(INDEX(Z$184:Z$195,$D846),Z837,$E846)</f>
        <v>3.188808442669151</v>
      </c>
      <c r="AA846" s="39"/>
      <c r="AB846" s="23" t="str">
        <f>LOWER(Settings!$C$4)&amp;".mit."&amp;$A846&amp;IF($C846="","","."&amp;$C846&amp;"."&amp;$B846)&amp;IF(INDEX(Variables!$D$5:$D$65,MATCH($A846,Variables!$A$5:$A$65,0))="","","."&amp;INDEX(Variables!$D$5:$D$65,MATCH($A846,Variables!$A$5:$A$65,0)))&amp;"."&amp;AB$5</f>
        <v>egy.mit.atp.cem.lpg.e.2</v>
      </c>
      <c r="AC846" s="38">
        <f t="shared" ref="AC846:AO846" si="761">MAX(INDEX(AC$184:AC$195,$D846)+AC837*(1+$E846),0.01)</f>
        <v>6.8368630121281031</v>
      </c>
      <c r="AD846" s="37">
        <f t="shared" si="761"/>
        <v>3.9105675147185019</v>
      </c>
      <c r="AE846" s="37">
        <f t="shared" si="761"/>
        <v>3.188808442669151</v>
      </c>
      <c r="AF846" s="37">
        <f t="shared" si="761"/>
        <v>3.188808442669151</v>
      </c>
      <c r="AG846" s="37">
        <f t="shared" si="761"/>
        <v>3.188808442669151</v>
      </c>
      <c r="AH846" s="37">
        <f t="shared" si="761"/>
        <v>4.7528884426691516</v>
      </c>
      <c r="AI846" s="37">
        <f t="shared" si="761"/>
        <v>4.7528884426691516</v>
      </c>
      <c r="AJ846" s="37">
        <f t="shared" si="761"/>
        <v>4.7528884426691516</v>
      </c>
      <c r="AK846" s="37">
        <f t="shared" si="761"/>
        <v>4.7528884426691516</v>
      </c>
      <c r="AL846" s="37">
        <f t="shared" si="761"/>
        <v>4.7528884426691516</v>
      </c>
      <c r="AM846" s="37">
        <f t="shared" si="761"/>
        <v>4.7528884426691516</v>
      </c>
      <c r="AN846" s="37">
        <f t="shared" si="761"/>
        <v>4.7528884426691516</v>
      </c>
      <c r="AO846" s="37">
        <f t="shared" si="761"/>
        <v>4.7528884426691516</v>
      </c>
      <c r="AP846" s="39">
        <f>POSTTAX(INDEX(AP$184:AP$195,$D846),AP837,$E846)</f>
        <v>4.7528884426691516</v>
      </c>
    </row>
    <row r="847" spans="1:42" hidden="1" outlineLevel="2" x14ac:dyDescent="0.25">
      <c r="A847" s="5" t="s">
        <v>934</v>
      </c>
      <c r="B847" s="5" t="s">
        <v>875</v>
      </c>
      <c r="C847" s="5" t="s">
        <v>891</v>
      </c>
      <c r="D847" s="37">
        <f>INDEX(Inputs!$R$5:$R$132,MATCH($B847&amp;"|"&amp;$C847,Inputs!$A$5:$A$132,0))</f>
        <v>10</v>
      </c>
      <c r="E847" s="37">
        <f>INDEX(Inputs!$S$5:$S$132,MATCH($B847&amp;"|"&amp;$C847,Inputs!$A$5:$A$132,0))</f>
        <v>0.14000000000000001</v>
      </c>
      <c r="F847" s="36"/>
      <c r="G847" s="36"/>
      <c r="H847" s="5" t="str">
        <f>INDEX(Variables!$B$5:$B$65,MATCH($A847,Variables!$A$5:$A$65,0))&amp;IF($C847="",""," | "&amp;INDEX(Mapping!$B$5:$B$26,MATCH($C847,Mapping!$A$5:$A$26,0))&amp;" | "&amp;INDEX(Mapping!$B$30:$B$41,MATCH($B847,Mapping!$A$30:$A$41,0)))</f>
        <v>After-tax price | Cement | Kerosene</v>
      </c>
      <c r="I847" s="5" t="str">
        <f>INDEX(Variables!$C$5:$C$65,MATCH($A847,Variables!$A$5:$A$65,0))</f>
        <v>$/GJ real</v>
      </c>
      <c r="J847" s="5" t="str">
        <f>INDEX(Variables!$E$5:$E$65,MATCH($A847,Variables!$A$5:$A$65,0))</f>
        <v>max(rpb of the price fuel + nce x (1 + VAT rate), 0.01)</v>
      </c>
      <c r="K847" s="5"/>
      <c r="L847" s="23" t="str">
        <f>LOWER(Settings!$C$4)&amp;".mit."&amp;$A847&amp;IF($C847="","","."&amp;$C847&amp;"."&amp;$B847)&amp;IF(INDEX(Variables!$D$5:$D$65,MATCH($A847,Variables!$A$5:$A$65,0))="","","."&amp;INDEX(Variables!$D$5:$D$65,MATCH($A847,Variables!$A$5:$A$65,0)))&amp;"."&amp;L$5</f>
        <v>egy.mit.atp.cem.ker.e.1</v>
      </c>
      <c r="M847" s="38">
        <f t="shared" ref="M847:Y847" si="762">MAX(INDEX(M$184:M$195,$D847)+M838*(1+$E847),0.01)</f>
        <v>10.986063950621936</v>
      </c>
      <c r="N847" s="37">
        <f t="shared" si="762"/>
        <v>6.857917857789996</v>
      </c>
      <c r="O847" s="37">
        <f t="shared" si="762"/>
        <v>6.4691178449557931</v>
      </c>
      <c r="P847" s="37">
        <f t="shared" si="762"/>
        <v>6.4691178449557931</v>
      </c>
      <c r="Q847" s="37">
        <f t="shared" si="762"/>
        <v>6.4691178449557931</v>
      </c>
      <c r="R847" s="37">
        <f t="shared" si="762"/>
        <v>6.4691178449557931</v>
      </c>
      <c r="S847" s="37">
        <f t="shared" si="762"/>
        <v>6.4691178449557931</v>
      </c>
      <c r="T847" s="37">
        <f t="shared" si="762"/>
        <v>6.4691178449557931</v>
      </c>
      <c r="U847" s="37">
        <f t="shared" si="762"/>
        <v>6.4691178449557931</v>
      </c>
      <c r="V847" s="37">
        <f t="shared" si="762"/>
        <v>6.4691178449557931</v>
      </c>
      <c r="W847" s="37">
        <f t="shared" si="762"/>
        <v>6.4691178449557931</v>
      </c>
      <c r="X847" s="37">
        <f t="shared" si="762"/>
        <v>6.4691178449557931</v>
      </c>
      <c r="Y847" s="37">
        <f t="shared" si="762"/>
        <v>6.4691178449557931</v>
      </c>
      <c r="Z847" s="39">
        <f>POSTTAX(INDEX(Z$184:Z$195,$D847),Z838,$E847)</f>
        <v>6.4691178449557931</v>
      </c>
      <c r="AA847" s="39"/>
      <c r="AB847" s="23" t="str">
        <f>LOWER(Settings!$C$4)&amp;".mit."&amp;$A847&amp;IF($C847="","","."&amp;$C847&amp;"."&amp;$B847)&amp;IF(INDEX(Variables!$D$5:$D$65,MATCH($A847,Variables!$A$5:$A$65,0))="","","."&amp;INDEX(Variables!$D$5:$D$65,MATCH($A847,Variables!$A$5:$A$65,0)))&amp;"."&amp;AB$5</f>
        <v>egy.mit.atp.cem.ker.e.2</v>
      </c>
      <c r="AC847" s="38">
        <f t="shared" ref="AC847:AO847" si="763">MAX(INDEX(AC$184:AC$195,$D847)+AC838*(1+$E847),0.01)</f>
        <v>10.986063950621936</v>
      </c>
      <c r="AD847" s="37">
        <f t="shared" si="763"/>
        <v>6.857917857789996</v>
      </c>
      <c r="AE847" s="37">
        <f t="shared" si="763"/>
        <v>6.4691178449557931</v>
      </c>
      <c r="AF847" s="37">
        <f t="shared" si="763"/>
        <v>6.4691178449557931</v>
      </c>
      <c r="AG847" s="37">
        <f t="shared" si="763"/>
        <v>6.4691178449557931</v>
      </c>
      <c r="AH847" s="37">
        <f t="shared" si="763"/>
        <v>8.0147982449557933</v>
      </c>
      <c r="AI847" s="37">
        <f t="shared" si="763"/>
        <v>8.0147982449557933</v>
      </c>
      <c r="AJ847" s="37">
        <f t="shared" si="763"/>
        <v>8.0147982449557933</v>
      </c>
      <c r="AK847" s="37">
        <f t="shared" si="763"/>
        <v>8.0147982449557933</v>
      </c>
      <c r="AL847" s="37">
        <f t="shared" si="763"/>
        <v>8.0147982449557933</v>
      </c>
      <c r="AM847" s="37">
        <f t="shared" si="763"/>
        <v>8.0147982449557933</v>
      </c>
      <c r="AN847" s="37">
        <f t="shared" si="763"/>
        <v>8.0147982449557933</v>
      </c>
      <c r="AO847" s="37">
        <f t="shared" si="763"/>
        <v>8.0147982449557933</v>
      </c>
      <c r="AP847" s="39">
        <f>POSTTAX(INDEX(AP$184:AP$195,$D847),AP838,$E847)</f>
        <v>8.0147982449557933</v>
      </c>
    </row>
    <row r="848" spans="1:42" hidden="1" outlineLevel="2" x14ac:dyDescent="0.25">
      <c r="A848" s="5" t="s">
        <v>934</v>
      </c>
      <c r="B848" s="5" t="s">
        <v>876</v>
      </c>
      <c r="C848" s="5" t="s">
        <v>891</v>
      </c>
      <c r="D848" s="37">
        <f>INDEX(Inputs!$R$5:$R$132,MATCH($B848&amp;"|"&amp;$C848,Inputs!$A$5:$A$132,0))</f>
        <v>11</v>
      </c>
      <c r="E848" s="37">
        <f>INDEX(Inputs!$S$5:$S$132,MATCH($B848&amp;"|"&amp;$C848,Inputs!$A$5:$A$132,0))</f>
        <v>0.14000000000000001</v>
      </c>
      <c r="F848" s="36"/>
      <c r="G848" s="36"/>
      <c r="H848" s="5" t="str">
        <f>INDEX(Variables!$B$5:$B$65,MATCH($A848,Variables!$A$5:$A$65,0))&amp;IF($C848="",""," | "&amp;INDEX(Mapping!$B$5:$B$26,MATCH($C848,Mapping!$A$5:$A$26,0))&amp;" | "&amp;INDEX(Mapping!$B$30:$B$41,MATCH($B848,Mapping!$A$30:$A$41,0)))</f>
        <v>After-tax price | Cement | Other oil products</v>
      </c>
      <c r="I848" s="5" t="str">
        <f>INDEX(Variables!$C$5:$C$65,MATCH($A848,Variables!$A$5:$A$65,0))</f>
        <v>$/GJ real</v>
      </c>
      <c r="J848" s="5" t="str">
        <f>INDEX(Variables!$E$5:$E$65,MATCH($A848,Variables!$A$5:$A$65,0))</f>
        <v>max(rpb of the price fuel + nce x (1 + VAT rate), 0.01)</v>
      </c>
      <c r="K848" s="5"/>
      <c r="L848" s="23" t="str">
        <f>LOWER(Settings!$C$4)&amp;".mit."&amp;$A848&amp;IF($C848="","","."&amp;$C848&amp;"."&amp;$B848)&amp;IF(INDEX(Variables!$D$5:$D$65,MATCH($A848,Variables!$A$5:$A$65,0))="","","."&amp;INDEX(Variables!$D$5:$D$65,MATCH($A848,Variables!$A$5:$A$65,0)))&amp;"."&amp;L$5</f>
        <v>egy.mit.atp.cem.oop.e.1</v>
      </c>
      <c r="M848" s="38">
        <f t="shared" ref="M848:Y848" si="764">MAX(INDEX(M$184:M$195,$D848)+M839*(1+$E848),0.01)</f>
        <v>6.1565025275978833</v>
      </c>
      <c r="N848" s="37">
        <f t="shared" si="764"/>
        <v>4.8991170230239627</v>
      </c>
      <c r="O848" s="37">
        <f t="shared" si="764"/>
        <v>4.3171443814005652</v>
      </c>
      <c r="P848" s="37">
        <f t="shared" si="764"/>
        <v>4.3171443814005652</v>
      </c>
      <c r="Q848" s="37">
        <f t="shared" si="764"/>
        <v>4.3171443814005652</v>
      </c>
      <c r="R848" s="37">
        <f t="shared" si="764"/>
        <v>4.3171443814005652</v>
      </c>
      <c r="S848" s="37">
        <f t="shared" si="764"/>
        <v>4.3171443814005652</v>
      </c>
      <c r="T848" s="37">
        <f t="shared" si="764"/>
        <v>4.3171443814005652</v>
      </c>
      <c r="U848" s="37">
        <f t="shared" si="764"/>
        <v>4.3171443814005652</v>
      </c>
      <c r="V848" s="37">
        <f t="shared" si="764"/>
        <v>4.3171443814005652</v>
      </c>
      <c r="W848" s="37">
        <f t="shared" si="764"/>
        <v>4.3171443814005652</v>
      </c>
      <c r="X848" s="37">
        <f t="shared" si="764"/>
        <v>4.3171443814005652</v>
      </c>
      <c r="Y848" s="37">
        <f t="shared" si="764"/>
        <v>4.3171443814005652</v>
      </c>
      <c r="Z848" s="39">
        <f>POSTTAX(INDEX(Z$184:Z$195,$D848),Z839,$E848)</f>
        <v>4.3171443814005652</v>
      </c>
      <c r="AA848" s="39"/>
      <c r="AB848" s="23" t="str">
        <f>LOWER(Settings!$C$4)&amp;".mit."&amp;$A848&amp;IF($C848="","","."&amp;$C848&amp;"."&amp;$B848)&amp;IF(INDEX(Variables!$D$5:$D$65,MATCH($A848,Variables!$A$5:$A$65,0))="","","."&amp;INDEX(Variables!$D$5:$D$65,MATCH($A848,Variables!$A$5:$A$65,0)))&amp;"."&amp;AB$5</f>
        <v>egy.mit.atp.cem.oop.e.2</v>
      </c>
      <c r="AC848" s="38">
        <f t="shared" ref="AC848:AO848" si="765">MAX(INDEX(AC$184:AC$195,$D848)+AC839*(1+$E848),0.01)</f>
        <v>6.1565025275978833</v>
      </c>
      <c r="AD848" s="37">
        <f t="shared" si="765"/>
        <v>4.8991170230239627</v>
      </c>
      <c r="AE848" s="37">
        <f t="shared" si="765"/>
        <v>4.3171443814005652</v>
      </c>
      <c r="AF848" s="37">
        <f t="shared" si="765"/>
        <v>4.3171443814005652</v>
      </c>
      <c r="AG848" s="37">
        <f t="shared" si="765"/>
        <v>4.3171443814005652</v>
      </c>
      <c r="AH848" s="37">
        <f t="shared" si="765"/>
        <v>6.065904381400566</v>
      </c>
      <c r="AI848" s="37">
        <f t="shared" si="765"/>
        <v>6.065904381400566</v>
      </c>
      <c r="AJ848" s="37">
        <f t="shared" si="765"/>
        <v>6.065904381400566</v>
      </c>
      <c r="AK848" s="37">
        <f t="shared" si="765"/>
        <v>6.065904381400566</v>
      </c>
      <c r="AL848" s="37">
        <f t="shared" si="765"/>
        <v>6.065904381400566</v>
      </c>
      <c r="AM848" s="37">
        <f t="shared" si="765"/>
        <v>6.065904381400566</v>
      </c>
      <c r="AN848" s="37">
        <f t="shared" si="765"/>
        <v>6.065904381400566</v>
      </c>
      <c r="AO848" s="37">
        <f t="shared" si="765"/>
        <v>6.065904381400566</v>
      </c>
      <c r="AP848" s="39">
        <f>POSTTAX(INDEX(AP$184:AP$195,$D848),AP839,$E848)</f>
        <v>6.065904381400566</v>
      </c>
    </row>
    <row r="849" spans="1:42" hidden="1" outlineLevel="2" x14ac:dyDescent="0.25">
      <c r="A849" s="5" t="s">
        <v>934</v>
      </c>
      <c r="B849" s="5" t="s">
        <v>877</v>
      </c>
      <c r="C849" s="5" t="s">
        <v>891</v>
      </c>
      <c r="D849" s="37">
        <f>INDEX(Inputs!$R$5:$R$132,MATCH($B849&amp;"|"&amp;$C849,Inputs!$A$5:$A$132,0))</f>
        <v>12</v>
      </c>
      <c r="E849" s="37">
        <f>INDEX(Inputs!$S$5:$S$132,MATCH($B849&amp;"|"&amp;$C849,Inputs!$A$5:$A$132,0))</f>
        <v>0</v>
      </c>
      <c r="F849" s="36"/>
      <c r="G849" s="36"/>
      <c r="H849" s="5" t="str">
        <f>INDEX(Variables!$B$5:$B$65,MATCH($A849,Variables!$A$5:$A$65,0))&amp;IF($C849="",""," | "&amp;INDEX(Mapping!$B$5:$B$26,MATCH($C849,Mapping!$A$5:$A$26,0))&amp;" | "&amp;INDEX(Mapping!$B$30:$B$41,MATCH($B849,Mapping!$A$30:$A$41,0)))</f>
        <v>After-tax price | Cement | Biomass</v>
      </c>
      <c r="I849" s="5" t="str">
        <f>INDEX(Variables!$C$5:$C$65,MATCH($A849,Variables!$A$5:$A$65,0))</f>
        <v>$/GJ real</v>
      </c>
      <c r="J849" s="5" t="str">
        <f>INDEX(Variables!$E$5:$E$65,MATCH($A849,Variables!$A$5:$A$65,0))</f>
        <v>max(rpb of the price fuel + nce x (1 + VAT rate), 0.01)</v>
      </c>
      <c r="K849" s="5"/>
      <c r="L849" s="23" t="str">
        <f>LOWER(Settings!$C$4)&amp;".mit."&amp;$A849&amp;IF($C849="","","."&amp;$C849&amp;"."&amp;$B849)&amp;IF(INDEX(Variables!$D$5:$D$65,MATCH($A849,Variables!$A$5:$A$65,0))="","","."&amp;INDEX(Variables!$D$5:$D$65,MATCH($A849,Variables!$A$5:$A$65,0)))&amp;"."&amp;L$5</f>
        <v>egy.mit.atp.cem.bio.e.1</v>
      </c>
      <c r="M849" s="38">
        <f t="shared" ref="M849:Y849" si="766">MAX(INDEX(M$184:M$195,$D849)+M840*(1+$E849),0.01)</f>
        <v>14.470551096834159</v>
      </c>
      <c r="N849" s="37">
        <f t="shared" si="766"/>
        <v>14.470200555728038</v>
      </c>
      <c r="O849" s="37">
        <f t="shared" si="766"/>
        <v>14.470971901687905</v>
      </c>
      <c r="P849" s="37">
        <f t="shared" si="766"/>
        <v>14.470971901687905</v>
      </c>
      <c r="Q849" s="37">
        <f t="shared" si="766"/>
        <v>14.470971901687905</v>
      </c>
      <c r="R849" s="37">
        <f t="shared" si="766"/>
        <v>14.470971901687905</v>
      </c>
      <c r="S849" s="37">
        <f t="shared" si="766"/>
        <v>14.470971901687905</v>
      </c>
      <c r="T849" s="37">
        <f t="shared" si="766"/>
        <v>14.470971901687905</v>
      </c>
      <c r="U849" s="37">
        <f t="shared" si="766"/>
        <v>14.470971901687905</v>
      </c>
      <c r="V849" s="37">
        <f t="shared" si="766"/>
        <v>14.470971901687905</v>
      </c>
      <c r="W849" s="37">
        <f t="shared" si="766"/>
        <v>14.470971901687905</v>
      </c>
      <c r="X849" s="37">
        <f t="shared" si="766"/>
        <v>14.470971901687905</v>
      </c>
      <c r="Y849" s="37">
        <f t="shared" si="766"/>
        <v>14.470971901687905</v>
      </c>
      <c r="Z849" s="39">
        <f>POSTTAX(INDEX(Z$184:Z$195,$D849),Z840,$E849)</f>
        <v>14.470971901687905</v>
      </c>
      <c r="AA849" s="39"/>
      <c r="AB849" s="23" t="str">
        <f>LOWER(Settings!$C$4)&amp;".mit."&amp;$A849&amp;IF($C849="","","."&amp;$C849&amp;"."&amp;$B849)&amp;IF(INDEX(Variables!$D$5:$D$65,MATCH($A849,Variables!$A$5:$A$65,0))="","","."&amp;INDEX(Variables!$D$5:$D$65,MATCH($A849,Variables!$A$5:$A$65,0)))&amp;"."&amp;AB$5</f>
        <v>egy.mit.atp.cem.bio.e.2</v>
      </c>
      <c r="AC849" s="38">
        <f t="shared" ref="AC849:AO849" si="767">MAX(INDEX(AC$184:AC$195,$D849)+AC840*(1+$E849),0.01)</f>
        <v>14.470551096834159</v>
      </c>
      <c r="AD849" s="37">
        <f t="shared" si="767"/>
        <v>14.470200555728038</v>
      </c>
      <c r="AE849" s="37">
        <f t="shared" si="767"/>
        <v>14.470971901687905</v>
      </c>
      <c r="AF849" s="37">
        <f t="shared" si="767"/>
        <v>14.470971901687905</v>
      </c>
      <c r="AG849" s="37">
        <f t="shared" si="767"/>
        <v>14.470971901687905</v>
      </c>
      <c r="AH849" s="37">
        <f t="shared" si="767"/>
        <v>14.470971901687905</v>
      </c>
      <c r="AI849" s="37">
        <f t="shared" si="767"/>
        <v>14.470971901687905</v>
      </c>
      <c r="AJ849" s="37">
        <f t="shared" si="767"/>
        <v>14.470971901687905</v>
      </c>
      <c r="AK849" s="37">
        <f t="shared" si="767"/>
        <v>14.470971901687905</v>
      </c>
      <c r="AL849" s="37">
        <f t="shared" si="767"/>
        <v>14.470971901687905</v>
      </c>
      <c r="AM849" s="37">
        <f t="shared" si="767"/>
        <v>14.470971901687905</v>
      </c>
      <c r="AN849" s="37">
        <f t="shared" si="767"/>
        <v>14.470971901687905</v>
      </c>
      <c r="AO849" s="37">
        <f t="shared" si="767"/>
        <v>14.470971901687905</v>
      </c>
      <c r="AP849" s="39">
        <f>POSTTAX(INDEX(AP$184:AP$195,$D849),AP840,$E849)</f>
        <v>14.470971901687905</v>
      </c>
    </row>
    <row r="850" spans="1:42" hidden="1" outlineLevel="2" x14ac:dyDescent="0.25"/>
    <row r="851" spans="1:42" hidden="1" outlineLevel="2" x14ac:dyDescent="0.25">
      <c r="A851" s="5" t="s">
        <v>935</v>
      </c>
      <c r="B851" s="5" t="s">
        <v>869</v>
      </c>
      <c r="C851" s="5" t="s">
        <v>891</v>
      </c>
      <c r="D851" s="37">
        <f>INDEX(Inputs!$M$5:$M$132,MATCH($B851&amp;"|"&amp;$C851,Inputs!$A$5:$A$132,0))</f>
        <v>4</v>
      </c>
      <c r="E851" s="37">
        <f>INDEX(Inputs!$T$5:$T$132,MATCH($B851&amp;"|"&amp;$C851,Inputs!$A$5:$A$132,0))</f>
        <v>0.1</v>
      </c>
      <c r="F851" s="37">
        <f>INDEX(Inputs!$K$5:$K$132,MATCH($B851&amp;"|"&amp;$C851,Inputs!$A$5:$A$132,0))</f>
        <v>13</v>
      </c>
      <c r="G851" s="36"/>
      <c r="H851" s="5" t="str">
        <f>INDEX(Variables!$B$5:$B$65,MATCH($A851,Variables!$A$5:$A$65,0))&amp;IF($C851="",""," | "&amp;INDEX(Mapping!$B$5:$B$26,MATCH($C851,Mapping!$A$5:$A$26,0))&amp;" | "&amp;INDEX(Mapping!$B$30:$B$41,MATCH($B851,Mapping!$A$30:$A$41,0)))</f>
        <v>Shadow price on the efficiency margin | Cement | Coal</v>
      </c>
      <c r="I851" s="5" t="str">
        <f>INDEX(Variables!$C$5:$C$65,MATCH($A851,Variables!$A$5:$A$65,0))</f>
        <v>$/GJ</v>
      </c>
      <c r="J851" s="5" t="str">
        <f>INDEX(Variables!$E$5:$E$65,MATCH($A851,Variables!$A$5:$A$65,0))</f>
        <v>Sector shadow price x EF x share</v>
      </c>
      <c r="K851" s="5"/>
      <c r="L851" s="23" t="str">
        <f>LOWER(Settings!$C$4)&amp;".mit."&amp;$A851&amp;IF($C851="","","."&amp;$C851&amp;"."&amp;$B851)&amp;IF(INDEX(Variables!$D$5:$D$65,MATCH($A851,Variables!$A$5:$A$65,0))="","","."&amp;INDEX(Variables!$D$5:$D$65,MATCH($A851,Variables!$A$5:$A$65,0)))&amp;"."&amp;L$5</f>
        <v>egy.mit.shp.cem.coa.1</v>
      </c>
      <c r="M851" s="38">
        <f t="shared" ref="M851:Z858" si="768">INDEX(M$127:M$130,$D851)*$E851*INDEX(M$131:M$147,$F851)</f>
        <v>0</v>
      </c>
      <c r="N851" s="37">
        <f t="shared" si="768"/>
        <v>0</v>
      </c>
      <c r="O851" s="37">
        <f t="shared" si="768"/>
        <v>0</v>
      </c>
      <c r="P851" s="37">
        <f t="shared" si="768"/>
        <v>0</v>
      </c>
      <c r="Q851" s="37">
        <f t="shared" si="768"/>
        <v>0</v>
      </c>
      <c r="R851" s="37">
        <f t="shared" si="768"/>
        <v>0</v>
      </c>
      <c r="S851" s="37">
        <f t="shared" si="768"/>
        <v>0</v>
      </c>
      <c r="T851" s="37">
        <f t="shared" si="768"/>
        <v>0</v>
      </c>
      <c r="U851" s="37">
        <f t="shared" si="768"/>
        <v>0</v>
      </c>
      <c r="V851" s="37">
        <f t="shared" si="768"/>
        <v>0</v>
      </c>
      <c r="W851" s="37">
        <f t="shared" si="768"/>
        <v>0</v>
      </c>
      <c r="X851" s="37">
        <f t="shared" si="768"/>
        <v>0</v>
      </c>
      <c r="Y851" s="37">
        <f t="shared" si="768"/>
        <v>0</v>
      </c>
      <c r="Z851" s="37">
        <f t="shared" si="768"/>
        <v>0</v>
      </c>
      <c r="AA851" s="37"/>
      <c r="AB851" s="23" t="str">
        <f>LOWER(Settings!$C$4)&amp;".mit."&amp;$A851&amp;IF($C851="","","."&amp;$C851&amp;"."&amp;$B851)&amp;IF(INDEX(Variables!$D$5:$D$65,MATCH($A851,Variables!$A$5:$A$65,0))="","","."&amp;INDEX(Variables!$D$5:$D$65,MATCH($A851,Variables!$A$5:$A$65,0)))&amp;"."&amp;AB$5</f>
        <v>egy.mit.shp.cem.coa.2</v>
      </c>
      <c r="AC851" s="38">
        <f t="shared" ref="AC851:AP858" si="769">INDEX(AC$127:AC$130,$D851)*$E851*INDEX(AC$131:AC$147,$F851)</f>
        <v>0</v>
      </c>
      <c r="AD851" s="37">
        <f t="shared" si="769"/>
        <v>0</v>
      </c>
      <c r="AE851" s="37">
        <f t="shared" si="769"/>
        <v>0</v>
      </c>
      <c r="AF851" s="37">
        <f t="shared" si="769"/>
        <v>0</v>
      </c>
      <c r="AG851" s="37">
        <f t="shared" si="769"/>
        <v>0</v>
      </c>
      <c r="AH851" s="37">
        <f t="shared" si="769"/>
        <v>0</v>
      </c>
      <c r="AI851" s="37">
        <f t="shared" si="769"/>
        <v>0</v>
      </c>
      <c r="AJ851" s="37">
        <f t="shared" si="769"/>
        <v>0</v>
      </c>
      <c r="AK851" s="37">
        <f t="shared" si="769"/>
        <v>0</v>
      </c>
      <c r="AL851" s="37">
        <f t="shared" si="769"/>
        <v>0</v>
      </c>
      <c r="AM851" s="37">
        <f t="shared" si="769"/>
        <v>0</v>
      </c>
      <c r="AN851" s="37">
        <f t="shared" si="769"/>
        <v>0</v>
      </c>
      <c r="AO851" s="37">
        <f t="shared" si="769"/>
        <v>0</v>
      </c>
      <c r="AP851" s="37">
        <f t="shared" si="769"/>
        <v>0</v>
      </c>
    </row>
    <row r="852" spans="1:42" hidden="1" outlineLevel="2" x14ac:dyDescent="0.25">
      <c r="A852" s="5" t="s">
        <v>935</v>
      </c>
      <c r="B852" s="5" t="s">
        <v>871</v>
      </c>
      <c r="C852" s="5" t="s">
        <v>891</v>
      </c>
      <c r="D852" s="37">
        <f>INDEX(Inputs!$M$5:$M$132,MATCH($B852&amp;"|"&amp;$C852,Inputs!$A$5:$A$132,0))</f>
        <v>4</v>
      </c>
      <c r="E852" s="37">
        <f>INDEX(Inputs!$T$5:$T$132,MATCH($B852&amp;"|"&amp;$C852,Inputs!$A$5:$A$132,0))</f>
        <v>5.5800000000000002E-2</v>
      </c>
      <c r="F852" s="37">
        <f>INDEX(Inputs!$K$5:$K$132,MATCH($B852&amp;"|"&amp;$C852,Inputs!$A$5:$A$132,0))</f>
        <v>13</v>
      </c>
      <c r="G852" s="36"/>
      <c r="H852" s="5" t="str">
        <f>INDEX(Variables!$B$5:$B$65,MATCH($A852,Variables!$A$5:$A$65,0))&amp;IF($C852="",""," | "&amp;INDEX(Mapping!$B$5:$B$26,MATCH($C852,Mapping!$A$5:$A$26,0))&amp;" | "&amp;INDEX(Mapping!$B$30:$B$41,MATCH($B852,Mapping!$A$30:$A$41,0)))</f>
        <v>Shadow price on the efficiency margin | Cement | Natural gas</v>
      </c>
      <c r="I852" s="5" t="str">
        <f>INDEX(Variables!$C$5:$C$65,MATCH($A852,Variables!$A$5:$A$65,0))</f>
        <v>$/GJ</v>
      </c>
      <c r="J852" s="5" t="str">
        <f>INDEX(Variables!$E$5:$E$65,MATCH($A852,Variables!$A$5:$A$65,0))</f>
        <v>Sector shadow price x EF x share</v>
      </c>
      <c r="K852" s="5"/>
      <c r="L852" s="23" t="str">
        <f>LOWER(Settings!$C$4)&amp;".mit."&amp;$A852&amp;IF($C852="","","."&amp;$C852&amp;"."&amp;$B852)&amp;IF(INDEX(Variables!$D$5:$D$65,MATCH($A852,Variables!$A$5:$A$65,0))="","","."&amp;INDEX(Variables!$D$5:$D$65,MATCH($A852,Variables!$A$5:$A$65,0)))&amp;"."&amp;L$5</f>
        <v>egy.mit.shp.cem.nga.1</v>
      </c>
      <c r="M852" s="38">
        <f t="shared" si="768"/>
        <v>0</v>
      </c>
      <c r="N852" s="37">
        <f t="shared" si="768"/>
        <v>0</v>
      </c>
      <c r="O852" s="37">
        <f t="shared" si="768"/>
        <v>0</v>
      </c>
      <c r="P852" s="37">
        <f t="shared" si="768"/>
        <v>0</v>
      </c>
      <c r="Q852" s="37">
        <f t="shared" si="768"/>
        <v>0</v>
      </c>
      <c r="R852" s="37">
        <f t="shared" si="768"/>
        <v>0</v>
      </c>
      <c r="S852" s="37">
        <f t="shared" si="768"/>
        <v>0</v>
      </c>
      <c r="T852" s="37">
        <f t="shared" si="768"/>
        <v>0</v>
      </c>
      <c r="U852" s="37">
        <f t="shared" si="768"/>
        <v>0</v>
      </c>
      <c r="V852" s="37">
        <f t="shared" si="768"/>
        <v>0</v>
      </c>
      <c r="W852" s="37">
        <f t="shared" si="768"/>
        <v>0</v>
      </c>
      <c r="X852" s="37">
        <f t="shared" si="768"/>
        <v>0</v>
      </c>
      <c r="Y852" s="37">
        <f t="shared" si="768"/>
        <v>0</v>
      </c>
      <c r="Z852" s="37">
        <f t="shared" si="768"/>
        <v>0</v>
      </c>
      <c r="AA852" s="37"/>
      <c r="AB852" s="23" t="str">
        <f>LOWER(Settings!$C$4)&amp;".mit."&amp;$A852&amp;IF($C852="","","."&amp;$C852&amp;"."&amp;$B852)&amp;IF(INDEX(Variables!$D$5:$D$65,MATCH($A852,Variables!$A$5:$A$65,0))="","","."&amp;INDEX(Variables!$D$5:$D$65,MATCH($A852,Variables!$A$5:$A$65,0)))&amp;"."&amp;AB$5</f>
        <v>egy.mit.shp.cem.nga.2</v>
      </c>
      <c r="AC852" s="38">
        <f t="shared" si="769"/>
        <v>0</v>
      </c>
      <c r="AD852" s="37">
        <f t="shared" si="769"/>
        <v>0</v>
      </c>
      <c r="AE852" s="37">
        <f t="shared" si="769"/>
        <v>0</v>
      </c>
      <c r="AF852" s="37">
        <f t="shared" si="769"/>
        <v>0</v>
      </c>
      <c r="AG852" s="37">
        <f t="shared" si="769"/>
        <v>0</v>
      </c>
      <c r="AH852" s="37">
        <f t="shared" si="769"/>
        <v>0</v>
      </c>
      <c r="AI852" s="37">
        <f t="shared" si="769"/>
        <v>0</v>
      </c>
      <c r="AJ852" s="37">
        <f t="shared" si="769"/>
        <v>0</v>
      </c>
      <c r="AK852" s="37">
        <f t="shared" si="769"/>
        <v>0</v>
      </c>
      <c r="AL852" s="37">
        <f t="shared" si="769"/>
        <v>0</v>
      </c>
      <c r="AM852" s="37">
        <f t="shared" si="769"/>
        <v>0</v>
      </c>
      <c r="AN852" s="37">
        <f t="shared" si="769"/>
        <v>0</v>
      </c>
      <c r="AO852" s="37">
        <f t="shared" si="769"/>
        <v>0</v>
      </c>
      <c r="AP852" s="37">
        <f t="shared" si="769"/>
        <v>0</v>
      </c>
    </row>
    <row r="853" spans="1:42" hidden="1" outlineLevel="2" x14ac:dyDescent="0.25">
      <c r="A853" s="5" t="s">
        <v>935</v>
      </c>
      <c r="B853" s="5" t="s">
        <v>872</v>
      </c>
      <c r="C853" s="5" t="s">
        <v>891</v>
      </c>
      <c r="D853" s="37">
        <f>INDEX(Inputs!$M$5:$M$132,MATCH($B853&amp;"|"&amp;$C853,Inputs!$A$5:$A$132,0))</f>
        <v>4</v>
      </c>
      <c r="E853" s="37">
        <f>INDEX(Inputs!$T$5:$T$132,MATCH($B853&amp;"|"&amp;$C853,Inputs!$A$5:$A$132,0))</f>
        <v>6.7793000000000006E-2</v>
      </c>
      <c r="F853" s="37">
        <f>INDEX(Inputs!$K$5:$K$132,MATCH($B853&amp;"|"&amp;$C853,Inputs!$A$5:$A$132,0))</f>
        <v>13</v>
      </c>
      <c r="G853" s="36"/>
      <c r="H853" s="5" t="str">
        <f>INDEX(Variables!$B$5:$B$65,MATCH($A853,Variables!$A$5:$A$65,0))&amp;IF($C853="",""," | "&amp;INDEX(Mapping!$B$5:$B$26,MATCH($C853,Mapping!$A$5:$A$26,0))&amp;" | "&amp;INDEX(Mapping!$B$30:$B$41,MATCH($B853,Mapping!$A$30:$A$41,0)))</f>
        <v>Shadow price on the efficiency margin | Cement | Gasoline</v>
      </c>
      <c r="I853" s="5" t="str">
        <f>INDEX(Variables!$C$5:$C$65,MATCH($A853,Variables!$A$5:$A$65,0))</f>
        <v>$/GJ</v>
      </c>
      <c r="J853" s="5" t="str">
        <f>INDEX(Variables!$E$5:$E$65,MATCH($A853,Variables!$A$5:$A$65,0))</f>
        <v>Sector shadow price x EF x share</v>
      </c>
      <c r="K853" s="5"/>
      <c r="L853" s="23" t="str">
        <f>LOWER(Settings!$C$4)&amp;".mit."&amp;$A853&amp;IF($C853="","","."&amp;$C853&amp;"."&amp;$B853)&amp;IF(INDEX(Variables!$D$5:$D$65,MATCH($A853,Variables!$A$5:$A$65,0))="","","."&amp;INDEX(Variables!$D$5:$D$65,MATCH($A853,Variables!$A$5:$A$65,0)))&amp;"."&amp;L$5</f>
        <v>egy.mit.shp.cem.gso.1</v>
      </c>
      <c r="M853" s="38">
        <f t="shared" si="768"/>
        <v>0</v>
      </c>
      <c r="N853" s="37">
        <f t="shared" si="768"/>
        <v>0</v>
      </c>
      <c r="O853" s="37">
        <f t="shared" si="768"/>
        <v>0</v>
      </c>
      <c r="P853" s="37">
        <f t="shared" si="768"/>
        <v>0</v>
      </c>
      <c r="Q853" s="37">
        <f t="shared" si="768"/>
        <v>0</v>
      </c>
      <c r="R853" s="37">
        <f t="shared" si="768"/>
        <v>0</v>
      </c>
      <c r="S853" s="37">
        <f t="shared" si="768"/>
        <v>0</v>
      </c>
      <c r="T853" s="37">
        <f t="shared" si="768"/>
        <v>0</v>
      </c>
      <c r="U853" s="37">
        <f t="shared" si="768"/>
        <v>0</v>
      </c>
      <c r="V853" s="37">
        <f t="shared" si="768"/>
        <v>0</v>
      </c>
      <c r="W853" s="37">
        <f t="shared" si="768"/>
        <v>0</v>
      </c>
      <c r="X853" s="37">
        <f t="shared" si="768"/>
        <v>0</v>
      </c>
      <c r="Y853" s="37">
        <f t="shared" si="768"/>
        <v>0</v>
      </c>
      <c r="Z853" s="37">
        <f t="shared" si="768"/>
        <v>0</v>
      </c>
      <c r="AA853" s="37"/>
      <c r="AB853" s="23" t="str">
        <f>LOWER(Settings!$C$4)&amp;".mit."&amp;$A853&amp;IF($C853="","","."&amp;$C853&amp;"."&amp;$B853)&amp;IF(INDEX(Variables!$D$5:$D$65,MATCH($A853,Variables!$A$5:$A$65,0))="","","."&amp;INDEX(Variables!$D$5:$D$65,MATCH($A853,Variables!$A$5:$A$65,0)))&amp;"."&amp;AB$5</f>
        <v>egy.mit.shp.cem.gso.2</v>
      </c>
      <c r="AC853" s="38">
        <f t="shared" si="769"/>
        <v>0</v>
      </c>
      <c r="AD853" s="37">
        <f t="shared" si="769"/>
        <v>0</v>
      </c>
      <c r="AE853" s="37">
        <f t="shared" si="769"/>
        <v>0</v>
      </c>
      <c r="AF853" s="37">
        <f t="shared" si="769"/>
        <v>0</v>
      </c>
      <c r="AG853" s="37">
        <f t="shared" si="769"/>
        <v>0</v>
      </c>
      <c r="AH853" s="37">
        <f t="shared" si="769"/>
        <v>0</v>
      </c>
      <c r="AI853" s="37">
        <f t="shared" si="769"/>
        <v>0</v>
      </c>
      <c r="AJ853" s="37">
        <f t="shared" si="769"/>
        <v>0</v>
      </c>
      <c r="AK853" s="37">
        <f t="shared" si="769"/>
        <v>0</v>
      </c>
      <c r="AL853" s="37">
        <f t="shared" si="769"/>
        <v>0</v>
      </c>
      <c r="AM853" s="37">
        <f t="shared" si="769"/>
        <v>0</v>
      </c>
      <c r="AN853" s="37">
        <f t="shared" si="769"/>
        <v>0</v>
      </c>
      <c r="AO853" s="37">
        <f t="shared" si="769"/>
        <v>0</v>
      </c>
      <c r="AP853" s="37">
        <f t="shared" si="769"/>
        <v>0</v>
      </c>
    </row>
    <row r="854" spans="1:42" hidden="1" outlineLevel="2" x14ac:dyDescent="0.25">
      <c r="A854" s="5" t="s">
        <v>935</v>
      </c>
      <c r="B854" s="5" t="s">
        <v>873</v>
      </c>
      <c r="C854" s="5" t="s">
        <v>891</v>
      </c>
      <c r="D854" s="37">
        <f>INDEX(Inputs!$M$5:$M$132,MATCH($B854&amp;"|"&amp;$C854,Inputs!$A$5:$A$132,0))</f>
        <v>4</v>
      </c>
      <c r="E854" s="37">
        <f>INDEX(Inputs!$T$5:$T$132,MATCH($B854&amp;"|"&amp;$C854,Inputs!$A$5:$A$132,0))</f>
        <v>7.1844999999999992E-2</v>
      </c>
      <c r="F854" s="37">
        <f>INDEX(Inputs!$K$5:$K$132,MATCH($B854&amp;"|"&amp;$C854,Inputs!$A$5:$A$132,0))</f>
        <v>13</v>
      </c>
      <c r="G854" s="36"/>
      <c r="H854" s="5" t="str">
        <f>INDEX(Variables!$B$5:$B$65,MATCH($A854,Variables!$A$5:$A$65,0))&amp;IF($C854="",""," | "&amp;INDEX(Mapping!$B$5:$B$26,MATCH($C854,Mapping!$A$5:$A$26,0))&amp;" | "&amp;INDEX(Mapping!$B$30:$B$41,MATCH($B854,Mapping!$A$30:$A$41,0)))</f>
        <v>Shadow price on the efficiency margin | Cement | Diesel</v>
      </c>
      <c r="I854" s="5" t="str">
        <f>INDEX(Variables!$C$5:$C$65,MATCH($A854,Variables!$A$5:$A$65,0))</f>
        <v>$/GJ</v>
      </c>
      <c r="J854" s="5" t="str">
        <f>INDEX(Variables!$E$5:$E$65,MATCH($A854,Variables!$A$5:$A$65,0))</f>
        <v>Sector shadow price x EF x share</v>
      </c>
      <c r="K854" s="5"/>
      <c r="L854" s="23" t="str">
        <f>LOWER(Settings!$C$4)&amp;".mit."&amp;$A854&amp;IF($C854="","","."&amp;$C854&amp;"."&amp;$B854)&amp;IF(INDEX(Variables!$D$5:$D$65,MATCH($A854,Variables!$A$5:$A$65,0))="","","."&amp;INDEX(Variables!$D$5:$D$65,MATCH($A854,Variables!$A$5:$A$65,0)))&amp;"."&amp;L$5</f>
        <v>egy.mit.shp.cem.die.1</v>
      </c>
      <c r="M854" s="38">
        <f t="shared" si="768"/>
        <v>0</v>
      </c>
      <c r="N854" s="37">
        <f t="shared" si="768"/>
        <v>0</v>
      </c>
      <c r="O854" s="37">
        <f t="shared" si="768"/>
        <v>0</v>
      </c>
      <c r="P854" s="37">
        <f t="shared" si="768"/>
        <v>0</v>
      </c>
      <c r="Q854" s="37">
        <f t="shared" si="768"/>
        <v>0</v>
      </c>
      <c r="R854" s="37">
        <f t="shared" si="768"/>
        <v>0</v>
      </c>
      <c r="S854" s="37">
        <f t="shared" si="768"/>
        <v>0</v>
      </c>
      <c r="T854" s="37">
        <f t="shared" si="768"/>
        <v>0</v>
      </c>
      <c r="U854" s="37">
        <f t="shared" si="768"/>
        <v>0</v>
      </c>
      <c r="V854" s="37">
        <f t="shared" si="768"/>
        <v>0</v>
      </c>
      <c r="W854" s="37">
        <f t="shared" si="768"/>
        <v>0</v>
      </c>
      <c r="X854" s="37">
        <f t="shared" si="768"/>
        <v>0</v>
      </c>
      <c r="Y854" s="37">
        <f t="shared" si="768"/>
        <v>0</v>
      </c>
      <c r="Z854" s="37">
        <f t="shared" si="768"/>
        <v>0</v>
      </c>
      <c r="AA854" s="37"/>
      <c r="AB854" s="23" t="str">
        <f>LOWER(Settings!$C$4)&amp;".mit."&amp;$A854&amp;IF($C854="","","."&amp;$C854&amp;"."&amp;$B854)&amp;IF(INDEX(Variables!$D$5:$D$65,MATCH($A854,Variables!$A$5:$A$65,0))="","","."&amp;INDEX(Variables!$D$5:$D$65,MATCH($A854,Variables!$A$5:$A$65,0)))&amp;"."&amp;AB$5</f>
        <v>egy.mit.shp.cem.die.2</v>
      </c>
      <c r="AC854" s="38">
        <f t="shared" si="769"/>
        <v>0</v>
      </c>
      <c r="AD854" s="37">
        <f t="shared" si="769"/>
        <v>0</v>
      </c>
      <c r="AE854" s="37">
        <f t="shared" si="769"/>
        <v>0</v>
      </c>
      <c r="AF854" s="37">
        <f t="shared" si="769"/>
        <v>0</v>
      </c>
      <c r="AG854" s="37">
        <f t="shared" si="769"/>
        <v>0</v>
      </c>
      <c r="AH854" s="37">
        <f t="shared" si="769"/>
        <v>0</v>
      </c>
      <c r="AI854" s="37">
        <f t="shared" si="769"/>
        <v>0</v>
      </c>
      <c r="AJ854" s="37">
        <f t="shared" si="769"/>
        <v>0</v>
      </c>
      <c r="AK854" s="37">
        <f t="shared" si="769"/>
        <v>0</v>
      </c>
      <c r="AL854" s="37">
        <f t="shared" si="769"/>
        <v>0</v>
      </c>
      <c r="AM854" s="37">
        <f t="shared" si="769"/>
        <v>0</v>
      </c>
      <c r="AN854" s="37">
        <f t="shared" si="769"/>
        <v>0</v>
      </c>
      <c r="AO854" s="37">
        <f t="shared" si="769"/>
        <v>0</v>
      </c>
      <c r="AP854" s="37">
        <f t="shared" si="769"/>
        <v>0</v>
      </c>
    </row>
    <row r="855" spans="1:42" hidden="1" outlineLevel="2" x14ac:dyDescent="0.25">
      <c r="A855" s="5" t="s">
        <v>935</v>
      </c>
      <c r="B855" s="5" t="s">
        <v>874</v>
      </c>
      <c r="C855" s="5" t="s">
        <v>891</v>
      </c>
      <c r="D855" s="37">
        <f>INDEX(Inputs!$M$5:$M$132,MATCH($B855&amp;"|"&amp;$C855,Inputs!$A$5:$A$132,0))</f>
        <v>4</v>
      </c>
      <c r="E855" s="37">
        <f>INDEX(Inputs!$T$5:$T$132,MATCH($B855&amp;"|"&amp;$C855,Inputs!$A$5:$A$132,0))</f>
        <v>6.8599999999999994E-2</v>
      </c>
      <c r="F855" s="37">
        <f>INDEX(Inputs!$K$5:$K$132,MATCH($B855&amp;"|"&amp;$C855,Inputs!$A$5:$A$132,0))</f>
        <v>13</v>
      </c>
      <c r="G855" s="36"/>
      <c r="H855" s="5" t="str">
        <f>INDEX(Variables!$B$5:$B$65,MATCH($A855,Variables!$A$5:$A$65,0))&amp;IF($C855="",""," | "&amp;INDEX(Mapping!$B$5:$B$26,MATCH($C855,Mapping!$A$5:$A$26,0))&amp;" | "&amp;INDEX(Mapping!$B$30:$B$41,MATCH($B855,Mapping!$A$30:$A$41,0)))</f>
        <v>Shadow price on the efficiency margin | Cement | LPG</v>
      </c>
      <c r="I855" s="5" t="str">
        <f>INDEX(Variables!$C$5:$C$65,MATCH($A855,Variables!$A$5:$A$65,0))</f>
        <v>$/GJ</v>
      </c>
      <c r="J855" s="5" t="str">
        <f>INDEX(Variables!$E$5:$E$65,MATCH($A855,Variables!$A$5:$A$65,0))</f>
        <v>Sector shadow price x EF x share</v>
      </c>
      <c r="K855" s="5"/>
      <c r="L855" s="23" t="str">
        <f>LOWER(Settings!$C$4)&amp;".mit."&amp;$A855&amp;IF($C855="","","."&amp;$C855&amp;"."&amp;$B855)&amp;IF(INDEX(Variables!$D$5:$D$65,MATCH($A855,Variables!$A$5:$A$65,0))="","","."&amp;INDEX(Variables!$D$5:$D$65,MATCH($A855,Variables!$A$5:$A$65,0)))&amp;"."&amp;L$5</f>
        <v>egy.mit.shp.cem.lpg.1</v>
      </c>
      <c r="M855" s="38">
        <f t="shared" si="768"/>
        <v>0</v>
      </c>
      <c r="N855" s="37">
        <f t="shared" si="768"/>
        <v>0</v>
      </c>
      <c r="O855" s="37">
        <f t="shared" si="768"/>
        <v>0</v>
      </c>
      <c r="P855" s="37">
        <f t="shared" si="768"/>
        <v>0</v>
      </c>
      <c r="Q855" s="37">
        <f t="shared" si="768"/>
        <v>0</v>
      </c>
      <c r="R855" s="37">
        <f t="shared" si="768"/>
        <v>0</v>
      </c>
      <c r="S855" s="37">
        <f t="shared" si="768"/>
        <v>0</v>
      </c>
      <c r="T855" s="37">
        <f t="shared" si="768"/>
        <v>0</v>
      </c>
      <c r="U855" s="37">
        <f t="shared" si="768"/>
        <v>0</v>
      </c>
      <c r="V855" s="37">
        <f t="shared" si="768"/>
        <v>0</v>
      </c>
      <c r="W855" s="37">
        <f t="shared" si="768"/>
        <v>0</v>
      </c>
      <c r="X855" s="37">
        <f t="shared" si="768"/>
        <v>0</v>
      </c>
      <c r="Y855" s="37">
        <f t="shared" si="768"/>
        <v>0</v>
      </c>
      <c r="Z855" s="37">
        <f t="shared" si="768"/>
        <v>0</v>
      </c>
      <c r="AA855" s="37"/>
      <c r="AB855" s="23" t="str">
        <f>LOWER(Settings!$C$4)&amp;".mit."&amp;$A855&amp;IF($C855="","","."&amp;$C855&amp;"."&amp;$B855)&amp;IF(INDEX(Variables!$D$5:$D$65,MATCH($A855,Variables!$A$5:$A$65,0))="","","."&amp;INDEX(Variables!$D$5:$D$65,MATCH($A855,Variables!$A$5:$A$65,0)))&amp;"."&amp;AB$5</f>
        <v>egy.mit.shp.cem.lpg.2</v>
      </c>
      <c r="AC855" s="38">
        <f t="shared" si="769"/>
        <v>0</v>
      </c>
      <c r="AD855" s="37">
        <f t="shared" si="769"/>
        <v>0</v>
      </c>
      <c r="AE855" s="37">
        <f t="shared" si="769"/>
        <v>0</v>
      </c>
      <c r="AF855" s="37">
        <f t="shared" si="769"/>
        <v>0</v>
      </c>
      <c r="AG855" s="37">
        <f t="shared" si="769"/>
        <v>0</v>
      </c>
      <c r="AH855" s="37">
        <f t="shared" si="769"/>
        <v>0</v>
      </c>
      <c r="AI855" s="37">
        <f t="shared" si="769"/>
        <v>0</v>
      </c>
      <c r="AJ855" s="37">
        <f t="shared" si="769"/>
        <v>0</v>
      </c>
      <c r="AK855" s="37">
        <f t="shared" si="769"/>
        <v>0</v>
      </c>
      <c r="AL855" s="37">
        <f t="shared" si="769"/>
        <v>0</v>
      </c>
      <c r="AM855" s="37">
        <f t="shared" si="769"/>
        <v>0</v>
      </c>
      <c r="AN855" s="37">
        <f t="shared" si="769"/>
        <v>0</v>
      </c>
      <c r="AO855" s="37">
        <f t="shared" si="769"/>
        <v>0</v>
      </c>
      <c r="AP855" s="37">
        <f t="shared" si="769"/>
        <v>0</v>
      </c>
    </row>
    <row r="856" spans="1:42" hidden="1" outlineLevel="2" x14ac:dyDescent="0.25">
      <c r="A856" s="5" t="s">
        <v>935</v>
      </c>
      <c r="B856" s="5" t="s">
        <v>875</v>
      </c>
      <c r="C856" s="5" t="s">
        <v>891</v>
      </c>
      <c r="D856" s="37">
        <f>INDEX(Inputs!$M$5:$M$132,MATCH($B856&amp;"|"&amp;$C856,Inputs!$A$5:$A$132,0))</f>
        <v>4</v>
      </c>
      <c r="E856" s="37">
        <f>INDEX(Inputs!$T$5:$T$132,MATCH($B856&amp;"|"&amp;$C856,Inputs!$A$5:$A$132,0))</f>
        <v>6.7793000000000006E-2</v>
      </c>
      <c r="F856" s="37">
        <f>INDEX(Inputs!$K$5:$K$132,MATCH($B856&amp;"|"&amp;$C856,Inputs!$A$5:$A$132,0))</f>
        <v>13</v>
      </c>
      <c r="G856" s="36"/>
      <c r="H856" s="5" t="str">
        <f>INDEX(Variables!$B$5:$B$65,MATCH($A856,Variables!$A$5:$A$65,0))&amp;IF($C856="",""," | "&amp;INDEX(Mapping!$B$5:$B$26,MATCH($C856,Mapping!$A$5:$A$26,0))&amp;" | "&amp;INDEX(Mapping!$B$30:$B$41,MATCH($B856,Mapping!$A$30:$A$41,0)))</f>
        <v>Shadow price on the efficiency margin | Cement | Kerosene</v>
      </c>
      <c r="I856" s="5" t="str">
        <f>INDEX(Variables!$C$5:$C$65,MATCH($A856,Variables!$A$5:$A$65,0))</f>
        <v>$/GJ</v>
      </c>
      <c r="J856" s="5" t="str">
        <f>INDEX(Variables!$E$5:$E$65,MATCH($A856,Variables!$A$5:$A$65,0))</f>
        <v>Sector shadow price x EF x share</v>
      </c>
      <c r="K856" s="5"/>
      <c r="L856" s="23" t="str">
        <f>LOWER(Settings!$C$4)&amp;".mit."&amp;$A856&amp;IF($C856="","","."&amp;$C856&amp;"."&amp;$B856)&amp;IF(INDEX(Variables!$D$5:$D$65,MATCH($A856,Variables!$A$5:$A$65,0))="","","."&amp;INDEX(Variables!$D$5:$D$65,MATCH($A856,Variables!$A$5:$A$65,0)))&amp;"."&amp;L$5</f>
        <v>egy.mit.shp.cem.ker.1</v>
      </c>
      <c r="M856" s="38">
        <f t="shared" si="768"/>
        <v>0</v>
      </c>
      <c r="N856" s="37">
        <f t="shared" si="768"/>
        <v>0</v>
      </c>
      <c r="O856" s="37">
        <f t="shared" si="768"/>
        <v>0</v>
      </c>
      <c r="P856" s="37">
        <f t="shared" si="768"/>
        <v>0</v>
      </c>
      <c r="Q856" s="37">
        <f t="shared" si="768"/>
        <v>0</v>
      </c>
      <c r="R856" s="37">
        <f t="shared" si="768"/>
        <v>0</v>
      </c>
      <c r="S856" s="37">
        <f t="shared" si="768"/>
        <v>0</v>
      </c>
      <c r="T856" s="37">
        <f t="shared" si="768"/>
        <v>0</v>
      </c>
      <c r="U856" s="37">
        <f t="shared" si="768"/>
        <v>0</v>
      </c>
      <c r="V856" s="37">
        <f t="shared" si="768"/>
        <v>0</v>
      </c>
      <c r="W856" s="37">
        <f t="shared" si="768"/>
        <v>0</v>
      </c>
      <c r="X856" s="37">
        <f t="shared" si="768"/>
        <v>0</v>
      </c>
      <c r="Y856" s="37">
        <f t="shared" si="768"/>
        <v>0</v>
      </c>
      <c r="Z856" s="37">
        <f t="shared" si="768"/>
        <v>0</v>
      </c>
      <c r="AA856" s="37"/>
      <c r="AB856" s="23" t="str">
        <f>LOWER(Settings!$C$4)&amp;".mit."&amp;$A856&amp;IF($C856="","","."&amp;$C856&amp;"."&amp;$B856)&amp;IF(INDEX(Variables!$D$5:$D$65,MATCH($A856,Variables!$A$5:$A$65,0))="","","."&amp;INDEX(Variables!$D$5:$D$65,MATCH($A856,Variables!$A$5:$A$65,0)))&amp;"."&amp;AB$5</f>
        <v>egy.mit.shp.cem.ker.2</v>
      </c>
      <c r="AC856" s="38">
        <f t="shared" si="769"/>
        <v>0</v>
      </c>
      <c r="AD856" s="37">
        <f t="shared" si="769"/>
        <v>0</v>
      </c>
      <c r="AE856" s="37">
        <f t="shared" si="769"/>
        <v>0</v>
      </c>
      <c r="AF856" s="37">
        <f t="shared" si="769"/>
        <v>0</v>
      </c>
      <c r="AG856" s="37">
        <f t="shared" si="769"/>
        <v>0</v>
      </c>
      <c r="AH856" s="37">
        <f t="shared" si="769"/>
        <v>0</v>
      </c>
      <c r="AI856" s="37">
        <f t="shared" si="769"/>
        <v>0</v>
      </c>
      <c r="AJ856" s="37">
        <f t="shared" si="769"/>
        <v>0</v>
      </c>
      <c r="AK856" s="37">
        <f t="shared" si="769"/>
        <v>0</v>
      </c>
      <c r="AL856" s="37">
        <f t="shared" si="769"/>
        <v>0</v>
      </c>
      <c r="AM856" s="37">
        <f t="shared" si="769"/>
        <v>0</v>
      </c>
      <c r="AN856" s="37">
        <f t="shared" si="769"/>
        <v>0</v>
      </c>
      <c r="AO856" s="37">
        <f t="shared" si="769"/>
        <v>0</v>
      </c>
      <c r="AP856" s="37">
        <f t="shared" si="769"/>
        <v>0</v>
      </c>
    </row>
    <row r="857" spans="1:42" hidden="1" outlineLevel="2" x14ac:dyDescent="0.25">
      <c r="A857" s="5" t="s">
        <v>935</v>
      </c>
      <c r="B857" s="5" t="s">
        <v>876</v>
      </c>
      <c r="C857" s="5" t="s">
        <v>891</v>
      </c>
      <c r="D857" s="37">
        <f>INDEX(Inputs!$M$5:$M$132,MATCH($B857&amp;"|"&amp;$C857,Inputs!$A$5:$A$132,0))</f>
        <v>4</v>
      </c>
      <c r="E857" s="37">
        <f>INDEX(Inputs!$T$5:$T$132,MATCH($B857&amp;"|"&amp;$C857,Inputs!$A$5:$A$132,0))</f>
        <v>7.6700000000000004E-2</v>
      </c>
      <c r="F857" s="37">
        <f>INDEX(Inputs!$K$5:$K$132,MATCH($B857&amp;"|"&amp;$C857,Inputs!$A$5:$A$132,0))</f>
        <v>13</v>
      </c>
      <c r="G857" s="36"/>
      <c r="H857" s="5" t="str">
        <f>INDEX(Variables!$B$5:$B$65,MATCH($A857,Variables!$A$5:$A$65,0))&amp;IF($C857="",""," | "&amp;INDEX(Mapping!$B$5:$B$26,MATCH($C857,Mapping!$A$5:$A$26,0))&amp;" | "&amp;INDEX(Mapping!$B$30:$B$41,MATCH($B857,Mapping!$A$30:$A$41,0)))</f>
        <v>Shadow price on the efficiency margin | Cement | Other oil products</v>
      </c>
      <c r="I857" s="5" t="str">
        <f>INDEX(Variables!$C$5:$C$65,MATCH($A857,Variables!$A$5:$A$65,0))</f>
        <v>$/GJ</v>
      </c>
      <c r="J857" s="5" t="str">
        <f>INDEX(Variables!$E$5:$E$65,MATCH($A857,Variables!$A$5:$A$65,0))</f>
        <v>Sector shadow price x EF x share</v>
      </c>
      <c r="K857" s="5"/>
      <c r="L857" s="23" t="str">
        <f>LOWER(Settings!$C$4)&amp;".mit."&amp;$A857&amp;IF($C857="","","."&amp;$C857&amp;"."&amp;$B857)&amp;IF(INDEX(Variables!$D$5:$D$65,MATCH($A857,Variables!$A$5:$A$65,0))="","","."&amp;INDEX(Variables!$D$5:$D$65,MATCH($A857,Variables!$A$5:$A$65,0)))&amp;"."&amp;L$5</f>
        <v>egy.mit.shp.cem.oop.1</v>
      </c>
      <c r="M857" s="38">
        <f t="shared" si="768"/>
        <v>0</v>
      </c>
      <c r="N857" s="37">
        <f t="shared" si="768"/>
        <v>0</v>
      </c>
      <c r="O857" s="37">
        <f t="shared" si="768"/>
        <v>0</v>
      </c>
      <c r="P857" s="37">
        <f t="shared" si="768"/>
        <v>0</v>
      </c>
      <c r="Q857" s="37">
        <f t="shared" si="768"/>
        <v>0</v>
      </c>
      <c r="R857" s="37">
        <f t="shared" si="768"/>
        <v>0</v>
      </c>
      <c r="S857" s="37">
        <f t="shared" si="768"/>
        <v>0</v>
      </c>
      <c r="T857" s="37">
        <f t="shared" si="768"/>
        <v>0</v>
      </c>
      <c r="U857" s="37">
        <f t="shared" si="768"/>
        <v>0</v>
      </c>
      <c r="V857" s="37">
        <f t="shared" si="768"/>
        <v>0</v>
      </c>
      <c r="W857" s="37">
        <f t="shared" si="768"/>
        <v>0</v>
      </c>
      <c r="X857" s="37">
        <f t="shared" si="768"/>
        <v>0</v>
      </c>
      <c r="Y857" s="37">
        <f t="shared" si="768"/>
        <v>0</v>
      </c>
      <c r="Z857" s="37">
        <f t="shared" si="768"/>
        <v>0</v>
      </c>
      <c r="AA857" s="37"/>
      <c r="AB857" s="23" t="str">
        <f>LOWER(Settings!$C$4)&amp;".mit."&amp;$A857&amp;IF($C857="","","."&amp;$C857&amp;"."&amp;$B857)&amp;IF(INDEX(Variables!$D$5:$D$65,MATCH($A857,Variables!$A$5:$A$65,0))="","","."&amp;INDEX(Variables!$D$5:$D$65,MATCH($A857,Variables!$A$5:$A$65,0)))&amp;"."&amp;AB$5</f>
        <v>egy.mit.shp.cem.oop.2</v>
      </c>
      <c r="AC857" s="38">
        <f t="shared" si="769"/>
        <v>0</v>
      </c>
      <c r="AD857" s="37">
        <f t="shared" si="769"/>
        <v>0</v>
      </c>
      <c r="AE857" s="37">
        <f t="shared" si="769"/>
        <v>0</v>
      </c>
      <c r="AF857" s="37">
        <f t="shared" si="769"/>
        <v>0</v>
      </c>
      <c r="AG857" s="37">
        <f t="shared" si="769"/>
        <v>0</v>
      </c>
      <c r="AH857" s="37">
        <f t="shared" si="769"/>
        <v>0</v>
      </c>
      <c r="AI857" s="37">
        <f t="shared" si="769"/>
        <v>0</v>
      </c>
      <c r="AJ857" s="37">
        <f t="shared" si="769"/>
        <v>0</v>
      </c>
      <c r="AK857" s="37">
        <f t="shared" si="769"/>
        <v>0</v>
      </c>
      <c r="AL857" s="37">
        <f t="shared" si="769"/>
        <v>0</v>
      </c>
      <c r="AM857" s="37">
        <f t="shared" si="769"/>
        <v>0</v>
      </c>
      <c r="AN857" s="37">
        <f t="shared" si="769"/>
        <v>0</v>
      </c>
      <c r="AO857" s="37">
        <f t="shared" si="769"/>
        <v>0</v>
      </c>
      <c r="AP857" s="37">
        <f t="shared" si="769"/>
        <v>0</v>
      </c>
    </row>
    <row r="858" spans="1:42" hidden="1" outlineLevel="2" x14ac:dyDescent="0.25">
      <c r="A858" s="5" t="s">
        <v>935</v>
      </c>
      <c r="B858" s="5" t="s">
        <v>877</v>
      </c>
      <c r="C858" s="5" t="s">
        <v>891</v>
      </c>
      <c r="D858" s="37">
        <f>INDEX(Inputs!$M$5:$M$132,MATCH($B858&amp;"|"&amp;$C858,Inputs!$A$5:$A$132,0))</f>
        <v>4</v>
      </c>
      <c r="E858" s="37">
        <f>INDEX(Inputs!$T$5:$T$132,MATCH($B858&amp;"|"&amp;$C858,Inputs!$A$5:$A$132,0))</f>
        <v>0</v>
      </c>
      <c r="F858" s="37">
        <f>INDEX(Inputs!$K$5:$K$132,MATCH($B858&amp;"|"&amp;$C858,Inputs!$A$5:$A$132,0))</f>
        <v>13</v>
      </c>
      <c r="G858" s="36"/>
      <c r="H858" s="5" t="str">
        <f>INDEX(Variables!$B$5:$B$65,MATCH($A858,Variables!$A$5:$A$65,0))&amp;IF($C858="",""," | "&amp;INDEX(Mapping!$B$5:$B$26,MATCH($C858,Mapping!$A$5:$A$26,0))&amp;" | "&amp;INDEX(Mapping!$B$30:$B$41,MATCH($B858,Mapping!$A$30:$A$41,0)))</f>
        <v>Shadow price on the efficiency margin | Cement | Biomass</v>
      </c>
      <c r="I858" s="5" t="str">
        <f>INDEX(Variables!$C$5:$C$65,MATCH($A858,Variables!$A$5:$A$65,0))</f>
        <v>$/GJ</v>
      </c>
      <c r="J858" s="5" t="str">
        <f>INDEX(Variables!$E$5:$E$65,MATCH($A858,Variables!$A$5:$A$65,0))</f>
        <v>Sector shadow price x EF x share</v>
      </c>
      <c r="K858" s="5"/>
      <c r="L858" s="23" t="str">
        <f>LOWER(Settings!$C$4)&amp;".mit."&amp;$A858&amp;IF($C858="","","."&amp;$C858&amp;"."&amp;$B858)&amp;IF(INDEX(Variables!$D$5:$D$65,MATCH($A858,Variables!$A$5:$A$65,0))="","","."&amp;INDEX(Variables!$D$5:$D$65,MATCH($A858,Variables!$A$5:$A$65,0)))&amp;"."&amp;L$5</f>
        <v>egy.mit.shp.cem.bio.1</v>
      </c>
      <c r="M858" s="38">
        <f t="shared" si="768"/>
        <v>0</v>
      </c>
      <c r="N858" s="37">
        <f t="shared" si="768"/>
        <v>0</v>
      </c>
      <c r="O858" s="37">
        <f t="shared" si="768"/>
        <v>0</v>
      </c>
      <c r="P858" s="37">
        <f t="shared" si="768"/>
        <v>0</v>
      </c>
      <c r="Q858" s="37">
        <f t="shared" si="768"/>
        <v>0</v>
      </c>
      <c r="R858" s="37">
        <f t="shared" si="768"/>
        <v>0</v>
      </c>
      <c r="S858" s="37">
        <f t="shared" si="768"/>
        <v>0</v>
      </c>
      <c r="T858" s="37">
        <f t="shared" si="768"/>
        <v>0</v>
      </c>
      <c r="U858" s="37">
        <f t="shared" si="768"/>
        <v>0</v>
      </c>
      <c r="V858" s="37">
        <f t="shared" si="768"/>
        <v>0</v>
      </c>
      <c r="W858" s="37">
        <f t="shared" si="768"/>
        <v>0</v>
      </c>
      <c r="X858" s="37">
        <f t="shared" si="768"/>
        <v>0</v>
      </c>
      <c r="Y858" s="37">
        <f t="shared" si="768"/>
        <v>0</v>
      </c>
      <c r="Z858" s="37">
        <f t="shared" si="768"/>
        <v>0</v>
      </c>
      <c r="AA858" s="37"/>
      <c r="AB858" s="23" t="str">
        <f>LOWER(Settings!$C$4)&amp;".mit."&amp;$A858&amp;IF($C858="","","."&amp;$C858&amp;"."&amp;$B858)&amp;IF(INDEX(Variables!$D$5:$D$65,MATCH($A858,Variables!$A$5:$A$65,0))="","","."&amp;INDEX(Variables!$D$5:$D$65,MATCH($A858,Variables!$A$5:$A$65,0)))&amp;"."&amp;AB$5</f>
        <v>egy.mit.shp.cem.bio.2</v>
      </c>
      <c r="AC858" s="38">
        <f t="shared" si="769"/>
        <v>0</v>
      </c>
      <c r="AD858" s="37">
        <f t="shared" si="769"/>
        <v>0</v>
      </c>
      <c r="AE858" s="37">
        <f t="shared" si="769"/>
        <v>0</v>
      </c>
      <c r="AF858" s="37">
        <f t="shared" si="769"/>
        <v>0</v>
      </c>
      <c r="AG858" s="37">
        <f t="shared" si="769"/>
        <v>0</v>
      </c>
      <c r="AH858" s="37">
        <f t="shared" si="769"/>
        <v>0</v>
      </c>
      <c r="AI858" s="37">
        <f t="shared" si="769"/>
        <v>0</v>
      </c>
      <c r="AJ858" s="37">
        <f t="shared" si="769"/>
        <v>0</v>
      </c>
      <c r="AK858" s="37">
        <f t="shared" si="769"/>
        <v>0</v>
      </c>
      <c r="AL858" s="37">
        <f t="shared" si="769"/>
        <v>0</v>
      </c>
      <c r="AM858" s="37">
        <f t="shared" si="769"/>
        <v>0</v>
      </c>
      <c r="AN858" s="37">
        <f t="shared" si="769"/>
        <v>0</v>
      </c>
      <c r="AO858" s="37">
        <f t="shared" si="769"/>
        <v>0</v>
      </c>
      <c r="AP858" s="37">
        <f t="shared" si="769"/>
        <v>0</v>
      </c>
    </row>
    <row r="859" spans="1:42" hidden="1" outlineLevel="2" x14ac:dyDescent="0.25"/>
    <row r="860" spans="1:42" hidden="1" outlineLevel="2" x14ac:dyDescent="0.25">
      <c r="A860" s="5" t="s">
        <v>930</v>
      </c>
      <c r="B860" s="5" t="s">
        <v>869</v>
      </c>
      <c r="C860" s="5" t="s">
        <v>891</v>
      </c>
      <c r="D860" s="37">
        <f>INDEX(Inputs!$N$5:$N$132,MATCH($B860&amp;"|"&amp;$C860,Inputs!$A$5:$A$132,0))</f>
        <v>0.5</v>
      </c>
      <c r="E860" s="37">
        <f>INDEX(Inputs!$O$5:$O$132,MATCH($B860&amp;"|"&amp;$C860,Inputs!$A$5:$A$132,0))</f>
        <v>-0.3</v>
      </c>
      <c r="F860" s="37">
        <f>INDEX(Inputs!$P$5:$P$132,MATCH($B860&amp;"|"&amp;$C860,Inputs!$A$5:$A$132,0))</f>
        <v>-0.4</v>
      </c>
      <c r="G860" s="37">
        <f>INDEX(Inputs!$Q$5:$Q$132,MATCH($B860&amp;"|"&amp;$C860,Inputs!$A$5:$A$132,0))</f>
        <v>5.0000000000000001E-3</v>
      </c>
      <c r="H860" s="5" t="str">
        <f>INDEX(Variables!$B$5:$B$65,MATCH($A860,Variables!$A$5:$A$65,0))&amp;IF($C860="",""," | "&amp;INDEX(Mapping!$B$5:$B$26,MATCH($C860,Mapping!$A$5:$A$26,0))&amp;" | "&amp;INDEX(Mapping!$B$30:$B$41,MATCH($B860,Mapping!$A$30:$A$41,0)))</f>
        <v>Fuel use | Cement | Coal</v>
      </c>
      <c r="I860" s="5" t="str">
        <f>INDEX(Variables!$C$5:$C$65,MATCH($A860,Variables!$A$5:$A$65,0))</f>
        <v>ktoe</v>
      </c>
      <c r="J860" s="5" t="str">
        <f>INDEX(Variables!$E$5:$E$65,MATCH($A860,Variables!$A$5:$A$65,0))</f>
        <v>Inputs (base year), CPAT eq. 3.3.3</v>
      </c>
      <c r="K860" s="5"/>
      <c r="L860" s="23" t="str">
        <f>LOWER(Settings!$C$4)&amp;".mit."&amp;$A860&amp;IF($C860="","","."&amp;$C860&amp;"."&amp;$B860)&amp;IF(INDEX(Variables!$D$5:$D$65,MATCH($A860,Variables!$A$5:$A$65,0))="","","."&amp;INDEX(Variables!$D$5:$D$65,MATCH($A860,Variables!$A$5:$A$65,0)))&amp;"."&amp;L$5</f>
        <v>egy.mit.ener.cem.coa.e.1</v>
      </c>
      <c r="M860" s="43">
        <f>INDEX(Inputs!$U$5:$U$132,MATCH($B860&amp;"|"&amp;$C860,Inputs!$A$5:$A$132,0))</f>
        <v>1463.05522446279</v>
      </c>
      <c r="N860" s="44">
        <f t="shared" ref="N860:Y860" si="770">M860*(1/(1+$G860))^(1+$E860)*(1+N$7)^$D860*(N842/M842)^$E860*((N842+N851)/(M842+M851))^($F860*(1+$E860))</f>
        <v>1728.1475155618366</v>
      </c>
      <c r="O860" s="44">
        <f t="shared" si="770"/>
        <v>1883.7250539491404</v>
      </c>
      <c r="P860" s="44">
        <f t="shared" si="770"/>
        <v>1985.3478690534675</v>
      </c>
      <c r="Q860" s="44">
        <f t="shared" si="770"/>
        <v>1981.3502632151926</v>
      </c>
      <c r="R860" s="44">
        <f t="shared" si="770"/>
        <v>2012.9580616306935</v>
      </c>
      <c r="S860" s="44">
        <f t="shared" si="770"/>
        <v>2064.874149992851</v>
      </c>
      <c r="T860" s="44">
        <f t="shared" si="770"/>
        <v>2115.3544109000172</v>
      </c>
      <c r="U860" s="44">
        <f t="shared" si="770"/>
        <v>2163.4531182114661</v>
      </c>
      <c r="V860" s="44">
        <f t="shared" si="770"/>
        <v>2211.9240084743965</v>
      </c>
      <c r="W860" s="44">
        <f t="shared" si="770"/>
        <v>2255.8026963630014</v>
      </c>
      <c r="X860" s="44">
        <f t="shared" si="770"/>
        <v>2299.9681168591424</v>
      </c>
      <c r="Y860" s="44">
        <f t="shared" si="770"/>
        <v>2344.4029507115888</v>
      </c>
      <c r="Z860" s="45">
        <f>FUELUSE(Y860,Z842,Y842,Z851,Y851,Z$7,$D860,$E860,$F860,$G860)</f>
        <v>2389.0893170902259</v>
      </c>
      <c r="AA860" s="45"/>
      <c r="AB860" s="23" t="str">
        <f>LOWER(Settings!$C$4)&amp;".mit."&amp;$A860&amp;IF($C860="","","."&amp;$C860&amp;"."&amp;$B860)&amp;IF(INDEX(Variables!$D$5:$D$65,MATCH($A860,Variables!$A$5:$A$65,0))="","","."&amp;INDEX(Variables!$D$5:$D$65,MATCH($A860,Variables!$A$5:$A$65,0)))&amp;"."&amp;AB$5</f>
        <v>egy.mit.ener.cem.coa.e.2</v>
      </c>
      <c r="AC860" s="43">
        <f>INDEX(Inputs!$U$5:$U$132,MATCH($B860&amp;"|"&amp;$C860,Inputs!$A$5:$A$132,0))</f>
        <v>1463.05522446279</v>
      </c>
      <c r="AD860" s="44">
        <f t="shared" ref="AD860:AO860" si="771">AC860*(1/(1+$G860))^(1+$E860)*(1+AD$7)^$D860*(AD842/AC842)^$E860*((AD842+AD851)/(AC842+AC851))^($F860*(1+$E860))</f>
        <v>1728.1475155618366</v>
      </c>
      <c r="AE860" s="44">
        <f t="shared" si="771"/>
        <v>1883.7250539491404</v>
      </c>
      <c r="AF860" s="44">
        <f t="shared" si="771"/>
        <v>1985.3478690534675</v>
      </c>
      <c r="AG860" s="44">
        <f t="shared" si="771"/>
        <v>1981.3502632151926</v>
      </c>
      <c r="AH860" s="44">
        <f t="shared" si="771"/>
        <v>1757.21399661641</v>
      </c>
      <c r="AI860" s="44">
        <f t="shared" si="771"/>
        <v>1801.7738036713754</v>
      </c>
      <c r="AJ860" s="44">
        <f t="shared" si="771"/>
        <v>1844.9815906363726</v>
      </c>
      <c r="AK860" s="44">
        <f t="shared" si="771"/>
        <v>1886.0066871330873</v>
      </c>
      <c r="AL860" s="44">
        <f t="shared" si="771"/>
        <v>1927.3419511967891</v>
      </c>
      <c r="AM860" s="44">
        <f t="shared" si="771"/>
        <v>1965.5752881501267</v>
      </c>
      <c r="AN860" s="44">
        <f t="shared" si="771"/>
        <v>2004.0584672233394</v>
      </c>
      <c r="AO860" s="44">
        <f t="shared" si="771"/>
        <v>2042.7763974280699</v>
      </c>
      <c r="AP860" s="45">
        <f>FUELUSE(AO860,AP842,AO842,AP851,AO851,AP$7,$D860,$E860,$F860,$G860)</f>
        <v>2081.713498448778</v>
      </c>
    </row>
    <row r="861" spans="1:42" hidden="1" outlineLevel="2" x14ac:dyDescent="0.25">
      <c r="A861" s="5" t="s">
        <v>930</v>
      </c>
      <c r="B861" s="5" t="s">
        <v>871</v>
      </c>
      <c r="C861" s="5" t="s">
        <v>891</v>
      </c>
      <c r="D861" s="37">
        <f>INDEX(Inputs!$N$5:$N$132,MATCH($B861&amp;"|"&amp;$C861,Inputs!$A$5:$A$132,0))</f>
        <v>1</v>
      </c>
      <c r="E861" s="37">
        <f>INDEX(Inputs!$O$5:$O$132,MATCH($B861&amp;"|"&amp;$C861,Inputs!$A$5:$A$132,0))</f>
        <v>-0.5</v>
      </c>
      <c r="F861" s="37">
        <f>INDEX(Inputs!$P$5:$P$132,MATCH($B861&amp;"|"&amp;$C861,Inputs!$A$5:$A$132,0))</f>
        <v>-0.5</v>
      </c>
      <c r="G861" s="37">
        <f>INDEX(Inputs!$Q$5:$Q$132,MATCH($B861&amp;"|"&amp;$C861,Inputs!$A$5:$A$132,0))</f>
        <v>0.01</v>
      </c>
      <c r="H861" s="5" t="str">
        <f>INDEX(Variables!$B$5:$B$65,MATCH($A861,Variables!$A$5:$A$65,0))&amp;IF($C861="",""," | "&amp;INDEX(Mapping!$B$5:$B$26,MATCH($C861,Mapping!$A$5:$A$26,0))&amp;" | "&amp;INDEX(Mapping!$B$30:$B$41,MATCH($B861,Mapping!$A$30:$A$41,0)))</f>
        <v>Fuel use | Cement | Natural gas</v>
      </c>
      <c r="I861" s="5" t="str">
        <f>INDEX(Variables!$C$5:$C$65,MATCH($A861,Variables!$A$5:$A$65,0))</f>
        <v>ktoe</v>
      </c>
      <c r="J861" s="5" t="str">
        <f>INDEX(Variables!$E$5:$E$65,MATCH($A861,Variables!$A$5:$A$65,0))</f>
        <v>Inputs (base year), CPAT eq. 3.3.3</v>
      </c>
      <c r="K861" s="5"/>
      <c r="L861" s="23" t="str">
        <f>LOWER(Settings!$C$4)&amp;".mit."&amp;$A861&amp;IF($C861="","","."&amp;$C861&amp;"."&amp;$B861)&amp;IF(INDEX(Variables!$D$5:$D$65,MATCH($A861,Variables!$A$5:$A$65,0))="","","."&amp;INDEX(Variables!$D$5:$D$65,MATCH($A861,Variables!$A$5:$A$65,0)))&amp;"."&amp;L$5</f>
        <v>egy.mit.ener.cem.nga.e.1</v>
      </c>
      <c r="M861" s="43">
        <f>INDEX(Inputs!$U$5:$U$132,MATCH($B861&amp;"|"&amp;$C861,Inputs!$A$5:$A$132,0))</f>
        <v>1747.39153476208</v>
      </c>
      <c r="N861" s="44">
        <f t="shared" ref="N861:Y861" si="772">M861*(1/(1+$G861))^(1+$E861)*(1+N$7)^$D861*(N843/M843)^$E861*((N843+N852)/(M843+M852))^($F861*(1+$E861))</f>
        <v>1891.4804234858946</v>
      </c>
      <c r="O861" s="44">
        <f t="shared" si="772"/>
        <v>1905.3454531181512</v>
      </c>
      <c r="P861" s="44">
        <f t="shared" si="772"/>
        <v>1979.1643937620806</v>
      </c>
      <c r="Q861" s="44">
        <f t="shared" si="772"/>
        <v>2052.8364957855815</v>
      </c>
      <c r="R861" s="44">
        <f t="shared" si="772"/>
        <v>2141.2926154310085</v>
      </c>
      <c r="S861" s="44">
        <f t="shared" si="772"/>
        <v>2248.6048717165468</v>
      </c>
      <c r="T861" s="44">
        <f t="shared" si="772"/>
        <v>2354.3879328071475</v>
      </c>
      <c r="U861" s="44">
        <f t="shared" si="772"/>
        <v>2456.1343778513419</v>
      </c>
      <c r="V861" s="44">
        <f t="shared" si="772"/>
        <v>2560.9791265504514</v>
      </c>
      <c r="W861" s="44">
        <f t="shared" si="772"/>
        <v>2668.9451960792117</v>
      </c>
      <c r="X861" s="44">
        <f t="shared" si="772"/>
        <v>2780.0516469070662</v>
      </c>
      <c r="Y861" s="44">
        <f t="shared" si="772"/>
        <v>2894.3133714918836</v>
      </c>
      <c r="Z861" s="45">
        <f>FUELUSE(Y861,Z843,Y843,Z852,Y852,Z$7,$D861,$E861,$F861,$G861)</f>
        <v>3011.740884861586</v>
      </c>
      <c r="AA861" s="45"/>
      <c r="AB861" s="23" t="str">
        <f>LOWER(Settings!$C$4)&amp;".mit."&amp;$A861&amp;IF($C861="","","."&amp;$C861&amp;"."&amp;$B861)&amp;IF(INDEX(Variables!$D$5:$D$65,MATCH($A861,Variables!$A$5:$A$65,0))="","","."&amp;INDEX(Variables!$D$5:$D$65,MATCH($A861,Variables!$A$5:$A$65,0)))&amp;"."&amp;AB$5</f>
        <v>egy.mit.ener.cem.nga.e.2</v>
      </c>
      <c r="AC861" s="43">
        <f>INDEX(Inputs!$U$5:$U$132,MATCH($B861&amp;"|"&amp;$C861,Inputs!$A$5:$A$132,0))</f>
        <v>1747.39153476208</v>
      </c>
      <c r="AD861" s="44">
        <f t="shared" ref="AD861:AO861" si="773">AC861*(1/(1+$G861))^(1+$E861)*(1+AD$7)^$D861*(AD843/AC843)^$E861*((AD843+AD852)/(AC843+AC852))^($F861*(1+$E861))</f>
        <v>1891.4804234858946</v>
      </c>
      <c r="AE861" s="44">
        <f t="shared" si="773"/>
        <v>1905.3454531181512</v>
      </c>
      <c r="AF861" s="44">
        <f t="shared" si="773"/>
        <v>1979.1643937620806</v>
      </c>
      <c r="AG861" s="44">
        <f t="shared" si="773"/>
        <v>2052.8364957855815</v>
      </c>
      <c r="AH861" s="44">
        <f t="shared" si="773"/>
        <v>1845.3171967569613</v>
      </c>
      <c r="AI861" s="44">
        <f t="shared" si="773"/>
        <v>1937.7964546217886</v>
      </c>
      <c r="AJ861" s="44">
        <f t="shared" si="773"/>
        <v>2028.9578869030963</v>
      </c>
      <c r="AK861" s="44">
        <f t="shared" si="773"/>
        <v>2116.6406554308096</v>
      </c>
      <c r="AL861" s="44">
        <f t="shared" si="773"/>
        <v>2206.9934714681385</v>
      </c>
      <c r="AM861" s="44">
        <f t="shared" si="773"/>
        <v>2300.036170691933</v>
      </c>
      <c r="AN861" s="44">
        <f t="shared" si="773"/>
        <v>2395.7851789805563</v>
      </c>
      <c r="AO861" s="44">
        <f t="shared" si="773"/>
        <v>2494.2533303149457</v>
      </c>
      <c r="AP861" s="45">
        <f>FUELUSE(AO861,AP843,AO843,AP852,AO852,AP$7,$D861,$E861,$F861,$G861)</f>
        <v>2595.4496863066297</v>
      </c>
    </row>
    <row r="862" spans="1:42" hidden="1" outlineLevel="2" x14ac:dyDescent="0.25">
      <c r="A862" s="5" t="s">
        <v>930</v>
      </c>
      <c r="B862" s="5" t="s">
        <v>872</v>
      </c>
      <c r="C862" s="5" t="s">
        <v>891</v>
      </c>
      <c r="D862" s="37">
        <f>INDEX(Inputs!$N$5:$N$132,MATCH($B862&amp;"|"&amp;$C862,Inputs!$A$5:$A$132,0))</f>
        <v>0.5</v>
      </c>
      <c r="E862" s="37">
        <f>INDEX(Inputs!$O$5:$O$132,MATCH($B862&amp;"|"&amp;$C862,Inputs!$A$5:$A$132,0))</f>
        <v>-0.4</v>
      </c>
      <c r="F862" s="37">
        <f>INDEX(Inputs!$P$5:$P$132,MATCH($B862&amp;"|"&amp;$C862,Inputs!$A$5:$A$132,0))</f>
        <v>-0.7</v>
      </c>
      <c r="G862" s="37">
        <f>INDEX(Inputs!$Q$5:$Q$132,MATCH($B862&amp;"|"&amp;$C862,Inputs!$A$5:$A$132,0))</f>
        <v>5.0000000000000001E-3</v>
      </c>
      <c r="H862" s="5" t="str">
        <f>INDEX(Variables!$B$5:$B$65,MATCH($A862,Variables!$A$5:$A$65,0))&amp;IF($C862="",""," | "&amp;INDEX(Mapping!$B$5:$B$26,MATCH($C862,Mapping!$A$5:$A$26,0))&amp;" | "&amp;INDEX(Mapping!$B$30:$B$41,MATCH($B862,Mapping!$A$30:$A$41,0)))</f>
        <v>Fuel use | Cement | Gasoline</v>
      </c>
      <c r="I862" s="5" t="str">
        <f>INDEX(Variables!$C$5:$C$65,MATCH($A862,Variables!$A$5:$A$65,0))</f>
        <v>ktoe</v>
      </c>
      <c r="J862" s="5" t="str">
        <f>INDEX(Variables!$E$5:$E$65,MATCH($A862,Variables!$A$5:$A$65,0))</f>
        <v>Inputs (base year), CPAT eq. 3.3.3</v>
      </c>
      <c r="K862" s="5"/>
      <c r="L862" s="23" t="str">
        <f>LOWER(Settings!$C$4)&amp;".mit."&amp;$A862&amp;IF($C862="","","."&amp;$C862&amp;"."&amp;$B862)&amp;IF(INDEX(Variables!$D$5:$D$65,MATCH($A862,Variables!$A$5:$A$65,0))="","","."&amp;INDEX(Variables!$D$5:$D$65,MATCH($A862,Variables!$A$5:$A$65,0)))&amp;"."&amp;L$5</f>
        <v>egy.mit.ener.cem.gso.e.1</v>
      </c>
      <c r="M862" s="43">
        <f>INDEX(Inputs!$U$5:$U$132,MATCH($B862&amp;"|"&amp;$C862,Inputs!$A$5:$A$132,0))</f>
        <v>0</v>
      </c>
      <c r="N862" s="44">
        <f t="shared" ref="N862:Y862" si="774">M862*(1/(1+$G862))^(1+$E862)*(1+N$7)^$D862*(N844/M844)^$E862*((N844+N853)/(M844+M853))^($F862*(1+$E862))</f>
        <v>0</v>
      </c>
      <c r="O862" s="44">
        <f t="shared" si="774"/>
        <v>0</v>
      </c>
      <c r="P862" s="44">
        <f t="shared" si="774"/>
        <v>0</v>
      </c>
      <c r="Q862" s="44">
        <f t="shared" si="774"/>
        <v>0</v>
      </c>
      <c r="R862" s="44">
        <f t="shared" si="774"/>
        <v>0</v>
      </c>
      <c r="S862" s="44">
        <f t="shared" si="774"/>
        <v>0</v>
      </c>
      <c r="T862" s="44">
        <f t="shared" si="774"/>
        <v>0</v>
      </c>
      <c r="U862" s="44">
        <f t="shared" si="774"/>
        <v>0</v>
      </c>
      <c r="V862" s="44">
        <f t="shared" si="774"/>
        <v>0</v>
      </c>
      <c r="W862" s="44">
        <f t="shared" si="774"/>
        <v>0</v>
      </c>
      <c r="X862" s="44">
        <f t="shared" si="774"/>
        <v>0</v>
      </c>
      <c r="Y862" s="44">
        <f t="shared" si="774"/>
        <v>0</v>
      </c>
      <c r="Z862" s="45">
        <f>FUELUSE(Y862,Z844,Y844,Z853,Y853,Z$7,$D862,$E862,$F862,$G862)</f>
        <v>0</v>
      </c>
      <c r="AA862" s="45"/>
      <c r="AB862" s="23" t="str">
        <f>LOWER(Settings!$C$4)&amp;".mit."&amp;$A862&amp;IF($C862="","","."&amp;$C862&amp;"."&amp;$B862)&amp;IF(INDEX(Variables!$D$5:$D$65,MATCH($A862,Variables!$A$5:$A$65,0))="","","."&amp;INDEX(Variables!$D$5:$D$65,MATCH($A862,Variables!$A$5:$A$65,0)))&amp;"."&amp;AB$5</f>
        <v>egy.mit.ener.cem.gso.e.2</v>
      </c>
      <c r="AC862" s="43">
        <f>INDEX(Inputs!$U$5:$U$132,MATCH($B862&amp;"|"&amp;$C862,Inputs!$A$5:$A$132,0))</f>
        <v>0</v>
      </c>
      <c r="AD862" s="44">
        <f t="shared" ref="AD862:AO862" si="775">AC862*(1/(1+$G862))^(1+$E862)*(1+AD$7)^$D862*(AD844/AC844)^$E862*((AD844+AD853)/(AC844+AC853))^($F862*(1+$E862))</f>
        <v>0</v>
      </c>
      <c r="AE862" s="44">
        <f t="shared" si="775"/>
        <v>0</v>
      </c>
      <c r="AF862" s="44">
        <f t="shared" si="775"/>
        <v>0</v>
      </c>
      <c r="AG862" s="44">
        <f t="shared" si="775"/>
        <v>0</v>
      </c>
      <c r="AH862" s="44">
        <f t="shared" si="775"/>
        <v>0</v>
      </c>
      <c r="AI862" s="44">
        <f t="shared" si="775"/>
        <v>0</v>
      </c>
      <c r="AJ862" s="44">
        <f t="shared" si="775"/>
        <v>0</v>
      </c>
      <c r="AK862" s="44">
        <f t="shared" si="775"/>
        <v>0</v>
      </c>
      <c r="AL862" s="44">
        <f t="shared" si="775"/>
        <v>0</v>
      </c>
      <c r="AM862" s="44">
        <f t="shared" si="775"/>
        <v>0</v>
      </c>
      <c r="AN862" s="44">
        <f t="shared" si="775"/>
        <v>0</v>
      </c>
      <c r="AO862" s="44">
        <f t="shared" si="775"/>
        <v>0</v>
      </c>
      <c r="AP862" s="45">
        <f>FUELUSE(AO862,AP844,AO844,AP853,AO853,AP$7,$D862,$E862,$F862,$G862)</f>
        <v>0</v>
      </c>
    </row>
    <row r="863" spans="1:42" hidden="1" outlineLevel="2" x14ac:dyDescent="0.25">
      <c r="A863" s="5" t="s">
        <v>930</v>
      </c>
      <c r="B863" s="5" t="s">
        <v>873</v>
      </c>
      <c r="C863" s="5" t="s">
        <v>891</v>
      </c>
      <c r="D863" s="37">
        <f>INDEX(Inputs!$N$5:$N$132,MATCH($B863&amp;"|"&amp;$C863,Inputs!$A$5:$A$132,0))</f>
        <v>0.5</v>
      </c>
      <c r="E863" s="37">
        <f>INDEX(Inputs!$O$5:$O$132,MATCH($B863&amp;"|"&amp;$C863,Inputs!$A$5:$A$132,0))</f>
        <v>-0.7</v>
      </c>
      <c r="F863" s="37">
        <f>INDEX(Inputs!$P$5:$P$132,MATCH($B863&amp;"|"&amp;$C863,Inputs!$A$5:$A$132,0))</f>
        <v>-1.2</v>
      </c>
      <c r="G863" s="37">
        <f>INDEX(Inputs!$Q$5:$Q$132,MATCH($B863&amp;"|"&amp;$C863,Inputs!$A$5:$A$132,0))</f>
        <v>5.0000000000000001E-3</v>
      </c>
      <c r="H863" s="5" t="str">
        <f>INDEX(Variables!$B$5:$B$65,MATCH($A863,Variables!$A$5:$A$65,0))&amp;IF($C863="",""," | "&amp;INDEX(Mapping!$B$5:$B$26,MATCH($C863,Mapping!$A$5:$A$26,0))&amp;" | "&amp;INDEX(Mapping!$B$30:$B$41,MATCH($B863,Mapping!$A$30:$A$41,0)))</f>
        <v>Fuel use | Cement | Diesel</v>
      </c>
      <c r="I863" s="5" t="str">
        <f>INDEX(Variables!$C$5:$C$65,MATCH($A863,Variables!$A$5:$A$65,0))</f>
        <v>ktoe</v>
      </c>
      <c r="J863" s="5" t="str">
        <f>INDEX(Variables!$E$5:$E$65,MATCH($A863,Variables!$A$5:$A$65,0))</f>
        <v>Inputs (base year), CPAT eq. 3.3.3</v>
      </c>
      <c r="K863" s="5"/>
      <c r="L863" s="23" t="str">
        <f>LOWER(Settings!$C$4)&amp;".mit."&amp;$A863&amp;IF($C863="","","."&amp;$C863&amp;"."&amp;$B863)&amp;IF(INDEX(Variables!$D$5:$D$65,MATCH($A863,Variables!$A$5:$A$65,0))="","","."&amp;INDEX(Variables!$D$5:$D$65,MATCH($A863,Variables!$A$5:$A$65,0)))&amp;"."&amp;L$5</f>
        <v>egy.mit.ener.cem.die.e.1</v>
      </c>
      <c r="M863" s="43">
        <f>INDEX(Inputs!$U$5:$U$132,MATCH($B863&amp;"|"&amp;$C863,Inputs!$A$5:$A$132,0))</f>
        <v>0</v>
      </c>
      <c r="N863" s="44">
        <f t="shared" ref="N863:Y863" si="776">M863*(1/(1+$G863))^(1+$E863)*(1+N$7)^$D863*(N845/M845)^$E863*((N845+N854)/(M845+M854))^($F863*(1+$E863))</f>
        <v>0</v>
      </c>
      <c r="O863" s="44">
        <f t="shared" si="776"/>
        <v>0</v>
      </c>
      <c r="P863" s="44">
        <f t="shared" si="776"/>
        <v>0</v>
      </c>
      <c r="Q863" s="44">
        <f t="shared" si="776"/>
        <v>0</v>
      </c>
      <c r="R863" s="44">
        <f t="shared" si="776"/>
        <v>0</v>
      </c>
      <c r="S863" s="44">
        <f t="shared" si="776"/>
        <v>0</v>
      </c>
      <c r="T863" s="44">
        <f t="shared" si="776"/>
        <v>0</v>
      </c>
      <c r="U863" s="44">
        <f t="shared" si="776"/>
        <v>0</v>
      </c>
      <c r="V863" s="44">
        <f t="shared" si="776"/>
        <v>0</v>
      </c>
      <c r="W863" s="44">
        <f t="shared" si="776"/>
        <v>0</v>
      </c>
      <c r="X863" s="44">
        <f t="shared" si="776"/>
        <v>0</v>
      </c>
      <c r="Y863" s="44">
        <f t="shared" si="776"/>
        <v>0</v>
      </c>
      <c r="Z863" s="45">
        <f>FUELUSE(Y863,Z845,Y845,Z854,Y854,Z$7,$D863,$E863,$F863,$G863)</f>
        <v>0</v>
      </c>
      <c r="AA863" s="45"/>
      <c r="AB863" s="23" t="str">
        <f>LOWER(Settings!$C$4)&amp;".mit."&amp;$A863&amp;IF($C863="","","."&amp;$C863&amp;"."&amp;$B863)&amp;IF(INDEX(Variables!$D$5:$D$65,MATCH($A863,Variables!$A$5:$A$65,0))="","","."&amp;INDEX(Variables!$D$5:$D$65,MATCH($A863,Variables!$A$5:$A$65,0)))&amp;"."&amp;AB$5</f>
        <v>egy.mit.ener.cem.die.e.2</v>
      </c>
      <c r="AC863" s="43">
        <f>INDEX(Inputs!$U$5:$U$132,MATCH($B863&amp;"|"&amp;$C863,Inputs!$A$5:$A$132,0))</f>
        <v>0</v>
      </c>
      <c r="AD863" s="44">
        <f t="shared" ref="AD863:AO863" si="777">AC863*(1/(1+$G863))^(1+$E863)*(1+AD$7)^$D863*(AD845/AC845)^$E863*((AD845+AD854)/(AC845+AC854))^($F863*(1+$E863))</f>
        <v>0</v>
      </c>
      <c r="AE863" s="44">
        <f t="shared" si="777"/>
        <v>0</v>
      </c>
      <c r="AF863" s="44">
        <f t="shared" si="777"/>
        <v>0</v>
      </c>
      <c r="AG863" s="44">
        <f t="shared" si="777"/>
        <v>0</v>
      </c>
      <c r="AH863" s="44">
        <f t="shared" si="777"/>
        <v>0</v>
      </c>
      <c r="AI863" s="44">
        <f t="shared" si="777"/>
        <v>0</v>
      </c>
      <c r="AJ863" s="44">
        <f t="shared" si="777"/>
        <v>0</v>
      </c>
      <c r="AK863" s="44">
        <f t="shared" si="777"/>
        <v>0</v>
      </c>
      <c r="AL863" s="44">
        <f t="shared" si="777"/>
        <v>0</v>
      </c>
      <c r="AM863" s="44">
        <f t="shared" si="777"/>
        <v>0</v>
      </c>
      <c r="AN863" s="44">
        <f t="shared" si="777"/>
        <v>0</v>
      </c>
      <c r="AO863" s="44">
        <f t="shared" si="777"/>
        <v>0</v>
      </c>
      <c r="AP863" s="45">
        <f>FUELUSE(AO863,AP845,AO845,AP854,AO854,AP$7,$D863,$E863,$F863,$G863)</f>
        <v>0</v>
      </c>
    </row>
    <row r="864" spans="1:42" hidden="1" outlineLevel="2" x14ac:dyDescent="0.25">
      <c r="A864" s="5" t="s">
        <v>930</v>
      </c>
      <c r="B864" s="5" t="s">
        <v>874</v>
      </c>
      <c r="C864" s="5" t="s">
        <v>891</v>
      </c>
      <c r="D864" s="37">
        <f>INDEX(Inputs!$N$5:$N$132,MATCH($B864&amp;"|"&amp;$C864,Inputs!$A$5:$A$132,0))</f>
        <v>0.8</v>
      </c>
      <c r="E864" s="37">
        <f>INDEX(Inputs!$O$5:$O$132,MATCH($B864&amp;"|"&amp;$C864,Inputs!$A$5:$A$132,0))</f>
        <v>-0.4</v>
      </c>
      <c r="F864" s="37">
        <f>INDEX(Inputs!$P$5:$P$132,MATCH($B864&amp;"|"&amp;$C864,Inputs!$A$5:$A$132,0))</f>
        <v>-0.4</v>
      </c>
      <c r="G864" s="37">
        <f>INDEX(Inputs!$Q$5:$Q$132,MATCH($B864&amp;"|"&amp;$C864,Inputs!$A$5:$A$132,0))</f>
        <v>5.0000000000000001E-3</v>
      </c>
      <c r="H864" s="5" t="str">
        <f>INDEX(Variables!$B$5:$B$65,MATCH($A864,Variables!$A$5:$A$65,0))&amp;IF($C864="",""," | "&amp;INDEX(Mapping!$B$5:$B$26,MATCH($C864,Mapping!$A$5:$A$26,0))&amp;" | "&amp;INDEX(Mapping!$B$30:$B$41,MATCH($B864,Mapping!$A$30:$A$41,0)))</f>
        <v>Fuel use | Cement | LPG</v>
      </c>
      <c r="I864" s="5" t="str">
        <f>INDEX(Variables!$C$5:$C$65,MATCH($A864,Variables!$A$5:$A$65,0))</f>
        <v>ktoe</v>
      </c>
      <c r="J864" s="5" t="str">
        <f>INDEX(Variables!$E$5:$E$65,MATCH($A864,Variables!$A$5:$A$65,0))</f>
        <v>Inputs (base year), CPAT eq. 3.3.3</v>
      </c>
      <c r="K864" s="5"/>
      <c r="L864" s="23" t="str">
        <f>LOWER(Settings!$C$4)&amp;".mit."&amp;$A864&amp;IF($C864="","","."&amp;$C864&amp;"."&amp;$B864)&amp;IF(INDEX(Variables!$D$5:$D$65,MATCH($A864,Variables!$A$5:$A$65,0))="","","."&amp;INDEX(Variables!$D$5:$D$65,MATCH($A864,Variables!$A$5:$A$65,0)))&amp;"."&amp;L$5</f>
        <v>egy.mit.ener.cem.lpg.e.1</v>
      </c>
      <c r="M864" s="43">
        <f>INDEX(Inputs!$U$5:$U$132,MATCH($B864&amp;"|"&amp;$C864,Inputs!$A$5:$A$132,0))</f>
        <v>0</v>
      </c>
      <c r="N864" s="44">
        <f t="shared" ref="N864:Y864" si="778">M864*(1/(1+$G864))^(1+$E864)*(1+N$7)^$D864*(N846/M846)^$E864*((N846+N855)/(M846+M855))^($F864*(1+$E864))</f>
        <v>0</v>
      </c>
      <c r="O864" s="44">
        <f t="shared" si="778"/>
        <v>0</v>
      </c>
      <c r="P864" s="44">
        <f t="shared" si="778"/>
        <v>0</v>
      </c>
      <c r="Q864" s="44">
        <f t="shared" si="778"/>
        <v>0</v>
      </c>
      <c r="R864" s="44">
        <f t="shared" si="778"/>
        <v>0</v>
      </c>
      <c r="S864" s="44">
        <f t="shared" si="778"/>
        <v>0</v>
      </c>
      <c r="T864" s="44">
        <f t="shared" si="778"/>
        <v>0</v>
      </c>
      <c r="U864" s="44">
        <f t="shared" si="778"/>
        <v>0</v>
      </c>
      <c r="V864" s="44">
        <f t="shared" si="778"/>
        <v>0</v>
      </c>
      <c r="W864" s="44">
        <f t="shared" si="778"/>
        <v>0</v>
      </c>
      <c r="X864" s="44">
        <f t="shared" si="778"/>
        <v>0</v>
      </c>
      <c r="Y864" s="44">
        <f t="shared" si="778"/>
        <v>0</v>
      </c>
      <c r="Z864" s="45">
        <f>FUELUSE(Y864,Z846,Y846,Z855,Y855,Z$7,$D864,$E864,$F864,$G864)</f>
        <v>0</v>
      </c>
      <c r="AA864" s="45"/>
      <c r="AB864" s="23" t="str">
        <f>LOWER(Settings!$C$4)&amp;".mit."&amp;$A864&amp;IF($C864="","","."&amp;$C864&amp;"."&amp;$B864)&amp;IF(INDEX(Variables!$D$5:$D$65,MATCH($A864,Variables!$A$5:$A$65,0))="","","."&amp;INDEX(Variables!$D$5:$D$65,MATCH($A864,Variables!$A$5:$A$65,0)))&amp;"."&amp;AB$5</f>
        <v>egy.mit.ener.cem.lpg.e.2</v>
      </c>
      <c r="AC864" s="43">
        <f>INDEX(Inputs!$U$5:$U$132,MATCH($B864&amp;"|"&amp;$C864,Inputs!$A$5:$A$132,0))</f>
        <v>0</v>
      </c>
      <c r="AD864" s="44">
        <f t="shared" ref="AD864:AO864" si="779">AC864*(1/(1+$G864))^(1+$E864)*(1+AD$7)^$D864*(AD846/AC846)^$E864*((AD846+AD855)/(AC846+AC855))^($F864*(1+$E864))</f>
        <v>0</v>
      </c>
      <c r="AE864" s="44">
        <f t="shared" si="779"/>
        <v>0</v>
      </c>
      <c r="AF864" s="44">
        <f t="shared" si="779"/>
        <v>0</v>
      </c>
      <c r="AG864" s="44">
        <f t="shared" si="779"/>
        <v>0</v>
      </c>
      <c r="AH864" s="44">
        <f t="shared" si="779"/>
        <v>0</v>
      </c>
      <c r="AI864" s="44">
        <f t="shared" si="779"/>
        <v>0</v>
      </c>
      <c r="AJ864" s="44">
        <f t="shared" si="779"/>
        <v>0</v>
      </c>
      <c r="AK864" s="44">
        <f t="shared" si="779"/>
        <v>0</v>
      </c>
      <c r="AL864" s="44">
        <f t="shared" si="779"/>
        <v>0</v>
      </c>
      <c r="AM864" s="44">
        <f t="shared" si="779"/>
        <v>0</v>
      </c>
      <c r="AN864" s="44">
        <f t="shared" si="779"/>
        <v>0</v>
      </c>
      <c r="AO864" s="44">
        <f t="shared" si="779"/>
        <v>0</v>
      </c>
      <c r="AP864" s="45">
        <f>FUELUSE(AO864,AP846,AO846,AP855,AO855,AP$7,$D864,$E864,$F864,$G864)</f>
        <v>0</v>
      </c>
    </row>
    <row r="865" spans="1:42" hidden="1" outlineLevel="2" x14ac:dyDescent="0.25">
      <c r="A865" s="5" t="s">
        <v>930</v>
      </c>
      <c r="B865" s="5" t="s">
        <v>875</v>
      </c>
      <c r="C865" s="5" t="s">
        <v>891</v>
      </c>
      <c r="D865" s="37">
        <f>INDEX(Inputs!$N$5:$N$132,MATCH($B865&amp;"|"&amp;$C865,Inputs!$A$5:$A$132,0))</f>
        <v>0.8</v>
      </c>
      <c r="E865" s="37">
        <f>INDEX(Inputs!$O$5:$O$132,MATCH($B865&amp;"|"&amp;$C865,Inputs!$A$5:$A$132,0))</f>
        <v>-0.4</v>
      </c>
      <c r="F865" s="37">
        <f>INDEX(Inputs!$P$5:$P$132,MATCH($B865&amp;"|"&amp;$C865,Inputs!$A$5:$A$132,0))</f>
        <v>-0.4</v>
      </c>
      <c r="G865" s="37">
        <f>INDEX(Inputs!$Q$5:$Q$132,MATCH($B865&amp;"|"&amp;$C865,Inputs!$A$5:$A$132,0))</f>
        <v>5.0000000000000001E-3</v>
      </c>
      <c r="H865" s="5" t="str">
        <f>INDEX(Variables!$B$5:$B$65,MATCH($A865,Variables!$A$5:$A$65,0))&amp;IF($C865="",""," | "&amp;INDEX(Mapping!$B$5:$B$26,MATCH($C865,Mapping!$A$5:$A$26,0))&amp;" | "&amp;INDEX(Mapping!$B$30:$B$41,MATCH($B865,Mapping!$A$30:$A$41,0)))</f>
        <v>Fuel use | Cement | Kerosene</v>
      </c>
      <c r="I865" s="5" t="str">
        <f>INDEX(Variables!$C$5:$C$65,MATCH($A865,Variables!$A$5:$A$65,0))</f>
        <v>ktoe</v>
      </c>
      <c r="J865" s="5" t="str">
        <f>INDEX(Variables!$E$5:$E$65,MATCH($A865,Variables!$A$5:$A$65,0))</f>
        <v>Inputs (base year), CPAT eq. 3.3.3</v>
      </c>
      <c r="K865" s="5"/>
      <c r="L865" s="23" t="str">
        <f>LOWER(Settings!$C$4)&amp;".mit."&amp;$A865&amp;IF($C865="","","."&amp;$C865&amp;"."&amp;$B865)&amp;IF(INDEX(Variables!$D$5:$D$65,MATCH($A865,Variables!$A$5:$A$65,0))="","","."&amp;INDEX(Variables!$D$5:$D$65,MATCH($A865,Variables!$A$5:$A$65,0)))&amp;"."&amp;L$5</f>
        <v>egy.mit.ener.cem.ker.e.1</v>
      </c>
      <c r="M865" s="43">
        <f>INDEX(Inputs!$U$5:$U$132,MATCH($B865&amp;"|"&amp;$C865,Inputs!$A$5:$A$132,0))</f>
        <v>0</v>
      </c>
      <c r="N865" s="44">
        <f t="shared" ref="N865:Y865" si="780">M865*(1/(1+$G865))^(1+$E865)*(1+N$7)^$D865*(N847/M847)^$E865*((N847+N856)/(M847+M856))^($F865*(1+$E865))</f>
        <v>0</v>
      </c>
      <c r="O865" s="44">
        <f t="shared" si="780"/>
        <v>0</v>
      </c>
      <c r="P865" s="44">
        <f t="shared" si="780"/>
        <v>0</v>
      </c>
      <c r="Q865" s="44">
        <f t="shared" si="780"/>
        <v>0</v>
      </c>
      <c r="R865" s="44">
        <f t="shared" si="780"/>
        <v>0</v>
      </c>
      <c r="S865" s="44">
        <f t="shared" si="780"/>
        <v>0</v>
      </c>
      <c r="T865" s="44">
        <f t="shared" si="780"/>
        <v>0</v>
      </c>
      <c r="U865" s="44">
        <f t="shared" si="780"/>
        <v>0</v>
      </c>
      <c r="V865" s="44">
        <f t="shared" si="780"/>
        <v>0</v>
      </c>
      <c r="W865" s="44">
        <f t="shared" si="780"/>
        <v>0</v>
      </c>
      <c r="X865" s="44">
        <f t="shared" si="780"/>
        <v>0</v>
      </c>
      <c r="Y865" s="44">
        <f t="shared" si="780"/>
        <v>0</v>
      </c>
      <c r="Z865" s="45">
        <f>FUELUSE(Y865,Z847,Y847,Z856,Y856,Z$7,$D865,$E865,$F865,$G865)</f>
        <v>0</v>
      </c>
      <c r="AA865" s="45"/>
      <c r="AB865" s="23" t="str">
        <f>LOWER(Settings!$C$4)&amp;".mit."&amp;$A865&amp;IF($C865="","","."&amp;$C865&amp;"."&amp;$B865)&amp;IF(INDEX(Variables!$D$5:$D$65,MATCH($A865,Variables!$A$5:$A$65,0))="","","."&amp;INDEX(Variables!$D$5:$D$65,MATCH($A865,Variables!$A$5:$A$65,0)))&amp;"."&amp;AB$5</f>
        <v>egy.mit.ener.cem.ker.e.2</v>
      </c>
      <c r="AC865" s="43">
        <f>INDEX(Inputs!$U$5:$U$132,MATCH($B865&amp;"|"&amp;$C865,Inputs!$A$5:$A$132,0))</f>
        <v>0</v>
      </c>
      <c r="AD865" s="44">
        <f t="shared" ref="AD865:AO865" si="781">AC865*(1/(1+$G865))^(1+$E865)*(1+AD$7)^$D865*(AD847/AC847)^$E865*((AD847+AD856)/(AC847+AC856))^($F865*(1+$E865))</f>
        <v>0</v>
      </c>
      <c r="AE865" s="44">
        <f t="shared" si="781"/>
        <v>0</v>
      </c>
      <c r="AF865" s="44">
        <f t="shared" si="781"/>
        <v>0</v>
      </c>
      <c r="AG865" s="44">
        <f t="shared" si="781"/>
        <v>0</v>
      </c>
      <c r="AH865" s="44">
        <f t="shared" si="781"/>
        <v>0</v>
      </c>
      <c r="AI865" s="44">
        <f t="shared" si="781"/>
        <v>0</v>
      </c>
      <c r="AJ865" s="44">
        <f t="shared" si="781"/>
        <v>0</v>
      </c>
      <c r="AK865" s="44">
        <f t="shared" si="781"/>
        <v>0</v>
      </c>
      <c r="AL865" s="44">
        <f t="shared" si="781"/>
        <v>0</v>
      </c>
      <c r="AM865" s="44">
        <f t="shared" si="781"/>
        <v>0</v>
      </c>
      <c r="AN865" s="44">
        <f t="shared" si="781"/>
        <v>0</v>
      </c>
      <c r="AO865" s="44">
        <f t="shared" si="781"/>
        <v>0</v>
      </c>
      <c r="AP865" s="45">
        <f>FUELUSE(AO865,AP847,AO847,AP856,AO856,AP$7,$D865,$E865,$F865,$G865)</f>
        <v>0</v>
      </c>
    </row>
    <row r="866" spans="1:42" hidden="1" outlineLevel="2" x14ac:dyDescent="0.25">
      <c r="A866" s="5" t="s">
        <v>930</v>
      </c>
      <c r="B866" s="5" t="s">
        <v>876</v>
      </c>
      <c r="C866" s="5" t="s">
        <v>891</v>
      </c>
      <c r="D866" s="37">
        <f>INDEX(Inputs!$N$5:$N$132,MATCH($B866&amp;"|"&amp;$C866,Inputs!$A$5:$A$132,0))</f>
        <v>0.8</v>
      </c>
      <c r="E866" s="37">
        <f>INDEX(Inputs!$O$5:$O$132,MATCH($B866&amp;"|"&amp;$C866,Inputs!$A$5:$A$132,0))</f>
        <v>-0.4</v>
      </c>
      <c r="F866" s="37">
        <f>INDEX(Inputs!$P$5:$P$132,MATCH($B866&amp;"|"&amp;$C866,Inputs!$A$5:$A$132,0))</f>
        <v>-0.4</v>
      </c>
      <c r="G866" s="37">
        <f>INDEX(Inputs!$Q$5:$Q$132,MATCH($B866&amp;"|"&amp;$C866,Inputs!$A$5:$A$132,0))</f>
        <v>5.0000000000000001E-3</v>
      </c>
      <c r="H866" s="5" t="str">
        <f>INDEX(Variables!$B$5:$B$65,MATCH($A866,Variables!$A$5:$A$65,0))&amp;IF($C866="",""," | "&amp;INDEX(Mapping!$B$5:$B$26,MATCH($C866,Mapping!$A$5:$A$26,0))&amp;" | "&amp;INDEX(Mapping!$B$30:$B$41,MATCH($B866,Mapping!$A$30:$A$41,0)))</f>
        <v>Fuel use | Cement | Other oil products</v>
      </c>
      <c r="I866" s="5" t="str">
        <f>INDEX(Variables!$C$5:$C$65,MATCH($A866,Variables!$A$5:$A$65,0))</f>
        <v>ktoe</v>
      </c>
      <c r="J866" s="5" t="str">
        <f>INDEX(Variables!$E$5:$E$65,MATCH($A866,Variables!$A$5:$A$65,0))</f>
        <v>Inputs (base year), CPAT eq. 3.3.3</v>
      </c>
      <c r="K866" s="5"/>
      <c r="L866" s="23" t="str">
        <f>LOWER(Settings!$C$4)&amp;".mit."&amp;$A866&amp;IF($C866="","","."&amp;$C866&amp;"."&amp;$B866)&amp;IF(INDEX(Variables!$D$5:$D$65,MATCH($A866,Variables!$A$5:$A$65,0))="","","."&amp;INDEX(Variables!$D$5:$D$65,MATCH($A866,Variables!$A$5:$A$65,0)))&amp;"."&amp;L$5</f>
        <v>egy.mit.ener.cem.oop.e.1</v>
      </c>
      <c r="M866" s="43">
        <f>INDEX(Inputs!$U$5:$U$132,MATCH($B866&amp;"|"&amp;$C866,Inputs!$A$5:$A$132,0))</f>
        <v>0</v>
      </c>
      <c r="N866" s="44">
        <f t="shared" ref="N866:Y866" si="782">M866*(1/(1+$G866))^(1+$E866)*(1+N$7)^$D866*(N848/M848)^$E866*((N848+N857)/(M848+M857))^($F866*(1+$E866))</f>
        <v>0</v>
      </c>
      <c r="O866" s="44">
        <f t="shared" si="782"/>
        <v>0</v>
      </c>
      <c r="P866" s="44">
        <f t="shared" si="782"/>
        <v>0</v>
      </c>
      <c r="Q866" s="44">
        <f t="shared" si="782"/>
        <v>0</v>
      </c>
      <c r="R866" s="44">
        <f t="shared" si="782"/>
        <v>0</v>
      </c>
      <c r="S866" s="44">
        <f t="shared" si="782"/>
        <v>0</v>
      </c>
      <c r="T866" s="44">
        <f t="shared" si="782"/>
        <v>0</v>
      </c>
      <c r="U866" s="44">
        <f t="shared" si="782"/>
        <v>0</v>
      </c>
      <c r="V866" s="44">
        <f t="shared" si="782"/>
        <v>0</v>
      </c>
      <c r="W866" s="44">
        <f t="shared" si="782"/>
        <v>0</v>
      </c>
      <c r="X866" s="44">
        <f t="shared" si="782"/>
        <v>0</v>
      </c>
      <c r="Y866" s="44">
        <f t="shared" si="782"/>
        <v>0</v>
      </c>
      <c r="Z866" s="45">
        <f>FUELUSE(Y866,Z848,Y848,Z857,Y857,Z$7,$D866,$E866,$F866,$G866)</f>
        <v>0</v>
      </c>
      <c r="AA866" s="45"/>
      <c r="AB866" s="23" t="str">
        <f>LOWER(Settings!$C$4)&amp;".mit."&amp;$A866&amp;IF($C866="","","."&amp;$C866&amp;"."&amp;$B866)&amp;IF(INDEX(Variables!$D$5:$D$65,MATCH($A866,Variables!$A$5:$A$65,0))="","","."&amp;INDEX(Variables!$D$5:$D$65,MATCH($A866,Variables!$A$5:$A$65,0)))&amp;"."&amp;AB$5</f>
        <v>egy.mit.ener.cem.oop.e.2</v>
      </c>
      <c r="AC866" s="43">
        <f>INDEX(Inputs!$U$5:$U$132,MATCH($B866&amp;"|"&amp;$C866,Inputs!$A$5:$A$132,0))</f>
        <v>0</v>
      </c>
      <c r="AD866" s="44">
        <f t="shared" ref="AD866:AO866" si="783">AC866*(1/(1+$G866))^(1+$E866)*(1+AD$7)^$D866*(AD848/AC848)^$E866*((AD848+AD857)/(AC848+AC857))^($F866*(1+$E866))</f>
        <v>0</v>
      </c>
      <c r="AE866" s="44">
        <f t="shared" si="783"/>
        <v>0</v>
      </c>
      <c r="AF866" s="44">
        <f t="shared" si="783"/>
        <v>0</v>
      </c>
      <c r="AG866" s="44">
        <f t="shared" si="783"/>
        <v>0</v>
      </c>
      <c r="AH866" s="44">
        <f t="shared" si="783"/>
        <v>0</v>
      </c>
      <c r="AI866" s="44">
        <f t="shared" si="783"/>
        <v>0</v>
      </c>
      <c r="AJ866" s="44">
        <f t="shared" si="783"/>
        <v>0</v>
      </c>
      <c r="AK866" s="44">
        <f t="shared" si="783"/>
        <v>0</v>
      </c>
      <c r="AL866" s="44">
        <f t="shared" si="783"/>
        <v>0</v>
      </c>
      <c r="AM866" s="44">
        <f t="shared" si="783"/>
        <v>0</v>
      </c>
      <c r="AN866" s="44">
        <f t="shared" si="783"/>
        <v>0</v>
      </c>
      <c r="AO866" s="44">
        <f t="shared" si="783"/>
        <v>0</v>
      </c>
      <c r="AP866" s="45">
        <f>FUELUSE(AO866,AP848,AO848,AP857,AO857,AP$7,$D866,$E866,$F866,$G866)</f>
        <v>0</v>
      </c>
    </row>
    <row r="867" spans="1:42" hidden="1" outlineLevel="2" x14ac:dyDescent="0.25">
      <c r="A867" s="5" t="s">
        <v>930</v>
      </c>
      <c r="B867" s="5" t="s">
        <v>877</v>
      </c>
      <c r="C867" s="5" t="s">
        <v>891</v>
      </c>
      <c r="D867" s="37">
        <f>INDEX(Inputs!$N$5:$N$132,MATCH($B867&amp;"|"&amp;$C867,Inputs!$A$5:$A$132,0))</f>
        <v>0.1</v>
      </c>
      <c r="E867" s="37">
        <f>INDEX(Inputs!$O$5:$O$132,MATCH($B867&amp;"|"&amp;$C867,Inputs!$A$5:$A$132,0))</f>
        <v>-0.3</v>
      </c>
      <c r="F867" s="37">
        <f>INDEX(Inputs!$P$5:$P$132,MATCH($B867&amp;"|"&amp;$C867,Inputs!$A$5:$A$132,0))</f>
        <v>-0.2</v>
      </c>
      <c r="G867" s="37">
        <f>INDEX(Inputs!$Q$5:$Q$132,MATCH($B867&amp;"|"&amp;$C867,Inputs!$A$5:$A$132,0))</f>
        <v>5.0000000000000001E-3</v>
      </c>
      <c r="H867" s="5" t="str">
        <f>INDEX(Variables!$B$5:$B$65,MATCH($A867,Variables!$A$5:$A$65,0))&amp;IF($C867="",""," | "&amp;INDEX(Mapping!$B$5:$B$26,MATCH($C867,Mapping!$A$5:$A$26,0))&amp;" | "&amp;INDEX(Mapping!$B$30:$B$41,MATCH($B867,Mapping!$A$30:$A$41,0)))</f>
        <v>Fuel use | Cement | Biomass</v>
      </c>
      <c r="I867" s="5" t="str">
        <f>INDEX(Variables!$C$5:$C$65,MATCH($A867,Variables!$A$5:$A$65,0))</f>
        <v>ktoe</v>
      </c>
      <c r="J867" s="5" t="str">
        <f>INDEX(Variables!$E$5:$E$65,MATCH($A867,Variables!$A$5:$A$65,0))</f>
        <v>Inputs (base year), CPAT eq. 3.3.3</v>
      </c>
      <c r="K867" s="5"/>
      <c r="L867" s="23" t="str">
        <f>LOWER(Settings!$C$4)&amp;".mit."&amp;$A867&amp;IF($C867="","","."&amp;$C867&amp;"."&amp;$B867)&amp;IF(INDEX(Variables!$D$5:$D$65,MATCH($A867,Variables!$A$5:$A$65,0))="","","."&amp;INDEX(Variables!$D$5:$D$65,MATCH($A867,Variables!$A$5:$A$65,0)))&amp;"."&amp;L$5</f>
        <v>egy.mit.ener.cem.bio.e.1</v>
      </c>
      <c r="M867" s="43">
        <f>INDEX(Inputs!$U$5:$U$132,MATCH($B867&amp;"|"&amp;$C867,Inputs!$A$5:$A$132,0))</f>
        <v>0</v>
      </c>
      <c r="N867" s="44">
        <f t="shared" ref="N867:Y867" si="784">M867*(1/(1+$G867))^(1+$E867)*(1+N$7)^$D867*(N849/M849)^$E867*((N849+N858)/(M849+M858))^($F867*(1+$E867))</f>
        <v>0</v>
      </c>
      <c r="O867" s="44">
        <f t="shared" si="784"/>
        <v>0</v>
      </c>
      <c r="P867" s="44">
        <f t="shared" si="784"/>
        <v>0</v>
      </c>
      <c r="Q867" s="44">
        <f t="shared" si="784"/>
        <v>0</v>
      </c>
      <c r="R867" s="44">
        <f t="shared" si="784"/>
        <v>0</v>
      </c>
      <c r="S867" s="44">
        <f t="shared" si="784"/>
        <v>0</v>
      </c>
      <c r="T867" s="44">
        <f t="shared" si="784"/>
        <v>0</v>
      </c>
      <c r="U867" s="44">
        <f t="shared" si="784"/>
        <v>0</v>
      </c>
      <c r="V867" s="44">
        <f t="shared" si="784"/>
        <v>0</v>
      </c>
      <c r="W867" s="44">
        <f t="shared" si="784"/>
        <v>0</v>
      </c>
      <c r="X867" s="44">
        <f t="shared" si="784"/>
        <v>0</v>
      </c>
      <c r="Y867" s="44">
        <f t="shared" si="784"/>
        <v>0</v>
      </c>
      <c r="Z867" s="45">
        <f>FUELUSE(Y867,Z849,Y849,Z858,Y858,Z$7,$D867,$E867,$F867,$G867)</f>
        <v>0</v>
      </c>
      <c r="AA867" s="45"/>
      <c r="AB867" s="23" t="str">
        <f>LOWER(Settings!$C$4)&amp;".mit."&amp;$A867&amp;IF($C867="","","."&amp;$C867&amp;"."&amp;$B867)&amp;IF(INDEX(Variables!$D$5:$D$65,MATCH($A867,Variables!$A$5:$A$65,0))="","","."&amp;INDEX(Variables!$D$5:$D$65,MATCH($A867,Variables!$A$5:$A$65,0)))&amp;"."&amp;AB$5</f>
        <v>egy.mit.ener.cem.bio.e.2</v>
      </c>
      <c r="AC867" s="43">
        <f>INDEX(Inputs!$U$5:$U$132,MATCH($B867&amp;"|"&amp;$C867,Inputs!$A$5:$A$132,0))</f>
        <v>0</v>
      </c>
      <c r="AD867" s="44">
        <f t="shared" ref="AD867:AO867" si="785">AC867*(1/(1+$G867))^(1+$E867)*(1+AD$7)^$D867*(AD849/AC849)^$E867*((AD849+AD858)/(AC849+AC858))^($F867*(1+$E867))</f>
        <v>0</v>
      </c>
      <c r="AE867" s="44">
        <f t="shared" si="785"/>
        <v>0</v>
      </c>
      <c r="AF867" s="44">
        <f t="shared" si="785"/>
        <v>0</v>
      </c>
      <c r="AG867" s="44">
        <f t="shared" si="785"/>
        <v>0</v>
      </c>
      <c r="AH867" s="44">
        <f t="shared" si="785"/>
        <v>0</v>
      </c>
      <c r="AI867" s="44">
        <f t="shared" si="785"/>
        <v>0</v>
      </c>
      <c r="AJ867" s="44">
        <f t="shared" si="785"/>
        <v>0</v>
      </c>
      <c r="AK867" s="44">
        <f t="shared" si="785"/>
        <v>0</v>
      </c>
      <c r="AL867" s="44">
        <f t="shared" si="785"/>
        <v>0</v>
      </c>
      <c r="AM867" s="44">
        <f t="shared" si="785"/>
        <v>0</v>
      </c>
      <c r="AN867" s="44">
        <f t="shared" si="785"/>
        <v>0</v>
      </c>
      <c r="AO867" s="44">
        <f t="shared" si="785"/>
        <v>0</v>
      </c>
      <c r="AP867" s="45">
        <f>FUELUSE(AO867,AP849,AO849,AP858,AO858,AP$7,$D867,$E867,$F867,$G867)</f>
        <v>0</v>
      </c>
    </row>
    <row r="868" spans="1:42" hidden="1" outlineLevel="2" x14ac:dyDescent="0.25"/>
    <row r="869" spans="1:42" outlineLevel="1" collapsed="1" x14ac:dyDescent="0.25">
      <c r="A869" s="7" t="s">
        <v>930</v>
      </c>
      <c r="B869" s="7" t="s">
        <v>870</v>
      </c>
      <c r="C869" s="7" t="s">
        <v>892</v>
      </c>
      <c r="H869" s="7" t="str">
        <f>INDEX(Variables!$B$5:$B$65,MATCH($A869,Variables!$A$5:$A$65,0))&amp;IF($C869="",""," | "&amp;INDEX(Mapping!$B$5:$B$26,MATCH($C869,Mapping!$A$5:$A$26,0))&amp;" | "&amp;INDEX(Mapping!$B$30:$B$41,MATCH($B869,Mapping!$A$30:$A$41,0)))</f>
        <v>Fuel use | Other manufacturing | All fuels</v>
      </c>
      <c r="I869" s="7" t="str">
        <f>INDEX(Variables!$C$5:$C$65,MATCH($A869,Variables!$A$5:$A$65,0))</f>
        <v>ktoe</v>
      </c>
      <c r="J869" s="7" t="str">
        <f>INDEX(Variables!$E$5:$E$65,MATCH($A869,Variables!$A$5:$A$65,0))</f>
        <v>Inputs (base year), CPAT eq. 3.3.3</v>
      </c>
      <c r="K869" s="7"/>
      <c r="L869" s="28" t="str">
        <f>LOWER(Settings!$C$4)&amp;".mit."&amp;$A869&amp;IF($C869="","","."&amp;$C869&amp;"."&amp;$B869)&amp;IF(INDEX(Variables!$D$5:$D$65,MATCH($A869,Variables!$A$5:$A$65,0))="","","."&amp;INDEX(Variables!$D$5:$D$65,MATCH($A869,Variables!$A$5:$A$65,0)))&amp;"."&amp;L$5</f>
        <v>egy.mit.ener.omn.all.e.1</v>
      </c>
      <c r="M869" s="41">
        <f t="shared" ref="M869:Z869" si="786">SUM(M915:M922)</f>
        <v>7148.7075519949794</v>
      </c>
      <c r="N869" s="42">
        <f t="shared" si="786"/>
        <v>9723.4092549801244</v>
      </c>
      <c r="O869" s="42">
        <f t="shared" si="786"/>
        <v>10896.311528495771</v>
      </c>
      <c r="P869" s="42">
        <f t="shared" si="786"/>
        <v>11172.191508131178</v>
      </c>
      <c r="Q869" s="42">
        <f t="shared" si="786"/>
        <v>11444.897391118164</v>
      </c>
      <c r="R869" s="42">
        <f t="shared" si="786"/>
        <v>11766.942999119967</v>
      </c>
      <c r="S869" s="42">
        <f t="shared" si="786"/>
        <v>12150.701811874193</v>
      </c>
      <c r="T869" s="42">
        <f t="shared" si="786"/>
        <v>12524.391789495836</v>
      </c>
      <c r="U869" s="42">
        <f t="shared" si="786"/>
        <v>12880.113094621034</v>
      </c>
      <c r="V869" s="42">
        <f t="shared" si="786"/>
        <v>13242.359407424376</v>
      </c>
      <c r="W869" s="42">
        <f t="shared" si="786"/>
        <v>13611.089339266109</v>
      </c>
      <c r="X869" s="42">
        <f t="shared" si="786"/>
        <v>13986.252827173641</v>
      </c>
      <c r="Y869" s="42">
        <f t="shared" si="786"/>
        <v>14367.790886768747</v>
      </c>
      <c r="Z869" s="42">
        <f t="shared" si="786"/>
        <v>14755.635373595451</v>
      </c>
      <c r="AA869" s="42"/>
      <c r="AB869" s="28" t="str">
        <f>LOWER(Settings!$C$4)&amp;".mit."&amp;$A869&amp;IF($C869="","","."&amp;$C869&amp;"."&amp;$B869)&amp;IF(INDEX(Variables!$D$5:$D$65,MATCH($A869,Variables!$A$5:$A$65,0))="","","."&amp;INDEX(Variables!$D$5:$D$65,MATCH($A869,Variables!$A$5:$A$65,0)))&amp;"."&amp;AB$5</f>
        <v>egy.mit.ener.omn.all.e.2</v>
      </c>
      <c r="AC869" s="41">
        <f t="shared" ref="AC869:AP869" si="787">SUM(AC915:AC922)</f>
        <v>7148.7075519949794</v>
      </c>
      <c r="AD869" s="42">
        <f t="shared" si="787"/>
        <v>9723.4092549801244</v>
      </c>
      <c r="AE869" s="42">
        <f t="shared" si="787"/>
        <v>10896.311528495771</v>
      </c>
      <c r="AF869" s="42">
        <f t="shared" si="787"/>
        <v>11172.191508131178</v>
      </c>
      <c r="AG869" s="42">
        <f t="shared" si="787"/>
        <v>11444.897391118164</v>
      </c>
      <c r="AH869" s="42">
        <f t="shared" si="787"/>
        <v>9447.1479261918394</v>
      </c>
      <c r="AI869" s="42">
        <f t="shared" si="787"/>
        <v>9757.0112380460159</v>
      </c>
      <c r="AJ869" s="42">
        <f t="shared" si="787"/>
        <v>10058.802031873003</v>
      </c>
      <c r="AK869" s="42">
        <f t="shared" si="787"/>
        <v>10346.128722750233</v>
      </c>
      <c r="AL869" s="42">
        <f t="shared" si="787"/>
        <v>10638.780204761604</v>
      </c>
      <c r="AM869" s="42">
        <f t="shared" si="787"/>
        <v>10936.724493256093</v>
      </c>
      <c r="AN869" s="42">
        <f t="shared" si="787"/>
        <v>11239.922531229262</v>
      </c>
      <c r="AO869" s="42">
        <f t="shared" si="787"/>
        <v>11548.32798396834</v>
      </c>
      <c r="AP869" s="42">
        <f t="shared" si="787"/>
        <v>11861.887040475876</v>
      </c>
    </row>
    <row r="870" spans="1:42" hidden="1" outlineLevel="2" x14ac:dyDescent="0.25">
      <c r="A870" s="5" t="s">
        <v>931</v>
      </c>
      <c r="B870" s="5" t="s">
        <v>869</v>
      </c>
      <c r="C870" s="5" t="s">
        <v>892</v>
      </c>
      <c r="D870" s="37">
        <f>INDEX(Inputs!$T$5:$T$132,MATCH($B870&amp;"|"&amp;$C870,Inputs!$A$5:$A$132,0))</f>
        <v>0.1</v>
      </c>
      <c r="E870" s="37">
        <f>INDEX(Inputs!$J$5:$J$132,MATCH($B870&amp;"|"&amp;$C870,Inputs!$A$5:$A$132,0))</f>
        <v>1</v>
      </c>
      <c r="F870" s="37">
        <f>INDEX(Inputs!$K$5:$K$132,MATCH($B870&amp;"|"&amp;$C870,Inputs!$A$5:$A$132,0))</f>
        <v>14</v>
      </c>
      <c r="G870" s="36"/>
      <c r="H870" s="5" t="str">
        <f>INDEX(Variables!$B$5:$B$65,MATCH($A870,Variables!$A$5:$A$65,0))&amp;IF($C870="",""," | "&amp;INDEX(Mapping!$B$5:$B$26,MATCH($C870,Mapping!$A$5:$A$26,0))&amp;" | "&amp;INDEX(Mapping!$B$30:$B$41,MATCH($B870,Mapping!$A$30:$A$41,0)))</f>
        <v>New carbon tax | Other manufacturing | Coal</v>
      </c>
      <c r="I870" s="5" t="str">
        <f>INDEX(Variables!$C$5:$C$65,MATCH($A870,Variables!$A$5:$A$65,0))</f>
        <v>$/GJ</v>
      </c>
      <c r="J870" s="5" t="str">
        <f>INDEX(Variables!$E$5:$E$65,MATCH($A870,Variables!$A$5:$A$65,0))</f>
        <v>Carbon price x EF x fuel and sector coverage</v>
      </c>
      <c r="K870" s="5"/>
      <c r="L870" s="23" t="str">
        <f>LOWER(Settings!$C$4)&amp;".mit."&amp;$A870&amp;IF($C870="","","."&amp;$C870&amp;"."&amp;$B870)&amp;IF(INDEX(Variables!$D$5:$D$65,MATCH($A870,Variables!$A$5:$A$65,0))="","","."&amp;INDEX(Variables!$D$5:$D$65,MATCH($A870,Variables!$A$5:$A$65,0)))&amp;"."&amp;L$5</f>
        <v>egy.mit.ctxnew.omn.coa.a.1</v>
      </c>
      <c r="M870" s="38">
        <f t="shared" ref="M870:Z877" si="788">M$12*$D870*INDEX(M$21:M$28,$E870)*INDEX(M$30:M$46,$F870)</f>
        <v>0</v>
      </c>
      <c r="N870" s="37">
        <f t="shared" si="788"/>
        <v>0</v>
      </c>
      <c r="O870" s="37">
        <f t="shared" si="788"/>
        <v>0</v>
      </c>
      <c r="P870" s="37">
        <f t="shared" si="788"/>
        <v>0</v>
      </c>
      <c r="Q870" s="37">
        <f t="shared" si="788"/>
        <v>0</v>
      </c>
      <c r="R870" s="37">
        <f t="shared" si="788"/>
        <v>0</v>
      </c>
      <c r="S870" s="37">
        <f t="shared" si="788"/>
        <v>0</v>
      </c>
      <c r="T870" s="37">
        <f t="shared" si="788"/>
        <v>0</v>
      </c>
      <c r="U870" s="37">
        <f t="shared" si="788"/>
        <v>0</v>
      </c>
      <c r="V870" s="37">
        <f t="shared" si="788"/>
        <v>0</v>
      </c>
      <c r="W870" s="37">
        <f t="shared" si="788"/>
        <v>0</v>
      </c>
      <c r="X870" s="37">
        <f t="shared" si="788"/>
        <v>0</v>
      </c>
      <c r="Y870" s="37">
        <f t="shared" si="788"/>
        <v>0</v>
      </c>
      <c r="Z870" s="37">
        <f t="shared" si="788"/>
        <v>0</v>
      </c>
      <c r="AA870" s="37"/>
      <c r="AB870" s="23" t="str">
        <f>LOWER(Settings!$C$4)&amp;".mit."&amp;$A870&amp;IF($C870="","","."&amp;$C870&amp;"."&amp;$B870)&amp;IF(INDEX(Variables!$D$5:$D$65,MATCH($A870,Variables!$A$5:$A$65,0))="","","."&amp;INDEX(Variables!$D$5:$D$65,MATCH($A870,Variables!$A$5:$A$65,0)))&amp;"."&amp;AB$5</f>
        <v>egy.mit.ctxnew.omn.coa.a.2</v>
      </c>
      <c r="AC870" s="38">
        <f t="shared" ref="AC870:AP877" si="789">AC$12*$D870*INDEX(AC$21:AC$28,$E870)*INDEX(AC$30:AC$46,$F870)</f>
        <v>0</v>
      </c>
      <c r="AD870" s="37">
        <f t="shared" si="789"/>
        <v>0</v>
      </c>
      <c r="AE870" s="37">
        <f t="shared" si="789"/>
        <v>0</v>
      </c>
      <c r="AF870" s="37">
        <f t="shared" si="789"/>
        <v>0</v>
      </c>
      <c r="AG870" s="37">
        <f t="shared" si="789"/>
        <v>0</v>
      </c>
      <c r="AH870" s="37">
        <f t="shared" si="789"/>
        <v>2</v>
      </c>
      <c r="AI870" s="37">
        <f t="shared" si="789"/>
        <v>2</v>
      </c>
      <c r="AJ870" s="37">
        <f t="shared" si="789"/>
        <v>2</v>
      </c>
      <c r="AK870" s="37">
        <f t="shared" si="789"/>
        <v>2</v>
      </c>
      <c r="AL870" s="37">
        <f t="shared" si="789"/>
        <v>2</v>
      </c>
      <c r="AM870" s="37">
        <f t="shared" si="789"/>
        <v>2</v>
      </c>
      <c r="AN870" s="37">
        <f t="shared" si="789"/>
        <v>2</v>
      </c>
      <c r="AO870" s="37">
        <f t="shared" si="789"/>
        <v>2</v>
      </c>
      <c r="AP870" s="37">
        <f t="shared" si="789"/>
        <v>2</v>
      </c>
    </row>
    <row r="871" spans="1:42" hidden="1" outlineLevel="2" x14ac:dyDescent="0.25">
      <c r="A871" s="5" t="s">
        <v>931</v>
      </c>
      <c r="B871" s="5" t="s">
        <v>871</v>
      </c>
      <c r="C871" s="5" t="s">
        <v>892</v>
      </c>
      <c r="D871" s="37">
        <f>INDEX(Inputs!$T$5:$T$132,MATCH($B871&amp;"|"&amp;$C871,Inputs!$A$5:$A$132,0))</f>
        <v>5.5800000000000002E-2</v>
      </c>
      <c r="E871" s="37">
        <f>INDEX(Inputs!$J$5:$J$132,MATCH($B871&amp;"|"&amp;$C871,Inputs!$A$5:$A$132,0))</f>
        <v>2</v>
      </c>
      <c r="F871" s="37">
        <f>INDEX(Inputs!$K$5:$K$132,MATCH($B871&amp;"|"&amp;$C871,Inputs!$A$5:$A$132,0))</f>
        <v>14</v>
      </c>
      <c r="G871" s="36"/>
      <c r="H871" s="5" t="str">
        <f>INDEX(Variables!$B$5:$B$65,MATCH($A871,Variables!$A$5:$A$65,0))&amp;IF($C871="",""," | "&amp;INDEX(Mapping!$B$5:$B$26,MATCH($C871,Mapping!$A$5:$A$26,0))&amp;" | "&amp;INDEX(Mapping!$B$30:$B$41,MATCH($B871,Mapping!$A$30:$A$41,0)))</f>
        <v>New carbon tax | Other manufacturing | Natural gas</v>
      </c>
      <c r="I871" s="5" t="str">
        <f>INDEX(Variables!$C$5:$C$65,MATCH($A871,Variables!$A$5:$A$65,0))</f>
        <v>$/GJ</v>
      </c>
      <c r="J871" s="5" t="str">
        <f>INDEX(Variables!$E$5:$E$65,MATCH($A871,Variables!$A$5:$A$65,0))</f>
        <v>Carbon price x EF x fuel and sector coverage</v>
      </c>
      <c r="K871" s="5"/>
      <c r="L871" s="23" t="str">
        <f>LOWER(Settings!$C$4)&amp;".mit."&amp;$A871&amp;IF($C871="","","."&amp;$C871&amp;"."&amp;$B871)&amp;IF(INDEX(Variables!$D$5:$D$65,MATCH($A871,Variables!$A$5:$A$65,0))="","","."&amp;INDEX(Variables!$D$5:$D$65,MATCH($A871,Variables!$A$5:$A$65,0)))&amp;"."&amp;L$5</f>
        <v>egy.mit.ctxnew.omn.nga.a.1</v>
      </c>
      <c r="M871" s="38">
        <f t="shared" si="788"/>
        <v>0</v>
      </c>
      <c r="N871" s="37">
        <f t="shared" si="788"/>
        <v>0</v>
      </c>
      <c r="O871" s="37">
        <f t="shared" si="788"/>
        <v>0</v>
      </c>
      <c r="P871" s="37">
        <f t="shared" si="788"/>
        <v>0</v>
      </c>
      <c r="Q871" s="37">
        <f t="shared" si="788"/>
        <v>0</v>
      </c>
      <c r="R871" s="37">
        <f t="shared" si="788"/>
        <v>0</v>
      </c>
      <c r="S871" s="37">
        <f t="shared" si="788"/>
        <v>0</v>
      </c>
      <c r="T871" s="37">
        <f t="shared" si="788"/>
        <v>0</v>
      </c>
      <c r="U871" s="37">
        <f t="shared" si="788"/>
        <v>0</v>
      </c>
      <c r="V871" s="37">
        <f t="shared" si="788"/>
        <v>0</v>
      </c>
      <c r="W871" s="37">
        <f t="shared" si="788"/>
        <v>0</v>
      </c>
      <c r="X871" s="37">
        <f t="shared" si="788"/>
        <v>0</v>
      </c>
      <c r="Y871" s="37">
        <f t="shared" si="788"/>
        <v>0</v>
      </c>
      <c r="Z871" s="37">
        <f t="shared" si="788"/>
        <v>0</v>
      </c>
      <c r="AA871" s="37"/>
      <c r="AB871" s="23" t="str">
        <f>LOWER(Settings!$C$4)&amp;".mit."&amp;$A871&amp;IF($C871="","","."&amp;$C871&amp;"."&amp;$B871)&amp;IF(INDEX(Variables!$D$5:$D$65,MATCH($A871,Variables!$A$5:$A$65,0))="","","."&amp;INDEX(Variables!$D$5:$D$65,MATCH($A871,Variables!$A$5:$A$65,0)))&amp;"."&amp;AB$5</f>
        <v>egy.mit.ctxnew.omn.nga.a.2</v>
      </c>
      <c r="AC871" s="38">
        <f t="shared" si="789"/>
        <v>0</v>
      </c>
      <c r="AD871" s="37">
        <f t="shared" si="789"/>
        <v>0</v>
      </c>
      <c r="AE871" s="37">
        <f t="shared" si="789"/>
        <v>0</v>
      </c>
      <c r="AF871" s="37">
        <f t="shared" si="789"/>
        <v>0</v>
      </c>
      <c r="AG871" s="37">
        <f t="shared" si="789"/>
        <v>0</v>
      </c>
      <c r="AH871" s="37">
        <f t="shared" si="789"/>
        <v>1.1160000000000001</v>
      </c>
      <c r="AI871" s="37">
        <f t="shared" si="789"/>
        <v>1.1160000000000001</v>
      </c>
      <c r="AJ871" s="37">
        <f t="shared" si="789"/>
        <v>1.1160000000000001</v>
      </c>
      <c r="AK871" s="37">
        <f t="shared" si="789"/>
        <v>1.1160000000000001</v>
      </c>
      <c r="AL871" s="37">
        <f t="shared" si="789"/>
        <v>1.1160000000000001</v>
      </c>
      <c r="AM871" s="37">
        <f t="shared" si="789"/>
        <v>1.1160000000000001</v>
      </c>
      <c r="AN871" s="37">
        <f t="shared" si="789"/>
        <v>1.1160000000000001</v>
      </c>
      <c r="AO871" s="37">
        <f t="shared" si="789"/>
        <v>1.1160000000000001</v>
      </c>
      <c r="AP871" s="37">
        <f t="shared" si="789"/>
        <v>1.1160000000000001</v>
      </c>
    </row>
    <row r="872" spans="1:42" hidden="1" outlineLevel="2" x14ac:dyDescent="0.25">
      <c r="A872" s="5" t="s">
        <v>931</v>
      </c>
      <c r="B872" s="5" t="s">
        <v>872</v>
      </c>
      <c r="C872" s="5" t="s">
        <v>892</v>
      </c>
      <c r="D872" s="37">
        <f>INDEX(Inputs!$T$5:$T$132,MATCH($B872&amp;"|"&amp;$C872,Inputs!$A$5:$A$132,0))</f>
        <v>6.7793000000000006E-2</v>
      </c>
      <c r="E872" s="37">
        <f>INDEX(Inputs!$J$5:$J$132,MATCH($B872&amp;"|"&amp;$C872,Inputs!$A$5:$A$132,0))</f>
        <v>3</v>
      </c>
      <c r="F872" s="37">
        <f>INDEX(Inputs!$K$5:$K$132,MATCH($B872&amp;"|"&amp;$C872,Inputs!$A$5:$A$132,0))</f>
        <v>14</v>
      </c>
      <c r="G872" s="36"/>
      <c r="H872" s="5" t="str">
        <f>INDEX(Variables!$B$5:$B$65,MATCH($A872,Variables!$A$5:$A$65,0))&amp;IF($C872="",""," | "&amp;INDEX(Mapping!$B$5:$B$26,MATCH($C872,Mapping!$A$5:$A$26,0))&amp;" | "&amp;INDEX(Mapping!$B$30:$B$41,MATCH($B872,Mapping!$A$30:$A$41,0)))</f>
        <v>New carbon tax | Other manufacturing | Gasoline</v>
      </c>
      <c r="I872" s="5" t="str">
        <f>INDEX(Variables!$C$5:$C$65,MATCH($A872,Variables!$A$5:$A$65,0))</f>
        <v>$/GJ</v>
      </c>
      <c r="J872" s="5" t="str">
        <f>INDEX(Variables!$E$5:$E$65,MATCH($A872,Variables!$A$5:$A$65,0))</f>
        <v>Carbon price x EF x fuel and sector coverage</v>
      </c>
      <c r="K872" s="5"/>
      <c r="L872" s="23" t="str">
        <f>LOWER(Settings!$C$4)&amp;".mit."&amp;$A872&amp;IF($C872="","","."&amp;$C872&amp;"."&amp;$B872)&amp;IF(INDEX(Variables!$D$5:$D$65,MATCH($A872,Variables!$A$5:$A$65,0))="","","."&amp;INDEX(Variables!$D$5:$D$65,MATCH($A872,Variables!$A$5:$A$65,0)))&amp;"."&amp;L$5</f>
        <v>egy.mit.ctxnew.omn.gso.a.1</v>
      </c>
      <c r="M872" s="38">
        <f t="shared" si="788"/>
        <v>0</v>
      </c>
      <c r="N872" s="37">
        <f t="shared" si="788"/>
        <v>0</v>
      </c>
      <c r="O872" s="37">
        <f t="shared" si="788"/>
        <v>0</v>
      </c>
      <c r="P872" s="37">
        <f t="shared" si="788"/>
        <v>0</v>
      </c>
      <c r="Q872" s="37">
        <f t="shared" si="788"/>
        <v>0</v>
      </c>
      <c r="R872" s="37">
        <f t="shared" si="788"/>
        <v>0</v>
      </c>
      <c r="S872" s="37">
        <f t="shared" si="788"/>
        <v>0</v>
      </c>
      <c r="T872" s="37">
        <f t="shared" si="788"/>
        <v>0</v>
      </c>
      <c r="U872" s="37">
        <f t="shared" si="788"/>
        <v>0</v>
      </c>
      <c r="V872" s="37">
        <f t="shared" si="788"/>
        <v>0</v>
      </c>
      <c r="W872" s="37">
        <f t="shared" si="788"/>
        <v>0</v>
      </c>
      <c r="X872" s="37">
        <f t="shared" si="788"/>
        <v>0</v>
      </c>
      <c r="Y872" s="37">
        <f t="shared" si="788"/>
        <v>0</v>
      </c>
      <c r="Z872" s="37">
        <f t="shared" si="788"/>
        <v>0</v>
      </c>
      <c r="AA872" s="37"/>
      <c r="AB872" s="23" t="str">
        <f>LOWER(Settings!$C$4)&amp;".mit."&amp;$A872&amp;IF($C872="","","."&amp;$C872&amp;"."&amp;$B872)&amp;IF(INDEX(Variables!$D$5:$D$65,MATCH($A872,Variables!$A$5:$A$65,0))="","","."&amp;INDEX(Variables!$D$5:$D$65,MATCH($A872,Variables!$A$5:$A$65,0)))&amp;"."&amp;AB$5</f>
        <v>egy.mit.ctxnew.omn.gso.a.2</v>
      </c>
      <c r="AC872" s="38">
        <f t="shared" si="789"/>
        <v>0</v>
      </c>
      <c r="AD872" s="37">
        <f t="shared" si="789"/>
        <v>0</v>
      </c>
      <c r="AE872" s="37">
        <f t="shared" si="789"/>
        <v>0</v>
      </c>
      <c r="AF872" s="37">
        <f t="shared" si="789"/>
        <v>0</v>
      </c>
      <c r="AG872" s="37">
        <f t="shared" si="789"/>
        <v>0</v>
      </c>
      <c r="AH872" s="37">
        <f t="shared" si="789"/>
        <v>1.3558600000000001</v>
      </c>
      <c r="AI872" s="37">
        <f t="shared" si="789"/>
        <v>1.3558600000000001</v>
      </c>
      <c r="AJ872" s="37">
        <f t="shared" si="789"/>
        <v>1.3558600000000001</v>
      </c>
      <c r="AK872" s="37">
        <f t="shared" si="789"/>
        <v>1.3558600000000001</v>
      </c>
      <c r="AL872" s="37">
        <f t="shared" si="789"/>
        <v>1.3558600000000001</v>
      </c>
      <c r="AM872" s="37">
        <f t="shared" si="789"/>
        <v>1.3558600000000001</v>
      </c>
      <c r="AN872" s="37">
        <f t="shared" si="789"/>
        <v>1.3558600000000001</v>
      </c>
      <c r="AO872" s="37">
        <f t="shared" si="789"/>
        <v>1.3558600000000001</v>
      </c>
      <c r="AP872" s="37">
        <f t="shared" si="789"/>
        <v>1.3558600000000001</v>
      </c>
    </row>
    <row r="873" spans="1:42" hidden="1" outlineLevel="2" x14ac:dyDescent="0.25">
      <c r="A873" s="5" t="s">
        <v>931</v>
      </c>
      <c r="B873" s="5" t="s">
        <v>873</v>
      </c>
      <c r="C873" s="5" t="s">
        <v>892</v>
      </c>
      <c r="D873" s="37">
        <f>INDEX(Inputs!$T$5:$T$132,MATCH($B873&amp;"|"&amp;$C873,Inputs!$A$5:$A$132,0))</f>
        <v>7.1844999999999992E-2</v>
      </c>
      <c r="E873" s="37">
        <f>INDEX(Inputs!$J$5:$J$132,MATCH($B873&amp;"|"&amp;$C873,Inputs!$A$5:$A$132,0))</f>
        <v>4</v>
      </c>
      <c r="F873" s="37">
        <f>INDEX(Inputs!$K$5:$K$132,MATCH($B873&amp;"|"&amp;$C873,Inputs!$A$5:$A$132,0))</f>
        <v>14</v>
      </c>
      <c r="G873" s="36"/>
      <c r="H873" s="5" t="str">
        <f>INDEX(Variables!$B$5:$B$65,MATCH($A873,Variables!$A$5:$A$65,0))&amp;IF($C873="",""," | "&amp;INDEX(Mapping!$B$5:$B$26,MATCH($C873,Mapping!$A$5:$A$26,0))&amp;" | "&amp;INDEX(Mapping!$B$30:$B$41,MATCH($B873,Mapping!$A$30:$A$41,0)))</f>
        <v>New carbon tax | Other manufacturing | Diesel</v>
      </c>
      <c r="I873" s="5" t="str">
        <f>INDEX(Variables!$C$5:$C$65,MATCH($A873,Variables!$A$5:$A$65,0))</f>
        <v>$/GJ</v>
      </c>
      <c r="J873" s="5" t="str">
        <f>INDEX(Variables!$E$5:$E$65,MATCH($A873,Variables!$A$5:$A$65,0))</f>
        <v>Carbon price x EF x fuel and sector coverage</v>
      </c>
      <c r="K873" s="5"/>
      <c r="L873" s="23" t="str">
        <f>LOWER(Settings!$C$4)&amp;".mit."&amp;$A873&amp;IF($C873="","","."&amp;$C873&amp;"."&amp;$B873)&amp;IF(INDEX(Variables!$D$5:$D$65,MATCH($A873,Variables!$A$5:$A$65,0))="","","."&amp;INDEX(Variables!$D$5:$D$65,MATCH($A873,Variables!$A$5:$A$65,0)))&amp;"."&amp;L$5</f>
        <v>egy.mit.ctxnew.omn.die.a.1</v>
      </c>
      <c r="M873" s="38">
        <f t="shared" si="788"/>
        <v>0</v>
      </c>
      <c r="N873" s="37">
        <f t="shared" si="788"/>
        <v>0</v>
      </c>
      <c r="O873" s="37">
        <f t="shared" si="788"/>
        <v>0</v>
      </c>
      <c r="P873" s="37">
        <f t="shared" si="788"/>
        <v>0</v>
      </c>
      <c r="Q873" s="37">
        <f t="shared" si="788"/>
        <v>0</v>
      </c>
      <c r="R873" s="37">
        <f t="shared" si="788"/>
        <v>0</v>
      </c>
      <c r="S873" s="37">
        <f t="shared" si="788"/>
        <v>0</v>
      </c>
      <c r="T873" s="37">
        <f t="shared" si="788"/>
        <v>0</v>
      </c>
      <c r="U873" s="37">
        <f t="shared" si="788"/>
        <v>0</v>
      </c>
      <c r="V873" s="37">
        <f t="shared" si="788"/>
        <v>0</v>
      </c>
      <c r="W873" s="37">
        <f t="shared" si="788"/>
        <v>0</v>
      </c>
      <c r="X873" s="37">
        <f t="shared" si="788"/>
        <v>0</v>
      </c>
      <c r="Y873" s="37">
        <f t="shared" si="788"/>
        <v>0</v>
      </c>
      <c r="Z873" s="37">
        <f t="shared" si="788"/>
        <v>0</v>
      </c>
      <c r="AA873" s="37"/>
      <c r="AB873" s="23" t="str">
        <f>LOWER(Settings!$C$4)&amp;".mit."&amp;$A873&amp;IF($C873="","","."&amp;$C873&amp;"."&amp;$B873)&amp;IF(INDEX(Variables!$D$5:$D$65,MATCH($A873,Variables!$A$5:$A$65,0))="","","."&amp;INDEX(Variables!$D$5:$D$65,MATCH($A873,Variables!$A$5:$A$65,0)))&amp;"."&amp;AB$5</f>
        <v>egy.mit.ctxnew.omn.die.a.2</v>
      </c>
      <c r="AC873" s="38">
        <f t="shared" si="789"/>
        <v>0</v>
      </c>
      <c r="AD873" s="37">
        <f t="shared" si="789"/>
        <v>0</v>
      </c>
      <c r="AE873" s="37">
        <f t="shared" si="789"/>
        <v>0</v>
      </c>
      <c r="AF873" s="37">
        <f t="shared" si="789"/>
        <v>0</v>
      </c>
      <c r="AG873" s="37">
        <f t="shared" si="789"/>
        <v>0</v>
      </c>
      <c r="AH873" s="37">
        <f t="shared" si="789"/>
        <v>1.4368999999999998</v>
      </c>
      <c r="AI873" s="37">
        <f t="shared" si="789"/>
        <v>1.4368999999999998</v>
      </c>
      <c r="AJ873" s="37">
        <f t="shared" si="789"/>
        <v>1.4368999999999998</v>
      </c>
      <c r="AK873" s="37">
        <f t="shared" si="789"/>
        <v>1.4368999999999998</v>
      </c>
      <c r="AL873" s="37">
        <f t="shared" si="789"/>
        <v>1.4368999999999998</v>
      </c>
      <c r="AM873" s="37">
        <f t="shared" si="789"/>
        <v>1.4368999999999998</v>
      </c>
      <c r="AN873" s="37">
        <f t="shared" si="789"/>
        <v>1.4368999999999998</v>
      </c>
      <c r="AO873" s="37">
        <f t="shared" si="789"/>
        <v>1.4368999999999998</v>
      </c>
      <c r="AP873" s="37">
        <f t="shared" si="789"/>
        <v>1.4368999999999998</v>
      </c>
    </row>
    <row r="874" spans="1:42" hidden="1" outlineLevel="2" x14ac:dyDescent="0.25">
      <c r="A874" s="5" t="s">
        <v>931</v>
      </c>
      <c r="B874" s="5" t="s">
        <v>874</v>
      </c>
      <c r="C874" s="5" t="s">
        <v>892</v>
      </c>
      <c r="D874" s="37">
        <f>INDEX(Inputs!$T$5:$T$132,MATCH($B874&amp;"|"&amp;$C874,Inputs!$A$5:$A$132,0))</f>
        <v>6.8599999999999994E-2</v>
      </c>
      <c r="E874" s="37">
        <f>INDEX(Inputs!$J$5:$J$132,MATCH($B874&amp;"|"&amp;$C874,Inputs!$A$5:$A$132,0))</f>
        <v>5</v>
      </c>
      <c r="F874" s="37">
        <f>INDEX(Inputs!$K$5:$K$132,MATCH($B874&amp;"|"&amp;$C874,Inputs!$A$5:$A$132,0))</f>
        <v>14</v>
      </c>
      <c r="G874" s="36"/>
      <c r="H874" s="5" t="str">
        <f>INDEX(Variables!$B$5:$B$65,MATCH($A874,Variables!$A$5:$A$65,0))&amp;IF($C874="",""," | "&amp;INDEX(Mapping!$B$5:$B$26,MATCH($C874,Mapping!$A$5:$A$26,0))&amp;" | "&amp;INDEX(Mapping!$B$30:$B$41,MATCH($B874,Mapping!$A$30:$A$41,0)))</f>
        <v>New carbon tax | Other manufacturing | LPG</v>
      </c>
      <c r="I874" s="5" t="str">
        <f>INDEX(Variables!$C$5:$C$65,MATCH($A874,Variables!$A$5:$A$65,0))</f>
        <v>$/GJ</v>
      </c>
      <c r="J874" s="5" t="str">
        <f>INDEX(Variables!$E$5:$E$65,MATCH($A874,Variables!$A$5:$A$65,0))</f>
        <v>Carbon price x EF x fuel and sector coverage</v>
      </c>
      <c r="K874" s="5"/>
      <c r="L874" s="23" t="str">
        <f>LOWER(Settings!$C$4)&amp;".mit."&amp;$A874&amp;IF($C874="","","."&amp;$C874&amp;"."&amp;$B874)&amp;IF(INDEX(Variables!$D$5:$D$65,MATCH($A874,Variables!$A$5:$A$65,0))="","","."&amp;INDEX(Variables!$D$5:$D$65,MATCH($A874,Variables!$A$5:$A$65,0)))&amp;"."&amp;L$5</f>
        <v>egy.mit.ctxnew.omn.lpg.a.1</v>
      </c>
      <c r="M874" s="38">
        <f t="shared" si="788"/>
        <v>0</v>
      </c>
      <c r="N874" s="37">
        <f t="shared" si="788"/>
        <v>0</v>
      </c>
      <c r="O874" s="37">
        <f t="shared" si="788"/>
        <v>0</v>
      </c>
      <c r="P874" s="37">
        <f t="shared" si="788"/>
        <v>0</v>
      </c>
      <c r="Q874" s="37">
        <f t="shared" si="788"/>
        <v>0</v>
      </c>
      <c r="R874" s="37">
        <f t="shared" si="788"/>
        <v>0</v>
      </c>
      <c r="S874" s="37">
        <f t="shared" si="788"/>
        <v>0</v>
      </c>
      <c r="T874" s="37">
        <f t="shared" si="788"/>
        <v>0</v>
      </c>
      <c r="U874" s="37">
        <f t="shared" si="788"/>
        <v>0</v>
      </c>
      <c r="V874" s="37">
        <f t="shared" si="788"/>
        <v>0</v>
      </c>
      <c r="W874" s="37">
        <f t="shared" si="788"/>
        <v>0</v>
      </c>
      <c r="X874" s="37">
        <f t="shared" si="788"/>
        <v>0</v>
      </c>
      <c r="Y874" s="37">
        <f t="shared" si="788"/>
        <v>0</v>
      </c>
      <c r="Z874" s="37">
        <f t="shared" si="788"/>
        <v>0</v>
      </c>
      <c r="AA874" s="37"/>
      <c r="AB874" s="23" t="str">
        <f>LOWER(Settings!$C$4)&amp;".mit."&amp;$A874&amp;IF($C874="","","."&amp;$C874&amp;"."&amp;$B874)&amp;IF(INDEX(Variables!$D$5:$D$65,MATCH($A874,Variables!$A$5:$A$65,0))="","","."&amp;INDEX(Variables!$D$5:$D$65,MATCH($A874,Variables!$A$5:$A$65,0)))&amp;"."&amp;AB$5</f>
        <v>egy.mit.ctxnew.omn.lpg.a.2</v>
      </c>
      <c r="AC874" s="38">
        <f t="shared" si="789"/>
        <v>0</v>
      </c>
      <c r="AD874" s="37">
        <f t="shared" si="789"/>
        <v>0</v>
      </c>
      <c r="AE874" s="37">
        <f t="shared" si="789"/>
        <v>0</v>
      </c>
      <c r="AF874" s="37">
        <f t="shared" si="789"/>
        <v>0</v>
      </c>
      <c r="AG874" s="37">
        <f t="shared" si="789"/>
        <v>0</v>
      </c>
      <c r="AH874" s="37">
        <f t="shared" si="789"/>
        <v>1.3719999999999999</v>
      </c>
      <c r="AI874" s="37">
        <f t="shared" si="789"/>
        <v>1.3719999999999999</v>
      </c>
      <c r="AJ874" s="37">
        <f t="shared" si="789"/>
        <v>1.3719999999999999</v>
      </c>
      <c r="AK874" s="37">
        <f t="shared" si="789"/>
        <v>1.3719999999999999</v>
      </c>
      <c r="AL874" s="37">
        <f t="shared" si="789"/>
        <v>1.3719999999999999</v>
      </c>
      <c r="AM874" s="37">
        <f t="shared" si="789"/>
        <v>1.3719999999999999</v>
      </c>
      <c r="AN874" s="37">
        <f t="shared" si="789"/>
        <v>1.3719999999999999</v>
      </c>
      <c r="AO874" s="37">
        <f t="shared" si="789"/>
        <v>1.3719999999999999</v>
      </c>
      <c r="AP874" s="37">
        <f t="shared" si="789"/>
        <v>1.3719999999999999</v>
      </c>
    </row>
    <row r="875" spans="1:42" hidden="1" outlineLevel="2" x14ac:dyDescent="0.25">
      <c r="A875" s="5" t="s">
        <v>931</v>
      </c>
      <c r="B875" s="5" t="s">
        <v>875</v>
      </c>
      <c r="C875" s="5" t="s">
        <v>892</v>
      </c>
      <c r="D875" s="37">
        <f>INDEX(Inputs!$T$5:$T$132,MATCH($B875&amp;"|"&amp;$C875,Inputs!$A$5:$A$132,0))</f>
        <v>6.7793000000000006E-2</v>
      </c>
      <c r="E875" s="37">
        <f>INDEX(Inputs!$J$5:$J$132,MATCH($B875&amp;"|"&amp;$C875,Inputs!$A$5:$A$132,0))</f>
        <v>6</v>
      </c>
      <c r="F875" s="37">
        <f>INDEX(Inputs!$K$5:$K$132,MATCH($B875&amp;"|"&amp;$C875,Inputs!$A$5:$A$132,0))</f>
        <v>14</v>
      </c>
      <c r="G875" s="36"/>
      <c r="H875" s="5" t="str">
        <f>INDEX(Variables!$B$5:$B$65,MATCH($A875,Variables!$A$5:$A$65,0))&amp;IF($C875="",""," | "&amp;INDEX(Mapping!$B$5:$B$26,MATCH($C875,Mapping!$A$5:$A$26,0))&amp;" | "&amp;INDEX(Mapping!$B$30:$B$41,MATCH($B875,Mapping!$A$30:$A$41,0)))</f>
        <v>New carbon tax | Other manufacturing | Kerosene</v>
      </c>
      <c r="I875" s="5" t="str">
        <f>INDEX(Variables!$C$5:$C$65,MATCH($A875,Variables!$A$5:$A$65,0))</f>
        <v>$/GJ</v>
      </c>
      <c r="J875" s="5" t="str">
        <f>INDEX(Variables!$E$5:$E$65,MATCH($A875,Variables!$A$5:$A$65,0))</f>
        <v>Carbon price x EF x fuel and sector coverage</v>
      </c>
      <c r="K875" s="5"/>
      <c r="L875" s="23" t="str">
        <f>LOWER(Settings!$C$4)&amp;".mit."&amp;$A875&amp;IF($C875="","","."&amp;$C875&amp;"."&amp;$B875)&amp;IF(INDEX(Variables!$D$5:$D$65,MATCH($A875,Variables!$A$5:$A$65,0))="","","."&amp;INDEX(Variables!$D$5:$D$65,MATCH($A875,Variables!$A$5:$A$65,0)))&amp;"."&amp;L$5</f>
        <v>egy.mit.ctxnew.omn.ker.a.1</v>
      </c>
      <c r="M875" s="38">
        <f t="shared" si="788"/>
        <v>0</v>
      </c>
      <c r="N875" s="37">
        <f t="shared" si="788"/>
        <v>0</v>
      </c>
      <c r="O875" s="37">
        <f t="shared" si="788"/>
        <v>0</v>
      </c>
      <c r="P875" s="37">
        <f t="shared" si="788"/>
        <v>0</v>
      </c>
      <c r="Q875" s="37">
        <f t="shared" si="788"/>
        <v>0</v>
      </c>
      <c r="R875" s="37">
        <f t="shared" si="788"/>
        <v>0</v>
      </c>
      <c r="S875" s="37">
        <f t="shared" si="788"/>
        <v>0</v>
      </c>
      <c r="T875" s="37">
        <f t="shared" si="788"/>
        <v>0</v>
      </c>
      <c r="U875" s="37">
        <f t="shared" si="788"/>
        <v>0</v>
      </c>
      <c r="V875" s="37">
        <f t="shared" si="788"/>
        <v>0</v>
      </c>
      <c r="W875" s="37">
        <f t="shared" si="788"/>
        <v>0</v>
      </c>
      <c r="X875" s="37">
        <f t="shared" si="788"/>
        <v>0</v>
      </c>
      <c r="Y875" s="37">
        <f t="shared" si="788"/>
        <v>0</v>
      </c>
      <c r="Z875" s="37">
        <f t="shared" si="788"/>
        <v>0</v>
      </c>
      <c r="AA875" s="37"/>
      <c r="AB875" s="23" t="str">
        <f>LOWER(Settings!$C$4)&amp;".mit."&amp;$A875&amp;IF($C875="","","."&amp;$C875&amp;"."&amp;$B875)&amp;IF(INDEX(Variables!$D$5:$D$65,MATCH($A875,Variables!$A$5:$A$65,0))="","","."&amp;INDEX(Variables!$D$5:$D$65,MATCH($A875,Variables!$A$5:$A$65,0)))&amp;"."&amp;AB$5</f>
        <v>egy.mit.ctxnew.omn.ker.a.2</v>
      </c>
      <c r="AC875" s="38">
        <f t="shared" si="789"/>
        <v>0</v>
      </c>
      <c r="AD875" s="37">
        <f t="shared" si="789"/>
        <v>0</v>
      </c>
      <c r="AE875" s="37">
        <f t="shared" si="789"/>
        <v>0</v>
      </c>
      <c r="AF875" s="37">
        <f t="shared" si="789"/>
        <v>0</v>
      </c>
      <c r="AG875" s="37">
        <f t="shared" si="789"/>
        <v>0</v>
      </c>
      <c r="AH875" s="37">
        <f t="shared" si="789"/>
        <v>1.3558600000000001</v>
      </c>
      <c r="AI875" s="37">
        <f t="shared" si="789"/>
        <v>1.3558600000000001</v>
      </c>
      <c r="AJ875" s="37">
        <f t="shared" si="789"/>
        <v>1.3558600000000001</v>
      </c>
      <c r="AK875" s="37">
        <f t="shared" si="789"/>
        <v>1.3558600000000001</v>
      </c>
      <c r="AL875" s="37">
        <f t="shared" si="789"/>
        <v>1.3558600000000001</v>
      </c>
      <c r="AM875" s="37">
        <f t="shared" si="789"/>
        <v>1.3558600000000001</v>
      </c>
      <c r="AN875" s="37">
        <f t="shared" si="789"/>
        <v>1.3558600000000001</v>
      </c>
      <c r="AO875" s="37">
        <f t="shared" si="789"/>
        <v>1.3558600000000001</v>
      </c>
      <c r="AP875" s="37">
        <f t="shared" si="789"/>
        <v>1.3558600000000001</v>
      </c>
    </row>
    <row r="876" spans="1:42" hidden="1" outlineLevel="2" x14ac:dyDescent="0.25">
      <c r="A876" s="5" t="s">
        <v>931</v>
      </c>
      <c r="B876" s="5" t="s">
        <v>876</v>
      </c>
      <c r="C876" s="5" t="s">
        <v>892</v>
      </c>
      <c r="D876" s="37">
        <f>INDEX(Inputs!$T$5:$T$132,MATCH($B876&amp;"|"&amp;$C876,Inputs!$A$5:$A$132,0))</f>
        <v>7.6700000000000004E-2</v>
      </c>
      <c r="E876" s="37">
        <f>INDEX(Inputs!$J$5:$J$132,MATCH($B876&amp;"|"&amp;$C876,Inputs!$A$5:$A$132,0))</f>
        <v>7</v>
      </c>
      <c r="F876" s="37">
        <f>INDEX(Inputs!$K$5:$K$132,MATCH($B876&amp;"|"&amp;$C876,Inputs!$A$5:$A$132,0))</f>
        <v>14</v>
      </c>
      <c r="G876" s="36"/>
      <c r="H876" s="5" t="str">
        <f>INDEX(Variables!$B$5:$B$65,MATCH($A876,Variables!$A$5:$A$65,0))&amp;IF($C876="",""," | "&amp;INDEX(Mapping!$B$5:$B$26,MATCH($C876,Mapping!$A$5:$A$26,0))&amp;" | "&amp;INDEX(Mapping!$B$30:$B$41,MATCH($B876,Mapping!$A$30:$A$41,0)))</f>
        <v>New carbon tax | Other manufacturing | Other oil products</v>
      </c>
      <c r="I876" s="5" t="str">
        <f>INDEX(Variables!$C$5:$C$65,MATCH($A876,Variables!$A$5:$A$65,0))</f>
        <v>$/GJ</v>
      </c>
      <c r="J876" s="5" t="str">
        <f>INDEX(Variables!$E$5:$E$65,MATCH($A876,Variables!$A$5:$A$65,0))</f>
        <v>Carbon price x EF x fuel and sector coverage</v>
      </c>
      <c r="K876" s="5"/>
      <c r="L876" s="23" t="str">
        <f>LOWER(Settings!$C$4)&amp;".mit."&amp;$A876&amp;IF($C876="","","."&amp;$C876&amp;"."&amp;$B876)&amp;IF(INDEX(Variables!$D$5:$D$65,MATCH($A876,Variables!$A$5:$A$65,0))="","","."&amp;INDEX(Variables!$D$5:$D$65,MATCH($A876,Variables!$A$5:$A$65,0)))&amp;"."&amp;L$5</f>
        <v>egy.mit.ctxnew.omn.oop.a.1</v>
      </c>
      <c r="M876" s="38">
        <f t="shared" si="788"/>
        <v>0</v>
      </c>
      <c r="N876" s="37">
        <f t="shared" si="788"/>
        <v>0</v>
      </c>
      <c r="O876" s="37">
        <f t="shared" si="788"/>
        <v>0</v>
      </c>
      <c r="P876" s="37">
        <f t="shared" si="788"/>
        <v>0</v>
      </c>
      <c r="Q876" s="37">
        <f t="shared" si="788"/>
        <v>0</v>
      </c>
      <c r="R876" s="37">
        <f t="shared" si="788"/>
        <v>0</v>
      </c>
      <c r="S876" s="37">
        <f t="shared" si="788"/>
        <v>0</v>
      </c>
      <c r="T876" s="37">
        <f t="shared" si="788"/>
        <v>0</v>
      </c>
      <c r="U876" s="37">
        <f t="shared" si="788"/>
        <v>0</v>
      </c>
      <c r="V876" s="37">
        <f t="shared" si="788"/>
        <v>0</v>
      </c>
      <c r="W876" s="37">
        <f t="shared" si="788"/>
        <v>0</v>
      </c>
      <c r="X876" s="37">
        <f t="shared" si="788"/>
        <v>0</v>
      </c>
      <c r="Y876" s="37">
        <f t="shared" si="788"/>
        <v>0</v>
      </c>
      <c r="Z876" s="37">
        <f t="shared" si="788"/>
        <v>0</v>
      </c>
      <c r="AA876" s="37"/>
      <c r="AB876" s="23" t="str">
        <f>LOWER(Settings!$C$4)&amp;".mit."&amp;$A876&amp;IF($C876="","","."&amp;$C876&amp;"."&amp;$B876)&amp;IF(INDEX(Variables!$D$5:$D$65,MATCH($A876,Variables!$A$5:$A$65,0))="","","."&amp;INDEX(Variables!$D$5:$D$65,MATCH($A876,Variables!$A$5:$A$65,0)))&amp;"."&amp;AB$5</f>
        <v>egy.mit.ctxnew.omn.oop.a.2</v>
      </c>
      <c r="AC876" s="38">
        <f t="shared" si="789"/>
        <v>0</v>
      </c>
      <c r="AD876" s="37">
        <f t="shared" si="789"/>
        <v>0</v>
      </c>
      <c r="AE876" s="37">
        <f t="shared" si="789"/>
        <v>0</v>
      </c>
      <c r="AF876" s="37">
        <f t="shared" si="789"/>
        <v>0</v>
      </c>
      <c r="AG876" s="37">
        <f t="shared" si="789"/>
        <v>0</v>
      </c>
      <c r="AH876" s="37">
        <f t="shared" si="789"/>
        <v>1.534</v>
      </c>
      <c r="AI876" s="37">
        <f t="shared" si="789"/>
        <v>1.534</v>
      </c>
      <c r="AJ876" s="37">
        <f t="shared" si="789"/>
        <v>1.534</v>
      </c>
      <c r="AK876" s="37">
        <f t="shared" si="789"/>
        <v>1.534</v>
      </c>
      <c r="AL876" s="37">
        <f t="shared" si="789"/>
        <v>1.534</v>
      </c>
      <c r="AM876" s="37">
        <f t="shared" si="789"/>
        <v>1.534</v>
      </c>
      <c r="AN876" s="37">
        <f t="shared" si="789"/>
        <v>1.534</v>
      </c>
      <c r="AO876" s="37">
        <f t="shared" si="789"/>
        <v>1.534</v>
      </c>
      <c r="AP876" s="37">
        <f t="shared" si="789"/>
        <v>1.534</v>
      </c>
    </row>
    <row r="877" spans="1:42" hidden="1" outlineLevel="2" x14ac:dyDescent="0.25">
      <c r="A877" s="5" t="s">
        <v>931</v>
      </c>
      <c r="B877" s="5" t="s">
        <v>877</v>
      </c>
      <c r="C877" s="5" t="s">
        <v>892</v>
      </c>
      <c r="D877" s="37">
        <f>INDEX(Inputs!$T$5:$T$132,MATCH($B877&amp;"|"&amp;$C877,Inputs!$A$5:$A$132,0))</f>
        <v>0</v>
      </c>
      <c r="E877" s="37">
        <f>INDEX(Inputs!$J$5:$J$132,MATCH($B877&amp;"|"&amp;$C877,Inputs!$A$5:$A$132,0))</f>
        <v>8</v>
      </c>
      <c r="F877" s="37">
        <f>INDEX(Inputs!$K$5:$K$132,MATCH($B877&amp;"|"&amp;$C877,Inputs!$A$5:$A$132,0))</f>
        <v>14</v>
      </c>
      <c r="G877" s="36"/>
      <c r="H877" s="5" t="str">
        <f>INDEX(Variables!$B$5:$B$65,MATCH($A877,Variables!$A$5:$A$65,0))&amp;IF($C877="",""," | "&amp;INDEX(Mapping!$B$5:$B$26,MATCH($C877,Mapping!$A$5:$A$26,0))&amp;" | "&amp;INDEX(Mapping!$B$30:$B$41,MATCH($B877,Mapping!$A$30:$A$41,0)))</f>
        <v>New carbon tax | Other manufacturing | Biomass</v>
      </c>
      <c r="I877" s="5" t="str">
        <f>INDEX(Variables!$C$5:$C$65,MATCH($A877,Variables!$A$5:$A$65,0))</f>
        <v>$/GJ</v>
      </c>
      <c r="J877" s="5" t="str">
        <f>INDEX(Variables!$E$5:$E$65,MATCH($A877,Variables!$A$5:$A$65,0))</f>
        <v>Carbon price x EF x fuel and sector coverage</v>
      </c>
      <c r="K877" s="5"/>
      <c r="L877" s="23" t="str">
        <f>LOWER(Settings!$C$4)&amp;".mit."&amp;$A877&amp;IF($C877="","","."&amp;$C877&amp;"."&amp;$B877)&amp;IF(INDEX(Variables!$D$5:$D$65,MATCH($A877,Variables!$A$5:$A$65,0))="","","."&amp;INDEX(Variables!$D$5:$D$65,MATCH($A877,Variables!$A$5:$A$65,0)))&amp;"."&amp;L$5</f>
        <v>egy.mit.ctxnew.omn.bio.a.1</v>
      </c>
      <c r="M877" s="38">
        <f t="shared" si="788"/>
        <v>0</v>
      </c>
      <c r="N877" s="37">
        <f t="shared" si="788"/>
        <v>0</v>
      </c>
      <c r="O877" s="37">
        <f t="shared" si="788"/>
        <v>0</v>
      </c>
      <c r="P877" s="37">
        <f t="shared" si="788"/>
        <v>0</v>
      </c>
      <c r="Q877" s="37">
        <f t="shared" si="788"/>
        <v>0</v>
      </c>
      <c r="R877" s="37">
        <f t="shared" si="788"/>
        <v>0</v>
      </c>
      <c r="S877" s="37">
        <f t="shared" si="788"/>
        <v>0</v>
      </c>
      <c r="T877" s="37">
        <f t="shared" si="788"/>
        <v>0</v>
      </c>
      <c r="U877" s="37">
        <f t="shared" si="788"/>
        <v>0</v>
      </c>
      <c r="V877" s="37">
        <f t="shared" si="788"/>
        <v>0</v>
      </c>
      <c r="W877" s="37">
        <f t="shared" si="788"/>
        <v>0</v>
      </c>
      <c r="X877" s="37">
        <f t="shared" si="788"/>
        <v>0</v>
      </c>
      <c r="Y877" s="37">
        <f t="shared" si="788"/>
        <v>0</v>
      </c>
      <c r="Z877" s="37">
        <f t="shared" si="788"/>
        <v>0</v>
      </c>
      <c r="AA877" s="37"/>
      <c r="AB877" s="23" t="str">
        <f>LOWER(Settings!$C$4)&amp;".mit."&amp;$A877&amp;IF($C877="","","."&amp;$C877&amp;"."&amp;$B877)&amp;IF(INDEX(Variables!$D$5:$D$65,MATCH($A877,Variables!$A$5:$A$65,0))="","","."&amp;INDEX(Variables!$D$5:$D$65,MATCH($A877,Variables!$A$5:$A$65,0)))&amp;"."&amp;AB$5</f>
        <v>egy.mit.ctxnew.omn.bio.a.2</v>
      </c>
      <c r="AC877" s="38">
        <f t="shared" si="789"/>
        <v>0</v>
      </c>
      <c r="AD877" s="37">
        <f t="shared" si="789"/>
        <v>0</v>
      </c>
      <c r="AE877" s="37">
        <f t="shared" si="789"/>
        <v>0</v>
      </c>
      <c r="AF877" s="37">
        <f t="shared" si="789"/>
        <v>0</v>
      </c>
      <c r="AG877" s="37">
        <f t="shared" si="789"/>
        <v>0</v>
      </c>
      <c r="AH877" s="37">
        <f t="shared" si="789"/>
        <v>0</v>
      </c>
      <c r="AI877" s="37">
        <f t="shared" si="789"/>
        <v>0</v>
      </c>
      <c r="AJ877" s="37">
        <f t="shared" si="789"/>
        <v>0</v>
      </c>
      <c r="AK877" s="37">
        <f t="shared" si="789"/>
        <v>0</v>
      </c>
      <c r="AL877" s="37">
        <f t="shared" si="789"/>
        <v>0</v>
      </c>
      <c r="AM877" s="37">
        <f t="shared" si="789"/>
        <v>0</v>
      </c>
      <c r="AN877" s="37">
        <f t="shared" si="789"/>
        <v>0</v>
      </c>
      <c r="AO877" s="37">
        <f t="shared" si="789"/>
        <v>0</v>
      </c>
      <c r="AP877" s="37">
        <f t="shared" si="789"/>
        <v>0</v>
      </c>
    </row>
    <row r="878" spans="1:42" hidden="1" outlineLevel="2" x14ac:dyDescent="0.25"/>
    <row r="879" spans="1:42" hidden="1" outlineLevel="2" x14ac:dyDescent="0.25">
      <c r="A879" s="5" t="s">
        <v>932</v>
      </c>
      <c r="B879" s="5" t="s">
        <v>869</v>
      </c>
      <c r="C879" s="5" t="s">
        <v>892</v>
      </c>
      <c r="D879" s="37">
        <f>INDEX(Inputs!$L$5:$L$132,MATCH($B879&amp;"|"&amp;$C879,Inputs!$A$5:$A$132,0))</f>
        <v>3</v>
      </c>
      <c r="E879" s="37">
        <f>INDEX(Inputs!$I$5:$I$132,MATCH($B879&amp;"|"&amp;$C879,Inputs!$A$5:$A$132,0))</f>
        <v>1</v>
      </c>
      <c r="F879" s="36"/>
      <c r="G879" s="36"/>
      <c r="H879" s="5" t="str">
        <f>INDEX(Variables!$B$5:$B$65,MATCH($A879,Variables!$A$5:$A$65,0))&amp;IF($C879="",""," | "&amp;INDEX(Mapping!$B$5:$B$26,MATCH($C879,Mapping!$A$5:$A$26,0))&amp;" | "&amp;INDEX(Mapping!$B$30:$B$41,MATCH($B879,Mapping!$A$30:$A$41,0)))</f>
        <v>New excise tax (fuel price reform) | Other manufacturing | Coal</v>
      </c>
      <c r="I879" s="5" t="str">
        <f>INDEX(Variables!$C$5:$C$65,MATCH($A879,Variables!$A$5:$A$65,0))</f>
        <v>$/GJ</v>
      </c>
      <c r="J879" s="5" t="str">
        <f>INDEX(Variables!$E$5:$E$65,MATCH($A879,Variables!$A$5:$A$65,0))</f>
        <v>Fuel price reform path / GJ per unit</v>
      </c>
      <c r="K879" s="5"/>
      <c r="L879" s="23" t="str">
        <f>LOWER(Settings!$C$4)&amp;".mit."&amp;$A879&amp;IF($C879="","","."&amp;$C879&amp;"."&amp;$B879)&amp;IF(INDEX(Variables!$D$5:$D$65,MATCH($A879,Variables!$A$5:$A$65,0))="","","."&amp;INDEX(Variables!$D$5:$D$65,MATCH($A879,Variables!$A$5:$A$65,0)))&amp;"."&amp;L$5</f>
        <v>egy.mit.ntx.omn.coa.a.1</v>
      </c>
      <c r="M879" s="38">
        <f t="shared" ref="M879:Z886" si="790">INDEX(M$78:M$91,$D879)/$E879</f>
        <v>0</v>
      </c>
      <c r="N879" s="37">
        <f t="shared" si="790"/>
        <v>0</v>
      </c>
      <c r="O879" s="37">
        <f t="shared" si="790"/>
        <v>0</v>
      </c>
      <c r="P879" s="37">
        <f t="shared" si="790"/>
        <v>0</v>
      </c>
      <c r="Q879" s="37">
        <f t="shared" si="790"/>
        <v>0</v>
      </c>
      <c r="R879" s="37">
        <f t="shared" si="790"/>
        <v>0</v>
      </c>
      <c r="S879" s="37">
        <f t="shared" si="790"/>
        <v>0</v>
      </c>
      <c r="T879" s="37">
        <f t="shared" si="790"/>
        <v>0</v>
      </c>
      <c r="U879" s="37">
        <f t="shared" si="790"/>
        <v>0</v>
      </c>
      <c r="V879" s="37">
        <f t="shared" si="790"/>
        <v>0</v>
      </c>
      <c r="W879" s="37">
        <f t="shared" si="790"/>
        <v>0</v>
      </c>
      <c r="X879" s="37">
        <f t="shared" si="790"/>
        <v>0</v>
      </c>
      <c r="Y879" s="37">
        <f t="shared" si="790"/>
        <v>0</v>
      </c>
      <c r="Z879" s="37">
        <f t="shared" si="790"/>
        <v>0</v>
      </c>
      <c r="AA879" s="37"/>
      <c r="AB879" s="23" t="str">
        <f>LOWER(Settings!$C$4)&amp;".mit."&amp;$A879&amp;IF($C879="","","."&amp;$C879&amp;"."&amp;$B879)&amp;IF(INDEX(Variables!$D$5:$D$65,MATCH($A879,Variables!$A$5:$A$65,0))="","","."&amp;INDEX(Variables!$D$5:$D$65,MATCH($A879,Variables!$A$5:$A$65,0)))&amp;"."&amp;AB$5</f>
        <v>egy.mit.ntx.omn.coa.a.2</v>
      </c>
      <c r="AC879" s="38">
        <f t="shared" ref="AC879:AP886" si="791">INDEX(AC$78:AC$91,$D879)/$E879</f>
        <v>0</v>
      </c>
      <c r="AD879" s="37">
        <f t="shared" si="791"/>
        <v>0</v>
      </c>
      <c r="AE879" s="37">
        <f t="shared" si="791"/>
        <v>0</v>
      </c>
      <c r="AF879" s="37">
        <f t="shared" si="791"/>
        <v>0</v>
      </c>
      <c r="AG879" s="37">
        <f t="shared" si="791"/>
        <v>0</v>
      </c>
      <c r="AH879" s="37">
        <f t="shared" si="791"/>
        <v>0</v>
      </c>
      <c r="AI879" s="37">
        <f t="shared" si="791"/>
        <v>0</v>
      </c>
      <c r="AJ879" s="37">
        <f t="shared" si="791"/>
        <v>0</v>
      </c>
      <c r="AK879" s="37">
        <f t="shared" si="791"/>
        <v>0</v>
      </c>
      <c r="AL879" s="37">
        <f t="shared" si="791"/>
        <v>0</v>
      </c>
      <c r="AM879" s="37">
        <f t="shared" si="791"/>
        <v>0</v>
      </c>
      <c r="AN879" s="37">
        <f t="shared" si="791"/>
        <v>0</v>
      </c>
      <c r="AO879" s="37">
        <f t="shared" si="791"/>
        <v>0</v>
      </c>
      <c r="AP879" s="37">
        <f t="shared" si="791"/>
        <v>0</v>
      </c>
    </row>
    <row r="880" spans="1:42" hidden="1" outlineLevel="2" x14ac:dyDescent="0.25">
      <c r="A880" s="5" t="s">
        <v>932</v>
      </c>
      <c r="B880" s="5" t="s">
        <v>871</v>
      </c>
      <c r="C880" s="5" t="s">
        <v>892</v>
      </c>
      <c r="D880" s="37">
        <f>INDEX(Inputs!$L$5:$L$132,MATCH($B880&amp;"|"&amp;$C880,Inputs!$A$5:$A$132,0))</f>
        <v>6</v>
      </c>
      <c r="E880" s="37">
        <f>INDEX(Inputs!$I$5:$I$132,MATCH($B880&amp;"|"&amp;$C880,Inputs!$A$5:$A$132,0))</f>
        <v>1</v>
      </c>
      <c r="F880" s="36"/>
      <c r="G880" s="36"/>
      <c r="H880" s="5" t="str">
        <f>INDEX(Variables!$B$5:$B$65,MATCH($A880,Variables!$A$5:$A$65,0))&amp;IF($C880="",""," | "&amp;INDEX(Mapping!$B$5:$B$26,MATCH($C880,Mapping!$A$5:$A$26,0))&amp;" | "&amp;INDEX(Mapping!$B$30:$B$41,MATCH($B880,Mapping!$A$30:$A$41,0)))</f>
        <v>New excise tax (fuel price reform) | Other manufacturing | Natural gas</v>
      </c>
      <c r="I880" s="5" t="str">
        <f>INDEX(Variables!$C$5:$C$65,MATCH($A880,Variables!$A$5:$A$65,0))</f>
        <v>$/GJ</v>
      </c>
      <c r="J880" s="5" t="str">
        <f>INDEX(Variables!$E$5:$E$65,MATCH($A880,Variables!$A$5:$A$65,0))</f>
        <v>Fuel price reform path / GJ per unit</v>
      </c>
      <c r="K880" s="5"/>
      <c r="L880" s="23" t="str">
        <f>LOWER(Settings!$C$4)&amp;".mit."&amp;$A880&amp;IF($C880="","","."&amp;$C880&amp;"."&amp;$B880)&amp;IF(INDEX(Variables!$D$5:$D$65,MATCH($A880,Variables!$A$5:$A$65,0))="","","."&amp;INDEX(Variables!$D$5:$D$65,MATCH($A880,Variables!$A$5:$A$65,0)))&amp;"."&amp;L$5</f>
        <v>egy.mit.ntx.omn.nga.a.1</v>
      </c>
      <c r="M880" s="38">
        <f t="shared" si="790"/>
        <v>0</v>
      </c>
      <c r="N880" s="37">
        <f t="shared" si="790"/>
        <v>0</v>
      </c>
      <c r="O880" s="37">
        <f t="shared" si="790"/>
        <v>0</v>
      </c>
      <c r="P880" s="37">
        <f t="shared" si="790"/>
        <v>0</v>
      </c>
      <c r="Q880" s="37">
        <f t="shared" si="790"/>
        <v>0</v>
      </c>
      <c r="R880" s="37">
        <f t="shared" si="790"/>
        <v>0</v>
      </c>
      <c r="S880" s="37">
        <f t="shared" si="790"/>
        <v>0</v>
      </c>
      <c r="T880" s="37">
        <f t="shared" si="790"/>
        <v>0</v>
      </c>
      <c r="U880" s="37">
        <f t="shared" si="790"/>
        <v>0</v>
      </c>
      <c r="V880" s="37">
        <f t="shared" si="790"/>
        <v>0</v>
      </c>
      <c r="W880" s="37">
        <f t="shared" si="790"/>
        <v>0</v>
      </c>
      <c r="X880" s="37">
        <f t="shared" si="790"/>
        <v>0</v>
      </c>
      <c r="Y880" s="37">
        <f t="shared" si="790"/>
        <v>0</v>
      </c>
      <c r="Z880" s="37">
        <f t="shared" si="790"/>
        <v>0</v>
      </c>
      <c r="AA880" s="37"/>
      <c r="AB880" s="23" t="str">
        <f>LOWER(Settings!$C$4)&amp;".mit."&amp;$A880&amp;IF($C880="","","."&amp;$C880&amp;"."&amp;$B880)&amp;IF(INDEX(Variables!$D$5:$D$65,MATCH($A880,Variables!$A$5:$A$65,0))="","","."&amp;INDEX(Variables!$D$5:$D$65,MATCH($A880,Variables!$A$5:$A$65,0)))&amp;"."&amp;AB$5</f>
        <v>egy.mit.ntx.omn.nga.a.2</v>
      </c>
      <c r="AC880" s="38">
        <f t="shared" si="791"/>
        <v>0</v>
      </c>
      <c r="AD880" s="37">
        <f t="shared" si="791"/>
        <v>0</v>
      </c>
      <c r="AE880" s="37">
        <f t="shared" si="791"/>
        <v>0</v>
      </c>
      <c r="AF880" s="37">
        <f t="shared" si="791"/>
        <v>0</v>
      </c>
      <c r="AG880" s="37">
        <f t="shared" si="791"/>
        <v>0</v>
      </c>
      <c r="AH880" s="37">
        <f t="shared" si="791"/>
        <v>0</v>
      </c>
      <c r="AI880" s="37">
        <f t="shared" si="791"/>
        <v>0</v>
      </c>
      <c r="AJ880" s="37">
        <f t="shared" si="791"/>
        <v>0</v>
      </c>
      <c r="AK880" s="37">
        <f t="shared" si="791"/>
        <v>0</v>
      </c>
      <c r="AL880" s="37">
        <f t="shared" si="791"/>
        <v>0</v>
      </c>
      <c r="AM880" s="37">
        <f t="shared" si="791"/>
        <v>0</v>
      </c>
      <c r="AN880" s="37">
        <f t="shared" si="791"/>
        <v>0</v>
      </c>
      <c r="AO880" s="37">
        <f t="shared" si="791"/>
        <v>0</v>
      </c>
      <c r="AP880" s="37">
        <f t="shared" si="791"/>
        <v>0</v>
      </c>
    </row>
    <row r="881" spans="1:42" hidden="1" outlineLevel="2" x14ac:dyDescent="0.25">
      <c r="A881" s="5" t="s">
        <v>932</v>
      </c>
      <c r="B881" s="5" t="s">
        <v>872</v>
      </c>
      <c r="C881" s="5" t="s">
        <v>892</v>
      </c>
      <c r="D881" s="37">
        <f>INDEX(Inputs!$L$5:$L$132,MATCH($B881&amp;"|"&amp;$C881,Inputs!$A$5:$A$132,0))</f>
        <v>9</v>
      </c>
      <c r="E881" s="37">
        <f>INDEX(Inputs!$I$5:$I$132,MATCH($B881&amp;"|"&amp;$C881,Inputs!$A$5:$A$132,0))</f>
        <v>3.4969740000000013E-2</v>
      </c>
      <c r="F881" s="36"/>
      <c r="G881" s="36"/>
      <c r="H881" s="5" t="str">
        <f>INDEX(Variables!$B$5:$B$65,MATCH($A881,Variables!$A$5:$A$65,0))&amp;IF($C881="",""," | "&amp;INDEX(Mapping!$B$5:$B$26,MATCH($C881,Mapping!$A$5:$A$26,0))&amp;" | "&amp;INDEX(Mapping!$B$30:$B$41,MATCH($B881,Mapping!$A$30:$A$41,0)))</f>
        <v>New excise tax (fuel price reform) | Other manufacturing | Gasoline</v>
      </c>
      <c r="I881" s="5" t="str">
        <f>INDEX(Variables!$C$5:$C$65,MATCH($A881,Variables!$A$5:$A$65,0))</f>
        <v>$/GJ</v>
      </c>
      <c r="J881" s="5" t="str">
        <f>INDEX(Variables!$E$5:$E$65,MATCH($A881,Variables!$A$5:$A$65,0))</f>
        <v>Fuel price reform path / GJ per unit</v>
      </c>
      <c r="K881" s="5"/>
      <c r="L881" s="23" t="str">
        <f>LOWER(Settings!$C$4)&amp;".mit."&amp;$A881&amp;IF($C881="","","."&amp;$C881&amp;"."&amp;$B881)&amp;IF(INDEX(Variables!$D$5:$D$65,MATCH($A881,Variables!$A$5:$A$65,0))="","","."&amp;INDEX(Variables!$D$5:$D$65,MATCH($A881,Variables!$A$5:$A$65,0)))&amp;"."&amp;L$5</f>
        <v>egy.mit.ntx.omn.gso.a.1</v>
      </c>
      <c r="M881" s="38">
        <f t="shared" si="790"/>
        <v>0</v>
      </c>
      <c r="N881" s="37">
        <f t="shared" si="790"/>
        <v>0</v>
      </c>
      <c r="O881" s="37">
        <f t="shared" si="790"/>
        <v>0</v>
      </c>
      <c r="P881" s="37">
        <f t="shared" si="790"/>
        <v>0</v>
      </c>
      <c r="Q881" s="37">
        <f t="shared" si="790"/>
        <v>0</v>
      </c>
      <c r="R881" s="37">
        <f t="shared" si="790"/>
        <v>0</v>
      </c>
      <c r="S881" s="37">
        <f t="shared" si="790"/>
        <v>0</v>
      </c>
      <c r="T881" s="37">
        <f t="shared" si="790"/>
        <v>0</v>
      </c>
      <c r="U881" s="37">
        <f t="shared" si="790"/>
        <v>0</v>
      </c>
      <c r="V881" s="37">
        <f t="shared" si="790"/>
        <v>0</v>
      </c>
      <c r="W881" s="37">
        <f t="shared" si="790"/>
        <v>0</v>
      </c>
      <c r="X881" s="37">
        <f t="shared" si="790"/>
        <v>0</v>
      </c>
      <c r="Y881" s="37">
        <f t="shared" si="790"/>
        <v>0</v>
      </c>
      <c r="Z881" s="37">
        <f t="shared" si="790"/>
        <v>0</v>
      </c>
      <c r="AA881" s="37"/>
      <c r="AB881" s="23" t="str">
        <f>LOWER(Settings!$C$4)&amp;".mit."&amp;$A881&amp;IF($C881="","","."&amp;$C881&amp;"."&amp;$B881)&amp;IF(INDEX(Variables!$D$5:$D$65,MATCH($A881,Variables!$A$5:$A$65,0))="","","."&amp;INDEX(Variables!$D$5:$D$65,MATCH($A881,Variables!$A$5:$A$65,0)))&amp;"."&amp;AB$5</f>
        <v>egy.mit.ntx.omn.gso.a.2</v>
      </c>
      <c r="AC881" s="38">
        <f t="shared" si="791"/>
        <v>0</v>
      </c>
      <c r="AD881" s="37">
        <f t="shared" si="791"/>
        <v>0</v>
      </c>
      <c r="AE881" s="37">
        <f t="shared" si="791"/>
        <v>0</v>
      </c>
      <c r="AF881" s="37">
        <f t="shared" si="791"/>
        <v>0</v>
      </c>
      <c r="AG881" s="37">
        <f t="shared" si="791"/>
        <v>0</v>
      </c>
      <c r="AH881" s="37">
        <f t="shared" si="791"/>
        <v>0</v>
      </c>
      <c r="AI881" s="37">
        <f t="shared" si="791"/>
        <v>0</v>
      </c>
      <c r="AJ881" s="37">
        <f t="shared" si="791"/>
        <v>0</v>
      </c>
      <c r="AK881" s="37">
        <f t="shared" si="791"/>
        <v>0</v>
      </c>
      <c r="AL881" s="37">
        <f t="shared" si="791"/>
        <v>0</v>
      </c>
      <c r="AM881" s="37">
        <f t="shared" si="791"/>
        <v>0</v>
      </c>
      <c r="AN881" s="37">
        <f t="shared" si="791"/>
        <v>0</v>
      </c>
      <c r="AO881" s="37">
        <f t="shared" si="791"/>
        <v>0</v>
      </c>
      <c r="AP881" s="37">
        <f t="shared" si="791"/>
        <v>0</v>
      </c>
    </row>
    <row r="882" spans="1:42" hidden="1" outlineLevel="2" x14ac:dyDescent="0.25">
      <c r="A882" s="5" t="s">
        <v>932</v>
      </c>
      <c r="B882" s="5" t="s">
        <v>873</v>
      </c>
      <c r="C882" s="5" t="s">
        <v>892</v>
      </c>
      <c r="D882" s="37">
        <f>INDEX(Inputs!$L$5:$L$132,MATCH($B882&amp;"|"&amp;$C882,Inputs!$A$5:$A$132,0))</f>
        <v>10</v>
      </c>
      <c r="E882" s="37">
        <f>INDEX(Inputs!$I$5:$I$132,MATCH($B882&amp;"|"&amp;$C882,Inputs!$A$5:$A$132,0))</f>
        <v>3.7295190000000013E-2</v>
      </c>
      <c r="F882" s="36"/>
      <c r="G882" s="36"/>
      <c r="H882" s="5" t="str">
        <f>INDEX(Variables!$B$5:$B$65,MATCH($A882,Variables!$A$5:$A$65,0))&amp;IF($C882="",""," | "&amp;INDEX(Mapping!$B$5:$B$26,MATCH($C882,Mapping!$A$5:$A$26,0))&amp;" | "&amp;INDEX(Mapping!$B$30:$B$41,MATCH($B882,Mapping!$A$30:$A$41,0)))</f>
        <v>New excise tax (fuel price reform) | Other manufacturing | Diesel</v>
      </c>
      <c r="I882" s="5" t="str">
        <f>INDEX(Variables!$C$5:$C$65,MATCH($A882,Variables!$A$5:$A$65,0))</f>
        <v>$/GJ</v>
      </c>
      <c r="J882" s="5" t="str">
        <f>INDEX(Variables!$E$5:$E$65,MATCH($A882,Variables!$A$5:$A$65,0))</f>
        <v>Fuel price reform path / GJ per unit</v>
      </c>
      <c r="K882" s="5"/>
      <c r="L882" s="23" t="str">
        <f>LOWER(Settings!$C$4)&amp;".mit."&amp;$A882&amp;IF($C882="","","."&amp;$C882&amp;"."&amp;$B882)&amp;IF(INDEX(Variables!$D$5:$D$65,MATCH($A882,Variables!$A$5:$A$65,0))="","","."&amp;INDEX(Variables!$D$5:$D$65,MATCH($A882,Variables!$A$5:$A$65,0)))&amp;"."&amp;L$5</f>
        <v>egy.mit.ntx.omn.die.a.1</v>
      </c>
      <c r="M882" s="38">
        <f t="shared" si="790"/>
        <v>0</v>
      </c>
      <c r="N882" s="37">
        <f t="shared" si="790"/>
        <v>0</v>
      </c>
      <c r="O882" s="37">
        <f t="shared" si="790"/>
        <v>0</v>
      </c>
      <c r="P882" s="37">
        <f t="shared" si="790"/>
        <v>0</v>
      </c>
      <c r="Q882" s="37">
        <f t="shared" si="790"/>
        <v>0</v>
      </c>
      <c r="R882" s="37">
        <f t="shared" si="790"/>
        <v>0</v>
      </c>
      <c r="S882" s="37">
        <f t="shared" si="790"/>
        <v>0</v>
      </c>
      <c r="T882" s="37">
        <f t="shared" si="790"/>
        <v>0</v>
      </c>
      <c r="U882" s="37">
        <f t="shared" si="790"/>
        <v>0</v>
      </c>
      <c r="V882" s="37">
        <f t="shared" si="790"/>
        <v>0</v>
      </c>
      <c r="W882" s="37">
        <f t="shared" si="790"/>
        <v>0</v>
      </c>
      <c r="X882" s="37">
        <f t="shared" si="790"/>
        <v>0</v>
      </c>
      <c r="Y882" s="37">
        <f t="shared" si="790"/>
        <v>0</v>
      </c>
      <c r="Z882" s="37">
        <f t="shared" si="790"/>
        <v>0</v>
      </c>
      <c r="AA882" s="37"/>
      <c r="AB882" s="23" t="str">
        <f>LOWER(Settings!$C$4)&amp;".mit."&amp;$A882&amp;IF($C882="","","."&amp;$C882&amp;"."&amp;$B882)&amp;IF(INDEX(Variables!$D$5:$D$65,MATCH($A882,Variables!$A$5:$A$65,0))="","","."&amp;INDEX(Variables!$D$5:$D$65,MATCH($A882,Variables!$A$5:$A$65,0)))&amp;"."&amp;AB$5</f>
        <v>egy.mit.ntx.omn.die.a.2</v>
      </c>
      <c r="AC882" s="38">
        <f t="shared" si="791"/>
        <v>0</v>
      </c>
      <c r="AD882" s="37">
        <f t="shared" si="791"/>
        <v>0</v>
      </c>
      <c r="AE882" s="37">
        <f t="shared" si="791"/>
        <v>0</v>
      </c>
      <c r="AF882" s="37">
        <f t="shared" si="791"/>
        <v>0</v>
      </c>
      <c r="AG882" s="37">
        <f t="shared" si="791"/>
        <v>0</v>
      </c>
      <c r="AH882" s="37">
        <f t="shared" si="791"/>
        <v>0</v>
      </c>
      <c r="AI882" s="37">
        <f t="shared" si="791"/>
        <v>0</v>
      </c>
      <c r="AJ882" s="37">
        <f t="shared" si="791"/>
        <v>0</v>
      </c>
      <c r="AK882" s="37">
        <f t="shared" si="791"/>
        <v>0</v>
      </c>
      <c r="AL882" s="37">
        <f t="shared" si="791"/>
        <v>0</v>
      </c>
      <c r="AM882" s="37">
        <f t="shared" si="791"/>
        <v>0</v>
      </c>
      <c r="AN882" s="37">
        <f t="shared" si="791"/>
        <v>0</v>
      </c>
      <c r="AO882" s="37">
        <f t="shared" si="791"/>
        <v>0</v>
      </c>
      <c r="AP882" s="37">
        <f t="shared" si="791"/>
        <v>0</v>
      </c>
    </row>
    <row r="883" spans="1:42" hidden="1" outlineLevel="2" x14ac:dyDescent="0.25">
      <c r="A883" s="5" t="s">
        <v>932</v>
      </c>
      <c r="B883" s="5" t="s">
        <v>874</v>
      </c>
      <c r="C883" s="5" t="s">
        <v>892</v>
      </c>
      <c r="D883" s="37">
        <f>INDEX(Inputs!$L$5:$L$132,MATCH($B883&amp;"|"&amp;$C883,Inputs!$A$5:$A$132,0))</f>
        <v>11</v>
      </c>
      <c r="E883" s="37">
        <f>INDEX(Inputs!$I$5:$I$132,MATCH($B883&amp;"|"&amp;$C883,Inputs!$A$5:$A$132,0))</f>
        <v>2.5779688544951249E-2</v>
      </c>
      <c r="F883" s="36"/>
      <c r="G883" s="36"/>
      <c r="H883" s="5" t="str">
        <f>INDEX(Variables!$B$5:$B$65,MATCH($A883,Variables!$A$5:$A$65,0))&amp;IF($C883="",""," | "&amp;INDEX(Mapping!$B$5:$B$26,MATCH($C883,Mapping!$A$5:$A$26,0))&amp;" | "&amp;INDEX(Mapping!$B$30:$B$41,MATCH($B883,Mapping!$A$30:$A$41,0)))</f>
        <v>New excise tax (fuel price reform) | Other manufacturing | LPG</v>
      </c>
      <c r="I883" s="5" t="str">
        <f>INDEX(Variables!$C$5:$C$65,MATCH($A883,Variables!$A$5:$A$65,0))</f>
        <v>$/GJ</v>
      </c>
      <c r="J883" s="5" t="str">
        <f>INDEX(Variables!$E$5:$E$65,MATCH($A883,Variables!$A$5:$A$65,0))</f>
        <v>Fuel price reform path / GJ per unit</v>
      </c>
      <c r="K883" s="5"/>
      <c r="L883" s="23" t="str">
        <f>LOWER(Settings!$C$4)&amp;".mit."&amp;$A883&amp;IF($C883="","","."&amp;$C883&amp;"."&amp;$B883)&amp;IF(INDEX(Variables!$D$5:$D$65,MATCH($A883,Variables!$A$5:$A$65,0))="","","."&amp;INDEX(Variables!$D$5:$D$65,MATCH($A883,Variables!$A$5:$A$65,0)))&amp;"."&amp;L$5</f>
        <v>egy.mit.ntx.omn.lpg.a.1</v>
      </c>
      <c r="M883" s="38">
        <f t="shared" si="790"/>
        <v>0</v>
      </c>
      <c r="N883" s="37">
        <f t="shared" si="790"/>
        <v>0</v>
      </c>
      <c r="O883" s="37">
        <f t="shared" si="790"/>
        <v>0</v>
      </c>
      <c r="P883" s="37">
        <f t="shared" si="790"/>
        <v>0</v>
      </c>
      <c r="Q883" s="37">
        <f t="shared" si="790"/>
        <v>0</v>
      </c>
      <c r="R883" s="37">
        <f t="shared" si="790"/>
        <v>0</v>
      </c>
      <c r="S883" s="37">
        <f t="shared" si="790"/>
        <v>0</v>
      </c>
      <c r="T883" s="37">
        <f t="shared" si="790"/>
        <v>0</v>
      </c>
      <c r="U883" s="37">
        <f t="shared" si="790"/>
        <v>0</v>
      </c>
      <c r="V883" s="37">
        <f t="shared" si="790"/>
        <v>0</v>
      </c>
      <c r="W883" s="37">
        <f t="shared" si="790"/>
        <v>0</v>
      </c>
      <c r="X883" s="37">
        <f t="shared" si="790"/>
        <v>0</v>
      </c>
      <c r="Y883" s="37">
        <f t="shared" si="790"/>
        <v>0</v>
      </c>
      <c r="Z883" s="37">
        <f t="shared" si="790"/>
        <v>0</v>
      </c>
      <c r="AA883" s="37"/>
      <c r="AB883" s="23" t="str">
        <f>LOWER(Settings!$C$4)&amp;".mit."&amp;$A883&amp;IF($C883="","","."&amp;$C883&amp;"."&amp;$B883)&amp;IF(INDEX(Variables!$D$5:$D$65,MATCH($A883,Variables!$A$5:$A$65,0))="","","."&amp;INDEX(Variables!$D$5:$D$65,MATCH($A883,Variables!$A$5:$A$65,0)))&amp;"."&amp;AB$5</f>
        <v>egy.mit.ntx.omn.lpg.a.2</v>
      </c>
      <c r="AC883" s="38">
        <f t="shared" si="791"/>
        <v>0</v>
      </c>
      <c r="AD883" s="37">
        <f t="shared" si="791"/>
        <v>0</v>
      </c>
      <c r="AE883" s="37">
        <f t="shared" si="791"/>
        <v>0</v>
      </c>
      <c r="AF883" s="37">
        <f t="shared" si="791"/>
        <v>0</v>
      </c>
      <c r="AG883" s="37">
        <f t="shared" si="791"/>
        <v>0</v>
      </c>
      <c r="AH883" s="37">
        <f t="shared" si="791"/>
        <v>0</v>
      </c>
      <c r="AI883" s="37">
        <f t="shared" si="791"/>
        <v>0</v>
      </c>
      <c r="AJ883" s="37">
        <f t="shared" si="791"/>
        <v>0</v>
      </c>
      <c r="AK883" s="37">
        <f t="shared" si="791"/>
        <v>0</v>
      </c>
      <c r="AL883" s="37">
        <f t="shared" si="791"/>
        <v>0</v>
      </c>
      <c r="AM883" s="37">
        <f t="shared" si="791"/>
        <v>0</v>
      </c>
      <c r="AN883" s="37">
        <f t="shared" si="791"/>
        <v>0</v>
      </c>
      <c r="AO883" s="37">
        <f t="shared" si="791"/>
        <v>0</v>
      </c>
      <c r="AP883" s="37">
        <f t="shared" si="791"/>
        <v>0</v>
      </c>
    </row>
    <row r="884" spans="1:42" hidden="1" outlineLevel="2" x14ac:dyDescent="0.25">
      <c r="A884" s="5" t="s">
        <v>932</v>
      </c>
      <c r="B884" s="5" t="s">
        <v>875</v>
      </c>
      <c r="C884" s="5" t="s">
        <v>892</v>
      </c>
      <c r="D884" s="37">
        <f>INDEX(Inputs!$L$5:$L$132,MATCH($B884&amp;"|"&amp;$C884,Inputs!$A$5:$A$132,0))</f>
        <v>12</v>
      </c>
      <c r="E884" s="37">
        <f>INDEX(Inputs!$I$5:$I$132,MATCH($B884&amp;"|"&amp;$C884,Inputs!$A$5:$A$132,0))</f>
        <v>3.7748829655107147E-2</v>
      </c>
      <c r="F884" s="36"/>
      <c r="G884" s="36"/>
      <c r="H884" s="5" t="str">
        <f>INDEX(Variables!$B$5:$B$65,MATCH($A884,Variables!$A$5:$A$65,0))&amp;IF($C884="",""," | "&amp;INDEX(Mapping!$B$5:$B$26,MATCH($C884,Mapping!$A$5:$A$26,0))&amp;" | "&amp;INDEX(Mapping!$B$30:$B$41,MATCH($B884,Mapping!$A$30:$A$41,0)))</f>
        <v>New excise tax (fuel price reform) | Other manufacturing | Kerosene</v>
      </c>
      <c r="I884" s="5" t="str">
        <f>INDEX(Variables!$C$5:$C$65,MATCH($A884,Variables!$A$5:$A$65,0))</f>
        <v>$/GJ</v>
      </c>
      <c r="J884" s="5" t="str">
        <f>INDEX(Variables!$E$5:$E$65,MATCH($A884,Variables!$A$5:$A$65,0))</f>
        <v>Fuel price reform path / GJ per unit</v>
      </c>
      <c r="K884" s="5"/>
      <c r="L884" s="23" t="str">
        <f>LOWER(Settings!$C$4)&amp;".mit."&amp;$A884&amp;IF($C884="","","."&amp;$C884&amp;"."&amp;$B884)&amp;IF(INDEX(Variables!$D$5:$D$65,MATCH($A884,Variables!$A$5:$A$65,0))="","","."&amp;INDEX(Variables!$D$5:$D$65,MATCH($A884,Variables!$A$5:$A$65,0)))&amp;"."&amp;L$5</f>
        <v>egy.mit.ntx.omn.ker.a.1</v>
      </c>
      <c r="M884" s="38">
        <f t="shared" si="790"/>
        <v>0</v>
      </c>
      <c r="N884" s="37">
        <f t="shared" si="790"/>
        <v>0</v>
      </c>
      <c r="O884" s="37">
        <f t="shared" si="790"/>
        <v>0</v>
      </c>
      <c r="P884" s="37">
        <f t="shared" si="790"/>
        <v>0</v>
      </c>
      <c r="Q884" s="37">
        <f t="shared" si="790"/>
        <v>0</v>
      </c>
      <c r="R884" s="37">
        <f t="shared" si="790"/>
        <v>0</v>
      </c>
      <c r="S884" s="37">
        <f t="shared" si="790"/>
        <v>0</v>
      </c>
      <c r="T884" s="37">
        <f t="shared" si="790"/>
        <v>0</v>
      </c>
      <c r="U884" s="37">
        <f t="shared" si="790"/>
        <v>0</v>
      </c>
      <c r="V884" s="37">
        <f t="shared" si="790"/>
        <v>0</v>
      </c>
      <c r="W884" s="37">
        <f t="shared" si="790"/>
        <v>0</v>
      </c>
      <c r="X884" s="37">
        <f t="shared" si="790"/>
        <v>0</v>
      </c>
      <c r="Y884" s="37">
        <f t="shared" si="790"/>
        <v>0</v>
      </c>
      <c r="Z884" s="37">
        <f t="shared" si="790"/>
        <v>0</v>
      </c>
      <c r="AA884" s="37"/>
      <c r="AB884" s="23" t="str">
        <f>LOWER(Settings!$C$4)&amp;".mit."&amp;$A884&amp;IF($C884="","","."&amp;$C884&amp;"."&amp;$B884)&amp;IF(INDEX(Variables!$D$5:$D$65,MATCH($A884,Variables!$A$5:$A$65,0))="","","."&amp;INDEX(Variables!$D$5:$D$65,MATCH($A884,Variables!$A$5:$A$65,0)))&amp;"."&amp;AB$5</f>
        <v>egy.mit.ntx.omn.ker.a.2</v>
      </c>
      <c r="AC884" s="38">
        <f t="shared" si="791"/>
        <v>0</v>
      </c>
      <c r="AD884" s="37">
        <f t="shared" si="791"/>
        <v>0</v>
      </c>
      <c r="AE884" s="37">
        <f t="shared" si="791"/>
        <v>0</v>
      </c>
      <c r="AF884" s="37">
        <f t="shared" si="791"/>
        <v>0</v>
      </c>
      <c r="AG884" s="37">
        <f t="shared" si="791"/>
        <v>0</v>
      </c>
      <c r="AH884" s="37">
        <f t="shared" si="791"/>
        <v>0</v>
      </c>
      <c r="AI884" s="37">
        <f t="shared" si="791"/>
        <v>0</v>
      </c>
      <c r="AJ884" s="37">
        <f t="shared" si="791"/>
        <v>0</v>
      </c>
      <c r="AK884" s="37">
        <f t="shared" si="791"/>
        <v>0</v>
      </c>
      <c r="AL884" s="37">
        <f t="shared" si="791"/>
        <v>0</v>
      </c>
      <c r="AM884" s="37">
        <f t="shared" si="791"/>
        <v>0</v>
      </c>
      <c r="AN884" s="37">
        <f t="shared" si="791"/>
        <v>0</v>
      </c>
      <c r="AO884" s="37">
        <f t="shared" si="791"/>
        <v>0</v>
      </c>
      <c r="AP884" s="37">
        <f t="shared" si="791"/>
        <v>0</v>
      </c>
    </row>
    <row r="885" spans="1:42" hidden="1" outlineLevel="2" x14ac:dyDescent="0.25">
      <c r="A885" s="5" t="s">
        <v>932</v>
      </c>
      <c r="B885" s="5" t="s">
        <v>876</v>
      </c>
      <c r="C885" s="5" t="s">
        <v>892</v>
      </c>
      <c r="D885" s="37">
        <f>INDEX(Inputs!$L$5:$L$132,MATCH($B885&amp;"|"&amp;$C885,Inputs!$A$5:$A$132,0))</f>
        <v>13</v>
      </c>
      <c r="E885" s="37">
        <f>INDEX(Inputs!$I$5:$I$132,MATCH($B885&amp;"|"&amp;$C885,Inputs!$A$5:$A$132,0))</f>
        <v>6.12</v>
      </c>
      <c r="F885" s="36"/>
      <c r="G885" s="36"/>
      <c r="H885" s="5" t="str">
        <f>INDEX(Variables!$B$5:$B$65,MATCH($A885,Variables!$A$5:$A$65,0))&amp;IF($C885="",""," | "&amp;INDEX(Mapping!$B$5:$B$26,MATCH($C885,Mapping!$A$5:$A$26,0))&amp;" | "&amp;INDEX(Mapping!$B$30:$B$41,MATCH($B885,Mapping!$A$30:$A$41,0)))</f>
        <v>New excise tax (fuel price reform) | Other manufacturing | Other oil products</v>
      </c>
      <c r="I885" s="5" t="str">
        <f>INDEX(Variables!$C$5:$C$65,MATCH($A885,Variables!$A$5:$A$65,0))</f>
        <v>$/GJ</v>
      </c>
      <c r="J885" s="5" t="str">
        <f>INDEX(Variables!$E$5:$E$65,MATCH($A885,Variables!$A$5:$A$65,0))</f>
        <v>Fuel price reform path / GJ per unit</v>
      </c>
      <c r="K885" s="5"/>
      <c r="L885" s="23" t="str">
        <f>LOWER(Settings!$C$4)&amp;".mit."&amp;$A885&amp;IF($C885="","","."&amp;$C885&amp;"."&amp;$B885)&amp;IF(INDEX(Variables!$D$5:$D$65,MATCH($A885,Variables!$A$5:$A$65,0))="","","."&amp;INDEX(Variables!$D$5:$D$65,MATCH($A885,Variables!$A$5:$A$65,0)))&amp;"."&amp;L$5</f>
        <v>egy.mit.ntx.omn.oop.a.1</v>
      </c>
      <c r="M885" s="38">
        <f t="shared" si="790"/>
        <v>0</v>
      </c>
      <c r="N885" s="37">
        <f t="shared" si="790"/>
        <v>0</v>
      </c>
      <c r="O885" s="37">
        <f t="shared" si="790"/>
        <v>0</v>
      </c>
      <c r="P885" s="37">
        <f t="shared" si="790"/>
        <v>0</v>
      </c>
      <c r="Q885" s="37">
        <f t="shared" si="790"/>
        <v>0</v>
      </c>
      <c r="R885" s="37">
        <f t="shared" si="790"/>
        <v>0</v>
      </c>
      <c r="S885" s="37">
        <f t="shared" si="790"/>
        <v>0</v>
      </c>
      <c r="T885" s="37">
        <f t="shared" si="790"/>
        <v>0</v>
      </c>
      <c r="U885" s="37">
        <f t="shared" si="790"/>
        <v>0</v>
      </c>
      <c r="V885" s="37">
        <f t="shared" si="790"/>
        <v>0</v>
      </c>
      <c r="W885" s="37">
        <f t="shared" si="790"/>
        <v>0</v>
      </c>
      <c r="X885" s="37">
        <f t="shared" si="790"/>
        <v>0</v>
      </c>
      <c r="Y885" s="37">
        <f t="shared" si="790"/>
        <v>0</v>
      </c>
      <c r="Z885" s="37">
        <f t="shared" si="790"/>
        <v>0</v>
      </c>
      <c r="AA885" s="37"/>
      <c r="AB885" s="23" t="str">
        <f>LOWER(Settings!$C$4)&amp;".mit."&amp;$A885&amp;IF($C885="","","."&amp;$C885&amp;"."&amp;$B885)&amp;IF(INDEX(Variables!$D$5:$D$65,MATCH($A885,Variables!$A$5:$A$65,0))="","","."&amp;INDEX(Variables!$D$5:$D$65,MATCH($A885,Variables!$A$5:$A$65,0)))&amp;"."&amp;AB$5</f>
        <v>egy.mit.ntx.omn.oop.a.2</v>
      </c>
      <c r="AC885" s="38">
        <f t="shared" si="791"/>
        <v>0</v>
      </c>
      <c r="AD885" s="37">
        <f t="shared" si="791"/>
        <v>0</v>
      </c>
      <c r="AE885" s="37">
        <f t="shared" si="791"/>
        <v>0</v>
      </c>
      <c r="AF885" s="37">
        <f t="shared" si="791"/>
        <v>0</v>
      </c>
      <c r="AG885" s="37">
        <f t="shared" si="791"/>
        <v>0</v>
      </c>
      <c r="AH885" s="37">
        <f t="shared" si="791"/>
        <v>0</v>
      </c>
      <c r="AI885" s="37">
        <f t="shared" si="791"/>
        <v>0</v>
      </c>
      <c r="AJ885" s="37">
        <f t="shared" si="791"/>
        <v>0</v>
      </c>
      <c r="AK885" s="37">
        <f t="shared" si="791"/>
        <v>0</v>
      </c>
      <c r="AL885" s="37">
        <f t="shared" si="791"/>
        <v>0</v>
      </c>
      <c r="AM885" s="37">
        <f t="shared" si="791"/>
        <v>0</v>
      </c>
      <c r="AN885" s="37">
        <f t="shared" si="791"/>
        <v>0</v>
      </c>
      <c r="AO885" s="37">
        <f t="shared" si="791"/>
        <v>0</v>
      </c>
      <c r="AP885" s="37">
        <f t="shared" si="791"/>
        <v>0</v>
      </c>
    </row>
    <row r="886" spans="1:42" hidden="1" outlineLevel="2" x14ac:dyDescent="0.25">
      <c r="A886" s="5" t="s">
        <v>932</v>
      </c>
      <c r="B886" s="5" t="s">
        <v>877</v>
      </c>
      <c r="C886" s="5" t="s">
        <v>892</v>
      </c>
      <c r="D886" s="37">
        <f>INDEX(Inputs!$L$5:$L$132,MATCH($B886&amp;"|"&amp;$C886,Inputs!$A$5:$A$132,0))</f>
        <v>14</v>
      </c>
      <c r="E886" s="37">
        <f>INDEX(Inputs!$I$5:$I$132,MATCH($B886&amp;"|"&amp;$C886,Inputs!$A$5:$A$132,0))</f>
        <v>1</v>
      </c>
      <c r="F886" s="36"/>
      <c r="G886" s="36"/>
      <c r="H886" s="5" t="str">
        <f>INDEX(Variables!$B$5:$B$65,MATCH($A886,Variables!$A$5:$A$65,0))&amp;IF($C886="",""," | "&amp;INDEX(Mapping!$B$5:$B$26,MATCH($C886,Mapping!$A$5:$A$26,0))&amp;" | "&amp;INDEX(Mapping!$B$30:$B$41,MATCH($B886,Mapping!$A$30:$A$41,0)))</f>
        <v>New excise tax (fuel price reform) | Other manufacturing | Biomass</v>
      </c>
      <c r="I886" s="5" t="str">
        <f>INDEX(Variables!$C$5:$C$65,MATCH($A886,Variables!$A$5:$A$65,0))</f>
        <v>$/GJ</v>
      </c>
      <c r="J886" s="5" t="str">
        <f>INDEX(Variables!$E$5:$E$65,MATCH($A886,Variables!$A$5:$A$65,0))</f>
        <v>Fuel price reform path / GJ per unit</v>
      </c>
      <c r="K886" s="5"/>
      <c r="L886" s="23" t="str">
        <f>LOWER(Settings!$C$4)&amp;".mit."&amp;$A886&amp;IF($C886="","","."&amp;$C886&amp;"."&amp;$B886)&amp;IF(INDEX(Variables!$D$5:$D$65,MATCH($A886,Variables!$A$5:$A$65,0))="","","."&amp;INDEX(Variables!$D$5:$D$65,MATCH($A886,Variables!$A$5:$A$65,0)))&amp;"."&amp;L$5</f>
        <v>egy.mit.ntx.omn.bio.a.1</v>
      </c>
      <c r="M886" s="38">
        <f t="shared" si="790"/>
        <v>0</v>
      </c>
      <c r="N886" s="37">
        <f t="shared" si="790"/>
        <v>0</v>
      </c>
      <c r="O886" s="37">
        <f t="shared" si="790"/>
        <v>0</v>
      </c>
      <c r="P886" s="37">
        <f t="shared" si="790"/>
        <v>0</v>
      </c>
      <c r="Q886" s="37">
        <f t="shared" si="790"/>
        <v>0</v>
      </c>
      <c r="R886" s="37">
        <f t="shared" si="790"/>
        <v>0</v>
      </c>
      <c r="S886" s="37">
        <f t="shared" si="790"/>
        <v>0</v>
      </c>
      <c r="T886" s="37">
        <f t="shared" si="790"/>
        <v>0</v>
      </c>
      <c r="U886" s="37">
        <f t="shared" si="790"/>
        <v>0</v>
      </c>
      <c r="V886" s="37">
        <f t="shared" si="790"/>
        <v>0</v>
      </c>
      <c r="W886" s="37">
        <f t="shared" si="790"/>
        <v>0</v>
      </c>
      <c r="X886" s="37">
        <f t="shared" si="790"/>
        <v>0</v>
      </c>
      <c r="Y886" s="37">
        <f t="shared" si="790"/>
        <v>0</v>
      </c>
      <c r="Z886" s="37">
        <f t="shared" si="790"/>
        <v>0</v>
      </c>
      <c r="AA886" s="37"/>
      <c r="AB886" s="23" t="str">
        <f>LOWER(Settings!$C$4)&amp;".mit."&amp;$A886&amp;IF($C886="","","."&amp;$C886&amp;"."&amp;$B886)&amp;IF(INDEX(Variables!$D$5:$D$65,MATCH($A886,Variables!$A$5:$A$65,0))="","","."&amp;INDEX(Variables!$D$5:$D$65,MATCH($A886,Variables!$A$5:$A$65,0)))&amp;"."&amp;AB$5</f>
        <v>egy.mit.ntx.omn.bio.a.2</v>
      </c>
      <c r="AC886" s="38">
        <f t="shared" si="791"/>
        <v>0</v>
      </c>
      <c r="AD886" s="37">
        <f t="shared" si="791"/>
        <v>0</v>
      </c>
      <c r="AE886" s="37">
        <f t="shared" si="791"/>
        <v>0</v>
      </c>
      <c r="AF886" s="37">
        <f t="shared" si="791"/>
        <v>0</v>
      </c>
      <c r="AG886" s="37">
        <f t="shared" si="791"/>
        <v>0</v>
      </c>
      <c r="AH886" s="37">
        <f t="shared" si="791"/>
        <v>0</v>
      </c>
      <c r="AI886" s="37">
        <f t="shared" si="791"/>
        <v>0</v>
      </c>
      <c r="AJ886" s="37">
        <f t="shared" si="791"/>
        <v>0</v>
      </c>
      <c r="AK886" s="37">
        <f t="shared" si="791"/>
        <v>0</v>
      </c>
      <c r="AL886" s="37">
        <f t="shared" si="791"/>
        <v>0</v>
      </c>
      <c r="AM886" s="37">
        <f t="shared" si="791"/>
        <v>0</v>
      </c>
      <c r="AN886" s="37">
        <f t="shared" si="791"/>
        <v>0</v>
      </c>
      <c r="AO886" s="37">
        <f t="shared" si="791"/>
        <v>0</v>
      </c>
      <c r="AP886" s="37">
        <f t="shared" si="791"/>
        <v>0</v>
      </c>
    </row>
    <row r="887" spans="1:42" hidden="1" outlineLevel="2" x14ac:dyDescent="0.25"/>
    <row r="888" spans="1:42" hidden="1" outlineLevel="2" x14ac:dyDescent="0.25">
      <c r="A888" s="5" t="s">
        <v>933</v>
      </c>
      <c r="B888" s="5" t="s">
        <v>869</v>
      </c>
      <c r="C888" s="5" t="s">
        <v>892</v>
      </c>
      <c r="D888" s="36"/>
      <c r="E888" s="36"/>
      <c r="F888" s="36"/>
      <c r="G888" s="36"/>
      <c r="H888" s="5" t="str">
        <f>INDEX(Variables!$B$5:$B$65,MATCH($A888,Variables!$A$5:$A$65,0))&amp;IF($C888="",""," | "&amp;INDEX(Mapping!$B$5:$B$26,MATCH($C888,Mapping!$A$5:$A$26,0))&amp;" | "&amp;INDEX(Mapping!$B$30:$B$41,MATCH($B888,Mapping!$A$30:$A$41,0)))</f>
        <v>Total new policy | Other manufacturing | Coal</v>
      </c>
      <c r="I888" s="5" t="str">
        <f>INDEX(Variables!$C$5:$C$65,MATCH($A888,Variables!$A$5:$A$65,0))</f>
        <v>$/GJ</v>
      </c>
      <c r="J888" s="5" t="str">
        <f>INDEX(Variables!$E$5:$E$65,MATCH($A888,Variables!$A$5:$A$65,0))</f>
        <v>New carbon tax + new excise tax</v>
      </c>
      <c r="K888" s="5"/>
      <c r="L888" s="23" t="str">
        <f>LOWER(Settings!$C$4)&amp;".mit."&amp;$A888&amp;IF($C888="","","."&amp;$C888&amp;"."&amp;$B888)&amp;IF(INDEX(Variables!$D$5:$D$65,MATCH($A888,Variables!$A$5:$A$65,0))="","","."&amp;INDEX(Variables!$D$5:$D$65,MATCH($A888,Variables!$A$5:$A$65,0)))&amp;"."&amp;L$5</f>
        <v>egy.mit.nce.omn.coa.a.1</v>
      </c>
      <c r="M888" s="38">
        <f t="shared" ref="M888:Z888" si="792">M870+M879</f>
        <v>0</v>
      </c>
      <c r="N888" s="37">
        <f t="shared" si="792"/>
        <v>0</v>
      </c>
      <c r="O888" s="37">
        <f t="shared" si="792"/>
        <v>0</v>
      </c>
      <c r="P888" s="37">
        <f t="shared" si="792"/>
        <v>0</v>
      </c>
      <c r="Q888" s="37">
        <f t="shared" si="792"/>
        <v>0</v>
      </c>
      <c r="R888" s="37">
        <f t="shared" si="792"/>
        <v>0</v>
      </c>
      <c r="S888" s="37">
        <f t="shared" si="792"/>
        <v>0</v>
      </c>
      <c r="T888" s="37">
        <f t="shared" si="792"/>
        <v>0</v>
      </c>
      <c r="U888" s="37">
        <f t="shared" si="792"/>
        <v>0</v>
      </c>
      <c r="V888" s="37">
        <f t="shared" si="792"/>
        <v>0</v>
      </c>
      <c r="W888" s="37">
        <f t="shared" si="792"/>
        <v>0</v>
      </c>
      <c r="X888" s="37">
        <f t="shared" si="792"/>
        <v>0</v>
      </c>
      <c r="Y888" s="37">
        <f t="shared" si="792"/>
        <v>0</v>
      </c>
      <c r="Z888" s="37">
        <f t="shared" si="792"/>
        <v>0</v>
      </c>
      <c r="AA888" s="37"/>
      <c r="AB888" s="23" t="str">
        <f>LOWER(Settings!$C$4)&amp;".mit."&amp;$A888&amp;IF($C888="","","."&amp;$C888&amp;"."&amp;$B888)&amp;IF(INDEX(Variables!$D$5:$D$65,MATCH($A888,Variables!$A$5:$A$65,0))="","","."&amp;INDEX(Variables!$D$5:$D$65,MATCH($A888,Variables!$A$5:$A$65,0)))&amp;"."&amp;AB$5</f>
        <v>egy.mit.nce.omn.coa.a.2</v>
      </c>
      <c r="AC888" s="38">
        <f t="shared" ref="AC888:AP888" si="793">AC870+AC879</f>
        <v>0</v>
      </c>
      <c r="AD888" s="37">
        <f t="shared" si="793"/>
        <v>0</v>
      </c>
      <c r="AE888" s="37">
        <f t="shared" si="793"/>
        <v>0</v>
      </c>
      <c r="AF888" s="37">
        <f t="shared" si="793"/>
        <v>0</v>
      </c>
      <c r="AG888" s="37">
        <f t="shared" si="793"/>
        <v>0</v>
      </c>
      <c r="AH888" s="37">
        <f t="shared" si="793"/>
        <v>2</v>
      </c>
      <c r="AI888" s="37">
        <f t="shared" si="793"/>
        <v>2</v>
      </c>
      <c r="AJ888" s="37">
        <f t="shared" si="793"/>
        <v>2</v>
      </c>
      <c r="AK888" s="37">
        <f t="shared" si="793"/>
        <v>2</v>
      </c>
      <c r="AL888" s="37">
        <f t="shared" si="793"/>
        <v>2</v>
      </c>
      <c r="AM888" s="37">
        <f t="shared" si="793"/>
        <v>2</v>
      </c>
      <c r="AN888" s="37">
        <f t="shared" si="793"/>
        <v>2</v>
      </c>
      <c r="AO888" s="37">
        <f t="shared" si="793"/>
        <v>2</v>
      </c>
      <c r="AP888" s="37">
        <f t="shared" si="793"/>
        <v>2</v>
      </c>
    </row>
    <row r="889" spans="1:42" hidden="1" outlineLevel="2" x14ac:dyDescent="0.25">
      <c r="A889" s="5" t="s">
        <v>933</v>
      </c>
      <c r="B889" s="5" t="s">
        <v>871</v>
      </c>
      <c r="C889" s="5" t="s">
        <v>892</v>
      </c>
      <c r="D889" s="36"/>
      <c r="E889" s="36"/>
      <c r="F889" s="36"/>
      <c r="G889" s="36"/>
      <c r="H889" s="5" t="str">
        <f>INDEX(Variables!$B$5:$B$65,MATCH($A889,Variables!$A$5:$A$65,0))&amp;IF($C889="",""," | "&amp;INDEX(Mapping!$B$5:$B$26,MATCH($C889,Mapping!$A$5:$A$26,0))&amp;" | "&amp;INDEX(Mapping!$B$30:$B$41,MATCH($B889,Mapping!$A$30:$A$41,0)))</f>
        <v>Total new policy | Other manufacturing | Natural gas</v>
      </c>
      <c r="I889" s="5" t="str">
        <f>INDEX(Variables!$C$5:$C$65,MATCH($A889,Variables!$A$5:$A$65,0))</f>
        <v>$/GJ</v>
      </c>
      <c r="J889" s="5" t="str">
        <f>INDEX(Variables!$E$5:$E$65,MATCH($A889,Variables!$A$5:$A$65,0))</f>
        <v>New carbon tax + new excise tax</v>
      </c>
      <c r="K889" s="5"/>
      <c r="L889" s="23" t="str">
        <f>LOWER(Settings!$C$4)&amp;".mit."&amp;$A889&amp;IF($C889="","","."&amp;$C889&amp;"."&amp;$B889)&amp;IF(INDEX(Variables!$D$5:$D$65,MATCH($A889,Variables!$A$5:$A$65,0))="","","."&amp;INDEX(Variables!$D$5:$D$65,MATCH($A889,Variables!$A$5:$A$65,0)))&amp;"."&amp;L$5</f>
        <v>egy.mit.nce.omn.nga.a.1</v>
      </c>
      <c r="M889" s="38">
        <f t="shared" ref="M889:Z889" si="794">M871+M880</f>
        <v>0</v>
      </c>
      <c r="N889" s="37">
        <f t="shared" si="794"/>
        <v>0</v>
      </c>
      <c r="O889" s="37">
        <f t="shared" si="794"/>
        <v>0</v>
      </c>
      <c r="P889" s="37">
        <f t="shared" si="794"/>
        <v>0</v>
      </c>
      <c r="Q889" s="37">
        <f t="shared" si="794"/>
        <v>0</v>
      </c>
      <c r="R889" s="37">
        <f t="shared" si="794"/>
        <v>0</v>
      </c>
      <c r="S889" s="37">
        <f t="shared" si="794"/>
        <v>0</v>
      </c>
      <c r="T889" s="37">
        <f t="shared" si="794"/>
        <v>0</v>
      </c>
      <c r="U889" s="37">
        <f t="shared" si="794"/>
        <v>0</v>
      </c>
      <c r="V889" s="37">
        <f t="shared" si="794"/>
        <v>0</v>
      </c>
      <c r="W889" s="37">
        <f t="shared" si="794"/>
        <v>0</v>
      </c>
      <c r="X889" s="37">
        <f t="shared" si="794"/>
        <v>0</v>
      </c>
      <c r="Y889" s="37">
        <f t="shared" si="794"/>
        <v>0</v>
      </c>
      <c r="Z889" s="37">
        <f t="shared" si="794"/>
        <v>0</v>
      </c>
      <c r="AA889" s="37"/>
      <c r="AB889" s="23" t="str">
        <f>LOWER(Settings!$C$4)&amp;".mit."&amp;$A889&amp;IF($C889="","","."&amp;$C889&amp;"."&amp;$B889)&amp;IF(INDEX(Variables!$D$5:$D$65,MATCH($A889,Variables!$A$5:$A$65,0))="","","."&amp;INDEX(Variables!$D$5:$D$65,MATCH($A889,Variables!$A$5:$A$65,0)))&amp;"."&amp;AB$5</f>
        <v>egy.mit.nce.omn.nga.a.2</v>
      </c>
      <c r="AC889" s="38">
        <f t="shared" ref="AC889:AP889" si="795">AC871+AC880</f>
        <v>0</v>
      </c>
      <c r="AD889" s="37">
        <f t="shared" si="795"/>
        <v>0</v>
      </c>
      <c r="AE889" s="37">
        <f t="shared" si="795"/>
        <v>0</v>
      </c>
      <c r="AF889" s="37">
        <f t="shared" si="795"/>
        <v>0</v>
      </c>
      <c r="AG889" s="37">
        <f t="shared" si="795"/>
        <v>0</v>
      </c>
      <c r="AH889" s="37">
        <f t="shared" si="795"/>
        <v>1.1160000000000001</v>
      </c>
      <c r="AI889" s="37">
        <f t="shared" si="795"/>
        <v>1.1160000000000001</v>
      </c>
      <c r="AJ889" s="37">
        <f t="shared" si="795"/>
        <v>1.1160000000000001</v>
      </c>
      <c r="AK889" s="37">
        <f t="shared" si="795"/>
        <v>1.1160000000000001</v>
      </c>
      <c r="AL889" s="37">
        <f t="shared" si="795"/>
        <v>1.1160000000000001</v>
      </c>
      <c r="AM889" s="37">
        <f t="shared" si="795"/>
        <v>1.1160000000000001</v>
      </c>
      <c r="AN889" s="37">
        <f t="shared" si="795"/>
        <v>1.1160000000000001</v>
      </c>
      <c r="AO889" s="37">
        <f t="shared" si="795"/>
        <v>1.1160000000000001</v>
      </c>
      <c r="AP889" s="37">
        <f t="shared" si="795"/>
        <v>1.1160000000000001</v>
      </c>
    </row>
    <row r="890" spans="1:42" hidden="1" outlineLevel="2" x14ac:dyDescent="0.25">
      <c r="A890" s="5" t="s">
        <v>933</v>
      </c>
      <c r="B890" s="5" t="s">
        <v>872</v>
      </c>
      <c r="C890" s="5" t="s">
        <v>892</v>
      </c>
      <c r="D890" s="36"/>
      <c r="E890" s="36"/>
      <c r="F890" s="36"/>
      <c r="G890" s="36"/>
      <c r="H890" s="5" t="str">
        <f>INDEX(Variables!$B$5:$B$65,MATCH($A890,Variables!$A$5:$A$65,0))&amp;IF($C890="",""," | "&amp;INDEX(Mapping!$B$5:$B$26,MATCH($C890,Mapping!$A$5:$A$26,0))&amp;" | "&amp;INDEX(Mapping!$B$30:$B$41,MATCH($B890,Mapping!$A$30:$A$41,0)))</f>
        <v>Total new policy | Other manufacturing | Gasoline</v>
      </c>
      <c r="I890" s="5" t="str">
        <f>INDEX(Variables!$C$5:$C$65,MATCH($A890,Variables!$A$5:$A$65,0))</f>
        <v>$/GJ</v>
      </c>
      <c r="J890" s="5" t="str">
        <f>INDEX(Variables!$E$5:$E$65,MATCH($A890,Variables!$A$5:$A$65,0))</f>
        <v>New carbon tax + new excise tax</v>
      </c>
      <c r="K890" s="5"/>
      <c r="L890" s="23" t="str">
        <f>LOWER(Settings!$C$4)&amp;".mit."&amp;$A890&amp;IF($C890="","","."&amp;$C890&amp;"."&amp;$B890)&amp;IF(INDEX(Variables!$D$5:$D$65,MATCH($A890,Variables!$A$5:$A$65,0))="","","."&amp;INDEX(Variables!$D$5:$D$65,MATCH($A890,Variables!$A$5:$A$65,0)))&amp;"."&amp;L$5</f>
        <v>egy.mit.nce.omn.gso.a.1</v>
      </c>
      <c r="M890" s="38">
        <f t="shared" ref="M890:Z890" si="796">M872+M881</f>
        <v>0</v>
      </c>
      <c r="N890" s="37">
        <f t="shared" si="796"/>
        <v>0</v>
      </c>
      <c r="O890" s="37">
        <f t="shared" si="796"/>
        <v>0</v>
      </c>
      <c r="P890" s="37">
        <f t="shared" si="796"/>
        <v>0</v>
      </c>
      <c r="Q890" s="37">
        <f t="shared" si="796"/>
        <v>0</v>
      </c>
      <c r="R890" s="37">
        <f t="shared" si="796"/>
        <v>0</v>
      </c>
      <c r="S890" s="37">
        <f t="shared" si="796"/>
        <v>0</v>
      </c>
      <c r="T890" s="37">
        <f t="shared" si="796"/>
        <v>0</v>
      </c>
      <c r="U890" s="37">
        <f t="shared" si="796"/>
        <v>0</v>
      </c>
      <c r="V890" s="37">
        <f t="shared" si="796"/>
        <v>0</v>
      </c>
      <c r="W890" s="37">
        <f t="shared" si="796"/>
        <v>0</v>
      </c>
      <c r="X890" s="37">
        <f t="shared" si="796"/>
        <v>0</v>
      </c>
      <c r="Y890" s="37">
        <f t="shared" si="796"/>
        <v>0</v>
      </c>
      <c r="Z890" s="37">
        <f t="shared" si="796"/>
        <v>0</v>
      </c>
      <c r="AA890" s="37"/>
      <c r="AB890" s="23" t="str">
        <f>LOWER(Settings!$C$4)&amp;".mit."&amp;$A890&amp;IF($C890="","","."&amp;$C890&amp;"."&amp;$B890)&amp;IF(INDEX(Variables!$D$5:$D$65,MATCH($A890,Variables!$A$5:$A$65,0))="","","."&amp;INDEX(Variables!$D$5:$D$65,MATCH($A890,Variables!$A$5:$A$65,0)))&amp;"."&amp;AB$5</f>
        <v>egy.mit.nce.omn.gso.a.2</v>
      </c>
      <c r="AC890" s="38">
        <f t="shared" ref="AC890:AP890" si="797">AC872+AC881</f>
        <v>0</v>
      </c>
      <c r="AD890" s="37">
        <f t="shared" si="797"/>
        <v>0</v>
      </c>
      <c r="AE890" s="37">
        <f t="shared" si="797"/>
        <v>0</v>
      </c>
      <c r="AF890" s="37">
        <f t="shared" si="797"/>
        <v>0</v>
      </c>
      <c r="AG890" s="37">
        <f t="shared" si="797"/>
        <v>0</v>
      </c>
      <c r="AH890" s="37">
        <f t="shared" si="797"/>
        <v>1.3558600000000001</v>
      </c>
      <c r="AI890" s="37">
        <f t="shared" si="797"/>
        <v>1.3558600000000001</v>
      </c>
      <c r="AJ890" s="37">
        <f t="shared" si="797"/>
        <v>1.3558600000000001</v>
      </c>
      <c r="AK890" s="37">
        <f t="shared" si="797"/>
        <v>1.3558600000000001</v>
      </c>
      <c r="AL890" s="37">
        <f t="shared" si="797"/>
        <v>1.3558600000000001</v>
      </c>
      <c r="AM890" s="37">
        <f t="shared" si="797"/>
        <v>1.3558600000000001</v>
      </c>
      <c r="AN890" s="37">
        <f t="shared" si="797"/>
        <v>1.3558600000000001</v>
      </c>
      <c r="AO890" s="37">
        <f t="shared" si="797"/>
        <v>1.3558600000000001</v>
      </c>
      <c r="AP890" s="37">
        <f t="shared" si="797"/>
        <v>1.3558600000000001</v>
      </c>
    </row>
    <row r="891" spans="1:42" hidden="1" outlineLevel="2" x14ac:dyDescent="0.25">
      <c r="A891" s="5" t="s">
        <v>933</v>
      </c>
      <c r="B891" s="5" t="s">
        <v>873</v>
      </c>
      <c r="C891" s="5" t="s">
        <v>892</v>
      </c>
      <c r="D891" s="36"/>
      <c r="E891" s="36"/>
      <c r="F891" s="36"/>
      <c r="G891" s="36"/>
      <c r="H891" s="5" t="str">
        <f>INDEX(Variables!$B$5:$B$65,MATCH($A891,Variables!$A$5:$A$65,0))&amp;IF($C891="",""," | "&amp;INDEX(Mapping!$B$5:$B$26,MATCH($C891,Mapping!$A$5:$A$26,0))&amp;" | "&amp;INDEX(Mapping!$B$30:$B$41,MATCH($B891,Mapping!$A$30:$A$41,0)))</f>
        <v>Total new policy | Other manufacturing | Diesel</v>
      </c>
      <c r="I891" s="5" t="str">
        <f>INDEX(Variables!$C$5:$C$65,MATCH($A891,Variables!$A$5:$A$65,0))</f>
        <v>$/GJ</v>
      </c>
      <c r="J891" s="5" t="str">
        <f>INDEX(Variables!$E$5:$E$65,MATCH($A891,Variables!$A$5:$A$65,0))</f>
        <v>New carbon tax + new excise tax</v>
      </c>
      <c r="K891" s="5"/>
      <c r="L891" s="23" t="str">
        <f>LOWER(Settings!$C$4)&amp;".mit."&amp;$A891&amp;IF($C891="","","."&amp;$C891&amp;"."&amp;$B891)&amp;IF(INDEX(Variables!$D$5:$D$65,MATCH($A891,Variables!$A$5:$A$65,0))="","","."&amp;INDEX(Variables!$D$5:$D$65,MATCH($A891,Variables!$A$5:$A$65,0)))&amp;"."&amp;L$5</f>
        <v>egy.mit.nce.omn.die.a.1</v>
      </c>
      <c r="M891" s="38">
        <f t="shared" ref="M891:Z891" si="798">M873+M882</f>
        <v>0</v>
      </c>
      <c r="N891" s="37">
        <f t="shared" si="798"/>
        <v>0</v>
      </c>
      <c r="O891" s="37">
        <f t="shared" si="798"/>
        <v>0</v>
      </c>
      <c r="P891" s="37">
        <f t="shared" si="798"/>
        <v>0</v>
      </c>
      <c r="Q891" s="37">
        <f t="shared" si="798"/>
        <v>0</v>
      </c>
      <c r="R891" s="37">
        <f t="shared" si="798"/>
        <v>0</v>
      </c>
      <c r="S891" s="37">
        <f t="shared" si="798"/>
        <v>0</v>
      </c>
      <c r="T891" s="37">
        <f t="shared" si="798"/>
        <v>0</v>
      </c>
      <c r="U891" s="37">
        <f t="shared" si="798"/>
        <v>0</v>
      </c>
      <c r="V891" s="37">
        <f t="shared" si="798"/>
        <v>0</v>
      </c>
      <c r="W891" s="37">
        <f t="shared" si="798"/>
        <v>0</v>
      </c>
      <c r="X891" s="37">
        <f t="shared" si="798"/>
        <v>0</v>
      </c>
      <c r="Y891" s="37">
        <f t="shared" si="798"/>
        <v>0</v>
      </c>
      <c r="Z891" s="37">
        <f t="shared" si="798"/>
        <v>0</v>
      </c>
      <c r="AA891" s="37"/>
      <c r="AB891" s="23" t="str">
        <f>LOWER(Settings!$C$4)&amp;".mit."&amp;$A891&amp;IF($C891="","","."&amp;$C891&amp;"."&amp;$B891)&amp;IF(INDEX(Variables!$D$5:$D$65,MATCH($A891,Variables!$A$5:$A$65,0))="","","."&amp;INDEX(Variables!$D$5:$D$65,MATCH($A891,Variables!$A$5:$A$65,0)))&amp;"."&amp;AB$5</f>
        <v>egy.mit.nce.omn.die.a.2</v>
      </c>
      <c r="AC891" s="38">
        <f t="shared" ref="AC891:AP891" si="799">AC873+AC882</f>
        <v>0</v>
      </c>
      <c r="AD891" s="37">
        <f t="shared" si="799"/>
        <v>0</v>
      </c>
      <c r="AE891" s="37">
        <f t="shared" si="799"/>
        <v>0</v>
      </c>
      <c r="AF891" s="37">
        <f t="shared" si="799"/>
        <v>0</v>
      </c>
      <c r="AG891" s="37">
        <f t="shared" si="799"/>
        <v>0</v>
      </c>
      <c r="AH891" s="37">
        <f t="shared" si="799"/>
        <v>1.4368999999999998</v>
      </c>
      <c r="AI891" s="37">
        <f t="shared" si="799"/>
        <v>1.4368999999999998</v>
      </c>
      <c r="AJ891" s="37">
        <f t="shared" si="799"/>
        <v>1.4368999999999998</v>
      </c>
      <c r="AK891" s="37">
        <f t="shared" si="799"/>
        <v>1.4368999999999998</v>
      </c>
      <c r="AL891" s="37">
        <f t="shared" si="799"/>
        <v>1.4368999999999998</v>
      </c>
      <c r="AM891" s="37">
        <f t="shared" si="799"/>
        <v>1.4368999999999998</v>
      </c>
      <c r="AN891" s="37">
        <f t="shared" si="799"/>
        <v>1.4368999999999998</v>
      </c>
      <c r="AO891" s="37">
        <f t="shared" si="799"/>
        <v>1.4368999999999998</v>
      </c>
      <c r="AP891" s="37">
        <f t="shared" si="799"/>
        <v>1.4368999999999998</v>
      </c>
    </row>
    <row r="892" spans="1:42" hidden="1" outlineLevel="2" x14ac:dyDescent="0.25">
      <c r="A892" s="5" t="s">
        <v>933</v>
      </c>
      <c r="B892" s="5" t="s">
        <v>874</v>
      </c>
      <c r="C892" s="5" t="s">
        <v>892</v>
      </c>
      <c r="D892" s="36"/>
      <c r="E892" s="36"/>
      <c r="F892" s="36"/>
      <c r="G892" s="36"/>
      <c r="H892" s="5" t="str">
        <f>INDEX(Variables!$B$5:$B$65,MATCH($A892,Variables!$A$5:$A$65,0))&amp;IF($C892="",""," | "&amp;INDEX(Mapping!$B$5:$B$26,MATCH($C892,Mapping!$A$5:$A$26,0))&amp;" | "&amp;INDEX(Mapping!$B$30:$B$41,MATCH($B892,Mapping!$A$30:$A$41,0)))</f>
        <v>Total new policy | Other manufacturing | LPG</v>
      </c>
      <c r="I892" s="5" t="str">
        <f>INDEX(Variables!$C$5:$C$65,MATCH($A892,Variables!$A$5:$A$65,0))</f>
        <v>$/GJ</v>
      </c>
      <c r="J892" s="5" t="str">
        <f>INDEX(Variables!$E$5:$E$65,MATCH($A892,Variables!$A$5:$A$65,0))</f>
        <v>New carbon tax + new excise tax</v>
      </c>
      <c r="K892" s="5"/>
      <c r="L892" s="23" t="str">
        <f>LOWER(Settings!$C$4)&amp;".mit."&amp;$A892&amp;IF($C892="","","."&amp;$C892&amp;"."&amp;$B892)&amp;IF(INDEX(Variables!$D$5:$D$65,MATCH($A892,Variables!$A$5:$A$65,0))="","","."&amp;INDEX(Variables!$D$5:$D$65,MATCH($A892,Variables!$A$5:$A$65,0)))&amp;"."&amp;L$5</f>
        <v>egy.mit.nce.omn.lpg.a.1</v>
      </c>
      <c r="M892" s="38">
        <f t="shared" ref="M892:Z892" si="800">M874+M883</f>
        <v>0</v>
      </c>
      <c r="N892" s="37">
        <f t="shared" si="800"/>
        <v>0</v>
      </c>
      <c r="O892" s="37">
        <f t="shared" si="800"/>
        <v>0</v>
      </c>
      <c r="P892" s="37">
        <f t="shared" si="800"/>
        <v>0</v>
      </c>
      <c r="Q892" s="37">
        <f t="shared" si="800"/>
        <v>0</v>
      </c>
      <c r="R892" s="37">
        <f t="shared" si="800"/>
        <v>0</v>
      </c>
      <c r="S892" s="37">
        <f t="shared" si="800"/>
        <v>0</v>
      </c>
      <c r="T892" s="37">
        <f t="shared" si="800"/>
        <v>0</v>
      </c>
      <c r="U892" s="37">
        <f t="shared" si="800"/>
        <v>0</v>
      </c>
      <c r="V892" s="37">
        <f t="shared" si="800"/>
        <v>0</v>
      </c>
      <c r="W892" s="37">
        <f t="shared" si="800"/>
        <v>0</v>
      </c>
      <c r="X892" s="37">
        <f t="shared" si="800"/>
        <v>0</v>
      </c>
      <c r="Y892" s="37">
        <f t="shared" si="800"/>
        <v>0</v>
      </c>
      <c r="Z892" s="37">
        <f t="shared" si="800"/>
        <v>0</v>
      </c>
      <c r="AA892" s="37"/>
      <c r="AB892" s="23" t="str">
        <f>LOWER(Settings!$C$4)&amp;".mit."&amp;$A892&amp;IF($C892="","","."&amp;$C892&amp;"."&amp;$B892)&amp;IF(INDEX(Variables!$D$5:$D$65,MATCH($A892,Variables!$A$5:$A$65,0))="","","."&amp;INDEX(Variables!$D$5:$D$65,MATCH($A892,Variables!$A$5:$A$65,0)))&amp;"."&amp;AB$5</f>
        <v>egy.mit.nce.omn.lpg.a.2</v>
      </c>
      <c r="AC892" s="38">
        <f t="shared" ref="AC892:AP892" si="801">AC874+AC883</f>
        <v>0</v>
      </c>
      <c r="AD892" s="37">
        <f t="shared" si="801"/>
        <v>0</v>
      </c>
      <c r="AE892" s="37">
        <f t="shared" si="801"/>
        <v>0</v>
      </c>
      <c r="AF892" s="37">
        <f t="shared" si="801"/>
        <v>0</v>
      </c>
      <c r="AG892" s="37">
        <f t="shared" si="801"/>
        <v>0</v>
      </c>
      <c r="AH892" s="37">
        <f t="shared" si="801"/>
        <v>1.3719999999999999</v>
      </c>
      <c r="AI892" s="37">
        <f t="shared" si="801"/>
        <v>1.3719999999999999</v>
      </c>
      <c r="AJ892" s="37">
        <f t="shared" si="801"/>
        <v>1.3719999999999999</v>
      </c>
      <c r="AK892" s="37">
        <f t="shared" si="801"/>
        <v>1.3719999999999999</v>
      </c>
      <c r="AL892" s="37">
        <f t="shared" si="801"/>
        <v>1.3719999999999999</v>
      </c>
      <c r="AM892" s="37">
        <f t="shared" si="801"/>
        <v>1.3719999999999999</v>
      </c>
      <c r="AN892" s="37">
        <f t="shared" si="801"/>
        <v>1.3719999999999999</v>
      </c>
      <c r="AO892" s="37">
        <f t="shared" si="801"/>
        <v>1.3719999999999999</v>
      </c>
      <c r="AP892" s="37">
        <f t="shared" si="801"/>
        <v>1.3719999999999999</v>
      </c>
    </row>
    <row r="893" spans="1:42" hidden="1" outlineLevel="2" x14ac:dyDescent="0.25">
      <c r="A893" s="5" t="s">
        <v>933</v>
      </c>
      <c r="B893" s="5" t="s">
        <v>875</v>
      </c>
      <c r="C893" s="5" t="s">
        <v>892</v>
      </c>
      <c r="D893" s="36"/>
      <c r="E893" s="36"/>
      <c r="F893" s="36"/>
      <c r="G893" s="36"/>
      <c r="H893" s="5" t="str">
        <f>INDEX(Variables!$B$5:$B$65,MATCH($A893,Variables!$A$5:$A$65,0))&amp;IF($C893="",""," | "&amp;INDEX(Mapping!$B$5:$B$26,MATCH($C893,Mapping!$A$5:$A$26,0))&amp;" | "&amp;INDEX(Mapping!$B$30:$B$41,MATCH($B893,Mapping!$A$30:$A$41,0)))</f>
        <v>Total new policy | Other manufacturing | Kerosene</v>
      </c>
      <c r="I893" s="5" t="str">
        <f>INDEX(Variables!$C$5:$C$65,MATCH($A893,Variables!$A$5:$A$65,0))</f>
        <v>$/GJ</v>
      </c>
      <c r="J893" s="5" t="str">
        <f>INDEX(Variables!$E$5:$E$65,MATCH($A893,Variables!$A$5:$A$65,0))</f>
        <v>New carbon tax + new excise tax</v>
      </c>
      <c r="K893" s="5"/>
      <c r="L893" s="23" t="str">
        <f>LOWER(Settings!$C$4)&amp;".mit."&amp;$A893&amp;IF($C893="","","."&amp;$C893&amp;"."&amp;$B893)&amp;IF(INDEX(Variables!$D$5:$D$65,MATCH($A893,Variables!$A$5:$A$65,0))="","","."&amp;INDEX(Variables!$D$5:$D$65,MATCH($A893,Variables!$A$5:$A$65,0)))&amp;"."&amp;L$5</f>
        <v>egy.mit.nce.omn.ker.a.1</v>
      </c>
      <c r="M893" s="38">
        <f t="shared" ref="M893:Z893" si="802">M875+M884</f>
        <v>0</v>
      </c>
      <c r="N893" s="37">
        <f t="shared" si="802"/>
        <v>0</v>
      </c>
      <c r="O893" s="37">
        <f t="shared" si="802"/>
        <v>0</v>
      </c>
      <c r="P893" s="37">
        <f t="shared" si="802"/>
        <v>0</v>
      </c>
      <c r="Q893" s="37">
        <f t="shared" si="802"/>
        <v>0</v>
      </c>
      <c r="R893" s="37">
        <f t="shared" si="802"/>
        <v>0</v>
      </c>
      <c r="S893" s="37">
        <f t="shared" si="802"/>
        <v>0</v>
      </c>
      <c r="T893" s="37">
        <f t="shared" si="802"/>
        <v>0</v>
      </c>
      <c r="U893" s="37">
        <f t="shared" si="802"/>
        <v>0</v>
      </c>
      <c r="V893" s="37">
        <f t="shared" si="802"/>
        <v>0</v>
      </c>
      <c r="W893" s="37">
        <f t="shared" si="802"/>
        <v>0</v>
      </c>
      <c r="X893" s="37">
        <f t="shared" si="802"/>
        <v>0</v>
      </c>
      <c r="Y893" s="37">
        <f t="shared" si="802"/>
        <v>0</v>
      </c>
      <c r="Z893" s="37">
        <f t="shared" si="802"/>
        <v>0</v>
      </c>
      <c r="AA893" s="37"/>
      <c r="AB893" s="23" t="str">
        <f>LOWER(Settings!$C$4)&amp;".mit."&amp;$A893&amp;IF($C893="","","."&amp;$C893&amp;"."&amp;$B893)&amp;IF(INDEX(Variables!$D$5:$D$65,MATCH($A893,Variables!$A$5:$A$65,0))="","","."&amp;INDEX(Variables!$D$5:$D$65,MATCH($A893,Variables!$A$5:$A$65,0)))&amp;"."&amp;AB$5</f>
        <v>egy.mit.nce.omn.ker.a.2</v>
      </c>
      <c r="AC893" s="38">
        <f t="shared" ref="AC893:AP893" si="803">AC875+AC884</f>
        <v>0</v>
      </c>
      <c r="AD893" s="37">
        <f t="shared" si="803"/>
        <v>0</v>
      </c>
      <c r="AE893" s="37">
        <f t="shared" si="803"/>
        <v>0</v>
      </c>
      <c r="AF893" s="37">
        <f t="shared" si="803"/>
        <v>0</v>
      </c>
      <c r="AG893" s="37">
        <f t="shared" si="803"/>
        <v>0</v>
      </c>
      <c r="AH893" s="37">
        <f t="shared" si="803"/>
        <v>1.3558600000000001</v>
      </c>
      <c r="AI893" s="37">
        <f t="shared" si="803"/>
        <v>1.3558600000000001</v>
      </c>
      <c r="AJ893" s="37">
        <f t="shared" si="803"/>
        <v>1.3558600000000001</v>
      </c>
      <c r="AK893" s="37">
        <f t="shared" si="803"/>
        <v>1.3558600000000001</v>
      </c>
      <c r="AL893" s="37">
        <f t="shared" si="803"/>
        <v>1.3558600000000001</v>
      </c>
      <c r="AM893" s="37">
        <f t="shared" si="803"/>
        <v>1.3558600000000001</v>
      </c>
      <c r="AN893" s="37">
        <f t="shared" si="803"/>
        <v>1.3558600000000001</v>
      </c>
      <c r="AO893" s="37">
        <f t="shared" si="803"/>
        <v>1.3558600000000001</v>
      </c>
      <c r="AP893" s="37">
        <f t="shared" si="803"/>
        <v>1.3558600000000001</v>
      </c>
    </row>
    <row r="894" spans="1:42" hidden="1" outlineLevel="2" x14ac:dyDescent="0.25">
      <c r="A894" s="5" t="s">
        <v>933</v>
      </c>
      <c r="B894" s="5" t="s">
        <v>876</v>
      </c>
      <c r="C894" s="5" t="s">
        <v>892</v>
      </c>
      <c r="D894" s="36"/>
      <c r="E894" s="36"/>
      <c r="F894" s="36"/>
      <c r="G894" s="36"/>
      <c r="H894" s="5" t="str">
        <f>INDEX(Variables!$B$5:$B$65,MATCH($A894,Variables!$A$5:$A$65,0))&amp;IF($C894="",""," | "&amp;INDEX(Mapping!$B$5:$B$26,MATCH($C894,Mapping!$A$5:$A$26,0))&amp;" | "&amp;INDEX(Mapping!$B$30:$B$41,MATCH($B894,Mapping!$A$30:$A$41,0)))</f>
        <v>Total new policy | Other manufacturing | Other oil products</v>
      </c>
      <c r="I894" s="5" t="str">
        <f>INDEX(Variables!$C$5:$C$65,MATCH($A894,Variables!$A$5:$A$65,0))</f>
        <v>$/GJ</v>
      </c>
      <c r="J894" s="5" t="str">
        <f>INDEX(Variables!$E$5:$E$65,MATCH($A894,Variables!$A$5:$A$65,0))</f>
        <v>New carbon tax + new excise tax</v>
      </c>
      <c r="K894" s="5"/>
      <c r="L894" s="23" t="str">
        <f>LOWER(Settings!$C$4)&amp;".mit."&amp;$A894&amp;IF($C894="","","."&amp;$C894&amp;"."&amp;$B894)&amp;IF(INDEX(Variables!$D$5:$D$65,MATCH($A894,Variables!$A$5:$A$65,0))="","","."&amp;INDEX(Variables!$D$5:$D$65,MATCH($A894,Variables!$A$5:$A$65,0)))&amp;"."&amp;L$5</f>
        <v>egy.mit.nce.omn.oop.a.1</v>
      </c>
      <c r="M894" s="38">
        <f t="shared" ref="M894:Z894" si="804">M876+M885</f>
        <v>0</v>
      </c>
      <c r="N894" s="37">
        <f t="shared" si="804"/>
        <v>0</v>
      </c>
      <c r="O894" s="37">
        <f t="shared" si="804"/>
        <v>0</v>
      </c>
      <c r="P894" s="37">
        <f t="shared" si="804"/>
        <v>0</v>
      </c>
      <c r="Q894" s="37">
        <f t="shared" si="804"/>
        <v>0</v>
      </c>
      <c r="R894" s="37">
        <f t="shared" si="804"/>
        <v>0</v>
      </c>
      <c r="S894" s="37">
        <f t="shared" si="804"/>
        <v>0</v>
      </c>
      <c r="T894" s="37">
        <f t="shared" si="804"/>
        <v>0</v>
      </c>
      <c r="U894" s="37">
        <f t="shared" si="804"/>
        <v>0</v>
      </c>
      <c r="V894" s="37">
        <f t="shared" si="804"/>
        <v>0</v>
      </c>
      <c r="W894" s="37">
        <f t="shared" si="804"/>
        <v>0</v>
      </c>
      <c r="X894" s="37">
        <f t="shared" si="804"/>
        <v>0</v>
      </c>
      <c r="Y894" s="37">
        <f t="shared" si="804"/>
        <v>0</v>
      </c>
      <c r="Z894" s="37">
        <f t="shared" si="804"/>
        <v>0</v>
      </c>
      <c r="AA894" s="37"/>
      <c r="AB894" s="23" t="str">
        <f>LOWER(Settings!$C$4)&amp;".mit."&amp;$A894&amp;IF($C894="","","."&amp;$C894&amp;"."&amp;$B894)&amp;IF(INDEX(Variables!$D$5:$D$65,MATCH($A894,Variables!$A$5:$A$65,0))="","","."&amp;INDEX(Variables!$D$5:$D$65,MATCH($A894,Variables!$A$5:$A$65,0)))&amp;"."&amp;AB$5</f>
        <v>egy.mit.nce.omn.oop.a.2</v>
      </c>
      <c r="AC894" s="38">
        <f t="shared" ref="AC894:AP894" si="805">AC876+AC885</f>
        <v>0</v>
      </c>
      <c r="AD894" s="37">
        <f t="shared" si="805"/>
        <v>0</v>
      </c>
      <c r="AE894" s="37">
        <f t="shared" si="805"/>
        <v>0</v>
      </c>
      <c r="AF894" s="37">
        <f t="shared" si="805"/>
        <v>0</v>
      </c>
      <c r="AG894" s="37">
        <f t="shared" si="805"/>
        <v>0</v>
      </c>
      <c r="AH894" s="37">
        <f t="shared" si="805"/>
        <v>1.534</v>
      </c>
      <c r="AI894" s="37">
        <f t="shared" si="805"/>
        <v>1.534</v>
      </c>
      <c r="AJ894" s="37">
        <f t="shared" si="805"/>
        <v>1.534</v>
      </c>
      <c r="AK894" s="37">
        <f t="shared" si="805"/>
        <v>1.534</v>
      </c>
      <c r="AL894" s="37">
        <f t="shared" si="805"/>
        <v>1.534</v>
      </c>
      <c r="AM894" s="37">
        <f t="shared" si="805"/>
        <v>1.534</v>
      </c>
      <c r="AN894" s="37">
        <f t="shared" si="805"/>
        <v>1.534</v>
      </c>
      <c r="AO894" s="37">
        <f t="shared" si="805"/>
        <v>1.534</v>
      </c>
      <c r="AP894" s="37">
        <f t="shared" si="805"/>
        <v>1.534</v>
      </c>
    </row>
    <row r="895" spans="1:42" hidden="1" outlineLevel="2" x14ac:dyDescent="0.25">
      <c r="A895" s="5" t="s">
        <v>933</v>
      </c>
      <c r="B895" s="5" t="s">
        <v>877</v>
      </c>
      <c r="C895" s="5" t="s">
        <v>892</v>
      </c>
      <c r="D895" s="36"/>
      <c r="E895" s="36"/>
      <c r="F895" s="36"/>
      <c r="G895" s="36"/>
      <c r="H895" s="5" t="str">
        <f>INDEX(Variables!$B$5:$B$65,MATCH($A895,Variables!$A$5:$A$65,0))&amp;IF($C895="",""," | "&amp;INDEX(Mapping!$B$5:$B$26,MATCH($C895,Mapping!$A$5:$A$26,0))&amp;" | "&amp;INDEX(Mapping!$B$30:$B$41,MATCH($B895,Mapping!$A$30:$A$41,0)))</f>
        <v>Total new policy | Other manufacturing | Biomass</v>
      </c>
      <c r="I895" s="5" t="str">
        <f>INDEX(Variables!$C$5:$C$65,MATCH($A895,Variables!$A$5:$A$65,0))</f>
        <v>$/GJ</v>
      </c>
      <c r="J895" s="5" t="str">
        <f>INDEX(Variables!$E$5:$E$65,MATCH($A895,Variables!$A$5:$A$65,0))</f>
        <v>New carbon tax + new excise tax</v>
      </c>
      <c r="K895" s="5"/>
      <c r="L895" s="23" t="str">
        <f>LOWER(Settings!$C$4)&amp;".mit."&amp;$A895&amp;IF($C895="","","."&amp;$C895&amp;"."&amp;$B895)&amp;IF(INDEX(Variables!$D$5:$D$65,MATCH($A895,Variables!$A$5:$A$65,0))="","","."&amp;INDEX(Variables!$D$5:$D$65,MATCH($A895,Variables!$A$5:$A$65,0)))&amp;"."&amp;L$5</f>
        <v>egy.mit.nce.omn.bio.a.1</v>
      </c>
      <c r="M895" s="38">
        <f t="shared" ref="M895:Z895" si="806">M877+M886</f>
        <v>0</v>
      </c>
      <c r="N895" s="37">
        <f t="shared" si="806"/>
        <v>0</v>
      </c>
      <c r="O895" s="37">
        <f t="shared" si="806"/>
        <v>0</v>
      </c>
      <c r="P895" s="37">
        <f t="shared" si="806"/>
        <v>0</v>
      </c>
      <c r="Q895" s="37">
        <f t="shared" si="806"/>
        <v>0</v>
      </c>
      <c r="R895" s="37">
        <f t="shared" si="806"/>
        <v>0</v>
      </c>
      <c r="S895" s="37">
        <f t="shared" si="806"/>
        <v>0</v>
      </c>
      <c r="T895" s="37">
        <f t="shared" si="806"/>
        <v>0</v>
      </c>
      <c r="U895" s="37">
        <f t="shared" si="806"/>
        <v>0</v>
      </c>
      <c r="V895" s="37">
        <f t="shared" si="806"/>
        <v>0</v>
      </c>
      <c r="W895" s="37">
        <f t="shared" si="806"/>
        <v>0</v>
      </c>
      <c r="X895" s="37">
        <f t="shared" si="806"/>
        <v>0</v>
      </c>
      <c r="Y895" s="37">
        <f t="shared" si="806"/>
        <v>0</v>
      </c>
      <c r="Z895" s="37">
        <f t="shared" si="806"/>
        <v>0</v>
      </c>
      <c r="AA895" s="37"/>
      <c r="AB895" s="23" t="str">
        <f>LOWER(Settings!$C$4)&amp;".mit."&amp;$A895&amp;IF($C895="","","."&amp;$C895&amp;"."&amp;$B895)&amp;IF(INDEX(Variables!$D$5:$D$65,MATCH($A895,Variables!$A$5:$A$65,0))="","","."&amp;INDEX(Variables!$D$5:$D$65,MATCH($A895,Variables!$A$5:$A$65,0)))&amp;"."&amp;AB$5</f>
        <v>egy.mit.nce.omn.bio.a.2</v>
      </c>
      <c r="AC895" s="38">
        <f t="shared" ref="AC895:AP895" si="807">AC877+AC886</f>
        <v>0</v>
      </c>
      <c r="AD895" s="37">
        <f t="shared" si="807"/>
        <v>0</v>
      </c>
      <c r="AE895" s="37">
        <f t="shared" si="807"/>
        <v>0</v>
      </c>
      <c r="AF895" s="37">
        <f t="shared" si="807"/>
        <v>0</v>
      </c>
      <c r="AG895" s="37">
        <f t="shared" si="807"/>
        <v>0</v>
      </c>
      <c r="AH895" s="37">
        <f t="shared" si="807"/>
        <v>0</v>
      </c>
      <c r="AI895" s="37">
        <f t="shared" si="807"/>
        <v>0</v>
      </c>
      <c r="AJ895" s="37">
        <f t="shared" si="807"/>
        <v>0</v>
      </c>
      <c r="AK895" s="37">
        <f t="shared" si="807"/>
        <v>0</v>
      </c>
      <c r="AL895" s="37">
        <f t="shared" si="807"/>
        <v>0</v>
      </c>
      <c r="AM895" s="37">
        <f t="shared" si="807"/>
        <v>0</v>
      </c>
      <c r="AN895" s="37">
        <f t="shared" si="807"/>
        <v>0</v>
      </c>
      <c r="AO895" s="37">
        <f t="shared" si="807"/>
        <v>0</v>
      </c>
      <c r="AP895" s="37">
        <f t="shared" si="807"/>
        <v>0</v>
      </c>
    </row>
    <row r="896" spans="1:42" hidden="1" outlineLevel="2" x14ac:dyDescent="0.25"/>
    <row r="897" spans="1:42" hidden="1" outlineLevel="2" x14ac:dyDescent="0.25">
      <c r="A897" s="5" t="s">
        <v>934</v>
      </c>
      <c r="B897" s="5" t="s">
        <v>869</v>
      </c>
      <c r="C897" s="5" t="s">
        <v>892</v>
      </c>
      <c r="D897" s="37">
        <f>INDEX(Inputs!$R$5:$R$132,MATCH($B897&amp;"|"&amp;$C897,Inputs!$A$5:$A$132,0))</f>
        <v>3</v>
      </c>
      <c r="E897" s="37">
        <f>INDEX(Inputs!$S$5:$S$132,MATCH($B897&amp;"|"&amp;$C897,Inputs!$A$5:$A$132,0))</f>
        <v>0</v>
      </c>
      <c r="F897" s="36"/>
      <c r="G897" s="36"/>
      <c r="H897" s="5" t="str">
        <f>INDEX(Variables!$B$5:$B$65,MATCH($A897,Variables!$A$5:$A$65,0))&amp;IF($C897="",""," | "&amp;INDEX(Mapping!$B$5:$B$26,MATCH($C897,Mapping!$A$5:$A$26,0))&amp;" | "&amp;INDEX(Mapping!$B$30:$B$41,MATCH($B897,Mapping!$A$30:$A$41,0)))</f>
        <v>After-tax price | Other manufacturing | Coal</v>
      </c>
      <c r="I897" s="5" t="str">
        <f>INDEX(Variables!$C$5:$C$65,MATCH($A897,Variables!$A$5:$A$65,0))</f>
        <v>$/GJ real</v>
      </c>
      <c r="J897" s="5" t="str">
        <f>INDEX(Variables!$E$5:$E$65,MATCH($A897,Variables!$A$5:$A$65,0))</f>
        <v>max(rpb of the price fuel + nce x (1 + VAT rate), 0.01)</v>
      </c>
      <c r="K897" s="5"/>
      <c r="L897" s="23" t="str">
        <f>LOWER(Settings!$C$4)&amp;".mit."&amp;$A897&amp;IF($C897="","","."&amp;$C897&amp;"."&amp;$B897)&amp;IF(INDEX(Variables!$D$5:$D$65,MATCH($A897,Variables!$A$5:$A$65,0))="","","."&amp;INDEX(Variables!$D$5:$D$65,MATCH($A897,Variables!$A$5:$A$65,0)))&amp;"."&amp;L$5</f>
        <v>egy.mit.atp.omn.coa.e.1</v>
      </c>
      <c r="M897" s="38">
        <f t="shared" ref="M897:Y897" si="808">MAX(INDEX(M$184:M$195,$D897)+M888*(1+$E897),0.01)</f>
        <v>11.467079025356757</v>
      </c>
      <c r="N897" s="37">
        <f t="shared" si="808"/>
        <v>8.8301631277145294</v>
      </c>
      <c r="O897" s="37">
        <f t="shared" si="808"/>
        <v>7.7211744405825611</v>
      </c>
      <c r="P897" s="37">
        <f t="shared" si="808"/>
        <v>7.2747771385179094</v>
      </c>
      <c r="Q897" s="37">
        <f t="shared" si="808"/>
        <v>7.5207397457979015</v>
      </c>
      <c r="R897" s="37">
        <f t="shared" si="808"/>
        <v>7.5762227077119633</v>
      </c>
      <c r="S897" s="37">
        <f t="shared" si="808"/>
        <v>7.5499147722595765</v>
      </c>
      <c r="T897" s="37">
        <f t="shared" si="808"/>
        <v>7.5217026616253753</v>
      </c>
      <c r="U897" s="37">
        <f t="shared" si="808"/>
        <v>7.4915083708146737</v>
      </c>
      <c r="V897" s="37">
        <f t="shared" si="808"/>
        <v>7.4623696512197375</v>
      </c>
      <c r="W897" s="37">
        <f t="shared" si="808"/>
        <v>7.4623696512197375</v>
      </c>
      <c r="X897" s="37">
        <f t="shared" si="808"/>
        <v>7.4623696512197375</v>
      </c>
      <c r="Y897" s="37">
        <f t="shared" si="808"/>
        <v>7.4623696512197375</v>
      </c>
      <c r="Z897" s="39">
        <f>POSTTAX(INDEX(Z$184:Z$195,$D897),Z888,$E897)</f>
        <v>7.4623696512197375</v>
      </c>
      <c r="AA897" s="39"/>
      <c r="AB897" s="23" t="str">
        <f>LOWER(Settings!$C$4)&amp;".mit."&amp;$A897&amp;IF($C897="","","."&amp;$C897&amp;"."&amp;$B897)&amp;IF(INDEX(Variables!$D$5:$D$65,MATCH($A897,Variables!$A$5:$A$65,0))="","","."&amp;INDEX(Variables!$D$5:$D$65,MATCH($A897,Variables!$A$5:$A$65,0)))&amp;"."&amp;AB$5</f>
        <v>egy.mit.atp.omn.coa.e.2</v>
      </c>
      <c r="AC897" s="38">
        <f t="shared" ref="AC897:AO897" si="809">MAX(INDEX(AC$184:AC$195,$D897)+AC888*(1+$E897),0.01)</f>
        <v>11.467079025356757</v>
      </c>
      <c r="AD897" s="37">
        <f t="shared" si="809"/>
        <v>8.8301631277145294</v>
      </c>
      <c r="AE897" s="37">
        <f t="shared" si="809"/>
        <v>7.7211744405825611</v>
      </c>
      <c r="AF897" s="37">
        <f t="shared" si="809"/>
        <v>7.2747771385179094</v>
      </c>
      <c r="AG897" s="37">
        <f t="shared" si="809"/>
        <v>7.5207397457979015</v>
      </c>
      <c r="AH897" s="37">
        <f t="shared" si="809"/>
        <v>9.5762227077119633</v>
      </c>
      <c r="AI897" s="37">
        <f t="shared" si="809"/>
        <v>9.5499147722595765</v>
      </c>
      <c r="AJ897" s="37">
        <f t="shared" si="809"/>
        <v>9.5217026616253762</v>
      </c>
      <c r="AK897" s="37">
        <f t="shared" si="809"/>
        <v>9.4915083708146746</v>
      </c>
      <c r="AL897" s="37">
        <f t="shared" si="809"/>
        <v>9.4623696512197384</v>
      </c>
      <c r="AM897" s="37">
        <f t="shared" si="809"/>
        <v>9.4623696512197384</v>
      </c>
      <c r="AN897" s="37">
        <f t="shared" si="809"/>
        <v>9.4623696512197384</v>
      </c>
      <c r="AO897" s="37">
        <f t="shared" si="809"/>
        <v>9.4623696512197384</v>
      </c>
      <c r="AP897" s="39">
        <f>POSTTAX(INDEX(AP$184:AP$195,$D897),AP888,$E897)</f>
        <v>9.4623696512197384</v>
      </c>
    </row>
    <row r="898" spans="1:42" hidden="1" outlineLevel="2" x14ac:dyDescent="0.25">
      <c r="A898" s="5" t="s">
        <v>934</v>
      </c>
      <c r="B898" s="5" t="s">
        <v>871</v>
      </c>
      <c r="C898" s="5" t="s">
        <v>892</v>
      </c>
      <c r="D898" s="37">
        <f>INDEX(Inputs!$R$5:$R$132,MATCH($B898&amp;"|"&amp;$C898,Inputs!$A$5:$A$132,0))</f>
        <v>6</v>
      </c>
      <c r="E898" s="37">
        <f>INDEX(Inputs!$S$5:$S$132,MATCH($B898&amp;"|"&amp;$C898,Inputs!$A$5:$A$132,0))</f>
        <v>0</v>
      </c>
      <c r="F898" s="36"/>
      <c r="G898" s="36"/>
      <c r="H898" s="5" t="str">
        <f>INDEX(Variables!$B$5:$B$65,MATCH($A898,Variables!$A$5:$A$65,0))&amp;IF($C898="",""," | "&amp;INDEX(Mapping!$B$5:$B$26,MATCH($C898,Mapping!$A$5:$A$26,0))&amp;" | "&amp;INDEX(Mapping!$B$30:$B$41,MATCH($B898,Mapping!$A$30:$A$41,0)))</f>
        <v>After-tax price | Other manufacturing | Natural gas</v>
      </c>
      <c r="I898" s="5" t="str">
        <f>INDEX(Variables!$C$5:$C$65,MATCH($A898,Variables!$A$5:$A$65,0))</f>
        <v>$/GJ real</v>
      </c>
      <c r="J898" s="5" t="str">
        <f>INDEX(Variables!$E$5:$E$65,MATCH($A898,Variables!$A$5:$A$65,0))</f>
        <v>max(rpb of the price fuel + nce x (1 + VAT rate), 0.01)</v>
      </c>
      <c r="K898" s="5"/>
      <c r="L898" s="23" t="str">
        <f>LOWER(Settings!$C$4)&amp;".mit."&amp;$A898&amp;IF($C898="","","."&amp;$C898&amp;"."&amp;$B898)&amp;IF(INDEX(Variables!$D$5:$D$65,MATCH($A898,Variables!$A$5:$A$65,0))="","","."&amp;INDEX(Variables!$D$5:$D$65,MATCH($A898,Variables!$A$5:$A$65,0)))&amp;"."&amp;L$5</f>
        <v>egy.mit.atp.omn.nga.e.1</v>
      </c>
      <c r="M898" s="38">
        <f t="shared" ref="M898:Y898" si="810">MAX(INDEX(M$184:M$195,$D898)+M889*(1+$E898),0.01)</f>
        <v>5.3362217651456945</v>
      </c>
      <c r="N898" s="37">
        <f t="shared" si="810"/>
        <v>5.010091319619435</v>
      </c>
      <c r="O898" s="37">
        <f t="shared" si="810"/>
        <v>5.0870036796421561</v>
      </c>
      <c r="P898" s="37">
        <f t="shared" si="810"/>
        <v>5.0870036796421561</v>
      </c>
      <c r="Q898" s="37">
        <f t="shared" si="810"/>
        <v>5.0870036796421561</v>
      </c>
      <c r="R898" s="37">
        <f t="shared" si="810"/>
        <v>5.0870036796421561</v>
      </c>
      <c r="S898" s="37">
        <f t="shared" si="810"/>
        <v>5.0870036796421561</v>
      </c>
      <c r="T898" s="37">
        <f t="shared" si="810"/>
        <v>5.0870036796421561</v>
      </c>
      <c r="U898" s="37">
        <f t="shared" si="810"/>
        <v>5.0870036796421561</v>
      </c>
      <c r="V898" s="37">
        <f t="shared" si="810"/>
        <v>5.0870036796421561</v>
      </c>
      <c r="W898" s="37">
        <f t="shared" si="810"/>
        <v>5.0870036796421561</v>
      </c>
      <c r="X898" s="37">
        <f t="shared" si="810"/>
        <v>5.0870036796421561</v>
      </c>
      <c r="Y898" s="37">
        <f t="shared" si="810"/>
        <v>5.0870036796421561</v>
      </c>
      <c r="Z898" s="39">
        <f>POSTTAX(INDEX(Z$184:Z$195,$D898),Z889,$E898)</f>
        <v>5.0870036796421561</v>
      </c>
      <c r="AA898" s="39"/>
      <c r="AB898" s="23" t="str">
        <f>LOWER(Settings!$C$4)&amp;".mit."&amp;$A898&amp;IF($C898="","","."&amp;$C898&amp;"."&amp;$B898)&amp;IF(INDEX(Variables!$D$5:$D$65,MATCH($A898,Variables!$A$5:$A$65,0))="","","."&amp;INDEX(Variables!$D$5:$D$65,MATCH($A898,Variables!$A$5:$A$65,0)))&amp;"."&amp;AB$5</f>
        <v>egy.mit.atp.omn.nga.e.2</v>
      </c>
      <c r="AC898" s="38">
        <f t="shared" ref="AC898:AO898" si="811">MAX(INDEX(AC$184:AC$195,$D898)+AC889*(1+$E898),0.01)</f>
        <v>5.3362217651456945</v>
      </c>
      <c r="AD898" s="37">
        <f t="shared" si="811"/>
        <v>5.010091319619435</v>
      </c>
      <c r="AE898" s="37">
        <f t="shared" si="811"/>
        <v>5.0870036796421561</v>
      </c>
      <c r="AF898" s="37">
        <f t="shared" si="811"/>
        <v>5.0870036796421561</v>
      </c>
      <c r="AG898" s="37">
        <f t="shared" si="811"/>
        <v>5.0870036796421561</v>
      </c>
      <c r="AH898" s="37">
        <f t="shared" si="811"/>
        <v>6.2030036796421566</v>
      </c>
      <c r="AI898" s="37">
        <f t="shared" si="811"/>
        <v>6.2030036796421566</v>
      </c>
      <c r="AJ898" s="37">
        <f t="shared" si="811"/>
        <v>6.2030036796421566</v>
      </c>
      <c r="AK898" s="37">
        <f t="shared" si="811"/>
        <v>6.2030036796421566</v>
      </c>
      <c r="AL898" s="37">
        <f t="shared" si="811"/>
        <v>6.2030036796421566</v>
      </c>
      <c r="AM898" s="37">
        <f t="shared" si="811"/>
        <v>6.2030036796421566</v>
      </c>
      <c r="AN898" s="37">
        <f t="shared" si="811"/>
        <v>6.2030036796421566</v>
      </c>
      <c r="AO898" s="37">
        <f t="shared" si="811"/>
        <v>6.2030036796421566</v>
      </c>
      <c r="AP898" s="39">
        <f>POSTTAX(INDEX(AP$184:AP$195,$D898),AP889,$E898)</f>
        <v>6.2030036796421566</v>
      </c>
    </row>
    <row r="899" spans="1:42" hidden="1" outlineLevel="2" x14ac:dyDescent="0.25">
      <c r="A899" s="5" t="s">
        <v>934</v>
      </c>
      <c r="B899" s="5" t="s">
        <v>872</v>
      </c>
      <c r="C899" s="5" t="s">
        <v>892</v>
      </c>
      <c r="D899" s="37">
        <f>INDEX(Inputs!$R$5:$R$132,MATCH($B899&amp;"|"&amp;$C899,Inputs!$A$5:$A$132,0))</f>
        <v>7</v>
      </c>
      <c r="E899" s="37">
        <f>INDEX(Inputs!$S$5:$S$132,MATCH($B899&amp;"|"&amp;$C899,Inputs!$A$5:$A$132,0))</f>
        <v>0.14000000000000001</v>
      </c>
      <c r="F899" s="36"/>
      <c r="G899" s="36"/>
      <c r="H899" s="5" t="str">
        <f>INDEX(Variables!$B$5:$B$65,MATCH($A899,Variables!$A$5:$A$65,0))&amp;IF($C899="",""," | "&amp;INDEX(Mapping!$B$5:$B$26,MATCH($C899,Mapping!$A$5:$A$26,0))&amp;" | "&amp;INDEX(Mapping!$B$30:$B$41,MATCH($B899,Mapping!$A$30:$A$41,0)))</f>
        <v>After-tax price | Other manufacturing | Gasoline</v>
      </c>
      <c r="I899" s="5" t="str">
        <f>INDEX(Variables!$C$5:$C$65,MATCH($A899,Variables!$A$5:$A$65,0))</f>
        <v>$/GJ real</v>
      </c>
      <c r="J899" s="5" t="str">
        <f>INDEX(Variables!$E$5:$E$65,MATCH($A899,Variables!$A$5:$A$65,0))</f>
        <v>max(rpb of the price fuel + nce x (1 + VAT rate), 0.01)</v>
      </c>
      <c r="K899" s="5"/>
      <c r="L899" s="23" t="str">
        <f>LOWER(Settings!$C$4)&amp;".mit."&amp;$A899&amp;IF($C899="","","."&amp;$C899&amp;"."&amp;$B899)&amp;IF(INDEX(Variables!$D$5:$D$65,MATCH($A899,Variables!$A$5:$A$65,0))="","","."&amp;INDEX(Variables!$D$5:$D$65,MATCH($A899,Variables!$A$5:$A$65,0)))&amp;"."&amp;L$5</f>
        <v>egy.mit.atp.omn.gso.e.1</v>
      </c>
      <c r="M899" s="38">
        <f t="shared" ref="M899:Y899" si="812">MAX(INDEX(M$184:M$195,$D899)+M890*(1+$E899),0.01)</f>
        <v>17.158693776206693</v>
      </c>
      <c r="N899" s="37">
        <f t="shared" si="812"/>
        <v>11.745025717344719</v>
      </c>
      <c r="O899" s="37">
        <f t="shared" si="812"/>
        <v>9.5760091057976258</v>
      </c>
      <c r="P899" s="37">
        <f t="shared" si="812"/>
        <v>9.5760091057976258</v>
      </c>
      <c r="Q899" s="37">
        <f t="shared" si="812"/>
        <v>9.5760091057976258</v>
      </c>
      <c r="R899" s="37">
        <f t="shared" si="812"/>
        <v>9.5760091057976258</v>
      </c>
      <c r="S899" s="37">
        <f t="shared" si="812"/>
        <v>9.5760091057976258</v>
      </c>
      <c r="T899" s="37">
        <f t="shared" si="812"/>
        <v>9.5760091057976258</v>
      </c>
      <c r="U899" s="37">
        <f t="shared" si="812"/>
        <v>9.5760091057976258</v>
      </c>
      <c r="V899" s="37">
        <f t="shared" si="812"/>
        <v>9.5760091057976258</v>
      </c>
      <c r="W899" s="37">
        <f t="shared" si="812"/>
        <v>9.5760091057976258</v>
      </c>
      <c r="X899" s="37">
        <f t="shared" si="812"/>
        <v>9.5760091057976258</v>
      </c>
      <c r="Y899" s="37">
        <f t="shared" si="812"/>
        <v>9.5760091057976258</v>
      </c>
      <c r="Z899" s="39">
        <f>POSTTAX(INDEX(Z$184:Z$195,$D899),Z890,$E899)</f>
        <v>9.5760091057976258</v>
      </c>
      <c r="AA899" s="39"/>
      <c r="AB899" s="23" t="str">
        <f>LOWER(Settings!$C$4)&amp;".mit."&amp;$A899&amp;IF($C899="","","."&amp;$C899&amp;"."&amp;$B899)&amp;IF(INDEX(Variables!$D$5:$D$65,MATCH($A899,Variables!$A$5:$A$65,0))="","","."&amp;INDEX(Variables!$D$5:$D$65,MATCH($A899,Variables!$A$5:$A$65,0)))&amp;"."&amp;AB$5</f>
        <v>egy.mit.atp.omn.gso.e.2</v>
      </c>
      <c r="AC899" s="38">
        <f t="shared" ref="AC899:AO899" si="813">MAX(INDEX(AC$184:AC$195,$D899)+AC890*(1+$E899),0.01)</f>
        <v>17.158693776206693</v>
      </c>
      <c r="AD899" s="37">
        <f t="shared" si="813"/>
        <v>11.745025717344719</v>
      </c>
      <c r="AE899" s="37">
        <f t="shared" si="813"/>
        <v>9.5760091057976258</v>
      </c>
      <c r="AF899" s="37">
        <f t="shared" si="813"/>
        <v>9.5760091057976258</v>
      </c>
      <c r="AG899" s="37">
        <f t="shared" si="813"/>
        <v>9.5760091057976258</v>
      </c>
      <c r="AH899" s="37">
        <f t="shared" si="813"/>
        <v>11.121689505797626</v>
      </c>
      <c r="AI899" s="37">
        <f t="shared" si="813"/>
        <v>11.121689505797626</v>
      </c>
      <c r="AJ899" s="37">
        <f t="shared" si="813"/>
        <v>11.121689505797626</v>
      </c>
      <c r="AK899" s="37">
        <f t="shared" si="813"/>
        <v>11.121689505797626</v>
      </c>
      <c r="AL899" s="37">
        <f t="shared" si="813"/>
        <v>11.121689505797626</v>
      </c>
      <c r="AM899" s="37">
        <f t="shared" si="813"/>
        <v>11.121689505797626</v>
      </c>
      <c r="AN899" s="37">
        <f t="shared" si="813"/>
        <v>11.121689505797626</v>
      </c>
      <c r="AO899" s="37">
        <f t="shared" si="813"/>
        <v>11.121689505797626</v>
      </c>
      <c r="AP899" s="39">
        <f>POSTTAX(INDEX(AP$184:AP$195,$D899),AP890,$E899)</f>
        <v>11.121689505797626</v>
      </c>
    </row>
    <row r="900" spans="1:42" hidden="1" outlineLevel="2" x14ac:dyDescent="0.25">
      <c r="A900" s="5" t="s">
        <v>934</v>
      </c>
      <c r="B900" s="5" t="s">
        <v>873</v>
      </c>
      <c r="C900" s="5" t="s">
        <v>892</v>
      </c>
      <c r="D900" s="37">
        <f>INDEX(Inputs!$R$5:$R$132,MATCH($B900&amp;"|"&amp;$C900,Inputs!$A$5:$A$132,0))</f>
        <v>8</v>
      </c>
      <c r="E900" s="37">
        <f>INDEX(Inputs!$S$5:$S$132,MATCH($B900&amp;"|"&amp;$C900,Inputs!$A$5:$A$132,0))</f>
        <v>0.14000000000000001</v>
      </c>
      <c r="F900" s="36"/>
      <c r="G900" s="36"/>
      <c r="H900" s="5" t="str">
        <f>INDEX(Variables!$B$5:$B$65,MATCH($A900,Variables!$A$5:$A$65,0))&amp;IF($C900="",""," | "&amp;INDEX(Mapping!$B$5:$B$26,MATCH($C900,Mapping!$A$5:$A$26,0))&amp;" | "&amp;INDEX(Mapping!$B$30:$B$41,MATCH($B900,Mapping!$A$30:$A$41,0)))</f>
        <v>After-tax price | Other manufacturing | Diesel</v>
      </c>
      <c r="I900" s="5" t="str">
        <f>INDEX(Variables!$C$5:$C$65,MATCH($A900,Variables!$A$5:$A$65,0))</f>
        <v>$/GJ real</v>
      </c>
      <c r="J900" s="5" t="str">
        <f>INDEX(Variables!$E$5:$E$65,MATCH($A900,Variables!$A$5:$A$65,0))</f>
        <v>max(rpb of the price fuel + nce x (1 + VAT rate), 0.01)</v>
      </c>
      <c r="K900" s="5"/>
      <c r="L900" s="23" t="str">
        <f>LOWER(Settings!$C$4)&amp;".mit."&amp;$A900&amp;IF($C900="","","."&amp;$C900&amp;"."&amp;$B900)&amp;IF(INDEX(Variables!$D$5:$D$65,MATCH($A900,Variables!$A$5:$A$65,0))="","","."&amp;INDEX(Variables!$D$5:$D$65,MATCH($A900,Variables!$A$5:$A$65,0)))&amp;"."&amp;L$5</f>
        <v>egy.mit.atp.omn.die.e.1</v>
      </c>
      <c r="M900" s="38">
        <f t="shared" ref="M900:Y900" si="814">MAX(INDEX(M$184:M$195,$D900)+M891*(1+$E900),0.01)</f>
        <v>11.119692825057085</v>
      </c>
      <c r="N900" s="37">
        <f t="shared" si="814"/>
        <v>7.5420264416843619</v>
      </c>
      <c r="O900" s="37">
        <f t="shared" si="814"/>
        <v>6.6774643953035433</v>
      </c>
      <c r="P900" s="37">
        <f t="shared" si="814"/>
        <v>6.6774643953035433</v>
      </c>
      <c r="Q900" s="37">
        <f t="shared" si="814"/>
        <v>6.6774643953035433</v>
      </c>
      <c r="R900" s="37">
        <f t="shared" si="814"/>
        <v>6.6774643953035433</v>
      </c>
      <c r="S900" s="37">
        <f t="shared" si="814"/>
        <v>6.6774643953035433</v>
      </c>
      <c r="T900" s="37">
        <f t="shared" si="814"/>
        <v>6.6774643953035433</v>
      </c>
      <c r="U900" s="37">
        <f t="shared" si="814"/>
        <v>6.6774643953035433</v>
      </c>
      <c r="V900" s="37">
        <f t="shared" si="814"/>
        <v>6.6774643953035433</v>
      </c>
      <c r="W900" s="37">
        <f t="shared" si="814"/>
        <v>6.6774643953035433</v>
      </c>
      <c r="X900" s="37">
        <f t="shared" si="814"/>
        <v>6.6774643953035433</v>
      </c>
      <c r="Y900" s="37">
        <f t="shared" si="814"/>
        <v>6.6774643953035433</v>
      </c>
      <c r="Z900" s="39">
        <f>POSTTAX(INDEX(Z$184:Z$195,$D900),Z891,$E900)</f>
        <v>6.6774643953035433</v>
      </c>
      <c r="AA900" s="39"/>
      <c r="AB900" s="23" t="str">
        <f>LOWER(Settings!$C$4)&amp;".mit."&amp;$A900&amp;IF($C900="","","."&amp;$C900&amp;"."&amp;$B900)&amp;IF(INDEX(Variables!$D$5:$D$65,MATCH($A900,Variables!$A$5:$A$65,0))="","","."&amp;INDEX(Variables!$D$5:$D$65,MATCH($A900,Variables!$A$5:$A$65,0)))&amp;"."&amp;AB$5</f>
        <v>egy.mit.atp.omn.die.e.2</v>
      </c>
      <c r="AC900" s="38">
        <f t="shared" ref="AC900:AO900" si="815">MAX(INDEX(AC$184:AC$195,$D900)+AC891*(1+$E900),0.01)</f>
        <v>11.119692825057085</v>
      </c>
      <c r="AD900" s="37">
        <f t="shared" si="815"/>
        <v>7.5420264416843619</v>
      </c>
      <c r="AE900" s="37">
        <f t="shared" si="815"/>
        <v>6.6774643953035433</v>
      </c>
      <c r="AF900" s="37">
        <f t="shared" si="815"/>
        <v>6.6774643953035433</v>
      </c>
      <c r="AG900" s="37">
        <f t="shared" si="815"/>
        <v>6.6774643953035433</v>
      </c>
      <c r="AH900" s="37">
        <f t="shared" si="815"/>
        <v>8.3155303953035435</v>
      </c>
      <c r="AI900" s="37">
        <f t="shared" si="815"/>
        <v>8.3155303953035435</v>
      </c>
      <c r="AJ900" s="37">
        <f t="shared" si="815"/>
        <v>8.3155303953035435</v>
      </c>
      <c r="AK900" s="37">
        <f t="shared" si="815"/>
        <v>8.3155303953035435</v>
      </c>
      <c r="AL900" s="37">
        <f t="shared" si="815"/>
        <v>8.3155303953035435</v>
      </c>
      <c r="AM900" s="37">
        <f t="shared" si="815"/>
        <v>8.3155303953035435</v>
      </c>
      <c r="AN900" s="37">
        <f t="shared" si="815"/>
        <v>8.3155303953035435</v>
      </c>
      <c r="AO900" s="37">
        <f t="shared" si="815"/>
        <v>8.3155303953035435</v>
      </c>
      <c r="AP900" s="39">
        <f>POSTTAX(INDEX(AP$184:AP$195,$D900),AP891,$E900)</f>
        <v>8.3155303953035435</v>
      </c>
    </row>
    <row r="901" spans="1:42" hidden="1" outlineLevel="2" x14ac:dyDescent="0.25">
      <c r="A901" s="5" t="s">
        <v>934</v>
      </c>
      <c r="B901" s="5" t="s">
        <v>874</v>
      </c>
      <c r="C901" s="5" t="s">
        <v>892</v>
      </c>
      <c r="D901" s="37">
        <f>INDEX(Inputs!$R$5:$R$132,MATCH($B901&amp;"|"&amp;$C901,Inputs!$A$5:$A$132,0))</f>
        <v>9</v>
      </c>
      <c r="E901" s="37">
        <f>INDEX(Inputs!$S$5:$S$132,MATCH($B901&amp;"|"&amp;$C901,Inputs!$A$5:$A$132,0))</f>
        <v>0.14000000000000001</v>
      </c>
      <c r="F901" s="36"/>
      <c r="G901" s="36"/>
      <c r="H901" s="5" t="str">
        <f>INDEX(Variables!$B$5:$B$65,MATCH($A901,Variables!$A$5:$A$65,0))&amp;IF($C901="",""," | "&amp;INDEX(Mapping!$B$5:$B$26,MATCH($C901,Mapping!$A$5:$A$26,0))&amp;" | "&amp;INDEX(Mapping!$B$30:$B$41,MATCH($B901,Mapping!$A$30:$A$41,0)))</f>
        <v>After-tax price | Other manufacturing | LPG</v>
      </c>
      <c r="I901" s="5" t="str">
        <f>INDEX(Variables!$C$5:$C$65,MATCH($A901,Variables!$A$5:$A$65,0))</f>
        <v>$/GJ real</v>
      </c>
      <c r="J901" s="5" t="str">
        <f>INDEX(Variables!$E$5:$E$65,MATCH($A901,Variables!$A$5:$A$65,0))</f>
        <v>max(rpb of the price fuel + nce x (1 + VAT rate), 0.01)</v>
      </c>
      <c r="K901" s="5"/>
      <c r="L901" s="23" t="str">
        <f>LOWER(Settings!$C$4)&amp;".mit."&amp;$A901&amp;IF($C901="","","."&amp;$C901&amp;"."&amp;$B901)&amp;IF(INDEX(Variables!$D$5:$D$65,MATCH($A901,Variables!$A$5:$A$65,0))="","","."&amp;INDEX(Variables!$D$5:$D$65,MATCH($A901,Variables!$A$5:$A$65,0)))&amp;"."&amp;L$5</f>
        <v>egy.mit.atp.omn.lpg.e.1</v>
      </c>
      <c r="M901" s="38">
        <f t="shared" ref="M901:Y901" si="816">MAX(INDEX(M$184:M$195,$D901)+M892*(1+$E901),0.01)</f>
        <v>6.8368630121281031</v>
      </c>
      <c r="N901" s="37">
        <f t="shared" si="816"/>
        <v>3.9105675147185019</v>
      </c>
      <c r="O901" s="37">
        <f t="shared" si="816"/>
        <v>3.188808442669151</v>
      </c>
      <c r="P901" s="37">
        <f t="shared" si="816"/>
        <v>3.188808442669151</v>
      </c>
      <c r="Q901" s="37">
        <f t="shared" si="816"/>
        <v>3.188808442669151</v>
      </c>
      <c r="R901" s="37">
        <f t="shared" si="816"/>
        <v>3.188808442669151</v>
      </c>
      <c r="S901" s="37">
        <f t="shared" si="816"/>
        <v>3.188808442669151</v>
      </c>
      <c r="T901" s="37">
        <f t="shared" si="816"/>
        <v>3.188808442669151</v>
      </c>
      <c r="U901" s="37">
        <f t="shared" si="816"/>
        <v>3.188808442669151</v>
      </c>
      <c r="V901" s="37">
        <f t="shared" si="816"/>
        <v>3.188808442669151</v>
      </c>
      <c r="W901" s="37">
        <f t="shared" si="816"/>
        <v>3.188808442669151</v>
      </c>
      <c r="X901" s="37">
        <f t="shared" si="816"/>
        <v>3.188808442669151</v>
      </c>
      <c r="Y901" s="37">
        <f t="shared" si="816"/>
        <v>3.188808442669151</v>
      </c>
      <c r="Z901" s="39">
        <f>POSTTAX(INDEX(Z$184:Z$195,$D901),Z892,$E901)</f>
        <v>3.188808442669151</v>
      </c>
      <c r="AA901" s="39"/>
      <c r="AB901" s="23" t="str">
        <f>LOWER(Settings!$C$4)&amp;".mit."&amp;$A901&amp;IF($C901="","","."&amp;$C901&amp;"."&amp;$B901)&amp;IF(INDEX(Variables!$D$5:$D$65,MATCH($A901,Variables!$A$5:$A$65,0))="","","."&amp;INDEX(Variables!$D$5:$D$65,MATCH($A901,Variables!$A$5:$A$65,0)))&amp;"."&amp;AB$5</f>
        <v>egy.mit.atp.omn.lpg.e.2</v>
      </c>
      <c r="AC901" s="38">
        <f t="shared" ref="AC901:AO901" si="817">MAX(INDEX(AC$184:AC$195,$D901)+AC892*(1+$E901),0.01)</f>
        <v>6.8368630121281031</v>
      </c>
      <c r="AD901" s="37">
        <f t="shared" si="817"/>
        <v>3.9105675147185019</v>
      </c>
      <c r="AE901" s="37">
        <f t="shared" si="817"/>
        <v>3.188808442669151</v>
      </c>
      <c r="AF901" s="37">
        <f t="shared" si="817"/>
        <v>3.188808442669151</v>
      </c>
      <c r="AG901" s="37">
        <f t="shared" si="817"/>
        <v>3.188808442669151</v>
      </c>
      <c r="AH901" s="37">
        <f t="shared" si="817"/>
        <v>4.7528884426691516</v>
      </c>
      <c r="AI901" s="37">
        <f t="shared" si="817"/>
        <v>4.7528884426691516</v>
      </c>
      <c r="AJ901" s="37">
        <f t="shared" si="817"/>
        <v>4.7528884426691516</v>
      </c>
      <c r="AK901" s="37">
        <f t="shared" si="817"/>
        <v>4.7528884426691516</v>
      </c>
      <c r="AL901" s="37">
        <f t="shared" si="817"/>
        <v>4.7528884426691516</v>
      </c>
      <c r="AM901" s="37">
        <f t="shared" si="817"/>
        <v>4.7528884426691516</v>
      </c>
      <c r="AN901" s="37">
        <f t="shared" si="817"/>
        <v>4.7528884426691516</v>
      </c>
      <c r="AO901" s="37">
        <f t="shared" si="817"/>
        <v>4.7528884426691516</v>
      </c>
      <c r="AP901" s="39">
        <f>POSTTAX(INDEX(AP$184:AP$195,$D901),AP892,$E901)</f>
        <v>4.7528884426691516</v>
      </c>
    </row>
    <row r="902" spans="1:42" hidden="1" outlineLevel="2" x14ac:dyDescent="0.25">
      <c r="A902" s="5" t="s">
        <v>934</v>
      </c>
      <c r="B902" s="5" t="s">
        <v>875</v>
      </c>
      <c r="C902" s="5" t="s">
        <v>892</v>
      </c>
      <c r="D902" s="37">
        <f>INDEX(Inputs!$R$5:$R$132,MATCH($B902&amp;"|"&amp;$C902,Inputs!$A$5:$A$132,0))</f>
        <v>10</v>
      </c>
      <c r="E902" s="37">
        <f>INDEX(Inputs!$S$5:$S$132,MATCH($B902&amp;"|"&amp;$C902,Inputs!$A$5:$A$132,0))</f>
        <v>0.14000000000000001</v>
      </c>
      <c r="F902" s="36"/>
      <c r="G902" s="36"/>
      <c r="H902" s="5" t="str">
        <f>INDEX(Variables!$B$5:$B$65,MATCH($A902,Variables!$A$5:$A$65,0))&amp;IF($C902="",""," | "&amp;INDEX(Mapping!$B$5:$B$26,MATCH($C902,Mapping!$A$5:$A$26,0))&amp;" | "&amp;INDEX(Mapping!$B$30:$B$41,MATCH($B902,Mapping!$A$30:$A$41,0)))</f>
        <v>After-tax price | Other manufacturing | Kerosene</v>
      </c>
      <c r="I902" s="5" t="str">
        <f>INDEX(Variables!$C$5:$C$65,MATCH($A902,Variables!$A$5:$A$65,0))</f>
        <v>$/GJ real</v>
      </c>
      <c r="J902" s="5" t="str">
        <f>INDEX(Variables!$E$5:$E$65,MATCH($A902,Variables!$A$5:$A$65,0))</f>
        <v>max(rpb of the price fuel + nce x (1 + VAT rate), 0.01)</v>
      </c>
      <c r="K902" s="5"/>
      <c r="L902" s="23" t="str">
        <f>LOWER(Settings!$C$4)&amp;".mit."&amp;$A902&amp;IF($C902="","","."&amp;$C902&amp;"."&amp;$B902)&amp;IF(INDEX(Variables!$D$5:$D$65,MATCH($A902,Variables!$A$5:$A$65,0))="","","."&amp;INDEX(Variables!$D$5:$D$65,MATCH($A902,Variables!$A$5:$A$65,0)))&amp;"."&amp;L$5</f>
        <v>egy.mit.atp.omn.ker.e.1</v>
      </c>
      <c r="M902" s="38">
        <f t="shared" ref="M902:Y902" si="818">MAX(INDEX(M$184:M$195,$D902)+M893*(1+$E902),0.01)</f>
        <v>10.986063950621936</v>
      </c>
      <c r="N902" s="37">
        <f t="shared" si="818"/>
        <v>6.857917857789996</v>
      </c>
      <c r="O902" s="37">
        <f t="shared" si="818"/>
        <v>6.4691178449557931</v>
      </c>
      <c r="P902" s="37">
        <f t="shared" si="818"/>
        <v>6.4691178449557931</v>
      </c>
      <c r="Q902" s="37">
        <f t="shared" si="818"/>
        <v>6.4691178449557931</v>
      </c>
      <c r="R902" s="37">
        <f t="shared" si="818"/>
        <v>6.4691178449557931</v>
      </c>
      <c r="S902" s="37">
        <f t="shared" si="818"/>
        <v>6.4691178449557931</v>
      </c>
      <c r="T902" s="37">
        <f t="shared" si="818"/>
        <v>6.4691178449557931</v>
      </c>
      <c r="U902" s="37">
        <f t="shared" si="818"/>
        <v>6.4691178449557931</v>
      </c>
      <c r="V902" s="37">
        <f t="shared" si="818"/>
        <v>6.4691178449557931</v>
      </c>
      <c r="W902" s="37">
        <f t="shared" si="818"/>
        <v>6.4691178449557931</v>
      </c>
      <c r="X902" s="37">
        <f t="shared" si="818"/>
        <v>6.4691178449557931</v>
      </c>
      <c r="Y902" s="37">
        <f t="shared" si="818"/>
        <v>6.4691178449557931</v>
      </c>
      <c r="Z902" s="39">
        <f>POSTTAX(INDEX(Z$184:Z$195,$D902),Z893,$E902)</f>
        <v>6.4691178449557931</v>
      </c>
      <c r="AA902" s="39"/>
      <c r="AB902" s="23" t="str">
        <f>LOWER(Settings!$C$4)&amp;".mit."&amp;$A902&amp;IF($C902="","","."&amp;$C902&amp;"."&amp;$B902)&amp;IF(INDEX(Variables!$D$5:$D$65,MATCH($A902,Variables!$A$5:$A$65,0))="","","."&amp;INDEX(Variables!$D$5:$D$65,MATCH($A902,Variables!$A$5:$A$65,0)))&amp;"."&amp;AB$5</f>
        <v>egy.mit.atp.omn.ker.e.2</v>
      </c>
      <c r="AC902" s="38">
        <f t="shared" ref="AC902:AO902" si="819">MAX(INDEX(AC$184:AC$195,$D902)+AC893*(1+$E902),0.01)</f>
        <v>10.986063950621936</v>
      </c>
      <c r="AD902" s="37">
        <f t="shared" si="819"/>
        <v>6.857917857789996</v>
      </c>
      <c r="AE902" s="37">
        <f t="shared" si="819"/>
        <v>6.4691178449557931</v>
      </c>
      <c r="AF902" s="37">
        <f t="shared" si="819"/>
        <v>6.4691178449557931</v>
      </c>
      <c r="AG902" s="37">
        <f t="shared" si="819"/>
        <v>6.4691178449557931</v>
      </c>
      <c r="AH902" s="37">
        <f t="shared" si="819"/>
        <v>8.0147982449557933</v>
      </c>
      <c r="AI902" s="37">
        <f t="shared" si="819"/>
        <v>8.0147982449557933</v>
      </c>
      <c r="AJ902" s="37">
        <f t="shared" si="819"/>
        <v>8.0147982449557933</v>
      </c>
      <c r="AK902" s="37">
        <f t="shared" si="819"/>
        <v>8.0147982449557933</v>
      </c>
      <c r="AL902" s="37">
        <f t="shared" si="819"/>
        <v>8.0147982449557933</v>
      </c>
      <c r="AM902" s="37">
        <f t="shared" si="819"/>
        <v>8.0147982449557933</v>
      </c>
      <c r="AN902" s="37">
        <f t="shared" si="819"/>
        <v>8.0147982449557933</v>
      </c>
      <c r="AO902" s="37">
        <f t="shared" si="819"/>
        <v>8.0147982449557933</v>
      </c>
      <c r="AP902" s="39">
        <f>POSTTAX(INDEX(AP$184:AP$195,$D902),AP893,$E902)</f>
        <v>8.0147982449557933</v>
      </c>
    </row>
    <row r="903" spans="1:42" hidden="1" outlineLevel="2" x14ac:dyDescent="0.25">
      <c r="A903" s="5" t="s">
        <v>934</v>
      </c>
      <c r="B903" s="5" t="s">
        <v>876</v>
      </c>
      <c r="C903" s="5" t="s">
        <v>892</v>
      </c>
      <c r="D903" s="37">
        <f>INDEX(Inputs!$R$5:$R$132,MATCH($B903&amp;"|"&amp;$C903,Inputs!$A$5:$A$132,0))</f>
        <v>11</v>
      </c>
      <c r="E903" s="37">
        <f>INDEX(Inputs!$S$5:$S$132,MATCH($B903&amp;"|"&amp;$C903,Inputs!$A$5:$A$132,0))</f>
        <v>0.14000000000000001</v>
      </c>
      <c r="F903" s="36"/>
      <c r="G903" s="36"/>
      <c r="H903" s="5" t="str">
        <f>INDEX(Variables!$B$5:$B$65,MATCH($A903,Variables!$A$5:$A$65,0))&amp;IF($C903="",""," | "&amp;INDEX(Mapping!$B$5:$B$26,MATCH($C903,Mapping!$A$5:$A$26,0))&amp;" | "&amp;INDEX(Mapping!$B$30:$B$41,MATCH($B903,Mapping!$A$30:$A$41,0)))</f>
        <v>After-tax price | Other manufacturing | Other oil products</v>
      </c>
      <c r="I903" s="5" t="str">
        <f>INDEX(Variables!$C$5:$C$65,MATCH($A903,Variables!$A$5:$A$65,0))</f>
        <v>$/GJ real</v>
      </c>
      <c r="J903" s="5" t="str">
        <f>INDEX(Variables!$E$5:$E$65,MATCH($A903,Variables!$A$5:$A$65,0))</f>
        <v>max(rpb of the price fuel + nce x (1 + VAT rate), 0.01)</v>
      </c>
      <c r="K903" s="5"/>
      <c r="L903" s="23" t="str">
        <f>LOWER(Settings!$C$4)&amp;".mit."&amp;$A903&amp;IF($C903="","","."&amp;$C903&amp;"."&amp;$B903)&amp;IF(INDEX(Variables!$D$5:$D$65,MATCH($A903,Variables!$A$5:$A$65,0))="","","."&amp;INDEX(Variables!$D$5:$D$65,MATCH($A903,Variables!$A$5:$A$65,0)))&amp;"."&amp;L$5</f>
        <v>egy.mit.atp.omn.oop.e.1</v>
      </c>
      <c r="M903" s="38">
        <f t="shared" ref="M903:Y903" si="820">MAX(INDEX(M$184:M$195,$D903)+M894*(1+$E903),0.01)</f>
        <v>6.1565025275978833</v>
      </c>
      <c r="N903" s="37">
        <f t="shared" si="820"/>
        <v>4.8991170230239627</v>
      </c>
      <c r="O903" s="37">
        <f t="shared" si="820"/>
        <v>4.3171443814005652</v>
      </c>
      <c r="P903" s="37">
        <f t="shared" si="820"/>
        <v>4.3171443814005652</v>
      </c>
      <c r="Q903" s="37">
        <f t="shared" si="820"/>
        <v>4.3171443814005652</v>
      </c>
      <c r="R903" s="37">
        <f t="shared" si="820"/>
        <v>4.3171443814005652</v>
      </c>
      <c r="S903" s="37">
        <f t="shared" si="820"/>
        <v>4.3171443814005652</v>
      </c>
      <c r="T903" s="37">
        <f t="shared" si="820"/>
        <v>4.3171443814005652</v>
      </c>
      <c r="U903" s="37">
        <f t="shared" si="820"/>
        <v>4.3171443814005652</v>
      </c>
      <c r="V903" s="37">
        <f t="shared" si="820"/>
        <v>4.3171443814005652</v>
      </c>
      <c r="W903" s="37">
        <f t="shared" si="820"/>
        <v>4.3171443814005652</v>
      </c>
      <c r="X903" s="37">
        <f t="shared" si="820"/>
        <v>4.3171443814005652</v>
      </c>
      <c r="Y903" s="37">
        <f t="shared" si="820"/>
        <v>4.3171443814005652</v>
      </c>
      <c r="Z903" s="39">
        <f>POSTTAX(INDEX(Z$184:Z$195,$D903),Z894,$E903)</f>
        <v>4.3171443814005652</v>
      </c>
      <c r="AA903" s="39"/>
      <c r="AB903" s="23" t="str">
        <f>LOWER(Settings!$C$4)&amp;".mit."&amp;$A903&amp;IF($C903="","","."&amp;$C903&amp;"."&amp;$B903)&amp;IF(INDEX(Variables!$D$5:$D$65,MATCH($A903,Variables!$A$5:$A$65,0))="","","."&amp;INDEX(Variables!$D$5:$D$65,MATCH($A903,Variables!$A$5:$A$65,0)))&amp;"."&amp;AB$5</f>
        <v>egy.mit.atp.omn.oop.e.2</v>
      </c>
      <c r="AC903" s="38">
        <f t="shared" ref="AC903:AO903" si="821">MAX(INDEX(AC$184:AC$195,$D903)+AC894*(1+$E903),0.01)</f>
        <v>6.1565025275978833</v>
      </c>
      <c r="AD903" s="37">
        <f t="shared" si="821"/>
        <v>4.8991170230239627</v>
      </c>
      <c r="AE903" s="37">
        <f t="shared" si="821"/>
        <v>4.3171443814005652</v>
      </c>
      <c r="AF903" s="37">
        <f t="shared" si="821"/>
        <v>4.3171443814005652</v>
      </c>
      <c r="AG903" s="37">
        <f t="shared" si="821"/>
        <v>4.3171443814005652</v>
      </c>
      <c r="AH903" s="37">
        <f t="shared" si="821"/>
        <v>6.065904381400566</v>
      </c>
      <c r="AI903" s="37">
        <f t="shared" si="821"/>
        <v>6.065904381400566</v>
      </c>
      <c r="AJ903" s="37">
        <f t="shared" si="821"/>
        <v>6.065904381400566</v>
      </c>
      <c r="AK903" s="37">
        <f t="shared" si="821"/>
        <v>6.065904381400566</v>
      </c>
      <c r="AL903" s="37">
        <f t="shared" si="821"/>
        <v>6.065904381400566</v>
      </c>
      <c r="AM903" s="37">
        <f t="shared" si="821"/>
        <v>6.065904381400566</v>
      </c>
      <c r="AN903" s="37">
        <f t="shared" si="821"/>
        <v>6.065904381400566</v>
      </c>
      <c r="AO903" s="37">
        <f t="shared" si="821"/>
        <v>6.065904381400566</v>
      </c>
      <c r="AP903" s="39">
        <f>POSTTAX(INDEX(AP$184:AP$195,$D903),AP894,$E903)</f>
        <v>6.065904381400566</v>
      </c>
    </row>
    <row r="904" spans="1:42" hidden="1" outlineLevel="2" x14ac:dyDescent="0.25">
      <c r="A904" s="5" t="s">
        <v>934</v>
      </c>
      <c r="B904" s="5" t="s">
        <v>877</v>
      </c>
      <c r="C904" s="5" t="s">
        <v>892</v>
      </c>
      <c r="D904" s="37">
        <f>INDEX(Inputs!$R$5:$R$132,MATCH($B904&amp;"|"&amp;$C904,Inputs!$A$5:$A$132,0))</f>
        <v>12</v>
      </c>
      <c r="E904" s="37">
        <f>INDEX(Inputs!$S$5:$S$132,MATCH($B904&amp;"|"&amp;$C904,Inputs!$A$5:$A$132,0))</f>
        <v>0</v>
      </c>
      <c r="F904" s="36"/>
      <c r="G904" s="36"/>
      <c r="H904" s="5" t="str">
        <f>INDEX(Variables!$B$5:$B$65,MATCH($A904,Variables!$A$5:$A$65,0))&amp;IF($C904="",""," | "&amp;INDEX(Mapping!$B$5:$B$26,MATCH($C904,Mapping!$A$5:$A$26,0))&amp;" | "&amp;INDEX(Mapping!$B$30:$B$41,MATCH($B904,Mapping!$A$30:$A$41,0)))</f>
        <v>After-tax price | Other manufacturing | Biomass</v>
      </c>
      <c r="I904" s="5" t="str">
        <f>INDEX(Variables!$C$5:$C$65,MATCH($A904,Variables!$A$5:$A$65,0))</f>
        <v>$/GJ real</v>
      </c>
      <c r="J904" s="5" t="str">
        <f>INDEX(Variables!$E$5:$E$65,MATCH($A904,Variables!$A$5:$A$65,0))</f>
        <v>max(rpb of the price fuel + nce x (1 + VAT rate), 0.01)</v>
      </c>
      <c r="K904" s="5"/>
      <c r="L904" s="23" t="str">
        <f>LOWER(Settings!$C$4)&amp;".mit."&amp;$A904&amp;IF($C904="","","."&amp;$C904&amp;"."&amp;$B904)&amp;IF(INDEX(Variables!$D$5:$D$65,MATCH($A904,Variables!$A$5:$A$65,0))="","","."&amp;INDEX(Variables!$D$5:$D$65,MATCH($A904,Variables!$A$5:$A$65,0)))&amp;"."&amp;L$5</f>
        <v>egy.mit.atp.omn.bio.e.1</v>
      </c>
      <c r="M904" s="38">
        <f t="shared" ref="M904:Y904" si="822">MAX(INDEX(M$184:M$195,$D904)+M895*(1+$E904),0.01)</f>
        <v>14.470551096834159</v>
      </c>
      <c r="N904" s="37">
        <f t="shared" si="822"/>
        <v>14.470200555728038</v>
      </c>
      <c r="O904" s="37">
        <f t="shared" si="822"/>
        <v>14.470971901687905</v>
      </c>
      <c r="P904" s="37">
        <f t="shared" si="822"/>
        <v>14.470971901687905</v>
      </c>
      <c r="Q904" s="37">
        <f t="shared" si="822"/>
        <v>14.470971901687905</v>
      </c>
      <c r="R904" s="37">
        <f t="shared" si="822"/>
        <v>14.470971901687905</v>
      </c>
      <c r="S904" s="37">
        <f t="shared" si="822"/>
        <v>14.470971901687905</v>
      </c>
      <c r="T904" s="37">
        <f t="shared" si="822"/>
        <v>14.470971901687905</v>
      </c>
      <c r="U904" s="37">
        <f t="shared" si="822"/>
        <v>14.470971901687905</v>
      </c>
      <c r="V904" s="37">
        <f t="shared" si="822"/>
        <v>14.470971901687905</v>
      </c>
      <c r="W904" s="37">
        <f t="shared" si="822"/>
        <v>14.470971901687905</v>
      </c>
      <c r="X904" s="37">
        <f t="shared" si="822"/>
        <v>14.470971901687905</v>
      </c>
      <c r="Y904" s="37">
        <f t="shared" si="822"/>
        <v>14.470971901687905</v>
      </c>
      <c r="Z904" s="39">
        <f>POSTTAX(INDEX(Z$184:Z$195,$D904),Z895,$E904)</f>
        <v>14.470971901687905</v>
      </c>
      <c r="AA904" s="39"/>
      <c r="AB904" s="23" t="str">
        <f>LOWER(Settings!$C$4)&amp;".mit."&amp;$A904&amp;IF($C904="","","."&amp;$C904&amp;"."&amp;$B904)&amp;IF(INDEX(Variables!$D$5:$D$65,MATCH($A904,Variables!$A$5:$A$65,0))="","","."&amp;INDEX(Variables!$D$5:$D$65,MATCH($A904,Variables!$A$5:$A$65,0)))&amp;"."&amp;AB$5</f>
        <v>egy.mit.atp.omn.bio.e.2</v>
      </c>
      <c r="AC904" s="38">
        <f t="shared" ref="AC904:AO904" si="823">MAX(INDEX(AC$184:AC$195,$D904)+AC895*(1+$E904),0.01)</f>
        <v>14.470551096834159</v>
      </c>
      <c r="AD904" s="37">
        <f t="shared" si="823"/>
        <v>14.470200555728038</v>
      </c>
      <c r="AE904" s="37">
        <f t="shared" si="823"/>
        <v>14.470971901687905</v>
      </c>
      <c r="AF904" s="37">
        <f t="shared" si="823"/>
        <v>14.470971901687905</v>
      </c>
      <c r="AG904" s="37">
        <f t="shared" si="823"/>
        <v>14.470971901687905</v>
      </c>
      <c r="AH904" s="37">
        <f t="shared" si="823"/>
        <v>14.470971901687905</v>
      </c>
      <c r="AI904" s="37">
        <f t="shared" si="823"/>
        <v>14.470971901687905</v>
      </c>
      <c r="AJ904" s="37">
        <f t="shared" si="823"/>
        <v>14.470971901687905</v>
      </c>
      <c r="AK904" s="37">
        <f t="shared" si="823"/>
        <v>14.470971901687905</v>
      </c>
      <c r="AL904" s="37">
        <f t="shared" si="823"/>
        <v>14.470971901687905</v>
      </c>
      <c r="AM904" s="37">
        <f t="shared" si="823"/>
        <v>14.470971901687905</v>
      </c>
      <c r="AN904" s="37">
        <f t="shared" si="823"/>
        <v>14.470971901687905</v>
      </c>
      <c r="AO904" s="37">
        <f t="shared" si="823"/>
        <v>14.470971901687905</v>
      </c>
      <c r="AP904" s="39">
        <f>POSTTAX(INDEX(AP$184:AP$195,$D904),AP895,$E904)</f>
        <v>14.470971901687905</v>
      </c>
    </row>
    <row r="905" spans="1:42" hidden="1" outlineLevel="2" x14ac:dyDescent="0.25"/>
    <row r="906" spans="1:42" hidden="1" outlineLevel="2" x14ac:dyDescent="0.25">
      <c r="A906" s="5" t="s">
        <v>935</v>
      </c>
      <c r="B906" s="5" t="s">
        <v>869</v>
      </c>
      <c r="C906" s="5" t="s">
        <v>892</v>
      </c>
      <c r="D906" s="37">
        <f>INDEX(Inputs!$M$5:$M$132,MATCH($B906&amp;"|"&amp;$C906,Inputs!$A$5:$A$132,0))</f>
        <v>4</v>
      </c>
      <c r="E906" s="37">
        <f>INDEX(Inputs!$T$5:$T$132,MATCH($B906&amp;"|"&amp;$C906,Inputs!$A$5:$A$132,0))</f>
        <v>0.1</v>
      </c>
      <c r="F906" s="37">
        <f>INDEX(Inputs!$K$5:$K$132,MATCH($B906&amp;"|"&amp;$C906,Inputs!$A$5:$A$132,0))</f>
        <v>14</v>
      </c>
      <c r="G906" s="36"/>
      <c r="H906" s="5" t="str">
        <f>INDEX(Variables!$B$5:$B$65,MATCH($A906,Variables!$A$5:$A$65,0))&amp;IF($C906="",""," | "&amp;INDEX(Mapping!$B$5:$B$26,MATCH($C906,Mapping!$A$5:$A$26,0))&amp;" | "&amp;INDEX(Mapping!$B$30:$B$41,MATCH($B906,Mapping!$A$30:$A$41,0)))</f>
        <v>Shadow price on the efficiency margin | Other manufacturing | Coal</v>
      </c>
      <c r="I906" s="5" t="str">
        <f>INDEX(Variables!$C$5:$C$65,MATCH($A906,Variables!$A$5:$A$65,0))</f>
        <v>$/GJ</v>
      </c>
      <c r="J906" s="5" t="str">
        <f>INDEX(Variables!$E$5:$E$65,MATCH($A906,Variables!$A$5:$A$65,0))</f>
        <v>Sector shadow price x EF x share</v>
      </c>
      <c r="K906" s="5"/>
      <c r="L906" s="23" t="str">
        <f>LOWER(Settings!$C$4)&amp;".mit."&amp;$A906&amp;IF($C906="","","."&amp;$C906&amp;"."&amp;$B906)&amp;IF(INDEX(Variables!$D$5:$D$65,MATCH($A906,Variables!$A$5:$A$65,0))="","","."&amp;INDEX(Variables!$D$5:$D$65,MATCH($A906,Variables!$A$5:$A$65,0)))&amp;"."&amp;L$5</f>
        <v>egy.mit.shp.omn.coa.1</v>
      </c>
      <c r="M906" s="38">
        <f t="shared" ref="M906:Z913" si="824">INDEX(M$127:M$130,$D906)*$E906*INDEX(M$131:M$147,$F906)</f>
        <v>0</v>
      </c>
      <c r="N906" s="37">
        <f t="shared" si="824"/>
        <v>0</v>
      </c>
      <c r="O906" s="37">
        <f t="shared" si="824"/>
        <v>0</v>
      </c>
      <c r="P906" s="37">
        <f t="shared" si="824"/>
        <v>0</v>
      </c>
      <c r="Q906" s="37">
        <f t="shared" si="824"/>
        <v>0</v>
      </c>
      <c r="R906" s="37">
        <f t="shared" si="824"/>
        <v>0</v>
      </c>
      <c r="S906" s="37">
        <f t="shared" si="824"/>
        <v>0</v>
      </c>
      <c r="T906" s="37">
        <f t="shared" si="824"/>
        <v>0</v>
      </c>
      <c r="U906" s="37">
        <f t="shared" si="824"/>
        <v>0</v>
      </c>
      <c r="V906" s="37">
        <f t="shared" si="824"/>
        <v>0</v>
      </c>
      <c r="W906" s="37">
        <f t="shared" si="824"/>
        <v>0</v>
      </c>
      <c r="X906" s="37">
        <f t="shared" si="824"/>
        <v>0</v>
      </c>
      <c r="Y906" s="37">
        <f t="shared" si="824"/>
        <v>0</v>
      </c>
      <c r="Z906" s="37">
        <f t="shared" si="824"/>
        <v>0</v>
      </c>
      <c r="AA906" s="37"/>
      <c r="AB906" s="23" t="str">
        <f>LOWER(Settings!$C$4)&amp;".mit."&amp;$A906&amp;IF($C906="","","."&amp;$C906&amp;"."&amp;$B906)&amp;IF(INDEX(Variables!$D$5:$D$65,MATCH($A906,Variables!$A$5:$A$65,0))="","","."&amp;INDEX(Variables!$D$5:$D$65,MATCH($A906,Variables!$A$5:$A$65,0)))&amp;"."&amp;AB$5</f>
        <v>egy.mit.shp.omn.coa.2</v>
      </c>
      <c r="AC906" s="38">
        <f t="shared" ref="AC906:AP913" si="825">INDEX(AC$127:AC$130,$D906)*$E906*INDEX(AC$131:AC$147,$F906)</f>
        <v>0</v>
      </c>
      <c r="AD906" s="37">
        <f t="shared" si="825"/>
        <v>0</v>
      </c>
      <c r="AE906" s="37">
        <f t="shared" si="825"/>
        <v>0</v>
      </c>
      <c r="AF906" s="37">
        <f t="shared" si="825"/>
        <v>0</v>
      </c>
      <c r="AG906" s="37">
        <f t="shared" si="825"/>
        <v>0</v>
      </c>
      <c r="AH906" s="37">
        <f t="shared" si="825"/>
        <v>0</v>
      </c>
      <c r="AI906" s="37">
        <f t="shared" si="825"/>
        <v>0</v>
      </c>
      <c r="AJ906" s="37">
        <f t="shared" si="825"/>
        <v>0</v>
      </c>
      <c r="AK906" s="37">
        <f t="shared" si="825"/>
        <v>0</v>
      </c>
      <c r="AL906" s="37">
        <f t="shared" si="825"/>
        <v>0</v>
      </c>
      <c r="AM906" s="37">
        <f t="shared" si="825"/>
        <v>0</v>
      </c>
      <c r="AN906" s="37">
        <f t="shared" si="825"/>
        <v>0</v>
      </c>
      <c r="AO906" s="37">
        <f t="shared" si="825"/>
        <v>0</v>
      </c>
      <c r="AP906" s="37">
        <f t="shared" si="825"/>
        <v>0</v>
      </c>
    </row>
    <row r="907" spans="1:42" hidden="1" outlineLevel="2" x14ac:dyDescent="0.25">
      <c r="A907" s="5" t="s">
        <v>935</v>
      </c>
      <c r="B907" s="5" t="s">
        <v>871</v>
      </c>
      <c r="C907" s="5" t="s">
        <v>892</v>
      </c>
      <c r="D907" s="37">
        <f>INDEX(Inputs!$M$5:$M$132,MATCH($B907&amp;"|"&amp;$C907,Inputs!$A$5:$A$132,0))</f>
        <v>4</v>
      </c>
      <c r="E907" s="37">
        <f>INDEX(Inputs!$T$5:$T$132,MATCH($B907&amp;"|"&amp;$C907,Inputs!$A$5:$A$132,0))</f>
        <v>5.5800000000000002E-2</v>
      </c>
      <c r="F907" s="37">
        <f>INDEX(Inputs!$K$5:$K$132,MATCH($B907&amp;"|"&amp;$C907,Inputs!$A$5:$A$132,0))</f>
        <v>14</v>
      </c>
      <c r="G907" s="36"/>
      <c r="H907" s="5" t="str">
        <f>INDEX(Variables!$B$5:$B$65,MATCH($A907,Variables!$A$5:$A$65,0))&amp;IF($C907="",""," | "&amp;INDEX(Mapping!$B$5:$B$26,MATCH($C907,Mapping!$A$5:$A$26,0))&amp;" | "&amp;INDEX(Mapping!$B$30:$B$41,MATCH($B907,Mapping!$A$30:$A$41,0)))</f>
        <v>Shadow price on the efficiency margin | Other manufacturing | Natural gas</v>
      </c>
      <c r="I907" s="5" t="str">
        <f>INDEX(Variables!$C$5:$C$65,MATCH($A907,Variables!$A$5:$A$65,0))</f>
        <v>$/GJ</v>
      </c>
      <c r="J907" s="5" t="str">
        <f>INDEX(Variables!$E$5:$E$65,MATCH($A907,Variables!$A$5:$A$65,0))</f>
        <v>Sector shadow price x EF x share</v>
      </c>
      <c r="K907" s="5"/>
      <c r="L907" s="23" t="str">
        <f>LOWER(Settings!$C$4)&amp;".mit."&amp;$A907&amp;IF($C907="","","."&amp;$C907&amp;"."&amp;$B907)&amp;IF(INDEX(Variables!$D$5:$D$65,MATCH($A907,Variables!$A$5:$A$65,0))="","","."&amp;INDEX(Variables!$D$5:$D$65,MATCH($A907,Variables!$A$5:$A$65,0)))&amp;"."&amp;L$5</f>
        <v>egy.mit.shp.omn.nga.1</v>
      </c>
      <c r="M907" s="38">
        <f t="shared" si="824"/>
        <v>0</v>
      </c>
      <c r="N907" s="37">
        <f t="shared" si="824"/>
        <v>0</v>
      </c>
      <c r="O907" s="37">
        <f t="shared" si="824"/>
        <v>0</v>
      </c>
      <c r="P907" s="37">
        <f t="shared" si="824"/>
        <v>0</v>
      </c>
      <c r="Q907" s="37">
        <f t="shared" si="824"/>
        <v>0</v>
      </c>
      <c r="R907" s="37">
        <f t="shared" si="824"/>
        <v>0</v>
      </c>
      <c r="S907" s="37">
        <f t="shared" si="824"/>
        <v>0</v>
      </c>
      <c r="T907" s="37">
        <f t="shared" si="824"/>
        <v>0</v>
      </c>
      <c r="U907" s="37">
        <f t="shared" si="824"/>
        <v>0</v>
      </c>
      <c r="V907" s="37">
        <f t="shared" si="824"/>
        <v>0</v>
      </c>
      <c r="W907" s="37">
        <f t="shared" si="824"/>
        <v>0</v>
      </c>
      <c r="X907" s="37">
        <f t="shared" si="824"/>
        <v>0</v>
      </c>
      <c r="Y907" s="37">
        <f t="shared" si="824"/>
        <v>0</v>
      </c>
      <c r="Z907" s="37">
        <f t="shared" si="824"/>
        <v>0</v>
      </c>
      <c r="AA907" s="37"/>
      <c r="AB907" s="23" t="str">
        <f>LOWER(Settings!$C$4)&amp;".mit."&amp;$A907&amp;IF($C907="","","."&amp;$C907&amp;"."&amp;$B907)&amp;IF(INDEX(Variables!$D$5:$D$65,MATCH($A907,Variables!$A$5:$A$65,0))="","","."&amp;INDEX(Variables!$D$5:$D$65,MATCH($A907,Variables!$A$5:$A$65,0)))&amp;"."&amp;AB$5</f>
        <v>egy.mit.shp.omn.nga.2</v>
      </c>
      <c r="AC907" s="38">
        <f t="shared" si="825"/>
        <v>0</v>
      </c>
      <c r="AD907" s="37">
        <f t="shared" si="825"/>
        <v>0</v>
      </c>
      <c r="AE907" s="37">
        <f t="shared" si="825"/>
        <v>0</v>
      </c>
      <c r="AF907" s="37">
        <f t="shared" si="825"/>
        <v>0</v>
      </c>
      <c r="AG907" s="37">
        <f t="shared" si="825"/>
        <v>0</v>
      </c>
      <c r="AH907" s="37">
        <f t="shared" si="825"/>
        <v>0</v>
      </c>
      <c r="AI907" s="37">
        <f t="shared" si="825"/>
        <v>0</v>
      </c>
      <c r="AJ907" s="37">
        <f t="shared" si="825"/>
        <v>0</v>
      </c>
      <c r="AK907" s="37">
        <f t="shared" si="825"/>
        <v>0</v>
      </c>
      <c r="AL907" s="37">
        <f t="shared" si="825"/>
        <v>0</v>
      </c>
      <c r="AM907" s="37">
        <f t="shared" si="825"/>
        <v>0</v>
      </c>
      <c r="AN907" s="37">
        <f t="shared" si="825"/>
        <v>0</v>
      </c>
      <c r="AO907" s="37">
        <f t="shared" si="825"/>
        <v>0</v>
      </c>
      <c r="AP907" s="37">
        <f t="shared" si="825"/>
        <v>0</v>
      </c>
    </row>
    <row r="908" spans="1:42" hidden="1" outlineLevel="2" x14ac:dyDescent="0.25">
      <c r="A908" s="5" t="s">
        <v>935</v>
      </c>
      <c r="B908" s="5" t="s">
        <v>872</v>
      </c>
      <c r="C908" s="5" t="s">
        <v>892</v>
      </c>
      <c r="D908" s="37">
        <f>INDEX(Inputs!$M$5:$M$132,MATCH($B908&amp;"|"&amp;$C908,Inputs!$A$5:$A$132,0))</f>
        <v>4</v>
      </c>
      <c r="E908" s="37">
        <f>INDEX(Inputs!$T$5:$T$132,MATCH($B908&amp;"|"&amp;$C908,Inputs!$A$5:$A$132,0))</f>
        <v>6.7793000000000006E-2</v>
      </c>
      <c r="F908" s="37">
        <f>INDEX(Inputs!$K$5:$K$132,MATCH($B908&amp;"|"&amp;$C908,Inputs!$A$5:$A$132,0))</f>
        <v>14</v>
      </c>
      <c r="G908" s="36"/>
      <c r="H908" s="5" t="str">
        <f>INDEX(Variables!$B$5:$B$65,MATCH($A908,Variables!$A$5:$A$65,0))&amp;IF($C908="",""," | "&amp;INDEX(Mapping!$B$5:$B$26,MATCH($C908,Mapping!$A$5:$A$26,0))&amp;" | "&amp;INDEX(Mapping!$B$30:$B$41,MATCH($B908,Mapping!$A$30:$A$41,0)))</f>
        <v>Shadow price on the efficiency margin | Other manufacturing | Gasoline</v>
      </c>
      <c r="I908" s="5" t="str">
        <f>INDEX(Variables!$C$5:$C$65,MATCH($A908,Variables!$A$5:$A$65,0))</f>
        <v>$/GJ</v>
      </c>
      <c r="J908" s="5" t="str">
        <f>INDEX(Variables!$E$5:$E$65,MATCH($A908,Variables!$A$5:$A$65,0))</f>
        <v>Sector shadow price x EF x share</v>
      </c>
      <c r="K908" s="5"/>
      <c r="L908" s="23" t="str">
        <f>LOWER(Settings!$C$4)&amp;".mit."&amp;$A908&amp;IF($C908="","","."&amp;$C908&amp;"."&amp;$B908)&amp;IF(INDEX(Variables!$D$5:$D$65,MATCH($A908,Variables!$A$5:$A$65,0))="","","."&amp;INDEX(Variables!$D$5:$D$65,MATCH($A908,Variables!$A$5:$A$65,0)))&amp;"."&amp;L$5</f>
        <v>egy.mit.shp.omn.gso.1</v>
      </c>
      <c r="M908" s="38">
        <f t="shared" si="824"/>
        <v>0</v>
      </c>
      <c r="N908" s="37">
        <f t="shared" si="824"/>
        <v>0</v>
      </c>
      <c r="O908" s="37">
        <f t="shared" si="824"/>
        <v>0</v>
      </c>
      <c r="P908" s="37">
        <f t="shared" si="824"/>
        <v>0</v>
      </c>
      <c r="Q908" s="37">
        <f t="shared" si="824"/>
        <v>0</v>
      </c>
      <c r="R908" s="37">
        <f t="shared" si="824"/>
        <v>0</v>
      </c>
      <c r="S908" s="37">
        <f t="shared" si="824"/>
        <v>0</v>
      </c>
      <c r="T908" s="37">
        <f t="shared" si="824"/>
        <v>0</v>
      </c>
      <c r="U908" s="37">
        <f t="shared" si="824"/>
        <v>0</v>
      </c>
      <c r="V908" s="37">
        <f t="shared" si="824"/>
        <v>0</v>
      </c>
      <c r="W908" s="37">
        <f t="shared" si="824"/>
        <v>0</v>
      </c>
      <c r="X908" s="37">
        <f t="shared" si="824"/>
        <v>0</v>
      </c>
      <c r="Y908" s="37">
        <f t="shared" si="824"/>
        <v>0</v>
      </c>
      <c r="Z908" s="37">
        <f t="shared" si="824"/>
        <v>0</v>
      </c>
      <c r="AA908" s="37"/>
      <c r="AB908" s="23" t="str">
        <f>LOWER(Settings!$C$4)&amp;".mit."&amp;$A908&amp;IF($C908="","","."&amp;$C908&amp;"."&amp;$B908)&amp;IF(INDEX(Variables!$D$5:$D$65,MATCH($A908,Variables!$A$5:$A$65,0))="","","."&amp;INDEX(Variables!$D$5:$D$65,MATCH($A908,Variables!$A$5:$A$65,0)))&amp;"."&amp;AB$5</f>
        <v>egy.mit.shp.omn.gso.2</v>
      </c>
      <c r="AC908" s="38">
        <f t="shared" si="825"/>
        <v>0</v>
      </c>
      <c r="AD908" s="37">
        <f t="shared" si="825"/>
        <v>0</v>
      </c>
      <c r="AE908" s="37">
        <f t="shared" si="825"/>
        <v>0</v>
      </c>
      <c r="AF908" s="37">
        <f t="shared" si="825"/>
        <v>0</v>
      </c>
      <c r="AG908" s="37">
        <f t="shared" si="825"/>
        <v>0</v>
      </c>
      <c r="AH908" s="37">
        <f t="shared" si="825"/>
        <v>0</v>
      </c>
      <c r="AI908" s="37">
        <f t="shared" si="825"/>
        <v>0</v>
      </c>
      <c r="AJ908" s="37">
        <f t="shared" si="825"/>
        <v>0</v>
      </c>
      <c r="AK908" s="37">
        <f t="shared" si="825"/>
        <v>0</v>
      </c>
      <c r="AL908" s="37">
        <f t="shared" si="825"/>
        <v>0</v>
      </c>
      <c r="AM908" s="37">
        <f t="shared" si="825"/>
        <v>0</v>
      </c>
      <c r="AN908" s="37">
        <f t="shared" si="825"/>
        <v>0</v>
      </c>
      <c r="AO908" s="37">
        <f t="shared" si="825"/>
        <v>0</v>
      </c>
      <c r="AP908" s="37">
        <f t="shared" si="825"/>
        <v>0</v>
      </c>
    </row>
    <row r="909" spans="1:42" hidden="1" outlineLevel="2" x14ac:dyDescent="0.25">
      <c r="A909" s="5" t="s">
        <v>935</v>
      </c>
      <c r="B909" s="5" t="s">
        <v>873</v>
      </c>
      <c r="C909" s="5" t="s">
        <v>892</v>
      </c>
      <c r="D909" s="37">
        <f>INDEX(Inputs!$M$5:$M$132,MATCH($B909&amp;"|"&amp;$C909,Inputs!$A$5:$A$132,0))</f>
        <v>4</v>
      </c>
      <c r="E909" s="37">
        <f>INDEX(Inputs!$T$5:$T$132,MATCH($B909&amp;"|"&amp;$C909,Inputs!$A$5:$A$132,0))</f>
        <v>7.1844999999999992E-2</v>
      </c>
      <c r="F909" s="37">
        <f>INDEX(Inputs!$K$5:$K$132,MATCH($B909&amp;"|"&amp;$C909,Inputs!$A$5:$A$132,0))</f>
        <v>14</v>
      </c>
      <c r="G909" s="36"/>
      <c r="H909" s="5" t="str">
        <f>INDEX(Variables!$B$5:$B$65,MATCH($A909,Variables!$A$5:$A$65,0))&amp;IF($C909="",""," | "&amp;INDEX(Mapping!$B$5:$B$26,MATCH($C909,Mapping!$A$5:$A$26,0))&amp;" | "&amp;INDEX(Mapping!$B$30:$B$41,MATCH($B909,Mapping!$A$30:$A$41,0)))</f>
        <v>Shadow price on the efficiency margin | Other manufacturing | Diesel</v>
      </c>
      <c r="I909" s="5" t="str">
        <f>INDEX(Variables!$C$5:$C$65,MATCH($A909,Variables!$A$5:$A$65,0))</f>
        <v>$/GJ</v>
      </c>
      <c r="J909" s="5" t="str">
        <f>INDEX(Variables!$E$5:$E$65,MATCH($A909,Variables!$A$5:$A$65,0))</f>
        <v>Sector shadow price x EF x share</v>
      </c>
      <c r="K909" s="5"/>
      <c r="L909" s="23" t="str">
        <f>LOWER(Settings!$C$4)&amp;".mit."&amp;$A909&amp;IF($C909="","","."&amp;$C909&amp;"."&amp;$B909)&amp;IF(INDEX(Variables!$D$5:$D$65,MATCH($A909,Variables!$A$5:$A$65,0))="","","."&amp;INDEX(Variables!$D$5:$D$65,MATCH($A909,Variables!$A$5:$A$65,0)))&amp;"."&amp;L$5</f>
        <v>egy.mit.shp.omn.die.1</v>
      </c>
      <c r="M909" s="38">
        <f t="shared" si="824"/>
        <v>0</v>
      </c>
      <c r="N909" s="37">
        <f t="shared" si="824"/>
        <v>0</v>
      </c>
      <c r="O909" s="37">
        <f t="shared" si="824"/>
        <v>0</v>
      </c>
      <c r="P909" s="37">
        <f t="shared" si="824"/>
        <v>0</v>
      </c>
      <c r="Q909" s="37">
        <f t="shared" si="824"/>
        <v>0</v>
      </c>
      <c r="R909" s="37">
        <f t="shared" si="824"/>
        <v>0</v>
      </c>
      <c r="S909" s="37">
        <f t="shared" si="824"/>
        <v>0</v>
      </c>
      <c r="T909" s="37">
        <f t="shared" si="824"/>
        <v>0</v>
      </c>
      <c r="U909" s="37">
        <f t="shared" si="824"/>
        <v>0</v>
      </c>
      <c r="V909" s="37">
        <f t="shared" si="824"/>
        <v>0</v>
      </c>
      <c r="W909" s="37">
        <f t="shared" si="824"/>
        <v>0</v>
      </c>
      <c r="X909" s="37">
        <f t="shared" si="824"/>
        <v>0</v>
      </c>
      <c r="Y909" s="37">
        <f t="shared" si="824"/>
        <v>0</v>
      </c>
      <c r="Z909" s="37">
        <f t="shared" si="824"/>
        <v>0</v>
      </c>
      <c r="AA909" s="37"/>
      <c r="AB909" s="23" t="str">
        <f>LOWER(Settings!$C$4)&amp;".mit."&amp;$A909&amp;IF($C909="","","."&amp;$C909&amp;"."&amp;$B909)&amp;IF(INDEX(Variables!$D$5:$D$65,MATCH($A909,Variables!$A$5:$A$65,0))="","","."&amp;INDEX(Variables!$D$5:$D$65,MATCH($A909,Variables!$A$5:$A$65,0)))&amp;"."&amp;AB$5</f>
        <v>egy.mit.shp.omn.die.2</v>
      </c>
      <c r="AC909" s="38">
        <f t="shared" si="825"/>
        <v>0</v>
      </c>
      <c r="AD909" s="37">
        <f t="shared" si="825"/>
        <v>0</v>
      </c>
      <c r="AE909" s="37">
        <f t="shared" si="825"/>
        <v>0</v>
      </c>
      <c r="AF909" s="37">
        <f t="shared" si="825"/>
        <v>0</v>
      </c>
      <c r="AG909" s="37">
        <f t="shared" si="825"/>
        <v>0</v>
      </c>
      <c r="AH909" s="37">
        <f t="shared" si="825"/>
        <v>0</v>
      </c>
      <c r="AI909" s="37">
        <f t="shared" si="825"/>
        <v>0</v>
      </c>
      <c r="AJ909" s="37">
        <f t="shared" si="825"/>
        <v>0</v>
      </c>
      <c r="AK909" s="37">
        <f t="shared" si="825"/>
        <v>0</v>
      </c>
      <c r="AL909" s="37">
        <f t="shared" si="825"/>
        <v>0</v>
      </c>
      <c r="AM909" s="37">
        <f t="shared" si="825"/>
        <v>0</v>
      </c>
      <c r="AN909" s="37">
        <f t="shared" si="825"/>
        <v>0</v>
      </c>
      <c r="AO909" s="37">
        <f t="shared" si="825"/>
        <v>0</v>
      </c>
      <c r="AP909" s="37">
        <f t="shared" si="825"/>
        <v>0</v>
      </c>
    </row>
    <row r="910" spans="1:42" hidden="1" outlineLevel="2" x14ac:dyDescent="0.25">
      <c r="A910" s="5" t="s">
        <v>935</v>
      </c>
      <c r="B910" s="5" t="s">
        <v>874</v>
      </c>
      <c r="C910" s="5" t="s">
        <v>892</v>
      </c>
      <c r="D910" s="37">
        <f>INDEX(Inputs!$M$5:$M$132,MATCH($B910&amp;"|"&amp;$C910,Inputs!$A$5:$A$132,0))</f>
        <v>4</v>
      </c>
      <c r="E910" s="37">
        <f>INDEX(Inputs!$T$5:$T$132,MATCH($B910&amp;"|"&amp;$C910,Inputs!$A$5:$A$132,0))</f>
        <v>6.8599999999999994E-2</v>
      </c>
      <c r="F910" s="37">
        <f>INDEX(Inputs!$K$5:$K$132,MATCH($B910&amp;"|"&amp;$C910,Inputs!$A$5:$A$132,0))</f>
        <v>14</v>
      </c>
      <c r="G910" s="36"/>
      <c r="H910" s="5" t="str">
        <f>INDEX(Variables!$B$5:$B$65,MATCH($A910,Variables!$A$5:$A$65,0))&amp;IF($C910="",""," | "&amp;INDEX(Mapping!$B$5:$B$26,MATCH($C910,Mapping!$A$5:$A$26,0))&amp;" | "&amp;INDEX(Mapping!$B$30:$B$41,MATCH($B910,Mapping!$A$30:$A$41,0)))</f>
        <v>Shadow price on the efficiency margin | Other manufacturing | LPG</v>
      </c>
      <c r="I910" s="5" t="str">
        <f>INDEX(Variables!$C$5:$C$65,MATCH($A910,Variables!$A$5:$A$65,0))</f>
        <v>$/GJ</v>
      </c>
      <c r="J910" s="5" t="str">
        <f>INDEX(Variables!$E$5:$E$65,MATCH($A910,Variables!$A$5:$A$65,0))</f>
        <v>Sector shadow price x EF x share</v>
      </c>
      <c r="K910" s="5"/>
      <c r="L910" s="23" t="str">
        <f>LOWER(Settings!$C$4)&amp;".mit."&amp;$A910&amp;IF($C910="","","."&amp;$C910&amp;"."&amp;$B910)&amp;IF(INDEX(Variables!$D$5:$D$65,MATCH($A910,Variables!$A$5:$A$65,0))="","","."&amp;INDEX(Variables!$D$5:$D$65,MATCH($A910,Variables!$A$5:$A$65,0)))&amp;"."&amp;L$5</f>
        <v>egy.mit.shp.omn.lpg.1</v>
      </c>
      <c r="M910" s="38">
        <f t="shared" si="824"/>
        <v>0</v>
      </c>
      <c r="N910" s="37">
        <f t="shared" si="824"/>
        <v>0</v>
      </c>
      <c r="O910" s="37">
        <f t="shared" si="824"/>
        <v>0</v>
      </c>
      <c r="P910" s="37">
        <f t="shared" si="824"/>
        <v>0</v>
      </c>
      <c r="Q910" s="37">
        <f t="shared" si="824"/>
        <v>0</v>
      </c>
      <c r="R910" s="37">
        <f t="shared" si="824"/>
        <v>0</v>
      </c>
      <c r="S910" s="37">
        <f t="shared" si="824"/>
        <v>0</v>
      </c>
      <c r="T910" s="37">
        <f t="shared" si="824"/>
        <v>0</v>
      </c>
      <c r="U910" s="37">
        <f t="shared" si="824"/>
        <v>0</v>
      </c>
      <c r="V910" s="37">
        <f t="shared" si="824"/>
        <v>0</v>
      </c>
      <c r="W910" s="37">
        <f t="shared" si="824"/>
        <v>0</v>
      </c>
      <c r="X910" s="37">
        <f t="shared" si="824"/>
        <v>0</v>
      </c>
      <c r="Y910" s="37">
        <f t="shared" si="824"/>
        <v>0</v>
      </c>
      <c r="Z910" s="37">
        <f t="shared" si="824"/>
        <v>0</v>
      </c>
      <c r="AA910" s="37"/>
      <c r="AB910" s="23" t="str">
        <f>LOWER(Settings!$C$4)&amp;".mit."&amp;$A910&amp;IF($C910="","","."&amp;$C910&amp;"."&amp;$B910)&amp;IF(INDEX(Variables!$D$5:$D$65,MATCH($A910,Variables!$A$5:$A$65,0))="","","."&amp;INDEX(Variables!$D$5:$D$65,MATCH($A910,Variables!$A$5:$A$65,0)))&amp;"."&amp;AB$5</f>
        <v>egy.mit.shp.omn.lpg.2</v>
      </c>
      <c r="AC910" s="38">
        <f t="shared" si="825"/>
        <v>0</v>
      </c>
      <c r="AD910" s="37">
        <f t="shared" si="825"/>
        <v>0</v>
      </c>
      <c r="AE910" s="37">
        <f t="shared" si="825"/>
        <v>0</v>
      </c>
      <c r="AF910" s="37">
        <f t="shared" si="825"/>
        <v>0</v>
      </c>
      <c r="AG910" s="37">
        <f t="shared" si="825"/>
        <v>0</v>
      </c>
      <c r="AH910" s="37">
        <f t="shared" si="825"/>
        <v>0</v>
      </c>
      <c r="AI910" s="37">
        <f t="shared" si="825"/>
        <v>0</v>
      </c>
      <c r="AJ910" s="37">
        <f t="shared" si="825"/>
        <v>0</v>
      </c>
      <c r="AK910" s="37">
        <f t="shared" si="825"/>
        <v>0</v>
      </c>
      <c r="AL910" s="37">
        <f t="shared" si="825"/>
        <v>0</v>
      </c>
      <c r="AM910" s="37">
        <f t="shared" si="825"/>
        <v>0</v>
      </c>
      <c r="AN910" s="37">
        <f t="shared" si="825"/>
        <v>0</v>
      </c>
      <c r="AO910" s="37">
        <f t="shared" si="825"/>
        <v>0</v>
      </c>
      <c r="AP910" s="37">
        <f t="shared" si="825"/>
        <v>0</v>
      </c>
    </row>
    <row r="911" spans="1:42" hidden="1" outlineLevel="2" x14ac:dyDescent="0.25">
      <c r="A911" s="5" t="s">
        <v>935</v>
      </c>
      <c r="B911" s="5" t="s">
        <v>875</v>
      </c>
      <c r="C911" s="5" t="s">
        <v>892</v>
      </c>
      <c r="D911" s="37">
        <f>INDEX(Inputs!$M$5:$M$132,MATCH($B911&amp;"|"&amp;$C911,Inputs!$A$5:$A$132,0))</f>
        <v>4</v>
      </c>
      <c r="E911" s="37">
        <f>INDEX(Inputs!$T$5:$T$132,MATCH($B911&amp;"|"&amp;$C911,Inputs!$A$5:$A$132,0))</f>
        <v>6.7793000000000006E-2</v>
      </c>
      <c r="F911" s="37">
        <f>INDEX(Inputs!$K$5:$K$132,MATCH($B911&amp;"|"&amp;$C911,Inputs!$A$5:$A$132,0))</f>
        <v>14</v>
      </c>
      <c r="G911" s="36"/>
      <c r="H911" s="5" t="str">
        <f>INDEX(Variables!$B$5:$B$65,MATCH($A911,Variables!$A$5:$A$65,0))&amp;IF($C911="",""," | "&amp;INDEX(Mapping!$B$5:$B$26,MATCH($C911,Mapping!$A$5:$A$26,0))&amp;" | "&amp;INDEX(Mapping!$B$30:$B$41,MATCH($B911,Mapping!$A$30:$A$41,0)))</f>
        <v>Shadow price on the efficiency margin | Other manufacturing | Kerosene</v>
      </c>
      <c r="I911" s="5" t="str">
        <f>INDEX(Variables!$C$5:$C$65,MATCH($A911,Variables!$A$5:$A$65,0))</f>
        <v>$/GJ</v>
      </c>
      <c r="J911" s="5" t="str">
        <f>INDEX(Variables!$E$5:$E$65,MATCH($A911,Variables!$A$5:$A$65,0))</f>
        <v>Sector shadow price x EF x share</v>
      </c>
      <c r="K911" s="5"/>
      <c r="L911" s="23" t="str">
        <f>LOWER(Settings!$C$4)&amp;".mit."&amp;$A911&amp;IF($C911="","","."&amp;$C911&amp;"."&amp;$B911)&amp;IF(INDEX(Variables!$D$5:$D$65,MATCH($A911,Variables!$A$5:$A$65,0))="","","."&amp;INDEX(Variables!$D$5:$D$65,MATCH($A911,Variables!$A$5:$A$65,0)))&amp;"."&amp;L$5</f>
        <v>egy.mit.shp.omn.ker.1</v>
      </c>
      <c r="M911" s="38">
        <f t="shared" si="824"/>
        <v>0</v>
      </c>
      <c r="N911" s="37">
        <f t="shared" si="824"/>
        <v>0</v>
      </c>
      <c r="O911" s="37">
        <f t="shared" si="824"/>
        <v>0</v>
      </c>
      <c r="P911" s="37">
        <f t="shared" si="824"/>
        <v>0</v>
      </c>
      <c r="Q911" s="37">
        <f t="shared" si="824"/>
        <v>0</v>
      </c>
      <c r="R911" s="37">
        <f t="shared" si="824"/>
        <v>0</v>
      </c>
      <c r="S911" s="37">
        <f t="shared" si="824"/>
        <v>0</v>
      </c>
      <c r="T911" s="37">
        <f t="shared" si="824"/>
        <v>0</v>
      </c>
      <c r="U911" s="37">
        <f t="shared" si="824"/>
        <v>0</v>
      </c>
      <c r="V911" s="37">
        <f t="shared" si="824"/>
        <v>0</v>
      </c>
      <c r="W911" s="37">
        <f t="shared" si="824"/>
        <v>0</v>
      </c>
      <c r="X911" s="37">
        <f t="shared" si="824"/>
        <v>0</v>
      </c>
      <c r="Y911" s="37">
        <f t="shared" si="824"/>
        <v>0</v>
      </c>
      <c r="Z911" s="37">
        <f t="shared" si="824"/>
        <v>0</v>
      </c>
      <c r="AA911" s="37"/>
      <c r="AB911" s="23" t="str">
        <f>LOWER(Settings!$C$4)&amp;".mit."&amp;$A911&amp;IF($C911="","","."&amp;$C911&amp;"."&amp;$B911)&amp;IF(INDEX(Variables!$D$5:$D$65,MATCH($A911,Variables!$A$5:$A$65,0))="","","."&amp;INDEX(Variables!$D$5:$D$65,MATCH($A911,Variables!$A$5:$A$65,0)))&amp;"."&amp;AB$5</f>
        <v>egy.mit.shp.omn.ker.2</v>
      </c>
      <c r="AC911" s="38">
        <f t="shared" si="825"/>
        <v>0</v>
      </c>
      <c r="AD911" s="37">
        <f t="shared" si="825"/>
        <v>0</v>
      </c>
      <c r="AE911" s="37">
        <f t="shared" si="825"/>
        <v>0</v>
      </c>
      <c r="AF911" s="37">
        <f t="shared" si="825"/>
        <v>0</v>
      </c>
      <c r="AG911" s="37">
        <f t="shared" si="825"/>
        <v>0</v>
      </c>
      <c r="AH911" s="37">
        <f t="shared" si="825"/>
        <v>0</v>
      </c>
      <c r="AI911" s="37">
        <f t="shared" si="825"/>
        <v>0</v>
      </c>
      <c r="AJ911" s="37">
        <f t="shared" si="825"/>
        <v>0</v>
      </c>
      <c r="AK911" s="37">
        <f t="shared" si="825"/>
        <v>0</v>
      </c>
      <c r="AL911" s="37">
        <f t="shared" si="825"/>
        <v>0</v>
      </c>
      <c r="AM911" s="37">
        <f t="shared" si="825"/>
        <v>0</v>
      </c>
      <c r="AN911" s="37">
        <f t="shared" si="825"/>
        <v>0</v>
      </c>
      <c r="AO911" s="37">
        <f t="shared" si="825"/>
        <v>0</v>
      </c>
      <c r="AP911" s="37">
        <f t="shared" si="825"/>
        <v>0</v>
      </c>
    </row>
    <row r="912" spans="1:42" hidden="1" outlineLevel="2" x14ac:dyDescent="0.25">
      <c r="A912" s="5" t="s">
        <v>935</v>
      </c>
      <c r="B912" s="5" t="s">
        <v>876</v>
      </c>
      <c r="C912" s="5" t="s">
        <v>892</v>
      </c>
      <c r="D912" s="37">
        <f>INDEX(Inputs!$M$5:$M$132,MATCH($B912&amp;"|"&amp;$C912,Inputs!$A$5:$A$132,0))</f>
        <v>4</v>
      </c>
      <c r="E912" s="37">
        <f>INDEX(Inputs!$T$5:$T$132,MATCH($B912&amp;"|"&amp;$C912,Inputs!$A$5:$A$132,0))</f>
        <v>7.6700000000000004E-2</v>
      </c>
      <c r="F912" s="37">
        <f>INDEX(Inputs!$K$5:$K$132,MATCH($B912&amp;"|"&amp;$C912,Inputs!$A$5:$A$132,0))</f>
        <v>14</v>
      </c>
      <c r="G912" s="36"/>
      <c r="H912" s="5" t="str">
        <f>INDEX(Variables!$B$5:$B$65,MATCH($A912,Variables!$A$5:$A$65,0))&amp;IF($C912="",""," | "&amp;INDEX(Mapping!$B$5:$B$26,MATCH($C912,Mapping!$A$5:$A$26,0))&amp;" | "&amp;INDEX(Mapping!$B$30:$B$41,MATCH($B912,Mapping!$A$30:$A$41,0)))</f>
        <v>Shadow price on the efficiency margin | Other manufacturing | Other oil products</v>
      </c>
      <c r="I912" s="5" t="str">
        <f>INDEX(Variables!$C$5:$C$65,MATCH($A912,Variables!$A$5:$A$65,0))</f>
        <v>$/GJ</v>
      </c>
      <c r="J912" s="5" t="str">
        <f>INDEX(Variables!$E$5:$E$65,MATCH($A912,Variables!$A$5:$A$65,0))</f>
        <v>Sector shadow price x EF x share</v>
      </c>
      <c r="K912" s="5"/>
      <c r="L912" s="23" t="str">
        <f>LOWER(Settings!$C$4)&amp;".mit."&amp;$A912&amp;IF($C912="","","."&amp;$C912&amp;"."&amp;$B912)&amp;IF(INDEX(Variables!$D$5:$D$65,MATCH($A912,Variables!$A$5:$A$65,0))="","","."&amp;INDEX(Variables!$D$5:$D$65,MATCH($A912,Variables!$A$5:$A$65,0)))&amp;"."&amp;L$5</f>
        <v>egy.mit.shp.omn.oop.1</v>
      </c>
      <c r="M912" s="38">
        <f t="shared" si="824"/>
        <v>0</v>
      </c>
      <c r="N912" s="37">
        <f t="shared" si="824"/>
        <v>0</v>
      </c>
      <c r="O912" s="37">
        <f t="shared" si="824"/>
        <v>0</v>
      </c>
      <c r="P912" s="37">
        <f t="shared" si="824"/>
        <v>0</v>
      </c>
      <c r="Q912" s="37">
        <f t="shared" si="824"/>
        <v>0</v>
      </c>
      <c r="R912" s="37">
        <f t="shared" si="824"/>
        <v>0</v>
      </c>
      <c r="S912" s="37">
        <f t="shared" si="824"/>
        <v>0</v>
      </c>
      <c r="T912" s="37">
        <f t="shared" si="824"/>
        <v>0</v>
      </c>
      <c r="U912" s="37">
        <f t="shared" si="824"/>
        <v>0</v>
      </c>
      <c r="V912" s="37">
        <f t="shared" si="824"/>
        <v>0</v>
      </c>
      <c r="W912" s="37">
        <f t="shared" si="824"/>
        <v>0</v>
      </c>
      <c r="X912" s="37">
        <f t="shared" si="824"/>
        <v>0</v>
      </c>
      <c r="Y912" s="37">
        <f t="shared" si="824"/>
        <v>0</v>
      </c>
      <c r="Z912" s="37">
        <f t="shared" si="824"/>
        <v>0</v>
      </c>
      <c r="AA912" s="37"/>
      <c r="AB912" s="23" t="str">
        <f>LOWER(Settings!$C$4)&amp;".mit."&amp;$A912&amp;IF($C912="","","."&amp;$C912&amp;"."&amp;$B912)&amp;IF(INDEX(Variables!$D$5:$D$65,MATCH($A912,Variables!$A$5:$A$65,0))="","","."&amp;INDEX(Variables!$D$5:$D$65,MATCH($A912,Variables!$A$5:$A$65,0)))&amp;"."&amp;AB$5</f>
        <v>egy.mit.shp.omn.oop.2</v>
      </c>
      <c r="AC912" s="38">
        <f t="shared" si="825"/>
        <v>0</v>
      </c>
      <c r="AD912" s="37">
        <f t="shared" si="825"/>
        <v>0</v>
      </c>
      <c r="AE912" s="37">
        <f t="shared" si="825"/>
        <v>0</v>
      </c>
      <c r="AF912" s="37">
        <f t="shared" si="825"/>
        <v>0</v>
      </c>
      <c r="AG912" s="37">
        <f t="shared" si="825"/>
        <v>0</v>
      </c>
      <c r="AH912" s="37">
        <f t="shared" si="825"/>
        <v>0</v>
      </c>
      <c r="AI912" s="37">
        <f t="shared" si="825"/>
        <v>0</v>
      </c>
      <c r="AJ912" s="37">
        <f t="shared" si="825"/>
        <v>0</v>
      </c>
      <c r="AK912" s="37">
        <f t="shared" si="825"/>
        <v>0</v>
      </c>
      <c r="AL912" s="37">
        <f t="shared" si="825"/>
        <v>0</v>
      </c>
      <c r="AM912" s="37">
        <f t="shared" si="825"/>
        <v>0</v>
      </c>
      <c r="AN912" s="37">
        <f t="shared" si="825"/>
        <v>0</v>
      </c>
      <c r="AO912" s="37">
        <f t="shared" si="825"/>
        <v>0</v>
      </c>
      <c r="AP912" s="37">
        <f t="shared" si="825"/>
        <v>0</v>
      </c>
    </row>
    <row r="913" spans="1:42" hidden="1" outlineLevel="2" x14ac:dyDescent="0.25">
      <c r="A913" s="5" t="s">
        <v>935</v>
      </c>
      <c r="B913" s="5" t="s">
        <v>877</v>
      </c>
      <c r="C913" s="5" t="s">
        <v>892</v>
      </c>
      <c r="D913" s="37">
        <f>INDEX(Inputs!$M$5:$M$132,MATCH($B913&amp;"|"&amp;$C913,Inputs!$A$5:$A$132,0))</f>
        <v>4</v>
      </c>
      <c r="E913" s="37">
        <f>INDEX(Inputs!$T$5:$T$132,MATCH($B913&amp;"|"&amp;$C913,Inputs!$A$5:$A$132,0))</f>
        <v>0</v>
      </c>
      <c r="F913" s="37">
        <f>INDEX(Inputs!$K$5:$K$132,MATCH($B913&amp;"|"&amp;$C913,Inputs!$A$5:$A$132,0))</f>
        <v>14</v>
      </c>
      <c r="G913" s="36"/>
      <c r="H913" s="5" t="str">
        <f>INDEX(Variables!$B$5:$B$65,MATCH($A913,Variables!$A$5:$A$65,0))&amp;IF($C913="",""," | "&amp;INDEX(Mapping!$B$5:$B$26,MATCH($C913,Mapping!$A$5:$A$26,0))&amp;" | "&amp;INDEX(Mapping!$B$30:$B$41,MATCH($B913,Mapping!$A$30:$A$41,0)))</f>
        <v>Shadow price on the efficiency margin | Other manufacturing | Biomass</v>
      </c>
      <c r="I913" s="5" t="str">
        <f>INDEX(Variables!$C$5:$C$65,MATCH($A913,Variables!$A$5:$A$65,0))</f>
        <v>$/GJ</v>
      </c>
      <c r="J913" s="5" t="str">
        <f>INDEX(Variables!$E$5:$E$65,MATCH($A913,Variables!$A$5:$A$65,0))</f>
        <v>Sector shadow price x EF x share</v>
      </c>
      <c r="K913" s="5"/>
      <c r="L913" s="23" t="str">
        <f>LOWER(Settings!$C$4)&amp;".mit."&amp;$A913&amp;IF($C913="","","."&amp;$C913&amp;"."&amp;$B913)&amp;IF(INDEX(Variables!$D$5:$D$65,MATCH($A913,Variables!$A$5:$A$65,0))="","","."&amp;INDEX(Variables!$D$5:$D$65,MATCH($A913,Variables!$A$5:$A$65,0)))&amp;"."&amp;L$5</f>
        <v>egy.mit.shp.omn.bio.1</v>
      </c>
      <c r="M913" s="38">
        <f t="shared" si="824"/>
        <v>0</v>
      </c>
      <c r="N913" s="37">
        <f t="shared" si="824"/>
        <v>0</v>
      </c>
      <c r="O913" s="37">
        <f t="shared" si="824"/>
        <v>0</v>
      </c>
      <c r="P913" s="37">
        <f t="shared" si="824"/>
        <v>0</v>
      </c>
      <c r="Q913" s="37">
        <f t="shared" si="824"/>
        <v>0</v>
      </c>
      <c r="R913" s="37">
        <f t="shared" si="824"/>
        <v>0</v>
      </c>
      <c r="S913" s="37">
        <f t="shared" si="824"/>
        <v>0</v>
      </c>
      <c r="T913" s="37">
        <f t="shared" si="824"/>
        <v>0</v>
      </c>
      <c r="U913" s="37">
        <f t="shared" si="824"/>
        <v>0</v>
      </c>
      <c r="V913" s="37">
        <f t="shared" si="824"/>
        <v>0</v>
      </c>
      <c r="W913" s="37">
        <f t="shared" si="824"/>
        <v>0</v>
      </c>
      <c r="X913" s="37">
        <f t="shared" si="824"/>
        <v>0</v>
      </c>
      <c r="Y913" s="37">
        <f t="shared" si="824"/>
        <v>0</v>
      </c>
      <c r="Z913" s="37">
        <f t="shared" si="824"/>
        <v>0</v>
      </c>
      <c r="AA913" s="37"/>
      <c r="AB913" s="23" t="str">
        <f>LOWER(Settings!$C$4)&amp;".mit."&amp;$A913&amp;IF($C913="","","."&amp;$C913&amp;"."&amp;$B913)&amp;IF(INDEX(Variables!$D$5:$D$65,MATCH($A913,Variables!$A$5:$A$65,0))="","","."&amp;INDEX(Variables!$D$5:$D$65,MATCH($A913,Variables!$A$5:$A$65,0)))&amp;"."&amp;AB$5</f>
        <v>egy.mit.shp.omn.bio.2</v>
      </c>
      <c r="AC913" s="38">
        <f t="shared" si="825"/>
        <v>0</v>
      </c>
      <c r="AD913" s="37">
        <f t="shared" si="825"/>
        <v>0</v>
      </c>
      <c r="AE913" s="37">
        <f t="shared" si="825"/>
        <v>0</v>
      </c>
      <c r="AF913" s="37">
        <f t="shared" si="825"/>
        <v>0</v>
      </c>
      <c r="AG913" s="37">
        <f t="shared" si="825"/>
        <v>0</v>
      </c>
      <c r="AH913" s="37">
        <f t="shared" si="825"/>
        <v>0</v>
      </c>
      <c r="AI913" s="37">
        <f t="shared" si="825"/>
        <v>0</v>
      </c>
      <c r="AJ913" s="37">
        <f t="shared" si="825"/>
        <v>0</v>
      </c>
      <c r="AK913" s="37">
        <f t="shared" si="825"/>
        <v>0</v>
      </c>
      <c r="AL913" s="37">
        <f t="shared" si="825"/>
        <v>0</v>
      </c>
      <c r="AM913" s="37">
        <f t="shared" si="825"/>
        <v>0</v>
      </c>
      <c r="AN913" s="37">
        <f t="shared" si="825"/>
        <v>0</v>
      </c>
      <c r="AO913" s="37">
        <f t="shared" si="825"/>
        <v>0</v>
      </c>
      <c r="AP913" s="37">
        <f t="shared" si="825"/>
        <v>0</v>
      </c>
    </row>
    <row r="914" spans="1:42" hidden="1" outlineLevel="2" x14ac:dyDescent="0.25"/>
    <row r="915" spans="1:42" hidden="1" outlineLevel="2" x14ac:dyDescent="0.25">
      <c r="A915" s="5" t="s">
        <v>930</v>
      </c>
      <c r="B915" s="5" t="s">
        <v>869</v>
      </c>
      <c r="C915" s="5" t="s">
        <v>892</v>
      </c>
      <c r="D915" s="37">
        <f>INDEX(Inputs!$N$5:$N$132,MATCH($B915&amp;"|"&amp;$C915,Inputs!$A$5:$A$132,0))</f>
        <v>0.5</v>
      </c>
      <c r="E915" s="37">
        <f>INDEX(Inputs!$O$5:$O$132,MATCH($B915&amp;"|"&amp;$C915,Inputs!$A$5:$A$132,0))</f>
        <v>-0.3</v>
      </c>
      <c r="F915" s="37">
        <f>INDEX(Inputs!$P$5:$P$132,MATCH($B915&amp;"|"&amp;$C915,Inputs!$A$5:$A$132,0))</f>
        <v>-0.4</v>
      </c>
      <c r="G915" s="37">
        <f>INDEX(Inputs!$Q$5:$Q$132,MATCH($B915&amp;"|"&amp;$C915,Inputs!$A$5:$A$132,0))</f>
        <v>5.0000000000000001E-3</v>
      </c>
      <c r="H915" s="5" t="str">
        <f>INDEX(Variables!$B$5:$B$65,MATCH($A915,Variables!$A$5:$A$65,0))&amp;IF($C915="",""," | "&amp;INDEX(Mapping!$B$5:$B$26,MATCH($C915,Mapping!$A$5:$A$26,0))&amp;" | "&amp;INDEX(Mapping!$B$30:$B$41,MATCH($B915,Mapping!$A$30:$A$41,0)))</f>
        <v>Fuel use | Other manufacturing | Coal</v>
      </c>
      <c r="I915" s="5" t="str">
        <f>INDEX(Variables!$C$5:$C$65,MATCH($A915,Variables!$A$5:$A$65,0))</f>
        <v>ktoe</v>
      </c>
      <c r="J915" s="5" t="str">
        <f>INDEX(Variables!$E$5:$E$65,MATCH($A915,Variables!$A$5:$A$65,0))</f>
        <v>Inputs (base year), CPAT eq. 3.3.3</v>
      </c>
      <c r="K915" s="5"/>
      <c r="L915" s="23" t="str">
        <f>LOWER(Settings!$C$4)&amp;".mit."&amp;$A915&amp;IF($C915="","","."&amp;$C915&amp;"."&amp;$B915)&amp;IF(INDEX(Variables!$D$5:$D$65,MATCH($A915,Variables!$A$5:$A$65,0))="","","."&amp;INDEX(Variables!$D$5:$D$65,MATCH($A915,Variables!$A$5:$A$65,0)))&amp;"."&amp;L$5</f>
        <v>egy.mit.ener.omn.coa.e.1</v>
      </c>
      <c r="M915" s="43">
        <f>INDEX(Inputs!$U$5:$U$132,MATCH($B915&amp;"|"&amp;$C915,Inputs!$A$5:$A$132,0))</f>
        <v>0</v>
      </c>
      <c r="N915" s="44">
        <f t="shared" ref="N915:Y915" si="826">M915*(1/(1+$G915))^(1+$E915)*(1+N$7)^$D915*(N897/M897)^$E915*((N897+N906)/(M897+M906))^($F915*(1+$E915))</f>
        <v>0</v>
      </c>
      <c r="O915" s="44">
        <f t="shared" si="826"/>
        <v>0</v>
      </c>
      <c r="P915" s="44">
        <f t="shared" si="826"/>
        <v>0</v>
      </c>
      <c r="Q915" s="44">
        <f t="shared" si="826"/>
        <v>0</v>
      </c>
      <c r="R915" s="44">
        <f t="shared" si="826"/>
        <v>0</v>
      </c>
      <c r="S915" s="44">
        <f t="shared" si="826"/>
        <v>0</v>
      </c>
      <c r="T915" s="44">
        <f t="shared" si="826"/>
        <v>0</v>
      </c>
      <c r="U915" s="44">
        <f t="shared" si="826"/>
        <v>0</v>
      </c>
      <c r="V915" s="44">
        <f t="shared" si="826"/>
        <v>0</v>
      </c>
      <c r="W915" s="44">
        <f t="shared" si="826"/>
        <v>0</v>
      </c>
      <c r="X915" s="44">
        <f t="shared" si="826"/>
        <v>0</v>
      </c>
      <c r="Y915" s="44">
        <f t="shared" si="826"/>
        <v>0</v>
      </c>
      <c r="Z915" s="45">
        <f>FUELUSE(Y915,Z897,Y897,Z906,Y906,Z$7,$D915,$E915,$F915,$G915)</f>
        <v>0</v>
      </c>
      <c r="AA915" s="45"/>
      <c r="AB915" s="23" t="str">
        <f>LOWER(Settings!$C$4)&amp;".mit."&amp;$A915&amp;IF($C915="","","."&amp;$C915&amp;"."&amp;$B915)&amp;IF(INDEX(Variables!$D$5:$D$65,MATCH($A915,Variables!$A$5:$A$65,0))="","","."&amp;INDEX(Variables!$D$5:$D$65,MATCH($A915,Variables!$A$5:$A$65,0)))&amp;"."&amp;AB$5</f>
        <v>egy.mit.ener.omn.coa.e.2</v>
      </c>
      <c r="AC915" s="43">
        <f>INDEX(Inputs!$U$5:$U$132,MATCH($B915&amp;"|"&amp;$C915,Inputs!$A$5:$A$132,0))</f>
        <v>0</v>
      </c>
      <c r="AD915" s="44">
        <f t="shared" ref="AD915:AO915" si="827">AC915*(1/(1+$G915))^(1+$E915)*(1+AD$7)^$D915*(AD897/AC897)^$E915*((AD897+AD906)/(AC897+AC906))^($F915*(1+$E915))</f>
        <v>0</v>
      </c>
      <c r="AE915" s="44">
        <f t="shared" si="827"/>
        <v>0</v>
      </c>
      <c r="AF915" s="44">
        <f t="shared" si="827"/>
        <v>0</v>
      </c>
      <c r="AG915" s="44">
        <f t="shared" si="827"/>
        <v>0</v>
      </c>
      <c r="AH915" s="44">
        <f t="shared" si="827"/>
        <v>0</v>
      </c>
      <c r="AI915" s="44">
        <f t="shared" si="827"/>
        <v>0</v>
      </c>
      <c r="AJ915" s="44">
        <f t="shared" si="827"/>
        <v>0</v>
      </c>
      <c r="AK915" s="44">
        <f t="shared" si="827"/>
        <v>0</v>
      </c>
      <c r="AL915" s="44">
        <f t="shared" si="827"/>
        <v>0</v>
      </c>
      <c r="AM915" s="44">
        <f t="shared" si="827"/>
        <v>0</v>
      </c>
      <c r="AN915" s="44">
        <f t="shared" si="827"/>
        <v>0</v>
      </c>
      <c r="AO915" s="44">
        <f t="shared" si="827"/>
        <v>0</v>
      </c>
      <c r="AP915" s="45">
        <f>FUELUSE(AO915,AP897,AO897,AP906,AO906,AP$7,$D915,$E915,$F915,$G915)</f>
        <v>0</v>
      </c>
    </row>
    <row r="916" spans="1:42" hidden="1" outlineLevel="2" x14ac:dyDescent="0.25">
      <c r="A916" s="5" t="s">
        <v>930</v>
      </c>
      <c r="B916" s="5" t="s">
        <v>871</v>
      </c>
      <c r="C916" s="5" t="s">
        <v>892</v>
      </c>
      <c r="D916" s="37">
        <f>INDEX(Inputs!$N$5:$N$132,MATCH($B916&amp;"|"&amp;$C916,Inputs!$A$5:$A$132,0))</f>
        <v>1</v>
      </c>
      <c r="E916" s="37">
        <f>INDEX(Inputs!$O$5:$O$132,MATCH($B916&amp;"|"&amp;$C916,Inputs!$A$5:$A$132,0))</f>
        <v>-0.5</v>
      </c>
      <c r="F916" s="37">
        <f>INDEX(Inputs!$P$5:$P$132,MATCH($B916&amp;"|"&amp;$C916,Inputs!$A$5:$A$132,0))</f>
        <v>-0.5</v>
      </c>
      <c r="G916" s="37">
        <f>INDEX(Inputs!$Q$5:$Q$132,MATCH($B916&amp;"|"&amp;$C916,Inputs!$A$5:$A$132,0))</f>
        <v>0.01</v>
      </c>
      <c r="H916" s="5" t="str">
        <f>INDEX(Variables!$B$5:$B$65,MATCH($A916,Variables!$A$5:$A$65,0))&amp;IF($C916="",""," | "&amp;INDEX(Mapping!$B$5:$B$26,MATCH($C916,Mapping!$A$5:$A$26,0))&amp;" | "&amp;INDEX(Mapping!$B$30:$B$41,MATCH($B916,Mapping!$A$30:$A$41,0)))</f>
        <v>Fuel use | Other manufacturing | Natural gas</v>
      </c>
      <c r="I916" s="5" t="str">
        <f>INDEX(Variables!$C$5:$C$65,MATCH($A916,Variables!$A$5:$A$65,0))</f>
        <v>ktoe</v>
      </c>
      <c r="J916" s="5" t="str">
        <f>INDEX(Variables!$E$5:$E$65,MATCH($A916,Variables!$A$5:$A$65,0))</f>
        <v>Inputs (base year), CPAT eq. 3.3.3</v>
      </c>
      <c r="K916" s="5"/>
      <c r="L916" s="23" t="str">
        <f>LOWER(Settings!$C$4)&amp;".mit."&amp;$A916&amp;IF($C916="","","."&amp;$C916&amp;"."&amp;$B916)&amp;IF(INDEX(Variables!$D$5:$D$65,MATCH($A916,Variables!$A$5:$A$65,0))="","","."&amp;INDEX(Variables!$D$5:$D$65,MATCH($A916,Variables!$A$5:$A$65,0)))&amp;"."&amp;L$5</f>
        <v>egy.mit.ener.omn.nga.e.1</v>
      </c>
      <c r="M916" s="43">
        <f>INDEX(Inputs!$U$5:$U$132,MATCH($B916&amp;"|"&amp;$C916,Inputs!$A$5:$A$132,0))</f>
        <v>960.13003721478594</v>
      </c>
      <c r="N916" s="44">
        <f t="shared" ref="N916:Y916" si="828">M916*(1/(1+$G916))^(1+$E916)*(1+N$7)^$D916*(N898/M898)^$E916*((N898+N907)/(M898+M907))^($F916*(1+$E916))</f>
        <v>1039.3018011500335</v>
      </c>
      <c r="O916" s="44">
        <f t="shared" si="828"/>
        <v>1046.9201460669988</v>
      </c>
      <c r="P916" s="44">
        <f t="shared" si="828"/>
        <v>1087.4810511747726</v>
      </c>
      <c r="Q916" s="44">
        <f t="shared" si="828"/>
        <v>1127.961273637992</v>
      </c>
      <c r="R916" s="44">
        <f t="shared" si="828"/>
        <v>1176.5647925159767</v>
      </c>
      <c r="S916" s="44">
        <f t="shared" si="828"/>
        <v>1235.529093630704</v>
      </c>
      <c r="T916" s="44">
        <f t="shared" si="828"/>
        <v>1293.6531559035827</v>
      </c>
      <c r="U916" s="44">
        <f t="shared" si="828"/>
        <v>1349.5592399856805</v>
      </c>
      <c r="V916" s="44">
        <f t="shared" si="828"/>
        <v>1407.1677326833158</v>
      </c>
      <c r="W916" s="44">
        <f t="shared" si="828"/>
        <v>1466.4912811224451</v>
      </c>
      <c r="X916" s="44">
        <f t="shared" si="828"/>
        <v>1527.5403583589762</v>
      </c>
      <c r="Y916" s="44">
        <f t="shared" si="828"/>
        <v>1590.3231472734158</v>
      </c>
      <c r="Z916" s="45">
        <f>FUELUSE(Y916,Z898,Y898,Z907,Y907,Z$7,$D916,$E916,$F916,$G916)</f>
        <v>1654.8454255028587</v>
      </c>
      <c r="AA916" s="45"/>
      <c r="AB916" s="23" t="str">
        <f>LOWER(Settings!$C$4)&amp;".mit."&amp;$A916&amp;IF($C916="","","."&amp;$C916&amp;"."&amp;$B916)&amp;IF(INDEX(Variables!$D$5:$D$65,MATCH($A916,Variables!$A$5:$A$65,0))="","","."&amp;INDEX(Variables!$D$5:$D$65,MATCH($A916,Variables!$A$5:$A$65,0)))&amp;"."&amp;AB$5</f>
        <v>egy.mit.ener.omn.nga.e.2</v>
      </c>
      <c r="AC916" s="43">
        <f>INDEX(Inputs!$U$5:$U$132,MATCH($B916&amp;"|"&amp;$C916,Inputs!$A$5:$A$132,0))</f>
        <v>960.13003721478594</v>
      </c>
      <c r="AD916" s="44">
        <f t="shared" ref="AD916:AO916" si="829">AC916*(1/(1+$G916))^(1+$E916)*(1+AD$7)^$D916*(AD898/AC898)^$E916*((AD898+AD907)/(AC898+AC907))^($F916*(1+$E916))</f>
        <v>1039.3018011500335</v>
      </c>
      <c r="AE916" s="44">
        <f t="shared" si="829"/>
        <v>1046.9201460669988</v>
      </c>
      <c r="AF916" s="44">
        <f t="shared" si="829"/>
        <v>1087.4810511747726</v>
      </c>
      <c r="AG916" s="44">
        <f t="shared" si="829"/>
        <v>1127.961273637992</v>
      </c>
      <c r="AH916" s="44">
        <f t="shared" si="829"/>
        <v>1013.9367357279672</v>
      </c>
      <c r="AI916" s="44">
        <f t="shared" si="829"/>
        <v>1064.7508272060068</v>
      </c>
      <c r="AJ916" s="44">
        <f t="shared" si="829"/>
        <v>1114.8408199910082</v>
      </c>
      <c r="AK916" s="44">
        <f t="shared" si="829"/>
        <v>1163.0194096973337</v>
      </c>
      <c r="AL916" s="44">
        <f t="shared" si="829"/>
        <v>1212.6650963672034</v>
      </c>
      <c r="AM916" s="44">
        <f t="shared" si="829"/>
        <v>1263.7887790056623</v>
      </c>
      <c r="AN916" s="44">
        <f t="shared" si="829"/>
        <v>1316.3994830537119</v>
      </c>
      <c r="AO916" s="44">
        <f t="shared" si="829"/>
        <v>1370.504260331365</v>
      </c>
      <c r="AP916" s="45">
        <f>FUELUSE(AO916,AP898,AO898,AP907,AO907,AP$7,$D916,$E916,$F916,$G916)</f>
        <v>1426.1080898746536</v>
      </c>
    </row>
    <row r="917" spans="1:42" hidden="1" outlineLevel="2" x14ac:dyDescent="0.25">
      <c r="A917" s="5" t="s">
        <v>930</v>
      </c>
      <c r="B917" s="5" t="s">
        <v>872</v>
      </c>
      <c r="C917" s="5" t="s">
        <v>892</v>
      </c>
      <c r="D917" s="37">
        <f>INDEX(Inputs!$N$5:$N$132,MATCH($B917&amp;"|"&amp;$C917,Inputs!$A$5:$A$132,0))</f>
        <v>0.5</v>
      </c>
      <c r="E917" s="37">
        <f>INDEX(Inputs!$O$5:$O$132,MATCH($B917&amp;"|"&amp;$C917,Inputs!$A$5:$A$132,0))</f>
        <v>-0.4</v>
      </c>
      <c r="F917" s="37">
        <f>INDEX(Inputs!$P$5:$P$132,MATCH($B917&amp;"|"&amp;$C917,Inputs!$A$5:$A$132,0))</f>
        <v>-0.7</v>
      </c>
      <c r="G917" s="37">
        <f>INDEX(Inputs!$Q$5:$Q$132,MATCH($B917&amp;"|"&amp;$C917,Inputs!$A$5:$A$132,0))</f>
        <v>5.0000000000000001E-3</v>
      </c>
      <c r="H917" s="5" t="str">
        <f>INDEX(Variables!$B$5:$B$65,MATCH($A917,Variables!$A$5:$A$65,0))&amp;IF($C917="",""," | "&amp;INDEX(Mapping!$B$5:$B$26,MATCH($C917,Mapping!$A$5:$A$26,0))&amp;" | "&amp;INDEX(Mapping!$B$30:$B$41,MATCH($B917,Mapping!$A$30:$A$41,0)))</f>
        <v>Fuel use | Other manufacturing | Gasoline</v>
      </c>
      <c r="I917" s="5" t="str">
        <f>INDEX(Variables!$C$5:$C$65,MATCH($A917,Variables!$A$5:$A$65,0))</f>
        <v>ktoe</v>
      </c>
      <c r="J917" s="5" t="str">
        <f>INDEX(Variables!$E$5:$E$65,MATCH($A917,Variables!$A$5:$A$65,0))</f>
        <v>Inputs (base year), CPAT eq. 3.3.3</v>
      </c>
      <c r="K917" s="5"/>
      <c r="L917" s="23" t="str">
        <f>LOWER(Settings!$C$4)&amp;".mit."&amp;$A917&amp;IF($C917="","","."&amp;$C917&amp;"."&amp;$B917)&amp;IF(INDEX(Variables!$D$5:$D$65,MATCH($A917,Variables!$A$5:$A$65,0))="","","."&amp;INDEX(Variables!$D$5:$D$65,MATCH($A917,Variables!$A$5:$A$65,0)))&amp;"."&amp;L$5</f>
        <v>egy.mit.ener.omn.gso.e.1</v>
      </c>
      <c r="M917" s="43">
        <f>INDEX(Inputs!$U$5:$U$132,MATCH($B917&amp;"|"&amp;$C917,Inputs!$A$5:$A$132,0))</f>
        <v>0</v>
      </c>
      <c r="N917" s="44">
        <f t="shared" ref="N917:Y917" si="830">M917*(1/(1+$G917))^(1+$E917)*(1+N$7)^$D917*(N899/M899)^$E917*((N899+N908)/(M899+M908))^($F917*(1+$E917))</f>
        <v>0</v>
      </c>
      <c r="O917" s="44">
        <f t="shared" si="830"/>
        <v>0</v>
      </c>
      <c r="P917" s="44">
        <f t="shared" si="830"/>
        <v>0</v>
      </c>
      <c r="Q917" s="44">
        <f t="shared" si="830"/>
        <v>0</v>
      </c>
      <c r="R917" s="44">
        <f t="shared" si="830"/>
        <v>0</v>
      </c>
      <c r="S917" s="44">
        <f t="shared" si="830"/>
        <v>0</v>
      </c>
      <c r="T917" s="44">
        <f t="shared" si="830"/>
        <v>0</v>
      </c>
      <c r="U917" s="44">
        <f t="shared" si="830"/>
        <v>0</v>
      </c>
      <c r="V917" s="44">
        <f t="shared" si="830"/>
        <v>0</v>
      </c>
      <c r="W917" s="44">
        <f t="shared" si="830"/>
        <v>0</v>
      </c>
      <c r="X917" s="44">
        <f t="shared" si="830"/>
        <v>0</v>
      </c>
      <c r="Y917" s="44">
        <f t="shared" si="830"/>
        <v>0</v>
      </c>
      <c r="Z917" s="45">
        <f>FUELUSE(Y917,Z899,Y899,Z908,Y908,Z$7,$D917,$E917,$F917,$G917)</f>
        <v>0</v>
      </c>
      <c r="AA917" s="45"/>
      <c r="AB917" s="23" t="str">
        <f>LOWER(Settings!$C$4)&amp;".mit."&amp;$A917&amp;IF($C917="","","."&amp;$C917&amp;"."&amp;$B917)&amp;IF(INDEX(Variables!$D$5:$D$65,MATCH($A917,Variables!$A$5:$A$65,0))="","","."&amp;INDEX(Variables!$D$5:$D$65,MATCH($A917,Variables!$A$5:$A$65,0)))&amp;"."&amp;AB$5</f>
        <v>egy.mit.ener.omn.gso.e.2</v>
      </c>
      <c r="AC917" s="43">
        <f>INDEX(Inputs!$U$5:$U$132,MATCH($B917&amp;"|"&amp;$C917,Inputs!$A$5:$A$132,0))</f>
        <v>0</v>
      </c>
      <c r="AD917" s="44">
        <f t="shared" ref="AD917:AO917" si="831">AC917*(1/(1+$G917))^(1+$E917)*(1+AD$7)^$D917*(AD899/AC899)^$E917*((AD899+AD908)/(AC899+AC908))^($F917*(1+$E917))</f>
        <v>0</v>
      </c>
      <c r="AE917" s="44">
        <f t="shared" si="831"/>
        <v>0</v>
      </c>
      <c r="AF917" s="44">
        <f t="shared" si="831"/>
        <v>0</v>
      </c>
      <c r="AG917" s="44">
        <f t="shared" si="831"/>
        <v>0</v>
      </c>
      <c r="AH917" s="44">
        <f t="shared" si="831"/>
        <v>0</v>
      </c>
      <c r="AI917" s="44">
        <f t="shared" si="831"/>
        <v>0</v>
      </c>
      <c r="AJ917" s="44">
        <f t="shared" si="831"/>
        <v>0</v>
      </c>
      <c r="AK917" s="44">
        <f t="shared" si="831"/>
        <v>0</v>
      </c>
      <c r="AL917" s="44">
        <f t="shared" si="831"/>
        <v>0</v>
      </c>
      <c r="AM917" s="44">
        <f t="shared" si="831"/>
        <v>0</v>
      </c>
      <c r="AN917" s="44">
        <f t="shared" si="831"/>
        <v>0</v>
      </c>
      <c r="AO917" s="44">
        <f t="shared" si="831"/>
        <v>0</v>
      </c>
      <c r="AP917" s="45">
        <f>FUELUSE(AO917,AP899,AO899,AP908,AO908,AP$7,$D917,$E917,$F917,$G917)</f>
        <v>0</v>
      </c>
    </row>
    <row r="918" spans="1:42" hidden="1" outlineLevel="2" x14ac:dyDescent="0.25">
      <c r="A918" s="5" t="s">
        <v>930</v>
      </c>
      <c r="B918" s="5" t="s">
        <v>873</v>
      </c>
      <c r="C918" s="5" t="s">
        <v>892</v>
      </c>
      <c r="D918" s="37">
        <f>INDEX(Inputs!$N$5:$N$132,MATCH($B918&amp;"|"&amp;$C918,Inputs!$A$5:$A$132,0))</f>
        <v>0.5</v>
      </c>
      <c r="E918" s="37">
        <f>INDEX(Inputs!$O$5:$O$132,MATCH($B918&amp;"|"&amp;$C918,Inputs!$A$5:$A$132,0))</f>
        <v>-0.7</v>
      </c>
      <c r="F918" s="37">
        <f>INDEX(Inputs!$P$5:$P$132,MATCH($B918&amp;"|"&amp;$C918,Inputs!$A$5:$A$132,0))</f>
        <v>-1.2</v>
      </c>
      <c r="G918" s="37">
        <f>INDEX(Inputs!$Q$5:$Q$132,MATCH($B918&amp;"|"&amp;$C918,Inputs!$A$5:$A$132,0))</f>
        <v>5.0000000000000001E-3</v>
      </c>
      <c r="H918" s="5" t="str">
        <f>INDEX(Variables!$B$5:$B$65,MATCH($A918,Variables!$A$5:$A$65,0))&amp;IF($C918="",""," | "&amp;INDEX(Mapping!$B$5:$B$26,MATCH($C918,Mapping!$A$5:$A$26,0))&amp;" | "&amp;INDEX(Mapping!$B$30:$B$41,MATCH($B918,Mapping!$A$30:$A$41,0)))</f>
        <v>Fuel use | Other manufacturing | Diesel</v>
      </c>
      <c r="I918" s="5" t="str">
        <f>INDEX(Variables!$C$5:$C$65,MATCH($A918,Variables!$A$5:$A$65,0))</f>
        <v>ktoe</v>
      </c>
      <c r="J918" s="5" t="str">
        <f>INDEX(Variables!$E$5:$E$65,MATCH($A918,Variables!$A$5:$A$65,0))</f>
        <v>Inputs (base year), CPAT eq. 3.3.3</v>
      </c>
      <c r="K918" s="5"/>
      <c r="L918" s="23" t="str">
        <f>LOWER(Settings!$C$4)&amp;".mit."&amp;$A918&amp;IF($C918="","","."&amp;$C918&amp;"."&amp;$B918)&amp;IF(INDEX(Variables!$D$5:$D$65,MATCH($A918,Variables!$A$5:$A$65,0))="","","."&amp;INDEX(Variables!$D$5:$D$65,MATCH($A918,Variables!$A$5:$A$65,0)))&amp;"."&amp;L$5</f>
        <v>egy.mit.ener.omn.die.e.1</v>
      </c>
      <c r="M918" s="43">
        <f>INDEX(Inputs!$U$5:$U$132,MATCH($B918&amp;"|"&amp;$C918,Inputs!$A$5:$A$132,0))</f>
        <v>3819.23416175079</v>
      </c>
      <c r="N918" s="44">
        <f t="shared" ref="N918:Y918" si="832">M918*(1/(1+$G918))^(1+$E918)*(1+N$7)^$D918*(N900/M900)^$E918*((N900+N909)/(M900+M909))^($F918*(1+$E918))</f>
        <v>5862.2328039727963</v>
      </c>
      <c r="O918" s="44">
        <f t="shared" si="832"/>
        <v>6739.2215887447637</v>
      </c>
      <c r="P918" s="44">
        <f t="shared" si="832"/>
        <v>6875.3424085328397</v>
      </c>
      <c r="Q918" s="44">
        <f t="shared" si="832"/>
        <v>7009.0813779304772</v>
      </c>
      <c r="R918" s="44">
        <f t="shared" si="832"/>
        <v>7165.5982780022623</v>
      </c>
      <c r="S918" s="44">
        <f t="shared" si="832"/>
        <v>7350.2404374993203</v>
      </c>
      <c r="T918" s="44">
        <f t="shared" si="832"/>
        <v>7528.6049448800932</v>
      </c>
      <c r="U918" s="44">
        <f t="shared" si="832"/>
        <v>7697.1878186943586</v>
      </c>
      <c r="V918" s="44">
        <f t="shared" si="832"/>
        <v>7867.5509893793987</v>
      </c>
      <c r="W918" s="44">
        <f t="shared" si="832"/>
        <v>8039.6455084119898</v>
      </c>
      <c r="X918" s="44">
        <f t="shared" si="832"/>
        <v>8213.4199508730726</v>
      </c>
      <c r="Y918" s="44">
        <f t="shared" si="832"/>
        <v>8388.8204126032197</v>
      </c>
      <c r="Z918" s="45">
        <f>FUELUSE(Y918,Z900,Y900,Z909,Y909,Z$7,$D918,$E918,$F918,$G918)</f>
        <v>8565.7905105413538</v>
      </c>
      <c r="AA918" s="45"/>
      <c r="AB918" s="23" t="str">
        <f>LOWER(Settings!$C$4)&amp;".mit."&amp;$A918&amp;IF($C918="","","."&amp;$C918&amp;"."&amp;$B918)&amp;IF(INDEX(Variables!$D$5:$D$65,MATCH($A918,Variables!$A$5:$A$65,0))="","","."&amp;INDEX(Variables!$D$5:$D$65,MATCH($A918,Variables!$A$5:$A$65,0)))&amp;"."&amp;AB$5</f>
        <v>egy.mit.ener.omn.die.e.2</v>
      </c>
      <c r="AC918" s="43">
        <f>INDEX(Inputs!$U$5:$U$132,MATCH($B918&amp;"|"&amp;$C918,Inputs!$A$5:$A$132,0))</f>
        <v>3819.23416175079</v>
      </c>
      <c r="AD918" s="44">
        <f t="shared" ref="AD918:AO918" si="833">AC918*(1/(1+$G918))^(1+$E918)*(1+AD$7)^$D918*(AD900/AC900)^$E918*((AD900+AD909)/(AC900+AC909))^($F918*(1+$E918))</f>
        <v>5862.2328039727963</v>
      </c>
      <c r="AE918" s="44">
        <f t="shared" si="833"/>
        <v>6739.2215887447637</v>
      </c>
      <c r="AF918" s="44">
        <f t="shared" si="833"/>
        <v>6875.3424085328397</v>
      </c>
      <c r="AG918" s="44">
        <f t="shared" si="833"/>
        <v>7009.0813779304772</v>
      </c>
      <c r="AH918" s="44">
        <f t="shared" si="833"/>
        <v>5678.8105441721636</v>
      </c>
      <c r="AI918" s="44">
        <f t="shared" si="833"/>
        <v>5825.1413600468914</v>
      </c>
      <c r="AJ918" s="44">
        <f t="shared" si="833"/>
        <v>5966.4970718692412</v>
      </c>
      <c r="AK918" s="44">
        <f t="shared" si="833"/>
        <v>6100.1007381984409</v>
      </c>
      <c r="AL918" s="44">
        <f t="shared" si="833"/>
        <v>6235.1153081604252</v>
      </c>
      <c r="AM918" s="44">
        <f t="shared" si="833"/>
        <v>6371.5019895456653</v>
      </c>
      <c r="AN918" s="44">
        <f t="shared" si="833"/>
        <v>6509.2200275753885</v>
      </c>
      <c r="AO918" s="44">
        <f t="shared" si="833"/>
        <v>6648.2267026472591</v>
      </c>
      <c r="AP918" s="45">
        <f>FUELUSE(AO918,AP900,AO900,AP909,AO909,AP$7,$D918,$E918,$F918,$G918)</f>
        <v>6788.4773306038178</v>
      </c>
    </row>
    <row r="919" spans="1:42" hidden="1" outlineLevel="2" x14ac:dyDescent="0.25">
      <c r="A919" s="5" t="s">
        <v>930</v>
      </c>
      <c r="B919" s="5" t="s">
        <v>874</v>
      </c>
      <c r="C919" s="5" t="s">
        <v>892</v>
      </c>
      <c r="D919" s="37">
        <f>INDEX(Inputs!$N$5:$N$132,MATCH($B919&amp;"|"&amp;$C919,Inputs!$A$5:$A$132,0))</f>
        <v>0.8</v>
      </c>
      <c r="E919" s="37">
        <f>INDEX(Inputs!$O$5:$O$132,MATCH($B919&amp;"|"&amp;$C919,Inputs!$A$5:$A$132,0))</f>
        <v>-0.4</v>
      </c>
      <c r="F919" s="37">
        <f>INDEX(Inputs!$P$5:$P$132,MATCH($B919&amp;"|"&amp;$C919,Inputs!$A$5:$A$132,0))</f>
        <v>-0.4</v>
      </c>
      <c r="G919" s="37">
        <f>INDEX(Inputs!$Q$5:$Q$132,MATCH($B919&amp;"|"&amp;$C919,Inputs!$A$5:$A$132,0))</f>
        <v>5.0000000000000001E-3</v>
      </c>
      <c r="H919" s="5" t="str">
        <f>INDEX(Variables!$B$5:$B$65,MATCH($A919,Variables!$A$5:$A$65,0))&amp;IF($C919="",""," | "&amp;INDEX(Mapping!$B$5:$B$26,MATCH($C919,Mapping!$A$5:$A$26,0))&amp;" | "&amp;INDEX(Mapping!$B$30:$B$41,MATCH($B919,Mapping!$A$30:$A$41,0)))</f>
        <v>Fuel use | Other manufacturing | LPG</v>
      </c>
      <c r="I919" s="5" t="str">
        <f>INDEX(Variables!$C$5:$C$65,MATCH($A919,Variables!$A$5:$A$65,0))</f>
        <v>ktoe</v>
      </c>
      <c r="J919" s="5" t="str">
        <f>INDEX(Variables!$E$5:$E$65,MATCH($A919,Variables!$A$5:$A$65,0))</f>
        <v>Inputs (base year), CPAT eq. 3.3.3</v>
      </c>
      <c r="K919" s="5"/>
      <c r="L919" s="23" t="str">
        <f>LOWER(Settings!$C$4)&amp;".mit."&amp;$A919&amp;IF($C919="","","."&amp;$C919&amp;"."&amp;$B919)&amp;IF(INDEX(Variables!$D$5:$D$65,MATCH($A919,Variables!$A$5:$A$65,0))="","","."&amp;INDEX(Variables!$D$5:$D$65,MATCH($A919,Variables!$A$5:$A$65,0)))&amp;"."&amp;L$5</f>
        <v>egy.mit.ener.omn.lpg.e.1</v>
      </c>
      <c r="M919" s="43">
        <f>INDEX(Inputs!$U$5:$U$132,MATCH($B919&amp;"|"&amp;$C919,Inputs!$A$5:$A$132,0))</f>
        <v>17.432082843688502</v>
      </c>
      <c r="N919" s="44">
        <f t="shared" ref="N919:Y919" si="834">M919*(1/(1+$G919))^(1+$E919)*(1+N$7)^$D919*(N901/M901)^$E919*((N901+N910)/(M901+M910))^($F919*(1+$E919))</f>
        <v>25.594667561254283</v>
      </c>
      <c r="O919" s="44">
        <f t="shared" si="834"/>
        <v>29.634460256440249</v>
      </c>
      <c r="P919" s="44">
        <f t="shared" si="834"/>
        <v>30.579645546181485</v>
      </c>
      <c r="Q919" s="44">
        <f t="shared" si="834"/>
        <v>31.518050883373196</v>
      </c>
      <c r="R919" s="44">
        <f t="shared" si="834"/>
        <v>32.632142749024972</v>
      </c>
      <c r="S919" s="44">
        <f t="shared" si="834"/>
        <v>33.967548718771759</v>
      </c>
      <c r="T919" s="44">
        <f t="shared" si="834"/>
        <v>35.274837368996565</v>
      </c>
      <c r="U919" s="44">
        <f t="shared" si="834"/>
        <v>36.525251345175583</v>
      </c>
      <c r="V919" s="44">
        <f t="shared" si="834"/>
        <v>37.80465312246276</v>
      </c>
      <c r="W919" s="44">
        <f t="shared" si="834"/>
        <v>39.112994228364549</v>
      </c>
      <c r="X919" s="44">
        <f t="shared" si="834"/>
        <v>40.450187849996588</v>
      </c>
      <c r="Y919" s="44">
        <f t="shared" si="834"/>
        <v>41.816107613297284</v>
      </c>
      <c r="Z919" s="45">
        <f>FUELUSE(Y919,Z901,Y901,Z910,Y910,Z$7,$D919,$E919,$F919,$G919)</f>
        <v>43.21058640207</v>
      </c>
      <c r="AA919" s="45"/>
      <c r="AB919" s="23" t="str">
        <f>LOWER(Settings!$C$4)&amp;".mit."&amp;$A919&amp;IF($C919="","","."&amp;$C919&amp;"."&amp;$B919)&amp;IF(INDEX(Variables!$D$5:$D$65,MATCH($A919,Variables!$A$5:$A$65,0))="","","."&amp;INDEX(Variables!$D$5:$D$65,MATCH($A919,Variables!$A$5:$A$65,0)))&amp;"."&amp;AB$5</f>
        <v>egy.mit.ener.omn.lpg.e.2</v>
      </c>
      <c r="AC919" s="43">
        <f>INDEX(Inputs!$U$5:$U$132,MATCH($B919&amp;"|"&amp;$C919,Inputs!$A$5:$A$132,0))</f>
        <v>17.432082843688502</v>
      </c>
      <c r="AD919" s="44">
        <f t="shared" ref="AD919:AO919" si="835">AC919*(1/(1+$G919))^(1+$E919)*(1+AD$7)^$D919*(AD901/AC901)^$E919*((AD901+AD910)/(AC901+AC910))^($F919*(1+$E919))</f>
        <v>25.594667561254283</v>
      </c>
      <c r="AE919" s="44">
        <f t="shared" si="835"/>
        <v>29.634460256440249</v>
      </c>
      <c r="AF919" s="44">
        <f t="shared" si="835"/>
        <v>30.579645546181485</v>
      </c>
      <c r="AG919" s="44">
        <f t="shared" si="835"/>
        <v>31.518050883373196</v>
      </c>
      <c r="AH919" s="44">
        <f t="shared" si="835"/>
        <v>25.2763820309025</v>
      </c>
      <c r="AI919" s="44">
        <f t="shared" si="835"/>
        <v>26.310768026246805</v>
      </c>
      <c r="AJ919" s="44">
        <f t="shared" si="835"/>
        <v>27.323374755810477</v>
      </c>
      <c r="AK919" s="44">
        <f t="shared" si="835"/>
        <v>28.291927192031505</v>
      </c>
      <c r="AL919" s="44">
        <f t="shared" si="835"/>
        <v>29.282933156379109</v>
      </c>
      <c r="AM919" s="44">
        <f t="shared" si="835"/>
        <v>30.296355102766469</v>
      </c>
      <c r="AN919" s="44">
        <f t="shared" si="835"/>
        <v>31.332125787199001</v>
      </c>
      <c r="AO919" s="44">
        <f t="shared" si="835"/>
        <v>32.390147322170982</v>
      </c>
      <c r="AP919" s="45">
        <f>FUELUSE(AO919,AP901,AO901,AP910,AO910,AP$7,$D919,$E919,$F919,$G919)</f>
        <v>33.470290261912893</v>
      </c>
    </row>
    <row r="920" spans="1:42" hidden="1" outlineLevel="2" x14ac:dyDescent="0.25">
      <c r="A920" s="5" t="s">
        <v>930</v>
      </c>
      <c r="B920" s="5" t="s">
        <v>875</v>
      </c>
      <c r="C920" s="5" t="s">
        <v>892</v>
      </c>
      <c r="D920" s="37">
        <f>INDEX(Inputs!$N$5:$N$132,MATCH($B920&amp;"|"&amp;$C920,Inputs!$A$5:$A$132,0))</f>
        <v>0.8</v>
      </c>
      <c r="E920" s="37">
        <f>INDEX(Inputs!$O$5:$O$132,MATCH($B920&amp;"|"&amp;$C920,Inputs!$A$5:$A$132,0))</f>
        <v>-0.4</v>
      </c>
      <c r="F920" s="37">
        <f>INDEX(Inputs!$P$5:$P$132,MATCH($B920&amp;"|"&amp;$C920,Inputs!$A$5:$A$132,0))</f>
        <v>-0.4</v>
      </c>
      <c r="G920" s="37">
        <f>INDEX(Inputs!$Q$5:$Q$132,MATCH($B920&amp;"|"&amp;$C920,Inputs!$A$5:$A$132,0))</f>
        <v>5.0000000000000001E-3</v>
      </c>
      <c r="H920" s="5" t="str">
        <f>INDEX(Variables!$B$5:$B$65,MATCH($A920,Variables!$A$5:$A$65,0))&amp;IF($C920="",""," | "&amp;INDEX(Mapping!$B$5:$B$26,MATCH($C920,Mapping!$A$5:$A$26,0))&amp;" | "&amp;INDEX(Mapping!$B$30:$B$41,MATCH($B920,Mapping!$A$30:$A$41,0)))</f>
        <v>Fuel use | Other manufacturing | Kerosene</v>
      </c>
      <c r="I920" s="5" t="str">
        <f>INDEX(Variables!$C$5:$C$65,MATCH($A920,Variables!$A$5:$A$65,0))</f>
        <v>ktoe</v>
      </c>
      <c r="J920" s="5" t="str">
        <f>INDEX(Variables!$E$5:$E$65,MATCH($A920,Variables!$A$5:$A$65,0))</f>
        <v>Inputs (base year), CPAT eq. 3.3.3</v>
      </c>
      <c r="K920" s="5"/>
      <c r="L920" s="23" t="str">
        <f>LOWER(Settings!$C$4)&amp;".mit."&amp;$A920&amp;IF($C920="","","."&amp;$C920&amp;"."&amp;$B920)&amp;IF(INDEX(Variables!$D$5:$D$65,MATCH($A920,Variables!$A$5:$A$65,0))="","","."&amp;INDEX(Variables!$D$5:$D$65,MATCH($A920,Variables!$A$5:$A$65,0)))&amp;"."&amp;L$5</f>
        <v>egy.mit.ener.omn.ker.e.1</v>
      </c>
      <c r="M920" s="43">
        <f>INDEX(Inputs!$U$5:$U$132,MATCH($B920&amp;"|"&amp;$C920,Inputs!$A$5:$A$132,0))</f>
        <v>4.3837261485752403</v>
      </c>
      <c r="N920" s="44">
        <f t="shared" ref="N920:Y920" si="836">M920*(1/(1+$G920))^(1+$E920)*(1+N$7)^$D920*(N902/M902)^$E920*((N902+N911)/(M902+M911))^($F920*(1+$E920))</f>
        <v>6.0861771654666219</v>
      </c>
      <c r="O920" s="44">
        <f t="shared" si="836"/>
        <v>6.4195275779502943</v>
      </c>
      <c r="P920" s="44">
        <f t="shared" si="836"/>
        <v>6.6242771492689805</v>
      </c>
      <c r="Q920" s="44">
        <f t="shared" si="836"/>
        <v>6.8275580219175307</v>
      </c>
      <c r="R920" s="44">
        <f t="shared" si="836"/>
        <v>7.0688967672171819</v>
      </c>
      <c r="S920" s="44">
        <f t="shared" si="836"/>
        <v>7.3581774011941725</v>
      </c>
      <c r="T920" s="44">
        <f t="shared" si="836"/>
        <v>7.6413671562913903</v>
      </c>
      <c r="U920" s="44">
        <f t="shared" si="836"/>
        <v>7.9122365068540068</v>
      </c>
      <c r="V920" s="44">
        <f t="shared" si="836"/>
        <v>8.1893853032721466</v>
      </c>
      <c r="W920" s="44">
        <f t="shared" si="836"/>
        <v>8.4728030452530305</v>
      </c>
      <c r="X920" s="44">
        <f t="shared" si="836"/>
        <v>8.7624709270650722</v>
      </c>
      <c r="Y920" s="44">
        <f t="shared" si="836"/>
        <v>9.0583615730865574</v>
      </c>
      <c r="Z920" s="45">
        <f>FUELUSE(Y920,Z902,Y902,Z911,Y911,Z$7,$D920,$E920,$F920,$G920)</f>
        <v>9.3604387819821628</v>
      </c>
      <c r="AA920" s="45"/>
      <c r="AB920" s="23" t="str">
        <f>LOWER(Settings!$C$4)&amp;".mit."&amp;$A920&amp;IF($C920="","","."&amp;$C920&amp;"."&amp;$B920)&amp;IF(INDEX(Variables!$D$5:$D$65,MATCH($A920,Variables!$A$5:$A$65,0))="","","."&amp;INDEX(Variables!$D$5:$D$65,MATCH($A920,Variables!$A$5:$A$65,0)))&amp;"."&amp;AB$5</f>
        <v>egy.mit.ener.omn.ker.e.2</v>
      </c>
      <c r="AC920" s="43">
        <f>INDEX(Inputs!$U$5:$U$132,MATCH($B920&amp;"|"&amp;$C920,Inputs!$A$5:$A$132,0))</f>
        <v>4.3837261485752403</v>
      </c>
      <c r="AD920" s="44">
        <f t="shared" ref="AD920:AO920" si="837">AC920*(1/(1+$G920))^(1+$E920)*(1+AD$7)^$D920*(AD902/AC902)^$E920*((AD902+AD911)/(AC902+AC911))^($F920*(1+$E920))</f>
        <v>6.0861771654666219</v>
      </c>
      <c r="AE920" s="44">
        <f t="shared" si="837"/>
        <v>6.4195275779502943</v>
      </c>
      <c r="AF920" s="44">
        <f t="shared" si="837"/>
        <v>6.6242771492689805</v>
      </c>
      <c r="AG920" s="44">
        <f t="shared" si="837"/>
        <v>6.8275580219175307</v>
      </c>
      <c r="AH920" s="44">
        <f t="shared" si="837"/>
        <v>6.1631284459265574</v>
      </c>
      <c r="AI920" s="44">
        <f t="shared" si="837"/>
        <v>6.4153423009070885</v>
      </c>
      <c r="AJ920" s="44">
        <f t="shared" si="837"/>
        <v>6.6622457276665266</v>
      </c>
      <c r="AK920" s="44">
        <f t="shared" si="837"/>
        <v>6.8984074166197686</v>
      </c>
      <c r="AL920" s="44">
        <f t="shared" si="837"/>
        <v>7.1400439388675503</v>
      </c>
      <c r="AM920" s="44">
        <f t="shared" si="837"/>
        <v>7.3871461395650284</v>
      </c>
      <c r="AN920" s="44">
        <f t="shared" si="837"/>
        <v>7.6396976226403552</v>
      </c>
      <c r="AO920" s="44">
        <f t="shared" si="837"/>
        <v>7.8976745202286489</v>
      </c>
      <c r="AP920" s="45">
        <f>FUELUSE(AO920,AP902,AO902,AP911,AO911,AP$7,$D920,$E920,$F920,$G920)</f>
        <v>8.1610452696282767</v>
      </c>
    </row>
    <row r="921" spans="1:42" hidden="1" outlineLevel="2" x14ac:dyDescent="0.25">
      <c r="A921" s="5" t="s">
        <v>930</v>
      </c>
      <c r="B921" s="5" t="s">
        <v>876</v>
      </c>
      <c r="C921" s="5" t="s">
        <v>892</v>
      </c>
      <c r="D921" s="37">
        <f>INDEX(Inputs!$N$5:$N$132,MATCH($B921&amp;"|"&amp;$C921,Inputs!$A$5:$A$132,0))</f>
        <v>0.8</v>
      </c>
      <c r="E921" s="37">
        <f>INDEX(Inputs!$O$5:$O$132,MATCH($B921&amp;"|"&amp;$C921,Inputs!$A$5:$A$132,0))</f>
        <v>-0.4</v>
      </c>
      <c r="F921" s="37">
        <f>INDEX(Inputs!$P$5:$P$132,MATCH($B921&amp;"|"&amp;$C921,Inputs!$A$5:$A$132,0))</f>
        <v>-0.4</v>
      </c>
      <c r="G921" s="37">
        <f>INDEX(Inputs!$Q$5:$Q$132,MATCH($B921&amp;"|"&amp;$C921,Inputs!$A$5:$A$132,0))</f>
        <v>5.0000000000000001E-3</v>
      </c>
      <c r="H921" s="5" t="str">
        <f>INDEX(Variables!$B$5:$B$65,MATCH($A921,Variables!$A$5:$A$65,0))&amp;IF($C921="",""," | "&amp;INDEX(Mapping!$B$5:$B$26,MATCH($C921,Mapping!$A$5:$A$26,0))&amp;" | "&amp;INDEX(Mapping!$B$30:$B$41,MATCH($B921,Mapping!$A$30:$A$41,0)))</f>
        <v>Fuel use | Other manufacturing | Other oil products</v>
      </c>
      <c r="I921" s="5" t="str">
        <f>INDEX(Variables!$C$5:$C$65,MATCH($A921,Variables!$A$5:$A$65,0))</f>
        <v>ktoe</v>
      </c>
      <c r="J921" s="5" t="str">
        <f>INDEX(Variables!$E$5:$E$65,MATCH($A921,Variables!$A$5:$A$65,0))</f>
        <v>Inputs (base year), CPAT eq. 3.3.3</v>
      </c>
      <c r="K921" s="5"/>
      <c r="L921" s="23" t="str">
        <f>LOWER(Settings!$C$4)&amp;".mit."&amp;$A921&amp;IF($C921="","","."&amp;$C921&amp;"."&amp;$B921)&amp;IF(INDEX(Variables!$D$5:$D$65,MATCH($A921,Variables!$A$5:$A$65,0))="","","."&amp;INDEX(Variables!$D$5:$D$65,MATCH($A921,Variables!$A$5:$A$65,0)))&amp;"."&amp;L$5</f>
        <v>egy.mit.ener.omn.oop.e.1</v>
      </c>
      <c r="M921" s="43">
        <f>INDEX(Inputs!$U$5:$U$132,MATCH($B921&amp;"|"&amp;$C921,Inputs!$A$5:$A$132,0))</f>
        <v>2347.5275440371402</v>
      </c>
      <c r="N921" s="44">
        <f t="shared" ref="N921:Y921" si="838">M921*(1/(1+$G921))^(1+$E921)*(1+N$7)^$D921*(N903/M903)^$E921*((N903+N912)/(M903+M912))^($F921*(1+$E921))</f>
        <v>2790.1938051305738</v>
      </c>
      <c r="O921" s="44">
        <f t="shared" si="838"/>
        <v>3074.1158058496185</v>
      </c>
      <c r="P921" s="44">
        <f t="shared" si="838"/>
        <v>3172.1641257281162</v>
      </c>
      <c r="Q921" s="44">
        <f t="shared" si="838"/>
        <v>3269.5091306444033</v>
      </c>
      <c r="R921" s="44">
        <f t="shared" si="838"/>
        <v>3385.0788890854842</v>
      </c>
      <c r="S921" s="44">
        <f t="shared" si="838"/>
        <v>3523.6065546242003</v>
      </c>
      <c r="T921" s="44">
        <f t="shared" si="838"/>
        <v>3659.2174841868709</v>
      </c>
      <c r="U921" s="44">
        <f t="shared" si="838"/>
        <v>3788.9285480889648</v>
      </c>
      <c r="V921" s="44">
        <f t="shared" si="838"/>
        <v>3921.6466469359261</v>
      </c>
      <c r="W921" s="44">
        <f t="shared" si="838"/>
        <v>4057.3667524580569</v>
      </c>
      <c r="X921" s="44">
        <f t="shared" si="838"/>
        <v>4196.0798591645307</v>
      </c>
      <c r="Y921" s="44">
        <f t="shared" si="838"/>
        <v>4337.7728577057305</v>
      </c>
      <c r="Z921" s="45">
        <f>FUELUSE(Y921,Z903,Y903,Z912,Y912,Z$7,$D921,$E921,$F921,$G921)</f>
        <v>4482.4284123671869</v>
      </c>
      <c r="AA921" s="45"/>
      <c r="AB921" s="23" t="str">
        <f>LOWER(Settings!$C$4)&amp;".mit."&amp;$A921&amp;IF($C921="","","."&amp;$C921&amp;"."&amp;$B921)&amp;IF(INDEX(Variables!$D$5:$D$65,MATCH($A921,Variables!$A$5:$A$65,0))="","","."&amp;INDEX(Variables!$D$5:$D$65,MATCH($A921,Variables!$A$5:$A$65,0)))&amp;"."&amp;AB$5</f>
        <v>egy.mit.ener.omn.oop.e.2</v>
      </c>
      <c r="AC921" s="43">
        <f>INDEX(Inputs!$U$5:$U$132,MATCH($B921&amp;"|"&amp;$C921,Inputs!$A$5:$A$132,0))</f>
        <v>2347.5275440371402</v>
      </c>
      <c r="AD921" s="44">
        <f t="shared" ref="AD921:AO921" si="839">AC921*(1/(1+$G921))^(1+$E921)*(1+AD$7)^$D921*(AD903/AC903)^$E921*((AD903+AD912)/(AC903+AC912))^($F921*(1+$E921))</f>
        <v>2790.1938051305738</v>
      </c>
      <c r="AE921" s="44">
        <f t="shared" si="839"/>
        <v>3074.1158058496185</v>
      </c>
      <c r="AF921" s="44">
        <f t="shared" si="839"/>
        <v>3172.1641257281162</v>
      </c>
      <c r="AG921" s="44">
        <f t="shared" si="839"/>
        <v>3269.5091306444033</v>
      </c>
      <c r="AH921" s="44">
        <f t="shared" si="839"/>
        <v>2722.9611358148795</v>
      </c>
      <c r="AI921" s="44">
        <f t="shared" si="839"/>
        <v>2834.3929404659648</v>
      </c>
      <c r="AJ921" s="44">
        <f t="shared" si="839"/>
        <v>2943.4785195292766</v>
      </c>
      <c r="AK921" s="44">
        <f t="shared" si="839"/>
        <v>3047.8182402458069</v>
      </c>
      <c r="AL921" s="44">
        <f t="shared" si="839"/>
        <v>3154.5768231387292</v>
      </c>
      <c r="AM921" s="44">
        <f t="shared" si="839"/>
        <v>3263.7502234624353</v>
      </c>
      <c r="AN921" s="44">
        <f t="shared" si="839"/>
        <v>3375.3311971903222</v>
      </c>
      <c r="AO921" s="44">
        <f t="shared" si="839"/>
        <v>3489.3091991473157</v>
      </c>
      <c r="AP921" s="45">
        <f>FUELUSE(AO921,AP903,AO903,AP912,AO912,AP$7,$D921,$E921,$F921,$G921)</f>
        <v>3605.6702844658635</v>
      </c>
    </row>
    <row r="922" spans="1:42" hidden="1" outlineLevel="2" x14ac:dyDescent="0.25">
      <c r="A922" s="5" t="s">
        <v>930</v>
      </c>
      <c r="B922" s="5" t="s">
        <v>877</v>
      </c>
      <c r="C922" s="5" t="s">
        <v>892</v>
      </c>
      <c r="D922" s="37">
        <f>INDEX(Inputs!$N$5:$N$132,MATCH($B922&amp;"|"&amp;$C922,Inputs!$A$5:$A$132,0))</f>
        <v>0.1</v>
      </c>
      <c r="E922" s="37">
        <f>INDEX(Inputs!$O$5:$O$132,MATCH($B922&amp;"|"&amp;$C922,Inputs!$A$5:$A$132,0))</f>
        <v>-0.3</v>
      </c>
      <c r="F922" s="37">
        <f>INDEX(Inputs!$P$5:$P$132,MATCH($B922&amp;"|"&amp;$C922,Inputs!$A$5:$A$132,0))</f>
        <v>-0.2</v>
      </c>
      <c r="G922" s="37">
        <f>INDEX(Inputs!$Q$5:$Q$132,MATCH($B922&amp;"|"&amp;$C922,Inputs!$A$5:$A$132,0))</f>
        <v>5.0000000000000001E-3</v>
      </c>
      <c r="H922" s="5" t="str">
        <f>INDEX(Variables!$B$5:$B$65,MATCH($A922,Variables!$A$5:$A$65,0))&amp;IF($C922="",""," | "&amp;INDEX(Mapping!$B$5:$B$26,MATCH($C922,Mapping!$A$5:$A$26,0))&amp;" | "&amp;INDEX(Mapping!$B$30:$B$41,MATCH($B922,Mapping!$A$30:$A$41,0)))</f>
        <v>Fuel use | Other manufacturing | Biomass</v>
      </c>
      <c r="I922" s="5" t="str">
        <f>INDEX(Variables!$C$5:$C$65,MATCH($A922,Variables!$A$5:$A$65,0))</f>
        <v>ktoe</v>
      </c>
      <c r="J922" s="5" t="str">
        <f>INDEX(Variables!$E$5:$E$65,MATCH($A922,Variables!$A$5:$A$65,0))</f>
        <v>Inputs (base year), CPAT eq. 3.3.3</v>
      </c>
      <c r="K922" s="5"/>
      <c r="L922" s="23" t="str">
        <f>LOWER(Settings!$C$4)&amp;".mit."&amp;$A922&amp;IF($C922="","","."&amp;$C922&amp;"."&amp;$B922)&amp;IF(INDEX(Variables!$D$5:$D$65,MATCH($A922,Variables!$A$5:$A$65,0))="","","."&amp;INDEX(Variables!$D$5:$D$65,MATCH($A922,Variables!$A$5:$A$65,0)))&amp;"."&amp;L$5</f>
        <v>egy.mit.ener.omn.bio.e.1</v>
      </c>
      <c r="M922" s="43">
        <f>INDEX(Inputs!$U$5:$U$132,MATCH($B922&amp;"|"&amp;$C922,Inputs!$A$5:$A$132,0))</f>
        <v>0</v>
      </c>
      <c r="N922" s="44">
        <f t="shared" ref="N922:Y922" si="840">M922*(1/(1+$G922))^(1+$E922)*(1+N$7)^$D922*(N904/M904)^$E922*((N904+N913)/(M904+M913))^($F922*(1+$E922))</f>
        <v>0</v>
      </c>
      <c r="O922" s="44">
        <f t="shared" si="840"/>
        <v>0</v>
      </c>
      <c r="P922" s="44">
        <f t="shared" si="840"/>
        <v>0</v>
      </c>
      <c r="Q922" s="44">
        <f t="shared" si="840"/>
        <v>0</v>
      </c>
      <c r="R922" s="44">
        <f t="shared" si="840"/>
        <v>0</v>
      </c>
      <c r="S922" s="44">
        <f t="shared" si="840"/>
        <v>0</v>
      </c>
      <c r="T922" s="44">
        <f t="shared" si="840"/>
        <v>0</v>
      </c>
      <c r="U922" s="44">
        <f t="shared" si="840"/>
        <v>0</v>
      </c>
      <c r="V922" s="44">
        <f t="shared" si="840"/>
        <v>0</v>
      </c>
      <c r="W922" s="44">
        <f t="shared" si="840"/>
        <v>0</v>
      </c>
      <c r="X922" s="44">
        <f t="shared" si="840"/>
        <v>0</v>
      </c>
      <c r="Y922" s="44">
        <f t="shared" si="840"/>
        <v>0</v>
      </c>
      <c r="Z922" s="45">
        <f>FUELUSE(Y922,Z904,Y904,Z913,Y913,Z$7,$D922,$E922,$F922,$G922)</f>
        <v>0</v>
      </c>
      <c r="AA922" s="45"/>
      <c r="AB922" s="23" t="str">
        <f>LOWER(Settings!$C$4)&amp;".mit."&amp;$A922&amp;IF($C922="","","."&amp;$C922&amp;"."&amp;$B922)&amp;IF(INDEX(Variables!$D$5:$D$65,MATCH($A922,Variables!$A$5:$A$65,0))="","","."&amp;INDEX(Variables!$D$5:$D$65,MATCH($A922,Variables!$A$5:$A$65,0)))&amp;"."&amp;AB$5</f>
        <v>egy.mit.ener.omn.bio.e.2</v>
      </c>
      <c r="AC922" s="43">
        <f>INDEX(Inputs!$U$5:$U$132,MATCH($B922&amp;"|"&amp;$C922,Inputs!$A$5:$A$132,0))</f>
        <v>0</v>
      </c>
      <c r="AD922" s="44">
        <f t="shared" ref="AD922:AO922" si="841">AC922*(1/(1+$G922))^(1+$E922)*(1+AD$7)^$D922*(AD904/AC904)^$E922*((AD904+AD913)/(AC904+AC913))^($F922*(1+$E922))</f>
        <v>0</v>
      </c>
      <c r="AE922" s="44">
        <f t="shared" si="841"/>
        <v>0</v>
      </c>
      <c r="AF922" s="44">
        <f t="shared" si="841"/>
        <v>0</v>
      </c>
      <c r="AG922" s="44">
        <f t="shared" si="841"/>
        <v>0</v>
      </c>
      <c r="AH922" s="44">
        <f t="shared" si="841"/>
        <v>0</v>
      </c>
      <c r="AI922" s="44">
        <f t="shared" si="841"/>
        <v>0</v>
      </c>
      <c r="AJ922" s="44">
        <f t="shared" si="841"/>
        <v>0</v>
      </c>
      <c r="AK922" s="44">
        <f t="shared" si="841"/>
        <v>0</v>
      </c>
      <c r="AL922" s="44">
        <f t="shared" si="841"/>
        <v>0</v>
      </c>
      <c r="AM922" s="44">
        <f t="shared" si="841"/>
        <v>0</v>
      </c>
      <c r="AN922" s="44">
        <f t="shared" si="841"/>
        <v>0</v>
      </c>
      <c r="AO922" s="44">
        <f t="shared" si="841"/>
        <v>0</v>
      </c>
      <c r="AP922" s="45">
        <f>FUELUSE(AO922,AP904,AO904,AP913,AO913,AP$7,$D922,$E922,$F922,$G922)</f>
        <v>0</v>
      </c>
    </row>
    <row r="923" spans="1:42" hidden="1" outlineLevel="2" x14ac:dyDescent="0.25"/>
    <row r="924" spans="1:42" outlineLevel="1" collapsed="1" x14ac:dyDescent="0.25">
      <c r="A924" s="7" t="s">
        <v>930</v>
      </c>
      <c r="B924" s="7" t="s">
        <v>870</v>
      </c>
      <c r="C924" s="7" t="s">
        <v>893</v>
      </c>
      <c r="H924" s="7" t="str">
        <f>INDEX(Variables!$B$5:$B$65,MATCH($A924,Variables!$A$5:$A$65,0))&amp;IF($C924="",""," | "&amp;INDEX(Mapping!$B$5:$B$26,MATCH($C924,Mapping!$A$5:$A$26,0))&amp;" | "&amp;INDEX(Mapping!$B$30:$B$41,MATCH($B924,Mapping!$A$30:$A$41,0)))</f>
        <v>Fuel use | Construction | All fuels</v>
      </c>
      <c r="I924" s="7" t="str">
        <f>INDEX(Variables!$C$5:$C$65,MATCH($A924,Variables!$A$5:$A$65,0))</f>
        <v>ktoe</v>
      </c>
      <c r="J924" s="7" t="str">
        <f>INDEX(Variables!$E$5:$E$65,MATCH($A924,Variables!$A$5:$A$65,0))</f>
        <v>Inputs (base year), CPAT eq. 3.3.3</v>
      </c>
      <c r="K924" s="7"/>
      <c r="L924" s="28" t="str">
        <f>LOWER(Settings!$C$4)&amp;".mit."&amp;$A924&amp;IF($C924="","","."&amp;$C924&amp;"."&amp;$B924)&amp;IF(INDEX(Variables!$D$5:$D$65,MATCH($A924,Variables!$A$5:$A$65,0))="","","."&amp;INDEX(Variables!$D$5:$D$65,MATCH($A924,Variables!$A$5:$A$65,0)))&amp;"."&amp;L$5</f>
        <v>egy.mit.ener.cst.all.e.1</v>
      </c>
      <c r="M924" s="41">
        <f t="shared" ref="M924:Z924" si="842">SUM(M970:M977)</f>
        <v>0</v>
      </c>
      <c r="N924" s="42">
        <f t="shared" si="842"/>
        <v>0</v>
      </c>
      <c r="O924" s="42">
        <f t="shared" si="842"/>
        <v>0</v>
      </c>
      <c r="P924" s="42">
        <f t="shared" si="842"/>
        <v>0</v>
      </c>
      <c r="Q924" s="42">
        <f t="shared" si="842"/>
        <v>0</v>
      </c>
      <c r="R924" s="42">
        <f t="shared" si="842"/>
        <v>0</v>
      </c>
      <c r="S924" s="42">
        <f t="shared" si="842"/>
        <v>0</v>
      </c>
      <c r="T924" s="42">
        <f t="shared" si="842"/>
        <v>0</v>
      </c>
      <c r="U924" s="42">
        <f t="shared" si="842"/>
        <v>0</v>
      </c>
      <c r="V924" s="42">
        <f t="shared" si="842"/>
        <v>0</v>
      </c>
      <c r="W924" s="42">
        <f t="shared" si="842"/>
        <v>0</v>
      </c>
      <c r="X924" s="42">
        <f t="shared" si="842"/>
        <v>0</v>
      </c>
      <c r="Y924" s="42">
        <f t="shared" si="842"/>
        <v>0</v>
      </c>
      <c r="Z924" s="42">
        <f t="shared" si="842"/>
        <v>0</v>
      </c>
      <c r="AA924" s="42"/>
      <c r="AB924" s="28" t="str">
        <f>LOWER(Settings!$C$4)&amp;".mit."&amp;$A924&amp;IF($C924="","","."&amp;$C924&amp;"."&amp;$B924)&amp;IF(INDEX(Variables!$D$5:$D$65,MATCH($A924,Variables!$A$5:$A$65,0))="","","."&amp;INDEX(Variables!$D$5:$D$65,MATCH($A924,Variables!$A$5:$A$65,0)))&amp;"."&amp;AB$5</f>
        <v>egy.mit.ener.cst.all.e.2</v>
      </c>
      <c r="AC924" s="41">
        <f t="shared" ref="AC924:AP924" si="843">SUM(AC970:AC977)</f>
        <v>0</v>
      </c>
      <c r="AD924" s="42">
        <f t="shared" si="843"/>
        <v>0</v>
      </c>
      <c r="AE924" s="42">
        <f t="shared" si="843"/>
        <v>0</v>
      </c>
      <c r="AF924" s="42">
        <f t="shared" si="843"/>
        <v>0</v>
      </c>
      <c r="AG924" s="42">
        <f t="shared" si="843"/>
        <v>0</v>
      </c>
      <c r="AH924" s="42">
        <f t="shared" si="843"/>
        <v>0</v>
      </c>
      <c r="AI924" s="42">
        <f t="shared" si="843"/>
        <v>0</v>
      </c>
      <c r="AJ924" s="42">
        <f t="shared" si="843"/>
        <v>0</v>
      </c>
      <c r="AK924" s="42">
        <f t="shared" si="843"/>
        <v>0</v>
      </c>
      <c r="AL924" s="42">
        <f t="shared" si="843"/>
        <v>0</v>
      </c>
      <c r="AM924" s="42">
        <f t="shared" si="843"/>
        <v>0</v>
      </c>
      <c r="AN924" s="42">
        <f t="shared" si="843"/>
        <v>0</v>
      </c>
      <c r="AO924" s="42">
        <f t="shared" si="843"/>
        <v>0</v>
      </c>
      <c r="AP924" s="42">
        <f t="shared" si="843"/>
        <v>0</v>
      </c>
    </row>
    <row r="925" spans="1:42" hidden="1" outlineLevel="2" x14ac:dyDescent="0.25">
      <c r="A925" s="5" t="s">
        <v>931</v>
      </c>
      <c r="B925" s="5" t="s">
        <v>869</v>
      </c>
      <c r="C925" s="5" t="s">
        <v>893</v>
      </c>
      <c r="D925" s="37">
        <f>INDEX(Inputs!$T$5:$T$132,MATCH($B925&amp;"|"&amp;$C925,Inputs!$A$5:$A$132,0))</f>
        <v>0.1</v>
      </c>
      <c r="E925" s="37">
        <f>INDEX(Inputs!$J$5:$J$132,MATCH($B925&amp;"|"&amp;$C925,Inputs!$A$5:$A$132,0))</f>
        <v>1</v>
      </c>
      <c r="F925" s="37">
        <f>INDEX(Inputs!$K$5:$K$132,MATCH($B925&amp;"|"&amp;$C925,Inputs!$A$5:$A$132,0))</f>
        <v>15</v>
      </c>
      <c r="G925" s="36"/>
      <c r="H925" s="5" t="str">
        <f>INDEX(Variables!$B$5:$B$65,MATCH($A925,Variables!$A$5:$A$65,0))&amp;IF($C925="",""," | "&amp;INDEX(Mapping!$B$5:$B$26,MATCH($C925,Mapping!$A$5:$A$26,0))&amp;" | "&amp;INDEX(Mapping!$B$30:$B$41,MATCH($B925,Mapping!$A$30:$A$41,0)))</f>
        <v>New carbon tax | Construction | Coal</v>
      </c>
      <c r="I925" s="5" t="str">
        <f>INDEX(Variables!$C$5:$C$65,MATCH($A925,Variables!$A$5:$A$65,0))</f>
        <v>$/GJ</v>
      </c>
      <c r="J925" s="5" t="str">
        <f>INDEX(Variables!$E$5:$E$65,MATCH($A925,Variables!$A$5:$A$65,0))</f>
        <v>Carbon price x EF x fuel and sector coverage</v>
      </c>
      <c r="K925" s="5"/>
      <c r="L925" s="23" t="str">
        <f>LOWER(Settings!$C$4)&amp;".mit."&amp;$A925&amp;IF($C925="","","."&amp;$C925&amp;"."&amp;$B925)&amp;IF(INDEX(Variables!$D$5:$D$65,MATCH($A925,Variables!$A$5:$A$65,0))="","","."&amp;INDEX(Variables!$D$5:$D$65,MATCH($A925,Variables!$A$5:$A$65,0)))&amp;"."&amp;L$5</f>
        <v>egy.mit.ctxnew.cst.coa.a.1</v>
      </c>
      <c r="M925" s="38">
        <f t="shared" ref="M925:Z932" si="844">M$12*$D925*INDEX(M$21:M$28,$E925)*INDEX(M$30:M$46,$F925)</f>
        <v>0</v>
      </c>
      <c r="N925" s="37">
        <f t="shared" si="844"/>
        <v>0</v>
      </c>
      <c r="O925" s="37">
        <f t="shared" si="844"/>
        <v>0</v>
      </c>
      <c r="P925" s="37">
        <f t="shared" si="844"/>
        <v>0</v>
      </c>
      <c r="Q925" s="37">
        <f t="shared" si="844"/>
        <v>0</v>
      </c>
      <c r="R925" s="37">
        <f t="shared" si="844"/>
        <v>0</v>
      </c>
      <c r="S925" s="37">
        <f t="shared" si="844"/>
        <v>0</v>
      </c>
      <c r="T925" s="37">
        <f t="shared" si="844"/>
        <v>0</v>
      </c>
      <c r="U925" s="37">
        <f t="shared" si="844"/>
        <v>0</v>
      </c>
      <c r="V925" s="37">
        <f t="shared" si="844"/>
        <v>0</v>
      </c>
      <c r="W925" s="37">
        <f t="shared" si="844"/>
        <v>0</v>
      </c>
      <c r="X925" s="37">
        <f t="shared" si="844"/>
        <v>0</v>
      </c>
      <c r="Y925" s="37">
        <f t="shared" si="844"/>
        <v>0</v>
      </c>
      <c r="Z925" s="37">
        <f t="shared" si="844"/>
        <v>0</v>
      </c>
      <c r="AA925" s="37"/>
      <c r="AB925" s="23" t="str">
        <f>LOWER(Settings!$C$4)&amp;".mit."&amp;$A925&amp;IF($C925="","","."&amp;$C925&amp;"."&amp;$B925)&amp;IF(INDEX(Variables!$D$5:$D$65,MATCH($A925,Variables!$A$5:$A$65,0))="","","."&amp;INDEX(Variables!$D$5:$D$65,MATCH($A925,Variables!$A$5:$A$65,0)))&amp;"."&amp;AB$5</f>
        <v>egy.mit.ctxnew.cst.coa.a.2</v>
      </c>
      <c r="AC925" s="38">
        <f t="shared" ref="AC925:AP932" si="845">AC$12*$D925*INDEX(AC$21:AC$28,$E925)*INDEX(AC$30:AC$46,$F925)</f>
        <v>0</v>
      </c>
      <c r="AD925" s="37">
        <f t="shared" si="845"/>
        <v>0</v>
      </c>
      <c r="AE925" s="37">
        <f t="shared" si="845"/>
        <v>0</v>
      </c>
      <c r="AF925" s="37">
        <f t="shared" si="845"/>
        <v>0</v>
      </c>
      <c r="AG925" s="37">
        <f t="shared" si="845"/>
        <v>0</v>
      </c>
      <c r="AH925" s="37">
        <f t="shared" si="845"/>
        <v>2</v>
      </c>
      <c r="AI925" s="37">
        <f t="shared" si="845"/>
        <v>2</v>
      </c>
      <c r="AJ925" s="37">
        <f t="shared" si="845"/>
        <v>2</v>
      </c>
      <c r="AK925" s="37">
        <f t="shared" si="845"/>
        <v>2</v>
      </c>
      <c r="AL925" s="37">
        <f t="shared" si="845"/>
        <v>2</v>
      </c>
      <c r="AM925" s="37">
        <f t="shared" si="845"/>
        <v>2</v>
      </c>
      <c r="AN925" s="37">
        <f t="shared" si="845"/>
        <v>2</v>
      </c>
      <c r="AO925" s="37">
        <f t="shared" si="845"/>
        <v>2</v>
      </c>
      <c r="AP925" s="37">
        <f t="shared" si="845"/>
        <v>2</v>
      </c>
    </row>
    <row r="926" spans="1:42" hidden="1" outlineLevel="2" x14ac:dyDescent="0.25">
      <c r="A926" s="5" t="s">
        <v>931</v>
      </c>
      <c r="B926" s="5" t="s">
        <v>871</v>
      </c>
      <c r="C926" s="5" t="s">
        <v>893</v>
      </c>
      <c r="D926" s="37">
        <f>INDEX(Inputs!$T$5:$T$132,MATCH($B926&amp;"|"&amp;$C926,Inputs!$A$5:$A$132,0))</f>
        <v>5.5800000000000002E-2</v>
      </c>
      <c r="E926" s="37">
        <f>INDEX(Inputs!$J$5:$J$132,MATCH($B926&amp;"|"&amp;$C926,Inputs!$A$5:$A$132,0))</f>
        <v>2</v>
      </c>
      <c r="F926" s="37">
        <f>INDEX(Inputs!$K$5:$K$132,MATCH($B926&amp;"|"&amp;$C926,Inputs!$A$5:$A$132,0))</f>
        <v>15</v>
      </c>
      <c r="G926" s="36"/>
      <c r="H926" s="5" t="str">
        <f>INDEX(Variables!$B$5:$B$65,MATCH($A926,Variables!$A$5:$A$65,0))&amp;IF($C926="",""," | "&amp;INDEX(Mapping!$B$5:$B$26,MATCH($C926,Mapping!$A$5:$A$26,0))&amp;" | "&amp;INDEX(Mapping!$B$30:$B$41,MATCH($B926,Mapping!$A$30:$A$41,0)))</f>
        <v>New carbon tax | Construction | Natural gas</v>
      </c>
      <c r="I926" s="5" t="str">
        <f>INDEX(Variables!$C$5:$C$65,MATCH($A926,Variables!$A$5:$A$65,0))</f>
        <v>$/GJ</v>
      </c>
      <c r="J926" s="5" t="str">
        <f>INDEX(Variables!$E$5:$E$65,MATCH($A926,Variables!$A$5:$A$65,0))</f>
        <v>Carbon price x EF x fuel and sector coverage</v>
      </c>
      <c r="K926" s="5"/>
      <c r="L926" s="23" t="str">
        <f>LOWER(Settings!$C$4)&amp;".mit."&amp;$A926&amp;IF($C926="","","."&amp;$C926&amp;"."&amp;$B926)&amp;IF(INDEX(Variables!$D$5:$D$65,MATCH($A926,Variables!$A$5:$A$65,0))="","","."&amp;INDEX(Variables!$D$5:$D$65,MATCH($A926,Variables!$A$5:$A$65,0)))&amp;"."&amp;L$5</f>
        <v>egy.mit.ctxnew.cst.nga.a.1</v>
      </c>
      <c r="M926" s="38">
        <f t="shared" si="844"/>
        <v>0</v>
      </c>
      <c r="N926" s="37">
        <f t="shared" si="844"/>
        <v>0</v>
      </c>
      <c r="O926" s="37">
        <f t="shared" si="844"/>
        <v>0</v>
      </c>
      <c r="P926" s="37">
        <f t="shared" si="844"/>
        <v>0</v>
      </c>
      <c r="Q926" s="37">
        <f t="shared" si="844"/>
        <v>0</v>
      </c>
      <c r="R926" s="37">
        <f t="shared" si="844"/>
        <v>0</v>
      </c>
      <c r="S926" s="37">
        <f t="shared" si="844"/>
        <v>0</v>
      </c>
      <c r="T926" s="37">
        <f t="shared" si="844"/>
        <v>0</v>
      </c>
      <c r="U926" s="37">
        <f t="shared" si="844"/>
        <v>0</v>
      </c>
      <c r="V926" s="37">
        <f t="shared" si="844"/>
        <v>0</v>
      </c>
      <c r="W926" s="37">
        <f t="shared" si="844"/>
        <v>0</v>
      </c>
      <c r="X926" s="37">
        <f t="shared" si="844"/>
        <v>0</v>
      </c>
      <c r="Y926" s="37">
        <f t="shared" si="844"/>
        <v>0</v>
      </c>
      <c r="Z926" s="37">
        <f t="shared" si="844"/>
        <v>0</v>
      </c>
      <c r="AA926" s="37"/>
      <c r="AB926" s="23" t="str">
        <f>LOWER(Settings!$C$4)&amp;".mit."&amp;$A926&amp;IF($C926="","","."&amp;$C926&amp;"."&amp;$B926)&amp;IF(INDEX(Variables!$D$5:$D$65,MATCH($A926,Variables!$A$5:$A$65,0))="","","."&amp;INDEX(Variables!$D$5:$D$65,MATCH($A926,Variables!$A$5:$A$65,0)))&amp;"."&amp;AB$5</f>
        <v>egy.mit.ctxnew.cst.nga.a.2</v>
      </c>
      <c r="AC926" s="38">
        <f t="shared" si="845"/>
        <v>0</v>
      </c>
      <c r="AD926" s="37">
        <f t="shared" si="845"/>
        <v>0</v>
      </c>
      <c r="AE926" s="37">
        <f t="shared" si="845"/>
        <v>0</v>
      </c>
      <c r="AF926" s="37">
        <f t="shared" si="845"/>
        <v>0</v>
      </c>
      <c r="AG926" s="37">
        <f t="shared" si="845"/>
        <v>0</v>
      </c>
      <c r="AH926" s="37">
        <f t="shared" si="845"/>
        <v>1.1160000000000001</v>
      </c>
      <c r="AI926" s="37">
        <f t="shared" si="845"/>
        <v>1.1160000000000001</v>
      </c>
      <c r="AJ926" s="37">
        <f t="shared" si="845"/>
        <v>1.1160000000000001</v>
      </c>
      <c r="AK926" s="37">
        <f t="shared" si="845"/>
        <v>1.1160000000000001</v>
      </c>
      <c r="AL926" s="37">
        <f t="shared" si="845"/>
        <v>1.1160000000000001</v>
      </c>
      <c r="AM926" s="37">
        <f t="shared" si="845"/>
        <v>1.1160000000000001</v>
      </c>
      <c r="AN926" s="37">
        <f t="shared" si="845"/>
        <v>1.1160000000000001</v>
      </c>
      <c r="AO926" s="37">
        <f t="shared" si="845"/>
        <v>1.1160000000000001</v>
      </c>
      <c r="AP926" s="37">
        <f t="shared" si="845"/>
        <v>1.1160000000000001</v>
      </c>
    </row>
    <row r="927" spans="1:42" hidden="1" outlineLevel="2" x14ac:dyDescent="0.25">
      <c r="A927" s="5" t="s">
        <v>931</v>
      </c>
      <c r="B927" s="5" t="s">
        <v>872</v>
      </c>
      <c r="C927" s="5" t="s">
        <v>893</v>
      </c>
      <c r="D927" s="37">
        <f>INDEX(Inputs!$T$5:$T$132,MATCH($B927&amp;"|"&amp;$C927,Inputs!$A$5:$A$132,0))</f>
        <v>6.7793000000000006E-2</v>
      </c>
      <c r="E927" s="37">
        <f>INDEX(Inputs!$J$5:$J$132,MATCH($B927&amp;"|"&amp;$C927,Inputs!$A$5:$A$132,0))</f>
        <v>3</v>
      </c>
      <c r="F927" s="37">
        <f>INDEX(Inputs!$K$5:$K$132,MATCH($B927&amp;"|"&amp;$C927,Inputs!$A$5:$A$132,0))</f>
        <v>15</v>
      </c>
      <c r="G927" s="36"/>
      <c r="H927" s="5" t="str">
        <f>INDEX(Variables!$B$5:$B$65,MATCH($A927,Variables!$A$5:$A$65,0))&amp;IF($C927="",""," | "&amp;INDEX(Mapping!$B$5:$B$26,MATCH($C927,Mapping!$A$5:$A$26,0))&amp;" | "&amp;INDEX(Mapping!$B$30:$B$41,MATCH($B927,Mapping!$A$30:$A$41,0)))</f>
        <v>New carbon tax | Construction | Gasoline</v>
      </c>
      <c r="I927" s="5" t="str">
        <f>INDEX(Variables!$C$5:$C$65,MATCH($A927,Variables!$A$5:$A$65,0))</f>
        <v>$/GJ</v>
      </c>
      <c r="J927" s="5" t="str">
        <f>INDEX(Variables!$E$5:$E$65,MATCH($A927,Variables!$A$5:$A$65,0))</f>
        <v>Carbon price x EF x fuel and sector coverage</v>
      </c>
      <c r="K927" s="5"/>
      <c r="L927" s="23" t="str">
        <f>LOWER(Settings!$C$4)&amp;".mit."&amp;$A927&amp;IF($C927="","","."&amp;$C927&amp;"."&amp;$B927)&amp;IF(INDEX(Variables!$D$5:$D$65,MATCH($A927,Variables!$A$5:$A$65,0))="","","."&amp;INDEX(Variables!$D$5:$D$65,MATCH($A927,Variables!$A$5:$A$65,0)))&amp;"."&amp;L$5</f>
        <v>egy.mit.ctxnew.cst.gso.a.1</v>
      </c>
      <c r="M927" s="38">
        <f t="shared" si="844"/>
        <v>0</v>
      </c>
      <c r="N927" s="37">
        <f t="shared" si="844"/>
        <v>0</v>
      </c>
      <c r="O927" s="37">
        <f t="shared" si="844"/>
        <v>0</v>
      </c>
      <c r="P927" s="37">
        <f t="shared" si="844"/>
        <v>0</v>
      </c>
      <c r="Q927" s="37">
        <f t="shared" si="844"/>
        <v>0</v>
      </c>
      <c r="R927" s="37">
        <f t="shared" si="844"/>
        <v>0</v>
      </c>
      <c r="S927" s="37">
        <f t="shared" si="844"/>
        <v>0</v>
      </c>
      <c r="T927" s="37">
        <f t="shared" si="844"/>
        <v>0</v>
      </c>
      <c r="U927" s="37">
        <f t="shared" si="844"/>
        <v>0</v>
      </c>
      <c r="V927" s="37">
        <f t="shared" si="844"/>
        <v>0</v>
      </c>
      <c r="W927" s="37">
        <f t="shared" si="844"/>
        <v>0</v>
      </c>
      <c r="X927" s="37">
        <f t="shared" si="844"/>
        <v>0</v>
      </c>
      <c r="Y927" s="37">
        <f t="shared" si="844"/>
        <v>0</v>
      </c>
      <c r="Z927" s="37">
        <f t="shared" si="844"/>
        <v>0</v>
      </c>
      <c r="AA927" s="37"/>
      <c r="AB927" s="23" t="str">
        <f>LOWER(Settings!$C$4)&amp;".mit."&amp;$A927&amp;IF($C927="","","."&amp;$C927&amp;"."&amp;$B927)&amp;IF(INDEX(Variables!$D$5:$D$65,MATCH($A927,Variables!$A$5:$A$65,0))="","","."&amp;INDEX(Variables!$D$5:$D$65,MATCH($A927,Variables!$A$5:$A$65,0)))&amp;"."&amp;AB$5</f>
        <v>egy.mit.ctxnew.cst.gso.a.2</v>
      </c>
      <c r="AC927" s="38">
        <f t="shared" si="845"/>
        <v>0</v>
      </c>
      <c r="AD927" s="37">
        <f t="shared" si="845"/>
        <v>0</v>
      </c>
      <c r="AE927" s="37">
        <f t="shared" si="845"/>
        <v>0</v>
      </c>
      <c r="AF927" s="37">
        <f t="shared" si="845"/>
        <v>0</v>
      </c>
      <c r="AG927" s="37">
        <f t="shared" si="845"/>
        <v>0</v>
      </c>
      <c r="AH927" s="37">
        <f t="shared" si="845"/>
        <v>1.3558600000000001</v>
      </c>
      <c r="AI927" s="37">
        <f t="shared" si="845"/>
        <v>1.3558600000000001</v>
      </c>
      <c r="AJ927" s="37">
        <f t="shared" si="845"/>
        <v>1.3558600000000001</v>
      </c>
      <c r="AK927" s="37">
        <f t="shared" si="845"/>
        <v>1.3558600000000001</v>
      </c>
      <c r="AL927" s="37">
        <f t="shared" si="845"/>
        <v>1.3558600000000001</v>
      </c>
      <c r="AM927" s="37">
        <f t="shared" si="845"/>
        <v>1.3558600000000001</v>
      </c>
      <c r="AN927" s="37">
        <f t="shared" si="845"/>
        <v>1.3558600000000001</v>
      </c>
      <c r="AO927" s="37">
        <f t="shared" si="845"/>
        <v>1.3558600000000001</v>
      </c>
      <c r="AP927" s="37">
        <f t="shared" si="845"/>
        <v>1.3558600000000001</v>
      </c>
    </row>
    <row r="928" spans="1:42" hidden="1" outlineLevel="2" x14ac:dyDescent="0.25">
      <c r="A928" s="5" t="s">
        <v>931</v>
      </c>
      <c r="B928" s="5" t="s">
        <v>873</v>
      </c>
      <c r="C928" s="5" t="s">
        <v>893</v>
      </c>
      <c r="D928" s="37">
        <f>INDEX(Inputs!$T$5:$T$132,MATCH($B928&amp;"|"&amp;$C928,Inputs!$A$5:$A$132,0))</f>
        <v>7.1844999999999992E-2</v>
      </c>
      <c r="E928" s="37">
        <f>INDEX(Inputs!$J$5:$J$132,MATCH($B928&amp;"|"&amp;$C928,Inputs!$A$5:$A$132,0))</f>
        <v>4</v>
      </c>
      <c r="F928" s="37">
        <f>INDEX(Inputs!$K$5:$K$132,MATCH($B928&amp;"|"&amp;$C928,Inputs!$A$5:$A$132,0))</f>
        <v>15</v>
      </c>
      <c r="G928" s="36"/>
      <c r="H928" s="5" t="str">
        <f>INDEX(Variables!$B$5:$B$65,MATCH($A928,Variables!$A$5:$A$65,0))&amp;IF($C928="",""," | "&amp;INDEX(Mapping!$B$5:$B$26,MATCH($C928,Mapping!$A$5:$A$26,0))&amp;" | "&amp;INDEX(Mapping!$B$30:$B$41,MATCH($B928,Mapping!$A$30:$A$41,0)))</f>
        <v>New carbon tax | Construction | Diesel</v>
      </c>
      <c r="I928" s="5" t="str">
        <f>INDEX(Variables!$C$5:$C$65,MATCH($A928,Variables!$A$5:$A$65,0))</f>
        <v>$/GJ</v>
      </c>
      <c r="J928" s="5" t="str">
        <f>INDEX(Variables!$E$5:$E$65,MATCH($A928,Variables!$A$5:$A$65,0))</f>
        <v>Carbon price x EF x fuel and sector coverage</v>
      </c>
      <c r="K928" s="5"/>
      <c r="L928" s="23" t="str">
        <f>LOWER(Settings!$C$4)&amp;".mit."&amp;$A928&amp;IF($C928="","","."&amp;$C928&amp;"."&amp;$B928)&amp;IF(INDEX(Variables!$D$5:$D$65,MATCH($A928,Variables!$A$5:$A$65,0))="","","."&amp;INDEX(Variables!$D$5:$D$65,MATCH($A928,Variables!$A$5:$A$65,0)))&amp;"."&amp;L$5</f>
        <v>egy.mit.ctxnew.cst.die.a.1</v>
      </c>
      <c r="M928" s="38">
        <f t="shared" si="844"/>
        <v>0</v>
      </c>
      <c r="N928" s="37">
        <f t="shared" si="844"/>
        <v>0</v>
      </c>
      <c r="O928" s="37">
        <f t="shared" si="844"/>
        <v>0</v>
      </c>
      <c r="P928" s="37">
        <f t="shared" si="844"/>
        <v>0</v>
      </c>
      <c r="Q928" s="37">
        <f t="shared" si="844"/>
        <v>0</v>
      </c>
      <c r="R928" s="37">
        <f t="shared" si="844"/>
        <v>0</v>
      </c>
      <c r="S928" s="37">
        <f t="shared" si="844"/>
        <v>0</v>
      </c>
      <c r="T928" s="37">
        <f t="shared" si="844"/>
        <v>0</v>
      </c>
      <c r="U928" s="37">
        <f t="shared" si="844"/>
        <v>0</v>
      </c>
      <c r="V928" s="37">
        <f t="shared" si="844"/>
        <v>0</v>
      </c>
      <c r="W928" s="37">
        <f t="shared" si="844"/>
        <v>0</v>
      </c>
      <c r="X928" s="37">
        <f t="shared" si="844"/>
        <v>0</v>
      </c>
      <c r="Y928" s="37">
        <f t="shared" si="844"/>
        <v>0</v>
      </c>
      <c r="Z928" s="37">
        <f t="shared" si="844"/>
        <v>0</v>
      </c>
      <c r="AA928" s="37"/>
      <c r="AB928" s="23" t="str">
        <f>LOWER(Settings!$C$4)&amp;".mit."&amp;$A928&amp;IF($C928="","","."&amp;$C928&amp;"."&amp;$B928)&amp;IF(INDEX(Variables!$D$5:$D$65,MATCH($A928,Variables!$A$5:$A$65,0))="","","."&amp;INDEX(Variables!$D$5:$D$65,MATCH($A928,Variables!$A$5:$A$65,0)))&amp;"."&amp;AB$5</f>
        <v>egy.mit.ctxnew.cst.die.a.2</v>
      </c>
      <c r="AC928" s="38">
        <f t="shared" si="845"/>
        <v>0</v>
      </c>
      <c r="AD928" s="37">
        <f t="shared" si="845"/>
        <v>0</v>
      </c>
      <c r="AE928" s="37">
        <f t="shared" si="845"/>
        <v>0</v>
      </c>
      <c r="AF928" s="37">
        <f t="shared" si="845"/>
        <v>0</v>
      </c>
      <c r="AG928" s="37">
        <f t="shared" si="845"/>
        <v>0</v>
      </c>
      <c r="AH928" s="37">
        <f t="shared" si="845"/>
        <v>1.4368999999999998</v>
      </c>
      <c r="AI928" s="37">
        <f t="shared" si="845"/>
        <v>1.4368999999999998</v>
      </c>
      <c r="AJ928" s="37">
        <f t="shared" si="845"/>
        <v>1.4368999999999998</v>
      </c>
      <c r="AK928" s="37">
        <f t="shared" si="845"/>
        <v>1.4368999999999998</v>
      </c>
      <c r="AL928" s="37">
        <f t="shared" si="845"/>
        <v>1.4368999999999998</v>
      </c>
      <c r="AM928" s="37">
        <f t="shared" si="845"/>
        <v>1.4368999999999998</v>
      </c>
      <c r="AN928" s="37">
        <f t="shared" si="845"/>
        <v>1.4368999999999998</v>
      </c>
      <c r="AO928" s="37">
        <f t="shared" si="845"/>
        <v>1.4368999999999998</v>
      </c>
      <c r="AP928" s="37">
        <f t="shared" si="845"/>
        <v>1.4368999999999998</v>
      </c>
    </row>
    <row r="929" spans="1:42" hidden="1" outlineLevel="2" x14ac:dyDescent="0.25">
      <c r="A929" s="5" t="s">
        <v>931</v>
      </c>
      <c r="B929" s="5" t="s">
        <v>874</v>
      </c>
      <c r="C929" s="5" t="s">
        <v>893</v>
      </c>
      <c r="D929" s="37">
        <f>INDEX(Inputs!$T$5:$T$132,MATCH($B929&amp;"|"&amp;$C929,Inputs!$A$5:$A$132,0))</f>
        <v>6.8599999999999994E-2</v>
      </c>
      <c r="E929" s="37">
        <f>INDEX(Inputs!$J$5:$J$132,MATCH($B929&amp;"|"&amp;$C929,Inputs!$A$5:$A$132,0))</f>
        <v>5</v>
      </c>
      <c r="F929" s="37">
        <f>INDEX(Inputs!$K$5:$K$132,MATCH($B929&amp;"|"&amp;$C929,Inputs!$A$5:$A$132,0))</f>
        <v>15</v>
      </c>
      <c r="G929" s="36"/>
      <c r="H929" s="5" t="str">
        <f>INDEX(Variables!$B$5:$B$65,MATCH($A929,Variables!$A$5:$A$65,0))&amp;IF($C929="",""," | "&amp;INDEX(Mapping!$B$5:$B$26,MATCH($C929,Mapping!$A$5:$A$26,0))&amp;" | "&amp;INDEX(Mapping!$B$30:$B$41,MATCH($B929,Mapping!$A$30:$A$41,0)))</f>
        <v>New carbon tax | Construction | LPG</v>
      </c>
      <c r="I929" s="5" t="str">
        <f>INDEX(Variables!$C$5:$C$65,MATCH($A929,Variables!$A$5:$A$65,0))</f>
        <v>$/GJ</v>
      </c>
      <c r="J929" s="5" t="str">
        <f>INDEX(Variables!$E$5:$E$65,MATCH($A929,Variables!$A$5:$A$65,0))</f>
        <v>Carbon price x EF x fuel and sector coverage</v>
      </c>
      <c r="K929" s="5"/>
      <c r="L929" s="23" t="str">
        <f>LOWER(Settings!$C$4)&amp;".mit."&amp;$A929&amp;IF($C929="","","."&amp;$C929&amp;"."&amp;$B929)&amp;IF(INDEX(Variables!$D$5:$D$65,MATCH($A929,Variables!$A$5:$A$65,0))="","","."&amp;INDEX(Variables!$D$5:$D$65,MATCH($A929,Variables!$A$5:$A$65,0)))&amp;"."&amp;L$5</f>
        <v>egy.mit.ctxnew.cst.lpg.a.1</v>
      </c>
      <c r="M929" s="38">
        <f t="shared" si="844"/>
        <v>0</v>
      </c>
      <c r="N929" s="37">
        <f t="shared" si="844"/>
        <v>0</v>
      </c>
      <c r="O929" s="37">
        <f t="shared" si="844"/>
        <v>0</v>
      </c>
      <c r="P929" s="37">
        <f t="shared" si="844"/>
        <v>0</v>
      </c>
      <c r="Q929" s="37">
        <f t="shared" si="844"/>
        <v>0</v>
      </c>
      <c r="R929" s="37">
        <f t="shared" si="844"/>
        <v>0</v>
      </c>
      <c r="S929" s="37">
        <f t="shared" si="844"/>
        <v>0</v>
      </c>
      <c r="T929" s="37">
        <f t="shared" si="844"/>
        <v>0</v>
      </c>
      <c r="U929" s="37">
        <f t="shared" si="844"/>
        <v>0</v>
      </c>
      <c r="V929" s="37">
        <f t="shared" si="844"/>
        <v>0</v>
      </c>
      <c r="W929" s="37">
        <f t="shared" si="844"/>
        <v>0</v>
      </c>
      <c r="X929" s="37">
        <f t="shared" si="844"/>
        <v>0</v>
      </c>
      <c r="Y929" s="37">
        <f t="shared" si="844"/>
        <v>0</v>
      </c>
      <c r="Z929" s="37">
        <f t="shared" si="844"/>
        <v>0</v>
      </c>
      <c r="AA929" s="37"/>
      <c r="AB929" s="23" t="str">
        <f>LOWER(Settings!$C$4)&amp;".mit."&amp;$A929&amp;IF($C929="","","."&amp;$C929&amp;"."&amp;$B929)&amp;IF(INDEX(Variables!$D$5:$D$65,MATCH($A929,Variables!$A$5:$A$65,0))="","","."&amp;INDEX(Variables!$D$5:$D$65,MATCH($A929,Variables!$A$5:$A$65,0)))&amp;"."&amp;AB$5</f>
        <v>egy.mit.ctxnew.cst.lpg.a.2</v>
      </c>
      <c r="AC929" s="38">
        <f t="shared" si="845"/>
        <v>0</v>
      </c>
      <c r="AD929" s="37">
        <f t="shared" si="845"/>
        <v>0</v>
      </c>
      <c r="AE929" s="37">
        <f t="shared" si="845"/>
        <v>0</v>
      </c>
      <c r="AF929" s="37">
        <f t="shared" si="845"/>
        <v>0</v>
      </c>
      <c r="AG929" s="37">
        <f t="shared" si="845"/>
        <v>0</v>
      </c>
      <c r="AH929" s="37">
        <f t="shared" si="845"/>
        <v>1.3719999999999999</v>
      </c>
      <c r="AI929" s="37">
        <f t="shared" si="845"/>
        <v>1.3719999999999999</v>
      </c>
      <c r="AJ929" s="37">
        <f t="shared" si="845"/>
        <v>1.3719999999999999</v>
      </c>
      <c r="AK929" s="37">
        <f t="shared" si="845"/>
        <v>1.3719999999999999</v>
      </c>
      <c r="AL929" s="37">
        <f t="shared" si="845"/>
        <v>1.3719999999999999</v>
      </c>
      <c r="AM929" s="37">
        <f t="shared" si="845"/>
        <v>1.3719999999999999</v>
      </c>
      <c r="AN929" s="37">
        <f t="shared" si="845"/>
        <v>1.3719999999999999</v>
      </c>
      <c r="AO929" s="37">
        <f t="shared" si="845"/>
        <v>1.3719999999999999</v>
      </c>
      <c r="AP929" s="37">
        <f t="shared" si="845"/>
        <v>1.3719999999999999</v>
      </c>
    </row>
    <row r="930" spans="1:42" hidden="1" outlineLevel="2" x14ac:dyDescent="0.25">
      <c r="A930" s="5" t="s">
        <v>931</v>
      </c>
      <c r="B930" s="5" t="s">
        <v>875</v>
      </c>
      <c r="C930" s="5" t="s">
        <v>893</v>
      </c>
      <c r="D930" s="37">
        <f>INDEX(Inputs!$T$5:$T$132,MATCH($B930&amp;"|"&amp;$C930,Inputs!$A$5:$A$132,0))</f>
        <v>6.7793000000000006E-2</v>
      </c>
      <c r="E930" s="37">
        <f>INDEX(Inputs!$J$5:$J$132,MATCH($B930&amp;"|"&amp;$C930,Inputs!$A$5:$A$132,0))</f>
        <v>6</v>
      </c>
      <c r="F930" s="37">
        <f>INDEX(Inputs!$K$5:$K$132,MATCH($B930&amp;"|"&amp;$C930,Inputs!$A$5:$A$132,0))</f>
        <v>15</v>
      </c>
      <c r="G930" s="36"/>
      <c r="H930" s="5" t="str">
        <f>INDEX(Variables!$B$5:$B$65,MATCH($A930,Variables!$A$5:$A$65,0))&amp;IF($C930="",""," | "&amp;INDEX(Mapping!$B$5:$B$26,MATCH($C930,Mapping!$A$5:$A$26,0))&amp;" | "&amp;INDEX(Mapping!$B$30:$B$41,MATCH($B930,Mapping!$A$30:$A$41,0)))</f>
        <v>New carbon tax | Construction | Kerosene</v>
      </c>
      <c r="I930" s="5" t="str">
        <f>INDEX(Variables!$C$5:$C$65,MATCH($A930,Variables!$A$5:$A$65,0))</f>
        <v>$/GJ</v>
      </c>
      <c r="J930" s="5" t="str">
        <f>INDEX(Variables!$E$5:$E$65,MATCH($A930,Variables!$A$5:$A$65,0))</f>
        <v>Carbon price x EF x fuel and sector coverage</v>
      </c>
      <c r="K930" s="5"/>
      <c r="L930" s="23" t="str">
        <f>LOWER(Settings!$C$4)&amp;".mit."&amp;$A930&amp;IF($C930="","","."&amp;$C930&amp;"."&amp;$B930)&amp;IF(INDEX(Variables!$D$5:$D$65,MATCH($A930,Variables!$A$5:$A$65,0))="","","."&amp;INDEX(Variables!$D$5:$D$65,MATCH($A930,Variables!$A$5:$A$65,0)))&amp;"."&amp;L$5</f>
        <v>egy.mit.ctxnew.cst.ker.a.1</v>
      </c>
      <c r="M930" s="38">
        <f t="shared" si="844"/>
        <v>0</v>
      </c>
      <c r="N930" s="37">
        <f t="shared" si="844"/>
        <v>0</v>
      </c>
      <c r="O930" s="37">
        <f t="shared" si="844"/>
        <v>0</v>
      </c>
      <c r="P930" s="37">
        <f t="shared" si="844"/>
        <v>0</v>
      </c>
      <c r="Q930" s="37">
        <f t="shared" si="844"/>
        <v>0</v>
      </c>
      <c r="R930" s="37">
        <f t="shared" si="844"/>
        <v>0</v>
      </c>
      <c r="S930" s="37">
        <f t="shared" si="844"/>
        <v>0</v>
      </c>
      <c r="T930" s="37">
        <f t="shared" si="844"/>
        <v>0</v>
      </c>
      <c r="U930" s="37">
        <f t="shared" si="844"/>
        <v>0</v>
      </c>
      <c r="V930" s="37">
        <f t="shared" si="844"/>
        <v>0</v>
      </c>
      <c r="W930" s="37">
        <f t="shared" si="844"/>
        <v>0</v>
      </c>
      <c r="X930" s="37">
        <f t="shared" si="844"/>
        <v>0</v>
      </c>
      <c r="Y930" s="37">
        <f t="shared" si="844"/>
        <v>0</v>
      </c>
      <c r="Z930" s="37">
        <f t="shared" si="844"/>
        <v>0</v>
      </c>
      <c r="AA930" s="37"/>
      <c r="AB930" s="23" t="str">
        <f>LOWER(Settings!$C$4)&amp;".mit."&amp;$A930&amp;IF($C930="","","."&amp;$C930&amp;"."&amp;$B930)&amp;IF(INDEX(Variables!$D$5:$D$65,MATCH($A930,Variables!$A$5:$A$65,0))="","","."&amp;INDEX(Variables!$D$5:$D$65,MATCH($A930,Variables!$A$5:$A$65,0)))&amp;"."&amp;AB$5</f>
        <v>egy.mit.ctxnew.cst.ker.a.2</v>
      </c>
      <c r="AC930" s="38">
        <f t="shared" si="845"/>
        <v>0</v>
      </c>
      <c r="AD930" s="37">
        <f t="shared" si="845"/>
        <v>0</v>
      </c>
      <c r="AE930" s="37">
        <f t="shared" si="845"/>
        <v>0</v>
      </c>
      <c r="AF930" s="37">
        <f t="shared" si="845"/>
        <v>0</v>
      </c>
      <c r="AG930" s="37">
        <f t="shared" si="845"/>
        <v>0</v>
      </c>
      <c r="AH930" s="37">
        <f t="shared" si="845"/>
        <v>1.3558600000000001</v>
      </c>
      <c r="AI930" s="37">
        <f t="shared" si="845"/>
        <v>1.3558600000000001</v>
      </c>
      <c r="AJ930" s="37">
        <f t="shared" si="845"/>
        <v>1.3558600000000001</v>
      </c>
      <c r="AK930" s="37">
        <f t="shared" si="845"/>
        <v>1.3558600000000001</v>
      </c>
      <c r="AL930" s="37">
        <f t="shared" si="845"/>
        <v>1.3558600000000001</v>
      </c>
      <c r="AM930" s="37">
        <f t="shared" si="845"/>
        <v>1.3558600000000001</v>
      </c>
      <c r="AN930" s="37">
        <f t="shared" si="845"/>
        <v>1.3558600000000001</v>
      </c>
      <c r="AO930" s="37">
        <f t="shared" si="845"/>
        <v>1.3558600000000001</v>
      </c>
      <c r="AP930" s="37">
        <f t="shared" si="845"/>
        <v>1.3558600000000001</v>
      </c>
    </row>
    <row r="931" spans="1:42" hidden="1" outlineLevel="2" x14ac:dyDescent="0.25">
      <c r="A931" s="5" t="s">
        <v>931</v>
      </c>
      <c r="B931" s="5" t="s">
        <v>876</v>
      </c>
      <c r="C931" s="5" t="s">
        <v>893</v>
      </c>
      <c r="D931" s="37">
        <f>INDEX(Inputs!$T$5:$T$132,MATCH($B931&amp;"|"&amp;$C931,Inputs!$A$5:$A$132,0))</f>
        <v>7.6700000000000004E-2</v>
      </c>
      <c r="E931" s="37">
        <f>INDEX(Inputs!$J$5:$J$132,MATCH($B931&amp;"|"&amp;$C931,Inputs!$A$5:$A$132,0))</f>
        <v>7</v>
      </c>
      <c r="F931" s="37">
        <f>INDEX(Inputs!$K$5:$K$132,MATCH($B931&amp;"|"&amp;$C931,Inputs!$A$5:$A$132,0))</f>
        <v>15</v>
      </c>
      <c r="G931" s="36"/>
      <c r="H931" s="5" t="str">
        <f>INDEX(Variables!$B$5:$B$65,MATCH($A931,Variables!$A$5:$A$65,0))&amp;IF($C931="",""," | "&amp;INDEX(Mapping!$B$5:$B$26,MATCH($C931,Mapping!$A$5:$A$26,0))&amp;" | "&amp;INDEX(Mapping!$B$30:$B$41,MATCH($B931,Mapping!$A$30:$A$41,0)))</f>
        <v>New carbon tax | Construction | Other oil products</v>
      </c>
      <c r="I931" s="5" t="str">
        <f>INDEX(Variables!$C$5:$C$65,MATCH($A931,Variables!$A$5:$A$65,0))</f>
        <v>$/GJ</v>
      </c>
      <c r="J931" s="5" t="str">
        <f>INDEX(Variables!$E$5:$E$65,MATCH($A931,Variables!$A$5:$A$65,0))</f>
        <v>Carbon price x EF x fuel and sector coverage</v>
      </c>
      <c r="K931" s="5"/>
      <c r="L931" s="23" t="str">
        <f>LOWER(Settings!$C$4)&amp;".mit."&amp;$A931&amp;IF($C931="","","."&amp;$C931&amp;"."&amp;$B931)&amp;IF(INDEX(Variables!$D$5:$D$65,MATCH($A931,Variables!$A$5:$A$65,0))="","","."&amp;INDEX(Variables!$D$5:$D$65,MATCH($A931,Variables!$A$5:$A$65,0)))&amp;"."&amp;L$5</f>
        <v>egy.mit.ctxnew.cst.oop.a.1</v>
      </c>
      <c r="M931" s="38">
        <f t="shared" si="844"/>
        <v>0</v>
      </c>
      <c r="N931" s="37">
        <f t="shared" si="844"/>
        <v>0</v>
      </c>
      <c r="O931" s="37">
        <f t="shared" si="844"/>
        <v>0</v>
      </c>
      <c r="P931" s="37">
        <f t="shared" si="844"/>
        <v>0</v>
      </c>
      <c r="Q931" s="37">
        <f t="shared" si="844"/>
        <v>0</v>
      </c>
      <c r="R931" s="37">
        <f t="shared" si="844"/>
        <v>0</v>
      </c>
      <c r="S931" s="37">
        <f t="shared" si="844"/>
        <v>0</v>
      </c>
      <c r="T931" s="37">
        <f t="shared" si="844"/>
        <v>0</v>
      </c>
      <c r="U931" s="37">
        <f t="shared" si="844"/>
        <v>0</v>
      </c>
      <c r="V931" s="37">
        <f t="shared" si="844"/>
        <v>0</v>
      </c>
      <c r="W931" s="37">
        <f t="shared" si="844"/>
        <v>0</v>
      </c>
      <c r="X931" s="37">
        <f t="shared" si="844"/>
        <v>0</v>
      </c>
      <c r="Y931" s="37">
        <f t="shared" si="844"/>
        <v>0</v>
      </c>
      <c r="Z931" s="37">
        <f t="shared" si="844"/>
        <v>0</v>
      </c>
      <c r="AA931" s="37"/>
      <c r="AB931" s="23" t="str">
        <f>LOWER(Settings!$C$4)&amp;".mit."&amp;$A931&amp;IF($C931="","","."&amp;$C931&amp;"."&amp;$B931)&amp;IF(INDEX(Variables!$D$5:$D$65,MATCH($A931,Variables!$A$5:$A$65,0))="","","."&amp;INDEX(Variables!$D$5:$D$65,MATCH($A931,Variables!$A$5:$A$65,0)))&amp;"."&amp;AB$5</f>
        <v>egy.mit.ctxnew.cst.oop.a.2</v>
      </c>
      <c r="AC931" s="38">
        <f t="shared" si="845"/>
        <v>0</v>
      </c>
      <c r="AD931" s="37">
        <f t="shared" si="845"/>
        <v>0</v>
      </c>
      <c r="AE931" s="37">
        <f t="shared" si="845"/>
        <v>0</v>
      </c>
      <c r="AF931" s="37">
        <f t="shared" si="845"/>
        <v>0</v>
      </c>
      <c r="AG931" s="37">
        <f t="shared" si="845"/>
        <v>0</v>
      </c>
      <c r="AH931" s="37">
        <f t="shared" si="845"/>
        <v>1.534</v>
      </c>
      <c r="AI931" s="37">
        <f t="shared" si="845"/>
        <v>1.534</v>
      </c>
      <c r="AJ931" s="37">
        <f t="shared" si="845"/>
        <v>1.534</v>
      </c>
      <c r="AK931" s="37">
        <f t="shared" si="845"/>
        <v>1.534</v>
      </c>
      <c r="AL931" s="37">
        <f t="shared" si="845"/>
        <v>1.534</v>
      </c>
      <c r="AM931" s="37">
        <f t="shared" si="845"/>
        <v>1.534</v>
      </c>
      <c r="AN931" s="37">
        <f t="shared" si="845"/>
        <v>1.534</v>
      </c>
      <c r="AO931" s="37">
        <f t="shared" si="845"/>
        <v>1.534</v>
      </c>
      <c r="AP931" s="37">
        <f t="shared" si="845"/>
        <v>1.534</v>
      </c>
    </row>
    <row r="932" spans="1:42" hidden="1" outlineLevel="2" x14ac:dyDescent="0.25">
      <c r="A932" s="5" t="s">
        <v>931</v>
      </c>
      <c r="B932" s="5" t="s">
        <v>877</v>
      </c>
      <c r="C932" s="5" t="s">
        <v>893</v>
      </c>
      <c r="D932" s="37">
        <f>INDEX(Inputs!$T$5:$T$132,MATCH($B932&amp;"|"&amp;$C932,Inputs!$A$5:$A$132,0))</f>
        <v>0</v>
      </c>
      <c r="E932" s="37">
        <f>INDEX(Inputs!$J$5:$J$132,MATCH($B932&amp;"|"&amp;$C932,Inputs!$A$5:$A$132,0))</f>
        <v>8</v>
      </c>
      <c r="F932" s="37">
        <f>INDEX(Inputs!$K$5:$K$132,MATCH($B932&amp;"|"&amp;$C932,Inputs!$A$5:$A$132,0))</f>
        <v>15</v>
      </c>
      <c r="G932" s="36"/>
      <c r="H932" s="5" t="str">
        <f>INDEX(Variables!$B$5:$B$65,MATCH($A932,Variables!$A$5:$A$65,0))&amp;IF($C932="",""," | "&amp;INDEX(Mapping!$B$5:$B$26,MATCH($C932,Mapping!$A$5:$A$26,0))&amp;" | "&amp;INDEX(Mapping!$B$30:$B$41,MATCH($B932,Mapping!$A$30:$A$41,0)))</f>
        <v>New carbon tax | Construction | Biomass</v>
      </c>
      <c r="I932" s="5" t="str">
        <f>INDEX(Variables!$C$5:$C$65,MATCH($A932,Variables!$A$5:$A$65,0))</f>
        <v>$/GJ</v>
      </c>
      <c r="J932" s="5" t="str">
        <f>INDEX(Variables!$E$5:$E$65,MATCH($A932,Variables!$A$5:$A$65,0))</f>
        <v>Carbon price x EF x fuel and sector coverage</v>
      </c>
      <c r="K932" s="5"/>
      <c r="L932" s="23" t="str">
        <f>LOWER(Settings!$C$4)&amp;".mit."&amp;$A932&amp;IF($C932="","","."&amp;$C932&amp;"."&amp;$B932)&amp;IF(INDEX(Variables!$D$5:$D$65,MATCH($A932,Variables!$A$5:$A$65,0))="","","."&amp;INDEX(Variables!$D$5:$D$65,MATCH($A932,Variables!$A$5:$A$65,0)))&amp;"."&amp;L$5</f>
        <v>egy.mit.ctxnew.cst.bio.a.1</v>
      </c>
      <c r="M932" s="38">
        <f t="shared" si="844"/>
        <v>0</v>
      </c>
      <c r="N932" s="37">
        <f t="shared" si="844"/>
        <v>0</v>
      </c>
      <c r="O932" s="37">
        <f t="shared" si="844"/>
        <v>0</v>
      </c>
      <c r="P932" s="37">
        <f t="shared" si="844"/>
        <v>0</v>
      </c>
      <c r="Q932" s="37">
        <f t="shared" si="844"/>
        <v>0</v>
      </c>
      <c r="R932" s="37">
        <f t="shared" si="844"/>
        <v>0</v>
      </c>
      <c r="S932" s="37">
        <f t="shared" si="844"/>
        <v>0</v>
      </c>
      <c r="T932" s="37">
        <f t="shared" si="844"/>
        <v>0</v>
      </c>
      <c r="U932" s="37">
        <f t="shared" si="844"/>
        <v>0</v>
      </c>
      <c r="V932" s="37">
        <f t="shared" si="844"/>
        <v>0</v>
      </c>
      <c r="W932" s="37">
        <f t="shared" si="844"/>
        <v>0</v>
      </c>
      <c r="X932" s="37">
        <f t="shared" si="844"/>
        <v>0</v>
      </c>
      <c r="Y932" s="37">
        <f t="shared" si="844"/>
        <v>0</v>
      </c>
      <c r="Z932" s="37">
        <f t="shared" si="844"/>
        <v>0</v>
      </c>
      <c r="AA932" s="37"/>
      <c r="AB932" s="23" t="str">
        <f>LOWER(Settings!$C$4)&amp;".mit."&amp;$A932&amp;IF($C932="","","."&amp;$C932&amp;"."&amp;$B932)&amp;IF(INDEX(Variables!$D$5:$D$65,MATCH($A932,Variables!$A$5:$A$65,0))="","","."&amp;INDEX(Variables!$D$5:$D$65,MATCH($A932,Variables!$A$5:$A$65,0)))&amp;"."&amp;AB$5</f>
        <v>egy.mit.ctxnew.cst.bio.a.2</v>
      </c>
      <c r="AC932" s="38">
        <f t="shared" si="845"/>
        <v>0</v>
      </c>
      <c r="AD932" s="37">
        <f t="shared" si="845"/>
        <v>0</v>
      </c>
      <c r="AE932" s="37">
        <f t="shared" si="845"/>
        <v>0</v>
      </c>
      <c r="AF932" s="37">
        <f t="shared" si="845"/>
        <v>0</v>
      </c>
      <c r="AG932" s="37">
        <f t="shared" si="845"/>
        <v>0</v>
      </c>
      <c r="AH932" s="37">
        <f t="shared" si="845"/>
        <v>0</v>
      </c>
      <c r="AI932" s="37">
        <f t="shared" si="845"/>
        <v>0</v>
      </c>
      <c r="AJ932" s="37">
        <f t="shared" si="845"/>
        <v>0</v>
      </c>
      <c r="AK932" s="37">
        <f t="shared" si="845"/>
        <v>0</v>
      </c>
      <c r="AL932" s="37">
        <f t="shared" si="845"/>
        <v>0</v>
      </c>
      <c r="AM932" s="37">
        <f t="shared" si="845"/>
        <v>0</v>
      </c>
      <c r="AN932" s="37">
        <f t="shared" si="845"/>
        <v>0</v>
      </c>
      <c r="AO932" s="37">
        <f t="shared" si="845"/>
        <v>0</v>
      </c>
      <c r="AP932" s="37">
        <f t="shared" si="845"/>
        <v>0</v>
      </c>
    </row>
    <row r="933" spans="1:42" hidden="1" outlineLevel="2" x14ac:dyDescent="0.25"/>
    <row r="934" spans="1:42" hidden="1" outlineLevel="2" x14ac:dyDescent="0.25">
      <c r="A934" s="5" t="s">
        <v>932</v>
      </c>
      <c r="B934" s="5" t="s">
        <v>869</v>
      </c>
      <c r="C934" s="5" t="s">
        <v>893</v>
      </c>
      <c r="D934" s="37">
        <f>INDEX(Inputs!$L$5:$L$132,MATCH($B934&amp;"|"&amp;$C934,Inputs!$A$5:$A$132,0))</f>
        <v>3</v>
      </c>
      <c r="E934" s="37">
        <f>INDEX(Inputs!$I$5:$I$132,MATCH($B934&amp;"|"&amp;$C934,Inputs!$A$5:$A$132,0))</f>
        <v>1</v>
      </c>
      <c r="F934" s="36"/>
      <c r="G934" s="36"/>
      <c r="H934" s="5" t="str">
        <f>INDEX(Variables!$B$5:$B$65,MATCH($A934,Variables!$A$5:$A$65,0))&amp;IF($C934="",""," | "&amp;INDEX(Mapping!$B$5:$B$26,MATCH($C934,Mapping!$A$5:$A$26,0))&amp;" | "&amp;INDEX(Mapping!$B$30:$B$41,MATCH($B934,Mapping!$A$30:$A$41,0)))</f>
        <v>New excise tax (fuel price reform) | Construction | Coal</v>
      </c>
      <c r="I934" s="5" t="str">
        <f>INDEX(Variables!$C$5:$C$65,MATCH($A934,Variables!$A$5:$A$65,0))</f>
        <v>$/GJ</v>
      </c>
      <c r="J934" s="5" t="str">
        <f>INDEX(Variables!$E$5:$E$65,MATCH($A934,Variables!$A$5:$A$65,0))</f>
        <v>Fuel price reform path / GJ per unit</v>
      </c>
      <c r="K934" s="5"/>
      <c r="L934" s="23" t="str">
        <f>LOWER(Settings!$C$4)&amp;".mit."&amp;$A934&amp;IF($C934="","","."&amp;$C934&amp;"."&amp;$B934)&amp;IF(INDEX(Variables!$D$5:$D$65,MATCH($A934,Variables!$A$5:$A$65,0))="","","."&amp;INDEX(Variables!$D$5:$D$65,MATCH($A934,Variables!$A$5:$A$65,0)))&amp;"."&amp;L$5</f>
        <v>egy.mit.ntx.cst.coa.a.1</v>
      </c>
      <c r="M934" s="38">
        <f t="shared" ref="M934:Z941" si="846">INDEX(M$78:M$91,$D934)/$E934</f>
        <v>0</v>
      </c>
      <c r="N934" s="37">
        <f t="shared" si="846"/>
        <v>0</v>
      </c>
      <c r="O934" s="37">
        <f t="shared" si="846"/>
        <v>0</v>
      </c>
      <c r="P934" s="37">
        <f t="shared" si="846"/>
        <v>0</v>
      </c>
      <c r="Q934" s="37">
        <f t="shared" si="846"/>
        <v>0</v>
      </c>
      <c r="R934" s="37">
        <f t="shared" si="846"/>
        <v>0</v>
      </c>
      <c r="S934" s="37">
        <f t="shared" si="846"/>
        <v>0</v>
      </c>
      <c r="T934" s="37">
        <f t="shared" si="846"/>
        <v>0</v>
      </c>
      <c r="U934" s="37">
        <f t="shared" si="846"/>
        <v>0</v>
      </c>
      <c r="V934" s="37">
        <f t="shared" si="846"/>
        <v>0</v>
      </c>
      <c r="W934" s="37">
        <f t="shared" si="846"/>
        <v>0</v>
      </c>
      <c r="X934" s="37">
        <f t="shared" si="846"/>
        <v>0</v>
      </c>
      <c r="Y934" s="37">
        <f t="shared" si="846"/>
        <v>0</v>
      </c>
      <c r="Z934" s="37">
        <f t="shared" si="846"/>
        <v>0</v>
      </c>
      <c r="AA934" s="37"/>
      <c r="AB934" s="23" t="str">
        <f>LOWER(Settings!$C$4)&amp;".mit."&amp;$A934&amp;IF($C934="","","."&amp;$C934&amp;"."&amp;$B934)&amp;IF(INDEX(Variables!$D$5:$D$65,MATCH($A934,Variables!$A$5:$A$65,0))="","","."&amp;INDEX(Variables!$D$5:$D$65,MATCH($A934,Variables!$A$5:$A$65,0)))&amp;"."&amp;AB$5</f>
        <v>egy.mit.ntx.cst.coa.a.2</v>
      </c>
      <c r="AC934" s="38">
        <f t="shared" ref="AC934:AP941" si="847">INDEX(AC$78:AC$91,$D934)/$E934</f>
        <v>0</v>
      </c>
      <c r="AD934" s="37">
        <f t="shared" si="847"/>
        <v>0</v>
      </c>
      <c r="AE934" s="37">
        <f t="shared" si="847"/>
        <v>0</v>
      </c>
      <c r="AF934" s="37">
        <f t="shared" si="847"/>
        <v>0</v>
      </c>
      <c r="AG934" s="37">
        <f t="shared" si="847"/>
        <v>0</v>
      </c>
      <c r="AH934" s="37">
        <f t="shared" si="847"/>
        <v>0</v>
      </c>
      <c r="AI934" s="37">
        <f t="shared" si="847"/>
        <v>0</v>
      </c>
      <c r="AJ934" s="37">
        <f t="shared" si="847"/>
        <v>0</v>
      </c>
      <c r="AK934" s="37">
        <f t="shared" si="847"/>
        <v>0</v>
      </c>
      <c r="AL934" s="37">
        <f t="shared" si="847"/>
        <v>0</v>
      </c>
      <c r="AM934" s="37">
        <f t="shared" si="847"/>
        <v>0</v>
      </c>
      <c r="AN934" s="37">
        <f t="shared" si="847"/>
        <v>0</v>
      </c>
      <c r="AO934" s="37">
        <f t="shared" si="847"/>
        <v>0</v>
      </c>
      <c r="AP934" s="37">
        <f t="shared" si="847"/>
        <v>0</v>
      </c>
    </row>
    <row r="935" spans="1:42" hidden="1" outlineLevel="2" x14ac:dyDescent="0.25">
      <c r="A935" s="5" t="s">
        <v>932</v>
      </c>
      <c r="B935" s="5" t="s">
        <v>871</v>
      </c>
      <c r="C935" s="5" t="s">
        <v>893</v>
      </c>
      <c r="D935" s="37">
        <f>INDEX(Inputs!$L$5:$L$132,MATCH($B935&amp;"|"&amp;$C935,Inputs!$A$5:$A$132,0))</f>
        <v>6</v>
      </c>
      <c r="E935" s="37">
        <f>INDEX(Inputs!$I$5:$I$132,MATCH($B935&amp;"|"&amp;$C935,Inputs!$A$5:$A$132,0))</f>
        <v>1</v>
      </c>
      <c r="F935" s="36"/>
      <c r="G935" s="36"/>
      <c r="H935" s="5" t="str">
        <f>INDEX(Variables!$B$5:$B$65,MATCH($A935,Variables!$A$5:$A$65,0))&amp;IF($C935="",""," | "&amp;INDEX(Mapping!$B$5:$B$26,MATCH($C935,Mapping!$A$5:$A$26,0))&amp;" | "&amp;INDEX(Mapping!$B$30:$B$41,MATCH($B935,Mapping!$A$30:$A$41,0)))</f>
        <v>New excise tax (fuel price reform) | Construction | Natural gas</v>
      </c>
      <c r="I935" s="5" t="str">
        <f>INDEX(Variables!$C$5:$C$65,MATCH($A935,Variables!$A$5:$A$65,0))</f>
        <v>$/GJ</v>
      </c>
      <c r="J935" s="5" t="str">
        <f>INDEX(Variables!$E$5:$E$65,MATCH($A935,Variables!$A$5:$A$65,0))</f>
        <v>Fuel price reform path / GJ per unit</v>
      </c>
      <c r="K935" s="5"/>
      <c r="L935" s="23" t="str">
        <f>LOWER(Settings!$C$4)&amp;".mit."&amp;$A935&amp;IF($C935="","","."&amp;$C935&amp;"."&amp;$B935)&amp;IF(INDEX(Variables!$D$5:$D$65,MATCH($A935,Variables!$A$5:$A$65,0))="","","."&amp;INDEX(Variables!$D$5:$D$65,MATCH($A935,Variables!$A$5:$A$65,0)))&amp;"."&amp;L$5</f>
        <v>egy.mit.ntx.cst.nga.a.1</v>
      </c>
      <c r="M935" s="38">
        <f t="shared" si="846"/>
        <v>0</v>
      </c>
      <c r="N935" s="37">
        <f t="shared" si="846"/>
        <v>0</v>
      </c>
      <c r="O935" s="37">
        <f t="shared" si="846"/>
        <v>0</v>
      </c>
      <c r="P935" s="37">
        <f t="shared" si="846"/>
        <v>0</v>
      </c>
      <c r="Q935" s="37">
        <f t="shared" si="846"/>
        <v>0</v>
      </c>
      <c r="R935" s="37">
        <f t="shared" si="846"/>
        <v>0</v>
      </c>
      <c r="S935" s="37">
        <f t="shared" si="846"/>
        <v>0</v>
      </c>
      <c r="T935" s="37">
        <f t="shared" si="846"/>
        <v>0</v>
      </c>
      <c r="U935" s="37">
        <f t="shared" si="846"/>
        <v>0</v>
      </c>
      <c r="V935" s="37">
        <f t="shared" si="846"/>
        <v>0</v>
      </c>
      <c r="W935" s="37">
        <f t="shared" si="846"/>
        <v>0</v>
      </c>
      <c r="X935" s="37">
        <f t="shared" si="846"/>
        <v>0</v>
      </c>
      <c r="Y935" s="37">
        <f t="shared" si="846"/>
        <v>0</v>
      </c>
      <c r="Z935" s="37">
        <f t="shared" si="846"/>
        <v>0</v>
      </c>
      <c r="AA935" s="37"/>
      <c r="AB935" s="23" t="str">
        <f>LOWER(Settings!$C$4)&amp;".mit."&amp;$A935&amp;IF($C935="","","."&amp;$C935&amp;"."&amp;$B935)&amp;IF(INDEX(Variables!$D$5:$D$65,MATCH($A935,Variables!$A$5:$A$65,0))="","","."&amp;INDEX(Variables!$D$5:$D$65,MATCH($A935,Variables!$A$5:$A$65,0)))&amp;"."&amp;AB$5</f>
        <v>egy.mit.ntx.cst.nga.a.2</v>
      </c>
      <c r="AC935" s="38">
        <f t="shared" si="847"/>
        <v>0</v>
      </c>
      <c r="AD935" s="37">
        <f t="shared" si="847"/>
        <v>0</v>
      </c>
      <c r="AE935" s="37">
        <f t="shared" si="847"/>
        <v>0</v>
      </c>
      <c r="AF935" s="37">
        <f t="shared" si="847"/>
        <v>0</v>
      </c>
      <c r="AG935" s="37">
        <f t="shared" si="847"/>
        <v>0</v>
      </c>
      <c r="AH935" s="37">
        <f t="shared" si="847"/>
        <v>0</v>
      </c>
      <c r="AI935" s="37">
        <f t="shared" si="847"/>
        <v>0</v>
      </c>
      <c r="AJ935" s="37">
        <f t="shared" si="847"/>
        <v>0</v>
      </c>
      <c r="AK935" s="37">
        <f t="shared" si="847"/>
        <v>0</v>
      </c>
      <c r="AL935" s="37">
        <f t="shared" si="847"/>
        <v>0</v>
      </c>
      <c r="AM935" s="37">
        <f t="shared" si="847"/>
        <v>0</v>
      </c>
      <c r="AN935" s="37">
        <f t="shared" si="847"/>
        <v>0</v>
      </c>
      <c r="AO935" s="37">
        <f t="shared" si="847"/>
        <v>0</v>
      </c>
      <c r="AP935" s="37">
        <f t="shared" si="847"/>
        <v>0</v>
      </c>
    </row>
    <row r="936" spans="1:42" hidden="1" outlineLevel="2" x14ac:dyDescent="0.25">
      <c r="A936" s="5" t="s">
        <v>932</v>
      </c>
      <c r="B936" s="5" t="s">
        <v>872</v>
      </c>
      <c r="C936" s="5" t="s">
        <v>893</v>
      </c>
      <c r="D936" s="37">
        <f>INDEX(Inputs!$L$5:$L$132,MATCH($B936&amp;"|"&amp;$C936,Inputs!$A$5:$A$132,0))</f>
        <v>9</v>
      </c>
      <c r="E936" s="37">
        <f>INDEX(Inputs!$I$5:$I$132,MATCH($B936&amp;"|"&amp;$C936,Inputs!$A$5:$A$132,0))</f>
        <v>3.4969740000000013E-2</v>
      </c>
      <c r="F936" s="36"/>
      <c r="G936" s="36"/>
      <c r="H936" s="5" t="str">
        <f>INDEX(Variables!$B$5:$B$65,MATCH($A936,Variables!$A$5:$A$65,0))&amp;IF($C936="",""," | "&amp;INDEX(Mapping!$B$5:$B$26,MATCH($C936,Mapping!$A$5:$A$26,0))&amp;" | "&amp;INDEX(Mapping!$B$30:$B$41,MATCH($B936,Mapping!$A$30:$A$41,0)))</f>
        <v>New excise tax (fuel price reform) | Construction | Gasoline</v>
      </c>
      <c r="I936" s="5" t="str">
        <f>INDEX(Variables!$C$5:$C$65,MATCH($A936,Variables!$A$5:$A$65,0))</f>
        <v>$/GJ</v>
      </c>
      <c r="J936" s="5" t="str">
        <f>INDEX(Variables!$E$5:$E$65,MATCH($A936,Variables!$A$5:$A$65,0))</f>
        <v>Fuel price reform path / GJ per unit</v>
      </c>
      <c r="K936" s="5"/>
      <c r="L936" s="23" t="str">
        <f>LOWER(Settings!$C$4)&amp;".mit."&amp;$A936&amp;IF($C936="","","."&amp;$C936&amp;"."&amp;$B936)&amp;IF(INDEX(Variables!$D$5:$D$65,MATCH($A936,Variables!$A$5:$A$65,0))="","","."&amp;INDEX(Variables!$D$5:$D$65,MATCH($A936,Variables!$A$5:$A$65,0)))&amp;"."&amp;L$5</f>
        <v>egy.mit.ntx.cst.gso.a.1</v>
      </c>
      <c r="M936" s="38">
        <f t="shared" si="846"/>
        <v>0</v>
      </c>
      <c r="N936" s="37">
        <f t="shared" si="846"/>
        <v>0</v>
      </c>
      <c r="O936" s="37">
        <f t="shared" si="846"/>
        <v>0</v>
      </c>
      <c r="P936" s="37">
        <f t="shared" si="846"/>
        <v>0</v>
      </c>
      <c r="Q936" s="37">
        <f t="shared" si="846"/>
        <v>0</v>
      </c>
      <c r="R936" s="37">
        <f t="shared" si="846"/>
        <v>0</v>
      </c>
      <c r="S936" s="37">
        <f t="shared" si="846"/>
        <v>0</v>
      </c>
      <c r="T936" s="37">
        <f t="shared" si="846"/>
        <v>0</v>
      </c>
      <c r="U936" s="37">
        <f t="shared" si="846"/>
        <v>0</v>
      </c>
      <c r="V936" s="37">
        <f t="shared" si="846"/>
        <v>0</v>
      </c>
      <c r="W936" s="37">
        <f t="shared" si="846"/>
        <v>0</v>
      </c>
      <c r="X936" s="37">
        <f t="shared" si="846"/>
        <v>0</v>
      </c>
      <c r="Y936" s="37">
        <f t="shared" si="846"/>
        <v>0</v>
      </c>
      <c r="Z936" s="37">
        <f t="shared" si="846"/>
        <v>0</v>
      </c>
      <c r="AA936" s="37"/>
      <c r="AB936" s="23" t="str">
        <f>LOWER(Settings!$C$4)&amp;".mit."&amp;$A936&amp;IF($C936="","","."&amp;$C936&amp;"."&amp;$B936)&amp;IF(INDEX(Variables!$D$5:$D$65,MATCH($A936,Variables!$A$5:$A$65,0))="","","."&amp;INDEX(Variables!$D$5:$D$65,MATCH($A936,Variables!$A$5:$A$65,0)))&amp;"."&amp;AB$5</f>
        <v>egy.mit.ntx.cst.gso.a.2</v>
      </c>
      <c r="AC936" s="38">
        <f t="shared" si="847"/>
        <v>0</v>
      </c>
      <c r="AD936" s="37">
        <f t="shared" si="847"/>
        <v>0</v>
      </c>
      <c r="AE936" s="37">
        <f t="shared" si="847"/>
        <v>0</v>
      </c>
      <c r="AF936" s="37">
        <f t="shared" si="847"/>
        <v>0</v>
      </c>
      <c r="AG936" s="37">
        <f t="shared" si="847"/>
        <v>0</v>
      </c>
      <c r="AH936" s="37">
        <f t="shared" si="847"/>
        <v>0</v>
      </c>
      <c r="AI936" s="37">
        <f t="shared" si="847"/>
        <v>0</v>
      </c>
      <c r="AJ936" s="37">
        <f t="shared" si="847"/>
        <v>0</v>
      </c>
      <c r="AK936" s="37">
        <f t="shared" si="847"/>
        <v>0</v>
      </c>
      <c r="AL936" s="37">
        <f t="shared" si="847"/>
        <v>0</v>
      </c>
      <c r="AM936" s="37">
        <f t="shared" si="847"/>
        <v>0</v>
      </c>
      <c r="AN936" s="37">
        <f t="shared" si="847"/>
        <v>0</v>
      </c>
      <c r="AO936" s="37">
        <f t="shared" si="847"/>
        <v>0</v>
      </c>
      <c r="AP936" s="37">
        <f t="shared" si="847"/>
        <v>0</v>
      </c>
    </row>
    <row r="937" spans="1:42" hidden="1" outlineLevel="2" x14ac:dyDescent="0.25">
      <c r="A937" s="5" t="s">
        <v>932</v>
      </c>
      <c r="B937" s="5" t="s">
        <v>873</v>
      </c>
      <c r="C937" s="5" t="s">
        <v>893</v>
      </c>
      <c r="D937" s="37">
        <f>INDEX(Inputs!$L$5:$L$132,MATCH($B937&amp;"|"&amp;$C937,Inputs!$A$5:$A$132,0))</f>
        <v>10</v>
      </c>
      <c r="E937" s="37">
        <f>INDEX(Inputs!$I$5:$I$132,MATCH($B937&amp;"|"&amp;$C937,Inputs!$A$5:$A$132,0))</f>
        <v>3.7295190000000013E-2</v>
      </c>
      <c r="F937" s="36"/>
      <c r="G937" s="36"/>
      <c r="H937" s="5" t="str">
        <f>INDEX(Variables!$B$5:$B$65,MATCH($A937,Variables!$A$5:$A$65,0))&amp;IF($C937="",""," | "&amp;INDEX(Mapping!$B$5:$B$26,MATCH($C937,Mapping!$A$5:$A$26,0))&amp;" | "&amp;INDEX(Mapping!$B$30:$B$41,MATCH($B937,Mapping!$A$30:$A$41,0)))</f>
        <v>New excise tax (fuel price reform) | Construction | Diesel</v>
      </c>
      <c r="I937" s="5" t="str">
        <f>INDEX(Variables!$C$5:$C$65,MATCH($A937,Variables!$A$5:$A$65,0))</f>
        <v>$/GJ</v>
      </c>
      <c r="J937" s="5" t="str">
        <f>INDEX(Variables!$E$5:$E$65,MATCH($A937,Variables!$A$5:$A$65,0))</f>
        <v>Fuel price reform path / GJ per unit</v>
      </c>
      <c r="K937" s="5"/>
      <c r="L937" s="23" t="str">
        <f>LOWER(Settings!$C$4)&amp;".mit."&amp;$A937&amp;IF($C937="","","."&amp;$C937&amp;"."&amp;$B937)&amp;IF(INDEX(Variables!$D$5:$D$65,MATCH($A937,Variables!$A$5:$A$65,0))="","","."&amp;INDEX(Variables!$D$5:$D$65,MATCH($A937,Variables!$A$5:$A$65,0)))&amp;"."&amp;L$5</f>
        <v>egy.mit.ntx.cst.die.a.1</v>
      </c>
      <c r="M937" s="38">
        <f t="shared" si="846"/>
        <v>0</v>
      </c>
      <c r="N937" s="37">
        <f t="shared" si="846"/>
        <v>0</v>
      </c>
      <c r="O937" s="37">
        <f t="shared" si="846"/>
        <v>0</v>
      </c>
      <c r="P937" s="37">
        <f t="shared" si="846"/>
        <v>0</v>
      </c>
      <c r="Q937" s="37">
        <f t="shared" si="846"/>
        <v>0</v>
      </c>
      <c r="R937" s="37">
        <f t="shared" si="846"/>
        <v>0</v>
      </c>
      <c r="S937" s="37">
        <f t="shared" si="846"/>
        <v>0</v>
      </c>
      <c r="T937" s="37">
        <f t="shared" si="846"/>
        <v>0</v>
      </c>
      <c r="U937" s="37">
        <f t="shared" si="846"/>
        <v>0</v>
      </c>
      <c r="V937" s="37">
        <f t="shared" si="846"/>
        <v>0</v>
      </c>
      <c r="W937" s="37">
        <f t="shared" si="846"/>
        <v>0</v>
      </c>
      <c r="X937" s="37">
        <f t="shared" si="846"/>
        <v>0</v>
      </c>
      <c r="Y937" s="37">
        <f t="shared" si="846"/>
        <v>0</v>
      </c>
      <c r="Z937" s="37">
        <f t="shared" si="846"/>
        <v>0</v>
      </c>
      <c r="AA937" s="37"/>
      <c r="AB937" s="23" t="str">
        <f>LOWER(Settings!$C$4)&amp;".mit."&amp;$A937&amp;IF($C937="","","."&amp;$C937&amp;"."&amp;$B937)&amp;IF(INDEX(Variables!$D$5:$D$65,MATCH($A937,Variables!$A$5:$A$65,0))="","","."&amp;INDEX(Variables!$D$5:$D$65,MATCH($A937,Variables!$A$5:$A$65,0)))&amp;"."&amp;AB$5</f>
        <v>egy.mit.ntx.cst.die.a.2</v>
      </c>
      <c r="AC937" s="38">
        <f t="shared" si="847"/>
        <v>0</v>
      </c>
      <c r="AD937" s="37">
        <f t="shared" si="847"/>
        <v>0</v>
      </c>
      <c r="AE937" s="37">
        <f t="shared" si="847"/>
        <v>0</v>
      </c>
      <c r="AF937" s="37">
        <f t="shared" si="847"/>
        <v>0</v>
      </c>
      <c r="AG937" s="37">
        <f t="shared" si="847"/>
        <v>0</v>
      </c>
      <c r="AH937" s="37">
        <f t="shared" si="847"/>
        <v>0</v>
      </c>
      <c r="AI937" s="37">
        <f t="shared" si="847"/>
        <v>0</v>
      </c>
      <c r="AJ937" s="37">
        <f t="shared" si="847"/>
        <v>0</v>
      </c>
      <c r="AK937" s="37">
        <f t="shared" si="847"/>
        <v>0</v>
      </c>
      <c r="AL937" s="37">
        <f t="shared" si="847"/>
        <v>0</v>
      </c>
      <c r="AM937" s="37">
        <f t="shared" si="847"/>
        <v>0</v>
      </c>
      <c r="AN937" s="37">
        <f t="shared" si="847"/>
        <v>0</v>
      </c>
      <c r="AO937" s="37">
        <f t="shared" si="847"/>
        <v>0</v>
      </c>
      <c r="AP937" s="37">
        <f t="shared" si="847"/>
        <v>0</v>
      </c>
    </row>
    <row r="938" spans="1:42" hidden="1" outlineLevel="2" x14ac:dyDescent="0.25">
      <c r="A938" s="5" t="s">
        <v>932</v>
      </c>
      <c r="B938" s="5" t="s">
        <v>874</v>
      </c>
      <c r="C938" s="5" t="s">
        <v>893</v>
      </c>
      <c r="D938" s="37">
        <f>INDEX(Inputs!$L$5:$L$132,MATCH($B938&amp;"|"&amp;$C938,Inputs!$A$5:$A$132,0))</f>
        <v>11</v>
      </c>
      <c r="E938" s="37">
        <f>INDEX(Inputs!$I$5:$I$132,MATCH($B938&amp;"|"&amp;$C938,Inputs!$A$5:$A$132,0))</f>
        <v>2.5779688544951249E-2</v>
      </c>
      <c r="F938" s="36"/>
      <c r="G938" s="36"/>
      <c r="H938" s="5" t="str">
        <f>INDEX(Variables!$B$5:$B$65,MATCH($A938,Variables!$A$5:$A$65,0))&amp;IF($C938="",""," | "&amp;INDEX(Mapping!$B$5:$B$26,MATCH($C938,Mapping!$A$5:$A$26,0))&amp;" | "&amp;INDEX(Mapping!$B$30:$B$41,MATCH($B938,Mapping!$A$30:$A$41,0)))</f>
        <v>New excise tax (fuel price reform) | Construction | LPG</v>
      </c>
      <c r="I938" s="5" t="str">
        <f>INDEX(Variables!$C$5:$C$65,MATCH($A938,Variables!$A$5:$A$65,0))</f>
        <v>$/GJ</v>
      </c>
      <c r="J938" s="5" t="str">
        <f>INDEX(Variables!$E$5:$E$65,MATCH($A938,Variables!$A$5:$A$65,0))</f>
        <v>Fuel price reform path / GJ per unit</v>
      </c>
      <c r="K938" s="5"/>
      <c r="L938" s="23" t="str">
        <f>LOWER(Settings!$C$4)&amp;".mit."&amp;$A938&amp;IF($C938="","","."&amp;$C938&amp;"."&amp;$B938)&amp;IF(INDEX(Variables!$D$5:$D$65,MATCH($A938,Variables!$A$5:$A$65,0))="","","."&amp;INDEX(Variables!$D$5:$D$65,MATCH($A938,Variables!$A$5:$A$65,0)))&amp;"."&amp;L$5</f>
        <v>egy.mit.ntx.cst.lpg.a.1</v>
      </c>
      <c r="M938" s="38">
        <f t="shared" si="846"/>
        <v>0</v>
      </c>
      <c r="N938" s="37">
        <f t="shared" si="846"/>
        <v>0</v>
      </c>
      <c r="O938" s="37">
        <f t="shared" si="846"/>
        <v>0</v>
      </c>
      <c r="P938" s="37">
        <f t="shared" si="846"/>
        <v>0</v>
      </c>
      <c r="Q938" s="37">
        <f t="shared" si="846"/>
        <v>0</v>
      </c>
      <c r="R938" s="37">
        <f t="shared" si="846"/>
        <v>0</v>
      </c>
      <c r="S938" s="37">
        <f t="shared" si="846"/>
        <v>0</v>
      </c>
      <c r="T938" s="37">
        <f t="shared" si="846"/>
        <v>0</v>
      </c>
      <c r="U938" s="37">
        <f t="shared" si="846"/>
        <v>0</v>
      </c>
      <c r="V938" s="37">
        <f t="shared" si="846"/>
        <v>0</v>
      </c>
      <c r="W938" s="37">
        <f t="shared" si="846"/>
        <v>0</v>
      </c>
      <c r="X938" s="37">
        <f t="shared" si="846"/>
        <v>0</v>
      </c>
      <c r="Y938" s="37">
        <f t="shared" si="846"/>
        <v>0</v>
      </c>
      <c r="Z938" s="37">
        <f t="shared" si="846"/>
        <v>0</v>
      </c>
      <c r="AA938" s="37"/>
      <c r="AB938" s="23" t="str">
        <f>LOWER(Settings!$C$4)&amp;".mit."&amp;$A938&amp;IF($C938="","","."&amp;$C938&amp;"."&amp;$B938)&amp;IF(INDEX(Variables!$D$5:$D$65,MATCH($A938,Variables!$A$5:$A$65,0))="","","."&amp;INDEX(Variables!$D$5:$D$65,MATCH($A938,Variables!$A$5:$A$65,0)))&amp;"."&amp;AB$5</f>
        <v>egy.mit.ntx.cst.lpg.a.2</v>
      </c>
      <c r="AC938" s="38">
        <f t="shared" si="847"/>
        <v>0</v>
      </c>
      <c r="AD938" s="37">
        <f t="shared" si="847"/>
        <v>0</v>
      </c>
      <c r="AE938" s="37">
        <f t="shared" si="847"/>
        <v>0</v>
      </c>
      <c r="AF938" s="37">
        <f t="shared" si="847"/>
        <v>0</v>
      </c>
      <c r="AG938" s="37">
        <f t="shared" si="847"/>
        <v>0</v>
      </c>
      <c r="AH938" s="37">
        <f t="shared" si="847"/>
        <v>0</v>
      </c>
      <c r="AI938" s="37">
        <f t="shared" si="847"/>
        <v>0</v>
      </c>
      <c r="AJ938" s="37">
        <f t="shared" si="847"/>
        <v>0</v>
      </c>
      <c r="AK938" s="37">
        <f t="shared" si="847"/>
        <v>0</v>
      </c>
      <c r="AL938" s="37">
        <f t="shared" si="847"/>
        <v>0</v>
      </c>
      <c r="AM938" s="37">
        <f t="shared" si="847"/>
        <v>0</v>
      </c>
      <c r="AN938" s="37">
        <f t="shared" si="847"/>
        <v>0</v>
      </c>
      <c r="AO938" s="37">
        <f t="shared" si="847"/>
        <v>0</v>
      </c>
      <c r="AP938" s="37">
        <f t="shared" si="847"/>
        <v>0</v>
      </c>
    </row>
    <row r="939" spans="1:42" hidden="1" outlineLevel="2" x14ac:dyDescent="0.25">
      <c r="A939" s="5" t="s">
        <v>932</v>
      </c>
      <c r="B939" s="5" t="s">
        <v>875</v>
      </c>
      <c r="C939" s="5" t="s">
        <v>893</v>
      </c>
      <c r="D939" s="37">
        <f>INDEX(Inputs!$L$5:$L$132,MATCH($B939&amp;"|"&amp;$C939,Inputs!$A$5:$A$132,0))</f>
        <v>12</v>
      </c>
      <c r="E939" s="37">
        <f>INDEX(Inputs!$I$5:$I$132,MATCH($B939&amp;"|"&amp;$C939,Inputs!$A$5:$A$132,0))</f>
        <v>3.7748829655107147E-2</v>
      </c>
      <c r="F939" s="36"/>
      <c r="G939" s="36"/>
      <c r="H939" s="5" t="str">
        <f>INDEX(Variables!$B$5:$B$65,MATCH($A939,Variables!$A$5:$A$65,0))&amp;IF($C939="",""," | "&amp;INDEX(Mapping!$B$5:$B$26,MATCH($C939,Mapping!$A$5:$A$26,0))&amp;" | "&amp;INDEX(Mapping!$B$30:$B$41,MATCH($B939,Mapping!$A$30:$A$41,0)))</f>
        <v>New excise tax (fuel price reform) | Construction | Kerosene</v>
      </c>
      <c r="I939" s="5" t="str">
        <f>INDEX(Variables!$C$5:$C$65,MATCH($A939,Variables!$A$5:$A$65,0))</f>
        <v>$/GJ</v>
      </c>
      <c r="J939" s="5" t="str">
        <f>INDEX(Variables!$E$5:$E$65,MATCH($A939,Variables!$A$5:$A$65,0))</f>
        <v>Fuel price reform path / GJ per unit</v>
      </c>
      <c r="K939" s="5"/>
      <c r="L939" s="23" t="str">
        <f>LOWER(Settings!$C$4)&amp;".mit."&amp;$A939&amp;IF($C939="","","."&amp;$C939&amp;"."&amp;$B939)&amp;IF(INDEX(Variables!$D$5:$D$65,MATCH($A939,Variables!$A$5:$A$65,0))="","","."&amp;INDEX(Variables!$D$5:$D$65,MATCH($A939,Variables!$A$5:$A$65,0)))&amp;"."&amp;L$5</f>
        <v>egy.mit.ntx.cst.ker.a.1</v>
      </c>
      <c r="M939" s="38">
        <f t="shared" si="846"/>
        <v>0</v>
      </c>
      <c r="N939" s="37">
        <f t="shared" si="846"/>
        <v>0</v>
      </c>
      <c r="O939" s="37">
        <f t="shared" si="846"/>
        <v>0</v>
      </c>
      <c r="P939" s="37">
        <f t="shared" si="846"/>
        <v>0</v>
      </c>
      <c r="Q939" s="37">
        <f t="shared" si="846"/>
        <v>0</v>
      </c>
      <c r="R939" s="37">
        <f t="shared" si="846"/>
        <v>0</v>
      </c>
      <c r="S939" s="37">
        <f t="shared" si="846"/>
        <v>0</v>
      </c>
      <c r="T939" s="37">
        <f t="shared" si="846"/>
        <v>0</v>
      </c>
      <c r="U939" s="37">
        <f t="shared" si="846"/>
        <v>0</v>
      </c>
      <c r="V939" s="37">
        <f t="shared" si="846"/>
        <v>0</v>
      </c>
      <c r="W939" s="37">
        <f t="shared" si="846"/>
        <v>0</v>
      </c>
      <c r="X939" s="37">
        <f t="shared" si="846"/>
        <v>0</v>
      </c>
      <c r="Y939" s="37">
        <f t="shared" si="846"/>
        <v>0</v>
      </c>
      <c r="Z939" s="37">
        <f t="shared" si="846"/>
        <v>0</v>
      </c>
      <c r="AA939" s="37"/>
      <c r="AB939" s="23" t="str">
        <f>LOWER(Settings!$C$4)&amp;".mit."&amp;$A939&amp;IF($C939="","","."&amp;$C939&amp;"."&amp;$B939)&amp;IF(INDEX(Variables!$D$5:$D$65,MATCH($A939,Variables!$A$5:$A$65,0))="","","."&amp;INDEX(Variables!$D$5:$D$65,MATCH($A939,Variables!$A$5:$A$65,0)))&amp;"."&amp;AB$5</f>
        <v>egy.mit.ntx.cst.ker.a.2</v>
      </c>
      <c r="AC939" s="38">
        <f t="shared" si="847"/>
        <v>0</v>
      </c>
      <c r="AD939" s="37">
        <f t="shared" si="847"/>
        <v>0</v>
      </c>
      <c r="AE939" s="37">
        <f t="shared" si="847"/>
        <v>0</v>
      </c>
      <c r="AF939" s="37">
        <f t="shared" si="847"/>
        <v>0</v>
      </c>
      <c r="AG939" s="37">
        <f t="shared" si="847"/>
        <v>0</v>
      </c>
      <c r="AH939" s="37">
        <f t="shared" si="847"/>
        <v>0</v>
      </c>
      <c r="AI939" s="37">
        <f t="shared" si="847"/>
        <v>0</v>
      </c>
      <c r="AJ939" s="37">
        <f t="shared" si="847"/>
        <v>0</v>
      </c>
      <c r="AK939" s="37">
        <f t="shared" si="847"/>
        <v>0</v>
      </c>
      <c r="AL939" s="37">
        <f t="shared" si="847"/>
        <v>0</v>
      </c>
      <c r="AM939" s="37">
        <f t="shared" si="847"/>
        <v>0</v>
      </c>
      <c r="AN939" s="37">
        <f t="shared" si="847"/>
        <v>0</v>
      </c>
      <c r="AO939" s="37">
        <f t="shared" si="847"/>
        <v>0</v>
      </c>
      <c r="AP939" s="37">
        <f t="shared" si="847"/>
        <v>0</v>
      </c>
    </row>
    <row r="940" spans="1:42" hidden="1" outlineLevel="2" x14ac:dyDescent="0.25">
      <c r="A940" s="5" t="s">
        <v>932</v>
      </c>
      <c r="B940" s="5" t="s">
        <v>876</v>
      </c>
      <c r="C940" s="5" t="s">
        <v>893</v>
      </c>
      <c r="D940" s="37">
        <f>INDEX(Inputs!$L$5:$L$132,MATCH($B940&amp;"|"&amp;$C940,Inputs!$A$5:$A$132,0))</f>
        <v>13</v>
      </c>
      <c r="E940" s="37">
        <f>INDEX(Inputs!$I$5:$I$132,MATCH($B940&amp;"|"&amp;$C940,Inputs!$A$5:$A$132,0))</f>
        <v>6.12</v>
      </c>
      <c r="F940" s="36"/>
      <c r="G940" s="36"/>
      <c r="H940" s="5" t="str">
        <f>INDEX(Variables!$B$5:$B$65,MATCH($A940,Variables!$A$5:$A$65,0))&amp;IF($C940="",""," | "&amp;INDEX(Mapping!$B$5:$B$26,MATCH($C940,Mapping!$A$5:$A$26,0))&amp;" | "&amp;INDEX(Mapping!$B$30:$B$41,MATCH($B940,Mapping!$A$30:$A$41,0)))</f>
        <v>New excise tax (fuel price reform) | Construction | Other oil products</v>
      </c>
      <c r="I940" s="5" t="str">
        <f>INDEX(Variables!$C$5:$C$65,MATCH($A940,Variables!$A$5:$A$65,0))</f>
        <v>$/GJ</v>
      </c>
      <c r="J940" s="5" t="str">
        <f>INDEX(Variables!$E$5:$E$65,MATCH($A940,Variables!$A$5:$A$65,0))</f>
        <v>Fuel price reform path / GJ per unit</v>
      </c>
      <c r="K940" s="5"/>
      <c r="L940" s="23" t="str">
        <f>LOWER(Settings!$C$4)&amp;".mit."&amp;$A940&amp;IF($C940="","","."&amp;$C940&amp;"."&amp;$B940)&amp;IF(INDEX(Variables!$D$5:$D$65,MATCH($A940,Variables!$A$5:$A$65,0))="","","."&amp;INDEX(Variables!$D$5:$D$65,MATCH($A940,Variables!$A$5:$A$65,0)))&amp;"."&amp;L$5</f>
        <v>egy.mit.ntx.cst.oop.a.1</v>
      </c>
      <c r="M940" s="38">
        <f t="shared" si="846"/>
        <v>0</v>
      </c>
      <c r="N940" s="37">
        <f t="shared" si="846"/>
        <v>0</v>
      </c>
      <c r="O940" s="37">
        <f t="shared" si="846"/>
        <v>0</v>
      </c>
      <c r="P940" s="37">
        <f t="shared" si="846"/>
        <v>0</v>
      </c>
      <c r="Q940" s="37">
        <f t="shared" si="846"/>
        <v>0</v>
      </c>
      <c r="R940" s="37">
        <f t="shared" si="846"/>
        <v>0</v>
      </c>
      <c r="S940" s="37">
        <f t="shared" si="846"/>
        <v>0</v>
      </c>
      <c r="T940" s="37">
        <f t="shared" si="846"/>
        <v>0</v>
      </c>
      <c r="U940" s="37">
        <f t="shared" si="846"/>
        <v>0</v>
      </c>
      <c r="V940" s="37">
        <f t="shared" si="846"/>
        <v>0</v>
      </c>
      <c r="W940" s="37">
        <f t="shared" si="846"/>
        <v>0</v>
      </c>
      <c r="X940" s="37">
        <f t="shared" si="846"/>
        <v>0</v>
      </c>
      <c r="Y940" s="37">
        <f t="shared" si="846"/>
        <v>0</v>
      </c>
      <c r="Z940" s="37">
        <f t="shared" si="846"/>
        <v>0</v>
      </c>
      <c r="AA940" s="37"/>
      <c r="AB940" s="23" t="str">
        <f>LOWER(Settings!$C$4)&amp;".mit."&amp;$A940&amp;IF($C940="","","."&amp;$C940&amp;"."&amp;$B940)&amp;IF(INDEX(Variables!$D$5:$D$65,MATCH($A940,Variables!$A$5:$A$65,0))="","","."&amp;INDEX(Variables!$D$5:$D$65,MATCH($A940,Variables!$A$5:$A$65,0)))&amp;"."&amp;AB$5</f>
        <v>egy.mit.ntx.cst.oop.a.2</v>
      </c>
      <c r="AC940" s="38">
        <f t="shared" si="847"/>
        <v>0</v>
      </c>
      <c r="AD940" s="37">
        <f t="shared" si="847"/>
        <v>0</v>
      </c>
      <c r="AE940" s="37">
        <f t="shared" si="847"/>
        <v>0</v>
      </c>
      <c r="AF940" s="37">
        <f t="shared" si="847"/>
        <v>0</v>
      </c>
      <c r="AG940" s="37">
        <f t="shared" si="847"/>
        <v>0</v>
      </c>
      <c r="AH940" s="37">
        <f t="shared" si="847"/>
        <v>0</v>
      </c>
      <c r="AI940" s="37">
        <f t="shared" si="847"/>
        <v>0</v>
      </c>
      <c r="AJ940" s="37">
        <f t="shared" si="847"/>
        <v>0</v>
      </c>
      <c r="AK940" s="37">
        <f t="shared" si="847"/>
        <v>0</v>
      </c>
      <c r="AL940" s="37">
        <f t="shared" si="847"/>
        <v>0</v>
      </c>
      <c r="AM940" s="37">
        <f t="shared" si="847"/>
        <v>0</v>
      </c>
      <c r="AN940" s="37">
        <f t="shared" si="847"/>
        <v>0</v>
      </c>
      <c r="AO940" s="37">
        <f t="shared" si="847"/>
        <v>0</v>
      </c>
      <c r="AP940" s="37">
        <f t="shared" si="847"/>
        <v>0</v>
      </c>
    </row>
    <row r="941" spans="1:42" hidden="1" outlineLevel="2" x14ac:dyDescent="0.25">
      <c r="A941" s="5" t="s">
        <v>932</v>
      </c>
      <c r="B941" s="5" t="s">
        <v>877</v>
      </c>
      <c r="C941" s="5" t="s">
        <v>893</v>
      </c>
      <c r="D941" s="37">
        <f>INDEX(Inputs!$L$5:$L$132,MATCH($B941&amp;"|"&amp;$C941,Inputs!$A$5:$A$132,0))</f>
        <v>14</v>
      </c>
      <c r="E941" s="37">
        <f>INDEX(Inputs!$I$5:$I$132,MATCH($B941&amp;"|"&amp;$C941,Inputs!$A$5:$A$132,0))</f>
        <v>1</v>
      </c>
      <c r="F941" s="36"/>
      <c r="G941" s="36"/>
      <c r="H941" s="5" t="str">
        <f>INDEX(Variables!$B$5:$B$65,MATCH($A941,Variables!$A$5:$A$65,0))&amp;IF($C941="",""," | "&amp;INDEX(Mapping!$B$5:$B$26,MATCH($C941,Mapping!$A$5:$A$26,0))&amp;" | "&amp;INDEX(Mapping!$B$30:$B$41,MATCH($B941,Mapping!$A$30:$A$41,0)))</f>
        <v>New excise tax (fuel price reform) | Construction | Biomass</v>
      </c>
      <c r="I941" s="5" t="str">
        <f>INDEX(Variables!$C$5:$C$65,MATCH($A941,Variables!$A$5:$A$65,0))</f>
        <v>$/GJ</v>
      </c>
      <c r="J941" s="5" t="str">
        <f>INDEX(Variables!$E$5:$E$65,MATCH($A941,Variables!$A$5:$A$65,0))</f>
        <v>Fuel price reform path / GJ per unit</v>
      </c>
      <c r="K941" s="5"/>
      <c r="L941" s="23" t="str">
        <f>LOWER(Settings!$C$4)&amp;".mit."&amp;$A941&amp;IF($C941="","","."&amp;$C941&amp;"."&amp;$B941)&amp;IF(INDEX(Variables!$D$5:$D$65,MATCH($A941,Variables!$A$5:$A$65,0))="","","."&amp;INDEX(Variables!$D$5:$D$65,MATCH($A941,Variables!$A$5:$A$65,0)))&amp;"."&amp;L$5</f>
        <v>egy.mit.ntx.cst.bio.a.1</v>
      </c>
      <c r="M941" s="38">
        <f t="shared" si="846"/>
        <v>0</v>
      </c>
      <c r="N941" s="37">
        <f t="shared" si="846"/>
        <v>0</v>
      </c>
      <c r="O941" s="37">
        <f t="shared" si="846"/>
        <v>0</v>
      </c>
      <c r="P941" s="37">
        <f t="shared" si="846"/>
        <v>0</v>
      </c>
      <c r="Q941" s="37">
        <f t="shared" si="846"/>
        <v>0</v>
      </c>
      <c r="R941" s="37">
        <f t="shared" si="846"/>
        <v>0</v>
      </c>
      <c r="S941" s="37">
        <f t="shared" si="846"/>
        <v>0</v>
      </c>
      <c r="T941" s="37">
        <f t="shared" si="846"/>
        <v>0</v>
      </c>
      <c r="U941" s="37">
        <f t="shared" si="846"/>
        <v>0</v>
      </c>
      <c r="V941" s="37">
        <f t="shared" si="846"/>
        <v>0</v>
      </c>
      <c r="W941" s="37">
        <f t="shared" si="846"/>
        <v>0</v>
      </c>
      <c r="X941" s="37">
        <f t="shared" si="846"/>
        <v>0</v>
      </c>
      <c r="Y941" s="37">
        <f t="shared" si="846"/>
        <v>0</v>
      </c>
      <c r="Z941" s="37">
        <f t="shared" si="846"/>
        <v>0</v>
      </c>
      <c r="AA941" s="37"/>
      <c r="AB941" s="23" t="str">
        <f>LOWER(Settings!$C$4)&amp;".mit."&amp;$A941&amp;IF($C941="","","."&amp;$C941&amp;"."&amp;$B941)&amp;IF(INDEX(Variables!$D$5:$D$65,MATCH($A941,Variables!$A$5:$A$65,0))="","","."&amp;INDEX(Variables!$D$5:$D$65,MATCH($A941,Variables!$A$5:$A$65,0)))&amp;"."&amp;AB$5</f>
        <v>egy.mit.ntx.cst.bio.a.2</v>
      </c>
      <c r="AC941" s="38">
        <f t="shared" si="847"/>
        <v>0</v>
      </c>
      <c r="AD941" s="37">
        <f t="shared" si="847"/>
        <v>0</v>
      </c>
      <c r="AE941" s="37">
        <f t="shared" si="847"/>
        <v>0</v>
      </c>
      <c r="AF941" s="37">
        <f t="shared" si="847"/>
        <v>0</v>
      </c>
      <c r="AG941" s="37">
        <f t="shared" si="847"/>
        <v>0</v>
      </c>
      <c r="AH941" s="37">
        <f t="shared" si="847"/>
        <v>0</v>
      </c>
      <c r="AI941" s="37">
        <f t="shared" si="847"/>
        <v>0</v>
      </c>
      <c r="AJ941" s="37">
        <f t="shared" si="847"/>
        <v>0</v>
      </c>
      <c r="AK941" s="37">
        <f t="shared" si="847"/>
        <v>0</v>
      </c>
      <c r="AL941" s="37">
        <f t="shared" si="847"/>
        <v>0</v>
      </c>
      <c r="AM941" s="37">
        <f t="shared" si="847"/>
        <v>0</v>
      </c>
      <c r="AN941" s="37">
        <f t="shared" si="847"/>
        <v>0</v>
      </c>
      <c r="AO941" s="37">
        <f t="shared" si="847"/>
        <v>0</v>
      </c>
      <c r="AP941" s="37">
        <f t="shared" si="847"/>
        <v>0</v>
      </c>
    </row>
    <row r="942" spans="1:42" hidden="1" outlineLevel="2" x14ac:dyDescent="0.25"/>
    <row r="943" spans="1:42" hidden="1" outlineLevel="2" x14ac:dyDescent="0.25">
      <c r="A943" s="5" t="s">
        <v>933</v>
      </c>
      <c r="B943" s="5" t="s">
        <v>869</v>
      </c>
      <c r="C943" s="5" t="s">
        <v>893</v>
      </c>
      <c r="D943" s="36"/>
      <c r="E943" s="36"/>
      <c r="F943" s="36"/>
      <c r="G943" s="36"/>
      <c r="H943" s="5" t="str">
        <f>INDEX(Variables!$B$5:$B$65,MATCH($A943,Variables!$A$5:$A$65,0))&amp;IF($C943="",""," | "&amp;INDEX(Mapping!$B$5:$B$26,MATCH($C943,Mapping!$A$5:$A$26,0))&amp;" | "&amp;INDEX(Mapping!$B$30:$B$41,MATCH($B943,Mapping!$A$30:$A$41,0)))</f>
        <v>Total new policy | Construction | Coal</v>
      </c>
      <c r="I943" s="5" t="str">
        <f>INDEX(Variables!$C$5:$C$65,MATCH($A943,Variables!$A$5:$A$65,0))</f>
        <v>$/GJ</v>
      </c>
      <c r="J943" s="5" t="str">
        <f>INDEX(Variables!$E$5:$E$65,MATCH($A943,Variables!$A$5:$A$65,0))</f>
        <v>New carbon tax + new excise tax</v>
      </c>
      <c r="K943" s="5"/>
      <c r="L943" s="23" t="str">
        <f>LOWER(Settings!$C$4)&amp;".mit."&amp;$A943&amp;IF($C943="","","."&amp;$C943&amp;"."&amp;$B943)&amp;IF(INDEX(Variables!$D$5:$D$65,MATCH($A943,Variables!$A$5:$A$65,0))="","","."&amp;INDEX(Variables!$D$5:$D$65,MATCH($A943,Variables!$A$5:$A$65,0)))&amp;"."&amp;L$5</f>
        <v>egy.mit.nce.cst.coa.a.1</v>
      </c>
      <c r="M943" s="38">
        <f t="shared" ref="M943:Z943" si="848">M925+M934</f>
        <v>0</v>
      </c>
      <c r="N943" s="37">
        <f t="shared" si="848"/>
        <v>0</v>
      </c>
      <c r="O943" s="37">
        <f t="shared" si="848"/>
        <v>0</v>
      </c>
      <c r="P943" s="37">
        <f t="shared" si="848"/>
        <v>0</v>
      </c>
      <c r="Q943" s="37">
        <f t="shared" si="848"/>
        <v>0</v>
      </c>
      <c r="R943" s="37">
        <f t="shared" si="848"/>
        <v>0</v>
      </c>
      <c r="S943" s="37">
        <f t="shared" si="848"/>
        <v>0</v>
      </c>
      <c r="T943" s="37">
        <f t="shared" si="848"/>
        <v>0</v>
      </c>
      <c r="U943" s="37">
        <f t="shared" si="848"/>
        <v>0</v>
      </c>
      <c r="V943" s="37">
        <f t="shared" si="848"/>
        <v>0</v>
      </c>
      <c r="W943" s="37">
        <f t="shared" si="848"/>
        <v>0</v>
      </c>
      <c r="X943" s="37">
        <f t="shared" si="848"/>
        <v>0</v>
      </c>
      <c r="Y943" s="37">
        <f t="shared" si="848"/>
        <v>0</v>
      </c>
      <c r="Z943" s="37">
        <f t="shared" si="848"/>
        <v>0</v>
      </c>
      <c r="AA943" s="37"/>
      <c r="AB943" s="23" t="str">
        <f>LOWER(Settings!$C$4)&amp;".mit."&amp;$A943&amp;IF($C943="","","."&amp;$C943&amp;"."&amp;$B943)&amp;IF(INDEX(Variables!$D$5:$D$65,MATCH($A943,Variables!$A$5:$A$65,0))="","","."&amp;INDEX(Variables!$D$5:$D$65,MATCH($A943,Variables!$A$5:$A$65,0)))&amp;"."&amp;AB$5</f>
        <v>egy.mit.nce.cst.coa.a.2</v>
      </c>
      <c r="AC943" s="38">
        <f t="shared" ref="AC943:AP943" si="849">AC925+AC934</f>
        <v>0</v>
      </c>
      <c r="AD943" s="37">
        <f t="shared" si="849"/>
        <v>0</v>
      </c>
      <c r="AE943" s="37">
        <f t="shared" si="849"/>
        <v>0</v>
      </c>
      <c r="AF943" s="37">
        <f t="shared" si="849"/>
        <v>0</v>
      </c>
      <c r="AG943" s="37">
        <f t="shared" si="849"/>
        <v>0</v>
      </c>
      <c r="AH943" s="37">
        <f t="shared" si="849"/>
        <v>2</v>
      </c>
      <c r="AI943" s="37">
        <f t="shared" si="849"/>
        <v>2</v>
      </c>
      <c r="AJ943" s="37">
        <f t="shared" si="849"/>
        <v>2</v>
      </c>
      <c r="AK943" s="37">
        <f t="shared" si="849"/>
        <v>2</v>
      </c>
      <c r="AL943" s="37">
        <f t="shared" si="849"/>
        <v>2</v>
      </c>
      <c r="AM943" s="37">
        <f t="shared" si="849"/>
        <v>2</v>
      </c>
      <c r="AN943" s="37">
        <f t="shared" si="849"/>
        <v>2</v>
      </c>
      <c r="AO943" s="37">
        <f t="shared" si="849"/>
        <v>2</v>
      </c>
      <c r="AP943" s="37">
        <f t="shared" si="849"/>
        <v>2</v>
      </c>
    </row>
    <row r="944" spans="1:42" hidden="1" outlineLevel="2" x14ac:dyDescent="0.25">
      <c r="A944" s="5" t="s">
        <v>933</v>
      </c>
      <c r="B944" s="5" t="s">
        <v>871</v>
      </c>
      <c r="C944" s="5" t="s">
        <v>893</v>
      </c>
      <c r="D944" s="36"/>
      <c r="E944" s="36"/>
      <c r="F944" s="36"/>
      <c r="G944" s="36"/>
      <c r="H944" s="5" t="str">
        <f>INDEX(Variables!$B$5:$B$65,MATCH($A944,Variables!$A$5:$A$65,0))&amp;IF($C944="",""," | "&amp;INDEX(Mapping!$B$5:$B$26,MATCH($C944,Mapping!$A$5:$A$26,0))&amp;" | "&amp;INDEX(Mapping!$B$30:$B$41,MATCH($B944,Mapping!$A$30:$A$41,0)))</f>
        <v>Total new policy | Construction | Natural gas</v>
      </c>
      <c r="I944" s="5" t="str">
        <f>INDEX(Variables!$C$5:$C$65,MATCH($A944,Variables!$A$5:$A$65,0))</f>
        <v>$/GJ</v>
      </c>
      <c r="J944" s="5" t="str">
        <f>INDEX(Variables!$E$5:$E$65,MATCH($A944,Variables!$A$5:$A$65,0))</f>
        <v>New carbon tax + new excise tax</v>
      </c>
      <c r="K944" s="5"/>
      <c r="L944" s="23" t="str">
        <f>LOWER(Settings!$C$4)&amp;".mit."&amp;$A944&amp;IF($C944="","","."&amp;$C944&amp;"."&amp;$B944)&amp;IF(INDEX(Variables!$D$5:$D$65,MATCH($A944,Variables!$A$5:$A$65,0))="","","."&amp;INDEX(Variables!$D$5:$D$65,MATCH($A944,Variables!$A$5:$A$65,0)))&amp;"."&amp;L$5</f>
        <v>egy.mit.nce.cst.nga.a.1</v>
      </c>
      <c r="M944" s="38">
        <f t="shared" ref="M944:Z944" si="850">M926+M935</f>
        <v>0</v>
      </c>
      <c r="N944" s="37">
        <f t="shared" si="850"/>
        <v>0</v>
      </c>
      <c r="O944" s="37">
        <f t="shared" si="850"/>
        <v>0</v>
      </c>
      <c r="P944" s="37">
        <f t="shared" si="850"/>
        <v>0</v>
      </c>
      <c r="Q944" s="37">
        <f t="shared" si="850"/>
        <v>0</v>
      </c>
      <c r="R944" s="37">
        <f t="shared" si="850"/>
        <v>0</v>
      </c>
      <c r="S944" s="37">
        <f t="shared" si="850"/>
        <v>0</v>
      </c>
      <c r="T944" s="37">
        <f t="shared" si="850"/>
        <v>0</v>
      </c>
      <c r="U944" s="37">
        <f t="shared" si="850"/>
        <v>0</v>
      </c>
      <c r="V944" s="37">
        <f t="shared" si="850"/>
        <v>0</v>
      </c>
      <c r="W944" s="37">
        <f t="shared" si="850"/>
        <v>0</v>
      </c>
      <c r="X944" s="37">
        <f t="shared" si="850"/>
        <v>0</v>
      </c>
      <c r="Y944" s="37">
        <f t="shared" si="850"/>
        <v>0</v>
      </c>
      <c r="Z944" s="37">
        <f t="shared" si="850"/>
        <v>0</v>
      </c>
      <c r="AA944" s="37"/>
      <c r="AB944" s="23" t="str">
        <f>LOWER(Settings!$C$4)&amp;".mit."&amp;$A944&amp;IF($C944="","","."&amp;$C944&amp;"."&amp;$B944)&amp;IF(INDEX(Variables!$D$5:$D$65,MATCH($A944,Variables!$A$5:$A$65,0))="","","."&amp;INDEX(Variables!$D$5:$D$65,MATCH($A944,Variables!$A$5:$A$65,0)))&amp;"."&amp;AB$5</f>
        <v>egy.mit.nce.cst.nga.a.2</v>
      </c>
      <c r="AC944" s="38">
        <f t="shared" ref="AC944:AP944" si="851">AC926+AC935</f>
        <v>0</v>
      </c>
      <c r="AD944" s="37">
        <f t="shared" si="851"/>
        <v>0</v>
      </c>
      <c r="AE944" s="37">
        <f t="shared" si="851"/>
        <v>0</v>
      </c>
      <c r="AF944" s="37">
        <f t="shared" si="851"/>
        <v>0</v>
      </c>
      <c r="AG944" s="37">
        <f t="shared" si="851"/>
        <v>0</v>
      </c>
      <c r="AH944" s="37">
        <f t="shared" si="851"/>
        <v>1.1160000000000001</v>
      </c>
      <c r="AI944" s="37">
        <f t="shared" si="851"/>
        <v>1.1160000000000001</v>
      </c>
      <c r="AJ944" s="37">
        <f t="shared" si="851"/>
        <v>1.1160000000000001</v>
      </c>
      <c r="AK944" s="37">
        <f t="shared" si="851"/>
        <v>1.1160000000000001</v>
      </c>
      <c r="AL944" s="37">
        <f t="shared" si="851"/>
        <v>1.1160000000000001</v>
      </c>
      <c r="AM944" s="37">
        <f t="shared" si="851"/>
        <v>1.1160000000000001</v>
      </c>
      <c r="AN944" s="37">
        <f t="shared" si="851"/>
        <v>1.1160000000000001</v>
      </c>
      <c r="AO944" s="37">
        <f t="shared" si="851"/>
        <v>1.1160000000000001</v>
      </c>
      <c r="AP944" s="37">
        <f t="shared" si="851"/>
        <v>1.1160000000000001</v>
      </c>
    </row>
    <row r="945" spans="1:42" hidden="1" outlineLevel="2" x14ac:dyDescent="0.25">
      <c r="A945" s="5" t="s">
        <v>933</v>
      </c>
      <c r="B945" s="5" t="s">
        <v>872</v>
      </c>
      <c r="C945" s="5" t="s">
        <v>893</v>
      </c>
      <c r="D945" s="36"/>
      <c r="E945" s="36"/>
      <c r="F945" s="36"/>
      <c r="G945" s="36"/>
      <c r="H945" s="5" t="str">
        <f>INDEX(Variables!$B$5:$B$65,MATCH($A945,Variables!$A$5:$A$65,0))&amp;IF($C945="",""," | "&amp;INDEX(Mapping!$B$5:$B$26,MATCH($C945,Mapping!$A$5:$A$26,0))&amp;" | "&amp;INDEX(Mapping!$B$30:$B$41,MATCH($B945,Mapping!$A$30:$A$41,0)))</f>
        <v>Total new policy | Construction | Gasoline</v>
      </c>
      <c r="I945" s="5" t="str">
        <f>INDEX(Variables!$C$5:$C$65,MATCH($A945,Variables!$A$5:$A$65,0))</f>
        <v>$/GJ</v>
      </c>
      <c r="J945" s="5" t="str">
        <f>INDEX(Variables!$E$5:$E$65,MATCH($A945,Variables!$A$5:$A$65,0))</f>
        <v>New carbon tax + new excise tax</v>
      </c>
      <c r="K945" s="5"/>
      <c r="L945" s="23" t="str">
        <f>LOWER(Settings!$C$4)&amp;".mit."&amp;$A945&amp;IF($C945="","","."&amp;$C945&amp;"."&amp;$B945)&amp;IF(INDEX(Variables!$D$5:$D$65,MATCH($A945,Variables!$A$5:$A$65,0))="","","."&amp;INDEX(Variables!$D$5:$D$65,MATCH($A945,Variables!$A$5:$A$65,0)))&amp;"."&amp;L$5</f>
        <v>egy.mit.nce.cst.gso.a.1</v>
      </c>
      <c r="M945" s="38">
        <f t="shared" ref="M945:Z945" si="852">M927+M936</f>
        <v>0</v>
      </c>
      <c r="N945" s="37">
        <f t="shared" si="852"/>
        <v>0</v>
      </c>
      <c r="O945" s="37">
        <f t="shared" si="852"/>
        <v>0</v>
      </c>
      <c r="P945" s="37">
        <f t="shared" si="852"/>
        <v>0</v>
      </c>
      <c r="Q945" s="37">
        <f t="shared" si="852"/>
        <v>0</v>
      </c>
      <c r="R945" s="37">
        <f t="shared" si="852"/>
        <v>0</v>
      </c>
      <c r="S945" s="37">
        <f t="shared" si="852"/>
        <v>0</v>
      </c>
      <c r="T945" s="37">
        <f t="shared" si="852"/>
        <v>0</v>
      </c>
      <c r="U945" s="37">
        <f t="shared" si="852"/>
        <v>0</v>
      </c>
      <c r="V945" s="37">
        <f t="shared" si="852"/>
        <v>0</v>
      </c>
      <c r="W945" s="37">
        <f t="shared" si="852"/>
        <v>0</v>
      </c>
      <c r="X945" s="37">
        <f t="shared" si="852"/>
        <v>0</v>
      </c>
      <c r="Y945" s="37">
        <f t="shared" si="852"/>
        <v>0</v>
      </c>
      <c r="Z945" s="37">
        <f t="shared" si="852"/>
        <v>0</v>
      </c>
      <c r="AA945" s="37"/>
      <c r="AB945" s="23" t="str">
        <f>LOWER(Settings!$C$4)&amp;".mit."&amp;$A945&amp;IF($C945="","","."&amp;$C945&amp;"."&amp;$B945)&amp;IF(INDEX(Variables!$D$5:$D$65,MATCH($A945,Variables!$A$5:$A$65,0))="","","."&amp;INDEX(Variables!$D$5:$D$65,MATCH($A945,Variables!$A$5:$A$65,0)))&amp;"."&amp;AB$5</f>
        <v>egy.mit.nce.cst.gso.a.2</v>
      </c>
      <c r="AC945" s="38">
        <f t="shared" ref="AC945:AP945" si="853">AC927+AC936</f>
        <v>0</v>
      </c>
      <c r="AD945" s="37">
        <f t="shared" si="853"/>
        <v>0</v>
      </c>
      <c r="AE945" s="37">
        <f t="shared" si="853"/>
        <v>0</v>
      </c>
      <c r="AF945" s="37">
        <f t="shared" si="853"/>
        <v>0</v>
      </c>
      <c r="AG945" s="37">
        <f t="shared" si="853"/>
        <v>0</v>
      </c>
      <c r="AH945" s="37">
        <f t="shared" si="853"/>
        <v>1.3558600000000001</v>
      </c>
      <c r="AI945" s="37">
        <f t="shared" si="853"/>
        <v>1.3558600000000001</v>
      </c>
      <c r="AJ945" s="37">
        <f t="shared" si="853"/>
        <v>1.3558600000000001</v>
      </c>
      <c r="AK945" s="37">
        <f t="shared" si="853"/>
        <v>1.3558600000000001</v>
      </c>
      <c r="AL945" s="37">
        <f t="shared" si="853"/>
        <v>1.3558600000000001</v>
      </c>
      <c r="AM945" s="37">
        <f t="shared" si="853"/>
        <v>1.3558600000000001</v>
      </c>
      <c r="AN945" s="37">
        <f t="shared" si="853"/>
        <v>1.3558600000000001</v>
      </c>
      <c r="AO945" s="37">
        <f t="shared" si="853"/>
        <v>1.3558600000000001</v>
      </c>
      <c r="AP945" s="37">
        <f t="shared" si="853"/>
        <v>1.3558600000000001</v>
      </c>
    </row>
    <row r="946" spans="1:42" hidden="1" outlineLevel="2" x14ac:dyDescent="0.25">
      <c r="A946" s="5" t="s">
        <v>933</v>
      </c>
      <c r="B946" s="5" t="s">
        <v>873</v>
      </c>
      <c r="C946" s="5" t="s">
        <v>893</v>
      </c>
      <c r="D946" s="36"/>
      <c r="E946" s="36"/>
      <c r="F946" s="36"/>
      <c r="G946" s="36"/>
      <c r="H946" s="5" t="str">
        <f>INDEX(Variables!$B$5:$B$65,MATCH($A946,Variables!$A$5:$A$65,0))&amp;IF($C946="",""," | "&amp;INDEX(Mapping!$B$5:$B$26,MATCH($C946,Mapping!$A$5:$A$26,0))&amp;" | "&amp;INDEX(Mapping!$B$30:$B$41,MATCH($B946,Mapping!$A$30:$A$41,0)))</f>
        <v>Total new policy | Construction | Diesel</v>
      </c>
      <c r="I946" s="5" t="str">
        <f>INDEX(Variables!$C$5:$C$65,MATCH($A946,Variables!$A$5:$A$65,0))</f>
        <v>$/GJ</v>
      </c>
      <c r="J946" s="5" t="str">
        <f>INDEX(Variables!$E$5:$E$65,MATCH($A946,Variables!$A$5:$A$65,0))</f>
        <v>New carbon tax + new excise tax</v>
      </c>
      <c r="K946" s="5"/>
      <c r="L946" s="23" t="str">
        <f>LOWER(Settings!$C$4)&amp;".mit."&amp;$A946&amp;IF($C946="","","."&amp;$C946&amp;"."&amp;$B946)&amp;IF(INDEX(Variables!$D$5:$D$65,MATCH($A946,Variables!$A$5:$A$65,0))="","","."&amp;INDEX(Variables!$D$5:$D$65,MATCH($A946,Variables!$A$5:$A$65,0)))&amp;"."&amp;L$5</f>
        <v>egy.mit.nce.cst.die.a.1</v>
      </c>
      <c r="M946" s="38">
        <f t="shared" ref="M946:Z946" si="854">M928+M937</f>
        <v>0</v>
      </c>
      <c r="N946" s="37">
        <f t="shared" si="854"/>
        <v>0</v>
      </c>
      <c r="O946" s="37">
        <f t="shared" si="854"/>
        <v>0</v>
      </c>
      <c r="P946" s="37">
        <f t="shared" si="854"/>
        <v>0</v>
      </c>
      <c r="Q946" s="37">
        <f t="shared" si="854"/>
        <v>0</v>
      </c>
      <c r="R946" s="37">
        <f t="shared" si="854"/>
        <v>0</v>
      </c>
      <c r="S946" s="37">
        <f t="shared" si="854"/>
        <v>0</v>
      </c>
      <c r="T946" s="37">
        <f t="shared" si="854"/>
        <v>0</v>
      </c>
      <c r="U946" s="37">
        <f t="shared" si="854"/>
        <v>0</v>
      </c>
      <c r="V946" s="37">
        <f t="shared" si="854"/>
        <v>0</v>
      </c>
      <c r="W946" s="37">
        <f t="shared" si="854"/>
        <v>0</v>
      </c>
      <c r="X946" s="37">
        <f t="shared" si="854"/>
        <v>0</v>
      </c>
      <c r="Y946" s="37">
        <f t="shared" si="854"/>
        <v>0</v>
      </c>
      <c r="Z946" s="37">
        <f t="shared" si="854"/>
        <v>0</v>
      </c>
      <c r="AA946" s="37"/>
      <c r="AB946" s="23" t="str">
        <f>LOWER(Settings!$C$4)&amp;".mit."&amp;$A946&amp;IF($C946="","","."&amp;$C946&amp;"."&amp;$B946)&amp;IF(INDEX(Variables!$D$5:$D$65,MATCH($A946,Variables!$A$5:$A$65,0))="","","."&amp;INDEX(Variables!$D$5:$D$65,MATCH($A946,Variables!$A$5:$A$65,0)))&amp;"."&amp;AB$5</f>
        <v>egy.mit.nce.cst.die.a.2</v>
      </c>
      <c r="AC946" s="38">
        <f t="shared" ref="AC946:AP946" si="855">AC928+AC937</f>
        <v>0</v>
      </c>
      <c r="AD946" s="37">
        <f t="shared" si="855"/>
        <v>0</v>
      </c>
      <c r="AE946" s="37">
        <f t="shared" si="855"/>
        <v>0</v>
      </c>
      <c r="AF946" s="37">
        <f t="shared" si="855"/>
        <v>0</v>
      </c>
      <c r="AG946" s="37">
        <f t="shared" si="855"/>
        <v>0</v>
      </c>
      <c r="AH946" s="37">
        <f t="shared" si="855"/>
        <v>1.4368999999999998</v>
      </c>
      <c r="AI946" s="37">
        <f t="shared" si="855"/>
        <v>1.4368999999999998</v>
      </c>
      <c r="AJ946" s="37">
        <f t="shared" si="855"/>
        <v>1.4368999999999998</v>
      </c>
      <c r="AK946" s="37">
        <f t="shared" si="855"/>
        <v>1.4368999999999998</v>
      </c>
      <c r="AL946" s="37">
        <f t="shared" si="855"/>
        <v>1.4368999999999998</v>
      </c>
      <c r="AM946" s="37">
        <f t="shared" si="855"/>
        <v>1.4368999999999998</v>
      </c>
      <c r="AN946" s="37">
        <f t="shared" si="855"/>
        <v>1.4368999999999998</v>
      </c>
      <c r="AO946" s="37">
        <f t="shared" si="855"/>
        <v>1.4368999999999998</v>
      </c>
      <c r="AP946" s="37">
        <f t="shared" si="855"/>
        <v>1.4368999999999998</v>
      </c>
    </row>
    <row r="947" spans="1:42" hidden="1" outlineLevel="2" x14ac:dyDescent="0.25">
      <c r="A947" s="5" t="s">
        <v>933</v>
      </c>
      <c r="B947" s="5" t="s">
        <v>874</v>
      </c>
      <c r="C947" s="5" t="s">
        <v>893</v>
      </c>
      <c r="D947" s="36"/>
      <c r="E947" s="36"/>
      <c r="F947" s="36"/>
      <c r="G947" s="36"/>
      <c r="H947" s="5" t="str">
        <f>INDEX(Variables!$B$5:$B$65,MATCH($A947,Variables!$A$5:$A$65,0))&amp;IF($C947="",""," | "&amp;INDEX(Mapping!$B$5:$B$26,MATCH($C947,Mapping!$A$5:$A$26,0))&amp;" | "&amp;INDEX(Mapping!$B$30:$B$41,MATCH($B947,Mapping!$A$30:$A$41,0)))</f>
        <v>Total new policy | Construction | LPG</v>
      </c>
      <c r="I947" s="5" t="str">
        <f>INDEX(Variables!$C$5:$C$65,MATCH($A947,Variables!$A$5:$A$65,0))</f>
        <v>$/GJ</v>
      </c>
      <c r="J947" s="5" t="str">
        <f>INDEX(Variables!$E$5:$E$65,MATCH($A947,Variables!$A$5:$A$65,0))</f>
        <v>New carbon tax + new excise tax</v>
      </c>
      <c r="K947" s="5"/>
      <c r="L947" s="23" t="str">
        <f>LOWER(Settings!$C$4)&amp;".mit."&amp;$A947&amp;IF($C947="","","."&amp;$C947&amp;"."&amp;$B947)&amp;IF(INDEX(Variables!$D$5:$D$65,MATCH($A947,Variables!$A$5:$A$65,0))="","","."&amp;INDEX(Variables!$D$5:$D$65,MATCH($A947,Variables!$A$5:$A$65,0)))&amp;"."&amp;L$5</f>
        <v>egy.mit.nce.cst.lpg.a.1</v>
      </c>
      <c r="M947" s="38">
        <f t="shared" ref="M947:Z947" si="856">M929+M938</f>
        <v>0</v>
      </c>
      <c r="N947" s="37">
        <f t="shared" si="856"/>
        <v>0</v>
      </c>
      <c r="O947" s="37">
        <f t="shared" si="856"/>
        <v>0</v>
      </c>
      <c r="P947" s="37">
        <f t="shared" si="856"/>
        <v>0</v>
      </c>
      <c r="Q947" s="37">
        <f t="shared" si="856"/>
        <v>0</v>
      </c>
      <c r="R947" s="37">
        <f t="shared" si="856"/>
        <v>0</v>
      </c>
      <c r="S947" s="37">
        <f t="shared" si="856"/>
        <v>0</v>
      </c>
      <c r="T947" s="37">
        <f t="shared" si="856"/>
        <v>0</v>
      </c>
      <c r="U947" s="37">
        <f t="shared" si="856"/>
        <v>0</v>
      </c>
      <c r="V947" s="37">
        <f t="shared" si="856"/>
        <v>0</v>
      </c>
      <c r="W947" s="37">
        <f t="shared" si="856"/>
        <v>0</v>
      </c>
      <c r="X947" s="37">
        <f t="shared" si="856"/>
        <v>0</v>
      </c>
      <c r="Y947" s="37">
        <f t="shared" si="856"/>
        <v>0</v>
      </c>
      <c r="Z947" s="37">
        <f t="shared" si="856"/>
        <v>0</v>
      </c>
      <c r="AA947" s="37"/>
      <c r="AB947" s="23" t="str">
        <f>LOWER(Settings!$C$4)&amp;".mit."&amp;$A947&amp;IF($C947="","","."&amp;$C947&amp;"."&amp;$B947)&amp;IF(INDEX(Variables!$D$5:$D$65,MATCH($A947,Variables!$A$5:$A$65,0))="","","."&amp;INDEX(Variables!$D$5:$D$65,MATCH($A947,Variables!$A$5:$A$65,0)))&amp;"."&amp;AB$5</f>
        <v>egy.mit.nce.cst.lpg.a.2</v>
      </c>
      <c r="AC947" s="38">
        <f t="shared" ref="AC947:AP947" si="857">AC929+AC938</f>
        <v>0</v>
      </c>
      <c r="AD947" s="37">
        <f t="shared" si="857"/>
        <v>0</v>
      </c>
      <c r="AE947" s="37">
        <f t="shared" si="857"/>
        <v>0</v>
      </c>
      <c r="AF947" s="37">
        <f t="shared" si="857"/>
        <v>0</v>
      </c>
      <c r="AG947" s="37">
        <f t="shared" si="857"/>
        <v>0</v>
      </c>
      <c r="AH947" s="37">
        <f t="shared" si="857"/>
        <v>1.3719999999999999</v>
      </c>
      <c r="AI947" s="37">
        <f t="shared" si="857"/>
        <v>1.3719999999999999</v>
      </c>
      <c r="AJ947" s="37">
        <f t="shared" si="857"/>
        <v>1.3719999999999999</v>
      </c>
      <c r="AK947" s="37">
        <f t="shared" si="857"/>
        <v>1.3719999999999999</v>
      </c>
      <c r="AL947" s="37">
        <f t="shared" si="857"/>
        <v>1.3719999999999999</v>
      </c>
      <c r="AM947" s="37">
        <f t="shared" si="857"/>
        <v>1.3719999999999999</v>
      </c>
      <c r="AN947" s="37">
        <f t="shared" si="857"/>
        <v>1.3719999999999999</v>
      </c>
      <c r="AO947" s="37">
        <f t="shared" si="857"/>
        <v>1.3719999999999999</v>
      </c>
      <c r="AP947" s="37">
        <f t="shared" si="857"/>
        <v>1.3719999999999999</v>
      </c>
    </row>
    <row r="948" spans="1:42" hidden="1" outlineLevel="2" x14ac:dyDescent="0.25">
      <c r="A948" s="5" t="s">
        <v>933</v>
      </c>
      <c r="B948" s="5" t="s">
        <v>875</v>
      </c>
      <c r="C948" s="5" t="s">
        <v>893</v>
      </c>
      <c r="D948" s="36"/>
      <c r="E948" s="36"/>
      <c r="F948" s="36"/>
      <c r="G948" s="36"/>
      <c r="H948" s="5" t="str">
        <f>INDEX(Variables!$B$5:$B$65,MATCH($A948,Variables!$A$5:$A$65,0))&amp;IF($C948="",""," | "&amp;INDEX(Mapping!$B$5:$B$26,MATCH($C948,Mapping!$A$5:$A$26,0))&amp;" | "&amp;INDEX(Mapping!$B$30:$B$41,MATCH($B948,Mapping!$A$30:$A$41,0)))</f>
        <v>Total new policy | Construction | Kerosene</v>
      </c>
      <c r="I948" s="5" t="str">
        <f>INDEX(Variables!$C$5:$C$65,MATCH($A948,Variables!$A$5:$A$65,0))</f>
        <v>$/GJ</v>
      </c>
      <c r="J948" s="5" t="str">
        <f>INDEX(Variables!$E$5:$E$65,MATCH($A948,Variables!$A$5:$A$65,0))</f>
        <v>New carbon tax + new excise tax</v>
      </c>
      <c r="K948" s="5"/>
      <c r="L948" s="23" t="str">
        <f>LOWER(Settings!$C$4)&amp;".mit."&amp;$A948&amp;IF($C948="","","."&amp;$C948&amp;"."&amp;$B948)&amp;IF(INDEX(Variables!$D$5:$D$65,MATCH($A948,Variables!$A$5:$A$65,0))="","","."&amp;INDEX(Variables!$D$5:$D$65,MATCH($A948,Variables!$A$5:$A$65,0)))&amp;"."&amp;L$5</f>
        <v>egy.mit.nce.cst.ker.a.1</v>
      </c>
      <c r="M948" s="38">
        <f t="shared" ref="M948:Z948" si="858">M930+M939</f>
        <v>0</v>
      </c>
      <c r="N948" s="37">
        <f t="shared" si="858"/>
        <v>0</v>
      </c>
      <c r="O948" s="37">
        <f t="shared" si="858"/>
        <v>0</v>
      </c>
      <c r="P948" s="37">
        <f t="shared" si="858"/>
        <v>0</v>
      </c>
      <c r="Q948" s="37">
        <f t="shared" si="858"/>
        <v>0</v>
      </c>
      <c r="R948" s="37">
        <f t="shared" si="858"/>
        <v>0</v>
      </c>
      <c r="S948" s="37">
        <f t="shared" si="858"/>
        <v>0</v>
      </c>
      <c r="T948" s="37">
        <f t="shared" si="858"/>
        <v>0</v>
      </c>
      <c r="U948" s="37">
        <f t="shared" si="858"/>
        <v>0</v>
      </c>
      <c r="V948" s="37">
        <f t="shared" si="858"/>
        <v>0</v>
      </c>
      <c r="W948" s="37">
        <f t="shared" si="858"/>
        <v>0</v>
      </c>
      <c r="X948" s="37">
        <f t="shared" si="858"/>
        <v>0</v>
      </c>
      <c r="Y948" s="37">
        <f t="shared" si="858"/>
        <v>0</v>
      </c>
      <c r="Z948" s="37">
        <f t="shared" si="858"/>
        <v>0</v>
      </c>
      <c r="AA948" s="37"/>
      <c r="AB948" s="23" t="str">
        <f>LOWER(Settings!$C$4)&amp;".mit."&amp;$A948&amp;IF($C948="","","."&amp;$C948&amp;"."&amp;$B948)&amp;IF(INDEX(Variables!$D$5:$D$65,MATCH($A948,Variables!$A$5:$A$65,0))="","","."&amp;INDEX(Variables!$D$5:$D$65,MATCH($A948,Variables!$A$5:$A$65,0)))&amp;"."&amp;AB$5</f>
        <v>egy.mit.nce.cst.ker.a.2</v>
      </c>
      <c r="AC948" s="38">
        <f t="shared" ref="AC948:AP948" si="859">AC930+AC939</f>
        <v>0</v>
      </c>
      <c r="AD948" s="37">
        <f t="shared" si="859"/>
        <v>0</v>
      </c>
      <c r="AE948" s="37">
        <f t="shared" si="859"/>
        <v>0</v>
      </c>
      <c r="AF948" s="37">
        <f t="shared" si="859"/>
        <v>0</v>
      </c>
      <c r="AG948" s="37">
        <f t="shared" si="859"/>
        <v>0</v>
      </c>
      <c r="AH948" s="37">
        <f t="shared" si="859"/>
        <v>1.3558600000000001</v>
      </c>
      <c r="AI948" s="37">
        <f t="shared" si="859"/>
        <v>1.3558600000000001</v>
      </c>
      <c r="AJ948" s="37">
        <f t="shared" si="859"/>
        <v>1.3558600000000001</v>
      </c>
      <c r="AK948" s="37">
        <f t="shared" si="859"/>
        <v>1.3558600000000001</v>
      </c>
      <c r="AL948" s="37">
        <f t="shared" si="859"/>
        <v>1.3558600000000001</v>
      </c>
      <c r="AM948" s="37">
        <f t="shared" si="859"/>
        <v>1.3558600000000001</v>
      </c>
      <c r="AN948" s="37">
        <f t="shared" si="859"/>
        <v>1.3558600000000001</v>
      </c>
      <c r="AO948" s="37">
        <f t="shared" si="859"/>
        <v>1.3558600000000001</v>
      </c>
      <c r="AP948" s="37">
        <f t="shared" si="859"/>
        <v>1.3558600000000001</v>
      </c>
    </row>
    <row r="949" spans="1:42" hidden="1" outlineLevel="2" x14ac:dyDescent="0.25">
      <c r="A949" s="5" t="s">
        <v>933</v>
      </c>
      <c r="B949" s="5" t="s">
        <v>876</v>
      </c>
      <c r="C949" s="5" t="s">
        <v>893</v>
      </c>
      <c r="D949" s="36"/>
      <c r="E949" s="36"/>
      <c r="F949" s="36"/>
      <c r="G949" s="36"/>
      <c r="H949" s="5" t="str">
        <f>INDEX(Variables!$B$5:$B$65,MATCH($A949,Variables!$A$5:$A$65,0))&amp;IF($C949="",""," | "&amp;INDEX(Mapping!$B$5:$B$26,MATCH($C949,Mapping!$A$5:$A$26,0))&amp;" | "&amp;INDEX(Mapping!$B$30:$B$41,MATCH($B949,Mapping!$A$30:$A$41,0)))</f>
        <v>Total new policy | Construction | Other oil products</v>
      </c>
      <c r="I949" s="5" t="str">
        <f>INDEX(Variables!$C$5:$C$65,MATCH($A949,Variables!$A$5:$A$65,0))</f>
        <v>$/GJ</v>
      </c>
      <c r="J949" s="5" t="str">
        <f>INDEX(Variables!$E$5:$E$65,MATCH($A949,Variables!$A$5:$A$65,0))</f>
        <v>New carbon tax + new excise tax</v>
      </c>
      <c r="K949" s="5"/>
      <c r="L949" s="23" t="str">
        <f>LOWER(Settings!$C$4)&amp;".mit."&amp;$A949&amp;IF($C949="","","."&amp;$C949&amp;"."&amp;$B949)&amp;IF(INDEX(Variables!$D$5:$D$65,MATCH($A949,Variables!$A$5:$A$65,0))="","","."&amp;INDEX(Variables!$D$5:$D$65,MATCH($A949,Variables!$A$5:$A$65,0)))&amp;"."&amp;L$5</f>
        <v>egy.mit.nce.cst.oop.a.1</v>
      </c>
      <c r="M949" s="38">
        <f t="shared" ref="M949:Z949" si="860">M931+M940</f>
        <v>0</v>
      </c>
      <c r="N949" s="37">
        <f t="shared" si="860"/>
        <v>0</v>
      </c>
      <c r="O949" s="37">
        <f t="shared" si="860"/>
        <v>0</v>
      </c>
      <c r="P949" s="37">
        <f t="shared" si="860"/>
        <v>0</v>
      </c>
      <c r="Q949" s="37">
        <f t="shared" si="860"/>
        <v>0</v>
      </c>
      <c r="R949" s="37">
        <f t="shared" si="860"/>
        <v>0</v>
      </c>
      <c r="S949" s="37">
        <f t="shared" si="860"/>
        <v>0</v>
      </c>
      <c r="T949" s="37">
        <f t="shared" si="860"/>
        <v>0</v>
      </c>
      <c r="U949" s="37">
        <f t="shared" si="860"/>
        <v>0</v>
      </c>
      <c r="V949" s="37">
        <f t="shared" si="860"/>
        <v>0</v>
      </c>
      <c r="W949" s="37">
        <f t="shared" si="860"/>
        <v>0</v>
      </c>
      <c r="X949" s="37">
        <f t="shared" si="860"/>
        <v>0</v>
      </c>
      <c r="Y949" s="37">
        <f t="shared" si="860"/>
        <v>0</v>
      </c>
      <c r="Z949" s="37">
        <f t="shared" si="860"/>
        <v>0</v>
      </c>
      <c r="AA949" s="37"/>
      <c r="AB949" s="23" t="str">
        <f>LOWER(Settings!$C$4)&amp;".mit."&amp;$A949&amp;IF($C949="","","."&amp;$C949&amp;"."&amp;$B949)&amp;IF(INDEX(Variables!$D$5:$D$65,MATCH($A949,Variables!$A$5:$A$65,0))="","","."&amp;INDEX(Variables!$D$5:$D$65,MATCH($A949,Variables!$A$5:$A$65,0)))&amp;"."&amp;AB$5</f>
        <v>egy.mit.nce.cst.oop.a.2</v>
      </c>
      <c r="AC949" s="38">
        <f t="shared" ref="AC949:AP949" si="861">AC931+AC940</f>
        <v>0</v>
      </c>
      <c r="AD949" s="37">
        <f t="shared" si="861"/>
        <v>0</v>
      </c>
      <c r="AE949" s="37">
        <f t="shared" si="861"/>
        <v>0</v>
      </c>
      <c r="AF949" s="37">
        <f t="shared" si="861"/>
        <v>0</v>
      </c>
      <c r="AG949" s="37">
        <f t="shared" si="861"/>
        <v>0</v>
      </c>
      <c r="AH949" s="37">
        <f t="shared" si="861"/>
        <v>1.534</v>
      </c>
      <c r="AI949" s="37">
        <f t="shared" si="861"/>
        <v>1.534</v>
      </c>
      <c r="AJ949" s="37">
        <f t="shared" si="861"/>
        <v>1.534</v>
      </c>
      <c r="AK949" s="37">
        <f t="shared" si="861"/>
        <v>1.534</v>
      </c>
      <c r="AL949" s="37">
        <f t="shared" si="861"/>
        <v>1.534</v>
      </c>
      <c r="AM949" s="37">
        <f t="shared" si="861"/>
        <v>1.534</v>
      </c>
      <c r="AN949" s="37">
        <f t="shared" si="861"/>
        <v>1.534</v>
      </c>
      <c r="AO949" s="37">
        <f t="shared" si="861"/>
        <v>1.534</v>
      </c>
      <c r="AP949" s="37">
        <f t="shared" si="861"/>
        <v>1.534</v>
      </c>
    </row>
    <row r="950" spans="1:42" hidden="1" outlineLevel="2" x14ac:dyDescent="0.25">
      <c r="A950" s="5" t="s">
        <v>933</v>
      </c>
      <c r="B950" s="5" t="s">
        <v>877</v>
      </c>
      <c r="C950" s="5" t="s">
        <v>893</v>
      </c>
      <c r="D950" s="36"/>
      <c r="E950" s="36"/>
      <c r="F950" s="36"/>
      <c r="G950" s="36"/>
      <c r="H950" s="5" t="str">
        <f>INDEX(Variables!$B$5:$B$65,MATCH($A950,Variables!$A$5:$A$65,0))&amp;IF($C950="",""," | "&amp;INDEX(Mapping!$B$5:$B$26,MATCH($C950,Mapping!$A$5:$A$26,0))&amp;" | "&amp;INDEX(Mapping!$B$30:$B$41,MATCH($B950,Mapping!$A$30:$A$41,0)))</f>
        <v>Total new policy | Construction | Biomass</v>
      </c>
      <c r="I950" s="5" t="str">
        <f>INDEX(Variables!$C$5:$C$65,MATCH($A950,Variables!$A$5:$A$65,0))</f>
        <v>$/GJ</v>
      </c>
      <c r="J950" s="5" t="str">
        <f>INDEX(Variables!$E$5:$E$65,MATCH($A950,Variables!$A$5:$A$65,0))</f>
        <v>New carbon tax + new excise tax</v>
      </c>
      <c r="K950" s="5"/>
      <c r="L950" s="23" t="str">
        <f>LOWER(Settings!$C$4)&amp;".mit."&amp;$A950&amp;IF($C950="","","."&amp;$C950&amp;"."&amp;$B950)&amp;IF(INDEX(Variables!$D$5:$D$65,MATCH($A950,Variables!$A$5:$A$65,0))="","","."&amp;INDEX(Variables!$D$5:$D$65,MATCH($A950,Variables!$A$5:$A$65,0)))&amp;"."&amp;L$5</f>
        <v>egy.mit.nce.cst.bio.a.1</v>
      </c>
      <c r="M950" s="38">
        <f t="shared" ref="M950:Z950" si="862">M932+M941</f>
        <v>0</v>
      </c>
      <c r="N950" s="37">
        <f t="shared" si="862"/>
        <v>0</v>
      </c>
      <c r="O950" s="37">
        <f t="shared" si="862"/>
        <v>0</v>
      </c>
      <c r="P950" s="37">
        <f t="shared" si="862"/>
        <v>0</v>
      </c>
      <c r="Q950" s="37">
        <f t="shared" si="862"/>
        <v>0</v>
      </c>
      <c r="R950" s="37">
        <f t="shared" si="862"/>
        <v>0</v>
      </c>
      <c r="S950" s="37">
        <f t="shared" si="862"/>
        <v>0</v>
      </c>
      <c r="T950" s="37">
        <f t="shared" si="862"/>
        <v>0</v>
      </c>
      <c r="U950" s="37">
        <f t="shared" si="862"/>
        <v>0</v>
      </c>
      <c r="V950" s="37">
        <f t="shared" si="862"/>
        <v>0</v>
      </c>
      <c r="W950" s="37">
        <f t="shared" si="862"/>
        <v>0</v>
      </c>
      <c r="X950" s="37">
        <f t="shared" si="862"/>
        <v>0</v>
      </c>
      <c r="Y950" s="37">
        <f t="shared" si="862"/>
        <v>0</v>
      </c>
      <c r="Z950" s="37">
        <f t="shared" si="862"/>
        <v>0</v>
      </c>
      <c r="AA950" s="37"/>
      <c r="AB950" s="23" t="str">
        <f>LOWER(Settings!$C$4)&amp;".mit."&amp;$A950&amp;IF($C950="","","."&amp;$C950&amp;"."&amp;$B950)&amp;IF(INDEX(Variables!$D$5:$D$65,MATCH($A950,Variables!$A$5:$A$65,0))="","","."&amp;INDEX(Variables!$D$5:$D$65,MATCH($A950,Variables!$A$5:$A$65,0)))&amp;"."&amp;AB$5</f>
        <v>egy.mit.nce.cst.bio.a.2</v>
      </c>
      <c r="AC950" s="38">
        <f t="shared" ref="AC950:AP950" si="863">AC932+AC941</f>
        <v>0</v>
      </c>
      <c r="AD950" s="37">
        <f t="shared" si="863"/>
        <v>0</v>
      </c>
      <c r="AE950" s="37">
        <f t="shared" si="863"/>
        <v>0</v>
      </c>
      <c r="AF950" s="37">
        <f t="shared" si="863"/>
        <v>0</v>
      </c>
      <c r="AG950" s="37">
        <f t="shared" si="863"/>
        <v>0</v>
      </c>
      <c r="AH950" s="37">
        <f t="shared" si="863"/>
        <v>0</v>
      </c>
      <c r="AI950" s="37">
        <f t="shared" si="863"/>
        <v>0</v>
      </c>
      <c r="AJ950" s="37">
        <f t="shared" si="863"/>
        <v>0</v>
      </c>
      <c r="AK950" s="37">
        <f t="shared" si="863"/>
        <v>0</v>
      </c>
      <c r="AL950" s="37">
        <f t="shared" si="863"/>
        <v>0</v>
      </c>
      <c r="AM950" s="37">
        <f t="shared" si="863"/>
        <v>0</v>
      </c>
      <c r="AN950" s="37">
        <f t="shared" si="863"/>
        <v>0</v>
      </c>
      <c r="AO950" s="37">
        <f t="shared" si="863"/>
        <v>0</v>
      </c>
      <c r="AP950" s="37">
        <f t="shared" si="863"/>
        <v>0</v>
      </c>
    </row>
    <row r="951" spans="1:42" hidden="1" outlineLevel="2" x14ac:dyDescent="0.25"/>
    <row r="952" spans="1:42" hidden="1" outlineLevel="2" x14ac:dyDescent="0.25">
      <c r="A952" s="5" t="s">
        <v>934</v>
      </c>
      <c r="B952" s="5" t="s">
        <v>869</v>
      </c>
      <c r="C952" s="5" t="s">
        <v>893</v>
      </c>
      <c r="D952" s="37">
        <f>INDEX(Inputs!$R$5:$R$132,MATCH($B952&amp;"|"&amp;$C952,Inputs!$A$5:$A$132,0))</f>
        <v>3</v>
      </c>
      <c r="E952" s="37">
        <f>INDEX(Inputs!$S$5:$S$132,MATCH($B952&amp;"|"&amp;$C952,Inputs!$A$5:$A$132,0))</f>
        <v>0</v>
      </c>
      <c r="F952" s="36"/>
      <c r="G952" s="36"/>
      <c r="H952" s="5" t="str">
        <f>INDEX(Variables!$B$5:$B$65,MATCH($A952,Variables!$A$5:$A$65,0))&amp;IF($C952="",""," | "&amp;INDEX(Mapping!$B$5:$B$26,MATCH($C952,Mapping!$A$5:$A$26,0))&amp;" | "&amp;INDEX(Mapping!$B$30:$B$41,MATCH($B952,Mapping!$A$30:$A$41,0)))</f>
        <v>After-tax price | Construction | Coal</v>
      </c>
      <c r="I952" s="5" t="str">
        <f>INDEX(Variables!$C$5:$C$65,MATCH($A952,Variables!$A$5:$A$65,0))</f>
        <v>$/GJ real</v>
      </c>
      <c r="J952" s="5" t="str">
        <f>INDEX(Variables!$E$5:$E$65,MATCH($A952,Variables!$A$5:$A$65,0))</f>
        <v>max(rpb of the price fuel + nce x (1 + VAT rate), 0.01)</v>
      </c>
      <c r="K952" s="5"/>
      <c r="L952" s="23" t="str">
        <f>LOWER(Settings!$C$4)&amp;".mit."&amp;$A952&amp;IF($C952="","","."&amp;$C952&amp;"."&amp;$B952)&amp;IF(INDEX(Variables!$D$5:$D$65,MATCH($A952,Variables!$A$5:$A$65,0))="","","."&amp;INDEX(Variables!$D$5:$D$65,MATCH($A952,Variables!$A$5:$A$65,0)))&amp;"."&amp;L$5</f>
        <v>egy.mit.atp.cst.coa.e.1</v>
      </c>
      <c r="M952" s="38">
        <f t="shared" ref="M952:Y952" si="864">MAX(INDEX(M$184:M$195,$D952)+M943*(1+$E952),0.01)</f>
        <v>11.467079025356757</v>
      </c>
      <c r="N952" s="37">
        <f t="shared" si="864"/>
        <v>8.8301631277145294</v>
      </c>
      <c r="O952" s="37">
        <f t="shared" si="864"/>
        <v>7.7211744405825611</v>
      </c>
      <c r="P952" s="37">
        <f t="shared" si="864"/>
        <v>7.2747771385179094</v>
      </c>
      <c r="Q952" s="37">
        <f t="shared" si="864"/>
        <v>7.5207397457979015</v>
      </c>
      <c r="R952" s="37">
        <f t="shared" si="864"/>
        <v>7.5762227077119633</v>
      </c>
      <c r="S952" s="37">
        <f t="shared" si="864"/>
        <v>7.5499147722595765</v>
      </c>
      <c r="T952" s="37">
        <f t="shared" si="864"/>
        <v>7.5217026616253753</v>
      </c>
      <c r="U952" s="37">
        <f t="shared" si="864"/>
        <v>7.4915083708146737</v>
      </c>
      <c r="V952" s="37">
        <f t="shared" si="864"/>
        <v>7.4623696512197375</v>
      </c>
      <c r="W952" s="37">
        <f t="shared" si="864"/>
        <v>7.4623696512197375</v>
      </c>
      <c r="X952" s="37">
        <f t="shared" si="864"/>
        <v>7.4623696512197375</v>
      </c>
      <c r="Y952" s="37">
        <f t="shared" si="864"/>
        <v>7.4623696512197375</v>
      </c>
      <c r="Z952" s="39">
        <f>POSTTAX(INDEX(Z$184:Z$195,$D952),Z943,$E952)</f>
        <v>7.4623696512197375</v>
      </c>
      <c r="AA952" s="39"/>
      <c r="AB952" s="23" t="str">
        <f>LOWER(Settings!$C$4)&amp;".mit."&amp;$A952&amp;IF($C952="","","."&amp;$C952&amp;"."&amp;$B952)&amp;IF(INDEX(Variables!$D$5:$D$65,MATCH($A952,Variables!$A$5:$A$65,0))="","","."&amp;INDEX(Variables!$D$5:$D$65,MATCH($A952,Variables!$A$5:$A$65,0)))&amp;"."&amp;AB$5</f>
        <v>egy.mit.atp.cst.coa.e.2</v>
      </c>
      <c r="AC952" s="38">
        <f t="shared" ref="AC952:AO952" si="865">MAX(INDEX(AC$184:AC$195,$D952)+AC943*(1+$E952),0.01)</f>
        <v>11.467079025356757</v>
      </c>
      <c r="AD952" s="37">
        <f t="shared" si="865"/>
        <v>8.8301631277145294</v>
      </c>
      <c r="AE952" s="37">
        <f t="shared" si="865"/>
        <v>7.7211744405825611</v>
      </c>
      <c r="AF952" s="37">
        <f t="shared" si="865"/>
        <v>7.2747771385179094</v>
      </c>
      <c r="AG952" s="37">
        <f t="shared" si="865"/>
        <v>7.5207397457979015</v>
      </c>
      <c r="AH952" s="37">
        <f t="shared" si="865"/>
        <v>9.5762227077119633</v>
      </c>
      <c r="AI952" s="37">
        <f t="shared" si="865"/>
        <v>9.5499147722595765</v>
      </c>
      <c r="AJ952" s="37">
        <f t="shared" si="865"/>
        <v>9.5217026616253762</v>
      </c>
      <c r="AK952" s="37">
        <f t="shared" si="865"/>
        <v>9.4915083708146746</v>
      </c>
      <c r="AL952" s="37">
        <f t="shared" si="865"/>
        <v>9.4623696512197384</v>
      </c>
      <c r="AM952" s="37">
        <f t="shared" si="865"/>
        <v>9.4623696512197384</v>
      </c>
      <c r="AN952" s="37">
        <f t="shared" si="865"/>
        <v>9.4623696512197384</v>
      </c>
      <c r="AO952" s="37">
        <f t="shared" si="865"/>
        <v>9.4623696512197384</v>
      </c>
      <c r="AP952" s="39">
        <f>POSTTAX(INDEX(AP$184:AP$195,$D952),AP943,$E952)</f>
        <v>9.4623696512197384</v>
      </c>
    </row>
    <row r="953" spans="1:42" hidden="1" outlineLevel="2" x14ac:dyDescent="0.25">
      <c r="A953" s="5" t="s">
        <v>934</v>
      </c>
      <c r="B953" s="5" t="s">
        <v>871</v>
      </c>
      <c r="C953" s="5" t="s">
        <v>893</v>
      </c>
      <c r="D953" s="37">
        <f>INDEX(Inputs!$R$5:$R$132,MATCH($B953&amp;"|"&amp;$C953,Inputs!$A$5:$A$132,0))</f>
        <v>6</v>
      </c>
      <c r="E953" s="37">
        <f>INDEX(Inputs!$S$5:$S$132,MATCH($B953&amp;"|"&amp;$C953,Inputs!$A$5:$A$132,0))</f>
        <v>0</v>
      </c>
      <c r="F953" s="36"/>
      <c r="G953" s="36"/>
      <c r="H953" s="5" t="str">
        <f>INDEX(Variables!$B$5:$B$65,MATCH($A953,Variables!$A$5:$A$65,0))&amp;IF($C953="",""," | "&amp;INDEX(Mapping!$B$5:$B$26,MATCH($C953,Mapping!$A$5:$A$26,0))&amp;" | "&amp;INDEX(Mapping!$B$30:$B$41,MATCH($B953,Mapping!$A$30:$A$41,0)))</f>
        <v>After-tax price | Construction | Natural gas</v>
      </c>
      <c r="I953" s="5" t="str">
        <f>INDEX(Variables!$C$5:$C$65,MATCH($A953,Variables!$A$5:$A$65,0))</f>
        <v>$/GJ real</v>
      </c>
      <c r="J953" s="5" t="str">
        <f>INDEX(Variables!$E$5:$E$65,MATCH($A953,Variables!$A$5:$A$65,0))</f>
        <v>max(rpb of the price fuel + nce x (1 + VAT rate), 0.01)</v>
      </c>
      <c r="K953" s="5"/>
      <c r="L953" s="23" t="str">
        <f>LOWER(Settings!$C$4)&amp;".mit."&amp;$A953&amp;IF($C953="","","."&amp;$C953&amp;"."&amp;$B953)&amp;IF(INDEX(Variables!$D$5:$D$65,MATCH($A953,Variables!$A$5:$A$65,0))="","","."&amp;INDEX(Variables!$D$5:$D$65,MATCH($A953,Variables!$A$5:$A$65,0)))&amp;"."&amp;L$5</f>
        <v>egy.mit.atp.cst.nga.e.1</v>
      </c>
      <c r="M953" s="38">
        <f t="shared" ref="M953:Y953" si="866">MAX(INDEX(M$184:M$195,$D953)+M944*(1+$E953),0.01)</f>
        <v>5.3362217651456945</v>
      </c>
      <c r="N953" s="37">
        <f t="shared" si="866"/>
        <v>5.010091319619435</v>
      </c>
      <c r="O953" s="37">
        <f t="shared" si="866"/>
        <v>5.0870036796421561</v>
      </c>
      <c r="P953" s="37">
        <f t="shared" si="866"/>
        <v>5.0870036796421561</v>
      </c>
      <c r="Q953" s="37">
        <f t="shared" si="866"/>
        <v>5.0870036796421561</v>
      </c>
      <c r="R953" s="37">
        <f t="shared" si="866"/>
        <v>5.0870036796421561</v>
      </c>
      <c r="S953" s="37">
        <f t="shared" si="866"/>
        <v>5.0870036796421561</v>
      </c>
      <c r="T953" s="37">
        <f t="shared" si="866"/>
        <v>5.0870036796421561</v>
      </c>
      <c r="U953" s="37">
        <f t="shared" si="866"/>
        <v>5.0870036796421561</v>
      </c>
      <c r="V953" s="37">
        <f t="shared" si="866"/>
        <v>5.0870036796421561</v>
      </c>
      <c r="W953" s="37">
        <f t="shared" si="866"/>
        <v>5.0870036796421561</v>
      </c>
      <c r="X953" s="37">
        <f t="shared" si="866"/>
        <v>5.0870036796421561</v>
      </c>
      <c r="Y953" s="37">
        <f t="shared" si="866"/>
        <v>5.0870036796421561</v>
      </c>
      <c r="Z953" s="39">
        <f>POSTTAX(INDEX(Z$184:Z$195,$D953),Z944,$E953)</f>
        <v>5.0870036796421561</v>
      </c>
      <c r="AA953" s="39"/>
      <c r="AB953" s="23" t="str">
        <f>LOWER(Settings!$C$4)&amp;".mit."&amp;$A953&amp;IF($C953="","","."&amp;$C953&amp;"."&amp;$B953)&amp;IF(INDEX(Variables!$D$5:$D$65,MATCH($A953,Variables!$A$5:$A$65,0))="","","."&amp;INDEX(Variables!$D$5:$D$65,MATCH($A953,Variables!$A$5:$A$65,0)))&amp;"."&amp;AB$5</f>
        <v>egy.mit.atp.cst.nga.e.2</v>
      </c>
      <c r="AC953" s="38">
        <f t="shared" ref="AC953:AO953" si="867">MAX(INDEX(AC$184:AC$195,$D953)+AC944*(1+$E953),0.01)</f>
        <v>5.3362217651456945</v>
      </c>
      <c r="AD953" s="37">
        <f t="shared" si="867"/>
        <v>5.010091319619435</v>
      </c>
      <c r="AE953" s="37">
        <f t="shared" si="867"/>
        <v>5.0870036796421561</v>
      </c>
      <c r="AF953" s="37">
        <f t="shared" si="867"/>
        <v>5.0870036796421561</v>
      </c>
      <c r="AG953" s="37">
        <f t="shared" si="867"/>
        <v>5.0870036796421561</v>
      </c>
      <c r="AH953" s="37">
        <f t="shared" si="867"/>
        <v>6.2030036796421566</v>
      </c>
      <c r="AI953" s="37">
        <f t="shared" si="867"/>
        <v>6.2030036796421566</v>
      </c>
      <c r="AJ953" s="37">
        <f t="shared" si="867"/>
        <v>6.2030036796421566</v>
      </c>
      <c r="AK953" s="37">
        <f t="shared" si="867"/>
        <v>6.2030036796421566</v>
      </c>
      <c r="AL953" s="37">
        <f t="shared" si="867"/>
        <v>6.2030036796421566</v>
      </c>
      <c r="AM953" s="37">
        <f t="shared" si="867"/>
        <v>6.2030036796421566</v>
      </c>
      <c r="AN953" s="37">
        <f t="shared" si="867"/>
        <v>6.2030036796421566</v>
      </c>
      <c r="AO953" s="37">
        <f t="shared" si="867"/>
        <v>6.2030036796421566</v>
      </c>
      <c r="AP953" s="39">
        <f>POSTTAX(INDEX(AP$184:AP$195,$D953),AP944,$E953)</f>
        <v>6.2030036796421566</v>
      </c>
    </row>
    <row r="954" spans="1:42" hidden="1" outlineLevel="2" x14ac:dyDescent="0.25">
      <c r="A954" s="5" t="s">
        <v>934</v>
      </c>
      <c r="B954" s="5" t="s">
        <v>872</v>
      </c>
      <c r="C954" s="5" t="s">
        <v>893</v>
      </c>
      <c r="D954" s="37">
        <f>INDEX(Inputs!$R$5:$R$132,MATCH($B954&amp;"|"&amp;$C954,Inputs!$A$5:$A$132,0))</f>
        <v>7</v>
      </c>
      <c r="E954" s="37">
        <f>INDEX(Inputs!$S$5:$S$132,MATCH($B954&amp;"|"&amp;$C954,Inputs!$A$5:$A$132,0))</f>
        <v>0.14000000000000001</v>
      </c>
      <c r="F954" s="36"/>
      <c r="G954" s="36"/>
      <c r="H954" s="5" t="str">
        <f>INDEX(Variables!$B$5:$B$65,MATCH($A954,Variables!$A$5:$A$65,0))&amp;IF($C954="",""," | "&amp;INDEX(Mapping!$B$5:$B$26,MATCH($C954,Mapping!$A$5:$A$26,0))&amp;" | "&amp;INDEX(Mapping!$B$30:$B$41,MATCH($B954,Mapping!$A$30:$A$41,0)))</f>
        <v>After-tax price | Construction | Gasoline</v>
      </c>
      <c r="I954" s="5" t="str">
        <f>INDEX(Variables!$C$5:$C$65,MATCH($A954,Variables!$A$5:$A$65,0))</f>
        <v>$/GJ real</v>
      </c>
      <c r="J954" s="5" t="str">
        <f>INDEX(Variables!$E$5:$E$65,MATCH($A954,Variables!$A$5:$A$65,0))</f>
        <v>max(rpb of the price fuel + nce x (1 + VAT rate), 0.01)</v>
      </c>
      <c r="K954" s="5"/>
      <c r="L954" s="23" t="str">
        <f>LOWER(Settings!$C$4)&amp;".mit."&amp;$A954&amp;IF($C954="","","."&amp;$C954&amp;"."&amp;$B954)&amp;IF(INDEX(Variables!$D$5:$D$65,MATCH($A954,Variables!$A$5:$A$65,0))="","","."&amp;INDEX(Variables!$D$5:$D$65,MATCH($A954,Variables!$A$5:$A$65,0)))&amp;"."&amp;L$5</f>
        <v>egy.mit.atp.cst.gso.e.1</v>
      </c>
      <c r="M954" s="38">
        <f t="shared" ref="M954:Y954" si="868">MAX(INDEX(M$184:M$195,$D954)+M945*(1+$E954),0.01)</f>
        <v>17.158693776206693</v>
      </c>
      <c r="N954" s="37">
        <f t="shared" si="868"/>
        <v>11.745025717344719</v>
      </c>
      <c r="O954" s="37">
        <f t="shared" si="868"/>
        <v>9.5760091057976258</v>
      </c>
      <c r="P954" s="37">
        <f t="shared" si="868"/>
        <v>9.5760091057976258</v>
      </c>
      <c r="Q954" s="37">
        <f t="shared" si="868"/>
        <v>9.5760091057976258</v>
      </c>
      <c r="R954" s="37">
        <f t="shared" si="868"/>
        <v>9.5760091057976258</v>
      </c>
      <c r="S954" s="37">
        <f t="shared" si="868"/>
        <v>9.5760091057976258</v>
      </c>
      <c r="T954" s="37">
        <f t="shared" si="868"/>
        <v>9.5760091057976258</v>
      </c>
      <c r="U954" s="37">
        <f t="shared" si="868"/>
        <v>9.5760091057976258</v>
      </c>
      <c r="V954" s="37">
        <f t="shared" si="868"/>
        <v>9.5760091057976258</v>
      </c>
      <c r="W954" s="37">
        <f t="shared" si="868"/>
        <v>9.5760091057976258</v>
      </c>
      <c r="X954" s="37">
        <f t="shared" si="868"/>
        <v>9.5760091057976258</v>
      </c>
      <c r="Y954" s="37">
        <f t="shared" si="868"/>
        <v>9.5760091057976258</v>
      </c>
      <c r="Z954" s="39">
        <f>POSTTAX(INDEX(Z$184:Z$195,$D954),Z945,$E954)</f>
        <v>9.5760091057976258</v>
      </c>
      <c r="AA954" s="39"/>
      <c r="AB954" s="23" t="str">
        <f>LOWER(Settings!$C$4)&amp;".mit."&amp;$A954&amp;IF($C954="","","."&amp;$C954&amp;"."&amp;$B954)&amp;IF(INDEX(Variables!$D$5:$D$65,MATCH($A954,Variables!$A$5:$A$65,0))="","","."&amp;INDEX(Variables!$D$5:$D$65,MATCH($A954,Variables!$A$5:$A$65,0)))&amp;"."&amp;AB$5</f>
        <v>egy.mit.atp.cst.gso.e.2</v>
      </c>
      <c r="AC954" s="38">
        <f t="shared" ref="AC954:AO954" si="869">MAX(INDEX(AC$184:AC$195,$D954)+AC945*(1+$E954),0.01)</f>
        <v>17.158693776206693</v>
      </c>
      <c r="AD954" s="37">
        <f t="shared" si="869"/>
        <v>11.745025717344719</v>
      </c>
      <c r="AE954" s="37">
        <f t="shared" si="869"/>
        <v>9.5760091057976258</v>
      </c>
      <c r="AF954" s="37">
        <f t="shared" si="869"/>
        <v>9.5760091057976258</v>
      </c>
      <c r="AG954" s="37">
        <f t="shared" si="869"/>
        <v>9.5760091057976258</v>
      </c>
      <c r="AH954" s="37">
        <f t="shared" si="869"/>
        <v>11.121689505797626</v>
      </c>
      <c r="AI954" s="37">
        <f t="shared" si="869"/>
        <v>11.121689505797626</v>
      </c>
      <c r="AJ954" s="37">
        <f t="shared" si="869"/>
        <v>11.121689505797626</v>
      </c>
      <c r="AK954" s="37">
        <f t="shared" si="869"/>
        <v>11.121689505797626</v>
      </c>
      <c r="AL954" s="37">
        <f t="shared" si="869"/>
        <v>11.121689505797626</v>
      </c>
      <c r="AM954" s="37">
        <f t="shared" si="869"/>
        <v>11.121689505797626</v>
      </c>
      <c r="AN954" s="37">
        <f t="shared" si="869"/>
        <v>11.121689505797626</v>
      </c>
      <c r="AO954" s="37">
        <f t="shared" si="869"/>
        <v>11.121689505797626</v>
      </c>
      <c r="AP954" s="39">
        <f>POSTTAX(INDEX(AP$184:AP$195,$D954),AP945,$E954)</f>
        <v>11.121689505797626</v>
      </c>
    </row>
    <row r="955" spans="1:42" hidden="1" outlineLevel="2" x14ac:dyDescent="0.25">
      <c r="A955" s="5" t="s">
        <v>934</v>
      </c>
      <c r="B955" s="5" t="s">
        <v>873</v>
      </c>
      <c r="C955" s="5" t="s">
        <v>893</v>
      </c>
      <c r="D955" s="37">
        <f>INDEX(Inputs!$R$5:$R$132,MATCH($B955&amp;"|"&amp;$C955,Inputs!$A$5:$A$132,0))</f>
        <v>8</v>
      </c>
      <c r="E955" s="37">
        <f>INDEX(Inputs!$S$5:$S$132,MATCH($B955&amp;"|"&amp;$C955,Inputs!$A$5:$A$132,0))</f>
        <v>0.14000000000000001</v>
      </c>
      <c r="F955" s="36"/>
      <c r="G955" s="36"/>
      <c r="H955" s="5" t="str">
        <f>INDEX(Variables!$B$5:$B$65,MATCH($A955,Variables!$A$5:$A$65,0))&amp;IF($C955="",""," | "&amp;INDEX(Mapping!$B$5:$B$26,MATCH($C955,Mapping!$A$5:$A$26,0))&amp;" | "&amp;INDEX(Mapping!$B$30:$B$41,MATCH($B955,Mapping!$A$30:$A$41,0)))</f>
        <v>After-tax price | Construction | Diesel</v>
      </c>
      <c r="I955" s="5" t="str">
        <f>INDEX(Variables!$C$5:$C$65,MATCH($A955,Variables!$A$5:$A$65,0))</f>
        <v>$/GJ real</v>
      </c>
      <c r="J955" s="5" t="str">
        <f>INDEX(Variables!$E$5:$E$65,MATCH($A955,Variables!$A$5:$A$65,0))</f>
        <v>max(rpb of the price fuel + nce x (1 + VAT rate), 0.01)</v>
      </c>
      <c r="K955" s="5"/>
      <c r="L955" s="23" t="str">
        <f>LOWER(Settings!$C$4)&amp;".mit."&amp;$A955&amp;IF($C955="","","."&amp;$C955&amp;"."&amp;$B955)&amp;IF(INDEX(Variables!$D$5:$D$65,MATCH($A955,Variables!$A$5:$A$65,0))="","","."&amp;INDEX(Variables!$D$5:$D$65,MATCH($A955,Variables!$A$5:$A$65,0)))&amp;"."&amp;L$5</f>
        <v>egy.mit.atp.cst.die.e.1</v>
      </c>
      <c r="M955" s="38">
        <f t="shared" ref="M955:Y955" si="870">MAX(INDEX(M$184:M$195,$D955)+M946*(1+$E955),0.01)</f>
        <v>11.119692825057085</v>
      </c>
      <c r="N955" s="37">
        <f t="shared" si="870"/>
        <v>7.5420264416843619</v>
      </c>
      <c r="O955" s="37">
        <f t="shared" si="870"/>
        <v>6.6774643953035433</v>
      </c>
      <c r="P955" s="37">
        <f t="shared" si="870"/>
        <v>6.6774643953035433</v>
      </c>
      <c r="Q955" s="37">
        <f t="shared" si="870"/>
        <v>6.6774643953035433</v>
      </c>
      <c r="R955" s="37">
        <f t="shared" si="870"/>
        <v>6.6774643953035433</v>
      </c>
      <c r="S955" s="37">
        <f t="shared" si="870"/>
        <v>6.6774643953035433</v>
      </c>
      <c r="T955" s="37">
        <f t="shared" si="870"/>
        <v>6.6774643953035433</v>
      </c>
      <c r="U955" s="37">
        <f t="shared" si="870"/>
        <v>6.6774643953035433</v>
      </c>
      <c r="V955" s="37">
        <f t="shared" si="870"/>
        <v>6.6774643953035433</v>
      </c>
      <c r="W955" s="37">
        <f t="shared" si="870"/>
        <v>6.6774643953035433</v>
      </c>
      <c r="X955" s="37">
        <f t="shared" si="870"/>
        <v>6.6774643953035433</v>
      </c>
      <c r="Y955" s="37">
        <f t="shared" si="870"/>
        <v>6.6774643953035433</v>
      </c>
      <c r="Z955" s="39">
        <f>POSTTAX(INDEX(Z$184:Z$195,$D955),Z946,$E955)</f>
        <v>6.6774643953035433</v>
      </c>
      <c r="AA955" s="39"/>
      <c r="AB955" s="23" t="str">
        <f>LOWER(Settings!$C$4)&amp;".mit."&amp;$A955&amp;IF($C955="","","."&amp;$C955&amp;"."&amp;$B955)&amp;IF(INDEX(Variables!$D$5:$D$65,MATCH($A955,Variables!$A$5:$A$65,0))="","","."&amp;INDEX(Variables!$D$5:$D$65,MATCH($A955,Variables!$A$5:$A$65,0)))&amp;"."&amp;AB$5</f>
        <v>egy.mit.atp.cst.die.e.2</v>
      </c>
      <c r="AC955" s="38">
        <f t="shared" ref="AC955:AO955" si="871">MAX(INDEX(AC$184:AC$195,$D955)+AC946*(1+$E955),0.01)</f>
        <v>11.119692825057085</v>
      </c>
      <c r="AD955" s="37">
        <f t="shared" si="871"/>
        <v>7.5420264416843619</v>
      </c>
      <c r="AE955" s="37">
        <f t="shared" si="871"/>
        <v>6.6774643953035433</v>
      </c>
      <c r="AF955" s="37">
        <f t="shared" si="871"/>
        <v>6.6774643953035433</v>
      </c>
      <c r="AG955" s="37">
        <f t="shared" si="871"/>
        <v>6.6774643953035433</v>
      </c>
      <c r="AH955" s="37">
        <f t="shared" si="871"/>
        <v>8.3155303953035435</v>
      </c>
      <c r="AI955" s="37">
        <f t="shared" si="871"/>
        <v>8.3155303953035435</v>
      </c>
      <c r="AJ955" s="37">
        <f t="shared" si="871"/>
        <v>8.3155303953035435</v>
      </c>
      <c r="AK955" s="37">
        <f t="shared" si="871"/>
        <v>8.3155303953035435</v>
      </c>
      <c r="AL955" s="37">
        <f t="shared" si="871"/>
        <v>8.3155303953035435</v>
      </c>
      <c r="AM955" s="37">
        <f t="shared" si="871"/>
        <v>8.3155303953035435</v>
      </c>
      <c r="AN955" s="37">
        <f t="shared" si="871"/>
        <v>8.3155303953035435</v>
      </c>
      <c r="AO955" s="37">
        <f t="shared" si="871"/>
        <v>8.3155303953035435</v>
      </c>
      <c r="AP955" s="39">
        <f>POSTTAX(INDEX(AP$184:AP$195,$D955),AP946,$E955)</f>
        <v>8.3155303953035435</v>
      </c>
    </row>
    <row r="956" spans="1:42" hidden="1" outlineLevel="2" x14ac:dyDescent="0.25">
      <c r="A956" s="5" t="s">
        <v>934</v>
      </c>
      <c r="B956" s="5" t="s">
        <v>874</v>
      </c>
      <c r="C956" s="5" t="s">
        <v>893</v>
      </c>
      <c r="D956" s="37">
        <f>INDEX(Inputs!$R$5:$R$132,MATCH($B956&amp;"|"&amp;$C956,Inputs!$A$5:$A$132,0))</f>
        <v>9</v>
      </c>
      <c r="E956" s="37">
        <f>INDEX(Inputs!$S$5:$S$132,MATCH($B956&amp;"|"&amp;$C956,Inputs!$A$5:$A$132,0))</f>
        <v>0.14000000000000001</v>
      </c>
      <c r="F956" s="36"/>
      <c r="G956" s="36"/>
      <c r="H956" s="5" t="str">
        <f>INDEX(Variables!$B$5:$B$65,MATCH($A956,Variables!$A$5:$A$65,0))&amp;IF($C956="",""," | "&amp;INDEX(Mapping!$B$5:$B$26,MATCH($C956,Mapping!$A$5:$A$26,0))&amp;" | "&amp;INDEX(Mapping!$B$30:$B$41,MATCH($B956,Mapping!$A$30:$A$41,0)))</f>
        <v>After-tax price | Construction | LPG</v>
      </c>
      <c r="I956" s="5" t="str">
        <f>INDEX(Variables!$C$5:$C$65,MATCH($A956,Variables!$A$5:$A$65,0))</f>
        <v>$/GJ real</v>
      </c>
      <c r="J956" s="5" t="str">
        <f>INDEX(Variables!$E$5:$E$65,MATCH($A956,Variables!$A$5:$A$65,0))</f>
        <v>max(rpb of the price fuel + nce x (1 + VAT rate), 0.01)</v>
      </c>
      <c r="K956" s="5"/>
      <c r="L956" s="23" t="str">
        <f>LOWER(Settings!$C$4)&amp;".mit."&amp;$A956&amp;IF($C956="","","."&amp;$C956&amp;"."&amp;$B956)&amp;IF(INDEX(Variables!$D$5:$D$65,MATCH($A956,Variables!$A$5:$A$65,0))="","","."&amp;INDEX(Variables!$D$5:$D$65,MATCH($A956,Variables!$A$5:$A$65,0)))&amp;"."&amp;L$5</f>
        <v>egy.mit.atp.cst.lpg.e.1</v>
      </c>
      <c r="M956" s="38">
        <f t="shared" ref="M956:Y956" si="872">MAX(INDEX(M$184:M$195,$D956)+M947*(1+$E956),0.01)</f>
        <v>6.8368630121281031</v>
      </c>
      <c r="N956" s="37">
        <f t="shared" si="872"/>
        <v>3.9105675147185019</v>
      </c>
      <c r="O956" s="37">
        <f t="shared" si="872"/>
        <v>3.188808442669151</v>
      </c>
      <c r="P956" s="37">
        <f t="shared" si="872"/>
        <v>3.188808442669151</v>
      </c>
      <c r="Q956" s="37">
        <f t="shared" si="872"/>
        <v>3.188808442669151</v>
      </c>
      <c r="R956" s="37">
        <f t="shared" si="872"/>
        <v>3.188808442669151</v>
      </c>
      <c r="S956" s="37">
        <f t="shared" si="872"/>
        <v>3.188808442669151</v>
      </c>
      <c r="T956" s="37">
        <f t="shared" si="872"/>
        <v>3.188808442669151</v>
      </c>
      <c r="U956" s="37">
        <f t="shared" si="872"/>
        <v>3.188808442669151</v>
      </c>
      <c r="V956" s="37">
        <f t="shared" si="872"/>
        <v>3.188808442669151</v>
      </c>
      <c r="W956" s="37">
        <f t="shared" si="872"/>
        <v>3.188808442669151</v>
      </c>
      <c r="X956" s="37">
        <f t="shared" si="872"/>
        <v>3.188808442669151</v>
      </c>
      <c r="Y956" s="37">
        <f t="shared" si="872"/>
        <v>3.188808442669151</v>
      </c>
      <c r="Z956" s="39">
        <f>POSTTAX(INDEX(Z$184:Z$195,$D956),Z947,$E956)</f>
        <v>3.188808442669151</v>
      </c>
      <c r="AA956" s="39"/>
      <c r="AB956" s="23" t="str">
        <f>LOWER(Settings!$C$4)&amp;".mit."&amp;$A956&amp;IF($C956="","","."&amp;$C956&amp;"."&amp;$B956)&amp;IF(INDEX(Variables!$D$5:$D$65,MATCH($A956,Variables!$A$5:$A$65,0))="","","."&amp;INDEX(Variables!$D$5:$D$65,MATCH($A956,Variables!$A$5:$A$65,0)))&amp;"."&amp;AB$5</f>
        <v>egy.mit.atp.cst.lpg.e.2</v>
      </c>
      <c r="AC956" s="38">
        <f t="shared" ref="AC956:AO956" si="873">MAX(INDEX(AC$184:AC$195,$D956)+AC947*(1+$E956),0.01)</f>
        <v>6.8368630121281031</v>
      </c>
      <c r="AD956" s="37">
        <f t="shared" si="873"/>
        <v>3.9105675147185019</v>
      </c>
      <c r="AE956" s="37">
        <f t="shared" si="873"/>
        <v>3.188808442669151</v>
      </c>
      <c r="AF956" s="37">
        <f t="shared" si="873"/>
        <v>3.188808442669151</v>
      </c>
      <c r="AG956" s="37">
        <f t="shared" si="873"/>
        <v>3.188808442669151</v>
      </c>
      <c r="AH956" s="37">
        <f t="shared" si="873"/>
        <v>4.7528884426691516</v>
      </c>
      <c r="AI956" s="37">
        <f t="shared" si="873"/>
        <v>4.7528884426691516</v>
      </c>
      <c r="AJ956" s="37">
        <f t="shared" si="873"/>
        <v>4.7528884426691516</v>
      </c>
      <c r="AK956" s="37">
        <f t="shared" si="873"/>
        <v>4.7528884426691516</v>
      </c>
      <c r="AL956" s="37">
        <f t="shared" si="873"/>
        <v>4.7528884426691516</v>
      </c>
      <c r="AM956" s="37">
        <f t="shared" si="873"/>
        <v>4.7528884426691516</v>
      </c>
      <c r="AN956" s="37">
        <f t="shared" si="873"/>
        <v>4.7528884426691516</v>
      </c>
      <c r="AO956" s="37">
        <f t="shared" si="873"/>
        <v>4.7528884426691516</v>
      </c>
      <c r="AP956" s="39">
        <f>POSTTAX(INDEX(AP$184:AP$195,$D956),AP947,$E956)</f>
        <v>4.7528884426691516</v>
      </c>
    </row>
    <row r="957" spans="1:42" hidden="1" outlineLevel="2" x14ac:dyDescent="0.25">
      <c r="A957" s="5" t="s">
        <v>934</v>
      </c>
      <c r="B957" s="5" t="s">
        <v>875</v>
      </c>
      <c r="C957" s="5" t="s">
        <v>893</v>
      </c>
      <c r="D957" s="37">
        <f>INDEX(Inputs!$R$5:$R$132,MATCH($B957&amp;"|"&amp;$C957,Inputs!$A$5:$A$132,0))</f>
        <v>10</v>
      </c>
      <c r="E957" s="37">
        <f>INDEX(Inputs!$S$5:$S$132,MATCH($B957&amp;"|"&amp;$C957,Inputs!$A$5:$A$132,0))</f>
        <v>0.14000000000000001</v>
      </c>
      <c r="F957" s="36"/>
      <c r="G957" s="36"/>
      <c r="H957" s="5" t="str">
        <f>INDEX(Variables!$B$5:$B$65,MATCH($A957,Variables!$A$5:$A$65,0))&amp;IF($C957="",""," | "&amp;INDEX(Mapping!$B$5:$B$26,MATCH($C957,Mapping!$A$5:$A$26,0))&amp;" | "&amp;INDEX(Mapping!$B$30:$B$41,MATCH($B957,Mapping!$A$30:$A$41,0)))</f>
        <v>After-tax price | Construction | Kerosene</v>
      </c>
      <c r="I957" s="5" t="str">
        <f>INDEX(Variables!$C$5:$C$65,MATCH($A957,Variables!$A$5:$A$65,0))</f>
        <v>$/GJ real</v>
      </c>
      <c r="J957" s="5" t="str">
        <f>INDEX(Variables!$E$5:$E$65,MATCH($A957,Variables!$A$5:$A$65,0))</f>
        <v>max(rpb of the price fuel + nce x (1 + VAT rate), 0.01)</v>
      </c>
      <c r="K957" s="5"/>
      <c r="L957" s="23" t="str">
        <f>LOWER(Settings!$C$4)&amp;".mit."&amp;$A957&amp;IF($C957="","","."&amp;$C957&amp;"."&amp;$B957)&amp;IF(INDEX(Variables!$D$5:$D$65,MATCH($A957,Variables!$A$5:$A$65,0))="","","."&amp;INDEX(Variables!$D$5:$D$65,MATCH($A957,Variables!$A$5:$A$65,0)))&amp;"."&amp;L$5</f>
        <v>egy.mit.atp.cst.ker.e.1</v>
      </c>
      <c r="M957" s="38">
        <f t="shared" ref="M957:Y957" si="874">MAX(INDEX(M$184:M$195,$D957)+M948*(1+$E957),0.01)</f>
        <v>10.986063950621936</v>
      </c>
      <c r="N957" s="37">
        <f t="shared" si="874"/>
        <v>6.857917857789996</v>
      </c>
      <c r="O957" s="37">
        <f t="shared" si="874"/>
        <v>6.4691178449557931</v>
      </c>
      <c r="P957" s="37">
        <f t="shared" si="874"/>
        <v>6.4691178449557931</v>
      </c>
      <c r="Q957" s="37">
        <f t="shared" si="874"/>
        <v>6.4691178449557931</v>
      </c>
      <c r="R957" s="37">
        <f t="shared" si="874"/>
        <v>6.4691178449557931</v>
      </c>
      <c r="S957" s="37">
        <f t="shared" si="874"/>
        <v>6.4691178449557931</v>
      </c>
      <c r="T957" s="37">
        <f t="shared" si="874"/>
        <v>6.4691178449557931</v>
      </c>
      <c r="U957" s="37">
        <f t="shared" si="874"/>
        <v>6.4691178449557931</v>
      </c>
      <c r="V957" s="37">
        <f t="shared" si="874"/>
        <v>6.4691178449557931</v>
      </c>
      <c r="W957" s="37">
        <f t="shared" si="874"/>
        <v>6.4691178449557931</v>
      </c>
      <c r="X957" s="37">
        <f t="shared" si="874"/>
        <v>6.4691178449557931</v>
      </c>
      <c r="Y957" s="37">
        <f t="shared" si="874"/>
        <v>6.4691178449557931</v>
      </c>
      <c r="Z957" s="39">
        <f>POSTTAX(INDEX(Z$184:Z$195,$D957),Z948,$E957)</f>
        <v>6.4691178449557931</v>
      </c>
      <c r="AA957" s="39"/>
      <c r="AB957" s="23" t="str">
        <f>LOWER(Settings!$C$4)&amp;".mit."&amp;$A957&amp;IF($C957="","","."&amp;$C957&amp;"."&amp;$B957)&amp;IF(INDEX(Variables!$D$5:$D$65,MATCH($A957,Variables!$A$5:$A$65,0))="","","."&amp;INDEX(Variables!$D$5:$D$65,MATCH($A957,Variables!$A$5:$A$65,0)))&amp;"."&amp;AB$5</f>
        <v>egy.mit.atp.cst.ker.e.2</v>
      </c>
      <c r="AC957" s="38">
        <f t="shared" ref="AC957:AO957" si="875">MAX(INDEX(AC$184:AC$195,$D957)+AC948*(1+$E957),0.01)</f>
        <v>10.986063950621936</v>
      </c>
      <c r="AD957" s="37">
        <f t="shared" si="875"/>
        <v>6.857917857789996</v>
      </c>
      <c r="AE957" s="37">
        <f t="shared" si="875"/>
        <v>6.4691178449557931</v>
      </c>
      <c r="AF957" s="37">
        <f t="shared" si="875"/>
        <v>6.4691178449557931</v>
      </c>
      <c r="AG957" s="37">
        <f t="shared" si="875"/>
        <v>6.4691178449557931</v>
      </c>
      <c r="AH957" s="37">
        <f t="shared" si="875"/>
        <v>8.0147982449557933</v>
      </c>
      <c r="AI957" s="37">
        <f t="shared" si="875"/>
        <v>8.0147982449557933</v>
      </c>
      <c r="AJ957" s="37">
        <f t="shared" si="875"/>
        <v>8.0147982449557933</v>
      </c>
      <c r="AK957" s="37">
        <f t="shared" si="875"/>
        <v>8.0147982449557933</v>
      </c>
      <c r="AL957" s="37">
        <f t="shared" si="875"/>
        <v>8.0147982449557933</v>
      </c>
      <c r="AM957" s="37">
        <f t="shared" si="875"/>
        <v>8.0147982449557933</v>
      </c>
      <c r="AN957" s="37">
        <f t="shared" si="875"/>
        <v>8.0147982449557933</v>
      </c>
      <c r="AO957" s="37">
        <f t="shared" si="875"/>
        <v>8.0147982449557933</v>
      </c>
      <c r="AP957" s="39">
        <f>POSTTAX(INDEX(AP$184:AP$195,$D957),AP948,$E957)</f>
        <v>8.0147982449557933</v>
      </c>
    </row>
    <row r="958" spans="1:42" hidden="1" outlineLevel="2" x14ac:dyDescent="0.25">
      <c r="A958" s="5" t="s">
        <v>934</v>
      </c>
      <c r="B958" s="5" t="s">
        <v>876</v>
      </c>
      <c r="C958" s="5" t="s">
        <v>893</v>
      </c>
      <c r="D958" s="37">
        <f>INDEX(Inputs!$R$5:$R$132,MATCH($B958&amp;"|"&amp;$C958,Inputs!$A$5:$A$132,0))</f>
        <v>11</v>
      </c>
      <c r="E958" s="37">
        <f>INDEX(Inputs!$S$5:$S$132,MATCH($B958&amp;"|"&amp;$C958,Inputs!$A$5:$A$132,0))</f>
        <v>0.14000000000000001</v>
      </c>
      <c r="F958" s="36"/>
      <c r="G958" s="36"/>
      <c r="H958" s="5" t="str">
        <f>INDEX(Variables!$B$5:$B$65,MATCH($A958,Variables!$A$5:$A$65,0))&amp;IF($C958="",""," | "&amp;INDEX(Mapping!$B$5:$B$26,MATCH($C958,Mapping!$A$5:$A$26,0))&amp;" | "&amp;INDEX(Mapping!$B$30:$B$41,MATCH($B958,Mapping!$A$30:$A$41,0)))</f>
        <v>After-tax price | Construction | Other oil products</v>
      </c>
      <c r="I958" s="5" t="str">
        <f>INDEX(Variables!$C$5:$C$65,MATCH($A958,Variables!$A$5:$A$65,0))</f>
        <v>$/GJ real</v>
      </c>
      <c r="J958" s="5" t="str">
        <f>INDEX(Variables!$E$5:$E$65,MATCH($A958,Variables!$A$5:$A$65,0))</f>
        <v>max(rpb of the price fuel + nce x (1 + VAT rate), 0.01)</v>
      </c>
      <c r="K958" s="5"/>
      <c r="L958" s="23" t="str">
        <f>LOWER(Settings!$C$4)&amp;".mit."&amp;$A958&amp;IF($C958="","","."&amp;$C958&amp;"."&amp;$B958)&amp;IF(INDEX(Variables!$D$5:$D$65,MATCH($A958,Variables!$A$5:$A$65,0))="","","."&amp;INDEX(Variables!$D$5:$D$65,MATCH($A958,Variables!$A$5:$A$65,0)))&amp;"."&amp;L$5</f>
        <v>egy.mit.atp.cst.oop.e.1</v>
      </c>
      <c r="M958" s="38">
        <f t="shared" ref="M958:Y958" si="876">MAX(INDEX(M$184:M$195,$D958)+M949*(1+$E958),0.01)</f>
        <v>6.1565025275978833</v>
      </c>
      <c r="N958" s="37">
        <f t="shared" si="876"/>
        <v>4.8991170230239627</v>
      </c>
      <c r="O958" s="37">
        <f t="shared" si="876"/>
        <v>4.3171443814005652</v>
      </c>
      <c r="P958" s="37">
        <f t="shared" si="876"/>
        <v>4.3171443814005652</v>
      </c>
      <c r="Q958" s="37">
        <f t="shared" si="876"/>
        <v>4.3171443814005652</v>
      </c>
      <c r="R958" s="37">
        <f t="shared" si="876"/>
        <v>4.3171443814005652</v>
      </c>
      <c r="S958" s="37">
        <f t="shared" si="876"/>
        <v>4.3171443814005652</v>
      </c>
      <c r="T958" s="37">
        <f t="shared" si="876"/>
        <v>4.3171443814005652</v>
      </c>
      <c r="U958" s="37">
        <f t="shared" si="876"/>
        <v>4.3171443814005652</v>
      </c>
      <c r="V958" s="37">
        <f t="shared" si="876"/>
        <v>4.3171443814005652</v>
      </c>
      <c r="W958" s="37">
        <f t="shared" si="876"/>
        <v>4.3171443814005652</v>
      </c>
      <c r="X958" s="37">
        <f t="shared" si="876"/>
        <v>4.3171443814005652</v>
      </c>
      <c r="Y958" s="37">
        <f t="shared" si="876"/>
        <v>4.3171443814005652</v>
      </c>
      <c r="Z958" s="39">
        <f>POSTTAX(INDEX(Z$184:Z$195,$D958),Z949,$E958)</f>
        <v>4.3171443814005652</v>
      </c>
      <c r="AA958" s="39"/>
      <c r="AB958" s="23" t="str">
        <f>LOWER(Settings!$C$4)&amp;".mit."&amp;$A958&amp;IF($C958="","","."&amp;$C958&amp;"."&amp;$B958)&amp;IF(INDEX(Variables!$D$5:$D$65,MATCH($A958,Variables!$A$5:$A$65,0))="","","."&amp;INDEX(Variables!$D$5:$D$65,MATCH($A958,Variables!$A$5:$A$65,0)))&amp;"."&amp;AB$5</f>
        <v>egy.mit.atp.cst.oop.e.2</v>
      </c>
      <c r="AC958" s="38">
        <f t="shared" ref="AC958:AO958" si="877">MAX(INDEX(AC$184:AC$195,$D958)+AC949*(1+$E958),0.01)</f>
        <v>6.1565025275978833</v>
      </c>
      <c r="AD958" s="37">
        <f t="shared" si="877"/>
        <v>4.8991170230239627</v>
      </c>
      <c r="AE958" s="37">
        <f t="shared" si="877"/>
        <v>4.3171443814005652</v>
      </c>
      <c r="AF958" s="37">
        <f t="shared" si="877"/>
        <v>4.3171443814005652</v>
      </c>
      <c r="AG958" s="37">
        <f t="shared" si="877"/>
        <v>4.3171443814005652</v>
      </c>
      <c r="AH958" s="37">
        <f t="shared" si="877"/>
        <v>6.065904381400566</v>
      </c>
      <c r="AI958" s="37">
        <f t="shared" si="877"/>
        <v>6.065904381400566</v>
      </c>
      <c r="AJ958" s="37">
        <f t="shared" si="877"/>
        <v>6.065904381400566</v>
      </c>
      <c r="AK958" s="37">
        <f t="shared" si="877"/>
        <v>6.065904381400566</v>
      </c>
      <c r="AL958" s="37">
        <f t="shared" si="877"/>
        <v>6.065904381400566</v>
      </c>
      <c r="AM958" s="37">
        <f t="shared" si="877"/>
        <v>6.065904381400566</v>
      </c>
      <c r="AN958" s="37">
        <f t="shared" si="877"/>
        <v>6.065904381400566</v>
      </c>
      <c r="AO958" s="37">
        <f t="shared" si="877"/>
        <v>6.065904381400566</v>
      </c>
      <c r="AP958" s="39">
        <f>POSTTAX(INDEX(AP$184:AP$195,$D958),AP949,$E958)</f>
        <v>6.065904381400566</v>
      </c>
    </row>
    <row r="959" spans="1:42" hidden="1" outlineLevel="2" x14ac:dyDescent="0.25">
      <c r="A959" s="5" t="s">
        <v>934</v>
      </c>
      <c r="B959" s="5" t="s">
        <v>877</v>
      </c>
      <c r="C959" s="5" t="s">
        <v>893</v>
      </c>
      <c r="D959" s="37">
        <f>INDEX(Inputs!$R$5:$R$132,MATCH($B959&amp;"|"&amp;$C959,Inputs!$A$5:$A$132,0))</f>
        <v>12</v>
      </c>
      <c r="E959" s="37">
        <f>INDEX(Inputs!$S$5:$S$132,MATCH($B959&amp;"|"&amp;$C959,Inputs!$A$5:$A$132,0))</f>
        <v>0</v>
      </c>
      <c r="F959" s="36"/>
      <c r="G959" s="36"/>
      <c r="H959" s="5" t="str">
        <f>INDEX(Variables!$B$5:$B$65,MATCH($A959,Variables!$A$5:$A$65,0))&amp;IF($C959="",""," | "&amp;INDEX(Mapping!$B$5:$B$26,MATCH($C959,Mapping!$A$5:$A$26,0))&amp;" | "&amp;INDEX(Mapping!$B$30:$B$41,MATCH($B959,Mapping!$A$30:$A$41,0)))</f>
        <v>After-tax price | Construction | Biomass</v>
      </c>
      <c r="I959" s="5" t="str">
        <f>INDEX(Variables!$C$5:$C$65,MATCH($A959,Variables!$A$5:$A$65,0))</f>
        <v>$/GJ real</v>
      </c>
      <c r="J959" s="5" t="str">
        <f>INDEX(Variables!$E$5:$E$65,MATCH($A959,Variables!$A$5:$A$65,0))</f>
        <v>max(rpb of the price fuel + nce x (1 + VAT rate), 0.01)</v>
      </c>
      <c r="K959" s="5"/>
      <c r="L959" s="23" t="str">
        <f>LOWER(Settings!$C$4)&amp;".mit."&amp;$A959&amp;IF($C959="","","."&amp;$C959&amp;"."&amp;$B959)&amp;IF(INDEX(Variables!$D$5:$D$65,MATCH($A959,Variables!$A$5:$A$65,0))="","","."&amp;INDEX(Variables!$D$5:$D$65,MATCH($A959,Variables!$A$5:$A$65,0)))&amp;"."&amp;L$5</f>
        <v>egy.mit.atp.cst.bio.e.1</v>
      </c>
      <c r="M959" s="38">
        <f t="shared" ref="M959:Y959" si="878">MAX(INDEX(M$184:M$195,$D959)+M950*(1+$E959),0.01)</f>
        <v>14.470551096834159</v>
      </c>
      <c r="N959" s="37">
        <f t="shared" si="878"/>
        <v>14.470200555728038</v>
      </c>
      <c r="O959" s="37">
        <f t="shared" si="878"/>
        <v>14.470971901687905</v>
      </c>
      <c r="P959" s="37">
        <f t="shared" si="878"/>
        <v>14.470971901687905</v>
      </c>
      <c r="Q959" s="37">
        <f t="shared" si="878"/>
        <v>14.470971901687905</v>
      </c>
      <c r="R959" s="37">
        <f t="shared" si="878"/>
        <v>14.470971901687905</v>
      </c>
      <c r="S959" s="37">
        <f t="shared" si="878"/>
        <v>14.470971901687905</v>
      </c>
      <c r="T959" s="37">
        <f t="shared" si="878"/>
        <v>14.470971901687905</v>
      </c>
      <c r="U959" s="37">
        <f t="shared" si="878"/>
        <v>14.470971901687905</v>
      </c>
      <c r="V959" s="37">
        <f t="shared" si="878"/>
        <v>14.470971901687905</v>
      </c>
      <c r="W959" s="37">
        <f t="shared" si="878"/>
        <v>14.470971901687905</v>
      </c>
      <c r="X959" s="37">
        <f t="shared" si="878"/>
        <v>14.470971901687905</v>
      </c>
      <c r="Y959" s="37">
        <f t="shared" si="878"/>
        <v>14.470971901687905</v>
      </c>
      <c r="Z959" s="39">
        <f>POSTTAX(INDEX(Z$184:Z$195,$D959),Z950,$E959)</f>
        <v>14.470971901687905</v>
      </c>
      <c r="AA959" s="39"/>
      <c r="AB959" s="23" t="str">
        <f>LOWER(Settings!$C$4)&amp;".mit."&amp;$A959&amp;IF($C959="","","."&amp;$C959&amp;"."&amp;$B959)&amp;IF(INDEX(Variables!$D$5:$D$65,MATCH($A959,Variables!$A$5:$A$65,0))="","","."&amp;INDEX(Variables!$D$5:$D$65,MATCH($A959,Variables!$A$5:$A$65,0)))&amp;"."&amp;AB$5</f>
        <v>egy.mit.atp.cst.bio.e.2</v>
      </c>
      <c r="AC959" s="38">
        <f t="shared" ref="AC959:AO959" si="879">MAX(INDEX(AC$184:AC$195,$D959)+AC950*(1+$E959),0.01)</f>
        <v>14.470551096834159</v>
      </c>
      <c r="AD959" s="37">
        <f t="shared" si="879"/>
        <v>14.470200555728038</v>
      </c>
      <c r="AE959" s="37">
        <f t="shared" si="879"/>
        <v>14.470971901687905</v>
      </c>
      <c r="AF959" s="37">
        <f t="shared" si="879"/>
        <v>14.470971901687905</v>
      </c>
      <c r="AG959" s="37">
        <f t="shared" si="879"/>
        <v>14.470971901687905</v>
      </c>
      <c r="AH959" s="37">
        <f t="shared" si="879"/>
        <v>14.470971901687905</v>
      </c>
      <c r="AI959" s="37">
        <f t="shared" si="879"/>
        <v>14.470971901687905</v>
      </c>
      <c r="AJ959" s="37">
        <f t="shared" si="879"/>
        <v>14.470971901687905</v>
      </c>
      <c r="AK959" s="37">
        <f t="shared" si="879"/>
        <v>14.470971901687905</v>
      </c>
      <c r="AL959" s="37">
        <f t="shared" si="879"/>
        <v>14.470971901687905</v>
      </c>
      <c r="AM959" s="37">
        <f t="shared" si="879"/>
        <v>14.470971901687905</v>
      </c>
      <c r="AN959" s="37">
        <f t="shared" si="879"/>
        <v>14.470971901687905</v>
      </c>
      <c r="AO959" s="37">
        <f t="shared" si="879"/>
        <v>14.470971901687905</v>
      </c>
      <c r="AP959" s="39">
        <f>POSTTAX(INDEX(AP$184:AP$195,$D959),AP950,$E959)</f>
        <v>14.470971901687905</v>
      </c>
    </row>
    <row r="960" spans="1:42" hidden="1" outlineLevel="2" x14ac:dyDescent="0.25"/>
    <row r="961" spans="1:42" hidden="1" outlineLevel="2" x14ac:dyDescent="0.25">
      <c r="A961" s="5" t="s">
        <v>935</v>
      </c>
      <c r="B961" s="5" t="s">
        <v>869</v>
      </c>
      <c r="C961" s="5" t="s">
        <v>893</v>
      </c>
      <c r="D961" s="37">
        <f>INDEX(Inputs!$M$5:$M$132,MATCH($B961&amp;"|"&amp;$C961,Inputs!$A$5:$A$132,0))</f>
        <v>4</v>
      </c>
      <c r="E961" s="37">
        <f>INDEX(Inputs!$T$5:$T$132,MATCH($B961&amp;"|"&amp;$C961,Inputs!$A$5:$A$132,0))</f>
        <v>0.1</v>
      </c>
      <c r="F961" s="37">
        <f>INDEX(Inputs!$K$5:$K$132,MATCH($B961&amp;"|"&amp;$C961,Inputs!$A$5:$A$132,0))</f>
        <v>15</v>
      </c>
      <c r="G961" s="36"/>
      <c r="H961" s="5" t="str">
        <f>INDEX(Variables!$B$5:$B$65,MATCH($A961,Variables!$A$5:$A$65,0))&amp;IF($C961="",""," | "&amp;INDEX(Mapping!$B$5:$B$26,MATCH($C961,Mapping!$A$5:$A$26,0))&amp;" | "&amp;INDEX(Mapping!$B$30:$B$41,MATCH($B961,Mapping!$A$30:$A$41,0)))</f>
        <v>Shadow price on the efficiency margin | Construction | Coal</v>
      </c>
      <c r="I961" s="5" t="str">
        <f>INDEX(Variables!$C$5:$C$65,MATCH($A961,Variables!$A$5:$A$65,0))</f>
        <v>$/GJ</v>
      </c>
      <c r="J961" s="5" t="str">
        <f>INDEX(Variables!$E$5:$E$65,MATCH($A961,Variables!$A$5:$A$65,0))</f>
        <v>Sector shadow price x EF x share</v>
      </c>
      <c r="K961" s="5"/>
      <c r="L961" s="23" t="str">
        <f>LOWER(Settings!$C$4)&amp;".mit."&amp;$A961&amp;IF($C961="","","."&amp;$C961&amp;"."&amp;$B961)&amp;IF(INDEX(Variables!$D$5:$D$65,MATCH($A961,Variables!$A$5:$A$65,0))="","","."&amp;INDEX(Variables!$D$5:$D$65,MATCH($A961,Variables!$A$5:$A$65,0)))&amp;"."&amp;L$5</f>
        <v>egy.mit.shp.cst.coa.1</v>
      </c>
      <c r="M961" s="38">
        <f t="shared" ref="M961:Z968" si="880">INDEX(M$127:M$130,$D961)*$E961*INDEX(M$131:M$147,$F961)</f>
        <v>0</v>
      </c>
      <c r="N961" s="37">
        <f t="shared" si="880"/>
        <v>0</v>
      </c>
      <c r="O961" s="37">
        <f t="shared" si="880"/>
        <v>0</v>
      </c>
      <c r="P961" s="37">
        <f t="shared" si="880"/>
        <v>0</v>
      </c>
      <c r="Q961" s="37">
        <f t="shared" si="880"/>
        <v>0</v>
      </c>
      <c r="R961" s="37">
        <f t="shared" si="880"/>
        <v>0</v>
      </c>
      <c r="S961" s="37">
        <f t="shared" si="880"/>
        <v>0</v>
      </c>
      <c r="T961" s="37">
        <f t="shared" si="880"/>
        <v>0</v>
      </c>
      <c r="U961" s="37">
        <f t="shared" si="880"/>
        <v>0</v>
      </c>
      <c r="V961" s="37">
        <f t="shared" si="880"/>
        <v>0</v>
      </c>
      <c r="W961" s="37">
        <f t="shared" si="880"/>
        <v>0</v>
      </c>
      <c r="X961" s="37">
        <f t="shared" si="880"/>
        <v>0</v>
      </c>
      <c r="Y961" s="37">
        <f t="shared" si="880"/>
        <v>0</v>
      </c>
      <c r="Z961" s="37">
        <f t="shared" si="880"/>
        <v>0</v>
      </c>
      <c r="AA961" s="37"/>
      <c r="AB961" s="23" t="str">
        <f>LOWER(Settings!$C$4)&amp;".mit."&amp;$A961&amp;IF($C961="","","."&amp;$C961&amp;"."&amp;$B961)&amp;IF(INDEX(Variables!$D$5:$D$65,MATCH($A961,Variables!$A$5:$A$65,0))="","","."&amp;INDEX(Variables!$D$5:$D$65,MATCH($A961,Variables!$A$5:$A$65,0)))&amp;"."&amp;AB$5</f>
        <v>egy.mit.shp.cst.coa.2</v>
      </c>
      <c r="AC961" s="38">
        <f t="shared" ref="AC961:AP968" si="881">INDEX(AC$127:AC$130,$D961)*$E961*INDEX(AC$131:AC$147,$F961)</f>
        <v>0</v>
      </c>
      <c r="AD961" s="37">
        <f t="shared" si="881"/>
        <v>0</v>
      </c>
      <c r="AE961" s="37">
        <f t="shared" si="881"/>
        <v>0</v>
      </c>
      <c r="AF961" s="37">
        <f t="shared" si="881"/>
        <v>0</v>
      </c>
      <c r="AG961" s="37">
        <f t="shared" si="881"/>
        <v>0</v>
      </c>
      <c r="AH961" s="37">
        <f t="shared" si="881"/>
        <v>0</v>
      </c>
      <c r="AI961" s="37">
        <f t="shared" si="881"/>
        <v>0</v>
      </c>
      <c r="AJ961" s="37">
        <f t="shared" si="881"/>
        <v>0</v>
      </c>
      <c r="AK961" s="37">
        <f t="shared" si="881"/>
        <v>0</v>
      </c>
      <c r="AL961" s="37">
        <f t="shared" si="881"/>
        <v>0</v>
      </c>
      <c r="AM961" s="37">
        <f t="shared" si="881"/>
        <v>0</v>
      </c>
      <c r="AN961" s="37">
        <f t="shared" si="881"/>
        <v>0</v>
      </c>
      <c r="AO961" s="37">
        <f t="shared" si="881"/>
        <v>0</v>
      </c>
      <c r="AP961" s="37">
        <f t="shared" si="881"/>
        <v>0</v>
      </c>
    </row>
    <row r="962" spans="1:42" hidden="1" outlineLevel="2" x14ac:dyDescent="0.25">
      <c r="A962" s="5" t="s">
        <v>935</v>
      </c>
      <c r="B962" s="5" t="s">
        <v>871</v>
      </c>
      <c r="C962" s="5" t="s">
        <v>893</v>
      </c>
      <c r="D962" s="37">
        <f>INDEX(Inputs!$M$5:$M$132,MATCH($B962&amp;"|"&amp;$C962,Inputs!$A$5:$A$132,0))</f>
        <v>4</v>
      </c>
      <c r="E962" s="37">
        <f>INDEX(Inputs!$T$5:$T$132,MATCH($B962&amp;"|"&amp;$C962,Inputs!$A$5:$A$132,0))</f>
        <v>5.5800000000000002E-2</v>
      </c>
      <c r="F962" s="37">
        <f>INDEX(Inputs!$K$5:$K$132,MATCH($B962&amp;"|"&amp;$C962,Inputs!$A$5:$A$132,0))</f>
        <v>15</v>
      </c>
      <c r="G962" s="36"/>
      <c r="H962" s="5" t="str">
        <f>INDEX(Variables!$B$5:$B$65,MATCH($A962,Variables!$A$5:$A$65,0))&amp;IF($C962="",""," | "&amp;INDEX(Mapping!$B$5:$B$26,MATCH($C962,Mapping!$A$5:$A$26,0))&amp;" | "&amp;INDEX(Mapping!$B$30:$B$41,MATCH($B962,Mapping!$A$30:$A$41,0)))</f>
        <v>Shadow price on the efficiency margin | Construction | Natural gas</v>
      </c>
      <c r="I962" s="5" t="str">
        <f>INDEX(Variables!$C$5:$C$65,MATCH($A962,Variables!$A$5:$A$65,0))</f>
        <v>$/GJ</v>
      </c>
      <c r="J962" s="5" t="str">
        <f>INDEX(Variables!$E$5:$E$65,MATCH($A962,Variables!$A$5:$A$65,0))</f>
        <v>Sector shadow price x EF x share</v>
      </c>
      <c r="K962" s="5"/>
      <c r="L962" s="23" t="str">
        <f>LOWER(Settings!$C$4)&amp;".mit."&amp;$A962&amp;IF($C962="","","."&amp;$C962&amp;"."&amp;$B962)&amp;IF(INDEX(Variables!$D$5:$D$65,MATCH($A962,Variables!$A$5:$A$65,0))="","","."&amp;INDEX(Variables!$D$5:$D$65,MATCH($A962,Variables!$A$5:$A$65,0)))&amp;"."&amp;L$5</f>
        <v>egy.mit.shp.cst.nga.1</v>
      </c>
      <c r="M962" s="38">
        <f t="shared" si="880"/>
        <v>0</v>
      </c>
      <c r="N962" s="37">
        <f t="shared" si="880"/>
        <v>0</v>
      </c>
      <c r="O962" s="37">
        <f t="shared" si="880"/>
        <v>0</v>
      </c>
      <c r="P962" s="37">
        <f t="shared" si="880"/>
        <v>0</v>
      </c>
      <c r="Q962" s="37">
        <f t="shared" si="880"/>
        <v>0</v>
      </c>
      <c r="R962" s="37">
        <f t="shared" si="880"/>
        <v>0</v>
      </c>
      <c r="S962" s="37">
        <f t="shared" si="880"/>
        <v>0</v>
      </c>
      <c r="T962" s="37">
        <f t="shared" si="880"/>
        <v>0</v>
      </c>
      <c r="U962" s="37">
        <f t="shared" si="880"/>
        <v>0</v>
      </c>
      <c r="V962" s="37">
        <f t="shared" si="880"/>
        <v>0</v>
      </c>
      <c r="W962" s="37">
        <f t="shared" si="880"/>
        <v>0</v>
      </c>
      <c r="X962" s="37">
        <f t="shared" si="880"/>
        <v>0</v>
      </c>
      <c r="Y962" s="37">
        <f t="shared" si="880"/>
        <v>0</v>
      </c>
      <c r="Z962" s="37">
        <f t="shared" si="880"/>
        <v>0</v>
      </c>
      <c r="AA962" s="37"/>
      <c r="AB962" s="23" t="str">
        <f>LOWER(Settings!$C$4)&amp;".mit."&amp;$A962&amp;IF($C962="","","."&amp;$C962&amp;"."&amp;$B962)&amp;IF(INDEX(Variables!$D$5:$D$65,MATCH($A962,Variables!$A$5:$A$65,0))="","","."&amp;INDEX(Variables!$D$5:$D$65,MATCH($A962,Variables!$A$5:$A$65,0)))&amp;"."&amp;AB$5</f>
        <v>egy.mit.shp.cst.nga.2</v>
      </c>
      <c r="AC962" s="38">
        <f t="shared" si="881"/>
        <v>0</v>
      </c>
      <c r="AD962" s="37">
        <f t="shared" si="881"/>
        <v>0</v>
      </c>
      <c r="AE962" s="37">
        <f t="shared" si="881"/>
        <v>0</v>
      </c>
      <c r="AF962" s="37">
        <f t="shared" si="881"/>
        <v>0</v>
      </c>
      <c r="AG962" s="37">
        <f t="shared" si="881"/>
        <v>0</v>
      </c>
      <c r="AH962" s="37">
        <f t="shared" si="881"/>
        <v>0</v>
      </c>
      <c r="AI962" s="37">
        <f t="shared" si="881"/>
        <v>0</v>
      </c>
      <c r="AJ962" s="37">
        <f t="shared" si="881"/>
        <v>0</v>
      </c>
      <c r="AK962" s="37">
        <f t="shared" si="881"/>
        <v>0</v>
      </c>
      <c r="AL962" s="37">
        <f t="shared" si="881"/>
        <v>0</v>
      </c>
      <c r="AM962" s="37">
        <f t="shared" si="881"/>
        <v>0</v>
      </c>
      <c r="AN962" s="37">
        <f t="shared" si="881"/>
        <v>0</v>
      </c>
      <c r="AO962" s="37">
        <f t="shared" si="881"/>
        <v>0</v>
      </c>
      <c r="AP962" s="37">
        <f t="shared" si="881"/>
        <v>0</v>
      </c>
    </row>
    <row r="963" spans="1:42" hidden="1" outlineLevel="2" x14ac:dyDescent="0.25">
      <c r="A963" s="5" t="s">
        <v>935</v>
      </c>
      <c r="B963" s="5" t="s">
        <v>872</v>
      </c>
      <c r="C963" s="5" t="s">
        <v>893</v>
      </c>
      <c r="D963" s="37">
        <f>INDEX(Inputs!$M$5:$M$132,MATCH($B963&amp;"|"&amp;$C963,Inputs!$A$5:$A$132,0))</f>
        <v>4</v>
      </c>
      <c r="E963" s="37">
        <f>INDEX(Inputs!$T$5:$T$132,MATCH($B963&amp;"|"&amp;$C963,Inputs!$A$5:$A$132,0))</f>
        <v>6.7793000000000006E-2</v>
      </c>
      <c r="F963" s="37">
        <f>INDEX(Inputs!$K$5:$K$132,MATCH($B963&amp;"|"&amp;$C963,Inputs!$A$5:$A$132,0))</f>
        <v>15</v>
      </c>
      <c r="G963" s="36"/>
      <c r="H963" s="5" t="str">
        <f>INDEX(Variables!$B$5:$B$65,MATCH($A963,Variables!$A$5:$A$65,0))&amp;IF($C963="",""," | "&amp;INDEX(Mapping!$B$5:$B$26,MATCH($C963,Mapping!$A$5:$A$26,0))&amp;" | "&amp;INDEX(Mapping!$B$30:$B$41,MATCH($B963,Mapping!$A$30:$A$41,0)))</f>
        <v>Shadow price on the efficiency margin | Construction | Gasoline</v>
      </c>
      <c r="I963" s="5" t="str">
        <f>INDEX(Variables!$C$5:$C$65,MATCH($A963,Variables!$A$5:$A$65,0))</f>
        <v>$/GJ</v>
      </c>
      <c r="J963" s="5" t="str">
        <f>INDEX(Variables!$E$5:$E$65,MATCH($A963,Variables!$A$5:$A$65,0))</f>
        <v>Sector shadow price x EF x share</v>
      </c>
      <c r="K963" s="5"/>
      <c r="L963" s="23" t="str">
        <f>LOWER(Settings!$C$4)&amp;".mit."&amp;$A963&amp;IF($C963="","","."&amp;$C963&amp;"."&amp;$B963)&amp;IF(INDEX(Variables!$D$5:$D$65,MATCH($A963,Variables!$A$5:$A$65,0))="","","."&amp;INDEX(Variables!$D$5:$D$65,MATCH($A963,Variables!$A$5:$A$65,0)))&amp;"."&amp;L$5</f>
        <v>egy.mit.shp.cst.gso.1</v>
      </c>
      <c r="M963" s="38">
        <f t="shared" si="880"/>
        <v>0</v>
      </c>
      <c r="N963" s="37">
        <f t="shared" si="880"/>
        <v>0</v>
      </c>
      <c r="O963" s="37">
        <f t="shared" si="880"/>
        <v>0</v>
      </c>
      <c r="P963" s="37">
        <f t="shared" si="880"/>
        <v>0</v>
      </c>
      <c r="Q963" s="37">
        <f t="shared" si="880"/>
        <v>0</v>
      </c>
      <c r="R963" s="37">
        <f t="shared" si="880"/>
        <v>0</v>
      </c>
      <c r="S963" s="37">
        <f t="shared" si="880"/>
        <v>0</v>
      </c>
      <c r="T963" s="37">
        <f t="shared" si="880"/>
        <v>0</v>
      </c>
      <c r="U963" s="37">
        <f t="shared" si="880"/>
        <v>0</v>
      </c>
      <c r="V963" s="37">
        <f t="shared" si="880"/>
        <v>0</v>
      </c>
      <c r="W963" s="37">
        <f t="shared" si="880"/>
        <v>0</v>
      </c>
      <c r="X963" s="37">
        <f t="shared" si="880"/>
        <v>0</v>
      </c>
      <c r="Y963" s="37">
        <f t="shared" si="880"/>
        <v>0</v>
      </c>
      <c r="Z963" s="37">
        <f t="shared" si="880"/>
        <v>0</v>
      </c>
      <c r="AA963" s="37"/>
      <c r="AB963" s="23" t="str">
        <f>LOWER(Settings!$C$4)&amp;".mit."&amp;$A963&amp;IF($C963="","","."&amp;$C963&amp;"."&amp;$B963)&amp;IF(INDEX(Variables!$D$5:$D$65,MATCH($A963,Variables!$A$5:$A$65,0))="","","."&amp;INDEX(Variables!$D$5:$D$65,MATCH($A963,Variables!$A$5:$A$65,0)))&amp;"."&amp;AB$5</f>
        <v>egy.mit.shp.cst.gso.2</v>
      </c>
      <c r="AC963" s="38">
        <f t="shared" si="881"/>
        <v>0</v>
      </c>
      <c r="AD963" s="37">
        <f t="shared" si="881"/>
        <v>0</v>
      </c>
      <c r="AE963" s="37">
        <f t="shared" si="881"/>
        <v>0</v>
      </c>
      <c r="AF963" s="37">
        <f t="shared" si="881"/>
        <v>0</v>
      </c>
      <c r="AG963" s="37">
        <f t="shared" si="881"/>
        <v>0</v>
      </c>
      <c r="AH963" s="37">
        <f t="shared" si="881"/>
        <v>0</v>
      </c>
      <c r="AI963" s="37">
        <f t="shared" si="881"/>
        <v>0</v>
      </c>
      <c r="AJ963" s="37">
        <f t="shared" si="881"/>
        <v>0</v>
      </c>
      <c r="AK963" s="37">
        <f t="shared" si="881"/>
        <v>0</v>
      </c>
      <c r="AL963" s="37">
        <f t="shared" si="881"/>
        <v>0</v>
      </c>
      <c r="AM963" s="37">
        <f t="shared" si="881"/>
        <v>0</v>
      </c>
      <c r="AN963" s="37">
        <f t="shared" si="881"/>
        <v>0</v>
      </c>
      <c r="AO963" s="37">
        <f t="shared" si="881"/>
        <v>0</v>
      </c>
      <c r="AP963" s="37">
        <f t="shared" si="881"/>
        <v>0</v>
      </c>
    </row>
    <row r="964" spans="1:42" hidden="1" outlineLevel="2" x14ac:dyDescent="0.25">
      <c r="A964" s="5" t="s">
        <v>935</v>
      </c>
      <c r="B964" s="5" t="s">
        <v>873</v>
      </c>
      <c r="C964" s="5" t="s">
        <v>893</v>
      </c>
      <c r="D964" s="37">
        <f>INDEX(Inputs!$M$5:$M$132,MATCH($B964&amp;"|"&amp;$C964,Inputs!$A$5:$A$132,0))</f>
        <v>4</v>
      </c>
      <c r="E964" s="37">
        <f>INDEX(Inputs!$T$5:$T$132,MATCH($B964&amp;"|"&amp;$C964,Inputs!$A$5:$A$132,0))</f>
        <v>7.1844999999999992E-2</v>
      </c>
      <c r="F964" s="37">
        <f>INDEX(Inputs!$K$5:$K$132,MATCH($B964&amp;"|"&amp;$C964,Inputs!$A$5:$A$132,0))</f>
        <v>15</v>
      </c>
      <c r="G964" s="36"/>
      <c r="H964" s="5" t="str">
        <f>INDEX(Variables!$B$5:$B$65,MATCH($A964,Variables!$A$5:$A$65,0))&amp;IF($C964="",""," | "&amp;INDEX(Mapping!$B$5:$B$26,MATCH($C964,Mapping!$A$5:$A$26,0))&amp;" | "&amp;INDEX(Mapping!$B$30:$B$41,MATCH($B964,Mapping!$A$30:$A$41,0)))</f>
        <v>Shadow price on the efficiency margin | Construction | Diesel</v>
      </c>
      <c r="I964" s="5" t="str">
        <f>INDEX(Variables!$C$5:$C$65,MATCH($A964,Variables!$A$5:$A$65,0))</f>
        <v>$/GJ</v>
      </c>
      <c r="J964" s="5" t="str">
        <f>INDEX(Variables!$E$5:$E$65,MATCH($A964,Variables!$A$5:$A$65,0))</f>
        <v>Sector shadow price x EF x share</v>
      </c>
      <c r="K964" s="5"/>
      <c r="L964" s="23" t="str">
        <f>LOWER(Settings!$C$4)&amp;".mit."&amp;$A964&amp;IF($C964="","","."&amp;$C964&amp;"."&amp;$B964)&amp;IF(INDEX(Variables!$D$5:$D$65,MATCH($A964,Variables!$A$5:$A$65,0))="","","."&amp;INDEX(Variables!$D$5:$D$65,MATCH($A964,Variables!$A$5:$A$65,0)))&amp;"."&amp;L$5</f>
        <v>egy.mit.shp.cst.die.1</v>
      </c>
      <c r="M964" s="38">
        <f t="shared" si="880"/>
        <v>0</v>
      </c>
      <c r="N964" s="37">
        <f t="shared" si="880"/>
        <v>0</v>
      </c>
      <c r="O964" s="37">
        <f t="shared" si="880"/>
        <v>0</v>
      </c>
      <c r="P964" s="37">
        <f t="shared" si="880"/>
        <v>0</v>
      </c>
      <c r="Q964" s="37">
        <f t="shared" si="880"/>
        <v>0</v>
      </c>
      <c r="R964" s="37">
        <f t="shared" si="880"/>
        <v>0</v>
      </c>
      <c r="S964" s="37">
        <f t="shared" si="880"/>
        <v>0</v>
      </c>
      <c r="T964" s="37">
        <f t="shared" si="880"/>
        <v>0</v>
      </c>
      <c r="U964" s="37">
        <f t="shared" si="880"/>
        <v>0</v>
      </c>
      <c r="V964" s="37">
        <f t="shared" si="880"/>
        <v>0</v>
      </c>
      <c r="W964" s="37">
        <f t="shared" si="880"/>
        <v>0</v>
      </c>
      <c r="X964" s="37">
        <f t="shared" si="880"/>
        <v>0</v>
      </c>
      <c r="Y964" s="37">
        <f t="shared" si="880"/>
        <v>0</v>
      </c>
      <c r="Z964" s="37">
        <f t="shared" si="880"/>
        <v>0</v>
      </c>
      <c r="AA964" s="37"/>
      <c r="AB964" s="23" t="str">
        <f>LOWER(Settings!$C$4)&amp;".mit."&amp;$A964&amp;IF($C964="","","."&amp;$C964&amp;"."&amp;$B964)&amp;IF(INDEX(Variables!$D$5:$D$65,MATCH($A964,Variables!$A$5:$A$65,0))="","","."&amp;INDEX(Variables!$D$5:$D$65,MATCH($A964,Variables!$A$5:$A$65,0)))&amp;"."&amp;AB$5</f>
        <v>egy.mit.shp.cst.die.2</v>
      </c>
      <c r="AC964" s="38">
        <f t="shared" si="881"/>
        <v>0</v>
      </c>
      <c r="AD964" s="37">
        <f t="shared" si="881"/>
        <v>0</v>
      </c>
      <c r="AE964" s="37">
        <f t="shared" si="881"/>
        <v>0</v>
      </c>
      <c r="AF964" s="37">
        <f t="shared" si="881"/>
        <v>0</v>
      </c>
      <c r="AG964" s="37">
        <f t="shared" si="881"/>
        <v>0</v>
      </c>
      <c r="AH964" s="37">
        <f t="shared" si="881"/>
        <v>0</v>
      </c>
      <c r="AI964" s="37">
        <f t="shared" si="881"/>
        <v>0</v>
      </c>
      <c r="AJ964" s="37">
        <f t="shared" si="881"/>
        <v>0</v>
      </c>
      <c r="AK964" s="37">
        <f t="shared" si="881"/>
        <v>0</v>
      </c>
      <c r="AL964" s="37">
        <f t="shared" si="881"/>
        <v>0</v>
      </c>
      <c r="AM964" s="37">
        <f t="shared" si="881"/>
        <v>0</v>
      </c>
      <c r="AN964" s="37">
        <f t="shared" si="881"/>
        <v>0</v>
      </c>
      <c r="AO964" s="37">
        <f t="shared" si="881"/>
        <v>0</v>
      </c>
      <c r="AP964" s="37">
        <f t="shared" si="881"/>
        <v>0</v>
      </c>
    </row>
    <row r="965" spans="1:42" hidden="1" outlineLevel="2" x14ac:dyDescent="0.25">
      <c r="A965" s="5" t="s">
        <v>935</v>
      </c>
      <c r="B965" s="5" t="s">
        <v>874</v>
      </c>
      <c r="C965" s="5" t="s">
        <v>893</v>
      </c>
      <c r="D965" s="37">
        <f>INDEX(Inputs!$M$5:$M$132,MATCH($B965&amp;"|"&amp;$C965,Inputs!$A$5:$A$132,0))</f>
        <v>4</v>
      </c>
      <c r="E965" s="37">
        <f>INDEX(Inputs!$T$5:$T$132,MATCH($B965&amp;"|"&amp;$C965,Inputs!$A$5:$A$132,0))</f>
        <v>6.8599999999999994E-2</v>
      </c>
      <c r="F965" s="37">
        <f>INDEX(Inputs!$K$5:$K$132,MATCH($B965&amp;"|"&amp;$C965,Inputs!$A$5:$A$132,0))</f>
        <v>15</v>
      </c>
      <c r="G965" s="36"/>
      <c r="H965" s="5" t="str">
        <f>INDEX(Variables!$B$5:$B$65,MATCH($A965,Variables!$A$5:$A$65,0))&amp;IF($C965="",""," | "&amp;INDEX(Mapping!$B$5:$B$26,MATCH($C965,Mapping!$A$5:$A$26,0))&amp;" | "&amp;INDEX(Mapping!$B$30:$B$41,MATCH($B965,Mapping!$A$30:$A$41,0)))</f>
        <v>Shadow price on the efficiency margin | Construction | LPG</v>
      </c>
      <c r="I965" s="5" t="str">
        <f>INDEX(Variables!$C$5:$C$65,MATCH($A965,Variables!$A$5:$A$65,0))</f>
        <v>$/GJ</v>
      </c>
      <c r="J965" s="5" t="str">
        <f>INDEX(Variables!$E$5:$E$65,MATCH($A965,Variables!$A$5:$A$65,0))</f>
        <v>Sector shadow price x EF x share</v>
      </c>
      <c r="K965" s="5"/>
      <c r="L965" s="23" t="str">
        <f>LOWER(Settings!$C$4)&amp;".mit."&amp;$A965&amp;IF($C965="","","."&amp;$C965&amp;"."&amp;$B965)&amp;IF(INDEX(Variables!$D$5:$D$65,MATCH($A965,Variables!$A$5:$A$65,0))="","","."&amp;INDEX(Variables!$D$5:$D$65,MATCH($A965,Variables!$A$5:$A$65,0)))&amp;"."&amp;L$5</f>
        <v>egy.mit.shp.cst.lpg.1</v>
      </c>
      <c r="M965" s="38">
        <f t="shared" si="880"/>
        <v>0</v>
      </c>
      <c r="N965" s="37">
        <f t="shared" si="880"/>
        <v>0</v>
      </c>
      <c r="O965" s="37">
        <f t="shared" si="880"/>
        <v>0</v>
      </c>
      <c r="P965" s="37">
        <f t="shared" si="880"/>
        <v>0</v>
      </c>
      <c r="Q965" s="37">
        <f t="shared" si="880"/>
        <v>0</v>
      </c>
      <c r="R965" s="37">
        <f t="shared" si="880"/>
        <v>0</v>
      </c>
      <c r="S965" s="37">
        <f t="shared" si="880"/>
        <v>0</v>
      </c>
      <c r="T965" s="37">
        <f t="shared" si="880"/>
        <v>0</v>
      </c>
      <c r="U965" s="37">
        <f t="shared" si="880"/>
        <v>0</v>
      </c>
      <c r="V965" s="37">
        <f t="shared" si="880"/>
        <v>0</v>
      </c>
      <c r="W965" s="37">
        <f t="shared" si="880"/>
        <v>0</v>
      </c>
      <c r="X965" s="37">
        <f t="shared" si="880"/>
        <v>0</v>
      </c>
      <c r="Y965" s="37">
        <f t="shared" si="880"/>
        <v>0</v>
      </c>
      <c r="Z965" s="37">
        <f t="shared" si="880"/>
        <v>0</v>
      </c>
      <c r="AA965" s="37"/>
      <c r="AB965" s="23" t="str">
        <f>LOWER(Settings!$C$4)&amp;".mit."&amp;$A965&amp;IF($C965="","","."&amp;$C965&amp;"."&amp;$B965)&amp;IF(INDEX(Variables!$D$5:$D$65,MATCH($A965,Variables!$A$5:$A$65,0))="","","."&amp;INDEX(Variables!$D$5:$D$65,MATCH($A965,Variables!$A$5:$A$65,0)))&amp;"."&amp;AB$5</f>
        <v>egy.mit.shp.cst.lpg.2</v>
      </c>
      <c r="AC965" s="38">
        <f t="shared" si="881"/>
        <v>0</v>
      </c>
      <c r="AD965" s="37">
        <f t="shared" si="881"/>
        <v>0</v>
      </c>
      <c r="AE965" s="37">
        <f t="shared" si="881"/>
        <v>0</v>
      </c>
      <c r="AF965" s="37">
        <f t="shared" si="881"/>
        <v>0</v>
      </c>
      <c r="AG965" s="37">
        <f t="shared" si="881"/>
        <v>0</v>
      </c>
      <c r="AH965" s="37">
        <f t="shared" si="881"/>
        <v>0</v>
      </c>
      <c r="AI965" s="37">
        <f t="shared" si="881"/>
        <v>0</v>
      </c>
      <c r="AJ965" s="37">
        <f t="shared" si="881"/>
        <v>0</v>
      </c>
      <c r="AK965" s="37">
        <f t="shared" si="881"/>
        <v>0</v>
      </c>
      <c r="AL965" s="37">
        <f t="shared" si="881"/>
        <v>0</v>
      </c>
      <c r="AM965" s="37">
        <f t="shared" si="881"/>
        <v>0</v>
      </c>
      <c r="AN965" s="37">
        <f t="shared" si="881"/>
        <v>0</v>
      </c>
      <c r="AO965" s="37">
        <f t="shared" si="881"/>
        <v>0</v>
      </c>
      <c r="AP965" s="37">
        <f t="shared" si="881"/>
        <v>0</v>
      </c>
    </row>
    <row r="966" spans="1:42" hidden="1" outlineLevel="2" x14ac:dyDescent="0.25">
      <c r="A966" s="5" t="s">
        <v>935</v>
      </c>
      <c r="B966" s="5" t="s">
        <v>875</v>
      </c>
      <c r="C966" s="5" t="s">
        <v>893</v>
      </c>
      <c r="D966" s="37">
        <f>INDEX(Inputs!$M$5:$M$132,MATCH($B966&amp;"|"&amp;$C966,Inputs!$A$5:$A$132,0))</f>
        <v>4</v>
      </c>
      <c r="E966" s="37">
        <f>INDEX(Inputs!$T$5:$T$132,MATCH($B966&amp;"|"&amp;$C966,Inputs!$A$5:$A$132,0))</f>
        <v>6.7793000000000006E-2</v>
      </c>
      <c r="F966" s="37">
        <f>INDEX(Inputs!$K$5:$K$132,MATCH($B966&amp;"|"&amp;$C966,Inputs!$A$5:$A$132,0))</f>
        <v>15</v>
      </c>
      <c r="G966" s="36"/>
      <c r="H966" s="5" t="str">
        <f>INDEX(Variables!$B$5:$B$65,MATCH($A966,Variables!$A$5:$A$65,0))&amp;IF($C966="",""," | "&amp;INDEX(Mapping!$B$5:$B$26,MATCH($C966,Mapping!$A$5:$A$26,0))&amp;" | "&amp;INDEX(Mapping!$B$30:$B$41,MATCH($B966,Mapping!$A$30:$A$41,0)))</f>
        <v>Shadow price on the efficiency margin | Construction | Kerosene</v>
      </c>
      <c r="I966" s="5" t="str">
        <f>INDEX(Variables!$C$5:$C$65,MATCH($A966,Variables!$A$5:$A$65,0))</f>
        <v>$/GJ</v>
      </c>
      <c r="J966" s="5" t="str">
        <f>INDEX(Variables!$E$5:$E$65,MATCH($A966,Variables!$A$5:$A$65,0))</f>
        <v>Sector shadow price x EF x share</v>
      </c>
      <c r="K966" s="5"/>
      <c r="L966" s="23" t="str">
        <f>LOWER(Settings!$C$4)&amp;".mit."&amp;$A966&amp;IF($C966="","","."&amp;$C966&amp;"."&amp;$B966)&amp;IF(INDEX(Variables!$D$5:$D$65,MATCH($A966,Variables!$A$5:$A$65,0))="","","."&amp;INDEX(Variables!$D$5:$D$65,MATCH($A966,Variables!$A$5:$A$65,0)))&amp;"."&amp;L$5</f>
        <v>egy.mit.shp.cst.ker.1</v>
      </c>
      <c r="M966" s="38">
        <f t="shared" si="880"/>
        <v>0</v>
      </c>
      <c r="N966" s="37">
        <f t="shared" si="880"/>
        <v>0</v>
      </c>
      <c r="O966" s="37">
        <f t="shared" si="880"/>
        <v>0</v>
      </c>
      <c r="P966" s="37">
        <f t="shared" si="880"/>
        <v>0</v>
      </c>
      <c r="Q966" s="37">
        <f t="shared" si="880"/>
        <v>0</v>
      </c>
      <c r="R966" s="37">
        <f t="shared" si="880"/>
        <v>0</v>
      </c>
      <c r="S966" s="37">
        <f t="shared" si="880"/>
        <v>0</v>
      </c>
      <c r="T966" s="37">
        <f t="shared" si="880"/>
        <v>0</v>
      </c>
      <c r="U966" s="37">
        <f t="shared" si="880"/>
        <v>0</v>
      </c>
      <c r="V966" s="37">
        <f t="shared" si="880"/>
        <v>0</v>
      </c>
      <c r="W966" s="37">
        <f t="shared" si="880"/>
        <v>0</v>
      </c>
      <c r="X966" s="37">
        <f t="shared" si="880"/>
        <v>0</v>
      </c>
      <c r="Y966" s="37">
        <f t="shared" si="880"/>
        <v>0</v>
      </c>
      <c r="Z966" s="37">
        <f t="shared" si="880"/>
        <v>0</v>
      </c>
      <c r="AA966" s="37"/>
      <c r="AB966" s="23" t="str">
        <f>LOWER(Settings!$C$4)&amp;".mit."&amp;$A966&amp;IF($C966="","","."&amp;$C966&amp;"."&amp;$B966)&amp;IF(INDEX(Variables!$D$5:$D$65,MATCH($A966,Variables!$A$5:$A$65,0))="","","."&amp;INDEX(Variables!$D$5:$D$65,MATCH($A966,Variables!$A$5:$A$65,0)))&amp;"."&amp;AB$5</f>
        <v>egy.mit.shp.cst.ker.2</v>
      </c>
      <c r="AC966" s="38">
        <f t="shared" si="881"/>
        <v>0</v>
      </c>
      <c r="AD966" s="37">
        <f t="shared" si="881"/>
        <v>0</v>
      </c>
      <c r="AE966" s="37">
        <f t="shared" si="881"/>
        <v>0</v>
      </c>
      <c r="AF966" s="37">
        <f t="shared" si="881"/>
        <v>0</v>
      </c>
      <c r="AG966" s="37">
        <f t="shared" si="881"/>
        <v>0</v>
      </c>
      <c r="AH966" s="37">
        <f t="shared" si="881"/>
        <v>0</v>
      </c>
      <c r="AI966" s="37">
        <f t="shared" si="881"/>
        <v>0</v>
      </c>
      <c r="AJ966" s="37">
        <f t="shared" si="881"/>
        <v>0</v>
      </c>
      <c r="AK966" s="37">
        <f t="shared" si="881"/>
        <v>0</v>
      </c>
      <c r="AL966" s="37">
        <f t="shared" si="881"/>
        <v>0</v>
      </c>
      <c r="AM966" s="37">
        <f t="shared" si="881"/>
        <v>0</v>
      </c>
      <c r="AN966" s="37">
        <f t="shared" si="881"/>
        <v>0</v>
      </c>
      <c r="AO966" s="37">
        <f t="shared" si="881"/>
        <v>0</v>
      </c>
      <c r="AP966" s="37">
        <f t="shared" si="881"/>
        <v>0</v>
      </c>
    </row>
    <row r="967" spans="1:42" hidden="1" outlineLevel="2" x14ac:dyDescent="0.25">
      <c r="A967" s="5" t="s">
        <v>935</v>
      </c>
      <c r="B967" s="5" t="s">
        <v>876</v>
      </c>
      <c r="C967" s="5" t="s">
        <v>893</v>
      </c>
      <c r="D967" s="37">
        <f>INDEX(Inputs!$M$5:$M$132,MATCH($B967&amp;"|"&amp;$C967,Inputs!$A$5:$A$132,0))</f>
        <v>4</v>
      </c>
      <c r="E967" s="37">
        <f>INDEX(Inputs!$T$5:$T$132,MATCH($B967&amp;"|"&amp;$C967,Inputs!$A$5:$A$132,0))</f>
        <v>7.6700000000000004E-2</v>
      </c>
      <c r="F967" s="37">
        <f>INDEX(Inputs!$K$5:$K$132,MATCH($B967&amp;"|"&amp;$C967,Inputs!$A$5:$A$132,0))</f>
        <v>15</v>
      </c>
      <c r="G967" s="36"/>
      <c r="H967" s="5" t="str">
        <f>INDEX(Variables!$B$5:$B$65,MATCH($A967,Variables!$A$5:$A$65,0))&amp;IF($C967="",""," | "&amp;INDEX(Mapping!$B$5:$B$26,MATCH($C967,Mapping!$A$5:$A$26,0))&amp;" | "&amp;INDEX(Mapping!$B$30:$B$41,MATCH($B967,Mapping!$A$30:$A$41,0)))</f>
        <v>Shadow price on the efficiency margin | Construction | Other oil products</v>
      </c>
      <c r="I967" s="5" t="str">
        <f>INDEX(Variables!$C$5:$C$65,MATCH($A967,Variables!$A$5:$A$65,0))</f>
        <v>$/GJ</v>
      </c>
      <c r="J967" s="5" t="str">
        <f>INDEX(Variables!$E$5:$E$65,MATCH($A967,Variables!$A$5:$A$65,0))</f>
        <v>Sector shadow price x EF x share</v>
      </c>
      <c r="K967" s="5"/>
      <c r="L967" s="23" t="str">
        <f>LOWER(Settings!$C$4)&amp;".mit."&amp;$A967&amp;IF($C967="","","."&amp;$C967&amp;"."&amp;$B967)&amp;IF(INDEX(Variables!$D$5:$D$65,MATCH($A967,Variables!$A$5:$A$65,0))="","","."&amp;INDEX(Variables!$D$5:$D$65,MATCH($A967,Variables!$A$5:$A$65,0)))&amp;"."&amp;L$5</f>
        <v>egy.mit.shp.cst.oop.1</v>
      </c>
      <c r="M967" s="38">
        <f t="shared" si="880"/>
        <v>0</v>
      </c>
      <c r="N967" s="37">
        <f t="shared" si="880"/>
        <v>0</v>
      </c>
      <c r="O967" s="37">
        <f t="shared" si="880"/>
        <v>0</v>
      </c>
      <c r="P967" s="37">
        <f t="shared" si="880"/>
        <v>0</v>
      </c>
      <c r="Q967" s="37">
        <f t="shared" si="880"/>
        <v>0</v>
      </c>
      <c r="R967" s="37">
        <f t="shared" si="880"/>
        <v>0</v>
      </c>
      <c r="S967" s="37">
        <f t="shared" si="880"/>
        <v>0</v>
      </c>
      <c r="T967" s="37">
        <f t="shared" si="880"/>
        <v>0</v>
      </c>
      <c r="U967" s="37">
        <f t="shared" si="880"/>
        <v>0</v>
      </c>
      <c r="V967" s="37">
        <f t="shared" si="880"/>
        <v>0</v>
      </c>
      <c r="W967" s="37">
        <f t="shared" si="880"/>
        <v>0</v>
      </c>
      <c r="X967" s="37">
        <f t="shared" si="880"/>
        <v>0</v>
      </c>
      <c r="Y967" s="37">
        <f t="shared" si="880"/>
        <v>0</v>
      </c>
      <c r="Z967" s="37">
        <f t="shared" si="880"/>
        <v>0</v>
      </c>
      <c r="AA967" s="37"/>
      <c r="AB967" s="23" t="str">
        <f>LOWER(Settings!$C$4)&amp;".mit."&amp;$A967&amp;IF($C967="","","."&amp;$C967&amp;"."&amp;$B967)&amp;IF(INDEX(Variables!$D$5:$D$65,MATCH($A967,Variables!$A$5:$A$65,0))="","","."&amp;INDEX(Variables!$D$5:$D$65,MATCH($A967,Variables!$A$5:$A$65,0)))&amp;"."&amp;AB$5</f>
        <v>egy.mit.shp.cst.oop.2</v>
      </c>
      <c r="AC967" s="38">
        <f t="shared" si="881"/>
        <v>0</v>
      </c>
      <c r="AD967" s="37">
        <f t="shared" si="881"/>
        <v>0</v>
      </c>
      <c r="AE967" s="37">
        <f t="shared" si="881"/>
        <v>0</v>
      </c>
      <c r="AF967" s="37">
        <f t="shared" si="881"/>
        <v>0</v>
      </c>
      <c r="AG967" s="37">
        <f t="shared" si="881"/>
        <v>0</v>
      </c>
      <c r="AH967" s="37">
        <f t="shared" si="881"/>
        <v>0</v>
      </c>
      <c r="AI967" s="37">
        <f t="shared" si="881"/>
        <v>0</v>
      </c>
      <c r="AJ967" s="37">
        <f t="shared" si="881"/>
        <v>0</v>
      </c>
      <c r="AK967" s="37">
        <f t="shared" si="881"/>
        <v>0</v>
      </c>
      <c r="AL967" s="37">
        <f t="shared" si="881"/>
        <v>0</v>
      </c>
      <c r="AM967" s="37">
        <f t="shared" si="881"/>
        <v>0</v>
      </c>
      <c r="AN967" s="37">
        <f t="shared" si="881"/>
        <v>0</v>
      </c>
      <c r="AO967" s="37">
        <f t="shared" si="881"/>
        <v>0</v>
      </c>
      <c r="AP967" s="37">
        <f t="shared" si="881"/>
        <v>0</v>
      </c>
    </row>
    <row r="968" spans="1:42" hidden="1" outlineLevel="2" x14ac:dyDescent="0.25">
      <c r="A968" s="5" t="s">
        <v>935</v>
      </c>
      <c r="B968" s="5" t="s">
        <v>877</v>
      </c>
      <c r="C968" s="5" t="s">
        <v>893</v>
      </c>
      <c r="D968" s="37">
        <f>INDEX(Inputs!$M$5:$M$132,MATCH($B968&amp;"|"&amp;$C968,Inputs!$A$5:$A$132,0))</f>
        <v>4</v>
      </c>
      <c r="E968" s="37">
        <f>INDEX(Inputs!$T$5:$T$132,MATCH($B968&amp;"|"&amp;$C968,Inputs!$A$5:$A$132,0))</f>
        <v>0</v>
      </c>
      <c r="F968" s="37">
        <f>INDEX(Inputs!$K$5:$K$132,MATCH($B968&amp;"|"&amp;$C968,Inputs!$A$5:$A$132,0))</f>
        <v>15</v>
      </c>
      <c r="G968" s="36"/>
      <c r="H968" s="5" t="str">
        <f>INDEX(Variables!$B$5:$B$65,MATCH($A968,Variables!$A$5:$A$65,0))&amp;IF($C968="",""," | "&amp;INDEX(Mapping!$B$5:$B$26,MATCH($C968,Mapping!$A$5:$A$26,0))&amp;" | "&amp;INDEX(Mapping!$B$30:$B$41,MATCH($B968,Mapping!$A$30:$A$41,0)))</f>
        <v>Shadow price on the efficiency margin | Construction | Biomass</v>
      </c>
      <c r="I968" s="5" t="str">
        <f>INDEX(Variables!$C$5:$C$65,MATCH($A968,Variables!$A$5:$A$65,0))</f>
        <v>$/GJ</v>
      </c>
      <c r="J968" s="5" t="str">
        <f>INDEX(Variables!$E$5:$E$65,MATCH($A968,Variables!$A$5:$A$65,0))</f>
        <v>Sector shadow price x EF x share</v>
      </c>
      <c r="K968" s="5"/>
      <c r="L968" s="23" t="str">
        <f>LOWER(Settings!$C$4)&amp;".mit."&amp;$A968&amp;IF($C968="","","."&amp;$C968&amp;"."&amp;$B968)&amp;IF(INDEX(Variables!$D$5:$D$65,MATCH($A968,Variables!$A$5:$A$65,0))="","","."&amp;INDEX(Variables!$D$5:$D$65,MATCH($A968,Variables!$A$5:$A$65,0)))&amp;"."&amp;L$5</f>
        <v>egy.mit.shp.cst.bio.1</v>
      </c>
      <c r="M968" s="38">
        <f t="shared" si="880"/>
        <v>0</v>
      </c>
      <c r="N968" s="37">
        <f t="shared" si="880"/>
        <v>0</v>
      </c>
      <c r="O968" s="37">
        <f t="shared" si="880"/>
        <v>0</v>
      </c>
      <c r="P968" s="37">
        <f t="shared" si="880"/>
        <v>0</v>
      </c>
      <c r="Q968" s="37">
        <f t="shared" si="880"/>
        <v>0</v>
      </c>
      <c r="R968" s="37">
        <f t="shared" si="880"/>
        <v>0</v>
      </c>
      <c r="S968" s="37">
        <f t="shared" si="880"/>
        <v>0</v>
      </c>
      <c r="T968" s="37">
        <f t="shared" si="880"/>
        <v>0</v>
      </c>
      <c r="U968" s="37">
        <f t="shared" si="880"/>
        <v>0</v>
      </c>
      <c r="V968" s="37">
        <f t="shared" si="880"/>
        <v>0</v>
      </c>
      <c r="W968" s="37">
        <f t="shared" si="880"/>
        <v>0</v>
      </c>
      <c r="X968" s="37">
        <f t="shared" si="880"/>
        <v>0</v>
      </c>
      <c r="Y968" s="37">
        <f t="shared" si="880"/>
        <v>0</v>
      </c>
      <c r="Z968" s="37">
        <f t="shared" si="880"/>
        <v>0</v>
      </c>
      <c r="AA968" s="37"/>
      <c r="AB968" s="23" t="str">
        <f>LOWER(Settings!$C$4)&amp;".mit."&amp;$A968&amp;IF($C968="","","."&amp;$C968&amp;"."&amp;$B968)&amp;IF(INDEX(Variables!$D$5:$D$65,MATCH($A968,Variables!$A$5:$A$65,0))="","","."&amp;INDEX(Variables!$D$5:$D$65,MATCH($A968,Variables!$A$5:$A$65,0)))&amp;"."&amp;AB$5</f>
        <v>egy.mit.shp.cst.bio.2</v>
      </c>
      <c r="AC968" s="38">
        <f t="shared" si="881"/>
        <v>0</v>
      </c>
      <c r="AD968" s="37">
        <f t="shared" si="881"/>
        <v>0</v>
      </c>
      <c r="AE968" s="37">
        <f t="shared" si="881"/>
        <v>0</v>
      </c>
      <c r="AF968" s="37">
        <f t="shared" si="881"/>
        <v>0</v>
      </c>
      <c r="AG968" s="37">
        <f t="shared" si="881"/>
        <v>0</v>
      </c>
      <c r="AH968" s="37">
        <f t="shared" si="881"/>
        <v>0</v>
      </c>
      <c r="AI968" s="37">
        <f t="shared" si="881"/>
        <v>0</v>
      </c>
      <c r="AJ968" s="37">
        <f t="shared" si="881"/>
        <v>0</v>
      </c>
      <c r="AK968" s="37">
        <f t="shared" si="881"/>
        <v>0</v>
      </c>
      <c r="AL968" s="37">
        <f t="shared" si="881"/>
        <v>0</v>
      </c>
      <c r="AM968" s="37">
        <f t="shared" si="881"/>
        <v>0</v>
      </c>
      <c r="AN968" s="37">
        <f t="shared" si="881"/>
        <v>0</v>
      </c>
      <c r="AO968" s="37">
        <f t="shared" si="881"/>
        <v>0</v>
      </c>
      <c r="AP968" s="37">
        <f t="shared" si="881"/>
        <v>0</v>
      </c>
    </row>
    <row r="969" spans="1:42" hidden="1" outlineLevel="2" x14ac:dyDescent="0.25"/>
    <row r="970" spans="1:42" hidden="1" outlineLevel="2" x14ac:dyDescent="0.25">
      <c r="A970" s="5" t="s">
        <v>930</v>
      </c>
      <c r="B970" s="5" t="s">
        <v>869</v>
      </c>
      <c r="C970" s="5" t="s">
        <v>893</v>
      </c>
      <c r="D970" s="37">
        <f>INDEX(Inputs!$N$5:$N$132,MATCH($B970&amp;"|"&amp;$C970,Inputs!$A$5:$A$132,0))</f>
        <v>0.5</v>
      </c>
      <c r="E970" s="37">
        <f>INDEX(Inputs!$O$5:$O$132,MATCH($B970&amp;"|"&amp;$C970,Inputs!$A$5:$A$132,0))</f>
        <v>-0.3</v>
      </c>
      <c r="F970" s="37">
        <f>INDEX(Inputs!$P$5:$P$132,MATCH($B970&amp;"|"&amp;$C970,Inputs!$A$5:$A$132,0))</f>
        <v>-0.4</v>
      </c>
      <c r="G970" s="37">
        <f>INDEX(Inputs!$Q$5:$Q$132,MATCH($B970&amp;"|"&amp;$C970,Inputs!$A$5:$A$132,0))</f>
        <v>5.0000000000000001E-3</v>
      </c>
      <c r="H970" s="5" t="str">
        <f>INDEX(Variables!$B$5:$B$65,MATCH($A970,Variables!$A$5:$A$65,0))&amp;IF($C970="",""," | "&amp;INDEX(Mapping!$B$5:$B$26,MATCH($C970,Mapping!$A$5:$A$26,0))&amp;" | "&amp;INDEX(Mapping!$B$30:$B$41,MATCH($B970,Mapping!$A$30:$A$41,0)))</f>
        <v>Fuel use | Construction | Coal</v>
      </c>
      <c r="I970" s="5" t="str">
        <f>INDEX(Variables!$C$5:$C$65,MATCH($A970,Variables!$A$5:$A$65,0))</f>
        <v>ktoe</v>
      </c>
      <c r="J970" s="5" t="str">
        <f>INDEX(Variables!$E$5:$E$65,MATCH($A970,Variables!$A$5:$A$65,0))</f>
        <v>Inputs (base year), CPAT eq. 3.3.3</v>
      </c>
      <c r="K970" s="5"/>
      <c r="L970" s="23" t="str">
        <f>LOWER(Settings!$C$4)&amp;".mit."&amp;$A970&amp;IF($C970="","","."&amp;$C970&amp;"."&amp;$B970)&amp;IF(INDEX(Variables!$D$5:$D$65,MATCH($A970,Variables!$A$5:$A$65,0))="","","."&amp;INDEX(Variables!$D$5:$D$65,MATCH($A970,Variables!$A$5:$A$65,0)))&amp;"."&amp;L$5</f>
        <v>egy.mit.ener.cst.coa.e.1</v>
      </c>
      <c r="M970" s="43">
        <f>INDEX(Inputs!$U$5:$U$132,MATCH($B970&amp;"|"&amp;$C970,Inputs!$A$5:$A$132,0))</f>
        <v>0</v>
      </c>
      <c r="N970" s="44">
        <f t="shared" ref="N970:Y970" si="882">M970*(1/(1+$G970))^(1+$E970)*(1+N$7)^$D970*(N952/M952)^$E970*((N952+N961)/(M952+M961))^($F970*(1+$E970))</f>
        <v>0</v>
      </c>
      <c r="O970" s="44">
        <f t="shared" si="882"/>
        <v>0</v>
      </c>
      <c r="P970" s="44">
        <f t="shared" si="882"/>
        <v>0</v>
      </c>
      <c r="Q970" s="44">
        <f t="shared" si="882"/>
        <v>0</v>
      </c>
      <c r="R970" s="44">
        <f t="shared" si="882"/>
        <v>0</v>
      </c>
      <c r="S970" s="44">
        <f t="shared" si="882"/>
        <v>0</v>
      </c>
      <c r="T970" s="44">
        <f t="shared" si="882"/>
        <v>0</v>
      </c>
      <c r="U970" s="44">
        <f t="shared" si="882"/>
        <v>0</v>
      </c>
      <c r="V970" s="44">
        <f t="shared" si="882"/>
        <v>0</v>
      </c>
      <c r="W970" s="44">
        <f t="shared" si="882"/>
        <v>0</v>
      </c>
      <c r="X970" s="44">
        <f t="shared" si="882"/>
        <v>0</v>
      </c>
      <c r="Y970" s="44">
        <f t="shared" si="882"/>
        <v>0</v>
      </c>
      <c r="Z970" s="45">
        <f>FUELUSE(Y970,Z952,Y952,Z961,Y961,Z$7,$D970,$E970,$F970,$G970)</f>
        <v>0</v>
      </c>
      <c r="AA970" s="45"/>
      <c r="AB970" s="23" t="str">
        <f>LOWER(Settings!$C$4)&amp;".mit."&amp;$A970&amp;IF($C970="","","."&amp;$C970&amp;"."&amp;$B970)&amp;IF(INDEX(Variables!$D$5:$D$65,MATCH($A970,Variables!$A$5:$A$65,0))="","","."&amp;INDEX(Variables!$D$5:$D$65,MATCH($A970,Variables!$A$5:$A$65,0)))&amp;"."&amp;AB$5</f>
        <v>egy.mit.ener.cst.coa.e.2</v>
      </c>
      <c r="AC970" s="43">
        <f>INDEX(Inputs!$U$5:$U$132,MATCH($B970&amp;"|"&amp;$C970,Inputs!$A$5:$A$132,0))</f>
        <v>0</v>
      </c>
      <c r="AD970" s="44">
        <f t="shared" ref="AD970:AO970" si="883">AC970*(1/(1+$G970))^(1+$E970)*(1+AD$7)^$D970*(AD952/AC952)^$E970*((AD952+AD961)/(AC952+AC961))^($F970*(1+$E970))</f>
        <v>0</v>
      </c>
      <c r="AE970" s="44">
        <f t="shared" si="883"/>
        <v>0</v>
      </c>
      <c r="AF970" s="44">
        <f t="shared" si="883"/>
        <v>0</v>
      </c>
      <c r="AG970" s="44">
        <f t="shared" si="883"/>
        <v>0</v>
      </c>
      <c r="AH970" s="44">
        <f t="shared" si="883"/>
        <v>0</v>
      </c>
      <c r="AI970" s="44">
        <f t="shared" si="883"/>
        <v>0</v>
      </c>
      <c r="AJ970" s="44">
        <f t="shared" si="883"/>
        <v>0</v>
      </c>
      <c r="AK970" s="44">
        <f t="shared" si="883"/>
        <v>0</v>
      </c>
      <c r="AL970" s="44">
        <f t="shared" si="883"/>
        <v>0</v>
      </c>
      <c r="AM970" s="44">
        <f t="shared" si="883"/>
        <v>0</v>
      </c>
      <c r="AN970" s="44">
        <f t="shared" si="883"/>
        <v>0</v>
      </c>
      <c r="AO970" s="44">
        <f t="shared" si="883"/>
        <v>0</v>
      </c>
      <c r="AP970" s="45">
        <f>FUELUSE(AO970,AP952,AO952,AP961,AO961,AP$7,$D970,$E970,$F970,$G970)</f>
        <v>0</v>
      </c>
    </row>
    <row r="971" spans="1:42" hidden="1" outlineLevel="2" x14ac:dyDescent="0.25">
      <c r="A971" s="5" t="s">
        <v>930</v>
      </c>
      <c r="B971" s="5" t="s">
        <v>871</v>
      </c>
      <c r="C971" s="5" t="s">
        <v>893</v>
      </c>
      <c r="D971" s="37">
        <f>INDEX(Inputs!$N$5:$N$132,MATCH($B971&amp;"|"&amp;$C971,Inputs!$A$5:$A$132,0))</f>
        <v>1</v>
      </c>
      <c r="E971" s="37">
        <f>INDEX(Inputs!$O$5:$O$132,MATCH($B971&amp;"|"&amp;$C971,Inputs!$A$5:$A$132,0))</f>
        <v>-0.5</v>
      </c>
      <c r="F971" s="37">
        <f>INDEX(Inputs!$P$5:$P$132,MATCH($B971&amp;"|"&amp;$C971,Inputs!$A$5:$A$132,0))</f>
        <v>-0.5</v>
      </c>
      <c r="G971" s="37">
        <f>INDEX(Inputs!$Q$5:$Q$132,MATCH($B971&amp;"|"&amp;$C971,Inputs!$A$5:$A$132,0))</f>
        <v>0.01</v>
      </c>
      <c r="H971" s="5" t="str">
        <f>INDEX(Variables!$B$5:$B$65,MATCH($A971,Variables!$A$5:$A$65,0))&amp;IF($C971="",""," | "&amp;INDEX(Mapping!$B$5:$B$26,MATCH($C971,Mapping!$A$5:$A$26,0))&amp;" | "&amp;INDEX(Mapping!$B$30:$B$41,MATCH($B971,Mapping!$A$30:$A$41,0)))</f>
        <v>Fuel use | Construction | Natural gas</v>
      </c>
      <c r="I971" s="5" t="str">
        <f>INDEX(Variables!$C$5:$C$65,MATCH($A971,Variables!$A$5:$A$65,0))</f>
        <v>ktoe</v>
      </c>
      <c r="J971" s="5" t="str">
        <f>INDEX(Variables!$E$5:$E$65,MATCH($A971,Variables!$A$5:$A$65,0))</f>
        <v>Inputs (base year), CPAT eq. 3.3.3</v>
      </c>
      <c r="K971" s="5"/>
      <c r="L971" s="23" t="str">
        <f>LOWER(Settings!$C$4)&amp;".mit."&amp;$A971&amp;IF($C971="","","."&amp;$C971&amp;"."&amp;$B971)&amp;IF(INDEX(Variables!$D$5:$D$65,MATCH($A971,Variables!$A$5:$A$65,0))="","","."&amp;INDEX(Variables!$D$5:$D$65,MATCH($A971,Variables!$A$5:$A$65,0)))&amp;"."&amp;L$5</f>
        <v>egy.mit.ener.cst.nga.e.1</v>
      </c>
      <c r="M971" s="43">
        <f>INDEX(Inputs!$U$5:$U$132,MATCH($B971&amp;"|"&amp;$C971,Inputs!$A$5:$A$132,0))</f>
        <v>0</v>
      </c>
      <c r="N971" s="44">
        <f t="shared" ref="N971:Y971" si="884">M971*(1/(1+$G971))^(1+$E971)*(1+N$7)^$D971*(N953/M953)^$E971*((N953+N962)/(M953+M962))^($F971*(1+$E971))</f>
        <v>0</v>
      </c>
      <c r="O971" s="44">
        <f t="shared" si="884"/>
        <v>0</v>
      </c>
      <c r="P971" s="44">
        <f t="shared" si="884"/>
        <v>0</v>
      </c>
      <c r="Q971" s="44">
        <f t="shared" si="884"/>
        <v>0</v>
      </c>
      <c r="R971" s="44">
        <f t="shared" si="884"/>
        <v>0</v>
      </c>
      <c r="S971" s="44">
        <f t="shared" si="884"/>
        <v>0</v>
      </c>
      <c r="T971" s="44">
        <f t="shared" si="884"/>
        <v>0</v>
      </c>
      <c r="U971" s="44">
        <f t="shared" si="884"/>
        <v>0</v>
      </c>
      <c r="V971" s="44">
        <f t="shared" si="884"/>
        <v>0</v>
      </c>
      <c r="W971" s="44">
        <f t="shared" si="884"/>
        <v>0</v>
      </c>
      <c r="X971" s="44">
        <f t="shared" si="884"/>
        <v>0</v>
      </c>
      <c r="Y971" s="44">
        <f t="shared" si="884"/>
        <v>0</v>
      </c>
      <c r="Z971" s="45">
        <f>FUELUSE(Y971,Z953,Y953,Z962,Y962,Z$7,$D971,$E971,$F971,$G971)</f>
        <v>0</v>
      </c>
      <c r="AA971" s="45"/>
      <c r="AB971" s="23" t="str">
        <f>LOWER(Settings!$C$4)&amp;".mit."&amp;$A971&amp;IF($C971="","","."&amp;$C971&amp;"."&amp;$B971)&amp;IF(INDEX(Variables!$D$5:$D$65,MATCH($A971,Variables!$A$5:$A$65,0))="","","."&amp;INDEX(Variables!$D$5:$D$65,MATCH($A971,Variables!$A$5:$A$65,0)))&amp;"."&amp;AB$5</f>
        <v>egy.mit.ener.cst.nga.e.2</v>
      </c>
      <c r="AC971" s="43">
        <f>INDEX(Inputs!$U$5:$U$132,MATCH($B971&amp;"|"&amp;$C971,Inputs!$A$5:$A$132,0))</f>
        <v>0</v>
      </c>
      <c r="AD971" s="44">
        <f t="shared" ref="AD971:AO971" si="885">AC971*(1/(1+$G971))^(1+$E971)*(1+AD$7)^$D971*(AD953/AC953)^$E971*((AD953+AD962)/(AC953+AC962))^($F971*(1+$E971))</f>
        <v>0</v>
      </c>
      <c r="AE971" s="44">
        <f t="shared" si="885"/>
        <v>0</v>
      </c>
      <c r="AF971" s="44">
        <f t="shared" si="885"/>
        <v>0</v>
      </c>
      <c r="AG971" s="44">
        <f t="shared" si="885"/>
        <v>0</v>
      </c>
      <c r="AH971" s="44">
        <f t="shared" si="885"/>
        <v>0</v>
      </c>
      <c r="AI971" s="44">
        <f t="shared" si="885"/>
        <v>0</v>
      </c>
      <c r="AJ971" s="44">
        <f t="shared" si="885"/>
        <v>0</v>
      </c>
      <c r="AK971" s="44">
        <f t="shared" si="885"/>
        <v>0</v>
      </c>
      <c r="AL971" s="44">
        <f t="shared" si="885"/>
        <v>0</v>
      </c>
      <c r="AM971" s="44">
        <f t="shared" si="885"/>
        <v>0</v>
      </c>
      <c r="AN971" s="44">
        <f t="shared" si="885"/>
        <v>0</v>
      </c>
      <c r="AO971" s="44">
        <f t="shared" si="885"/>
        <v>0</v>
      </c>
      <c r="AP971" s="45">
        <f>FUELUSE(AO971,AP953,AO953,AP962,AO962,AP$7,$D971,$E971,$F971,$G971)</f>
        <v>0</v>
      </c>
    </row>
    <row r="972" spans="1:42" hidden="1" outlineLevel="2" x14ac:dyDescent="0.25">
      <c r="A972" s="5" t="s">
        <v>930</v>
      </c>
      <c r="B972" s="5" t="s">
        <v>872</v>
      </c>
      <c r="C972" s="5" t="s">
        <v>893</v>
      </c>
      <c r="D972" s="37">
        <f>INDEX(Inputs!$N$5:$N$132,MATCH($B972&amp;"|"&amp;$C972,Inputs!$A$5:$A$132,0))</f>
        <v>0.5</v>
      </c>
      <c r="E972" s="37">
        <f>INDEX(Inputs!$O$5:$O$132,MATCH($B972&amp;"|"&amp;$C972,Inputs!$A$5:$A$132,0))</f>
        <v>-0.4</v>
      </c>
      <c r="F972" s="37">
        <f>INDEX(Inputs!$P$5:$P$132,MATCH($B972&amp;"|"&amp;$C972,Inputs!$A$5:$A$132,0))</f>
        <v>-0.7</v>
      </c>
      <c r="G972" s="37">
        <f>INDEX(Inputs!$Q$5:$Q$132,MATCH($B972&amp;"|"&amp;$C972,Inputs!$A$5:$A$132,0))</f>
        <v>5.0000000000000001E-3</v>
      </c>
      <c r="H972" s="5" t="str">
        <f>INDEX(Variables!$B$5:$B$65,MATCH($A972,Variables!$A$5:$A$65,0))&amp;IF($C972="",""," | "&amp;INDEX(Mapping!$B$5:$B$26,MATCH($C972,Mapping!$A$5:$A$26,0))&amp;" | "&amp;INDEX(Mapping!$B$30:$B$41,MATCH($B972,Mapping!$A$30:$A$41,0)))</f>
        <v>Fuel use | Construction | Gasoline</v>
      </c>
      <c r="I972" s="5" t="str">
        <f>INDEX(Variables!$C$5:$C$65,MATCH($A972,Variables!$A$5:$A$65,0))</f>
        <v>ktoe</v>
      </c>
      <c r="J972" s="5" t="str">
        <f>INDEX(Variables!$E$5:$E$65,MATCH($A972,Variables!$A$5:$A$65,0))</f>
        <v>Inputs (base year), CPAT eq. 3.3.3</v>
      </c>
      <c r="K972" s="5"/>
      <c r="L972" s="23" t="str">
        <f>LOWER(Settings!$C$4)&amp;".mit."&amp;$A972&amp;IF($C972="","","."&amp;$C972&amp;"."&amp;$B972)&amp;IF(INDEX(Variables!$D$5:$D$65,MATCH($A972,Variables!$A$5:$A$65,0))="","","."&amp;INDEX(Variables!$D$5:$D$65,MATCH($A972,Variables!$A$5:$A$65,0)))&amp;"."&amp;L$5</f>
        <v>egy.mit.ener.cst.gso.e.1</v>
      </c>
      <c r="M972" s="43">
        <f>INDEX(Inputs!$U$5:$U$132,MATCH($B972&amp;"|"&amp;$C972,Inputs!$A$5:$A$132,0))</f>
        <v>0</v>
      </c>
      <c r="N972" s="44">
        <f t="shared" ref="N972:Y972" si="886">M972*(1/(1+$G972))^(1+$E972)*(1+N$7)^$D972*(N954/M954)^$E972*((N954+N963)/(M954+M963))^($F972*(1+$E972))</f>
        <v>0</v>
      </c>
      <c r="O972" s="44">
        <f t="shared" si="886"/>
        <v>0</v>
      </c>
      <c r="P972" s="44">
        <f t="shared" si="886"/>
        <v>0</v>
      </c>
      <c r="Q972" s="44">
        <f t="shared" si="886"/>
        <v>0</v>
      </c>
      <c r="R972" s="44">
        <f t="shared" si="886"/>
        <v>0</v>
      </c>
      <c r="S972" s="44">
        <f t="shared" si="886"/>
        <v>0</v>
      </c>
      <c r="T972" s="44">
        <f t="shared" si="886"/>
        <v>0</v>
      </c>
      <c r="U972" s="44">
        <f t="shared" si="886"/>
        <v>0</v>
      </c>
      <c r="V972" s="44">
        <f t="shared" si="886"/>
        <v>0</v>
      </c>
      <c r="W972" s="44">
        <f t="shared" si="886"/>
        <v>0</v>
      </c>
      <c r="X972" s="44">
        <f t="shared" si="886"/>
        <v>0</v>
      </c>
      <c r="Y972" s="44">
        <f t="shared" si="886"/>
        <v>0</v>
      </c>
      <c r="Z972" s="45">
        <f>FUELUSE(Y972,Z954,Y954,Z963,Y963,Z$7,$D972,$E972,$F972,$G972)</f>
        <v>0</v>
      </c>
      <c r="AA972" s="45"/>
      <c r="AB972" s="23" t="str">
        <f>LOWER(Settings!$C$4)&amp;".mit."&amp;$A972&amp;IF($C972="","","."&amp;$C972&amp;"."&amp;$B972)&amp;IF(INDEX(Variables!$D$5:$D$65,MATCH($A972,Variables!$A$5:$A$65,0))="","","."&amp;INDEX(Variables!$D$5:$D$65,MATCH($A972,Variables!$A$5:$A$65,0)))&amp;"."&amp;AB$5</f>
        <v>egy.mit.ener.cst.gso.e.2</v>
      </c>
      <c r="AC972" s="43">
        <f>INDEX(Inputs!$U$5:$U$132,MATCH($B972&amp;"|"&amp;$C972,Inputs!$A$5:$A$132,0))</f>
        <v>0</v>
      </c>
      <c r="AD972" s="44">
        <f t="shared" ref="AD972:AO972" si="887">AC972*(1/(1+$G972))^(1+$E972)*(1+AD$7)^$D972*(AD954/AC954)^$E972*((AD954+AD963)/(AC954+AC963))^($F972*(1+$E972))</f>
        <v>0</v>
      </c>
      <c r="AE972" s="44">
        <f t="shared" si="887"/>
        <v>0</v>
      </c>
      <c r="AF972" s="44">
        <f t="shared" si="887"/>
        <v>0</v>
      </c>
      <c r="AG972" s="44">
        <f t="shared" si="887"/>
        <v>0</v>
      </c>
      <c r="AH972" s="44">
        <f t="shared" si="887"/>
        <v>0</v>
      </c>
      <c r="AI972" s="44">
        <f t="shared" si="887"/>
        <v>0</v>
      </c>
      <c r="AJ972" s="44">
        <f t="shared" si="887"/>
        <v>0</v>
      </c>
      <c r="AK972" s="44">
        <f t="shared" si="887"/>
        <v>0</v>
      </c>
      <c r="AL972" s="44">
        <f t="shared" si="887"/>
        <v>0</v>
      </c>
      <c r="AM972" s="44">
        <f t="shared" si="887"/>
        <v>0</v>
      </c>
      <c r="AN972" s="44">
        <f t="shared" si="887"/>
        <v>0</v>
      </c>
      <c r="AO972" s="44">
        <f t="shared" si="887"/>
        <v>0</v>
      </c>
      <c r="AP972" s="45">
        <f>FUELUSE(AO972,AP954,AO954,AP963,AO963,AP$7,$D972,$E972,$F972,$G972)</f>
        <v>0</v>
      </c>
    </row>
    <row r="973" spans="1:42" hidden="1" outlineLevel="2" x14ac:dyDescent="0.25">
      <c r="A973" s="5" t="s">
        <v>930</v>
      </c>
      <c r="B973" s="5" t="s">
        <v>873</v>
      </c>
      <c r="C973" s="5" t="s">
        <v>893</v>
      </c>
      <c r="D973" s="37">
        <f>INDEX(Inputs!$N$5:$N$132,MATCH($B973&amp;"|"&amp;$C973,Inputs!$A$5:$A$132,0))</f>
        <v>0.5</v>
      </c>
      <c r="E973" s="37">
        <f>INDEX(Inputs!$O$5:$O$132,MATCH($B973&amp;"|"&amp;$C973,Inputs!$A$5:$A$132,0))</f>
        <v>-0.7</v>
      </c>
      <c r="F973" s="37">
        <f>INDEX(Inputs!$P$5:$P$132,MATCH($B973&amp;"|"&amp;$C973,Inputs!$A$5:$A$132,0))</f>
        <v>-1.2</v>
      </c>
      <c r="G973" s="37">
        <f>INDEX(Inputs!$Q$5:$Q$132,MATCH($B973&amp;"|"&amp;$C973,Inputs!$A$5:$A$132,0))</f>
        <v>5.0000000000000001E-3</v>
      </c>
      <c r="H973" s="5" t="str">
        <f>INDEX(Variables!$B$5:$B$65,MATCH($A973,Variables!$A$5:$A$65,0))&amp;IF($C973="",""," | "&amp;INDEX(Mapping!$B$5:$B$26,MATCH($C973,Mapping!$A$5:$A$26,0))&amp;" | "&amp;INDEX(Mapping!$B$30:$B$41,MATCH($B973,Mapping!$A$30:$A$41,0)))</f>
        <v>Fuel use | Construction | Diesel</v>
      </c>
      <c r="I973" s="5" t="str">
        <f>INDEX(Variables!$C$5:$C$65,MATCH($A973,Variables!$A$5:$A$65,0))</f>
        <v>ktoe</v>
      </c>
      <c r="J973" s="5" t="str">
        <f>INDEX(Variables!$E$5:$E$65,MATCH($A973,Variables!$A$5:$A$65,0))</f>
        <v>Inputs (base year), CPAT eq. 3.3.3</v>
      </c>
      <c r="K973" s="5"/>
      <c r="L973" s="23" t="str">
        <f>LOWER(Settings!$C$4)&amp;".mit."&amp;$A973&amp;IF($C973="","","."&amp;$C973&amp;"."&amp;$B973)&amp;IF(INDEX(Variables!$D$5:$D$65,MATCH($A973,Variables!$A$5:$A$65,0))="","","."&amp;INDEX(Variables!$D$5:$D$65,MATCH($A973,Variables!$A$5:$A$65,0)))&amp;"."&amp;L$5</f>
        <v>egy.mit.ener.cst.die.e.1</v>
      </c>
      <c r="M973" s="43">
        <f>INDEX(Inputs!$U$5:$U$132,MATCH($B973&amp;"|"&amp;$C973,Inputs!$A$5:$A$132,0))</f>
        <v>0</v>
      </c>
      <c r="N973" s="44">
        <f t="shared" ref="N973:Y973" si="888">M973*(1/(1+$G973))^(1+$E973)*(1+N$7)^$D973*(N955/M955)^$E973*((N955+N964)/(M955+M964))^($F973*(1+$E973))</f>
        <v>0</v>
      </c>
      <c r="O973" s="44">
        <f t="shared" si="888"/>
        <v>0</v>
      </c>
      <c r="P973" s="44">
        <f t="shared" si="888"/>
        <v>0</v>
      </c>
      <c r="Q973" s="44">
        <f t="shared" si="888"/>
        <v>0</v>
      </c>
      <c r="R973" s="44">
        <f t="shared" si="888"/>
        <v>0</v>
      </c>
      <c r="S973" s="44">
        <f t="shared" si="888"/>
        <v>0</v>
      </c>
      <c r="T973" s="44">
        <f t="shared" si="888"/>
        <v>0</v>
      </c>
      <c r="U973" s="44">
        <f t="shared" si="888"/>
        <v>0</v>
      </c>
      <c r="V973" s="44">
        <f t="shared" si="888"/>
        <v>0</v>
      </c>
      <c r="W973" s="44">
        <f t="shared" si="888"/>
        <v>0</v>
      </c>
      <c r="X973" s="44">
        <f t="shared" si="888"/>
        <v>0</v>
      </c>
      <c r="Y973" s="44">
        <f t="shared" si="888"/>
        <v>0</v>
      </c>
      <c r="Z973" s="45">
        <f>FUELUSE(Y973,Z955,Y955,Z964,Y964,Z$7,$D973,$E973,$F973,$G973)</f>
        <v>0</v>
      </c>
      <c r="AA973" s="45"/>
      <c r="AB973" s="23" t="str">
        <f>LOWER(Settings!$C$4)&amp;".mit."&amp;$A973&amp;IF($C973="","","."&amp;$C973&amp;"."&amp;$B973)&amp;IF(INDEX(Variables!$D$5:$D$65,MATCH($A973,Variables!$A$5:$A$65,0))="","","."&amp;INDEX(Variables!$D$5:$D$65,MATCH($A973,Variables!$A$5:$A$65,0)))&amp;"."&amp;AB$5</f>
        <v>egy.mit.ener.cst.die.e.2</v>
      </c>
      <c r="AC973" s="43">
        <f>INDEX(Inputs!$U$5:$U$132,MATCH($B973&amp;"|"&amp;$C973,Inputs!$A$5:$A$132,0))</f>
        <v>0</v>
      </c>
      <c r="AD973" s="44">
        <f t="shared" ref="AD973:AO973" si="889">AC973*(1/(1+$G973))^(1+$E973)*(1+AD$7)^$D973*(AD955/AC955)^$E973*((AD955+AD964)/(AC955+AC964))^($F973*(1+$E973))</f>
        <v>0</v>
      </c>
      <c r="AE973" s="44">
        <f t="shared" si="889"/>
        <v>0</v>
      </c>
      <c r="AF973" s="44">
        <f t="shared" si="889"/>
        <v>0</v>
      </c>
      <c r="AG973" s="44">
        <f t="shared" si="889"/>
        <v>0</v>
      </c>
      <c r="AH973" s="44">
        <f t="shared" si="889"/>
        <v>0</v>
      </c>
      <c r="AI973" s="44">
        <f t="shared" si="889"/>
        <v>0</v>
      </c>
      <c r="AJ973" s="44">
        <f t="shared" si="889"/>
        <v>0</v>
      </c>
      <c r="AK973" s="44">
        <f t="shared" si="889"/>
        <v>0</v>
      </c>
      <c r="AL973" s="44">
        <f t="shared" si="889"/>
        <v>0</v>
      </c>
      <c r="AM973" s="44">
        <f t="shared" si="889"/>
        <v>0</v>
      </c>
      <c r="AN973" s="44">
        <f t="shared" si="889"/>
        <v>0</v>
      </c>
      <c r="AO973" s="44">
        <f t="shared" si="889"/>
        <v>0</v>
      </c>
      <c r="AP973" s="45">
        <f>FUELUSE(AO973,AP955,AO955,AP964,AO964,AP$7,$D973,$E973,$F973,$G973)</f>
        <v>0</v>
      </c>
    </row>
    <row r="974" spans="1:42" hidden="1" outlineLevel="2" x14ac:dyDescent="0.25">
      <c r="A974" s="5" t="s">
        <v>930</v>
      </c>
      <c r="B974" s="5" t="s">
        <v>874</v>
      </c>
      <c r="C974" s="5" t="s">
        <v>893</v>
      </c>
      <c r="D974" s="37">
        <f>INDEX(Inputs!$N$5:$N$132,MATCH($B974&amp;"|"&amp;$C974,Inputs!$A$5:$A$132,0))</f>
        <v>0.8</v>
      </c>
      <c r="E974" s="37">
        <f>INDEX(Inputs!$O$5:$O$132,MATCH($B974&amp;"|"&amp;$C974,Inputs!$A$5:$A$132,0))</f>
        <v>-0.4</v>
      </c>
      <c r="F974" s="37">
        <f>INDEX(Inputs!$P$5:$P$132,MATCH($B974&amp;"|"&amp;$C974,Inputs!$A$5:$A$132,0))</f>
        <v>-0.4</v>
      </c>
      <c r="G974" s="37">
        <f>INDEX(Inputs!$Q$5:$Q$132,MATCH($B974&amp;"|"&amp;$C974,Inputs!$A$5:$A$132,0))</f>
        <v>5.0000000000000001E-3</v>
      </c>
      <c r="H974" s="5" t="str">
        <f>INDEX(Variables!$B$5:$B$65,MATCH($A974,Variables!$A$5:$A$65,0))&amp;IF($C974="",""," | "&amp;INDEX(Mapping!$B$5:$B$26,MATCH($C974,Mapping!$A$5:$A$26,0))&amp;" | "&amp;INDEX(Mapping!$B$30:$B$41,MATCH($B974,Mapping!$A$30:$A$41,0)))</f>
        <v>Fuel use | Construction | LPG</v>
      </c>
      <c r="I974" s="5" t="str">
        <f>INDEX(Variables!$C$5:$C$65,MATCH($A974,Variables!$A$5:$A$65,0))</f>
        <v>ktoe</v>
      </c>
      <c r="J974" s="5" t="str">
        <f>INDEX(Variables!$E$5:$E$65,MATCH($A974,Variables!$A$5:$A$65,0))</f>
        <v>Inputs (base year), CPAT eq. 3.3.3</v>
      </c>
      <c r="K974" s="5"/>
      <c r="L974" s="23" t="str">
        <f>LOWER(Settings!$C$4)&amp;".mit."&amp;$A974&amp;IF($C974="","","."&amp;$C974&amp;"."&amp;$B974)&amp;IF(INDEX(Variables!$D$5:$D$65,MATCH($A974,Variables!$A$5:$A$65,0))="","","."&amp;INDEX(Variables!$D$5:$D$65,MATCH($A974,Variables!$A$5:$A$65,0)))&amp;"."&amp;L$5</f>
        <v>egy.mit.ener.cst.lpg.e.1</v>
      </c>
      <c r="M974" s="43">
        <f>INDEX(Inputs!$U$5:$U$132,MATCH($B974&amp;"|"&amp;$C974,Inputs!$A$5:$A$132,0))</f>
        <v>0</v>
      </c>
      <c r="N974" s="44">
        <f t="shared" ref="N974:Y974" si="890">M974*(1/(1+$G974))^(1+$E974)*(1+N$7)^$D974*(N956/M956)^$E974*((N956+N965)/(M956+M965))^($F974*(1+$E974))</f>
        <v>0</v>
      </c>
      <c r="O974" s="44">
        <f t="shared" si="890"/>
        <v>0</v>
      </c>
      <c r="P974" s="44">
        <f t="shared" si="890"/>
        <v>0</v>
      </c>
      <c r="Q974" s="44">
        <f t="shared" si="890"/>
        <v>0</v>
      </c>
      <c r="R974" s="44">
        <f t="shared" si="890"/>
        <v>0</v>
      </c>
      <c r="S974" s="44">
        <f t="shared" si="890"/>
        <v>0</v>
      </c>
      <c r="T974" s="44">
        <f t="shared" si="890"/>
        <v>0</v>
      </c>
      <c r="U974" s="44">
        <f t="shared" si="890"/>
        <v>0</v>
      </c>
      <c r="V974" s="44">
        <f t="shared" si="890"/>
        <v>0</v>
      </c>
      <c r="W974" s="44">
        <f t="shared" si="890"/>
        <v>0</v>
      </c>
      <c r="X974" s="44">
        <f t="shared" si="890"/>
        <v>0</v>
      </c>
      <c r="Y974" s="44">
        <f t="shared" si="890"/>
        <v>0</v>
      </c>
      <c r="Z974" s="45">
        <f>FUELUSE(Y974,Z956,Y956,Z965,Y965,Z$7,$D974,$E974,$F974,$G974)</f>
        <v>0</v>
      </c>
      <c r="AA974" s="45"/>
      <c r="AB974" s="23" t="str">
        <f>LOWER(Settings!$C$4)&amp;".mit."&amp;$A974&amp;IF($C974="","","."&amp;$C974&amp;"."&amp;$B974)&amp;IF(INDEX(Variables!$D$5:$D$65,MATCH($A974,Variables!$A$5:$A$65,0))="","","."&amp;INDEX(Variables!$D$5:$D$65,MATCH($A974,Variables!$A$5:$A$65,0)))&amp;"."&amp;AB$5</f>
        <v>egy.mit.ener.cst.lpg.e.2</v>
      </c>
      <c r="AC974" s="43">
        <f>INDEX(Inputs!$U$5:$U$132,MATCH($B974&amp;"|"&amp;$C974,Inputs!$A$5:$A$132,0))</f>
        <v>0</v>
      </c>
      <c r="AD974" s="44">
        <f t="shared" ref="AD974:AO974" si="891">AC974*(1/(1+$G974))^(1+$E974)*(1+AD$7)^$D974*(AD956/AC956)^$E974*((AD956+AD965)/(AC956+AC965))^($F974*(1+$E974))</f>
        <v>0</v>
      </c>
      <c r="AE974" s="44">
        <f t="shared" si="891"/>
        <v>0</v>
      </c>
      <c r="AF974" s="44">
        <f t="shared" si="891"/>
        <v>0</v>
      </c>
      <c r="AG974" s="44">
        <f t="shared" si="891"/>
        <v>0</v>
      </c>
      <c r="AH974" s="44">
        <f t="shared" si="891"/>
        <v>0</v>
      </c>
      <c r="AI974" s="44">
        <f t="shared" si="891"/>
        <v>0</v>
      </c>
      <c r="AJ974" s="44">
        <f t="shared" si="891"/>
        <v>0</v>
      </c>
      <c r="AK974" s="44">
        <f t="shared" si="891"/>
        <v>0</v>
      </c>
      <c r="AL974" s="44">
        <f t="shared" si="891"/>
        <v>0</v>
      </c>
      <c r="AM974" s="44">
        <f t="shared" si="891"/>
        <v>0</v>
      </c>
      <c r="AN974" s="44">
        <f t="shared" si="891"/>
        <v>0</v>
      </c>
      <c r="AO974" s="44">
        <f t="shared" si="891"/>
        <v>0</v>
      </c>
      <c r="AP974" s="45">
        <f>FUELUSE(AO974,AP956,AO956,AP965,AO965,AP$7,$D974,$E974,$F974,$G974)</f>
        <v>0</v>
      </c>
    </row>
    <row r="975" spans="1:42" hidden="1" outlineLevel="2" x14ac:dyDescent="0.25">
      <c r="A975" s="5" t="s">
        <v>930</v>
      </c>
      <c r="B975" s="5" t="s">
        <v>875</v>
      </c>
      <c r="C975" s="5" t="s">
        <v>893</v>
      </c>
      <c r="D975" s="37">
        <f>INDEX(Inputs!$N$5:$N$132,MATCH($B975&amp;"|"&amp;$C975,Inputs!$A$5:$A$132,0))</f>
        <v>0.8</v>
      </c>
      <c r="E975" s="37">
        <f>INDEX(Inputs!$O$5:$O$132,MATCH($B975&amp;"|"&amp;$C975,Inputs!$A$5:$A$132,0))</f>
        <v>-0.4</v>
      </c>
      <c r="F975" s="37">
        <f>INDEX(Inputs!$P$5:$P$132,MATCH($B975&amp;"|"&amp;$C975,Inputs!$A$5:$A$132,0))</f>
        <v>-0.4</v>
      </c>
      <c r="G975" s="37">
        <f>INDEX(Inputs!$Q$5:$Q$132,MATCH($B975&amp;"|"&amp;$C975,Inputs!$A$5:$A$132,0))</f>
        <v>5.0000000000000001E-3</v>
      </c>
      <c r="H975" s="5" t="str">
        <f>INDEX(Variables!$B$5:$B$65,MATCH($A975,Variables!$A$5:$A$65,0))&amp;IF($C975="",""," | "&amp;INDEX(Mapping!$B$5:$B$26,MATCH($C975,Mapping!$A$5:$A$26,0))&amp;" | "&amp;INDEX(Mapping!$B$30:$B$41,MATCH($B975,Mapping!$A$30:$A$41,0)))</f>
        <v>Fuel use | Construction | Kerosene</v>
      </c>
      <c r="I975" s="5" t="str">
        <f>INDEX(Variables!$C$5:$C$65,MATCH($A975,Variables!$A$5:$A$65,0))</f>
        <v>ktoe</v>
      </c>
      <c r="J975" s="5" t="str">
        <f>INDEX(Variables!$E$5:$E$65,MATCH($A975,Variables!$A$5:$A$65,0))</f>
        <v>Inputs (base year), CPAT eq. 3.3.3</v>
      </c>
      <c r="K975" s="5"/>
      <c r="L975" s="23" t="str">
        <f>LOWER(Settings!$C$4)&amp;".mit."&amp;$A975&amp;IF($C975="","","."&amp;$C975&amp;"."&amp;$B975)&amp;IF(INDEX(Variables!$D$5:$D$65,MATCH($A975,Variables!$A$5:$A$65,0))="","","."&amp;INDEX(Variables!$D$5:$D$65,MATCH($A975,Variables!$A$5:$A$65,0)))&amp;"."&amp;L$5</f>
        <v>egy.mit.ener.cst.ker.e.1</v>
      </c>
      <c r="M975" s="43">
        <f>INDEX(Inputs!$U$5:$U$132,MATCH($B975&amp;"|"&amp;$C975,Inputs!$A$5:$A$132,0))</f>
        <v>0</v>
      </c>
      <c r="N975" s="44">
        <f t="shared" ref="N975:Y975" si="892">M975*(1/(1+$G975))^(1+$E975)*(1+N$7)^$D975*(N957/M957)^$E975*((N957+N966)/(M957+M966))^($F975*(1+$E975))</f>
        <v>0</v>
      </c>
      <c r="O975" s="44">
        <f t="shared" si="892"/>
        <v>0</v>
      </c>
      <c r="P975" s="44">
        <f t="shared" si="892"/>
        <v>0</v>
      </c>
      <c r="Q975" s="44">
        <f t="shared" si="892"/>
        <v>0</v>
      </c>
      <c r="R975" s="44">
        <f t="shared" si="892"/>
        <v>0</v>
      </c>
      <c r="S975" s="44">
        <f t="shared" si="892"/>
        <v>0</v>
      </c>
      <c r="T975" s="44">
        <f t="shared" si="892"/>
        <v>0</v>
      </c>
      <c r="U975" s="44">
        <f t="shared" si="892"/>
        <v>0</v>
      </c>
      <c r="V975" s="44">
        <f t="shared" si="892"/>
        <v>0</v>
      </c>
      <c r="W975" s="44">
        <f t="shared" si="892"/>
        <v>0</v>
      </c>
      <c r="X975" s="44">
        <f t="shared" si="892"/>
        <v>0</v>
      </c>
      <c r="Y975" s="44">
        <f t="shared" si="892"/>
        <v>0</v>
      </c>
      <c r="Z975" s="45">
        <f>FUELUSE(Y975,Z957,Y957,Z966,Y966,Z$7,$D975,$E975,$F975,$G975)</f>
        <v>0</v>
      </c>
      <c r="AA975" s="45"/>
      <c r="AB975" s="23" t="str">
        <f>LOWER(Settings!$C$4)&amp;".mit."&amp;$A975&amp;IF($C975="","","."&amp;$C975&amp;"."&amp;$B975)&amp;IF(INDEX(Variables!$D$5:$D$65,MATCH($A975,Variables!$A$5:$A$65,0))="","","."&amp;INDEX(Variables!$D$5:$D$65,MATCH($A975,Variables!$A$5:$A$65,0)))&amp;"."&amp;AB$5</f>
        <v>egy.mit.ener.cst.ker.e.2</v>
      </c>
      <c r="AC975" s="43">
        <f>INDEX(Inputs!$U$5:$U$132,MATCH($B975&amp;"|"&amp;$C975,Inputs!$A$5:$A$132,0))</f>
        <v>0</v>
      </c>
      <c r="AD975" s="44">
        <f t="shared" ref="AD975:AO975" si="893">AC975*(1/(1+$G975))^(1+$E975)*(1+AD$7)^$D975*(AD957/AC957)^$E975*((AD957+AD966)/(AC957+AC966))^($F975*(1+$E975))</f>
        <v>0</v>
      </c>
      <c r="AE975" s="44">
        <f t="shared" si="893"/>
        <v>0</v>
      </c>
      <c r="AF975" s="44">
        <f t="shared" si="893"/>
        <v>0</v>
      </c>
      <c r="AG975" s="44">
        <f t="shared" si="893"/>
        <v>0</v>
      </c>
      <c r="AH975" s="44">
        <f t="shared" si="893"/>
        <v>0</v>
      </c>
      <c r="AI975" s="44">
        <f t="shared" si="893"/>
        <v>0</v>
      </c>
      <c r="AJ975" s="44">
        <f t="shared" si="893"/>
        <v>0</v>
      </c>
      <c r="AK975" s="44">
        <f t="shared" si="893"/>
        <v>0</v>
      </c>
      <c r="AL975" s="44">
        <f t="shared" si="893"/>
        <v>0</v>
      </c>
      <c r="AM975" s="44">
        <f t="shared" si="893"/>
        <v>0</v>
      </c>
      <c r="AN975" s="44">
        <f t="shared" si="893"/>
        <v>0</v>
      </c>
      <c r="AO975" s="44">
        <f t="shared" si="893"/>
        <v>0</v>
      </c>
      <c r="AP975" s="45">
        <f>FUELUSE(AO975,AP957,AO957,AP966,AO966,AP$7,$D975,$E975,$F975,$G975)</f>
        <v>0</v>
      </c>
    </row>
    <row r="976" spans="1:42" hidden="1" outlineLevel="2" x14ac:dyDescent="0.25">
      <c r="A976" s="5" t="s">
        <v>930</v>
      </c>
      <c r="B976" s="5" t="s">
        <v>876</v>
      </c>
      <c r="C976" s="5" t="s">
        <v>893</v>
      </c>
      <c r="D976" s="37">
        <f>INDEX(Inputs!$N$5:$N$132,MATCH($B976&amp;"|"&amp;$C976,Inputs!$A$5:$A$132,0))</f>
        <v>0.8</v>
      </c>
      <c r="E976" s="37">
        <f>INDEX(Inputs!$O$5:$O$132,MATCH($B976&amp;"|"&amp;$C976,Inputs!$A$5:$A$132,0))</f>
        <v>-0.4</v>
      </c>
      <c r="F976" s="37">
        <f>INDEX(Inputs!$P$5:$P$132,MATCH($B976&amp;"|"&amp;$C976,Inputs!$A$5:$A$132,0))</f>
        <v>-0.4</v>
      </c>
      <c r="G976" s="37">
        <f>INDEX(Inputs!$Q$5:$Q$132,MATCH($B976&amp;"|"&amp;$C976,Inputs!$A$5:$A$132,0))</f>
        <v>5.0000000000000001E-3</v>
      </c>
      <c r="H976" s="5" t="str">
        <f>INDEX(Variables!$B$5:$B$65,MATCH($A976,Variables!$A$5:$A$65,0))&amp;IF($C976="",""," | "&amp;INDEX(Mapping!$B$5:$B$26,MATCH($C976,Mapping!$A$5:$A$26,0))&amp;" | "&amp;INDEX(Mapping!$B$30:$B$41,MATCH($B976,Mapping!$A$30:$A$41,0)))</f>
        <v>Fuel use | Construction | Other oil products</v>
      </c>
      <c r="I976" s="5" t="str">
        <f>INDEX(Variables!$C$5:$C$65,MATCH($A976,Variables!$A$5:$A$65,0))</f>
        <v>ktoe</v>
      </c>
      <c r="J976" s="5" t="str">
        <f>INDEX(Variables!$E$5:$E$65,MATCH($A976,Variables!$A$5:$A$65,0))</f>
        <v>Inputs (base year), CPAT eq. 3.3.3</v>
      </c>
      <c r="K976" s="5"/>
      <c r="L976" s="23" t="str">
        <f>LOWER(Settings!$C$4)&amp;".mit."&amp;$A976&amp;IF($C976="","","."&amp;$C976&amp;"."&amp;$B976)&amp;IF(INDEX(Variables!$D$5:$D$65,MATCH($A976,Variables!$A$5:$A$65,0))="","","."&amp;INDEX(Variables!$D$5:$D$65,MATCH($A976,Variables!$A$5:$A$65,0)))&amp;"."&amp;L$5</f>
        <v>egy.mit.ener.cst.oop.e.1</v>
      </c>
      <c r="M976" s="43">
        <f>INDEX(Inputs!$U$5:$U$132,MATCH($B976&amp;"|"&amp;$C976,Inputs!$A$5:$A$132,0))</f>
        <v>0</v>
      </c>
      <c r="N976" s="44">
        <f t="shared" ref="N976:Y976" si="894">M976*(1/(1+$G976))^(1+$E976)*(1+N$7)^$D976*(N958/M958)^$E976*((N958+N967)/(M958+M967))^($F976*(1+$E976))</f>
        <v>0</v>
      </c>
      <c r="O976" s="44">
        <f t="shared" si="894"/>
        <v>0</v>
      </c>
      <c r="P976" s="44">
        <f t="shared" si="894"/>
        <v>0</v>
      </c>
      <c r="Q976" s="44">
        <f t="shared" si="894"/>
        <v>0</v>
      </c>
      <c r="R976" s="44">
        <f t="shared" si="894"/>
        <v>0</v>
      </c>
      <c r="S976" s="44">
        <f t="shared" si="894"/>
        <v>0</v>
      </c>
      <c r="T976" s="44">
        <f t="shared" si="894"/>
        <v>0</v>
      </c>
      <c r="U976" s="44">
        <f t="shared" si="894"/>
        <v>0</v>
      </c>
      <c r="V976" s="44">
        <f t="shared" si="894"/>
        <v>0</v>
      </c>
      <c r="W976" s="44">
        <f t="shared" si="894"/>
        <v>0</v>
      </c>
      <c r="X976" s="44">
        <f t="shared" si="894"/>
        <v>0</v>
      </c>
      <c r="Y976" s="44">
        <f t="shared" si="894"/>
        <v>0</v>
      </c>
      <c r="Z976" s="45">
        <f>FUELUSE(Y976,Z958,Y958,Z967,Y967,Z$7,$D976,$E976,$F976,$G976)</f>
        <v>0</v>
      </c>
      <c r="AA976" s="45"/>
      <c r="AB976" s="23" t="str">
        <f>LOWER(Settings!$C$4)&amp;".mit."&amp;$A976&amp;IF($C976="","","."&amp;$C976&amp;"."&amp;$B976)&amp;IF(INDEX(Variables!$D$5:$D$65,MATCH($A976,Variables!$A$5:$A$65,0))="","","."&amp;INDEX(Variables!$D$5:$D$65,MATCH($A976,Variables!$A$5:$A$65,0)))&amp;"."&amp;AB$5</f>
        <v>egy.mit.ener.cst.oop.e.2</v>
      </c>
      <c r="AC976" s="43">
        <f>INDEX(Inputs!$U$5:$U$132,MATCH($B976&amp;"|"&amp;$C976,Inputs!$A$5:$A$132,0))</f>
        <v>0</v>
      </c>
      <c r="AD976" s="44">
        <f t="shared" ref="AD976:AO976" si="895">AC976*(1/(1+$G976))^(1+$E976)*(1+AD$7)^$D976*(AD958/AC958)^$E976*((AD958+AD967)/(AC958+AC967))^($F976*(1+$E976))</f>
        <v>0</v>
      </c>
      <c r="AE976" s="44">
        <f t="shared" si="895"/>
        <v>0</v>
      </c>
      <c r="AF976" s="44">
        <f t="shared" si="895"/>
        <v>0</v>
      </c>
      <c r="AG976" s="44">
        <f t="shared" si="895"/>
        <v>0</v>
      </c>
      <c r="AH976" s="44">
        <f t="shared" si="895"/>
        <v>0</v>
      </c>
      <c r="AI976" s="44">
        <f t="shared" si="895"/>
        <v>0</v>
      </c>
      <c r="AJ976" s="44">
        <f t="shared" si="895"/>
        <v>0</v>
      </c>
      <c r="AK976" s="44">
        <f t="shared" si="895"/>
        <v>0</v>
      </c>
      <c r="AL976" s="44">
        <f t="shared" si="895"/>
        <v>0</v>
      </c>
      <c r="AM976" s="44">
        <f t="shared" si="895"/>
        <v>0</v>
      </c>
      <c r="AN976" s="44">
        <f t="shared" si="895"/>
        <v>0</v>
      </c>
      <c r="AO976" s="44">
        <f t="shared" si="895"/>
        <v>0</v>
      </c>
      <c r="AP976" s="45">
        <f>FUELUSE(AO976,AP958,AO958,AP967,AO967,AP$7,$D976,$E976,$F976,$G976)</f>
        <v>0</v>
      </c>
    </row>
    <row r="977" spans="1:42" hidden="1" outlineLevel="2" x14ac:dyDescent="0.25">
      <c r="A977" s="5" t="s">
        <v>930</v>
      </c>
      <c r="B977" s="5" t="s">
        <v>877</v>
      </c>
      <c r="C977" s="5" t="s">
        <v>893</v>
      </c>
      <c r="D977" s="37">
        <f>INDEX(Inputs!$N$5:$N$132,MATCH($B977&amp;"|"&amp;$C977,Inputs!$A$5:$A$132,0))</f>
        <v>0.1</v>
      </c>
      <c r="E977" s="37">
        <f>INDEX(Inputs!$O$5:$O$132,MATCH($B977&amp;"|"&amp;$C977,Inputs!$A$5:$A$132,0))</f>
        <v>-0.3</v>
      </c>
      <c r="F977" s="37">
        <f>INDEX(Inputs!$P$5:$P$132,MATCH($B977&amp;"|"&amp;$C977,Inputs!$A$5:$A$132,0))</f>
        <v>-0.2</v>
      </c>
      <c r="G977" s="37">
        <f>INDEX(Inputs!$Q$5:$Q$132,MATCH($B977&amp;"|"&amp;$C977,Inputs!$A$5:$A$132,0))</f>
        <v>5.0000000000000001E-3</v>
      </c>
      <c r="H977" s="5" t="str">
        <f>INDEX(Variables!$B$5:$B$65,MATCH($A977,Variables!$A$5:$A$65,0))&amp;IF($C977="",""," | "&amp;INDEX(Mapping!$B$5:$B$26,MATCH($C977,Mapping!$A$5:$A$26,0))&amp;" | "&amp;INDEX(Mapping!$B$30:$B$41,MATCH($B977,Mapping!$A$30:$A$41,0)))</f>
        <v>Fuel use | Construction | Biomass</v>
      </c>
      <c r="I977" s="5" t="str">
        <f>INDEX(Variables!$C$5:$C$65,MATCH($A977,Variables!$A$5:$A$65,0))</f>
        <v>ktoe</v>
      </c>
      <c r="J977" s="5" t="str">
        <f>INDEX(Variables!$E$5:$E$65,MATCH($A977,Variables!$A$5:$A$65,0))</f>
        <v>Inputs (base year), CPAT eq. 3.3.3</v>
      </c>
      <c r="K977" s="5"/>
      <c r="L977" s="23" t="str">
        <f>LOWER(Settings!$C$4)&amp;".mit."&amp;$A977&amp;IF($C977="","","."&amp;$C977&amp;"."&amp;$B977)&amp;IF(INDEX(Variables!$D$5:$D$65,MATCH($A977,Variables!$A$5:$A$65,0))="","","."&amp;INDEX(Variables!$D$5:$D$65,MATCH($A977,Variables!$A$5:$A$65,0)))&amp;"."&amp;L$5</f>
        <v>egy.mit.ener.cst.bio.e.1</v>
      </c>
      <c r="M977" s="43">
        <f>INDEX(Inputs!$U$5:$U$132,MATCH($B977&amp;"|"&amp;$C977,Inputs!$A$5:$A$132,0))</f>
        <v>0</v>
      </c>
      <c r="N977" s="44">
        <f t="shared" ref="N977:Y977" si="896">M977*(1/(1+$G977))^(1+$E977)*(1+N$7)^$D977*(N959/M959)^$E977*((N959+N968)/(M959+M968))^($F977*(1+$E977))</f>
        <v>0</v>
      </c>
      <c r="O977" s="44">
        <f t="shared" si="896"/>
        <v>0</v>
      </c>
      <c r="P977" s="44">
        <f t="shared" si="896"/>
        <v>0</v>
      </c>
      <c r="Q977" s="44">
        <f t="shared" si="896"/>
        <v>0</v>
      </c>
      <c r="R977" s="44">
        <f t="shared" si="896"/>
        <v>0</v>
      </c>
      <c r="S977" s="44">
        <f t="shared" si="896"/>
        <v>0</v>
      </c>
      <c r="T977" s="44">
        <f t="shared" si="896"/>
        <v>0</v>
      </c>
      <c r="U977" s="44">
        <f t="shared" si="896"/>
        <v>0</v>
      </c>
      <c r="V977" s="44">
        <f t="shared" si="896"/>
        <v>0</v>
      </c>
      <c r="W977" s="44">
        <f t="shared" si="896"/>
        <v>0</v>
      </c>
      <c r="X977" s="44">
        <f t="shared" si="896"/>
        <v>0</v>
      </c>
      <c r="Y977" s="44">
        <f t="shared" si="896"/>
        <v>0</v>
      </c>
      <c r="Z977" s="45">
        <f>FUELUSE(Y977,Z959,Y959,Z968,Y968,Z$7,$D977,$E977,$F977,$G977)</f>
        <v>0</v>
      </c>
      <c r="AA977" s="45"/>
      <c r="AB977" s="23" t="str">
        <f>LOWER(Settings!$C$4)&amp;".mit."&amp;$A977&amp;IF($C977="","","."&amp;$C977&amp;"."&amp;$B977)&amp;IF(INDEX(Variables!$D$5:$D$65,MATCH($A977,Variables!$A$5:$A$65,0))="","","."&amp;INDEX(Variables!$D$5:$D$65,MATCH($A977,Variables!$A$5:$A$65,0)))&amp;"."&amp;AB$5</f>
        <v>egy.mit.ener.cst.bio.e.2</v>
      </c>
      <c r="AC977" s="43">
        <f>INDEX(Inputs!$U$5:$U$132,MATCH($B977&amp;"|"&amp;$C977,Inputs!$A$5:$A$132,0))</f>
        <v>0</v>
      </c>
      <c r="AD977" s="44">
        <f t="shared" ref="AD977:AO977" si="897">AC977*(1/(1+$G977))^(1+$E977)*(1+AD$7)^$D977*(AD959/AC959)^$E977*((AD959+AD968)/(AC959+AC968))^($F977*(1+$E977))</f>
        <v>0</v>
      </c>
      <c r="AE977" s="44">
        <f t="shared" si="897"/>
        <v>0</v>
      </c>
      <c r="AF977" s="44">
        <f t="shared" si="897"/>
        <v>0</v>
      </c>
      <c r="AG977" s="44">
        <f t="shared" si="897"/>
        <v>0</v>
      </c>
      <c r="AH977" s="44">
        <f t="shared" si="897"/>
        <v>0</v>
      </c>
      <c r="AI977" s="44">
        <f t="shared" si="897"/>
        <v>0</v>
      </c>
      <c r="AJ977" s="44">
        <f t="shared" si="897"/>
        <v>0</v>
      </c>
      <c r="AK977" s="44">
        <f t="shared" si="897"/>
        <v>0</v>
      </c>
      <c r="AL977" s="44">
        <f t="shared" si="897"/>
        <v>0</v>
      </c>
      <c r="AM977" s="44">
        <f t="shared" si="897"/>
        <v>0</v>
      </c>
      <c r="AN977" s="44">
        <f t="shared" si="897"/>
        <v>0</v>
      </c>
      <c r="AO977" s="44">
        <f t="shared" si="897"/>
        <v>0</v>
      </c>
      <c r="AP977" s="45">
        <f>FUELUSE(AO977,AP959,AO959,AP968,AO968,AP$7,$D977,$E977,$F977,$G977)</f>
        <v>0</v>
      </c>
    </row>
    <row r="978" spans="1:42" hidden="1" outlineLevel="2" x14ac:dyDescent="0.25"/>
    <row r="979" spans="1:42" outlineLevel="1" collapsed="1" x14ac:dyDescent="0.25">
      <c r="A979" s="7" t="s">
        <v>930</v>
      </c>
      <c r="B979" s="7" t="s">
        <v>870</v>
      </c>
      <c r="C979" s="7" t="s">
        <v>894</v>
      </c>
      <c r="H979" s="7" t="str">
        <f>INDEX(Variables!$B$5:$B$65,MATCH($A979,Variables!$A$5:$A$65,0))&amp;IF($C979="",""," | "&amp;INDEX(Mapping!$B$5:$B$26,MATCH($C979,Mapping!$A$5:$A$26,0))&amp;" | "&amp;INDEX(Mapping!$B$30:$B$41,MATCH($B979,Mapping!$A$30:$A$41,0)))</f>
        <v>Fuel use | Fuel transformation | All fuels</v>
      </c>
      <c r="I979" s="7" t="str">
        <f>INDEX(Variables!$C$5:$C$65,MATCH($A979,Variables!$A$5:$A$65,0))</f>
        <v>ktoe</v>
      </c>
      <c r="J979" s="7" t="str">
        <f>INDEX(Variables!$E$5:$E$65,MATCH($A979,Variables!$A$5:$A$65,0))</f>
        <v>Inputs (base year), CPAT eq. 3.3.3</v>
      </c>
      <c r="K979" s="7"/>
      <c r="L979" s="28" t="str">
        <f>LOWER(Settings!$C$4)&amp;".mit."&amp;$A979&amp;IF($C979="","","."&amp;$C979&amp;"."&amp;$B979)&amp;IF(INDEX(Variables!$D$5:$D$65,MATCH($A979,Variables!$A$5:$A$65,0))="","","."&amp;INDEX(Variables!$D$5:$D$65,MATCH($A979,Variables!$A$5:$A$65,0)))&amp;"."&amp;L$5</f>
        <v>egy.mit.ener.ftr.all.e.1</v>
      </c>
      <c r="M979" s="41">
        <f t="shared" ref="M979:Z979" si="898">SUM(M1025:M1032)</f>
        <v>11037.667491158469</v>
      </c>
      <c r="N979" s="42">
        <f t="shared" si="898"/>
        <v>13303.389294963266</v>
      </c>
      <c r="O979" s="42">
        <f t="shared" si="898"/>
        <v>14158.804968326891</v>
      </c>
      <c r="P979" s="42">
        <f t="shared" si="898"/>
        <v>14649.035592938666</v>
      </c>
      <c r="Q979" s="42">
        <f t="shared" si="898"/>
        <v>15137.078617414805</v>
      </c>
      <c r="R979" s="42">
        <f t="shared" si="898"/>
        <v>15720.232514859181</v>
      </c>
      <c r="S979" s="42">
        <f t="shared" si="898"/>
        <v>16424.067858404989</v>
      </c>
      <c r="T979" s="42">
        <f t="shared" si="898"/>
        <v>17115.682904058875</v>
      </c>
      <c r="U979" s="42">
        <f t="shared" si="898"/>
        <v>17779.184626811551</v>
      </c>
      <c r="V979" s="42">
        <f t="shared" si="898"/>
        <v>18460.763291818312</v>
      </c>
      <c r="W979" s="42">
        <f t="shared" si="898"/>
        <v>19160.49903039847</v>
      </c>
      <c r="X979" s="42">
        <f t="shared" si="898"/>
        <v>19878.448640785733</v>
      </c>
      <c r="Y979" s="42">
        <f t="shared" si="898"/>
        <v>20614.644497634508</v>
      </c>
      <c r="Z979" s="42">
        <f t="shared" si="898"/>
        <v>21369.093476416696</v>
      </c>
      <c r="AA979" s="42"/>
      <c r="AB979" s="28" t="str">
        <f>LOWER(Settings!$C$4)&amp;".mit."&amp;$A979&amp;IF($C979="","","."&amp;$C979&amp;"."&amp;$B979)&amp;IF(INDEX(Variables!$D$5:$D$65,MATCH($A979,Variables!$A$5:$A$65,0))="","","."&amp;INDEX(Variables!$D$5:$D$65,MATCH($A979,Variables!$A$5:$A$65,0)))&amp;"."&amp;AB$5</f>
        <v>egy.mit.ener.ftr.all.e.2</v>
      </c>
      <c r="AC979" s="41">
        <f t="shared" ref="AC979:AP979" si="899">SUM(AC1025:AC1032)</f>
        <v>11037.667491158469</v>
      </c>
      <c r="AD979" s="42">
        <f t="shared" si="899"/>
        <v>13303.389294963266</v>
      </c>
      <c r="AE979" s="42">
        <f t="shared" si="899"/>
        <v>14158.804968326891</v>
      </c>
      <c r="AF979" s="42">
        <f t="shared" si="899"/>
        <v>14649.035592938666</v>
      </c>
      <c r="AG979" s="42">
        <f t="shared" si="899"/>
        <v>15137.078617414805</v>
      </c>
      <c r="AH979" s="42">
        <f t="shared" si="899"/>
        <v>13013.439182513854</v>
      </c>
      <c r="AI979" s="42">
        <f t="shared" si="899"/>
        <v>13599.764150847726</v>
      </c>
      <c r="AJ979" s="42">
        <f t="shared" si="899"/>
        <v>14176.019523774463</v>
      </c>
      <c r="AK979" s="42">
        <f t="shared" si="899"/>
        <v>14728.937511734781</v>
      </c>
      <c r="AL979" s="42">
        <f t="shared" si="899"/>
        <v>15297.028110319528</v>
      </c>
      <c r="AM979" s="42">
        <f t="shared" si="899"/>
        <v>15880.36174093214</v>
      </c>
      <c r="AN979" s="42">
        <f t="shared" si="899"/>
        <v>16478.989255451608</v>
      </c>
      <c r="AO979" s="42">
        <f t="shared" si="899"/>
        <v>17092.941012475836</v>
      </c>
      <c r="AP979" s="42">
        <f t="shared" si="899"/>
        <v>17722.225965828868</v>
      </c>
    </row>
    <row r="980" spans="1:42" hidden="1" outlineLevel="2" x14ac:dyDescent="0.25">
      <c r="A980" s="5" t="s">
        <v>931</v>
      </c>
      <c r="B980" s="5" t="s">
        <v>869</v>
      </c>
      <c r="C980" s="5" t="s">
        <v>894</v>
      </c>
      <c r="D980" s="37">
        <f>INDEX(Inputs!$T$5:$T$132,MATCH($B980&amp;"|"&amp;$C980,Inputs!$A$5:$A$132,0))</f>
        <v>0.1</v>
      </c>
      <c r="E980" s="37">
        <f>INDEX(Inputs!$J$5:$J$132,MATCH($B980&amp;"|"&amp;$C980,Inputs!$A$5:$A$132,0))</f>
        <v>1</v>
      </c>
      <c r="F980" s="37">
        <f>INDEX(Inputs!$K$5:$K$132,MATCH($B980&amp;"|"&amp;$C980,Inputs!$A$5:$A$132,0))</f>
        <v>16</v>
      </c>
      <c r="G980" s="36"/>
      <c r="H980" s="5" t="str">
        <f>INDEX(Variables!$B$5:$B$65,MATCH($A980,Variables!$A$5:$A$65,0))&amp;IF($C980="",""," | "&amp;INDEX(Mapping!$B$5:$B$26,MATCH($C980,Mapping!$A$5:$A$26,0))&amp;" | "&amp;INDEX(Mapping!$B$30:$B$41,MATCH($B980,Mapping!$A$30:$A$41,0)))</f>
        <v>New carbon tax | Fuel transformation | Coal</v>
      </c>
      <c r="I980" s="5" t="str">
        <f>INDEX(Variables!$C$5:$C$65,MATCH($A980,Variables!$A$5:$A$65,0))</f>
        <v>$/GJ</v>
      </c>
      <c r="J980" s="5" t="str">
        <f>INDEX(Variables!$E$5:$E$65,MATCH($A980,Variables!$A$5:$A$65,0))</f>
        <v>Carbon price x EF x fuel and sector coverage</v>
      </c>
      <c r="K980" s="5"/>
      <c r="L980" s="23" t="str">
        <f>LOWER(Settings!$C$4)&amp;".mit."&amp;$A980&amp;IF($C980="","","."&amp;$C980&amp;"."&amp;$B980)&amp;IF(INDEX(Variables!$D$5:$D$65,MATCH($A980,Variables!$A$5:$A$65,0))="","","."&amp;INDEX(Variables!$D$5:$D$65,MATCH($A980,Variables!$A$5:$A$65,0)))&amp;"."&amp;L$5</f>
        <v>egy.mit.ctxnew.ftr.coa.a.1</v>
      </c>
      <c r="M980" s="38">
        <f t="shared" ref="M980:Z987" si="900">M$12*$D980*INDEX(M$21:M$28,$E980)*INDEX(M$30:M$46,$F980)</f>
        <v>0</v>
      </c>
      <c r="N980" s="37">
        <f t="shared" si="900"/>
        <v>0</v>
      </c>
      <c r="O980" s="37">
        <f t="shared" si="900"/>
        <v>0</v>
      </c>
      <c r="P980" s="37">
        <f t="shared" si="900"/>
        <v>0</v>
      </c>
      <c r="Q980" s="37">
        <f t="shared" si="900"/>
        <v>0</v>
      </c>
      <c r="R980" s="37">
        <f t="shared" si="900"/>
        <v>0</v>
      </c>
      <c r="S980" s="37">
        <f t="shared" si="900"/>
        <v>0</v>
      </c>
      <c r="T980" s="37">
        <f t="shared" si="900"/>
        <v>0</v>
      </c>
      <c r="U980" s="37">
        <f t="shared" si="900"/>
        <v>0</v>
      </c>
      <c r="V980" s="37">
        <f t="shared" si="900"/>
        <v>0</v>
      </c>
      <c r="W980" s="37">
        <f t="shared" si="900"/>
        <v>0</v>
      </c>
      <c r="X980" s="37">
        <f t="shared" si="900"/>
        <v>0</v>
      </c>
      <c r="Y980" s="37">
        <f t="shared" si="900"/>
        <v>0</v>
      </c>
      <c r="Z980" s="37">
        <f t="shared" si="900"/>
        <v>0</v>
      </c>
      <c r="AA980" s="37"/>
      <c r="AB980" s="23" t="str">
        <f>LOWER(Settings!$C$4)&amp;".mit."&amp;$A980&amp;IF($C980="","","."&amp;$C980&amp;"."&amp;$B980)&amp;IF(INDEX(Variables!$D$5:$D$65,MATCH($A980,Variables!$A$5:$A$65,0))="","","."&amp;INDEX(Variables!$D$5:$D$65,MATCH($A980,Variables!$A$5:$A$65,0)))&amp;"."&amp;AB$5</f>
        <v>egy.mit.ctxnew.ftr.coa.a.2</v>
      </c>
      <c r="AC980" s="38">
        <f t="shared" ref="AC980:AP987" si="901">AC$12*$D980*INDEX(AC$21:AC$28,$E980)*INDEX(AC$30:AC$46,$F980)</f>
        <v>0</v>
      </c>
      <c r="AD980" s="37">
        <f t="shared" si="901"/>
        <v>0</v>
      </c>
      <c r="AE980" s="37">
        <f t="shared" si="901"/>
        <v>0</v>
      </c>
      <c r="AF980" s="37">
        <f t="shared" si="901"/>
        <v>0</v>
      </c>
      <c r="AG980" s="37">
        <f t="shared" si="901"/>
        <v>0</v>
      </c>
      <c r="AH980" s="37">
        <f t="shared" si="901"/>
        <v>2</v>
      </c>
      <c r="AI980" s="37">
        <f t="shared" si="901"/>
        <v>2</v>
      </c>
      <c r="AJ980" s="37">
        <f t="shared" si="901"/>
        <v>2</v>
      </c>
      <c r="AK980" s="37">
        <f t="shared" si="901"/>
        <v>2</v>
      </c>
      <c r="AL980" s="37">
        <f t="shared" si="901"/>
        <v>2</v>
      </c>
      <c r="AM980" s="37">
        <f t="shared" si="901"/>
        <v>2</v>
      </c>
      <c r="AN980" s="37">
        <f t="shared" si="901"/>
        <v>2</v>
      </c>
      <c r="AO980" s="37">
        <f t="shared" si="901"/>
        <v>2</v>
      </c>
      <c r="AP980" s="37">
        <f t="shared" si="901"/>
        <v>2</v>
      </c>
    </row>
    <row r="981" spans="1:42" hidden="1" outlineLevel="2" x14ac:dyDescent="0.25">
      <c r="A981" s="5" t="s">
        <v>931</v>
      </c>
      <c r="B981" s="5" t="s">
        <v>871</v>
      </c>
      <c r="C981" s="5" t="s">
        <v>894</v>
      </c>
      <c r="D981" s="37">
        <f>INDEX(Inputs!$T$5:$T$132,MATCH($B981&amp;"|"&amp;$C981,Inputs!$A$5:$A$132,0))</f>
        <v>5.5800000000000002E-2</v>
      </c>
      <c r="E981" s="37">
        <f>INDEX(Inputs!$J$5:$J$132,MATCH($B981&amp;"|"&amp;$C981,Inputs!$A$5:$A$132,0))</f>
        <v>2</v>
      </c>
      <c r="F981" s="37">
        <f>INDEX(Inputs!$K$5:$K$132,MATCH($B981&amp;"|"&amp;$C981,Inputs!$A$5:$A$132,0))</f>
        <v>16</v>
      </c>
      <c r="G981" s="36"/>
      <c r="H981" s="5" t="str">
        <f>INDEX(Variables!$B$5:$B$65,MATCH($A981,Variables!$A$5:$A$65,0))&amp;IF($C981="",""," | "&amp;INDEX(Mapping!$B$5:$B$26,MATCH($C981,Mapping!$A$5:$A$26,0))&amp;" | "&amp;INDEX(Mapping!$B$30:$B$41,MATCH($B981,Mapping!$A$30:$A$41,0)))</f>
        <v>New carbon tax | Fuel transformation | Natural gas</v>
      </c>
      <c r="I981" s="5" t="str">
        <f>INDEX(Variables!$C$5:$C$65,MATCH($A981,Variables!$A$5:$A$65,0))</f>
        <v>$/GJ</v>
      </c>
      <c r="J981" s="5" t="str">
        <f>INDEX(Variables!$E$5:$E$65,MATCH($A981,Variables!$A$5:$A$65,0))</f>
        <v>Carbon price x EF x fuel and sector coverage</v>
      </c>
      <c r="K981" s="5"/>
      <c r="L981" s="23" t="str">
        <f>LOWER(Settings!$C$4)&amp;".mit."&amp;$A981&amp;IF($C981="","","."&amp;$C981&amp;"."&amp;$B981)&amp;IF(INDEX(Variables!$D$5:$D$65,MATCH($A981,Variables!$A$5:$A$65,0))="","","."&amp;INDEX(Variables!$D$5:$D$65,MATCH($A981,Variables!$A$5:$A$65,0)))&amp;"."&amp;L$5</f>
        <v>egy.mit.ctxnew.ftr.nga.a.1</v>
      </c>
      <c r="M981" s="38">
        <f t="shared" si="900"/>
        <v>0</v>
      </c>
      <c r="N981" s="37">
        <f t="shared" si="900"/>
        <v>0</v>
      </c>
      <c r="O981" s="37">
        <f t="shared" si="900"/>
        <v>0</v>
      </c>
      <c r="P981" s="37">
        <f t="shared" si="900"/>
        <v>0</v>
      </c>
      <c r="Q981" s="37">
        <f t="shared" si="900"/>
        <v>0</v>
      </c>
      <c r="R981" s="37">
        <f t="shared" si="900"/>
        <v>0</v>
      </c>
      <c r="S981" s="37">
        <f t="shared" si="900"/>
        <v>0</v>
      </c>
      <c r="T981" s="37">
        <f t="shared" si="900"/>
        <v>0</v>
      </c>
      <c r="U981" s="37">
        <f t="shared" si="900"/>
        <v>0</v>
      </c>
      <c r="V981" s="37">
        <f t="shared" si="900"/>
        <v>0</v>
      </c>
      <c r="W981" s="37">
        <f t="shared" si="900"/>
        <v>0</v>
      </c>
      <c r="X981" s="37">
        <f t="shared" si="900"/>
        <v>0</v>
      </c>
      <c r="Y981" s="37">
        <f t="shared" si="900"/>
        <v>0</v>
      </c>
      <c r="Z981" s="37">
        <f t="shared" si="900"/>
        <v>0</v>
      </c>
      <c r="AA981" s="37"/>
      <c r="AB981" s="23" t="str">
        <f>LOWER(Settings!$C$4)&amp;".mit."&amp;$A981&amp;IF($C981="","","."&amp;$C981&amp;"."&amp;$B981)&amp;IF(INDEX(Variables!$D$5:$D$65,MATCH($A981,Variables!$A$5:$A$65,0))="","","."&amp;INDEX(Variables!$D$5:$D$65,MATCH($A981,Variables!$A$5:$A$65,0)))&amp;"."&amp;AB$5</f>
        <v>egy.mit.ctxnew.ftr.nga.a.2</v>
      </c>
      <c r="AC981" s="38">
        <f t="shared" si="901"/>
        <v>0</v>
      </c>
      <c r="AD981" s="37">
        <f t="shared" si="901"/>
        <v>0</v>
      </c>
      <c r="AE981" s="37">
        <f t="shared" si="901"/>
        <v>0</v>
      </c>
      <c r="AF981" s="37">
        <f t="shared" si="901"/>
        <v>0</v>
      </c>
      <c r="AG981" s="37">
        <f t="shared" si="901"/>
        <v>0</v>
      </c>
      <c r="AH981" s="37">
        <f t="shared" si="901"/>
        <v>1.1160000000000001</v>
      </c>
      <c r="AI981" s="37">
        <f t="shared" si="901"/>
        <v>1.1160000000000001</v>
      </c>
      <c r="AJ981" s="37">
        <f t="shared" si="901"/>
        <v>1.1160000000000001</v>
      </c>
      <c r="AK981" s="37">
        <f t="shared" si="901"/>
        <v>1.1160000000000001</v>
      </c>
      <c r="AL981" s="37">
        <f t="shared" si="901"/>
        <v>1.1160000000000001</v>
      </c>
      <c r="AM981" s="37">
        <f t="shared" si="901"/>
        <v>1.1160000000000001</v>
      </c>
      <c r="AN981" s="37">
        <f t="shared" si="901"/>
        <v>1.1160000000000001</v>
      </c>
      <c r="AO981" s="37">
        <f t="shared" si="901"/>
        <v>1.1160000000000001</v>
      </c>
      <c r="AP981" s="37">
        <f t="shared" si="901"/>
        <v>1.1160000000000001</v>
      </c>
    </row>
    <row r="982" spans="1:42" hidden="1" outlineLevel="2" x14ac:dyDescent="0.25">
      <c r="A982" s="5" t="s">
        <v>931</v>
      </c>
      <c r="B982" s="5" t="s">
        <v>872</v>
      </c>
      <c r="C982" s="5" t="s">
        <v>894</v>
      </c>
      <c r="D982" s="37">
        <f>INDEX(Inputs!$T$5:$T$132,MATCH($B982&amp;"|"&amp;$C982,Inputs!$A$5:$A$132,0))</f>
        <v>6.7793000000000006E-2</v>
      </c>
      <c r="E982" s="37">
        <f>INDEX(Inputs!$J$5:$J$132,MATCH($B982&amp;"|"&amp;$C982,Inputs!$A$5:$A$132,0))</f>
        <v>3</v>
      </c>
      <c r="F982" s="37">
        <f>INDEX(Inputs!$K$5:$K$132,MATCH($B982&amp;"|"&amp;$C982,Inputs!$A$5:$A$132,0))</f>
        <v>16</v>
      </c>
      <c r="G982" s="36"/>
      <c r="H982" s="5" t="str">
        <f>INDEX(Variables!$B$5:$B$65,MATCH($A982,Variables!$A$5:$A$65,0))&amp;IF($C982="",""," | "&amp;INDEX(Mapping!$B$5:$B$26,MATCH($C982,Mapping!$A$5:$A$26,0))&amp;" | "&amp;INDEX(Mapping!$B$30:$B$41,MATCH($B982,Mapping!$A$30:$A$41,0)))</f>
        <v>New carbon tax | Fuel transformation | Gasoline</v>
      </c>
      <c r="I982" s="5" t="str">
        <f>INDEX(Variables!$C$5:$C$65,MATCH($A982,Variables!$A$5:$A$65,0))</f>
        <v>$/GJ</v>
      </c>
      <c r="J982" s="5" t="str">
        <f>INDEX(Variables!$E$5:$E$65,MATCH($A982,Variables!$A$5:$A$65,0))</f>
        <v>Carbon price x EF x fuel and sector coverage</v>
      </c>
      <c r="K982" s="5"/>
      <c r="L982" s="23" t="str">
        <f>LOWER(Settings!$C$4)&amp;".mit."&amp;$A982&amp;IF($C982="","","."&amp;$C982&amp;"."&amp;$B982)&amp;IF(INDEX(Variables!$D$5:$D$65,MATCH($A982,Variables!$A$5:$A$65,0))="","","."&amp;INDEX(Variables!$D$5:$D$65,MATCH($A982,Variables!$A$5:$A$65,0)))&amp;"."&amp;L$5</f>
        <v>egy.mit.ctxnew.ftr.gso.a.1</v>
      </c>
      <c r="M982" s="38">
        <f t="shared" si="900"/>
        <v>0</v>
      </c>
      <c r="N982" s="37">
        <f t="shared" si="900"/>
        <v>0</v>
      </c>
      <c r="O982" s="37">
        <f t="shared" si="900"/>
        <v>0</v>
      </c>
      <c r="P982" s="37">
        <f t="shared" si="900"/>
        <v>0</v>
      </c>
      <c r="Q982" s="37">
        <f t="shared" si="900"/>
        <v>0</v>
      </c>
      <c r="R982" s="37">
        <f t="shared" si="900"/>
        <v>0</v>
      </c>
      <c r="S982" s="37">
        <f t="shared" si="900"/>
        <v>0</v>
      </c>
      <c r="T982" s="37">
        <f t="shared" si="900"/>
        <v>0</v>
      </c>
      <c r="U982" s="37">
        <f t="shared" si="900"/>
        <v>0</v>
      </c>
      <c r="V982" s="37">
        <f t="shared" si="900"/>
        <v>0</v>
      </c>
      <c r="W982" s="37">
        <f t="shared" si="900"/>
        <v>0</v>
      </c>
      <c r="X982" s="37">
        <f t="shared" si="900"/>
        <v>0</v>
      </c>
      <c r="Y982" s="37">
        <f t="shared" si="900"/>
        <v>0</v>
      </c>
      <c r="Z982" s="37">
        <f t="shared" si="900"/>
        <v>0</v>
      </c>
      <c r="AA982" s="37"/>
      <c r="AB982" s="23" t="str">
        <f>LOWER(Settings!$C$4)&amp;".mit."&amp;$A982&amp;IF($C982="","","."&amp;$C982&amp;"."&amp;$B982)&amp;IF(INDEX(Variables!$D$5:$D$65,MATCH($A982,Variables!$A$5:$A$65,0))="","","."&amp;INDEX(Variables!$D$5:$D$65,MATCH($A982,Variables!$A$5:$A$65,0)))&amp;"."&amp;AB$5</f>
        <v>egy.mit.ctxnew.ftr.gso.a.2</v>
      </c>
      <c r="AC982" s="38">
        <f t="shared" si="901"/>
        <v>0</v>
      </c>
      <c r="AD982" s="37">
        <f t="shared" si="901"/>
        <v>0</v>
      </c>
      <c r="AE982" s="37">
        <f t="shared" si="901"/>
        <v>0</v>
      </c>
      <c r="AF982" s="37">
        <f t="shared" si="901"/>
        <v>0</v>
      </c>
      <c r="AG982" s="37">
        <f t="shared" si="901"/>
        <v>0</v>
      </c>
      <c r="AH982" s="37">
        <f t="shared" si="901"/>
        <v>1.3558600000000001</v>
      </c>
      <c r="AI982" s="37">
        <f t="shared" si="901"/>
        <v>1.3558600000000001</v>
      </c>
      <c r="AJ982" s="37">
        <f t="shared" si="901"/>
        <v>1.3558600000000001</v>
      </c>
      <c r="AK982" s="37">
        <f t="shared" si="901"/>
        <v>1.3558600000000001</v>
      </c>
      <c r="AL982" s="37">
        <f t="shared" si="901"/>
        <v>1.3558600000000001</v>
      </c>
      <c r="AM982" s="37">
        <f t="shared" si="901"/>
        <v>1.3558600000000001</v>
      </c>
      <c r="AN982" s="37">
        <f t="shared" si="901"/>
        <v>1.3558600000000001</v>
      </c>
      <c r="AO982" s="37">
        <f t="shared" si="901"/>
        <v>1.3558600000000001</v>
      </c>
      <c r="AP982" s="37">
        <f t="shared" si="901"/>
        <v>1.3558600000000001</v>
      </c>
    </row>
    <row r="983" spans="1:42" hidden="1" outlineLevel="2" x14ac:dyDescent="0.25">
      <c r="A983" s="5" t="s">
        <v>931</v>
      </c>
      <c r="B983" s="5" t="s">
        <v>873</v>
      </c>
      <c r="C983" s="5" t="s">
        <v>894</v>
      </c>
      <c r="D983" s="37">
        <f>INDEX(Inputs!$T$5:$T$132,MATCH($B983&amp;"|"&amp;$C983,Inputs!$A$5:$A$132,0))</f>
        <v>7.1844999999999992E-2</v>
      </c>
      <c r="E983" s="37">
        <f>INDEX(Inputs!$J$5:$J$132,MATCH($B983&amp;"|"&amp;$C983,Inputs!$A$5:$A$132,0))</f>
        <v>4</v>
      </c>
      <c r="F983" s="37">
        <f>INDEX(Inputs!$K$5:$K$132,MATCH($B983&amp;"|"&amp;$C983,Inputs!$A$5:$A$132,0))</f>
        <v>16</v>
      </c>
      <c r="G983" s="36"/>
      <c r="H983" s="5" t="str">
        <f>INDEX(Variables!$B$5:$B$65,MATCH($A983,Variables!$A$5:$A$65,0))&amp;IF($C983="",""," | "&amp;INDEX(Mapping!$B$5:$B$26,MATCH($C983,Mapping!$A$5:$A$26,0))&amp;" | "&amp;INDEX(Mapping!$B$30:$B$41,MATCH($B983,Mapping!$A$30:$A$41,0)))</f>
        <v>New carbon tax | Fuel transformation | Diesel</v>
      </c>
      <c r="I983" s="5" t="str">
        <f>INDEX(Variables!$C$5:$C$65,MATCH($A983,Variables!$A$5:$A$65,0))</f>
        <v>$/GJ</v>
      </c>
      <c r="J983" s="5" t="str">
        <f>INDEX(Variables!$E$5:$E$65,MATCH($A983,Variables!$A$5:$A$65,0))</f>
        <v>Carbon price x EF x fuel and sector coverage</v>
      </c>
      <c r="K983" s="5"/>
      <c r="L983" s="23" t="str">
        <f>LOWER(Settings!$C$4)&amp;".mit."&amp;$A983&amp;IF($C983="","","."&amp;$C983&amp;"."&amp;$B983)&amp;IF(INDEX(Variables!$D$5:$D$65,MATCH($A983,Variables!$A$5:$A$65,0))="","","."&amp;INDEX(Variables!$D$5:$D$65,MATCH($A983,Variables!$A$5:$A$65,0)))&amp;"."&amp;L$5</f>
        <v>egy.mit.ctxnew.ftr.die.a.1</v>
      </c>
      <c r="M983" s="38">
        <f t="shared" si="900"/>
        <v>0</v>
      </c>
      <c r="N983" s="37">
        <f t="shared" si="900"/>
        <v>0</v>
      </c>
      <c r="O983" s="37">
        <f t="shared" si="900"/>
        <v>0</v>
      </c>
      <c r="P983" s="37">
        <f t="shared" si="900"/>
        <v>0</v>
      </c>
      <c r="Q983" s="37">
        <f t="shared" si="900"/>
        <v>0</v>
      </c>
      <c r="R983" s="37">
        <f t="shared" si="900"/>
        <v>0</v>
      </c>
      <c r="S983" s="37">
        <f t="shared" si="900"/>
        <v>0</v>
      </c>
      <c r="T983" s="37">
        <f t="shared" si="900"/>
        <v>0</v>
      </c>
      <c r="U983" s="37">
        <f t="shared" si="900"/>
        <v>0</v>
      </c>
      <c r="V983" s="37">
        <f t="shared" si="900"/>
        <v>0</v>
      </c>
      <c r="W983" s="37">
        <f t="shared" si="900"/>
        <v>0</v>
      </c>
      <c r="X983" s="37">
        <f t="shared" si="900"/>
        <v>0</v>
      </c>
      <c r="Y983" s="37">
        <f t="shared" si="900"/>
        <v>0</v>
      </c>
      <c r="Z983" s="37">
        <f t="shared" si="900"/>
        <v>0</v>
      </c>
      <c r="AA983" s="37"/>
      <c r="AB983" s="23" t="str">
        <f>LOWER(Settings!$C$4)&amp;".mit."&amp;$A983&amp;IF($C983="","","."&amp;$C983&amp;"."&amp;$B983)&amp;IF(INDEX(Variables!$D$5:$D$65,MATCH($A983,Variables!$A$5:$A$65,0))="","","."&amp;INDEX(Variables!$D$5:$D$65,MATCH($A983,Variables!$A$5:$A$65,0)))&amp;"."&amp;AB$5</f>
        <v>egy.mit.ctxnew.ftr.die.a.2</v>
      </c>
      <c r="AC983" s="38">
        <f t="shared" si="901"/>
        <v>0</v>
      </c>
      <c r="AD983" s="37">
        <f t="shared" si="901"/>
        <v>0</v>
      </c>
      <c r="AE983" s="37">
        <f t="shared" si="901"/>
        <v>0</v>
      </c>
      <c r="AF983" s="37">
        <f t="shared" si="901"/>
        <v>0</v>
      </c>
      <c r="AG983" s="37">
        <f t="shared" si="901"/>
        <v>0</v>
      </c>
      <c r="AH983" s="37">
        <f t="shared" si="901"/>
        <v>1.4368999999999998</v>
      </c>
      <c r="AI983" s="37">
        <f t="shared" si="901"/>
        <v>1.4368999999999998</v>
      </c>
      <c r="AJ983" s="37">
        <f t="shared" si="901"/>
        <v>1.4368999999999998</v>
      </c>
      <c r="AK983" s="37">
        <f t="shared" si="901"/>
        <v>1.4368999999999998</v>
      </c>
      <c r="AL983" s="37">
        <f t="shared" si="901"/>
        <v>1.4368999999999998</v>
      </c>
      <c r="AM983" s="37">
        <f t="shared" si="901"/>
        <v>1.4368999999999998</v>
      </c>
      <c r="AN983" s="37">
        <f t="shared" si="901"/>
        <v>1.4368999999999998</v>
      </c>
      <c r="AO983" s="37">
        <f t="shared" si="901"/>
        <v>1.4368999999999998</v>
      </c>
      <c r="AP983" s="37">
        <f t="shared" si="901"/>
        <v>1.4368999999999998</v>
      </c>
    </row>
    <row r="984" spans="1:42" hidden="1" outlineLevel="2" x14ac:dyDescent="0.25">
      <c r="A984" s="5" t="s">
        <v>931</v>
      </c>
      <c r="B984" s="5" t="s">
        <v>874</v>
      </c>
      <c r="C984" s="5" t="s">
        <v>894</v>
      </c>
      <c r="D984" s="37">
        <f>INDEX(Inputs!$T$5:$T$132,MATCH($B984&amp;"|"&amp;$C984,Inputs!$A$5:$A$132,0))</f>
        <v>6.8599999999999994E-2</v>
      </c>
      <c r="E984" s="37">
        <f>INDEX(Inputs!$J$5:$J$132,MATCH($B984&amp;"|"&amp;$C984,Inputs!$A$5:$A$132,0))</f>
        <v>5</v>
      </c>
      <c r="F984" s="37">
        <f>INDEX(Inputs!$K$5:$K$132,MATCH($B984&amp;"|"&amp;$C984,Inputs!$A$5:$A$132,0))</f>
        <v>16</v>
      </c>
      <c r="G984" s="36"/>
      <c r="H984" s="5" t="str">
        <f>INDEX(Variables!$B$5:$B$65,MATCH($A984,Variables!$A$5:$A$65,0))&amp;IF($C984="",""," | "&amp;INDEX(Mapping!$B$5:$B$26,MATCH($C984,Mapping!$A$5:$A$26,0))&amp;" | "&amp;INDEX(Mapping!$B$30:$B$41,MATCH($B984,Mapping!$A$30:$A$41,0)))</f>
        <v>New carbon tax | Fuel transformation | LPG</v>
      </c>
      <c r="I984" s="5" t="str">
        <f>INDEX(Variables!$C$5:$C$65,MATCH($A984,Variables!$A$5:$A$65,0))</f>
        <v>$/GJ</v>
      </c>
      <c r="J984" s="5" t="str">
        <f>INDEX(Variables!$E$5:$E$65,MATCH($A984,Variables!$A$5:$A$65,0))</f>
        <v>Carbon price x EF x fuel and sector coverage</v>
      </c>
      <c r="K984" s="5"/>
      <c r="L984" s="23" t="str">
        <f>LOWER(Settings!$C$4)&amp;".mit."&amp;$A984&amp;IF($C984="","","."&amp;$C984&amp;"."&amp;$B984)&amp;IF(INDEX(Variables!$D$5:$D$65,MATCH($A984,Variables!$A$5:$A$65,0))="","","."&amp;INDEX(Variables!$D$5:$D$65,MATCH($A984,Variables!$A$5:$A$65,0)))&amp;"."&amp;L$5</f>
        <v>egy.mit.ctxnew.ftr.lpg.a.1</v>
      </c>
      <c r="M984" s="38">
        <f t="shared" si="900"/>
        <v>0</v>
      </c>
      <c r="N984" s="37">
        <f t="shared" si="900"/>
        <v>0</v>
      </c>
      <c r="O984" s="37">
        <f t="shared" si="900"/>
        <v>0</v>
      </c>
      <c r="P984" s="37">
        <f t="shared" si="900"/>
        <v>0</v>
      </c>
      <c r="Q984" s="37">
        <f t="shared" si="900"/>
        <v>0</v>
      </c>
      <c r="R984" s="37">
        <f t="shared" si="900"/>
        <v>0</v>
      </c>
      <c r="S984" s="37">
        <f t="shared" si="900"/>
        <v>0</v>
      </c>
      <c r="T984" s="37">
        <f t="shared" si="900"/>
        <v>0</v>
      </c>
      <c r="U984" s="37">
        <f t="shared" si="900"/>
        <v>0</v>
      </c>
      <c r="V984" s="37">
        <f t="shared" si="900"/>
        <v>0</v>
      </c>
      <c r="W984" s="37">
        <f t="shared" si="900"/>
        <v>0</v>
      </c>
      <c r="X984" s="37">
        <f t="shared" si="900"/>
        <v>0</v>
      </c>
      <c r="Y984" s="37">
        <f t="shared" si="900"/>
        <v>0</v>
      </c>
      <c r="Z984" s="37">
        <f t="shared" si="900"/>
        <v>0</v>
      </c>
      <c r="AA984" s="37"/>
      <c r="AB984" s="23" t="str">
        <f>LOWER(Settings!$C$4)&amp;".mit."&amp;$A984&amp;IF($C984="","","."&amp;$C984&amp;"."&amp;$B984)&amp;IF(INDEX(Variables!$D$5:$D$65,MATCH($A984,Variables!$A$5:$A$65,0))="","","."&amp;INDEX(Variables!$D$5:$D$65,MATCH($A984,Variables!$A$5:$A$65,0)))&amp;"."&amp;AB$5</f>
        <v>egy.mit.ctxnew.ftr.lpg.a.2</v>
      </c>
      <c r="AC984" s="38">
        <f t="shared" si="901"/>
        <v>0</v>
      </c>
      <c r="AD984" s="37">
        <f t="shared" si="901"/>
        <v>0</v>
      </c>
      <c r="AE984" s="37">
        <f t="shared" si="901"/>
        <v>0</v>
      </c>
      <c r="AF984" s="37">
        <f t="shared" si="901"/>
        <v>0</v>
      </c>
      <c r="AG984" s="37">
        <f t="shared" si="901"/>
        <v>0</v>
      </c>
      <c r="AH984" s="37">
        <f t="shared" si="901"/>
        <v>1.3719999999999999</v>
      </c>
      <c r="AI984" s="37">
        <f t="shared" si="901"/>
        <v>1.3719999999999999</v>
      </c>
      <c r="AJ984" s="37">
        <f t="shared" si="901"/>
        <v>1.3719999999999999</v>
      </c>
      <c r="AK984" s="37">
        <f t="shared" si="901"/>
        <v>1.3719999999999999</v>
      </c>
      <c r="AL984" s="37">
        <f t="shared" si="901"/>
        <v>1.3719999999999999</v>
      </c>
      <c r="AM984" s="37">
        <f t="shared" si="901"/>
        <v>1.3719999999999999</v>
      </c>
      <c r="AN984" s="37">
        <f t="shared" si="901"/>
        <v>1.3719999999999999</v>
      </c>
      <c r="AO984" s="37">
        <f t="shared" si="901"/>
        <v>1.3719999999999999</v>
      </c>
      <c r="AP984" s="37">
        <f t="shared" si="901"/>
        <v>1.3719999999999999</v>
      </c>
    </row>
    <row r="985" spans="1:42" hidden="1" outlineLevel="2" x14ac:dyDescent="0.25">
      <c r="A985" s="5" t="s">
        <v>931</v>
      </c>
      <c r="B985" s="5" t="s">
        <v>875</v>
      </c>
      <c r="C985" s="5" t="s">
        <v>894</v>
      </c>
      <c r="D985" s="37">
        <f>INDEX(Inputs!$T$5:$T$132,MATCH($B985&amp;"|"&amp;$C985,Inputs!$A$5:$A$132,0))</f>
        <v>6.7793000000000006E-2</v>
      </c>
      <c r="E985" s="37">
        <f>INDEX(Inputs!$J$5:$J$132,MATCH($B985&amp;"|"&amp;$C985,Inputs!$A$5:$A$132,0))</f>
        <v>6</v>
      </c>
      <c r="F985" s="37">
        <f>INDEX(Inputs!$K$5:$K$132,MATCH($B985&amp;"|"&amp;$C985,Inputs!$A$5:$A$132,0))</f>
        <v>16</v>
      </c>
      <c r="G985" s="36"/>
      <c r="H985" s="5" t="str">
        <f>INDEX(Variables!$B$5:$B$65,MATCH($A985,Variables!$A$5:$A$65,0))&amp;IF($C985="",""," | "&amp;INDEX(Mapping!$B$5:$B$26,MATCH($C985,Mapping!$A$5:$A$26,0))&amp;" | "&amp;INDEX(Mapping!$B$30:$B$41,MATCH($B985,Mapping!$A$30:$A$41,0)))</f>
        <v>New carbon tax | Fuel transformation | Kerosene</v>
      </c>
      <c r="I985" s="5" t="str">
        <f>INDEX(Variables!$C$5:$C$65,MATCH($A985,Variables!$A$5:$A$65,0))</f>
        <v>$/GJ</v>
      </c>
      <c r="J985" s="5" t="str">
        <f>INDEX(Variables!$E$5:$E$65,MATCH($A985,Variables!$A$5:$A$65,0))</f>
        <v>Carbon price x EF x fuel and sector coverage</v>
      </c>
      <c r="K985" s="5"/>
      <c r="L985" s="23" t="str">
        <f>LOWER(Settings!$C$4)&amp;".mit."&amp;$A985&amp;IF($C985="","","."&amp;$C985&amp;"."&amp;$B985)&amp;IF(INDEX(Variables!$D$5:$D$65,MATCH($A985,Variables!$A$5:$A$65,0))="","","."&amp;INDEX(Variables!$D$5:$D$65,MATCH($A985,Variables!$A$5:$A$65,0)))&amp;"."&amp;L$5</f>
        <v>egy.mit.ctxnew.ftr.ker.a.1</v>
      </c>
      <c r="M985" s="38">
        <f t="shared" si="900"/>
        <v>0</v>
      </c>
      <c r="N985" s="37">
        <f t="shared" si="900"/>
        <v>0</v>
      </c>
      <c r="O985" s="37">
        <f t="shared" si="900"/>
        <v>0</v>
      </c>
      <c r="P985" s="37">
        <f t="shared" si="900"/>
        <v>0</v>
      </c>
      <c r="Q985" s="37">
        <f t="shared" si="900"/>
        <v>0</v>
      </c>
      <c r="R985" s="37">
        <f t="shared" si="900"/>
        <v>0</v>
      </c>
      <c r="S985" s="37">
        <f t="shared" si="900"/>
        <v>0</v>
      </c>
      <c r="T985" s="37">
        <f t="shared" si="900"/>
        <v>0</v>
      </c>
      <c r="U985" s="37">
        <f t="shared" si="900"/>
        <v>0</v>
      </c>
      <c r="V985" s="37">
        <f t="shared" si="900"/>
        <v>0</v>
      </c>
      <c r="W985" s="37">
        <f t="shared" si="900"/>
        <v>0</v>
      </c>
      <c r="X985" s="37">
        <f t="shared" si="900"/>
        <v>0</v>
      </c>
      <c r="Y985" s="37">
        <f t="shared" si="900"/>
        <v>0</v>
      </c>
      <c r="Z985" s="37">
        <f t="shared" si="900"/>
        <v>0</v>
      </c>
      <c r="AA985" s="37"/>
      <c r="AB985" s="23" t="str">
        <f>LOWER(Settings!$C$4)&amp;".mit."&amp;$A985&amp;IF($C985="","","."&amp;$C985&amp;"."&amp;$B985)&amp;IF(INDEX(Variables!$D$5:$D$65,MATCH($A985,Variables!$A$5:$A$65,0))="","","."&amp;INDEX(Variables!$D$5:$D$65,MATCH($A985,Variables!$A$5:$A$65,0)))&amp;"."&amp;AB$5</f>
        <v>egy.mit.ctxnew.ftr.ker.a.2</v>
      </c>
      <c r="AC985" s="38">
        <f t="shared" si="901"/>
        <v>0</v>
      </c>
      <c r="AD985" s="37">
        <f t="shared" si="901"/>
        <v>0</v>
      </c>
      <c r="AE985" s="37">
        <f t="shared" si="901"/>
        <v>0</v>
      </c>
      <c r="AF985" s="37">
        <f t="shared" si="901"/>
        <v>0</v>
      </c>
      <c r="AG985" s="37">
        <f t="shared" si="901"/>
        <v>0</v>
      </c>
      <c r="AH985" s="37">
        <f t="shared" si="901"/>
        <v>1.3558600000000001</v>
      </c>
      <c r="AI985" s="37">
        <f t="shared" si="901"/>
        <v>1.3558600000000001</v>
      </c>
      <c r="AJ985" s="37">
        <f t="shared" si="901"/>
        <v>1.3558600000000001</v>
      </c>
      <c r="AK985" s="37">
        <f t="shared" si="901"/>
        <v>1.3558600000000001</v>
      </c>
      <c r="AL985" s="37">
        <f t="shared" si="901"/>
        <v>1.3558600000000001</v>
      </c>
      <c r="AM985" s="37">
        <f t="shared" si="901"/>
        <v>1.3558600000000001</v>
      </c>
      <c r="AN985" s="37">
        <f t="shared" si="901"/>
        <v>1.3558600000000001</v>
      </c>
      <c r="AO985" s="37">
        <f t="shared" si="901"/>
        <v>1.3558600000000001</v>
      </c>
      <c r="AP985" s="37">
        <f t="shared" si="901"/>
        <v>1.3558600000000001</v>
      </c>
    </row>
    <row r="986" spans="1:42" hidden="1" outlineLevel="2" x14ac:dyDescent="0.25">
      <c r="A986" s="5" t="s">
        <v>931</v>
      </c>
      <c r="B986" s="5" t="s">
        <v>876</v>
      </c>
      <c r="C986" s="5" t="s">
        <v>894</v>
      </c>
      <c r="D986" s="37">
        <f>INDEX(Inputs!$T$5:$T$132,MATCH($B986&amp;"|"&amp;$C986,Inputs!$A$5:$A$132,0))</f>
        <v>7.6700000000000004E-2</v>
      </c>
      <c r="E986" s="37">
        <f>INDEX(Inputs!$J$5:$J$132,MATCH($B986&amp;"|"&amp;$C986,Inputs!$A$5:$A$132,0))</f>
        <v>7</v>
      </c>
      <c r="F986" s="37">
        <f>INDEX(Inputs!$K$5:$K$132,MATCH($B986&amp;"|"&amp;$C986,Inputs!$A$5:$A$132,0))</f>
        <v>16</v>
      </c>
      <c r="G986" s="36"/>
      <c r="H986" s="5" t="str">
        <f>INDEX(Variables!$B$5:$B$65,MATCH($A986,Variables!$A$5:$A$65,0))&amp;IF($C986="",""," | "&amp;INDEX(Mapping!$B$5:$B$26,MATCH($C986,Mapping!$A$5:$A$26,0))&amp;" | "&amp;INDEX(Mapping!$B$30:$B$41,MATCH($B986,Mapping!$A$30:$A$41,0)))</f>
        <v>New carbon tax | Fuel transformation | Other oil products</v>
      </c>
      <c r="I986" s="5" t="str">
        <f>INDEX(Variables!$C$5:$C$65,MATCH($A986,Variables!$A$5:$A$65,0))</f>
        <v>$/GJ</v>
      </c>
      <c r="J986" s="5" t="str">
        <f>INDEX(Variables!$E$5:$E$65,MATCH($A986,Variables!$A$5:$A$65,0))</f>
        <v>Carbon price x EF x fuel and sector coverage</v>
      </c>
      <c r="K986" s="5"/>
      <c r="L986" s="23" t="str">
        <f>LOWER(Settings!$C$4)&amp;".mit."&amp;$A986&amp;IF($C986="","","."&amp;$C986&amp;"."&amp;$B986)&amp;IF(INDEX(Variables!$D$5:$D$65,MATCH($A986,Variables!$A$5:$A$65,0))="","","."&amp;INDEX(Variables!$D$5:$D$65,MATCH($A986,Variables!$A$5:$A$65,0)))&amp;"."&amp;L$5</f>
        <v>egy.mit.ctxnew.ftr.oop.a.1</v>
      </c>
      <c r="M986" s="38">
        <f t="shared" si="900"/>
        <v>0</v>
      </c>
      <c r="N986" s="37">
        <f t="shared" si="900"/>
        <v>0</v>
      </c>
      <c r="O986" s="37">
        <f t="shared" si="900"/>
        <v>0</v>
      </c>
      <c r="P986" s="37">
        <f t="shared" si="900"/>
        <v>0</v>
      </c>
      <c r="Q986" s="37">
        <f t="shared" si="900"/>
        <v>0</v>
      </c>
      <c r="R986" s="37">
        <f t="shared" si="900"/>
        <v>0</v>
      </c>
      <c r="S986" s="37">
        <f t="shared" si="900"/>
        <v>0</v>
      </c>
      <c r="T986" s="37">
        <f t="shared" si="900"/>
        <v>0</v>
      </c>
      <c r="U986" s="37">
        <f t="shared" si="900"/>
        <v>0</v>
      </c>
      <c r="V986" s="37">
        <f t="shared" si="900"/>
        <v>0</v>
      </c>
      <c r="W986" s="37">
        <f t="shared" si="900"/>
        <v>0</v>
      </c>
      <c r="X986" s="37">
        <f t="shared" si="900"/>
        <v>0</v>
      </c>
      <c r="Y986" s="37">
        <f t="shared" si="900"/>
        <v>0</v>
      </c>
      <c r="Z986" s="37">
        <f t="shared" si="900"/>
        <v>0</v>
      </c>
      <c r="AA986" s="37"/>
      <c r="AB986" s="23" t="str">
        <f>LOWER(Settings!$C$4)&amp;".mit."&amp;$A986&amp;IF($C986="","","."&amp;$C986&amp;"."&amp;$B986)&amp;IF(INDEX(Variables!$D$5:$D$65,MATCH($A986,Variables!$A$5:$A$65,0))="","","."&amp;INDEX(Variables!$D$5:$D$65,MATCH($A986,Variables!$A$5:$A$65,0)))&amp;"."&amp;AB$5</f>
        <v>egy.mit.ctxnew.ftr.oop.a.2</v>
      </c>
      <c r="AC986" s="38">
        <f t="shared" si="901"/>
        <v>0</v>
      </c>
      <c r="AD986" s="37">
        <f t="shared" si="901"/>
        <v>0</v>
      </c>
      <c r="AE986" s="37">
        <f t="shared" si="901"/>
        <v>0</v>
      </c>
      <c r="AF986" s="37">
        <f t="shared" si="901"/>
        <v>0</v>
      </c>
      <c r="AG986" s="37">
        <f t="shared" si="901"/>
        <v>0</v>
      </c>
      <c r="AH986" s="37">
        <f t="shared" si="901"/>
        <v>1.534</v>
      </c>
      <c r="AI986" s="37">
        <f t="shared" si="901"/>
        <v>1.534</v>
      </c>
      <c r="AJ986" s="37">
        <f t="shared" si="901"/>
        <v>1.534</v>
      </c>
      <c r="AK986" s="37">
        <f t="shared" si="901"/>
        <v>1.534</v>
      </c>
      <c r="AL986" s="37">
        <f t="shared" si="901"/>
        <v>1.534</v>
      </c>
      <c r="AM986" s="37">
        <f t="shared" si="901"/>
        <v>1.534</v>
      </c>
      <c r="AN986" s="37">
        <f t="shared" si="901"/>
        <v>1.534</v>
      </c>
      <c r="AO986" s="37">
        <f t="shared" si="901"/>
        <v>1.534</v>
      </c>
      <c r="AP986" s="37">
        <f t="shared" si="901"/>
        <v>1.534</v>
      </c>
    </row>
    <row r="987" spans="1:42" hidden="1" outlineLevel="2" x14ac:dyDescent="0.25">
      <c r="A987" s="5" t="s">
        <v>931</v>
      </c>
      <c r="B987" s="5" t="s">
        <v>877</v>
      </c>
      <c r="C987" s="5" t="s">
        <v>894</v>
      </c>
      <c r="D987" s="37">
        <f>INDEX(Inputs!$T$5:$T$132,MATCH($B987&amp;"|"&amp;$C987,Inputs!$A$5:$A$132,0))</f>
        <v>0</v>
      </c>
      <c r="E987" s="37">
        <f>INDEX(Inputs!$J$5:$J$132,MATCH($B987&amp;"|"&amp;$C987,Inputs!$A$5:$A$132,0))</f>
        <v>8</v>
      </c>
      <c r="F987" s="37">
        <f>INDEX(Inputs!$K$5:$K$132,MATCH($B987&amp;"|"&amp;$C987,Inputs!$A$5:$A$132,0))</f>
        <v>16</v>
      </c>
      <c r="G987" s="36"/>
      <c r="H987" s="5" t="str">
        <f>INDEX(Variables!$B$5:$B$65,MATCH($A987,Variables!$A$5:$A$65,0))&amp;IF($C987="",""," | "&amp;INDEX(Mapping!$B$5:$B$26,MATCH($C987,Mapping!$A$5:$A$26,0))&amp;" | "&amp;INDEX(Mapping!$B$30:$B$41,MATCH($B987,Mapping!$A$30:$A$41,0)))</f>
        <v>New carbon tax | Fuel transformation | Biomass</v>
      </c>
      <c r="I987" s="5" t="str">
        <f>INDEX(Variables!$C$5:$C$65,MATCH($A987,Variables!$A$5:$A$65,0))</f>
        <v>$/GJ</v>
      </c>
      <c r="J987" s="5" t="str">
        <f>INDEX(Variables!$E$5:$E$65,MATCH($A987,Variables!$A$5:$A$65,0))</f>
        <v>Carbon price x EF x fuel and sector coverage</v>
      </c>
      <c r="K987" s="5"/>
      <c r="L987" s="23" t="str">
        <f>LOWER(Settings!$C$4)&amp;".mit."&amp;$A987&amp;IF($C987="","","."&amp;$C987&amp;"."&amp;$B987)&amp;IF(INDEX(Variables!$D$5:$D$65,MATCH($A987,Variables!$A$5:$A$65,0))="","","."&amp;INDEX(Variables!$D$5:$D$65,MATCH($A987,Variables!$A$5:$A$65,0)))&amp;"."&amp;L$5</f>
        <v>egy.mit.ctxnew.ftr.bio.a.1</v>
      </c>
      <c r="M987" s="38">
        <f t="shared" si="900"/>
        <v>0</v>
      </c>
      <c r="N987" s="37">
        <f t="shared" si="900"/>
        <v>0</v>
      </c>
      <c r="O987" s="37">
        <f t="shared" si="900"/>
        <v>0</v>
      </c>
      <c r="P987" s="37">
        <f t="shared" si="900"/>
        <v>0</v>
      </c>
      <c r="Q987" s="37">
        <f t="shared" si="900"/>
        <v>0</v>
      </c>
      <c r="R987" s="37">
        <f t="shared" si="900"/>
        <v>0</v>
      </c>
      <c r="S987" s="37">
        <f t="shared" si="900"/>
        <v>0</v>
      </c>
      <c r="T987" s="37">
        <f t="shared" si="900"/>
        <v>0</v>
      </c>
      <c r="U987" s="37">
        <f t="shared" si="900"/>
        <v>0</v>
      </c>
      <c r="V987" s="37">
        <f t="shared" si="900"/>
        <v>0</v>
      </c>
      <c r="W987" s="37">
        <f t="shared" si="900"/>
        <v>0</v>
      </c>
      <c r="X987" s="37">
        <f t="shared" si="900"/>
        <v>0</v>
      </c>
      <c r="Y987" s="37">
        <f t="shared" si="900"/>
        <v>0</v>
      </c>
      <c r="Z987" s="37">
        <f t="shared" si="900"/>
        <v>0</v>
      </c>
      <c r="AA987" s="37"/>
      <c r="AB987" s="23" t="str">
        <f>LOWER(Settings!$C$4)&amp;".mit."&amp;$A987&amp;IF($C987="","","."&amp;$C987&amp;"."&amp;$B987)&amp;IF(INDEX(Variables!$D$5:$D$65,MATCH($A987,Variables!$A$5:$A$65,0))="","","."&amp;INDEX(Variables!$D$5:$D$65,MATCH($A987,Variables!$A$5:$A$65,0)))&amp;"."&amp;AB$5</f>
        <v>egy.mit.ctxnew.ftr.bio.a.2</v>
      </c>
      <c r="AC987" s="38">
        <f t="shared" si="901"/>
        <v>0</v>
      </c>
      <c r="AD987" s="37">
        <f t="shared" si="901"/>
        <v>0</v>
      </c>
      <c r="AE987" s="37">
        <f t="shared" si="901"/>
        <v>0</v>
      </c>
      <c r="AF987" s="37">
        <f t="shared" si="901"/>
        <v>0</v>
      </c>
      <c r="AG987" s="37">
        <f t="shared" si="901"/>
        <v>0</v>
      </c>
      <c r="AH987" s="37">
        <f t="shared" si="901"/>
        <v>0</v>
      </c>
      <c r="AI987" s="37">
        <f t="shared" si="901"/>
        <v>0</v>
      </c>
      <c r="AJ987" s="37">
        <f t="shared" si="901"/>
        <v>0</v>
      </c>
      <c r="AK987" s="37">
        <f t="shared" si="901"/>
        <v>0</v>
      </c>
      <c r="AL987" s="37">
        <f t="shared" si="901"/>
        <v>0</v>
      </c>
      <c r="AM987" s="37">
        <f t="shared" si="901"/>
        <v>0</v>
      </c>
      <c r="AN987" s="37">
        <f t="shared" si="901"/>
        <v>0</v>
      </c>
      <c r="AO987" s="37">
        <f t="shared" si="901"/>
        <v>0</v>
      </c>
      <c r="AP987" s="37">
        <f t="shared" si="901"/>
        <v>0</v>
      </c>
    </row>
    <row r="988" spans="1:42" hidden="1" outlineLevel="2" x14ac:dyDescent="0.25"/>
    <row r="989" spans="1:42" hidden="1" outlineLevel="2" x14ac:dyDescent="0.25">
      <c r="A989" s="5" t="s">
        <v>932</v>
      </c>
      <c r="B989" s="5" t="s">
        <v>869</v>
      </c>
      <c r="C989" s="5" t="s">
        <v>894</v>
      </c>
      <c r="D989" s="37">
        <f>INDEX(Inputs!$L$5:$L$132,MATCH($B989&amp;"|"&amp;$C989,Inputs!$A$5:$A$132,0))</f>
        <v>3</v>
      </c>
      <c r="E989" s="37">
        <f>INDEX(Inputs!$I$5:$I$132,MATCH($B989&amp;"|"&amp;$C989,Inputs!$A$5:$A$132,0))</f>
        <v>1</v>
      </c>
      <c r="F989" s="36"/>
      <c r="G989" s="36"/>
      <c r="H989" s="5" t="str">
        <f>INDEX(Variables!$B$5:$B$65,MATCH($A989,Variables!$A$5:$A$65,0))&amp;IF($C989="",""," | "&amp;INDEX(Mapping!$B$5:$B$26,MATCH($C989,Mapping!$A$5:$A$26,0))&amp;" | "&amp;INDEX(Mapping!$B$30:$B$41,MATCH($B989,Mapping!$A$30:$A$41,0)))</f>
        <v>New excise tax (fuel price reform) | Fuel transformation | Coal</v>
      </c>
      <c r="I989" s="5" t="str">
        <f>INDEX(Variables!$C$5:$C$65,MATCH($A989,Variables!$A$5:$A$65,0))</f>
        <v>$/GJ</v>
      </c>
      <c r="J989" s="5" t="str">
        <f>INDEX(Variables!$E$5:$E$65,MATCH($A989,Variables!$A$5:$A$65,0))</f>
        <v>Fuel price reform path / GJ per unit</v>
      </c>
      <c r="K989" s="5"/>
      <c r="L989" s="23" t="str">
        <f>LOWER(Settings!$C$4)&amp;".mit."&amp;$A989&amp;IF($C989="","","."&amp;$C989&amp;"."&amp;$B989)&amp;IF(INDEX(Variables!$D$5:$D$65,MATCH($A989,Variables!$A$5:$A$65,0))="","","."&amp;INDEX(Variables!$D$5:$D$65,MATCH($A989,Variables!$A$5:$A$65,0)))&amp;"."&amp;L$5</f>
        <v>egy.mit.ntx.ftr.coa.a.1</v>
      </c>
      <c r="M989" s="38">
        <f t="shared" ref="M989:Z996" si="902">INDEX(M$78:M$91,$D989)/$E989</f>
        <v>0</v>
      </c>
      <c r="N989" s="37">
        <f t="shared" si="902"/>
        <v>0</v>
      </c>
      <c r="O989" s="37">
        <f t="shared" si="902"/>
        <v>0</v>
      </c>
      <c r="P989" s="37">
        <f t="shared" si="902"/>
        <v>0</v>
      </c>
      <c r="Q989" s="37">
        <f t="shared" si="902"/>
        <v>0</v>
      </c>
      <c r="R989" s="37">
        <f t="shared" si="902"/>
        <v>0</v>
      </c>
      <c r="S989" s="37">
        <f t="shared" si="902"/>
        <v>0</v>
      </c>
      <c r="T989" s="37">
        <f t="shared" si="902"/>
        <v>0</v>
      </c>
      <c r="U989" s="37">
        <f t="shared" si="902"/>
        <v>0</v>
      </c>
      <c r="V989" s="37">
        <f t="shared" si="902"/>
        <v>0</v>
      </c>
      <c r="W989" s="37">
        <f t="shared" si="902"/>
        <v>0</v>
      </c>
      <c r="X989" s="37">
        <f t="shared" si="902"/>
        <v>0</v>
      </c>
      <c r="Y989" s="37">
        <f t="shared" si="902"/>
        <v>0</v>
      </c>
      <c r="Z989" s="37">
        <f t="shared" si="902"/>
        <v>0</v>
      </c>
      <c r="AA989" s="37"/>
      <c r="AB989" s="23" t="str">
        <f>LOWER(Settings!$C$4)&amp;".mit."&amp;$A989&amp;IF($C989="","","."&amp;$C989&amp;"."&amp;$B989)&amp;IF(INDEX(Variables!$D$5:$D$65,MATCH($A989,Variables!$A$5:$A$65,0))="","","."&amp;INDEX(Variables!$D$5:$D$65,MATCH($A989,Variables!$A$5:$A$65,0)))&amp;"."&amp;AB$5</f>
        <v>egy.mit.ntx.ftr.coa.a.2</v>
      </c>
      <c r="AC989" s="38">
        <f t="shared" ref="AC989:AP996" si="903">INDEX(AC$78:AC$91,$D989)/$E989</f>
        <v>0</v>
      </c>
      <c r="AD989" s="37">
        <f t="shared" si="903"/>
        <v>0</v>
      </c>
      <c r="AE989" s="37">
        <f t="shared" si="903"/>
        <v>0</v>
      </c>
      <c r="AF989" s="37">
        <f t="shared" si="903"/>
        <v>0</v>
      </c>
      <c r="AG989" s="37">
        <f t="shared" si="903"/>
        <v>0</v>
      </c>
      <c r="AH989" s="37">
        <f t="shared" si="903"/>
        <v>0</v>
      </c>
      <c r="AI989" s="37">
        <f t="shared" si="903"/>
        <v>0</v>
      </c>
      <c r="AJ989" s="37">
        <f t="shared" si="903"/>
        <v>0</v>
      </c>
      <c r="AK989" s="37">
        <f t="shared" si="903"/>
        <v>0</v>
      </c>
      <c r="AL989" s="37">
        <f t="shared" si="903"/>
        <v>0</v>
      </c>
      <c r="AM989" s="37">
        <f t="shared" si="903"/>
        <v>0</v>
      </c>
      <c r="AN989" s="37">
        <f t="shared" si="903"/>
        <v>0</v>
      </c>
      <c r="AO989" s="37">
        <f t="shared" si="903"/>
        <v>0</v>
      </c>
      <c r="AP989" s="37">
        <f t="shared" si="903"/>
        <v>0</v>
      </c>
    </row>
    <row r="990" spans="1:42" hidden="1" outlineLevel="2" x14ac:dyDescent="0.25">
      <c r="A990" s="5" t="s">
        <v>932</v>
      </c>
      <c r="B990" s="5" t="s">
        <v>871</v>
      </c>
      <c r="C990" s="5" t="s">
        <v>894</v>
      </c>
      <c r="D990" s="37">
        <f>INDEX(Inputs!$L$5:$L$132,MATCH($B990&amp;"|"&amp;$C990,Inputs!$A$5:$A$132,0))</f>
        <v>6</v>
      </c>
      <c r="E990" s="37">
        <f>INDEX(Inputs!$I$5:$I$132,MATCH($B990&amp;"|"&amp;$C990,Inputs!$A$5:$A$132,0))</f>
        <v>1</v>
      </c>
      <c r="F990" s="36"/>
      <c r="G990" s="36"/>
      <c r="H990" s="5" t="str">
        <f>INDEX(Variables!$B$5:$B$65,MATCH($A990,Variables!$A$5:$A$65,0))&amp;IF($C990="",""," | "&amp;INDEX(Mapping!$B$5:$B$26,MATCH($C990,Mapping!$A$5:$A$26,0))&amp;" | "&amp;INDEX(Mapping!$B$30:$B$41,MATCH($B990,Mapping!$A$30:$A$41,0)))</f>
        <v>New excise tax (fuel price reform) | Fuel transformation | Natural gas</v>
      </c>
      <c r="I990" s="5" t="str">
        <f>INDEX(Variables!$C$5:$C$65,MATCH($A990,Variables!$A$5:$A$65,0))</f>
        <v>$/GJ</v>
      </c>
      <c r="J990" s="5" t="str">
        <f>INDEX(Variables!$E$5:$E$65,MATCH($A990,Variables!$A$5:$A$65,0))</f>
        <v>Fuel price reform path / GJ per unit</v>
      </c>
      <c r="K990" s="5"/>
      <c r="L990" s="23" t="str">
        <f>LOWER(Settings!$C$4)&amp;".mit."&amp;$A990&amp;IF($C990="","","."&amp;$C990&amp;"."&amp;$B990)&amp;IF(INDEX(Variables!$D$5:$D$65,MATCH($A990,Variables!$A$5:$A$65,0))="","","."&amp;INDEX(Variables!$D$5:$D$65,MATCH($A990,Variables!$A$5:$A$65,0)))&amp;"."&amp;L$5</f>
        <v>egy.mit.ntx.ftr.nga.a.1</v>
      </c>
      <c r="M990" s="38">
        <f t="shared" si="902"/>
        <v>0</v>
      </c>
      <c r="N990" s="37">
        <f t="shared" si="902"/>
        <v>0</v>
      </c>
      <c r="O990" s="37">
        <f t="shared" si="902"/>
        <v>0</v>
      </c>
      <c r="P990" s="37">
        <f t="shared" si="902"/>
        <v>0</v>
      </c>
      <c r="Q990" s="37">
        <f t="shared" si="902"/>
        <v>0</v>
      </c>
      <c r="R990" s="37">
        <f t="shared" si="902"/>
        <v>0</v>
      </c>
      <c r="S990" s="37">
        <f t="shared" si="902"/>
        <v>0</v>
      </c>
      <c r="T990" s="37">
        <f t="shared" si="902"/>
        <v>0</v>
      </c>
      <c r="U990" s="37">
        <f t="shared" si="902"/>
        <v>0</v>
      </c>
      <c r="V990" s="37">
        <f t="shared" si="902"/>
        <v>0</v>
      </c>
      <c r="W990" s="37">
        <f t="shared" si="902"/>
        <v>0</v>
      </c>
      <c r="X990" s="37">
        <f t="shared" si="902"/>
        <v>0</v>
      </c>
      <c r="Y990" s="37">
        <f t="shared" si="902"/>
        <v>0</v>
      </c>
      <c r="Z990" s="37">
        <f t="shared" si="902"/>
        <v>0</v>
      </c>
      <c r="AA990" s="37"/>
      <c r="AB990" s="23" t="str">
        <f>LOWER(Settings!$C$4)&amp;".mit."&amp;$A990&amp;IF($C990="","","."&amp;$C990&amp;"."&amp;$B990)&amp;IF(INDEX(Variables!$D$5:$D$65,MATCH($A990,Variables!$A$5:$A$65,0))="","","."&amp;INDEX(Variables!$D$5:$D$65,MATCH($A990,Variables!$A$5:$A$65,0)))&amp;"."&amp;AB$5</f>
        <v>egy.mit.ntx.ftr.nga.a.2</v>
      </c>
      <c r="AC990" s="38">
        <f t="shared" si="903"/>
        <v>0</v>
      </c>
      <c r="AD990" s="37">
        <f t="shared" si="903"/>
        <v>0</v>
      </c>
      <c r="AE990" s="37">
        <f t="shared" si="903"/>
        <v>0</v>
      </c>
      <c r="AF990" s="37">
        <f t="shared" si="903"/>
        <v>0</v>
      </c>
      <c r="AG990" s="37">
        <f t="shared" si="903"/>
        <v>0</v>
      </c>
      <c r="AH990" s="37">
        <f t="shared" si="903"/>
        <v>0</v>
      </c>
      <c r="AI990" s="37">
        <f t="shared" si="903"/>
        <v>0</v>
      </c>
      <c r="AJ990" s="37">
        <f t="shared" si="903"/>
        <v>0</v>
      </c>
      <c r="AK990" s="37">
        <f t="shared" si="903"/>
        <v>0</v>
      </c>
      <c r="AL990" s="37">
        <f t="shared" si="903"/>
        <v>0</v>
      </c>
      <c r="AM990" s="37">
        <f t="shared" si="903"/>
        <v>0</v>
      </c>
      <c r="AN990" s="37">
        <f t="shared" si="903"/>
        <v>0</v>
      </c>
      <c r="AO990" s="37">
        <f t="shared" si="903"/>
        <v>0</v>
      </c>
      <c r="AP990" s="37">
        <f t="shared" si="903"/>
        <v>0</v>
      </c>
    </row>
    <row r="991" spans="1:42" hidden="1" outlineLevel="2" x14ac:dyDescent="0.25">
      <c r="A991" s="5" t="s">
        <v>932</v>
      </c>
      <c r="B991" s="5" t="s">
        <v>872</v>
      </c>
      <c r="C991" s="5" t="s">
        <v>894</v>
      </c>
      <c r="D991" s="37">
        <f>INDEX(Inputs!$L$5:$L$132,MATCH($B991&amp;"|"&amp;$C991,Inputs!$A$5:$A$132,0))</f>
        <v>9</v>
      </c>
      <c r="E991" s="37">
        <f>INDEX(Inputs!$I$5:$I$132,MATCH($B991&amp;"|"&amp;$C991,Inputs!$A$5:$A$132,0))</f>
        <v>3.4969740000000013E-2</v>
      </c>
      <c r="F991" s="36"/>
      <c r="G991" s="36"/>
      <c r="H991" s="5" t="str">
        <f>INDEX(Variables!$B$5:$B$65,MATCH($A991,Variables!$A$5:$A$65,0))&amp;IF($C991="",""," | "&amp;INDEX(Mapping!$B$5:$B$26,MATCH($C991,Mapping!$A$5:$A$26,0))&amp;" | "&amp;INDEX(Mapping!$B$30:$B$41,MATCH($B991,Mapping!$A$30:$A$41,0)))</f>
        <v>New excise tax (fuel price reform) | Fuel transformation | Gasoline</v>
      </c>
      <c r="I991" s="5" t="str">
        <f>INDEX(Variables!$C$5:$C$65,MATCH($A991,Variables!$A$5:$A$65,0))</f>
        <v>$/GJ</v>
      </c>
      <c r="J991" s="5" t="str">
        <f>INDEX(Variables!$E$5:$E$65,MATCH($A991,Variables!$A$5:$A$65,0))</f>
        <v>Fuel price reform path / GJ per unit</v>
      </c>
      <c r="K991" s="5"/>
      <c r="L991" s="23" t="str">
        <f>LOWER(Settings!$C$4)&amp;".mit."&amp;$A991&amp;IF($C991="","","."&amp;$C991&amp;"."&amp;$B991)&amp;IF(INDEX(Variables!$D$5:$D$65,MATCH($A991,Variables!$A$5:$A$65,0))="","","."&amp;INDEX(Variables!$D$5:$D$65,MATCH($A991,Variables!$A$5:$A$65,0)))&amp;"."&amp;L$5</f>
        <v>egy.mit.ntx.ftr.gso.a.1</v>
      </c>
      <c r="M991" s="38">
        <f t="shared" si="902"/>
        <v>0</v>
      </c>
      <c r="N991" s="37">
        <f t="shared" si="902"/>
        <v>0</v>
      </c>
      <c r="O991" s="37">
        <f t="shared" si="902"/>
        <v>0</v>
      </c>
      <c r="P991" s="37">
        <f t="shared" si="902"/>
        <v>0</v>
      </c>
      <c r="Q991" s="37">
        <f t="shared" si="902"/>
        <v>0</v>
      </c>
      <c r="R991" s="37">
        <f t="shared" si="902"/>
        <v>0</v>
      </c>
      <c r="S991" s="37">
        <f t="shared" si="902"/>
        <v>0</v>
      </c>
      <c r="T991" s="37">
        <f t="shared" si="902"/>
        <v>0</v>
      </c>
      <c r="U991" s="37">
        <f t="shared" si="902"/>
        <v>0</v>
      </c>
      <c r="V991" s="37">
        <f t="shared" si="902"/>
        <v>0</v>
      </c>
      <c r="W991" s="37">
        <f t="shared" si="902"/>
        <v>0</v>
      </c>
      <c r="X991" s="37">
        <f t="shared" si="902"/>
        <v>0</v>
      </c>
      <c r="Y991" s="37">
        <f t="shared" si="902"/>
        <v>0</v>
      </c>
      <c r="Z991" s="37">
        <f t="shared" si="902"/>
        <v>0</v>
      </c>
      <c r="AA991" s="37"/>
      <c r="AB991" s="23" t="str">
        <f>LOWER(Settings!$C$4)&amp;".mit."&amp;$A991&amp;IF($C991="","","."&amp;$C991&amp;"."&amp;$B991)&amp;IF(INDEX(Variables!$D$5:$D$65,MATCH($A991,Variables!$A$5:$A$65,0))="","","."&amp;INDEX(Variables!$D$5:$D$65,MATCH($A991,Variables!$A$5:$A$65,0)))&amp;"."&amp;AB$5</f>
        <v>egy.mit.ntx.ftr.gso.a.2</v>
      </c>
      <c r="AC991" s="38">
        <f t="shared" si="903"/>
        <v>0</v>
      </c>
      <c r="AD991" s="37">
        <f t="shared" si="903"/>
        <v>0</v>
      </c>
      <c r="AE991" s="37">
        <f t="shared" si="903"/>
        <v>0</v>
      </c>
      <c r="AF991" s="37">
        <f t="shared" si="903"/>
        <v>0</v>
      </c>
      <c r="AG991" s="37">
        <f t="shared" si="903"/>
        <v>0</v>
      </c>
      <c r="AH991" s="37">
        <f t="shared" si="903"/>
        <v>0</v>
      </c>
      <c r="AI991" s="37">
        <f t="shared" si="903"/>
        <v>0</v>
      </c>
      <c r="AJ991" s="37">
        <f t="shared" si="903"/>
        <v>0</v>
      </c>
      <c r="AK991" s="37">
        <f t="shared" si="903"/>
        <v>0</v>
      </c>
      <c r="AL991" s="37">
        <f t="shared" si="903"/>
        <v>0</v>
      </c>
      <c r="AM991" s="37">
        <f t="shared" si="903"/>
        <v>0</v>
      </c>
      <c r="AN991" s="37">
        <f t="shared" si="903"/>
        <v>0</v>
      </c>
      <c r="AO991" s="37">
        <f t="shared" si="903"/>
        <v>0</v>
      </c>
      <c r="AP991" s="37">
        <f t="shared" si="903"/>
        <v>0</v>
      </c>
    </row>
    <row r="992" spans="1:42" hidden="1" outlineLevel="2" x14ac:dyDescent="0.25">
      <c r="A992" s="5" t="s">
        <v>932</v>
      </c>
      <c r="B992" s="5" t="s">
        <v>873</v>
      </c>
      <c r="C992" s="5" t="s">
        <v>894</v>
      </c>
      <c r="D992" s="37">
        <f>INDEX(Inputs!$L$5:$L$132,MATCH($B992&amp;"|"&amp;$C992,Inputs!$A$5:$A$132,0))</f>
        <v>10</v>
      </c>
      <c r="E992" s="37">
        <f>INDEX(Inputs!$I$5:$I$132,MATCH($B992&amp;"|"&amp;$C992,Inputs!$A$5:$A$132,0))</f>
        <v>3.7295190000000013E-2</v>
      </c>
      <c r="F992" s="36"/>
      <c r="G992" s="36"/>
      <c r="H992" s="5" t="str">
        <f>INDEX(Variables!$B$5:$B$65,MATCH($A992,Variables!$A$5:$A$65,0))&amp;IF($C992="",""," | "&amp;INDEX(Mapping!$B$5:$B$26,MATCH($C992,Mapping!$A$5:$A$26,0))&amp;" | "&amp;INDEX(Mapping!$B$30:$B$41,MATCH($B992,Mapping!$A$30:$A$41,0)))</f>
        <v>New excise tax (fuel price reform) | Fuel transformation | Diesel</v>
      </c>
      <c r="I992" s="5" t="str">
        <f>INDEX(Variables!$C$5:$C$65,MATCH($A992,Variables!$A$5:$A$65,0))</f>
        <v>$/GJ</v>
      </c>
      <c r="J992" s="5" t="str">
        <f>INDEX(Variables!$E$5:$E$65,MATCH($A992,Variables!$A$5:$A$65,0))</f>
        <v>Fuel price reform path / GJ per unit</v>
      </c>
      <c r="K992" s="5"/>
      <c r="L992" s="23" t="str">
        <f>LOWER(Settings!$C$4)&amp;".mit."&amp;$A992&amp;IF($C992="","","."&amp;$C992&amp;"."&amp;$B992)&amp;IF(INDEX(Variables!$D$5:$D$65,MATCH($A992,Variables!$A$5:$A$65,0))="","","."&amp;INDEX(Variables!$D$5:$D$65,MATCH($A992,Variables!$A$5:$A$65,0)))&amp;"."&amp;L$5</f>
        <v>egy.mit.ntx.ftr.die.a.1</v>
      </c>
      <c r="M992" s="38">
        <f t="shared" si="902"/>
        <v>0</v>
      </c>
      <c r="N992" s="37">
        <f t="shared" si="902"/>
        <v>0</v>
      </c>
      <c r="O992" s="37">
        <f t="shared" si="902"/>
        <v>0</v>
      </c>
      <c r="P992" s="37">
        <f t="shared" si="902"/>
        <v>0</v>
      </c>
      <c r="Q992" s="37">
        <f t="shared" si="902"/>
        <v>0</v>
      </c>
      <c r="R992" s="37">
        <f t="shared" si="902"/>
        <v>0</v>
      </c>
      <c r="S992" s="37">
        <f t="shared" si="902"/>
        <v>0</v>
      </c>
      <c r="T992" s="37">
        <f t="shared" si="902"/>
        <v>0</v>
      </c>
      <c r="U992" s="37">
        <f t="shared" si="902"/>
        <v>0</v>
      </c>
      <c r="V992" s="37">
        <f t="shared" si="902"/>
        <v>0</v>
      </c>
      <c r="W992" s="37">
        <f t="shared" si="902"/>
        <v>0</v>
      </c>
      <c r="X992" s="37">
        <f t="shared" si="902"/>
        <v>0</v>
      </c>
      <c r="Y992" s="37">
        <f t="shared" si="902"/>
        <v>0</v>
      </c>
      <c r="Z992" s="37">
        <f t="shared" si="902"/>
        <v>0</v>
      </c>
      <c r="AA992" s="37"/>
      <c r="AB992" s="23" t="str">
        <f>LOWER(Settings!$C$4)&amp;".mit."&amp;$A992&amp;IF($C992="","","."&amp;$C992&amp;"."&amp;$B992)&amp;IF(INDEX(Variables!$D$5:$D$65,MATCH($A992,Variables!$A$5:$A$65,0))="","","."&amp;INDEX(Variables!$D$5:$D$65,MATCH($A992,Variables!$A$5:$A$65,0)))&amp;"."&amp;AB$5</f>
        <v>egy.mit.ntx.ftr.die.a.2</v>
      </c>
      <c r="AC992" s="38">
        <f t="shared" si="903"/>
        <v>0</v>
      </c>
      <c r="AD992" s="37">
        <f t="shared" si="903"/>
        <v>0</v>
      </c>
      <c r="AE992" s="37">
        <f t="shared" si="903"/>
        <v>0</v>
      </c>
      <c r="AF992" s="37">
        <f t="shared" si="903"/>
        <v>0</v>
      </c>
      <c r="AG992" s="37">
        <f t="shared" si="903"/>
        <v>0</v>
      </c>
      <c r="AH992" s="37">
        <f t="shared" si="903"/>
        <v>0</v>
      </c>
      <c r="AI992" s="37">
        <f t="shared" si="903"/>
        <v>0</v>
      </c>
      <c r="AJ992" s="37">
        <f t="shared" si="903"/>
        <v>0</v>
      </c>
      <c r="AK992" s="37">
        <f t="shared" si="903"/>
        <v>0</v>
      </c>
      <c r="AL992" s="37">
        <f t="shared" si="903"/>
        <v>0</v>
      </c>
      <c r="AM992" s="37">
        <f t="shared" si="903"/>
        <v>0</v>
      </c>
      <c r="AN992" s="37">
        <f t="shared" si="903"/>
        <v>0</v>
      </c>
      <c r="AO992" s="37">
        <f t="shared" si="903"/>
        <v>0</v>
      </c>
      <c r="AP992" s="37">
        <f t="shared" si="903"/>
        <v>0</v>
      </c>
    </row>
    <row r="993" spans="1:42" hidden="1" outlineLevel="2" x14ac:dyDescent="0.25">
      <c r="A993" s="5" t="s">
        <v>932</v>
      </c>
      <c r="B993" s="5" t="s">
        <v>874</v>
      </c>
      <c r="C993" s="5" t="s">
        <v>894</v>
      </c>
      <c r="D993" s="37">
        <f>INDEX(Inputs!$L$5:$L$132,MATCH($B993&amp;"|"&amp;$C993,Inputs!$A$5:$A$132,0))</f>
        <v>11</v>
      </c>
      <c r="E993" s="37">
        <f>INDEX(Inputs!$I$5:$I$132,MATCH($B993&amp;"|"&amp;$C993,Inputs!$A$5:$A$132,0))</f>
        <v>2.5779688544951249E-2</v>
      </c>
      <c r="F993" s="36"/>
      <c r="G993" s="36"/>
      <c r="H993" s="5" t="str">
        <f>INDEX(Variables!$B$5:$B$65,MATCH($A993,Variables!$A$5:$A$65,0))&amp;IF($C993="",""," | "&amp;INDEX(Mapping!$B$5:$B$26,MATCH($C993,Mapping!$A$5:$A$26,0))&amp;" | "&amp;INDEX(Mapping!$B$30:$B$41,MATCH($B993,Mapping!$A$30:$A$41,0)))</f>
        <v>New excise tax (fuel price reform) | Fuel transformation | LPG</v>
      </c>
      <c r="I993" s="5" t="str">
        <f>INDEX(Variables!$C$5:$C$65,MATCH($A993,Variables!$A$5:$A$65,0))</f>
        <v>$/GJ</v>
      </c>
      <c r="J993" s="5" t="str">
        <f>INDEX(Variables!$E$5:$E$65,MATCH($A993,Variables!$A$5:$A$65,0))</f>
        <v>Fuel price reform path / GJ per unit</v>
      </c>
      <c r="K993" s="5"/>
      <c r="L993" s="23" t="str">
        <f>LOWER(Settings!$C$4)&amp;".mit."&amp;$A993&amp;IF($C993="","","."&amp;$C993&amp;"."&amp;$B993)&amp;IF(INDEX(Variables!$D$5:$D$65,MATCH($A993,Variables!$A$5:$A$65,0))="","","."&amp;INDEX(Variables!$D$5:$D$65,MATCH($A993,Variables!$A$5:$A$65,0)))&amp;"."&amp;L$5</f>
        <v>egy.mit.ntx.ftr.lpg.a.1</v>
      </c>
      <c r="M993" s="38">
        <f t="shared" si="902"/>
        <v>0</v>
      </c>
      <c r="N993" s="37">
        <f t="shared" si="902"/>
        <v>0</v>
      </c>
      <c r="O993" s="37">
        <f t="shared" si="902"/>
        <v>0</v>
      </c>
      <c r="P993" s="37">
        <f t="shared" si="902"/>
        <v>0</v>
      </c>
      <c r="Q993" s="37">
        <f t="shared" si="902"/>
        <v>0</v>
      </c>
      <c r="R993" s="37">
        <f t="shared" si="902"/>
        <v>0</v>
      </c>
      <c r="S993" s="37">
        <f t="shared" si="902"/>
        <v>0</v>
      </c>
      <c r="T993" s="37">
        <f t="shared" si="902"/>
        <v>0</v>
      </c>
      <c r="U993" s="37">
        <f t="shared" si="902"/>
        <v>0</v>
      </c>
      <c r="V993" s="37">
        <f t="shared" si="902"/>
        <v>0</v>
      </c>
      <c r="W993" s="37">
        <f t="shared" si="902"/>
        <v>0</v>
      </c>
      <c r="X993" s="37">
        <f t="shared" si="902"/>
        <v>0</v>
      </c>
      <c r="Y993" s="37">
        <f t="shared" si="902"/>
        <v>0</v>
      </c>
      <c r="Z993" s="37">
        <f t="shared" si="902"/>
        <v>0</v>
      </c>
      <c r="AA993" s="37"/>
      <c r="AB993" s="23" t="str">
        <f>LOWER(Settings!$C$4)&amp;".mit."&amp;$A993&amp;IF($C993="","","."&amp;$C993&amp;"."&amp;$B993)&amp;IF(INDEX(Variables!$D$5:$D$65,MATCH($A993,Variables!$A$5:$A$65,0))="","","."&amp;INDEX(Variables!$D$5:$D$65,MATCH($A993,Variables!$A$5:$A$65,0)))&amp;"."&amp;AB$5</f>
        <v>egy.mit.ntx.ftr.lpg.a.2</v>
      </c>
      <c r="AC993" s="38">
        <f t="shared" si="903"/>
        <v>0</v>
      </c>
      <c r="AD993" s="37">
        <f t="shared" si="903"/>
        <v>0</v>
      </c>
      <c r="AE993" s="37">
        <f t="shared" si="903"/>
        <v>0</v>
      </c>
      <c r="AF993" s="37">
        <f t="shared" si="903"/>
        <v>0</v>
      </c>
      <c r="AG993" s="37">
        <f t="shared" si="903"/>
        <v>0</v>
      </c>
      <c r="AH993" s="37">
        <f t="shared" si="903"/>
        <v>0</v>
      </c>
      <c r="AI993" s="37">
        <f t="shared" si="903"/>
        <v>0</v>
      </c>
      <c r="AJ993" s="37">
        <f t="shared" si="903"/>
        <v>0</v>
      </c>
      <c r="AK993" s="37">
        <f t="shared" si="903"/>
        <v>0</v>
      </c>
      <c r="AL993" s="37">
        <f t="shared" si="903"/>
        <v>0</v>
      </c>
      <c r="AM993" s="37">
        <f t="shared" si="903"/>
        <v>0</v>
      </c>
      <c r="AN993" s="37">
        <f t="shared" si="903"/>
        <v>0</v>
      </c>
      <c r="AO993" s="37">
        <f t="shared" si="903"/>
        <v>0</v>
      </c>
      <c r="AP993" s="37">
        <f t="shared" si="903"/>
        <v>0</v>
      </c>
    </row>
    <row r="994" spans="1:42" hidden="1" outlineLevel="2" x14ac:dyDescent="0.25">
      <c r="A994" s="5" t="s">
        <v>932</v>
      </c>
      <c r="B994" s="5" t="s">
        <v>875</v>
      </c>
      <c r="C994" s="5" t="s">
        <v>894</v>
      </c>
      <c r="D994" s="37">
        <f>INDEX(Inputs!$L$5:$L$132,MATCH($B994&amp;"|"&amp;$C994,Inputs!$A$5:$A$132,0))</f>
        <v>12</v>
      </c>
      <c r="E994" s="37">
        <f>INDEX(Inputs!$I$5:$I$132,MATCH($B994&amp;"|"&amp;$C994,Inputs!$A$5:$A$132,0))</f>
        <v>3.7748829655107147E-2</v>
      </c>
      <c r="F994" s="36"/>
      <c r="G994" s="36"/>
      <c r="H994" s="5" t="str">
        <f>INDEX(Variables!$B$5:$B$65,MATCH($A994,Variables!$A$5:$A$65,0))&amp;IF($C994="",""," | "&amp;INDEX(Mapping!$B$5:$B$26,MATCH($C994,Mapping!$A$5:$A$26,0))&amp;" | "&amp;INDEX(Mapping!$B$30:$B$41,MATCH($B994,Mapping!$A$30:$A$41,0)))</f>
        <v>New excise tax (fuel price reform) | Fuel transformation | Kerosene</v>
      </c>
      <c r="I994" s="5" t="str">
        <f>INDEX(Variables!$C$5:$C$65,MATCH($A994,Variables!$A$5:$A$65,0))</f>
        <v>$/GJ</v>
      </c>
      <c r="J994" s="5" t="str">
        <f>INDEX(Variables!$E$5:$E$65,MATCH($A994,Variables!$A$5:$A$65,0))</f>
        <v>Fuel price reform path / GJ per unit</v>
      </c>
      <c r="K994" s="5"/>
      <c r="L994" s="23" t="str">
        <f>LOWER(Settings!$C$4)&amp;".mit."&amp;$A994&amp;IF($C994="","","."&amp;$C994&amp;"."&amp;$B994)&amp;IF(INDEX(Variables!$D$5:$D$65,MATCH($A994,Variables!$A$5:$A$65,0))="","","."&amp;INDEX(Variables!$D$5:$D$65,MATCH($A994,Variables!$A$5:$A$65,0)))&amp;"."&amp;L$5</f>
        <v>egy.mit.ntx.ftr.ker.a.1</v>
      </c>
      <c r="M994" s="38">
        <f t="shared" si="902"/>
        <v>0</v>
      </c>
      <c r="N994" s="37">
        <f t="shared" si="902"/>
        <v>0</v>
      </c>
      <c r="O994" s="37">
        <f t="shared" si="902"/>
        <v>0</v>
      </c>
      <c r="P994" s="37">
        <f t="shared" si="902"/>
        <v>0</v>
      </c>
      <c r="Q994" s="37">
        <f t="shared" si="902"/>
        <v>0</v>
      </c>
      <c r="R994" s="37">
        <f t="shared" si="902"/>
        <v>0</v>
      </c>
      <c r="S994" s="37">
        <f t="shared" si="902"/>
        <v>0</v>
      </c>
      <c r="T994" s="37">
        <f t="shared" si="902"/>
        <v>0</v>
      </c>
      <c r="U994" s="37">
        <f t="shared" si="902"/>
        <v>0</v>
      </c>
      <c r="V994" s="37">
        <f t="shared" si="902"/>
        <v>0</v>
      </c>
      <c r="W994" s="37">
        <f t="shared" si="902"/>
        <v>0</v>
      </c>
      <c r="X994" s="37">
        <f t="shared" si="902"/>
        <v>0</v>
      </c>
      <c r="Y994" s="37">
        <f t="shared" si="902"/>
        <v>0</v>
      </c>
      <c r="Z994" s="37">
        <f t="shared" si="902"/>
        <v>0</v>
      </c>
      <c r="AA994" s="37"/>
      <c r="AB994" s="23" t="str">
        <f>LOWER(Settings!$C$4)&amp;".mit."&amp;$A994&amp;IF($C994="","","."&amp;$C994&amp;"."&amp;$B994)&amp;IF(INDEX(Variables!$D$5:$D$65,MATCH($A994,Variables!$A$5:$A$65,0))="","","."&amp;INDEX(Variables!$D$5:$D$65,MATCH($A994,Variables!$A$5:$A$65,0)))&amp;"."&amp;AB$5</f>
        <v>egy.mit.ntx.ftr.ker.a.2</v>
      </c>
      <c r="AC994" s="38">
        <f t="shared" si="903"/>
        <v>0</v>
      </c>
      <c r="AD994" s="37">
        <f t="shared" si="903"/>
        <v>0</v>
      </c>
      <c r="AE994" s="37">
        <f t="shared" si="903"/>
        <v>0</v>
      </c>
      <c r="AF994" s="37">
        <f t="shared" si="903"/>
        <v>0</v>
      </c>
      <c r="AG994" s="37">
        <f t="shared" si="903"/>
        <v>0</v>
      </c>
      <c r="AH994" s="37">
        <f t="shared" si="903"/>
        <v>0</v>
      </c>
      <c r="AI994" s="37">
        <f t="shared" si="903"/>
        <v>0</v>
      </c>
      <c r="AJ994" s="37">
        <f t="shared" si="903"/>
        <v>0</v>
      </c>
      <c r="AK994" s="37">
        <f t="shared" si="903"/>
        <v>0</v>
      </c>
      <c r="AL994" s="37">
        <f t="shared" si="903"/>
        <v>0</v>
      </c>
      <c r="AM994" s="37">
        <f t="shared" si="903"/>
        <v>0</v>
      </c>
      <c r="AN994" s="37">
        <f t="shared" si="903"/>
        <v>0</v>
      </c>
      <c r="AO994" s="37">
        <f t="shared" si="903"/>
        <v>0</v>
      </c>
      <c r="AP994" s="37">
        <f t="shared" si="903"/>
        <v>0</v>
      </c>
    </row>
    <row r="995" spans="1:42" hidden="1" outlineLevel="2" x14ac:dyDescent="0.25">
      <c r="A995" s="5" t="s">
        <v>932</v>
      </c>
      <c r="B995" s="5" t="s">
        <v>876</v>
      </c>
      <c r="C995" s="5" t="s">
        <v>894</v>
      </c>
      <c r="D995" s="37">
        <f>INDEX(Inputs!$L$5:$L$132,MATCH($B995&amp;"|"&amp;$C995,Inputs!$A$5:$A$132,0))</f>
        <v>13</v>
      </c>
      <c r="E995" s="37">
        <f>INDEX(Inputs!$I$5:$I$132,MATCH($B995&amp;"|"&amp;$C995,Inputs!$A$5:$A$132,0))</f>
        <v>6.12</v>
      </c>
      <c r="F995" s="36"/>
      <c r="G995" s="36"/>
      <c r="H995" s="5" t="str">
        <f>INDEX(Variables!$B$5:$B$65,MATCH($A995,Variables!$A$5:$A$65,0))&amp;IF($C995="",""," | "&amp;INDEX(Mapping!$B$5:$B$26,MATCH($C995,Mapping!$A$5:$A$26,0))&amp;" | "&amp;INDEX(Mapping!$B$30:$B$41,MATCH($B995,Mapping!$A$30:$A$41,0)))</f>
        <v>New excise tax (fuel price reform) | Fuel transformation | Other oil products</v>
      </c>
      <c r="I995" s="5" t="str">
        <f>INDEX(Variables!$C$5:$C$65,MATCH($A995,Variables!$A$5:$A$65,0))</f>
        <v>$/GJ</v>
      </c>
      <c r="J995" s="5" t="str">
        <f>INDEX(Variables!$E$5:$E$65,MATCH($A995,Variables!$A$5:$A$65,0))</f>
        <v>Fuel price reform path / GJ per unit</v>
      </c>
      <c r="K995" s="5"/>
      <c r="L995" s="23" t="str">
        <f>LOWER(Settings!$C$4)&amp;".mit."&amp;$A995&amp;IF($C995="","","."&amp;$C995&amp;"."&amp;$B995)&amp;IF(INDEX(Variables!$D$5:$D$65,MATCH($A995,Variables!$A$5:$A$65,0))="","","."&amp;INDEX(Variables!$D$5:$D$65,MATCH($A995,Variables!$A$5:$A$65,0)))&amp;"."&amp;L$5</f>
        <v>egy.mit.ntx.ftr.oop.a.1</v>
      </c>
      <c r="M995" s="38">
        <f t="shared" si="902"/>
        <v>0</v>
      </c>
      <c r="N995" s="37">
        <f t="shared" si="902"/>
        <v>0</v>
      </c>
      <c r="O995" s="37">
        <f t="shared" si="902"/>
        <v>0</v>
      </c>
      <c r="P995" s="37">
        <f t="shared" si="902"/>
        <v>0</v>
      </c>
      <c r="Q995" s="37">
        <f t="shared" si="902"/>
        <v>0</v>
      </c>
      <c r="R995" s="37">
        <f t="shared" si="902"/>
        <v>0</v>
      </c>
      <c r="S995" s="37">
        <f t="shared" si="902"/>
        <v>0</v>
      </c>
      <c r="T995" s="37">
        <f t="shared" si="902"/>
        <v>0</v>
      </c>
      <c r="U995" s="37">
        <f t="shared" si="902"/>
        <v>0</v>
      </c>
      <c r="V995" s="37">
        <f t="shared" si="902"/>
        <v>0</v>
      </c>
      <c r="W995" s="37">
        <f t="shared" si="902"/>
        <v>0</v>
      </c>
      <c r="X995" s="37">
        <f t="shared" si="902"/>
        <v>0</v>
      </c>
      <c r="Y995" s="37">
        <f t="shared" si="902"/>
        <v>0</v>
      </c>
      <c r="Z995" s="37">
        <f t="shared" si="902"/>
        <v>0</v>
      </c>
      <c r="AA995" s="37"/>
      <c r="AB995" s="23" t="str">
        <f>LOWER(Settings!$C$4)&amp;".mit."&amp;$A995&amp;IF($C995="","","."&amp;$C995&amp;"."&amp;$B995)&amp;IF(INDEX(Variables!$D$5:$D$65,MATCH($A995,Variables!$A$5:$A$65,0))="","","."&amp;INDEX(Variables!$D$5:$D$65,MATCH($A995,Variables!$A$5:$A$65,0)))&amp;"."&amp;AB$5</f>
        <v>egy.mit.ntx.ftr.oop.a.2</v>
      </c>
      <c r="AC995" s="38">
        <f t="shared" si="903"/>
        <v>0</v>
      </c>
      <c r="AD995" s="37">
        <f t="shared" si="903"/>
        <v>0</v>
      </c>
      <c r="AE995" s="37">
        <f t="shared" si="903"/>
        <v>0</v>
      </c>
      <c r="AF995" s="37">
        <f t="shared" si="903"/>
        <v>0</v>
      </c>
      <c r="AG995" s="37">
        <f t="shared" si="903"/>
        <v>0</v>
      </c>
      <c r="AH995" s="37">
        <f t="shared" si="903"/>
        <v>0</v>
      </c>
      <c r="AI995" s="37">
        <f t="shared" si="903"/>
        <v>0</v>
      </c>
      <c r="AJ995" s="37">
        <f t="shared" si="903"/>
        <v>0</v>
      </c>
      <c r="AK995" s="37">
        <f t="shared" si="903"/>
        <v>0</v>
      </c>
      <c r="AL995" s="37">
        <f t="shared" si="903"/>
        <v>0</v>
      </c>
      <c r="AM995" s="37">
        <f t="shared" si="903"/>
        <v>0</v>
      </c>
      <c r="AN995" s="37">
        <f t="shared" si="903"/>
        <v>0</v>
      </c>
      <c r="AO995" s="37">
        <f t="shared" si="903"/>
        <v>0</v>
      </c>
      <c r="AP995" s="37">
        <f t="shared" si="903"/>
        <v>0</v>
      </c>
    </row>
    <row r="996" spans="1:42" hidden="1" outlineLevel="2" x14ac:dyDescent="0.25">
      <c r="A996" s="5" t="s">
        <v>932</v>
      </c>
      <c r="B996" s="5" t="s">
        <v>877</v>
      </c>
      <c r="C996" s="5" t="s">
        <v>894</v>
      </c>
      <c r="D996" s="37">
        <f>INDEX(Inputs!$L$5:$L$132,MATCH($B996&amp;"|"&amp;$C996,Inputs!$A$5:$A$132,0))</f>
        <v>14</v>
      </c>
      <c r="E996" s="37">
        <f>INDEX(Inputs!$I$5:$I$132,MATCH($B996&amp;"|"&amp;$C996,Inputs!$A$5:$A$132,0))</f>
        <v>1</v>
      </c>
      <c r="F996" s="36"/>
      <c r="G996" s="36"/>
      <c r="H996" s="5" t="str">
        <f>INDEX(Variables!$B$5:$B$65,MATCH($A996,Variables!$A$5:$A$65,0))&amp;IF($C996="",""," | "&amp;INDEX(Mapping!$B$5:$B$26,MATCH($C996,Mapping!$A$5:$A$26,0))&amp;" | "&amp;INDEX(Mapping!$B$30:$B$41,MATCH($B996,Mapping!$A$30:$A$41,0)))</f>
        <v>New excise tax (fuel price reform) | Fuel transformation | Biomass</v>
      </c>
      <c r="I996" s="5" t="str">
        <f>INDEX(Variables!$C$5:$C$65,MATCH($A996,Variables!$A$5:$A$65,0))</f>
        <v>$/GJ</v>
      </c>
      <c r="J996" s="5" t="str">
        <f>INDEX(Variables!$E$5:$E$65,MATCH($A996,Variables!$A$5:$A$65,0))</f>
        <v>Fuel price reform path / GJ per unit</v>
      </c>
      <c r="K996" s="5"/>
      <c r="L996" s="23" t="str">
        <f>LOWER(Settings!$C$4)&amp;".mit."&amp;$A996&amp;IF($C996="","","."&amp;$C996&amp;"."&amp;$B996)&amp;IF(INDEX(Variables!$D$5:$D$65,MATCH($A996,Variables!$A$5:$A$65,0))="","","."&amp;INDEX(Variables!$D$5:$D$65,MATCH($A996,Variables!$A$5:$A$65,0)))&amp;"."&amp;L$5</f>
        <v>egy.mit.ntx.ftr.bio.a.1</v>
      </c>
      <c r="M996" s="38">
        <f t="shared" si="902"/>
        <v>0</v>
      </c>
      <c r="N996" s="37">
        <f t="shared" si="902"/>
        <v>0</v>
      </c>
      <c r="O996" s="37">
        <f t="shared" si="902"/>
        <v>0</v>
      </c>
      <c r="P996" s="37">
        <f t="shared" si="902"/>
        <v>0</v>
      </c>
      <c r="Q996" s="37">
        <f t="shared" si="902"/>
        <v>0</v>
      </c>
      <c r="R996" s="37">
        <f t="shared" si="902"/>
        <v>0</v>
      </c>
      <c r="S996" s="37">
        <f t="shared" si="902"/>
        <v>0</v>
      </c>
      <c r="T996" s="37">
        <f t="shared" si="902"/>
        <v>0</v>
      </c>
      <c r="U996" s="37">
        <f t="shared" si="902"/>
        <v>0</v>
      </c>
      <c r="V996" s="37">
        <f t="shared" si="902"/>
        <v>0</v>
      </c>
      <c r="W996" s="37">
        <f t="shared" si="902"/>
        <v>0</v>
      </c>
      <c r="X996" s="37">
        <f t="shared" si="902"/>
        <v>0</v>
      </c>
      <c r="Y996" s="37">
        <f t="shared" si="902"/>
        <v>0</v>
      </c>
      <c r="Z996" s="37">
        <f t="shared" si="902"/>
        <v>0</v>
      </c>
      <c r="AA996" s="37"/>
      <c r="AB996" s="23" t="str">
        <f>LOWER(Settings!$C$4)&amp;".mit."&amp;$A996&amp;IF($C996="","","."&amp;$C996&amp;"."&amp;$B996)&amp;IF(INDEX(Variables!$D$5:$D$65,MATCH($A996,Variables!$A$5:$A$65,0))="","","."&amp;INDEX(Variables!$D$5:$D$65,MATCH($A996,Variables!$A$5:$A$65,0)))&amp;"."&amp;AB$5</f>
        <v>egy.mit.ntx.ftr.bio.a.2</v>
      </c>
      <c r="AC996" s="38">
        <f t="shared" si="903"/>
        <v>0</v>
      </c>
      <c r="AD996" s="37">
        <f t="shared" si="903"/>
        <v>0</v>
      </c>
      <c r="AE996" s="37">
        <f t="shared" si="903"/>
        <v>0</v>
      </c>
      <c r="AF996" s="37">
        <f t="shared" si="903"/>
        <v>0</v>
      </c>
      <c r="AG996" s="37">
        <f t="shared" si="903"/>
        <v>0</v>
      </c>
      <c r="AH996" s="37">
        <f t="shared" si="903"/>
        <v>0</v>
      </c>
      <c r="AI996" s="37">
        <f t="shared" si="903"/>
        <v>0</v>
      </c>
      <c r="AJ996" s="37">
        <f t="shared" si="903"/>
        <v>0</v>
      </c>
      <c r="AK996" s="37">
        <f t="shared" si="903"/>
        <v>0</v>
      </c>
      <c r="AL996" s="37">
        <f t="shared" si="903"/>
        <v>0</v>
      </c>
      <c r="AM996" s="37">
        <f t="shared" si="903"/>
        <v>0</v>
      </c>
      <c r="AN996" s="37">
        <f t="shared" si="903"/>
        <v>0</v>
      </c>
      <c r="AO996" s="37">
        <f t="shared" si="903"/>
        <v>0</v>
      </c>
      <c r="AP996" s="37">
        <f t="shared" si="903"/>
        <v>0</v>
      </c>
    </row>
    <row r="997" spans="1:42" hidden="1" outlineLevel="2" x14ac:dyDescent="0.25"/>
    <row r="998" spans="1:42" hidden="1" outlineLevel="2" x14ac:dyDescent="0.25">
      <c r="A998" s="5" t="s">
        <v>933</v>
      </c>
      <c r="B998" s="5" t="s">
        <v>869</v>
      </c>
      <c r="C998" s="5" t="s">
        <v>894</v>
      </c>
      <c r="D998" s="36"/>
      <c r="E998" s="36"/>
      <c r="F998" s="36"/>
      <c r="G998" s="36"/>
      <c r="H998" s="5" t="str">
        <f>INDEX(Variables!$B$5:$B$65,MATCH($A998,Variables!$A$5:$A$65,0))&amp;IF($C998="",""," | "&amp;INDEX(Mapping!$B$5:$B$26,MATCH($C998,Mapping!$A$5:$A$26,0))&amp;" | "&amp;INDEX(Mapping!$B$30:$B$41,MATCH($B998,Mapping!$A$30:$A$41,0)))</f>
        <v>Total new policy | Fuel transformation | Coal</v>
      </c>
      <c r="I998" s="5" t="str">
        <f>INDEX(Variables!$C$5:$C$65,MATCH($A998,Variables!$A$5:$A$65,0))</f>
        <v>$/GJ</v>
      </c>
      <c r="J998" s="5" t="str">
        <f>INDEX(Variables!$E$5:$E$65,MATCH($A998,Variables!$A$5:$A$65,0))</f>
        <v>New carbon tax + new excise tax</v>
      </c>
      <c r="K998" s="5"/>
      <c r="L998" s="23" t="str">
        <f>LOWER(Settings!$C$4)&amp;".mit."&amp;$A998&amp;IF($C998="","","."&amp;$C998&amp;"."&amp;$B998)&amp;IF(INDEX(Variables!$D$5:$D$65,MATCH($A998,Variables!$A$5:$A$65,0))="","","."&amp;INDEX(Variables!$D$5:$D$65,MATCH($A998,Variables!$A$5:$A$65,0)))&amp;"."&amp;L$5</f>
        <v>egy.mit.nce.ftr.coa.a.1</v>
      </c>
      <c r="M998" s="38">
        <f t="shared" ref="M998:Z998" si="904">M980+M989</f>
        <v>0</v>
      </c>
      <c r="N998" s="37">
        <f t="shared" si="904"/>
        <v>0</v>
      </c>
      <c r="O998" s="37">
        <f t="shared" si="904"/>
        <v>0</v>
      </c>
      <c r="P998" s="37">
        <f t="shared" si="904"/>
        <v>0</v>
      </c>
      <c r="Q998" s="37">
        <f t="shared" si="904"/>
        <v>0</v>
      </c>
      <c r="R998" s="37">
        <f t="shared" si="904"/>
        <v>0</v>
      </c>
      <c r="S998" s="37">
        <f t="shared" si="904"/>
        <v>0</v>
      </c>
      <c r="T998" s="37">
        <f t="shared" si="904"/>
        <v>0</v>
      </c>
      <c r="U998" s="37">
        <f t="shared" si="904"/>
        <v>0</v>
      </c>
      <c r="V998" s="37">
        <f t="shared" si="904"/>
        <v>0</v>
      </c>
      <c r="W998" s="37">
        <f t="shared" si="904"/>
        <v>0</v>
      </c>
      <c r="X998" s="37">
        <f t="shared" si="904"/>
        <v>0</v>
      </c>
      <c r="Y998" s="37">
        <f t="shared" si="904"/>
        <v>0</v>
      </c>
      <c r="Z998" s="37">
        <f t="shared" si="904"/>
        <v>0</v>
      </c>
      <c r="AA998" s="37"/>
      <c r="AB998" s="23" t="str">
        <f>LOWER(Settings!$C$4)&amp;".mit."&amp;$A998&amp;IF($C998="","","."&amp;$C998&amp;"."&amp;$B998)&amp;IF(INDEX(Variables!$D$5:$D$65,MATCH($A998,Variables!$A$5:$A$65,0))="","","."&amp;INDEX(Variables!$D$5:$D$65,MATCH($A998,Variables!$A$5:$A$65,0)))&amp;"."&amp;AB$5</f>
        <v>egy.mit.nce.ftr.coa.a.2</v>
      </c>
      <c r="AC998" s="38">
        <f t="shared" ref="AC998:AP998" si="905">AC980+AC989</f>
        <v>0</v>
      </c>
      <c r="AD998" s="37">
        <f t="shared" si="905"/>
        <v>0</v>
      </c>
      <c r="AE998" s="37">
        <f t="shared" si="905"/>
        <v>0</v>
      </c>
      <c r="AF998" s="37">
        <f t="shared" si="905"/>
        <v>0</v>
      </c>
      <c r="AG998" s="37">
        <f t="shared" si="905"/>
        <v>0</v>
      </c>
      <c r="AH998" s="37">
        <f t="shared" si="905"/>
        <v>2</v>
      </c>
      <c r="AI998" s="37">
        <f t="shared" si="905"/>
        <v>2</v>
      </c>
      <c r="AJ998" s="37">
        <f t="shared" si="905"/>
        <v>2</v>
      </c>
      <c r="AK998" s="37">
        <f t="shared" si="905"/>
        <v>2</v>
      </c>
      <c r="AL998" s="37">
        <f t="shared" si="905"/>
        <v>2</v>
      </c>
      <c r="AM998" s="37">
        <f t="shared" si="905"/>
        <v>2</v>
      </c>
      <c r="AN998" s="37">
        <f t="shared" si="905"/>
        <v>2</v>
      </c>
      <c r="AO998" s="37">
        <f t="shared" si="905"/>
        <v>2</v>
      </c>
      <c r="AP998" s="37">
        <f t="shared" si="905"/>
        <v>2</v>
      </c>
    </row>
    <row r="999" spans="1:42" hidden="1" outlineLevel="2" x14ac:dyDescent="0.25">
      <c r="A999" s="5" t="s">
        <v>933</v>
      </c>
      <c r="B999" s="5" t="s">
        <v>871</v>
      </c>
      <c r="C999" s="5" t="s">
        <v>894</v>
      </c>
      <c r="D999" s="36"/>
      <c r="E999" s="36"/>
      <c r="F999" s="36"/>
      <c r="G999" s="36"/>
      <c r="H999" s="5" t="str">
        <f>INDEX(Variables!$B$5:$B$65,MATCH($A999,Variables!$A$5:$A$65,0))&amp;IF($C999="",""," | "&amp;INDEX(Mapping!$B$5:$B$26,MATCH($C999,Mapping!$A$5:$A$26,0))&amp;" | "&amp;INDEX(Mapping!$B$30:$B$41,MATCH($B999,Mapping!$A$30:$A$41,0)))</f>
        <v>Total new policy | Fuel transformation | Natural gas</v>
      </c>
      <c r="I999" s="5" t="str">
        <f>INDEX(Variables!$C$5:$C$65,MATCH($A999,Variables!$A$5:$A$65,0))</f>
        <v>$/GJ</v>
      </c>
      <c r="J999" s="5" t="str">
        <f>INDEX(Variables!$E$5:$E$65,MATCH($A999,Variables!$A$5:$A$65,0))</f>
        <v>New carbon tax + new excise tax</v>
      </c>
      <c r="K999" s="5"/>
      <c r="L999" s="23" t="str">
        <f>LOWER(Settings!$C$4)&amp;".mit."&amp;$A999&amp;IF($C999="","","."&amp;$C999&amp;"."&amp;$B999)&amp;IF(INDEX(Variables!$D$5:$D$65,MATCH($A999,Variables!$A$5:$A$65,0))="","","."&amp;INDEX(Variables!$D$5:$D$65,MATCH($A999,Variables!$A$5:$A$65,0)))&amp;"."&amp;L$5</f>
        <v>egy.mit.nce.ftr.nga.a.1</v>
      </c>
      <c r="M999" s="38">
        <f t="shared" ref="M999:Z999" si="906">M981+M990</f>
        <v>0</v>
      </c>
      <c r="N999" s="37">
        <f t="shared" si="906"/>
        <v>0</v>
      </c>
      <c r="O999" s="37">
        <f t="shared" si="906"/>
        <v>0</v>
      </c>
      <c r="P999" s="37">
        <f t="shared" si="906"/>
        <v>0</v>
      </c>
      <c r="Q999" s="37">
        <f t="shared" si="906"/>
        <v>0</v>
      </c>
      <c r="R999" s="37">
        <f t="shared" si="906"/>
        <v>0</v>
      </c>
      <c r="S999" s="37">
        <f t="shared" si="906"/>
        <v>0</v>
      </c>
      <c r="T999" s="37">
        <f t="shared" si="906"/>
        <v>0</v>
      </c>
      <c r="U999" s="37">
        <f t="shared" si="906"/>
        <v>0</v>
      </c>
      <c r="V999" s="37">
        <f t="shared" si="906"/>
        <v>0</v>
      </c>
      <c r="W999" s="37">
        <f t="shared" si="906"/>
        <v>0</v>
      </c>
      <c r="X999" s="37">
        <f t="shared" si="906"/>
        <v>0</v>
      </c>
      <c r="Y999" s="37">
        <f t="shared" si="906"/>
        <v>0</v>
      </c>
      <c r="Z999" s="37">
        <f t="shared" si="906"/>
        <v>0</v>
      </c>
      <c r="AA999" s="37"/>
      <c r="AB999" s="23" t="str">
        <f>LOWER(Settings!$C$4)&amp;".mit."&amp;$A999&amp;IF($C999="","","."&amp;$C999&amp;"."&amp;$B999)&amp;IF(INDEX(Variables!$D$5:$D$65,MATCH($A999,Variables!$A$5:$A$65,0))="","","."&amp;INDEX(Variables!$D$5:$D$65,MATCH($A999,Variables!$A$5:$A$65,0)))&amp;"."&amp;AB$5</f>
        <v>egy.mit.nce.ftr.nga.a.2</v>
      </c>
      <c r="AC999" s="38">
        <f t="shared" ref="AC999:AP999" si="907">AC981+AC990</f>
        <v>0</v>
      </c>
      <c r="AD999" s="37">
        <f t="shared" si="907"/>
        <v>0</v>
      </c>
      <c r="AE999" s="37">
        <f t="shared" si="907"/>
        <v>0</v>
      </c>
      <c r="AF999" s="37">
        <f t="shared" si="907"/>
        <v>0</v>
      </c>
      <c r="AG999" s="37">
        <f t="shared" si="907"/>
        <v>0</v>
      </c>
      <c r="AH999" s="37">
        <f t="shared" si="907"/>
        <v>1.1160000000000001</v>
      </c>
      <c r="AI999" s="37">
        <f t="shared" si="907"/>
        <v>1.1160000000000001</v>
      </c>
      <c r="AJ999" s="37">
        <f t="shared" si="907"/>
        <v>1.1160000000000001</v>
      </c>
      <c r="AK999" s="37">
        <f t="shared" si="907"/>
        <v>1.1160000000000001</v>
      </c>
      <c r="AL999" s="37">
        <f t="shared" si="907"/>
        <v>1.1160000000000001</v>
      </c>
      <c r="AM999" s="37">
        <f t="shared" si="907"/>
        <v>1.1160000000000001</v>
      </c>
      <c r="AN999" s="37">
        <f t="shared" si="907"/>
        <v>1.1160000000000001</v>
      </c>
      <c r="AO999" s="37">
        <f t="shared" si="907"/>
        <v>1.1160000000000001</v>
      </c>
      <c r="AP999" s="37">
        <f t="shared" si="907"/>
        <v>1.1160000000000001</v>
      </c>
    </row>
    <row r="1000" spans="1:42" hidden="1" outlineLevel="2" x14ac:dyDescent="0.25">
      <c r="A1000" s="5" t="s">
        <v>933</v>
      </c>
      <c r="B1000" s="5" t="s">
        <v>872</v>
      </c>
      <c r="C1000" s="5" t="s">
        <v>894</v>
      </c>
      <c r="D1000" s="36"/>
      <c r="E1000" s="36"/>
      <c r="F1000" s="36"/>
      <c r="G1000" s="36"/>
      <c r="H1000" s="5" t="str">
        <f>INDEX(Variables!$B$5:$B$65,MATCH($A1000,Variables!$A$5:$A$65,0))&amp;IF($C1000="",""," | "&amp;INDEX(Mapping!$B$5:$B$26,MATCH($C1000,Mapping!$A$5:$A$26,0))&amp;" | "&amp;INDEX(Mapping!$B$30:$B$41,MATCH($B1000,Mapping!$A$30:$A$41,0)))</f>
        <v>Total new policy | Fuel transformation | Gasoline</v>
      </c>
      <c r="I1000" s="5" t="str">
        <f>INDEX(Variables!$C$5:$C$65,MATCH($A1000,Variables!$A$5:$A$65,0))</f>
        <v>$/GJ</v>
      </c>
      <c r="J1000" s="5" t="str">
        <f>INDEX(Variables!$E$5:$E$65,MATCH($A1000,Variables!$A$5:$A$65,0))</f>
        <v>New carbon tax + new excise tax</v>
      </c>
      <c r="K1000" s="5"/>
      <c r="L1000" s="23" t="str">
        <f>LOWER(Settings!$C$4)&amp;".mit."&amp;$A1000&amp;IF($C1000="","","."&amp;$C1000&amp;"."&amp;$B1000)&amp;IF(INDEX(Variables!$D$5:$D$65,MATCH($A1000,Variables!$A$5:$A$65,0))="","","."&amp;INDEX(Variables!$D$5:$D$65,MATCH($A1000,Variables!$A$5:$A$65,0)))&amp;"."&amp;L$5</f>
        <v>egy.mit.nce.ftr.gso.a.1</v>
      </c>
      <c r="M1000" s="38">
        <f t="shared" ref="M1000:Z1000" si="908">M982+M991</f>
        <v>0</v>
      </c>
      <c r="N1000" s="37">
        <f t="shared" si="908"/>
        <v>0</v>
      </c>
      <c r="O1000" s="37">
        <f t="shared" si="908"/>
        <v>0</v>
      </c>
      <c r="P1000" s="37">
        <f t="shared" si="908"/>
        <v>0</v>
      </c>
      <c r="Q1000" s="37">
        <f t="shared" si="908"/>
        <v>0</v>
      </c>
      <c r="R1000" s="37">
        <f t="shared" si="908"/>
        <v>0</v>
      </c>
      <c r="S1000" s="37">
        <f t="shared" si="908"/>
        <v>0</v>
      </c>
      <c r="T1000" s="37">
        <f t="shared" si="908"/>
        <v>0</v>
      </c>
      <c r="U1000" s="37">
        <f t="shared" si="908"/>
        <v>0</v>
      </c>
      <c r="V1000" s="37">
        <f t="shared" si="908"/>
        <v>0</v>
      </c>
      <c r="W1000" s="37">
        <f t="shared" si="908"/>
        <v>0</v>
      </c>
      <c r="X1000" s="37">
        <f t="shared" si="908"/>
        <v>0</v>
      </c>
      <c r="Y1000" s="37">
        <f t="shared" si="908"/>
        <v>0</v>
      </c>
      <c r="Z1000" s="37">
        <f t="shared" si="908"/>
        <v>0</v>
      </c>
      <c r="AA1000" s="37"/>
      <c r="AB1000" s="23" t="str">
        <f>LOWER(Settings!$C$4)&amp;".mit."&amp;$A1000&amp;IF($C1000="","","."&amp;$C1000&amp;"."&amp;$B1000)&amp;IF(INDEX(Variables!$D$5:$D$65,MATCH($A1000,Variables!$A$5:$A$65,0))="","","."&amp;INDEX(Variables!$D$5:$D$65,MATCH($A1000,Variables!$A$5:$A$65,0)))&amp;"."&amp;AB$5</f>
        <v>egy.mit.nce.ftr.gso.a.2</v>
      </c>
      <c r="AC1000" s="38">
        <f t="shared" ref="AC1000:AP1000" si="909">AC982+AC991</f>
        <v>0</v>
      </c>
      <c r="AD1000" s="37">
        <f t="shared" si="909"/>
        <v>0</v>
      </c>
      <c r="AE1000" s="37">
        <f t="shared" si="909"/>
        <v>0</v>
      </c>
      <c r="AF1000" s="37">
        <f t="shared" si="909"/>
        <v>0</v>
      </c>
      <c r="AG1000" s="37">
        <f t="shared" si="909"/>
        <v>0</v>
      </c>
      <c r="AH1000" s="37">
        <f t="shared" si="909"/>
        <v>1.3558600000000001</v>
      </c>
      <c r="AI1000" s="37">
        <f t="shared" si="909"/>
        <v>1.3558600000000001</v>
      </c>
      <c r="AJ1000" s="37">
        <f t="shared" si="909"/>
        <v>1.3558600000000001</v>
      </c>
      <c r="AK1000" s="37">
        <f t="shared" si="909"/>
        <v>1.3558600000000001</v>
      </c>
      <c r="AL1000" s="37">
        <f t="shared" si="909"/>
        <v>1.3558600000000001</v>
      </c>
      <c r="AM1000" s="37">
        <f t="shared" si="909"/>
        <v>1.3558600000000001</v>
      </c>
      <c r="AN1000" s="37">
        <f t="shared" si="909"/>
        <v>1.3558600000000001</v>
      </c>
      <c r="AO1000" s="37">
        <f t="shared" si="909"/>
        <v>1.3558600000000001</v>
      </c>
      <c r="AP1000" s="37">
        <f t="shared" si="909"/>
        <v>1.3558600000000001</v>
      </c>
    </row>
    <row r="1001" spans="1:42" hidden="1" outlineLevel="2" x14ac:dyDescent="0.25">
      <c r="A1001" s="5" t="s">
        <v>933</v>
      </c>
      <c r="B1001" s="5" t="s">
        <v>873</v>
      </c>
      <c r="C1001" s="5" t="s">
        <v>894</v>
      </c>
      <c r="D1001" s="36"/>
      <c r="E1001" s="36"/>
      <c r="F1001" s="36"/>
      <c r="G1001" s="36"/>
      <c r="H1001" s="5" t="str">
        <f>INDEX(Variables!$B$5:$B$65,MATCH($A1001,Variables!$A$5:$A$65,0))&amp;IF($C1001="",""," | "&amp;INDEX(Mapping!$B$5:$B$26,MATCH($C1001,Mapping!$A$5:$A$26,0))&amp;" | "&amp;INDEX(Mapping!$B$30:$B$41,MATCH($B1001,Mapping!$A$30:$A$41,0)))</f>
        <v>Total new policy | Fuel transformation | Diesel</v>
      </c>
      <c r="I1001" s="5" t="str">
        <f>INDEX(Variables!$C$5:$C$65,MATCH($A1001,Variables!$A$5:$A$65,0))</f>
        <v>$/GJ</v>
      </c>
      <c r="J1001" s="5" t="str">
        <f>INDEX(Variables!$E$5:$E$65,MATCH($A1001,Variables!$A$5:$A$65,0))</f>
        <v>New carbon tax + new excise tax</v>
      </c>
      <c r="K1001" s="5"/>
      <c r="L1001" s="23" t="str">
        <f>LOWER(Settings!$C$4)&amp;".mit."&amp;$A1001&amp;IF($C1001="","","."&amp;$C1001&amp;"."&amp;$B1001)&amp;IF(INDEX(Variables!$D$5:$D$65,MATCH($A1001,Variables!$A$5:$A$65,0))="","","."&amp;INDEX(Variables!$D$5:$D$65,MATCH($A1001,Variables!$A$5:$A$65,0)))&amp;"."&amp;L$5</f>
        <v>egy.mit.nce.ftr.die.a.1</v>
      </c>
      <c r="M1001" s="38">
        <f t="shared" ref="M1001:Z1001" si="910">M983+M992</f>
        <v>0</v>
      </c>
      <c r="N1001" s="37">
        <f t="shared" si="910"/>
        <v>0</v>
      </c>
      <c r="O1001" s="37">
        <f t="shared" si="910"/>
        <v>0</v>
      </c>
      <c r="P1001" s="37">
        <f t="shared" si="910"/>
        <v>0</v>
      </c>
      <c r="Q1001" s="37">
        <f t="shared" si="910"/>
        <v>0</v>
      </c>
      <c r="R1001" s="37">
        <f t="shared" si="910"/>
        <v>0</v>
      </c>
      <c r="S1001" s="37">
        <f t="shared" si="910"/>
        <v>0</v>
      </c>
      <c r="T1001" s="37">
        <f t="shared" si="910"/>
        <v>0</v>
      </c>
      <c r="U1001" s="37">
        <f t="shared" si="910"/>
        <v>0</v>
      </c>
      <c r="V1001" s="37">
        <f t="shared" si="910"/>
        <v>0</v>
      </c>
      <c r="W1001" s="37">
        <f t="shared" si="910"/>
        <v>0</v>
      </c>
      <c r="X1001" s="37">
        <f t="shared" si="910"/>
        <v>0</v>
      </c>
      <c r="Y1001" s="37">
        <f t="shared" si="910"/>
        <v>0</v>
      </c>
      <c r="Z1001" s="37">
        <f t="shared" si="910"/>
        <v>0</v>
      </c>
      <c r="AA1001" s="37"/>
      <c r="AB1001" s="23" t="str">
        <f>LOWER(Settings!$C$4)&amp;".mit."&amp;$A1001&amp;IF($C1001="","","."&amp;$C1001&amp;"."&amp;$B1001)&amp;IF(INDEX(Variables!$D$5:$D$65,MATCH($A1001,Variables!$A$5:$A$65,0))="","","."&amp;INDEX(Variables!$D$5:$D$65,MATCH($A1001,Variables!$A$5:$A$65,0)))&amp;"."&amp;AB$5</f>
        <v>egy.mit.nce.ftr.die.a.2</v>
      </c>
      <c r="AC1001" s="38">
        <f t="shared" ref="AC1001:AP1001" si="911">AC983+AC992</f>
        <v>0</v>
      </c>
      <c r="AD1001" s="37">
        <f t="shared" si="911"/>
        <v>0</v>
      </c>
      <c r="AE1001" s="37">
        <f t="shared" si="911"/>
        <v>0</v>
      </c>
      <c r="AF1001" s="37">
        <f t="shared" si="911"/>
        <v>0</v>
      </c>
      <c r="AG1001" s="37">
        <f t="shared" si="911"/>
        <v>0</v>
      </c>
      <c r="AH1001" s="37">
        <f t="shared" si="911"/>
        <v>1.4368999999999998</v>
      </c>
      <c r="AI1001" s="37">
        <f t="shared" si="911"/>
        <v>1.4368999999999998</v>
      </c>
      <c r="AJ1001" s="37">
        <f t="shared" si="911"/>
        <v>1.4368999999999998</v>
      </c>
      <c r="AK1001" s="37">
        <f t="shared" si="911"/>
        <v>1.4368999999999998</v>
      </c>
      <c r="AL1001" s="37">
        <f t="shared" si="911"/>
        <v>1.4368999999999998</v>
      </c>
      <c r="AM1001" s="37">
        <f t="shared" si="911"/>
        <v>1.4368999999999998</v>
      </c>
      <c r="AN1001" s="37">
        <f t="shared" si="911"/>
        <v>1.4368999999999998</v>
      </c>
      <c r="AO1001" s="37">
        <f t="shared" si="911"/>
        <v>1.4368999999999998</v>
      </c>
      <c r="AP1001" s="37">
        <f t="shared" si="911"/>
        <v>1.4368999999999998</v>
      </c>
    </row>
    <row r="1002" spans="1:42" hidden="1" outlineLevel="2" x14ac:dyDescent="0.25">
      <c r="A1002" s="5" t="s">
        <v>933</v>
      </c>
      <c r="B1002" s="5" t="s">
        <v>874</v>
      </c>
      <c r="C1002" s="5" t="s">
        <v>894</v>
      </c>
      <c r="D1002" s="36"/>
      <c r="E1002" s="36"/>
      <c r="F1002" s="36"/>
      <c r="G1002" s="36"/>
      <c r="H1002" s="5" t="str">
        <f>INDEX(Variables!$B$5:$B$65,MATCH($A1002,Variables!$A$5:$A$65,0))&amp;IF($C1002="",""," | "&amp;INDEX(Mapping!$B$5:$B$26,MATCH($C1002,Mapping!$A$5:$A$26,0))&amp;" | "&amp;INDEX(Mapping!$B$30:$B$41,MATCH($B1002,Mapping!$A$30:$A$41,0)))</f>
        <v>Total new policy | Fuel transformation | LPG</v>
      </c>
      <c r="I1002" s="5" t="str">
        <f>INDEX(Variables!$C$5:$C$65,MATCH($A1002,Variables!$A$5:$A$65,0))</f>
        <v>$/GJ</v>
      </c>
      <c r="J1002" s="5" t="str">
        <f>INDEX(Variables!$E$5:$E$65,MATCH($A1002,Variables!$A$5:$A$65,0))</f>
        <v>New carbon tax + new excise tax</v>
      </c>
      <c r="K1002" s="5"/>
      <c r="L1002" s="23" t="str">
        <f>LOWER(Settings!$C$4)&amp;".mit."&amp;$A1002&amp;IF($C1002="","","."&amp;$C1002&amp;"."&amp;$B1002)&amp;IF(INDEX(Variables!$D$5:$D$65,MATCH($A1002,Variables!$A$5:$A$65,0))="","","."&amp;INDEX(Variables!$D$5:$D$65,MATCH($A1002,Variables!$A$5:$A$65,0)))&amp;"."&amp;L$5</f>
        <v>egy.mit.nce.ftr.lpg.a.1</v>
      </c>
      <c r="M1002" s="38">
        <f t="shared" ref="M1002:Z1002" si="912">M984+M993</f>
        <v>0</v>
      </c>
      <c r="N1002" s="37">
        <f t="shared" si="912"/>
        <v>0</v>
      </c>
      <c r="O1002" s="37">
        <f t="shared" si="912"/>
        <v>0</v>
      </c>
      <c r="P1002" s="37">
        <f t="shared" si="912"/>
        <v>0</v>
      </c>
      <c r="Q1002" s="37">
        <f t="shared" si="912"/>
        <v>0</v>
      </c>
      <c r="R1002" s="37">
        <f t="shared" si="912"/>
        <v>0</v>
      </c>
      <c r="S1002" s="37">
        <f t="shared" si="912"/>
        <v>0</v>
      </c>
      <c r="T1002" s="37">
        <f t="shared" si="912"/>
        <v>0</v>
      </c>
      <c r="U1002" s="37">
        <f t="shared" si="912"/>
        <v>0</v>
      </c>
      <c r="V1002" s="37">
        <f t="shared" si="912"/>
        <v>0</v>
      </c>
      <c r="W1002" s="37">
        <f t="shared" si="912"/>
        <v>0</v>
      </c>
      <c r="X1002" s="37">
        <f t="shared" si="912"/>
        <v>0</v>
      </c>
      <c r="Y1002" s="37">
        <f t="shared" si="912"/>
        <v>0</v>
      </c>
      <c r="Z1002" s="37">
        <f t="shared" si="912"/>
        <v>0</v>
      </c>
      <c r="AA1002" s="37"/>
      <c r="AB1002" s="23" t="str">
        <f>LOWER(Settings!$C$4)&amp;".mit."&amp;$A1002&amp;IF($C1002="","","."&amp;$C1002&amp;"."&amp;$B1002)&amp;IF(INDEX(Variables!$D$5:$D$65,MATCH($A1002,Variables!$A$5:$A$65,0))="","","."&amp;INDEX(Variables!$D$5:$D$65,MATCH($A1002,Variables!$A$5:$A$65,0)))&amp;"."&amp;AB$5</f>
        <v>egy.mit.nce.ftr.lpg.a.2</v>
      </c>
      <c r="AC1002" s="38">
        <f t="shared" ref="AC1002:AP1002" si="913">AC984+AC993</f>
        <v>0</v>
      </c>
      <c r="AD1002" s="37">
        <f t="shared" si="913"/>
        <v>0</v>
      </c>
      <c r="AE1002" s="37">
        <f t="shared" si="913"/>
        <v>0</v>
      </c>
      <c r="AF1002" s="37">
        <f t="shared" si="913"/>
        <v>0</v>
      </c>
      <c r="AG1002" s="37">
        <f t="shared" si="913"/>
        <v>0</v>
      </c>
      <c r="AH1002" s="37">
        <f t="shared" si="913"/>
        <v>1.3719999999999999</v>
      </c>
      <c r="AI1002" s="37">
        <f t="shared" si="913"/>
        <v>1.3719999999999999</v>
      </c>
      <c r="AJ1002" s="37">
        <f t="shared" si="913"/>
        <v>1.3719999999999999</v>
      </c>
      <c r="AK1002" s="37">
        <f t="shared" si="913"/>
        <v>1.3719999999999999</v>
      </c>
      <c r="AL1002" s="37">
        <f t="shared" si="913"/>
        <v>1.3719999999999999</v>
      </c>
      <c r="AM1002" s="37">
        <f t="shared" si="913"/>
        <v>1.3719999999999999</v>
      </c>
      <c r="AN1002" s="37">
        <f t="shared" si="913"/>
        <v>1.3719999999999999</v>
      </c>
      <c r="AO1002" s="37">
        <f t="shared" si="913"/>
        <v>1.3719999999999999</v>
      </c>
      <c r="AP1002" s="37">
        <f t="shared" si="913"/>
        <v>1.3719999999999999</v>
      </c>
    </row>
    <row r="1003" spans="1:42" hidden="1" outlineLevel="2" x14ac:dyDescent="0.25">
      <c r="A1003" s="5" t="s">
        <v>933</v>
      </c>
      <c r="B1003" s="5" t="s">
        <v>875</v>
      </c>
      <c r="C1003" s="5" t="s">
        <v>894</v>
      </c>
      <c r="D1003" s="36"/>
      <c r="E1003" s="36"/>
      <c r="F1003" s="36"/>
      <c r="G1003" s="36"/>
      <c r="H1003" s="5" t="str">
        <f>INDEX(Variables!$B$5:$B$65,MATCH($A1003,Variables!$A$5:$A$65,0))&amp;IF($C1003="",""," | "&amp;INDEX(Mapping!$B$5:$B$26,MATCH($C1003,Mapping!$A$5:$A$26,0))&amp;" | "&amp;INDEX(Mapping!$B$30:$B$41,MATCH($B1003,Mapping!$A$30:$A$41,0)))</f>
        <v>Total new policy | Fuel transformation | Kerosene</v>
      </c>
      <c r="I1003" s="5" t="str">
        <f>INDEX(Variables!$C$5:$C$65,MATCH($A1003,Variables!$A$5:$A$65,0))</f>
        <v>$/GJ</v>
      </c>
      <c r="J1003" s="5" t="str">
        <f>INDEX(Variables!$E$5:$E$65,MATCH($A1003,Variables!$A$5:$A$65,0))</f>
        <v>New carbon tax + new excise tax</v>
      </c>
      <c r="K1003" s="5"/>
      <c r="L1003" s="23" t="str">
        <f>LOWER(Settings!$C$4)&amp;".mit."&amp;$A1003&amp;IF($C1003="","","."&amp;$C1003&amp;"."&amp;$B1003)&amp;IF(INDEX(Variables!$D$5:$D$65,MATCH($A1003,Variables!$A$5:$A$65,0))="","","."&amp;INDEX(Variables!$D$5:$D$65,MATCH($A1003,Variables!$A$5:$A$65,0)))&amp;"."&amp;L$5</f>
        <v>egy.mit.nce.ftr.ker.a.1</v>
      </c>
      <c r="M1003" s="38">
        <f t="shared" ref="M1003:Z1003" si="914">M985+M994</f>
        <v>0</v>
      </c>
      <c r="N1003" s="37">
        <f t="shared" si="914"/>
        <v>0</v>
      </c>
      <c r="O1003" s="37">
        <f t="shared" si="914"/>
        <v>0</v>
      </c>
      <c r="P1003" s="37">
        <f t="shared" si="914"/>
        <v>0</v>
      </c>
      <c r="Q1003" s="37">
        <f t="shared" si="914"/>
        <v>0</v>
      </c>
      <c r="R1003" s="37">
        <f t="shared" si="914"/>
        <v>0</v>
      </c>
      <c r="S1003" s="37">
        <f t="shared" si="914"/>
        <v>0</v>
      </c>
      <c r="T1003" s="37">
        <f t="shared" si="914"/>
        <v>0</v>
      </c>
      <c r="U1003" s="37">
        <f t="shared" si="914"/>
        <v>0</v>
      </c>
      <c r="V1003" s="37">
        <f t="shared" si="914"/>
        <v>0</v>
      </c>
      <c r="W1003" s="37">
        <f t="shared" si="914"/>
        <v>0</v>
      </c>
      <c r="X1003" s="37">
        <f t="shared" si="914"/>
        <v>0</v>
      </c>
      <c r="Y1003" s="37">
        <f t="shared" si="914"/>
        <v>0</v>
      </c>
      <c r="Z1003" s="37">
        <f t="shared" si="914"/>
        <v>0</v>
      </c>
      <c r="AA1003" s="37"/>
      <c r="AB1003" s="23" t="str">
        <f>LOWER(Settings!$C$4)&amp;".mit."&amp;$A1003&amp;IF($C1003="","","."&amp;$C1003&amp;"."&amp;$B1003)&amp;IF(INDEX(Variables!$D$5:$D$65,MATCH($A1003,Variables!$A$5:$A$65,0))="","","."&amp;INDEX(Variables!$D$5:$D$65,MATCH($A1003,Variables!$A$5:$A$65,0)))&amp;"."&amp;AB$5</f>
        <v>egy.mit.nce.ftr.ker.a.2</v>
      </c>
      <c r="AC1003" s="38">
        <f t="shared" ref="AC1003:AP1003" si="915">AC985+AC994</f>
        <v>0</v>
      </c>
      <c r="AD1003" s="37">
        <f t="shared" si="915"/>
        <v>0</v>
      </c>
      <c r="AE1003" s="37">
        <f t="shared" si="915"/>
        <v>0</v>
      </c>
      <c r="AF1003" s="37">
        <f t="shared" si="915"/>
        <v>0</v>
      </c>
      <c r="AG1003" s="37">
        <f t="shared" si="915"/>
        <v>0</v>
      </c>
      <c r="AH1003" s="37">
        <f t="shared" si="915"/>
        <v>1.3558600000000001</v>
      </c>
      <c r="AI1003" s="37">
        <f t="shared" si="915"/>
        <v>1.3558600000000001</v>
      </c>
      <c r="AJ1003" s="37">
        <f t="shared" si="915"/>
        <v>1.3558600000000001</v>
      </c>
      <c r="AK1003" s="37">
        <f t="shared" si="915"/>
        <v>1.3558600000000001</v>
      </c>
      <c r="AL1003" s="37">
        <f t="shared" si="915"/>
        <v>1.3558600000000001</v>
      </c>
      <c r="AM1003" s="37">
        <f t="shared" si="915"/>
        <v>1.3558600000000001</v>
      </c>
      <c r="AN1003" s="37">
        <f t="shared" si="915"/>
        <v>1.3558600000000001</v>
      </c>
      <c r="AO1003" s="37">
        <f t="shared" si="915"/>
        <v>1.3558600000000001</v>
      </c>
      <c r="AP1003" s="37">
        <f t="shared" si="915"/>
        <v>1.3558600000000001</v>
      </c>
    </row>
    <row r="1004" spans="1:42" hidden="1" outlineLevel="2" x14ac:dyDescent="0.25">
      <c r="A1004" s="5" t="s">
        <v>933</v>
      </c>
      <c r="B1004" s="5" t="s">
        <v>876</v>
      </c>
      <c r="C1004" s="5" t="s">
        <v>894</v>
      </c>
      <c r="D1004" s="36"/>
      <c r="E1004" s="36"/>
      <c r="F1004" s="36"/>
      <c r="G1004" s="36"/>
      <c r="H1004" s="5" t="str">
        <f>INDEX(Variables!$B$5:$B$65,MATCH($A1004,Variables!$A$5:$A$65,0))&amp;IF($C1004="",""," | "&amp;INDEX(Mapping!$B$5:$B$26,MATCH($C1004,Mapping!$A$5:$A$26,0))&amp;" | "&amp;INDEX(Mapping!$B$30:$B$41,MATCH($B1004,Mapping!$A$30:$A$41,0)))</f>
        <v>Total new policy | Fuel transformation | Other oil products</v>
      </c>
      <c r="I1004" s="5" t="str">
        <f>INDEX(Variables!$C$5:$C$65,MATCH($A1004,Variables!$A$5:$A$65,0))</f>
        <v>$/GJ</v>
      </c>
      <c r="J1004" s="5" t="str">
        <f>INDEX(Variables!$E$5:$E$65,MATCH($A1004,Variables!$A$5:$A$65,0))</f>
        <v>New carbon tax + new excise tax</v>
      </c>
      <c r="K1004" s="5"/>
      <c r="L1004" s="23" t="str">
        <f>LOWER(Settings!$C$4)&amp;".mit."&amp;$A1004&amp;IF($C1004="","","."&amp;$C1004&amp;"."&amp;$B1004)&amp;IF(INDEX(Variables!$D$5:$D$65,MATCH($A1004,Variables!$A$5:$A$65,0))="","","."&amp;INDEX(Variables!$D$5:$D$65,MATCH($A1004,Variables!$A$5:$A$65,0)))&amp;"."&amp;L$5</f>
        <v>egy.mit.nce.ftr.oop.a.1</v>
      </c>
      <c r="M1004" s="38">
        <f t="shared" ref="M1004:Z1004" si="916">M986+M995</f>
        <v>0</v>
      </c>
      <c r="N1004" s="37">
        <f t="shared" si="916"/>
        <v>0</v>
      </c>
      <c r="O1004" s="37">
        <f t="shared" si="916"/>
        <v>0</v>
      </c>
      <c r="P1004" s="37">
        <f t="shared" si="916"/>
        <v>0</v>
      </c>
      <c r="Q1004" s="37">
        <f t="shared" si="916"/>
        <v>0</v>
      </c>
      <c r="R1004" s="37">
        <f t="shared" si="916"/>
        <v>0</v>
      </c>
      <c r="S1004" s="37">
        <f t="shared" si="916"/>
        <v>0</v>
      </c>
      <c r="T1004" s="37">
        <f t="shared" si="916"/>
        <v>0</v>
      </c>
      <c r="U1004" s="37">
        <f t="shared" si="916"/>
        <v>0</v>
      </c>
      <c r="V1004" s="37">
        <f t="shared" si="916"/>
        <v>0</v>
      </c>
      <c r="W1004" s="37">
        <f t="shared" si="916"/>
        <v>0</v>
      </c>
      <c r="X1004" s="37">
        <f t="shared" si="916"/>
        <v>0</v>
      </c>
      <c r="Y1004" s="37">
        <f t="shared" si="916"/>
        <v>0</v>
      </c>
      <c r="Z1004" s="37">
        <f t="shared" si="916"/>
        <v>0</v>
      </c>
      <c r="AA1004" s="37"/>
      <c r="AB1004" s="23" t="str">
        <f>LOWER(Settings!$C$4)&amp;".mit."&amp;$A1004&amp;IF($C1004="","","."&amp;$C1004&amp;"."&amp;$B1004)&amp;IF(INDEX(Variables!$D$5:$D$65,MATCH($A1004,Variables!$A$5:$A$65,0))="","","."&amp;INDEX(Variables!$D$5:$D$65,MATCH($A1004,Variables!$A$5:$A$65,0)))&amp;"."&amp;AB$5</f>
        <v>egy.mit.nce.ftr.oop.a.2</v>
      </c>
      <c r="AC1004" s="38">
        <f t="shared" ref="AC1004:AP1004" si="917">AC986+AC995</f>
        <v>0</v>
      </c>
      <c r="AD1004" s="37">
        <f t="shared" si="917"/>
        <v>0</v>
      </c>
      <c r="AE1004" s="37">
        <f t="shared" si="917"/>
        <v>0</v>
      </c>
      <c r="AF1004" s="37">
        <f t="shared" si="917"/>
        <v>0</v>
      </c>
      <c r="AG1004" s="37">
        <f t="shared" si="917"/>
        <v>0</v>
      </c>
      <c r="AH1004" s="37">
        <f t="shared" si="917"/>
        <v>1.534</v>
      </c>
      <c r="AI1004" s="37">
        <f t="shared" si="917"/>
        <v>1.534</v>
      </c>
      <c r="AJ1004" s="37">
        <f t="shared" si="917"/>
        <v>1.534</v>
      </c>
      <c r="AK1004" s="37">
        <f t="shared" si="917"/>
        <v>1.534</v>
      </c>
      <c r="AL1004" s="37">
        <f t="shared" si="917"/>
        <v>1.534</v>
      </c>
      <c r="AM1004" s="37">
        <f t="shared" si="917"/>
        <v>1.534</v>
      </c>
      <c r="AN1004" s="37">
        <f t="shared" si="917"/>
        <v>1.534</v>
      </c>
      <c r="AO1004" s="37">
        <f t="shared" si="917"/>
        <v>1.534</v>
      </c>
      <c r="AP1004" s="37">
        <f t="shared" si="917"/>
        <v>1.534</v>
      </c>
    </row>
    <row r="1005" spans="1:42" hidden="1" outlineLevel="2" x14ac:dyDescent="0.25">
      <c r="A1005" s="5" t="s">
        <v>933</v>
      </c>
      <c r="B1005" s="5" t="s">
        <v>877</v>
      </c>
      <c r="C1005" s="5" t="s">
        <v>894</v>
      </c>
      <c r="D1005" s="36"/>
      <c r="E1005" s="36"/>
      <c r="F1005" s="36"/>
      <c r="G1005" s="36"/>
      <c r="H1005" s="5" t="str">
        <f>INDEX(Variables!$B$5:$B$65,MATCH($A1005,Variables!$A$5:$A$65,0))&amp;IF($C1005="",""," | "&amp;INDEX(Mapping!$B$5:$B$26,MATCH($C1005,Mapping!$A$5:$A$26,0))&amp;" | "&amp;INDEX(Mapping!$B$30:$B$41,MATCH($B1005,Mapping!$A$30:$A$41,0)))</f>
        <v>Total new policy | Fuel transformation | Biomass</v>
      </c>
      <c r="I1005" s="5" t="str">
        <f>INDEX(Variables!$C$5:$C$65,MATCH($A1005,Variables!$A$5:$A$65,0))</f>
        <v>$/GJ</v>
      </c>
      <c r="J1005" s="5" t="str">
        <f>INDEX(Variables!$E$5:$E$65,MATCH($A1005,Variables!$A$5:$A$65,0))</f>
        <v>New carbon tax + new excise tax</v>
      </c>
      <c r="K1005" s="5"/>
      <c r="L1005" s="23" t="str">
        <f>LOWER(Settings!$C$4)&amp;".mit."&amp;$A1005&amp;IF($C1005="","","."&amp;$C1005&amp;"."&amp;$B1005)&amp;IF(INDEX(Variables!$D$5:$D$65,MATCH($A1005,Variables!$A$5:$A$65,0))="","","."&amp;INDEX(Variables!$D$5:$D$65,MATCH($A1005,Variables!$A$5:$A$65,0)))&amp;"."&amp;L$5</f>
        <v>egy.mit.nce.ftr.bio.a.1</v>
      </c>
      <c r="M1005" s="38">
        <f t="shared" ref="M1005:Z1005" si="918">M987+M996</f>
        <v>0</v>
      </c>
      <c r="N1005" s="37">
        <f t="shared" si="918"/>
        <v>0</v>
      </c>
      <c r="O1005" s="37">
        <f t="shared" si="918"/>
        <v>0</v>
      </c>
      <c r="P1005" s="37">
        <f t="shared" si="918"/>
        <v>0</v>
      </c>
      <c r="Q1005" s="37">
        <f t="shared" si="918"/>
        <v>0</v>
      </c>
      <c r="R1005" s="37">
        <f t="shared" si="918"/>
        <v>0</v>
      </c>
      <c r="S1005" s="37">
        <f t="shared" si="918"/>
        <v>0</v>
      </c>
      <c r="T1005" s="37">
        <f t="shared" si="918"/>
        <v>0</v>
      </c>
      <c r="U1005" s="37">
        <f t="shared" si="918"/>
        <v>0</v>
      </c>
      <c r="V1005" s="37">
        <f t="shared" si="918"/>
        <v>0</v>
      </c>
      <c r="W1005" s="37">
        <f t="shared" si="918"/>
        <v>0</v>
      </c>
      <c r="X1005" s="37">
        <f t="shared" si="918"/>
        <v>0</v>
      </c>
      <c r="Y1005" s="37">
        <f t="shared" si="918"/>
        <v>0</v>
      </c>
      <c r="Z1005" s="37">
        <f t="shared" si="918"/>
        <v>0</v>
      </c>
      <c r="AA1005" s="37"/>
      <c r="AB1005" s="23" t="str">
        <f>LOWER(Settings!$C$4)&amp;".mit."&amp;$A1005&amp;IF($C1005="","","."&amp;$C1005&amp;"."&amp;$B1005)&amp;IF(INDEX(Variables!$D$5:$D$65,MATCH($A1005,Variables!$A$5:$A$65,0))="","","."&amp;INDEX(Variables!$D$5:$D$65,MATCH($A1005,Variables!$A$5:$A$65,0)))&amp;"."&amp;AB$5</f>
        <v>egy.mit.nce.ftr.bio.a.2</v>
      </c>
      <c r="AC1005" s="38">
        <f t="shared" ref="AC1005:AP1005" si="919">AC987+AC996</f>
        <v>0</v>
      </c>
      <c r="AD1005" s="37">
        <f t="shared" si="919"/>
        <v>0</v>
      </c>
      <c r="AE1005" s="37">
        <f t="shared" si="919"/>
        <v>0</v>
      </c>
      <c r="AF1005" s="37">
        <f t="shared" si="919"/>
        <v>0</v>
      </c>
      <c r="AG1005" s="37">
        <f t="shared" si="919"/>
        <v>0</v>
      </c>
      <c r="AH1005" s="37">
        <f t="shared" si="919"/>
        <v>0</v>
      </c>
      <c r="AI1005" s="37">
        <f t="shared" si="919"/>
        <v>0</v>
      </c>
      <c r="AJ1005" s="37">
        <f t="shared" si="919"/>
        <v>0</v>
      </c>
      <c r="AK1005" s="37">
        <f t="shared" si="919"/>
        <v>0</v>
      </c>
      <c r="AL1005" s="37">
        <f t="shared" si="919"/>
        <v>0</v>
      </c>
      <c r="AM1005" s="37">
        <f t="shared" si="919"/>
        <v>0</v>
      </c>
      <c r="AN1005" s="37">
        <f t="shared" si="919"/>
        <v>0</v>
      </c>
      <c r="AO1005" s="37">
        <f t="shared" si="919"/>
        <v>0</v>
      </c>
      <c r="AP1005" s="37">
        <f t="shared" si="919"/>
        <v>0</v>
      </c>
    </row>
    <row r="1006" spans="1:42" hidden="1" outlineLevel="2" x14ac:dyDescent="0.25"/>
    <row r="1007" spans="1:42" hidden="1" outlineLevel="2" x14ac:dyDescent="0.25">
      <c r="A1007" s="5" t="s">
        <v>934</v>
      </c>
      <c r="B1007" s="5" t="s">
        <v>869</v>
      </c>
      <c r="C1007" s="5" t="s">
        <v>894</v>
      </c>
      <c r="D1007" s="37">
        <f>INDEX(Inputs!$R$5:$R$132,MATCH($B1007&amp;"|"&amp;$C1007,Inputs!$A$5:$A$132,0))</f>
        <v>3</v>
      </c>
      <c r="E1007" s="37">
        <f>INDEX(Inputs!$S$5:$S$132,MATCH($B1007&amp;"|"&amp;$C1007,Inputs!$A$5:$A$132,0))</f>
        <v>0</v>
      </c>
      <c r="F1007" s="36"/>
      <c r="G1007" s="36"/>
      <c r="H1007" s="5" t="str">
        <f>INDEX(Variables!$B$5:$B$65,MATCH($A1007,Variables!$A$5:$A$65,0))&amp;IF($C1007="",""," | "&amp;INDEX(Mapping!$B$5:$B$26,MATCH($C1007,Mapping!$A$5:$A$26,0))&amp;" | "&amp;INDEX(Mapping!$B$30:$B$41,MATCH($B1007,Mapping!$A$30:$A$41,0)))</f>
        <v>After-tax price | Fuel transformation | Coal</v>
      </c>
      <c r="I1007" s="5" t="str">
        <f>INDEX(Variables!$C$5:$C$65,MATCH($A1007,Variables!$A$5:$A$65,0))</f>
        <v>$/GJ real</v>
      </c>
      <c r="J1007" s="5" t="str">
        <f>INDEX(Variables!$E$5:$E$65,MATCH($A1007,Variables!$A$5:$A$65,0))</f>
        <v>max(rpb of the price fuel + nce x (1 + VAT rate), 0.01)</v>
      </c>
      <c r="K1007" s="5"/>
      <c r="L1007" s="23" t="str">
        <f>LOWER(Settings!$C$4)&amp;".mit."&amp;$A1007&amp;IF($C1007="","","."&amp;$C1007&amp;"."&amp;$B1007)&amp;IF(INDEX(Variables!$D$5:$D$65,MATCH($A1007,Variables!$A$5:$A$65,0))="","","."&amp;INDEX(Variables!$D$5:$D$65,MATCH($A1007,Variables!$A$5:$A$65,0)))&amp;"."&amp;L$5</f>
        <v>egy.mit.atp.ftr.coa.e.1</v>
      </c>
      <c r="M1007" s="38">
        <f t="shared" ref="M1007:Y1007" si="920">MAX(INDEX(M$184:M$195,$D1007)+M998*(1+$E1007),0.01)</f>
        <v>11.467079025356757</v>
      </c>
      <c r="N1007" s="37">
        <f t="shared" si="920"/>
        <v>8.8301631277145294</v>
      </c>
      <c r="O1007" s="37">
        <f t="shared" si="920"/>
        <v>7.7211744405825611</v>
      </c>
      <c r="P1007" s="37">
        <f t="shared" si="920"/>
        <v>7.2747771385179094</v>
      </c>
      <c r="Q1007" s="37">
        <f t="shared" si="920"/>
        <v>7.5207397457979015</v>
      </c>
      <c r="R1007" s="37">
        <f t="shared" si="920"/>
        <v>7.5762227077119633</v>
      </c>
      <c r="S1007" s="37">
        <f t="shared" si="920"/>
        <v>7.5499147722595765</v>
      </c>
      <c r="T1007" s="37">
        <f t="shared" si="920"/>
        <v>7.5217026616253753</v>
      </c>
      <c r="U1007" s="37">
        <f t="shared" si="920"/>
        <v>7.4915083708146737</v>
      </c>
      <c r="V1007" s="37">
        <f t="shared" si="920"/>
        <v>7.4623696512197375</v>
      </c>
      <c r="W1007" s="37">
        <f t="shared" si="920"/>
        <v>7.4623696512197375</v>
      </c>
      <c r="X1007" s="37">
        <f t="shared" si="920"/>
        <v>7.4623696512197375</v>
      </c>
      <c r="Y1007" s="37">
        <f t="shared" si="920"/>
        <v>7.4623696512197375</v>
      </c>
      <c r="Z1007" s="39">
        <f>POSTTAX(INDEX(Z$184:Z$195,$D1007),Z998,$E1007)</f>
        <v>7.4623696512197375</v>
      </c>
      <c r="AA1007" s="39"/>
      <c r="AB1007" s="23" t="str">
        <f>LOWER(Settings!$C$4)&amp;".mit."&amp;$A1007&amp;IF($C1007="","","."&amp;$C1007&amp;"."&amp;$B1007)&amp;IF(INDEX(Variables!$D$5:$D$65,MATCH($A1007,Variables!$A$5:$A$65,0))="","","."&amp;INDEX(Variables!$D$5:$D$65,MATCH($A1007,Variables!$A$5:$A$65,0)))&amp;"."&amp;AB$5</f>
        <v>egy.mit.atp.ftr.coa.e.2</v>
      </c>
      <c r="AC1007" s="38">
        <f t="shared" ref="AC1007:AO1007" si="921">MAX(INDEX(AC$184:AC$195,$D1007)+AC998*(1+$E1007),0.01)</f>
        <v>11.467079025356757</v>
      </c>
      <c r="AD1007" s="37">
        <f t="shared" si="921"/>
        <v>8.8301631277145294</v>
      </c>
      <c r="AE1007" s="37">
        <f t="shared" si="921"/>
        <v>7.7211744405825611</v>
      </c>
      <c r="AF1007" s="37">
        <f t="shared" si="921"/>
        <v>7.2747771385179094</v>
      </c>
      <c r="AG1007" s="37">
        <f t="shared" si="921"/>
        <v>7.5207397457979015</v>
      </c>
      <c r="AH1007" s="37">
        <f t="shared" si="921"/>
        <v>9.5762227077119633</v>
      </c>
      <c r="AI1007" s="37">
        <f t="shared" si="921"/>
        <v>9.5499147722595765</v>
      </c>
      <c r="AJ1007" s="37">
        <f t="shared" si="921"/>
        <v>9.5217026616253762</v>
      </c>
      <c r="AK1007" s="37">
        <f t="shared" si="921"/>
        <v>9.4915083708146746</v>
      </c>
      <c r="AL1007" s="37">
        <f t="shared" si="921"/>
        <v>9.4623696512197384</v>
      </c>
      <c r="AM1007" s="37">
        <f t="shared" si="921"/>
        <v>9.4623696512197384</v>
      </c>
      <c r="AN1007" s="37">
        <f t="shared" si="921"/>
        <v>9.4623696512197384</v>
      </c>
      <c r="AO1007" s="37">
        <f t="shared" si="921"/>
        <v>9.4623696512197384</v>
      </c>
      <c r="AP1007" s="39">
        <f>POSTTAX(INDEX(AP$184:AP$195,$D1007),AP998,$E1007)</f>
        <v>9.4623696512197384</v>
      </c>
    </row>
    <row r="1008" spans="1:42" hidden="1" outlineLevel="2" x14ac:dyDescent="0.25">
      <c r="A1008" s="5" t="s">
        <v>934</v>
      </c>
      <c r="B1008" s="5" t="s">
        <v>871</v>
      </c>
      <c r="C1008" s="5" t="s">
        <v>894</v>
      </c>
      <c r="D1008" s="37">
        <f>INDEX(Inputs!$R$5:$R$132,MATCH($B1008&amp;"|"&amp;$C1008,Inputs!$A$5:$A$132,0))</f>
        <v>6</v>
      </c>
      <c r="E1008" s="37">
        <f>INDEX(Inputs!$S$5:$S$132,MATCH($B1008&amp;"|"&amp;$C1008,Inputs!$A$5:$A$132,0))</f>
        <v>0</v>
      </c>
      <c r="F1008" s="36"/>
      <c r="G1008" s="36"/>
      <c r="H1008" s="5" t="str">
        <f>INDEX(Variables!$B$5:$B$65,MATCH($A1008,Variables!$A$5:$A$65,0))&amp;IF($C1008="",""," | "&amp;INDEX(Mapping!$B$5:$B$26,MATCH($C1008,Mapping!$A$5:$A$26,0))&amp;" | "&amp;INDEX(Mapping!$B$30:$B$41,MATCH($B1008,Mapping!$A$30:$A$41,0)))</f>
        <v>After-tax price | Fuel transformation | Natural gas</v>
      </c>
      <c r="I1008" s="5" t="str">
        <f>INDEX(Variables!$C$5:$C$65,MATCH($A1008,Variables!$A$5:$A$65,0))</f>
        <v>$/GJ real</v>
      </c>
      <c r="J1008" s="5" t="str">
        <f>INDEX(Variables!$E$5:$E$65,MATCH($A1008,Variables!$A$5:$A$65,0))</f>
        <v>max(rpb of the price fuel + nce x (1 + VAT rate), 0.01)</v>
      </c>
      <c r="K1008" s="5"/>
      <c r="L1008" s="23" t="str">
        <f>LOWER(Settings!$C$4)&amp;".mit."&amp;$A1008&amp;IF($C1008="","","."&amp;$C1008&amp;"."&amp;$B1008)&amp;IF(INDEX(Variables!$D$5:$D$65,MATCH($A1008,Variables!$A$5:$A$65,0))="","","."&amp;INDEX(Variables!$D$5:$D$65,MATCH($A1008,Variables!$A$5:$A$65,0)))&amp;"."&amp;L$5</f>
        <v>egy.mit.atp.ftr.nga.e.1</v>
      </c>
      <c r="M1008" s="38">
        <f t="shared" ref="M1008:Y1008" si="922">MAX(INDEX(M$184:M$195,$D1008)+M999*(1+$E1008),0.01)</f>
        <v>5.3362217651456945</v>
      </c>
      <c r="N1008" s="37">
        <f t="shared" si="922"/>
        <v>5.010091319619435</v>
      </c>
      <c r="O1008" s="37">
        <f t="shared" si="922"/>
        <v>5.0870036796421561</v>
      </c>
      <c r="P1008" s="37">
        <f t="shared" si="922"/>
        <v>5.0870036796421561</v>
      </c>
      <c r="Q1008" s="37">
        <f t="shared" si="922"/>
        <v>5.0870036796421561</v>
      </c>
      <c r="R1008" s="37">
        <f t="shared" si="922"/>
        <v>5.0870036796421561</v>
      </c>
      <c r="S1008" s="37">
        <f t="shared" si="922"/>
        <v>5.0870036796421561</v>
      </c>
      <c r="T1008" s="37">
        <f t="shared" si="922"/>
        <v>5.0870036796421561</v>
      </c>
      <c r="U1008" s="37">
        <f t="shared" si="922"/>
        <v>5.0870036796421561</v>
      </c>
      <c r="V1008" s="37">
        <f t="shared" si="922"/>
        <v>5.0870036796421561</v>
      </c>
      <c r="W1008" s="37">
        <f t="shared" si="922"/>
        <v>5.0870036796421561</v>
      </c>
      <c r="X1008" s="37">
        <f t="shared" si="922"/>
        <v>5.0870036796421561</v>
      </c>
      <c r="Y1008" s="37">
        <f t="shared" si="922"/>
        <v>5.0870036796421561</v>
      </c>
      <c r="Z1008" s="39">
        <f>POSTTAX(INDEX(Z$184:Z$195,$D1008),Z999,$E1008)</f>
        <v>5.0870036796421561</v>
      </c>
      <c r="AA1008" s="39"/>
      <c r="AB1008" s="23" t="str">
        <f>LOWER(Settings!$C$4)&amp;".mit."&amp;$A1008&amp;IF($C1008="","","."&amp;$C1008&amp;"."&amp;$B1008)&amp;IF(INDEX(Variables!$D$5:$D$65,MATCH($A1008,Variables!$A$5:$A$65,0))="","","."&amp;INDEX(Variables!$D$5:$D$65,MATCH($A1008,Variables!$A$5:$A$65,0)))&amp;"."&amp;AB$5</f>
        <v>egy.mit.atp.ftr.nga.e.2</v>
      </c>
      <c r="AC1008" s="38">
        <f t="shared" ref="AC1008:AO1008" si="923">MAX(INDEX(AC$184:AC$195,$D1008)+AC999*(1+$E1008),0.01)</f>
        <v>5.3362217651456945</v>
      </c>
      <c r="AD1008" s="37">
        <f t="shared" si="923"/>
        <v>5.010091319619435</v>
      </c>
      <c r="AE1008" s="37">
        <f t="shared" si="923"/>
        <v>5.0870036796421561</v>
      </c>
      <c r="AF1008" s="37">
        <f t="shared" si="923"/>
        <v>5.0870036796421561</v>
      </c>
      <c r="AG1008" s="37">
        <f t="shared" si="923"/>
        <v>5.0870036796421561</v>
      </c>
      <c r="AH1008" s="37">
        <f t="shared" si="923"/>
        <v>6.2030036796421566</v>
      </c>
      <c r="AI1008" s="37">
        <f t="shared" si="923"/>
        <v>6.2030036796421566</v>
      </c>
      <c r="AJ1008" s="37">
        <f t="shared" si="923"/>
        <v>6.2030036796421566</v>
      </c>
      <c r="AK1008" s="37">
        <f t="shared" si="923"/>
        <v>6.2030036796421566</v>
      </c>
      <c r="AL1008" s="37">
        <f t="shared" si="923"/>
        <v>6.2030036796421566</v>
      </c>
      <c r="AM1008" s="37">
        <f t="shared" si="923"/>
        <v>6.2030036796421566</v>
      </c>
      <c r="AN1008" s="37">
        <f t="shared" si="923"/>
        <v>6.2030036796421566</v>
      </c>
      <c r="AO1008" s="37">
        <f t="shared" si="923"/>
        <v>6.2030036796421566</v>
      </c>
      <c r="AP1008" s="39">
        <f>POSTTAX(INDEX(AP$184:AP$195,$D1008),AP999,$E1008)</f>
        <v>6.2030036796421566</v>
      </c>
    </row>
    <row r="1009" spans="1:42" hidden="1" outlineLevel="2" x14ac:dyDescent="0.25">
      <c r="A1009" s="5" t="s">
        <v>934</v>
      </c>
      <c r="B1009" s="5" t="s">
        <v>872</v>
      </c>
      <c r="C1009" s="5" t="s">
        <v>894</v>
      </c>
      <c r="D1009" s="37">
        <f>INDEX(Inputs!$R$5:$R$132,MATCH($B1009&amp;"|"&amp;$C1009,Inputs!$A$5:$A$132,0))</f>
        <v>7</v>
      </c>
      <c r="E1009" s="37">
        <f>INDEX(Inputs!$S$5:$S$132,MATCH($B1009&amp;"|"&amp;$C1009,Inputs!$A$5:$A$132,0))</f>
        <v>0.14000000000000001</v>
      </c>
      <c r="F1009" s="36"/>
      <c r="G1009" s="36"/>
      <c r="H1009" s="5" t="str">
        <f>INDEX(Variables!$B$5:$B$65,MATCH($A1009,Variables!$A$5:$A$65,0))&amp;IF($C1009="",""," | "&amp;INDEX(Mapping!$B$5:$B$26,MATCH($C1009,Mapping!$A$5:$A$26,0))&amp;" | "&amp;INDEX(Mapping!$B$30:$B$41,MATCH($B1009,Mapping!$A$30:$A$41,0)))</f>
        <v>After-tax price | Fuel transformation | Gasoline</v>
      </c>
      <c r="I1009" s="5" t="str">
        <f>INDEX(Variables!$C$5:$C$65,MATCH($A1009,Variables!$A$5:$A$65,0))</f>
        <v>$/GJ real</v>
      </c>
      <c r="J1009" s="5" t="str">
        <f>INDEX(Variables!$E$5:$E$65,MATCH($A1009,Variables!$A$5:$A$65,0))</f>
        <v>max(rpb of the price fuel + nce x (1 + VAT rate), 0.01)</v>
      </c>
      <c r="K1009" s="5"/>
      <c r="L1009" s="23" t="str">
        <f>LOWER(Settings!$C$4)&amp;".mit."&amp;$A1009&amp;IF($C1009="","","."&amp;$C1009&amp;"."&amp;$B1009)&amp;IF(INDEX(Variables!$D$5:$D$65,MATCH($A1009,Variables!$A$5:$A$65,0))="","","."&amp;INDEX(Variables!$D$5:$D$65,MATCH($A1009,Variables!$A$5:$A$65,0)))&amp;"."&amp;L$5</f>
        <v>egy.mit.atp.ftr.gso.e.1</v>
      </c>
      <c r="M1009" s="38">
        <f t="shared" ref="M1009:Y1009" si="924">MAX(INDEX(M$184:M$195,$D1009)+M1000*(1+$E1009),0.01)</f>
        <v>17.158693776206693</v>
      </c>
      <c r="N1009" s="37">
        <f t="shared" si="924"/>
        <v>11.745025717344719</v>
      </c>
      <c r="O1009" s="37">
        <f t="shared" si="924"/>
        <v>9.5760091057976258</v>
      </c>
      <c r="P1009" s="37">
        <f t="shared" si="924"/>
        <v>9.5760091057976258</v>
      </c>
      <c r="Q1009" s="37">
        <f t="shared" si="924"/>
        <v>9.5760091057976258</v>
      </c>
      <c r="R1009" s="37">
        <f t="shared" si="924"/>
        <v>9.5760091057976258</v>
      </c>
      <c r="S1009" s="37">
        <f t="shared" si="924"/>
        <v>9.5760091057976258</v>
      </c>
      <c r="T1009" s="37">
        <f t="shared" si="924"/>
        <v>9.5760091057976258</v>
      </c>
      <c r="U1009" s="37">
        <f t="shared" si="924"/>
        <v>9.5760091057976258</v>
      </c>
      <c r="V1009" s="37">
        <f t="shared" si="924"/>
        <v>9.5760091057976258</v>
      </c>
      <c r="W1009" s="37">
        <f t="shared" si="924"/>
        <v>9.5760091057976258</v>
      </c>
      <c r="X1009" s="37">
        <f t="shared" si="924"/>
        <v>9.5760091057976258</v>
      </c>
      <c r="Y1009" s="37">
        <f t="shared" si="924"/>
        <v>9.5760091057976258</v>
      </c>
      <c r="Z1009" s="39">
        <f>POSTTAX(INDEX(Z$184:Z$195,$D1009),Z1000,$E1009)</f>
        <v>9.5760091057976258</v>
      </c>
      <c r="AA1009" s="39"/>
      <c r="AB1009" s="23" t="str">
        <f>LOWER(Settings!$C$4)&amp;".mit."&amp;$A1009&amp;IF($C1009="","","."&amp;$C1009&amp;"."&amp;$B1009)&amp;IF(INDEX(Variables!$D$5:$D$65,MATCH($A1009,Variables!$A$5:$A$65,0))="","","."&amp;INDEX(Variables!$D$5:$D$65,MATCH($A1009,Variables!$A$5:$A$65,0)))&amp;"."&amp;AB$5</f>
        <v>egy.mit.atp.ftr.gso.e.2</v>
      </c>
      <c r="AC1009" s="38">
        <f t="shared" ref="AC1009:AO1009" si="925">MAX(INDEX(AC$184:AC$195,$D1009)+AC1000*(1+$E1009),0.01)</f>
        <v>17.158693776206693</v>
      </c>
      <c r="AD1009" s="37">
        <f t="shared" si="925"/>
        <v>11.745025717344719</v>
      </c>
      <c r="AE1009" s="37">
        <f t="shared" si="925"/>
        <v>9.5760091057976258</v>
      </c>
      <c r="AF1009" s="37">
        <f t="shared" si="925"/>
        <v>9.5760091057976258</v>
      </c>
      <c r="AG1009" s="37">
        <f t="shared" si="925"/>
        <v>9.5760091057976258</v>
      </c>
      <c r="AH1009" s="37">
        <f t="shared" si="925"/>
        <v>11.121689505797626</v>
      </c>
      <c r="AI1009" s="37">
        <f t="shared" si="925"/>
        <v>11.121689505797626</v>
      </c>
      <c r="AJ1009" s="37">
        <f t="shared" si="925"/>
        <v>11.121689505797626</v>
      </c>
      <c r="AK1009" s="37">
        <f t="shared" si="925"/>
        <v>11.121689505797626</v>
      </c>
      <c r="AL1009" s="37">
        <f t="shared" si="925"/>
        <v>11.121689505797626</v>
      </c>
      <c r="AM1009" s="37">
        <f t="shared" si="925"/>
        <v>11.121689505797626</v>
      </c>
      <c r="AN1009" s="37">
        <f t="shared" si="925"/>
        <v>11.121689505797626</v>
      </c>
      <c r="AO1009" s="37">
        <f t="shared" si="925"/>
        <v>11.121689505797626</v>
      </c>
      <c r="AP1009" s="39">
        <f>POSTTAX(INDEX(AP$184:AP$195,$D1009),AP1000,$E1009)</f>
        <v>11.121689505797626</v>
      </c>
    </row>
    <row r="1010" spans="1:42" hidden="1" outlineLevel="2" x14ac:dyDescent="0.25">
      <c r="A1010" s="5" t="s">
        <v>934</v>
      </c>
      <c r="B1010" s="5" t="s">
        <v>873</v>
      </c>
      <c r="C1010" s="5" t="s">
        <v>894</v>
      </c>
      <c r="D1010" s="37">
        <f>INDEX(Inputs!$R$5:$R$132,MATCH($B1010&amp;"|"&amp;$C1010,Inputs!$A$5:$A$132,0))</f>
        <v>8</v>
      </c>
      <c r="E1010" s="37">
        <f>INDEX(Inputs!$S$5:$S$132,MATCH($B1010&amp;"|"&amp;$C1010,Inputs!$A$5:$A$132,0))</f>
        <v>0.14000000000000001</v>
      </c>
      <c r="F1010" s="36"/>
      <c r="G1010" s="36"/>
      <c r="H1010" s="5" t="str">
        <f>INDEX(Variables!$B$5:$B$65,MATCH($A1010,Variables!$A$5:$A$65,0))&amp;IF($C1010="",""," | "&amp;INDEX(Mapping!$B$5:$B$26,MATCH($C1010,Mapping!$A$5:$A$26,0))&amp;" | "&amp;INDEX(Mapping!$B$30:$B$41,MATCH($B1010,Mapping!$A$30:$A$41,0)))</f>
        <v>After-tax price | Fuel transformation | Diesel</v>
      </c>
      <c r="I1010" s="5" t="str">
        <f>INDEX(Variables!$C$5:$C$65,MATCH($A1010,Variables!$A$5:$A$65,0))</f>
        <v>$/GJ real</v>
      </c>
      <c r="J1010" s="5" t="str">
        <f>INDEX(Variables!$E$5:$E$65,MATCH($A1010,Variables!$A$5:$A$65,0))</f>
        <v>max(rpb of the price fuel + nce x (1 + VAT rate), 0.01)</v>
      </c>
      <c r="K1010" s="5"/>
      <c r="L1010" s="23" t="str">
        <f>LOWER(Settings!$C$4)&amp;".mit."&amp;$A1010&amp;IF($C1010="","","."&amp;$C1010&amp;"."&amp;$B1010)&amp;IF(INDEX(Variables!$D$5:$D$65,MATCH($A1010,Variables!$A$5:$A$65,0))="","","."&amp;INDEX(Variables!$D$5:$D$65,MATCH($A1010,Variables!$A$5:$A$65,0)))&amp;"."&amp;L$5</f>
        <v>egy.mit.atp.ftr.die.e.1</v>
      </c>
      <c r="M1010" s="38">
        <f t="shared" ref="M1010:Y1010" si="926">MAX(INDEX(M$184:M$195,$D1010)+M1001*(1+$E1010),0.01)</f>
        <v>11.119692825057085</v>
      </c>
      <c r="N1010" s="37">
        <f t="shared" si="926"/>
        <v>7.5420264416843619</v>
      </c>
      <c r="O1010" s="37">
        <f t="shared" si="926"/>
        <v>6.6774643953035433</v>
      </c>
      <c r="P1010" s="37">
        <f t="shared" si="926"/>
        <v>6.6774643953035433</v>
      </c>
      <c r="Q1010" s="37">
        <f t="shared" si="926"/>
        <v>6.6774643953035433</v>
      </c>
      <c r="R1010" s="37">
        <f t="shared" si="926"/>
        <v>6.6774643953035433</v>
      </c>
      <c r="S1010" s="37">
        <f t="shared" si="926"/>
        <v>6.6774643953035433</v>
      </c>
      <c r="T1010" s="37">
        <f t="shared" si="926"/>
        <v>6.6774643953035433</v>
      </c>
      <c r="U1010" s="37">
        <f t="shared" si="926"/>
        <v>6.6774643953035433</v>
      </c>
      <c r="V1010" s="37">
        <f t="shared" si="926"/>
        <v>6.6774643953035433</v>
      </c>
      <c r="W1010" s="37">
        <f t="shared" si="926"/>
        <v>6.6774643953035433</v>
      </c>
      <c r="X1010" s="37">
        <f t="shared" si="926"/>
        <v>6.6774643953035433</v>
      </c>
      <c r="Y1010" s="37">
        <f t="shared" si="926"/>
        <v>6.6774643953035433</v>
      </c>
      <c r="Z1010" s="39">
        <f>POSTTAX(INDEX(Z$184:Z$195,$D1010),Z1001,$E1010)</f>
        <v>6.6774643953035433</v>
      </c>
      <c r="AA1010" s="39"/>
      <c r="AB1010" s="23" t="str">
        <f>LOWER(Settings!$C$4)&amp;".mit."&amp;$A1010&amp;IF($C1010="","","."&amp;$C1010&amp;"."&amp;$B1010)&amp;IF(INDEX(Variables!$D$5:$D$65,MATCH($A1010,Variables!$A$5:$A$65,0))="","","."&amp;INDEX(Variables!$D$5:$D$65,MATCH($A1010,Variables!$A$5:$A$65,0)))&amp;"."&amp;AB$5</f>
        <v>egy.mit.atp.ftr.die.e.2</v>
      </c>
      <c r="AC1010" s="38">
        <f t="shared" ref="AC1010:AO1010" si="927">MAX(INDEX(AC$184:AC$195,$D1010)+AC1001*(1+$E1010),0.01)</f>
        <v>11.119692825057085</v>
      </c>
      <c r="AD1010" s="37">
        <f t="shared" si="927"/>
        <v>7.5420264416843619</v>
      </c>
      <c r="AE1010" s="37">
        <f t="shared" si="927"/>
        <v>6.6774643953035433</v>
      </c>
      <c r="AF1010" s="37">
        <f t="shared" si="927"/>
        <v>6.6774643953035433</v>
      </c>
      <c r="AG1010" s="37">
        <f t="shared" si="927"/>
        <v>6.6774643953035433</v>
      </c>
      <c r="AH1010" s="37">
        <f t="shared" si="927"/>
        <v>8.3155303953035435</v>
      </c>
      <c r="AI1010" s="37">
        <f t="shared" si="927"/>
        <v>8.3155303953035435</v>
      </c>
      <c r="AJ1010" s="37">
        <f t="shared" si="927"/>
        <v>8.3155303953035435</v>
      </c>
      <c r="AK1010" s="37">
        <f t="shared" si="927"/>
        <v>8.3155303953035435</v>
      </c>
      <c r="AL1010" s="37">
        <f t="shared" si="927"/>
        <v>8.3155303953035435</v>
      </c>
      <c r="AM1010" s="37">
        <f t="shared" si="927"/>
        <v>8.3155303953035435</v>
      </c>
      <c r="AN1010" s="37">
        <f t="shared" si="927"/>
        <v>8.3155303953035435</v>
      </c>
      <c r="AO1010" s="37">
        <f t="shared" si="927"/>
        <v>8.3155303953035435</v>
      </c>
      <c r="AP1010" s="39">
        <f>POSTTAX(INDEX(AP$184:AP$195,$D1010),AP1001,$E1010)</f>
        <v>8.3155303953035435</v>
      </c>
    </row>
    <row r="1011" spans="1:42" hidden="1" outlineLevel="2" x14ac:dyDescent="0.25">
      <c r="A1011" s="5" t="s">
        <v>934</v>
      </c>
      <c r="B1011" s="5" t="s">
        <v>874</v>
      </c>
      <c r="C1011" s="5" t="s">
        <v>894</v>
      </c>
      <c r="D1011" s="37">
        <f>INDEX(Inputs!$R$5:$R$132,MATCH($B1011&amp;"|"&amp;$C1011,Inputs!$A$5:$A$132,0))</f>
        <v>9</v>
      </c>
      <c r="E1011" s="37">
        <f>INDEX(Inputs!$S$5:$S$132,MATCH($B1011&amp;"|"&amp;$C1011,Inputs!$A$5:$A$132,0))</f>
        <v>0.14000000000000001</v>
      </c>
      <c r="F1011" s="36"/>
      <c r="G1011" s="36"/>
      <c r="H1011" s="5" t="str">
        <f>INDEX(Variables!$B$5:$B$65,MATCH($A1011,Variables!$A$5:$A$65,0))&amp;IF($C1011="",""," | "&amp;INDEX(Mapping!$B$5:$B$26,MATCH($C1011,Mapping!$A$5:$A$26,0))&amp;" | "&amp;INDEX(Mapping!$B$30:$B$41,MATCH($B1011,Mapping!$A$30:$A$41,0)))</f>
        <v>After-tax price | Fuel transformation | LPG</v>
      </c>
      <c r="I1011" s="5" t="str">
        <f>INDEX(Variables!$C$5:$C$65,MATCH($A1011,Variables!$A$5:$A$65,0))</f>
        <v>$/GJ real</v>
      </c>
      <c r="J1011" s="5" t="str">
        <f>INDEX(Variables!$E$5:$E$65,MATCH($A1011,Variables!$A$5:$A$65,0))</f>
        <v>max(rpb of the price fuel + nce x (1 + VAT rate), 0.01)</v>
      </c>
      <c r="K1011" s="5"/>
      <c r="L1011" s="23" t="str">
        <f>LOWER(Settings!$C$4)&amp;".mit."&amp;$A1011&amp;IF($C1011="","","."&amp;$C1011&amp;"."&amp;$B1011)&amp;IF(INDEX(Variables!$D$5:$D$65,MATCH($A1011,Variables!$A$5:$A$65,0))="","","."&amp;INDEX(Variables!$D$5:$D$65,MATCH($A1011,Variables!$A$5:$A$65,0)))&amp;"."&amp;L$5</f>
        <v>egy.mit.atp.ftr.lpg.e.1</v>
      </c>
      <c r="M1011" s="38">
        <f t="shared" ref="M1011:Y1011" si="928">MAX(INDEX(M$184:M$195,$D1011)+M1002*(1+$E1011),0.01)</f>
        <v>6.8368630121281031</v>
      </c>
      <c r="N1011" s="37">
        <f t="shared" si="928"/>
        <v>3.9105675147185019</v>
      </c>
      <c r="O1011" s="37">
        <f t="shared" si="928"/>
        <v>3.188808442669151</v>
      </c>
      <c r="P1011" s="37">
        <f t="shared" si="928"/>
        <v>3.188808442669151</v>
      </c>
      <c r="Q1011" s="37">
        <f t="shared" si="928"/>
        <v>3.188808442669151</v>
      </c>
      <c r="R1011" s="37">
        <f t="shared" si="928"/>
        <v>3.188808442669151</v>
      </c>
      <c r="S1011" s="37">
        <f t="shared" si="928"/>
        <v>3.188808442669151</v>
      </c>
      <c r="T1011" s="37">
        <f t="shared" si="928"/>
        <v>3.188808442669151</v>
      </c>
      <c r="U1011" s="37">
        <f t="shared" si="928"/>
        <v>3.188808442669151</v>
      </c>
      <c r="V1011" s="37">
        <f t="shared" si="928"/>
        <v>3.188808442669151</v>
      </c>
      <c r="W1011" s="37">
        <f t="shared" si="928"/>
        <v>3.188808442669151</v>
      </c>
      <c r="X1011" s="37">
        <f t="shared" si="928"/>
        <v>3.188808442669151</v>
      </c>
      <c r="Y1011" s="37">
        <f t="shared" si="928"/>
        <v>3.188808442669151</v>
      </c>
      <c r="Z1011" s="39">
        <f>POSTTAX(INDEX(Z$184:Z$195,$D1011),Z1002,$E1011)</f>
        <v>3.188808442669151</v>
      </c>
      <c r="AA1011" s="39"/>
      <c r="AB1011" s="23" t="str">
        <f>LOWER(Settings!$C$4)&amp;".mit."&amp;$A1011&amp;IF($C1011="","","."&amp;$C1011&amp;"."&amp;$B1011)&amp;IF(INDEX(Variables!$D$5:$D$65,MATCH($A1011,Variables!$A$5:$A$65,0))="","","."&amp;INDEX(Variables!$D$5:$D$65,MATCH($A1011,Variables!$A$5:$A$65,0)))&amp;"."&amp;AB$5</f>
        <v>egy.mit.atp.ftr.lpg.e.2</v>
      </c>
      <c r="AC1011" s="38">
        <f t="shared" ref="AC1011:AO1011" si="929">MAX(INDEX(AC$184:AC$195,$D1011)+AC1002*(1+$E1011),0.01)</f>
        <v>6.8368630121281031</v>
      </c>
      <c r="AD1011" s="37">
        <f t="shared" si="929"/>
        <v>3.9105675147185019</v>
      </c>
      <c r="AE1011" s="37">
        <f t="shared" si="929"/>
        <v>3.188808442669151</v>
      </c>
      <c r="AF1011" s="37">
        <f t="shared" si="929"/>
        <v>3.188808442669151</v>
      </c>
      <c r="AG1011" s="37">
        <f t="shared" si="929"/>
        <v>3.188808442669151</v>
      </c>
      <c r="AH1011" s="37">
        <f t="shared" si="929"/>
        <v>4.7528884426691516</v>
      </c>
      <c r="AI1011" s="37">
        <f t="shared" si="929"/>
        <v>4.7528884426691516</v>
      </c>
      <c r="AJ1011" s="37">
        <f t="shared" si="929"/>
        <v>4.7528884426691516</v>
      </c>
      <c r="AK1011" s="37">
        <f t="shared" si="929"/>
        <v>4.7528884426691516</v>
      </c>
      <c r="AL1011" s="37">
        <f t="shared" si="929"/>
        <v>4.7528884426691516</v>
      </c>
      <c r="AM1011" s="37">
        <f t="shared" si="929"/>
        <v>4.7528884426691516</v>
      </c>
      <c r="AN1011" s="37">
        <f t="shared" si="929"/>
        <v>4.7528884426691516</v>
      </c>
      <c r="AO1011" s="37">
        <f t="shared" si="929"/>
        <v>4.7528884426691516</v>
      </c>
      <c r="AP1011" s="39">
        <f>POSTTAX(INDEX(AP$184:AP$195,$D1011),AP1002,$E1011)</f>
        <v>4.7528884426691516</v>
      </c>
    </row>
    <row r="1012" spans="1:42" hidden="1" outlineLevel="2" x14ac:dyDescent="0.25">
      <c r="A1012" s="5" t="s">
        <v>934</v>
      </c>
      <c r="B1012" s="5" t="s">
        <v>875</v>
      </c>
      <c r="C1012" s="5" t="s">
        <v>894</v>
      </c>
      <c r="D1012" s="37">
        <f>INDEX(Inputs!$R$5:$R$132,MATCH($B1012&amp;"|"&amp;$C1012,Inputs!$A$5:$A$132,0))</f>
        <v>10</v>
      </c>
      <c r="E1012" s="37">
        <f>INDEX(Inputs!$S$5:$S$132,MATCH($B1012&amp;"|"&amp;$C1012,Inputs!$A$5:$A$132,0))</f>
        <v>0.14000000000000001</v>
      </c>
      <c r="F1012" s="36"/>
      <c r="G1012" s="36"/>
      <c r="H1012" s="5" t="str">
        <f>INDEX(Variables!$B$5:$B$65,MATCH($A1012,Variables!$A$5:$A$65,0))&amp;IF($C1012="",""," | "&amp;INDEX(Mapping!$B$5:$B$26,MATCH($C1012,Mapping!$A$5:$A$26,0))&amp;" | "&amp;INDEX(Mapping!$B$30:$B$41,MATCH($B1012,Mapping!$A$30:$A$41,0)))</f>
        <v>After-tax price | Fuel transformation | Kerosene</v>
      </c>
      <c r="I1012" s="5" t="str">
        <f>INDEX(Variables!$C$5:$C$65,MATCH($A1012,Variables!$A$5:$A$65,0))</f>
        <v>$/GJ real</v>
      </c>
      <c r="J1012" s="5" t="str">
        <f>INDEX(Variables!$E$5:$E$65,MATCH($A1012,Variables!$A$5:$A$65,0))</f>
        <v>max(rpb of the price fuel + nce x (1 + VAT rate), 0.01)</v>
      </c>
      <c r="K1012" s="5"/>
      <c r="L1012" s="23" t="str">
        <f>LOWER(Settings!$C$4)&amp;".mit."&amp;$A1012&amp;IF($C1012="","","."&amp;$C1012&amp;"."&amp;$B1012)&amp;IF(INDEX(Variables!$D$5:$D$65,MATCH($A1012,Variables!$A$5:$A$65,0))="","","."&amp;INDEX(Variables!$D$5:$D$65,MATCH($A1012,Variables!$A$5:$A$65,0)))&amp;"."&amp;L$5</f>
        <v>egy.mit.atp.ftr.ker.e.1</v>
      </c>
      <c r="M1012" s="38">
        <f t="shared" ref="M1012:Y1012" si="930">MAX(INDEX(M$184:M$195,$D1012)+M1003*(1+$E1012),0.01)</f>
        <v>10.986063950621936</v>
      </c>
      <c r="N1012" s="37">
        <f t="shared" si="930"/>
        <v>6.857917857789996</v>
      </c>
      <c r="O1012" s="37">
        <f t="shared" si="930"/>
        <v>6.4691178449557931</v>
      </c>
      <c r="P1012" s="37">
        <f t="shared" si="930"/>
        <v>6.4691178449557931</v>
      </c>
      <c r="Q1012" s="37">
        <f t="shared" si="930"/>
        <v>6.4691178449557931</v>
      </c>
      <c r="R1012" s="37">
        <f t="shared" si="930"/>
        <v>6.4691178449557931</v>
      </c>
      <c r="S1012" s="37">
        <f t="shared" si="930"/>
        <v>6.4691178449557931</v>
      </c>
      <c r="T1012" s="37">
        <f t="shared" si="930"/>
        <v>6.4691178449557931</v>
      </c>
      <c r="U1012" s="37">
        <f t="shared" si="930"/>
        <v>6.4691178449557931</v>
      </c>
      <c r="V1012" s="37">
        <f t="shared" si="930"/>
        <v>6.4691178449557931</v>
      </c>
      <c r="W1012" s="37">
        <f t="shared" si="930"/>
        <v>6.4691178449557931</v>
      </c>
      <c r="X1012" s="37">
        <f t="shared" si="930"/>
        <v>6.4691178449557931</v>
      </c>
      <c r="Y1012" s="37">
        <f t="shared" si="930"/>
        <v>6.4691178449557931</v>
      </c>
      <c r="Z1012" s="39">
        <f>POSTTAX(INDEX(Z$184:Z$195,$D1012),Z1003,$E1012)</f>
        <v>6.4691178449557931</v>
      </c>
      <c r="AA1012" s="39"/>
      <c r="AB1012" s="23" t="str">
        <f>LOWER(Settings!$C$4)&amp;".mit."&amp;$A1012&amp;IF($C1012="","","."&amp;$C1012&amp;"."&amp;$B1012)&amp;IF(INDEX(Variables!$D$5:$D$65,MATCH($A1012,Variables!$A$5:$A$65,0))="","","."&amp;INDEX(Variables!$D$5:$D$65,MATCH($A1012,Variables!$A$5:$A$65,0)))&amp;"."&amp;AB$5</f>
        <v>egy.mit.atp.ftr.ker.e.2</v>
      </c>
      <c r="AC1012" s="38">
        <f t="shared" ref="AC1012:AO1012" si="931">MAX(INDEX(AC$184:AC$195,$D1012)+AC1003*(1+$E1012),0.01)</f>
        <v>10.986063950621936</v>
      </c>
      <c r="AD1012" s="37">
        <f t="shared" si="931"/>
        <v>6.857917857789996</v>
      </c>
      <c r="AE1012" s="37">
        <f t="shared" si="931"/>
        <v>6.4691178449557931</v>
      </c>
      <c r="AF1012" s="37">
        <f t="shared" si="931"/>
        <v>6.4691178449557931</v>
      </c>
      <c r="AG1012" s="37">
        <f t="shared" si="931"/>
        <v>6.4691178449557931</v>
      </c>
      <c r="AH1012" s="37">
        <f t="shared" si="931"/>
        <v>8.0147982449557933</v>
      </c>
      <c r="AI1012" s="37">
        <f t="shared" si="931"/>
        <v>8.0147982449557933</v>
      </c>
      <c r="AJ1012" s="37">
        <f t="shared" si="931"/>
        <v>8.0147982449557933</v>
      </c>
      <c r="AK1012" s="37">
        <f t="shared" si="931"/>
        <v>8.0147982449557933</v>
      </c>
      <c r="AL1012" s="37">
        <f t="shared" si="931"/>
        <v>8.0147982449557933</v>
      </c>
      <c r="AM1012" s="37">
        <f t="shared" si="931"/>
        <v>8.0147982449557933</v>
      </c>
      <c r="AN1012" s="37">
        <f t="shared" si="931"/>
        <v>8.0147982449557933</v>
      </c>
      <c r="AO1012" s="37">
        <f t="shared" si="931"/>
        <v>8.0147982449557933</v>
      </c>
      <c r="AP1012" s="39">
        <f>POSTTAX(INDEX(AP$184:AP$195,$D1012),AP1003,$E1012)</f>
        <v>8.0147982449557933</v>
      </c>
    </row>
    <row r="1013" spans="1:42" hidden="1" outlineLevel="2" x14ac:dyDescent="0.25">
      <c r="A1013" s="5" t="s">
        <v>934</v>
      </c>
      <c r="B1013" s="5" t="s">
        <v>876</v>
      </c>
      <c r="C1013" s="5" t="s">
        <v>894</v>
      </c>
      <c r="D1013" s="37">
        <f>INDEX(Inputs!$R$5:$R$132,MATCH($B1013&amp;"|"&amp;$C1013,Inputs!$A$5:$A$132,0))</f>
        <v>11</v>
      </c>
      <c r="E1013" s="37">
        <f>INDEX(Inputs!$S$5:$S$132,MATCH($B1013&amp;"|"&amp;$C1013,Inputs!$A$5:$A$132,0))</f>
        <v>0.14000000000000001</v>
      </c>
      <c r="F1013" s="36"/>
      <c r="G1013" s="36"/>
      <c r="H1013" s="5" t="str">
        <f>INDEX(Variables!$B$5:$B$65,MATCH($A1013,Variables!$A$5:$A$65,0))&amp;IF($C1013="",""," | "&amp;INDEX(Mapping!$B$5:$B$26,MATCH($C1013,Mapping!$A$5:$A$26,0))&amp;" | "&amp;INDEX(Mapping!$B$30:$B$41,MATCH($B1013,Mapping!$A$30:$A$41,0)))</f>
        <v>After-tax price | Fuel transformation | Other oil products</v>
      </c>
      <c r="I1013" s="5" t="str">
        <f>INDEX(Variables!$C$5:$C$65,MATCH($A1013,Variables!$A$5:$A$65,0))</f>
        <v>$/GJ real</v>
      </c>
      <c r="J1013" s="5" t="str">
        <f>INDEX(Variables!$E$5:$E$65,MATCH($A1013,Variables!$A$5:$A$65,0))</f>
        <v>max(rpb of the price fuel + nce x (1 + VAT rate), 0.01)</v>
      </c>
      <c r="K1013" s="5"/>
      <c r="L1013" s="23" t="str">
        <f>LOWER(Settings!$C$4)&amp;".mit."&amp;$A1013&amp;IF($C1013="","","."&amp;$C1013&amp;"."&amp;$B1013)&amp;IF(INDEX(Variables!$D$5:$D$65,MATCH($A1013,Variables!$A$5:$A$65,0))="","","."&amp;INDEX(Variables!$D$5:$D$65,MATCH($A1013,Variables!$A$5:$A$65,0)))&amp;"."&amp;L$5</f>
        <v>egy.mit.atp.ftr.oop.e.1</v>
      </c>
      <c r="M1013" s="38">
        <f t="shared" ref="M1013:Y1013" si="932">MAX(INDEX(M$184:M$195,$D1013)+M1004*(1+$E1013),0.01)</f>
        <v>6.1565025275978833</v>
      </c>
      <c r="N1013" s="37">
        <f t="shared" si="932"/>
        <v>4.8991170230239627</v>
      </c>
      <c r="O1013" s="37">
        <f t="shared" si="932"/>
        <v>4.3171443814005652</v>
      </c>
      <c r="P1013" s="37">
        <f t="shared" si="932"/>
        <v>4.3171443814005652</v>
      </c>
      <c r="Q1013" s="37">
        <f t="shared" si="932"/>
        <v>4.3171443814005652</v>
      </c>
      <c r="R1013" s="37">
        <f t="shared" si="932"/>
        <v>4.3171443814005652</v>
      </c>
      <c r="S1013" s="37">
        <f t="shared" si="932"/>
        <v>4.3171443814005652</v>
      </c>
      <c r="T1013" s="37">
        <f t="shared" si="932"/>
        <v>4.3171443814005652</v>
      </c>
      <c r="U1013" s="37">
        <f t="shared" si="932"/>
        <v>4.3171443814005652</v>
      </c>
      <c r="V1013" s="37">
        <f t="shared" si="932"/>
        <v>4.3171443814005652</v>
      </c>
      <c r="W1013" s="37">
        <f t="shared" si="932"/>
        <v>4.3171443814005652</v>
      </c>
      <c r="X1013" s="37">
        <f t="shared" si="932"/>
        <v>4.3171443814005652</v>
      </c>
      <c r="Y1013" s="37">
        <f t="shared" si="932"/>
        <v>4.3171443814005652</v>
      </c>
      <c r="Z1013" s="39">
        <f>POSTTAX(INDEX(Z$184:Z$195,$D1013),Z1004,$E1013)</f>
        <v>4.3171443814005652</v>
      </c>
      <c r="AA1013" s="39"/>
      <c r="AB1013" s="23" t="str">
        <f>LOWER(Settings!$C$4)&amp;".mit."&amp;$A1013&amp;IF($C1013="","","."&amp;$C1013&amp;"."&amp;$B1013)&amp;IF(INDEX(Variables!$D$5:$D$65,MATCH($A1013,Variables!$A$5:$A$65,0))="","","."&amp;INDEX(Variables!$D$5:$D$65,MATCH($A1013,Variables!$A$5:$A$65,0)))&amp;"."&amp;AB$5</f>
        <v>egy.mit.atp.ftr.oop.e.2</v>
      </c>
      <c r="AC1013" s="38">
        <f t="shared" ref="AC1013:AO1013" si="933">MAX(INDEX(AC$184:AC$195,$D1013)+AC1004*(1+$E1013),0.01)</f>
        <v>6.1565025275978833</v>
      </c>
      <c r="AD1013" s="37">
        <f t="shared" si="933"/>
        <v>4.8991170230239627</v>
      </c>
      <c r="AE1013" s="37">
        <f t="shared" si="933"/>
        <v>4.3171443814005652</v>
      </c>
      <c r="AF1013" s="37">
        <f t="shared" si="933"/>
        <v>4.3171443814005652</v>
      </c>
      <c r="AG1013" s="37">
        <f t="shared" si="933"/>
        <v>4.3171443814005652</v>
      </c>
      <c r="AH1013" s="37">
        <f t="shared" si="933"/>
        <v>6.065904381400566</v>
      </c>
      <c r="AI1013" s="37">
        <f t="shared" si="933"/>
        <v>6.065904381400566</v>
      </c>
      <c r="AJ1013" s="37">
        <f t="shared" si="933"/>
        <v>6.065904381400566</v>
      </c>
      <c r="AK1013" s="37">
        <f t="shared" si="933"/>
        <v>6.065904381400566</v>
      </c>
      <c r="AL1013" s="37">
        <f t="shared" si="933"/>
        <v>6.065904381400566</v>
      </c>
      <c r="AM1013" s="37">
        <f t="shared" si="933"/>
        <v>6.065904381400566</v>
      </c>
      <c r="AN1013" s="37">
        <f t="shared" si="933"/>
        <v>6.065904381400566</v>
      </c>
      <c r="AO1013" s="37">
        <f t="shared" si="933"/>
        <v>6.065904381400566</v>
      </c>
      <c r="AP1013" s="39">
        <f>POSTTAX(INDEX(AP$184:AP$195,$D1013),AP1004,$E1013)</f>
        <v>6.065904381400566</v>
      </c>
    </row>
    <row r="1014" spans="1:42" hidden="1" outlineLevel="2" x14ac:dyDescent="0.25">
      <c r="A1014" s="5" t="s">
        <v>934</v>
      </c>
      <c r="B1014" s="5" t="s">
        <v>877</v>
      </c>
      <c r="C1014" s="5" t="s">
        <v>894</v>
      </c>
      <c r="D1014" s="37">
        <f>INDEX(Inputs!$R$5:$R$132,MATCH($B1014&amp;"|"&amp;$C1014,Inputs!$A$5:$A$132,0))</f>
        <v>12</v>
      </c>
      <c r="E1014" s="37">
        <f>INDEX(Inputs!$S$5:$S$132,MATCH($B1014&amp;"|"&amp;$C1014,Inputs!$A$5:$A$132,0))</f>
        <v>0</v>
      </c>
      <c r="F1014" s="36"/>
      <c r="G1014" s="36"/>
      <c r="H1014" s="5" t="str">
        <f>INDEX(Variables!$B$5:$B$65,MATCH($A1014,Variables!$A$5:$A$65,0))&amp;IF($C1014="",""," | "&amp;INDEX(Mapping!$B$5:$B$26,MATCH($C1014,Mapping!$A$5:$A$26,0))&amp;" | "&amp;INDEX(Mapping!$B$30:$B$41,MATCH($B1014,Mapping!$A$30:$A$41,0)))</f>
        <v>After-tax price | Fuel transformation | Biomass</v>
      </c>
      <c r="I1014" s="5" t="str">
        <f>INDEX(Variables!$C$5:$C$65,MATCH($A1014,Variables!$A$5:$A$65,0))</f>
        <v>$/GJ real</v>
      </c>
      <c r="J1014" s="5" t="str">
        <f>INDEX(Variables!$E$5:$E$65,MATCH($A1014,Variables!$A$5:$A$65,0))</f>
        <v>max(rpb of the price fuel + nce x (1 + VAT rate), 0.01)</v>
      </c>
      <c r="K1014" s="5"/>
      <c r="L1014" s="23" t="str">
        <f>LOWER(Settings!$C$4)&amp;".mit."&amp;$A1014&amp;IF($C1014="","","."&amp;$C1014&amp;"."&amp;$B1014)&amp;IF(INDEX(Variables!$D$5:$D$65,MATCH($A1014,Variables!$A$5:$A$65,0))="","","."&amp;INDEX(Variables!$D$5:$D$65,MATCH($A1014,Variables!$A$5:$A$65,0)))&amp;"."&amp;L$5</f>
        <v>egy.mit.atp.ftr.bio.e.1</v>
      </c>
      <c r="M1014" s="38">
        <f t="shared" ref="M1014:Y1014" si="934">MAX(INDEX(M$184:M$195,$D1014)+M1005*(1+$E1014),0.01)</f>
        <v>14.470551096834159</v>
      </c>
      <c r="N1014" s="37">
        <f t="shared" si="934"/>
        <v>14.470200555728038</v>
      </c>
      <c r="O1014" s="37">
        <f t="shared" si="934"/>
        <v>14.470971901687905</v>
      </c>
      <c r="P1014" s="37">
        <f t="shared" si="934"/>
        <v>14.470971901687905</v>
      </c>
      <c r="Q1014" s="37">
        <f t="shared" si="934"/>
        <v>14.470971901687905</v>
      </c>
      <c r="R1014" s="37">
        <f t="shared" si="934"/>
        <v>14.470971901687905</v>
      </c>
      <c r="S1014" s="37">
        <f t="shared" si="934"/>
        <v>14.470971901687905</v>
      </c>
      <c r="T1014" s="37">
        <f t="shared" si="934"/>
        <v>14.470971901687905</v>
      </c>
      <c r="U1014" s="37">
        <f t="shared" si="934"/>
        <v>14.470971901687905</v>
      </c>
      <c r="V1014" s="37">
        <f t="shared" si="934"/>
        <v>14.470971901687905</v>
      </c>
      <c r="W1014" s="37">
        <f t="shared" si="934"/>
        <v>14.470971901687905</v>
      </c>
      <c r="X1014" s="37">
        <f t="shared" si="934"/>
        <v>14.470971901687905</v>
      </c>
      <c r="Y1014" s="37">
        <f t="shared" si="934"/>
        <v>14.470971901687905</v>
      </c>
      <c r="Z1014" s="39">
        <f>POSTTAX(INDEX(Z$184:Z$195,$D1014),Z1005,$E1014)</f>
        <v>14.470971901687905</v>
      </c>
      <c r="AA1014" s="39"/>
      <c r="AB1014" s="23" t="str">
        <f>LOWER(Settings!$C$4)&amp;".mit."&amp;$A1014&amp;IF($C1014="","","."&amp;$C1014&amp;"."&amp;$B1014)&amp;IF(INDEX(Variables!$D$5:$D$65,MATCH($A1014,Variables!$A$5:$A$65,0))="","","."&amp;INDEX(Variables!$D$5:$D$65,MATCH($A1014,Variables!$A$5:$A$65,0)))&amp;"."&amp;AB$5</f>
        <v>egy.mit.atp.ftr.bio.e.2</v>
      </c>
      <c r="AC1014" s="38">
        <f t="shared" ref="AC1014:AO1014" si="935">MAX(INDEX(AC$184:AC$195,$D1014)+AC1005*(1+$E1014),0.01)</f>
        <v>14.470551096834159</v>
      </c>
      <c r="AD1014" s="37">
        <f t="shared" si="935"/>
        <v>14.470200555728038</v>
      </c>
      <c r="AE1014" s="37">
        <f t="shared" si="935"/>
        <v>14.470971901687905</v>
      </c>
      <c r="AF1014" s="37">
        <f t="shared" si="935"/>
        <v>14.470971901687905</v>
      </c>
      <c r="AG1014" s="37">
        <f t="shared" si="935"/>
        <v>14.470971901687905</v>
      </c>
      <c r="AH1014" s="37">
        <f t="shared" si="935"/>
        <v>14.470971901687905</v>
      </c>
      <c r="AI1014" s="37">
        <f t="shared" si="935"/>
        <v>14.470971901687905</v>
      </c>
      <c r="AJ1014" s="37">
        <f t="shared" si="935"/>
        <v>14.470971901687905</v>
      </c>
      <c r="AK1014" s="37">
        <f t="shared" si="935"/>
        <v>14.470971901687905</v>
      </c>
      <c r="AL1014" s="37">
        <f t="shared" si="935"/>
        <v>14.470971901687905</v>
      </c>
      <c r="AM1014" s="37">
        <f t="shared" si="935"/>
        <v>14.470971901687905</v>
      </c>
      <c r="AN1014" s="37">
        <f t="shared" si="935"/>
        <v>14.470971901687905</v>
      </c>
      <c r="AO1014" s="37">
        <f t="shared" si="935"/>
        <v>14.470971901687905</v>
      </c>
      <c r="AP1014" s="39">
        <f>POSTTAX(INDEX(AP$184:AP$195,$D1014),AP1005,$E1014)</f>
        <v>14.470971901687905</v>
      </c>
    </row>
    <row r="1015" spans="1:42" hidden="1" outlineLevel="2" x14ac:dyDescent="0.25"/>
    <row r="1016" spans="1:42" hidden="1" outlineLevel="2" x14ac:dyDescent="0.25">
      <c r="A1016" s="5" t="s">
        <v>935</v>
      </c>
      <c r="B1016" s="5" t="s">
        <v>869</v>
      </c>
      <c r="C1016" s="5" t="s">
        <v>894</v>
      </c>
      <c r="D1016" s="37">
        <f>INDEX(Inputs!$M$5:$M$132,MATCH($B1016&amp;"|"&amp;$C1016,Inputs!$A$5:$A$132,0))</f>
        <v>4</v>
      </c>
      <c r="E1016" s="37">
        <f>INDEX(Inputs!$T$5:$T$132,MATCH($B1016&amp;"|"&amp;$C1016,Inputs!$A$5:$A$132,0))</f>
        <v>0.1</v>
      </c>
      <c r="F1016" s="37">
        <f>INDEX(Inputs!$K$5:$K$132,MATCH($B1016&amp;"|"&amp;$C1016,Inputs!$A$5:$A$132,0))</f>
        <v>16</v>
      </c>
      <c r="G1016" s="36"/>
      <c r="H1016" s="5" t="str">
        <f>INDEX(Variables!$B$5:$B$65,MATCH($A1016,Variables!$A$5:$A$65,0))&amp;IF($C1016="",""," | "&amp;INDEX(Mapping!$B$5:$B$26,MATCH($C1016,Mapping!$A$5:$A$26,0))&amp;" | "&amp;INDEX(Mapping!$B$30:$B$41,MATCH($B1016,Mapping!$A$30:$A$41,0)))</f>
        <v>Shadow price on the efficiency margin | Fuel transformation | Coal</v>
      </c>
      <c r="I1016" s="5" t="str">
        <f>INDEX(Variables!$C$5:$C$65,MATCH($A1016,Variables!$A$5:$A$65,0))</f>
        <v>$/GJ</v>
      </c>
      <c r="J1016" s="5" t="str">
        <f>INDEX(Variables!$E$5:$E$65,MATCH($A1016,Variables!$A$5:$A$65,0))</f>
        <v>Sector shadow price x EF x share</v>
      </c>
      <c r="K1016" s="5"/>
      <c r="L1016" s="23" t="str">
        <f>LOWER(Settings!$C$4)&amp;".mit."&amp;$A1016&amp;IF($C1016="","","."&amp;$C1016&amp;"."&amp;$B1016)&amp;IF(INDEX(Variables!$D$5:$D$65,MATCH($A1016,Variables!$A$5:$A$65,0))="","","."&amp;INDEX(Variables!$D$5:$D$65,MATCH($A1016,Variables!$A$5:$A$65,0)))&amp;"."&amp;L$5</f>
        <v>egy.mit.shp.ftr.coa.1</v>
      </c>
      <c r="M1016" s="38">
        <f t="shared" ref="M1016:Z1023" si="936">INDEX(M$127:M$130,$D1016)*$E1016*INDEX(M$131:M$147,$F1016)</f>
        <v>0</v>
      </c>
      <c r="N1016" s="37">
        <f t="shared" si="936"/>
        <v>0</v>
      </c>
      <c r="O1016" s="37">
        <f t="shared" si="936"/>
        <v>0</v>
      </c>
      <c r="P1016" s="37">
        <f t="shared" si="936"/>
        <v>0</v>
      </c>
      <c r="Q1016" s="37">
        <f t="shared" si="936"/>
        <v>0</v>
      </c>
      <c r="R1016" s="37">
        <f t="shared" si="936"/>
        <v>0</v>
      </c>
      <c r="S1016" s="37">
        <f t="shared" si="936"/>
        <v>0</v>
      </c>
      <c r="T1016" s="37">
        <f t="shared" si="936"/>
        <v>0</v>
      </c>
      <c r="U1016" s="37">
        <f t="shared" si="936"/>
        <v>0</v>
      </c>
      <c r="V1016" s="37">
        <f t="shared" si="936"/>
        <v>0</v>
      </c>
      <c r="W1016" s="37">
        <f t="shared" si="936"/>
        <v>0</v>
      </c>
      <c r="X1016" s="37">
        <f t="shared" si="936"/>
        <v>0</v>
      </c>
      <c r="Y1016" s="37">
        <f t="shared" si="936"/>
        <v>0</v>
      </c>
      <c r="Z1016" s="37">
        <f t="shared" si="936"/>
        <v>0</v>
      </c>
      <c r="AA1016" s="37"/>
      <c r="AB1016" s="23" t="str">
        <f>LOWER(Settings!$C$4)&amp;".mit."&amp;$A1016&amp;IF($C1016="","","."&amp;$C1016&amp;"."&amp;$B1016)&amp;IF(INDEX(Variables!$D$5:$D$65,MATCH($A1016,Variables!$A$5:$A$65,0))="","","."&amp;INDEX(Variables!$D$5:$D$65,MATCH($A1016,Variables!$A$5:$A$65,0)))&amp;"."&amp;AB$5</f>
        <v>egy.mit.shp.ftr.coa.2</v>
      </c>
      <c r="AC1016" s="38">
        <f t="shared" ref="AC1016:AP1023" si="937">INDEX(AC$127:AC$130,$D1016)*$E1016*INDEX(AC$131:AC$147,$F1016)</f>
        <v>0</v>
      </c>
      <c r="AD1016" s="37">
        <f t="shared" si="937"/>
        <v>0</v>
      </c>
      <c r="AE1016" s="37">
        <f t="shared" si="937"/>
        <v>0</v>
      </c>
      <c r="AF1016" s="37">
        <f t="shared" si="937"/>
        <v>0</v>
      </c>
      <c r="AG1016" s="37">
        <f t="shared" si="937"/>
        <v>0</v>
      </c>
      <c r="AH1016" s="37">
        <f t="shared" si="937"/>
        <v>0</v>
      </c>
      <c r="AI1016" s="37">
        <f t="shared" si="937"/>
        <v>0</v>
      </c>
      <c r="AJ1016" s="37">
        <f t="shared" si="937"/>
        <v>0</v>
      </c>
      <c r="AK1016" s="37">
        <f t="shared" si="937"/>
        <v>0</v>
      </c>
      <c r="AL1016" s="37">
        <f t="shared" si="937"/>
        <v>0</v>
      </c>
      <c r="AM1016" s="37">
        <f t="shared" si="937"/>
        <v>0</v>
      </c>
      <c r="AN1016" s="37">
        <f t="shared" si="937"/>
        <v>0</v>
      </c>
      <c r="AO1016" s="37">
        <f t="shared" si="937"/>
        <v>0</v>
      </c>
      <c r="AP1016" s="37">
        <f t="shared" si="937"/>
        <v>0</v>
      </c>
    </row>
    <row r="1017" spans="1:42" hidden="1" outlineLevel="2" x14ac:dyDescent="0.25">
      <c r="A1017" s="5" t="s">
        <v>935</v>
      </c>
      <c r="B1017" s="5" t="s">
        <v>871</v>
      </c>
      <c r="C1017" s="5" t="s">
        <v>894</v>
      </c>
      <c r="D1017" s="37">
        <f>INDEX(Inputs!$M$5:$M$132,MATCH($B1017&amp;"|"&amp;$C1017,Inputs!$A$5:$A$132,0))</f>
        <v>4</v>
      </c>
      <c r="E1017" s="37">
        <f>INDEX(Inputs!$T$5:$T$132,MATCH($B1017&amp;"|"&amp;$C1017,Inputs!$A$5:$A$132,0))</f>
        <v>5.5800000000000002E-2</v>
      </c>
      <c r="F1017" s="37">
        <f>INDEX(Inputs!$K$5:$K$132,MATCH($B1017&amp;"|"&amp;$C1017,Inputs!$A$5:$A$132,0))</f>
        <v>16</v>
      </c>
      <c r="G1017" s="36"/>
      <c r="H1017" s="5" t="str">
        <f>INDEX(Variables!$B$5:$B$65,MATCH($A1017,Variables!$A$5:$A$65,0))&amp;IF($C1017="",""," | "&amp;INDEX(Mapping!$B$5:$B$26,MATCH($C1017,Mapping!$A$5:$A$26,0))&amp;" | "&amp;INDEX(Mapping!$B$30:$B$41,MATCH($B1017,Mapping!$A$30:$A$41,0)))</f>
        <v>Shadow price on the efficiency margin | Fuel transformation | Natural gas</v>
      </c>
      <c r="I1017" s="5" t="str">
        <f>INDEX(Variables!$C$5:$C$65,MATCH($A1017,Variables!$A$5:$A$65,0))</f>
        <v>$/GJ</v>
      </c>
      <c r="J1017" s="5" t="str">
        <f>INDEX(Variables!$E$5:$E$65,MATCH($A1017,Variables!$A$5:$A$65,0))</f>
        <v>Sector shadow price x EF x share</v>
      </c>
      <c r="K1017" s="5"/>
      <c r="L1017" s="23" t="str">
        <f>LOWER(Settings!$C$4)&amp;".mit."&amp;$A1017&amp;IF($C1017="","","."&amp;$C1017&amp;"."&amp;$B1017)&amp;IF(INDEX(Variables!$D$5:$D$65,MATCH($A1017,Variables!$A$5:$A$65,0))="","","."&amp;INDEX(Variables!$D$5:$D$65,MATCH($A1017,Variables!$A$5:$A$65,0)))&amp;"."&amp;L$5</f>
        <v>egy.mit.shp.ftr.nga.1</v>
      </c>
      <c r="M1017" s="38">
        <f t="shared" si="936"/>
        <v>0</v>
      </c>
      <c r="N1017" s="37">
        <f t="shared" si="936"/>
        <v>0</v>
      </c>
      <c r="O1017" s="37">
        <f t="shared" si="936"/>
        <v>0</v>
      </c>
      <c r="P1017" s="37">
        <f t="shared" si="936"/>
        <v>0</v>
      </c>
      <c r="Q1017" s="37">
        <f t="shared" si="936"/>
        <v>0</v>
      </c>
      <c r="R1017" s="37">
        <f t="shared" si="936"/>
        <v>0</v>
      </c>
      <c r="S1017" s="37">
        <f t="shared" si="936"/>
        <v>0</v>
      </c>
      <c r="T1017" s="37">
        <f t="shared" si="936"/>
        <v>0</v>
      </c>
      <c r="U1017" s="37">
        <f t="shared" si="936"/>
        <v>0</v>
      </c>
      <c r="V1017" s="37">
        <f t="shared" si="936"/>
        <v>0</v>
      </c>
      <c r="W1017" s="37">
        <f t="shared" si="936"/>
        <v>0</v>
      </c>
      <c r="X1017" s="37">
        <f t="shared" si="936"/>
        <v>0</v>
      </c>
      <c r="Y1017" s="37">
        <f t="shared" si="936"/>
        <v>0</v>
      </c>
      <c r="Z1017" s="37">
        <f t="shared" si="936"/>
        <v>0</v>
      </c>
      <c r="AA1017" s="37"/>
      <c r="AB1017" s="23" t="str">
        <f>LOWER(Settings!$C$4)&amp;".mit."&amp;$A1017&amp;IF($C1017="","","."&amp;$C1017&amp;"."&amp;$B1017)&amp;IF(INDEX(Variables!$D$5:$D$65,MATCH($A1017,Variables!$A$5:$A$65,0))="","","."&amp;INDEX(Variables!$D$5:$D$65,MATCH($A1017,Variables!$A$5:$A$65,0)))&amp;"."&amp;AB$5</f>
        <v>egy.mit.shp.ftr.nga.2</v>
      </c>
      <c r="AC1017" s="38">
        <f t="shared" si="937"/>
        <v>0</v>
      </c>
      <c r="AD1017" s="37">
        <f t="shared" si="937"/>
        <v>0</v>
      </c>
      <c r="AE1017" s="37">
        <f t="shared" si="937"/>
        <v>0</v>
      </c>
      <c r="AF1017" s="37">
        <f t="shared" si="937"/>
        <v>0</v>
      </c>
      <c r="AG1017" s="37">
        <f t="shared" si="937"/>
        <v>0</v>
      </c>
      <c r="AH1017" s="37">
        <f t="shared" si="937"/>
        <v>0</v>
      </c>
      <c r="AI1017" s="37">
        <f t="shared" si="937"/>
        <v>0</v>
      </c>
      <c r="AJ1017" s="37">
        <f t="shared" si="937"/>
        <v>0</v>
      </c>
      <c r="AK1017" s="37">
        <f t="shared" si="937"/>
        <v>0</v>
      </c>
      <c r="AL1017" s="37">
        <f t="shared" si="937"/>
        <v>0</v>
      </c>
      <c r="AM1017" s="37">
        <f t="shared" si="937"/>
        <v>0</v>
      </c>
      <c r="AN1017" s="37">
        <f t="shared" si="937"/>
        <v>0</v>
      </c>
      <c r="AO1017" s="37">
        <f t="shared" si="937"/>
        <v>0</v>
      </c>
      <c r="AP1017" s="37">
        <f t="shared" si="937"/>
        <v>0</v>
      </c>
    </row>
    <row r="1018" spans="1:42" hidden="1" outlineLevel="2" x14ac:dyDescent="0.25">
      <c r="A1018" s="5" t="s">
        <v>935</v>
      </c>
      <c r="B1018" s="5" t="s">
        <v>872</v>
      </c>
      <c r="C1018" s="5" t="s">
        <v>894</v>
      </c>
      <c r="D1018" s="37">
        <f>INDEX(Inputs!$M$5:$M$132,MATCH($B1018&amp;"|"&amp;$C1018,Inputs!$A$5:$A$132,0))</f>
        <v>4</v>
      </c>
      <c r="E1018" s="37">
        <f>INDEX(Inputs!$T$5:$T$132,MATCH($B1018&amp;"|"&amp;$C1018,Inputs!$A$5:$A$132,0))</f>
        <v>6.7793000000000006E-2</v>
      </c>
      <c r="F1018" s="37">
        <f>INDEX(Inputs!$K$5:$K$132,MATCH($B1018&amp;"|"&amp;$C1018,Inputs!$A$5:$A$132,0))</f>
        <v>16</v>
      </c>
      <c r="G1018" s="36"/>
      <c r="H1018" s="5" t="str">
        <f>INDEX(Variables!$B$5:$B$65,MATCH($A1018,Variables!$A$5:$A$65,0))&amp;IF($C1018="",""," | "&amp;INDEX(Mapping!$B$5:$B$26,MATCH($C1018,Mapping!$A$5:$A$26,0))&amp;" | "&amp;INDEX(Mapping!$B$30:$B$41,MATCH($B1018,Mapping!$A$30:$A$41,0)))</f>
        <v>Shadow price on the efficiency margin | Fuel transformation | Gasoline</v>
      </c>
      <c r="I1018" s="5" t="str">
        <f>INDEX(Variables!$C$5:$C$65,MATCH($A1018,Variables!$A$5:$A$65,0))</f>
        <v>$/GJ</v>
      </c>
      <c r="J1018" s="5" t="str">
        <f>INDEX(Variables!$E$5:$E$65,MATCH($A1018,Variables!$A$5:$A$65,0))</f>
        <v>Sector shadow price x EF x share</v>
      </c>
      <c r="K1018" s="5"/>
      <c r="L1018" s="23" t="str">
        <f>LOWER(Settings!$C$4)&amp;".mit."&amp;$A1018&amp;IF($C1018="","","."&amp;$C1018&amp;"."&amp;$B1018)&amp;IF(INDEX(Variables!$D$5:$D$65,MATCH($A1018,Variables!$A$5:$A$65,0))="","","."&amp;INDEX(Variables!$D$5:$D$65,MATCH($A1018,Variables!$A$5:$A$65,0)))&amp;"."&amp;L$5</f>
        <v>egy.mit.shp.ftr.gso.1</v>
      </c>
      <c r="M1018" s="38">
        <f t="shared" si="936"/>
        <v>0</v>
      </c>
      <c r="N1018" s="37">
        <f t="shared" si="936"/>
        <v>0</v>
      </c>
      <c r="O1018" s="37">
        <f t="shared" si="936"/>
        <v>0</v>
      </c>
      <c r="P1018" s="37">
        <f t="shared" si="936"/>
        <v>0</v>
      </c>
      <c r="Q1018" s="37">
        <f t="shared" si="936"/>
        <v>0</v>
      </c>
      <c r="R1018" s="37">
        <f t="shared" si="936"/>
        <v>0</v>
      </c>
      <c r="S1018" s="37">
        <f t="shared" si="936"/>
        <v>0</v>
      </c>
      <c r="T1018" s="37">
        <f t="shared" si="936"/>
        <v>0</v>
      </c>
      <c r="U1018" s="37">
        <f t="shared" si="936"/>
        <v>0</v>
      </c>
      <c r="V1018" s="37">
        <f t="shared" si="936"/>
        <v>0</v>
      </c>
      <c r="W1018" s="37">
        <f t="shared" si="936"/>
        <v>0</v>
      </c>
      <c r="X1018" s="37">
        <f t="shared" si="936"/>
        <v>0</v>
      </c>
      <c r="Y1018" s="37">
        <f t="shared" si="936"/>
        <v>0</v>
      </c>
      <c r="Z1018" s="37">
        <f t="shared" si="936"/>
        <v>0</v>
      </c>
      <c r="AA1018" s="37"/>
      <c r="AB1018" s="23" t="str">
        <f>LOWER(Settings!$C$4)&amp;".mit."&amp;$A1018&amp;IF($C1018="","","."&amp;$C1018&amp;"."&amp;$B1018)&amp;IF(INDEX(Variables!$D$5:$D$65,MATCH($A1018,Variables!$A$5:$A$65,0))="","","."&amp;INDEX(Variables!$D$5:$D$65,MATCH($A1018,Variables!$A$5:$A$65,0)))&amp;"."&amp;AB$5</f>
        <v>egy.mit.shp.ftr.gso.2</v>
      </c>
      <c r="AC1018" s="38">
        <f t="shared" si="937"/>
        <v>0</v>
      </c>
      <c r="AD1018" s="37">
        <f t="shared" si="937"/>
        <v>0</v>
      </c>
      <c r="AE1018" s="37">
        <f t="shared" si="937"/>
        <v>0</v>
      </c>
      <c r="AF1018" s="37">
        <f t="shared" si="937"/>
        <v>0</v>
      </c>
      <c r="AG1018" s="37">
        <f t="shared" si="937"/>
        <v>0</v>
      </c>
      <c r="AH1018" s="37">
        <f t="shared" si="937"/>
        <v>0</v>
      </c>
      <c r="AI1018" s="37">
        <f t="shared" si="937"/>
        <v>0</v>
      </c>
      <c r="AJ1018" s="37">
        <f t="shared" si="937"/>
        <v>0</v>
      </c>
      <c r="AK1018" s="37">
        <f t="shared" si="937"/>
        <v>0</v>
      </c>
      <c r="AL1018" s="37">
        <f t="shared" si="937"/>
        <v>0</v>
      </c>
      <c r="AM1018" s="37">
        <f t="shared" si="937"/>
        <v>0</v>
      </c>
      <c r="AN1018" s="37">
        <f t="shared" si="937"/>
        <v>0</v>
      </c>
      <c r="AO1018" s="37">
        <f t="shared" si="937"/>
        <v>0</v>
      </c>
      <c r="AP1018" s="37">
        <f t="shared" si="937"/>
        <v>0</v>
      </c>
    </row>
    <row r="1019" spans="1:42" hidden="1" outlineLevel="2" x14ac:dyDescent="0.25">
      <c r="A1019" s="5" t="s">
        <v>935</v>
      </c>
      <c r="B1019" s="5" t="s">
        <v>873</v>
      </c>
      <c r="C1019" s="5" t="s">
        <v>894</v>
      </c>
      <c r="D1019" s="37">
        <f>INDEX(Inputs!$M$5:$M$132,MATCH($B1019&amp;"|"&amp;$C1019,Inputs!$A$5:$A$132,0))</f>
        <v>4</v>
      </c>
      <c r="E1019" s="37">
        <f>INDEX(Inputs!$T$5:$T$132,MATCH($B1019&amp;"|"&amp;$C1019,Inputs!$A$5:$A$132,0))</f>
        <v>7.1844999999999992E-2</v>
      </c>
      <c r="F1019" s="37">
        <f>INDEX(Inputs!$K$5:$K$132,MATCH($B1019&amp;"|"&amp;$C1019,Inputs!$A$5:$A$132,0))</f>
        <v>16</v>
      </c>
      <c r="G1019" s="36"/>
      <c r="H1019" s="5" t="str">
        <f>INDEX(Variables!$B$5:$B$65,MATCH($A1019,Variables!$A$5:$A$65,0))&amp;IF($C1019="",""," | "&amp;INDEX(Mapping!$B$5:$B$26,MATCH($C1019,Mapping!$A$5:$A$26,0))&amp;" | "&amp;INDEX(Mapping!$B$30:$B$41,MATCH($B1019,Mapping!$A$30:$A$41,0)))</f>
        <v>Shadow price on the efficiency margin | Fuel transformation | Diesel</v>
      </c>
      <c r="I1019" s="5" t="str">
        <f>INDEX(Variables!$C$5:$C$65,MATCH($A1019,Variables!$A$5:$A$65,0))</f>
        <v>$/GJ</v>
      </c>
      <c r="J1019" s="5" t="str">
        <f>INDEX(Variables!$E$5:$E$65,MATCH($A1019,Variables!$A$5:$A$65,0))</f>
        <v>Sector shadow price x EF x share</v>
      </c>
      <c r="K1019" s="5"/>
      <c r="L1019" s="23" t="str">
        <f>LOWER(Settings!$C$4)&amp;".mit."&amp;$A1019&amp;IF($C1019="","","."&amp;$C1019&amp;"."&amp;$B1019)&amp;IF(INDEX(Variables!$D$5:$D$65,MATCH($A1019,Variables!$A$5:$A$65,0))="","","."&amp;INDEX(Variables!$D$5:$D$65,MATCH($A1019,Variables!$A$5:$A$65,0)))&amp;"."&amp;L$5</f>
        <v>egy.mit.shp.ftr.die.1</v>
      </c>
      <c r="M1019" s="38">
        <f t="shared" si="936"/>
        <v>0</v>
      </c>
      <c r="N1019" s="37">
        <f t="shared" si="936"/>
        <v>0</v>
      </c>
      <c r="O1019" s="37">
        <f t="shared" si="936"/>
        <v>0</v>
      </c>
      <c r="P1019" s="37">
        <f t="shared" si="936"/>
        <v>0</v>
      </c>
      <c r="Q1019" s="37">
        <f t="shared" si="936"/>
        <v>0</v>
      </c>
      <c r="R1019" s="37">
        <f t="shared" si="936"/>
        <v>0</v>
      </c>
      <c r="S1019" s="37">
        <f t="shared" si="936"/>
        <v>0</v>
      </c>
      <c r="T1019" s="37">
        <f t="shared" si="936"/>
        <v>0</v>
      </c>
      <c r="U1019" s="37">
        <f t="shared" si="936"/>
        <v>0</v>
      </c>
      <c r="V1019" s="37">
        <f t="shared" si="936"/>
        <v>0</v>
      </c>
      <c r="W1019" s="37">
        <f t="shared" si="936"/>
        <v>0</v>
      </c>
      <c r="X1019" s="37">
        <f t="shared" si="936"/>
        <v>0</v>
      </c>
      <c r="Y1019" s="37">
        <f t="shared" si="936"/>
        <v>0</v>
      </c>
      <c r="Z1019" s="37">
        <f t="shared" si="936"/>
        <v>0</v>
      </c>
      <c r="AA1019" s="37"/>
      <c r="AB1019" s="23" t="str">
        <f>LOWER(Settings!$C$4)&amp;".mit."&amp;$A1019&amp;IF($C1019="","","."&amp;$C1019&amp;"."&amp;$B1019)&amp;IF(INDEX(Variables!$D$5:$D$65,MATCH($A1019,Variables!$A$5:$A$65,0))="","","."&amp;INDEX(Variables!$D$5:$D$65,MATCH($A1019,Variables!$A$5:$A$65,0)))&amp;"."&amp;AB$5</f>
        <v>egy.mit.shp.ftr.die.2</v>
      </c>
      <c r="AC1019" s="38">
        <f t="shared" si="937"/>
        <v>0</v>
      </c>
      <c r="AD1019" s="37">
        <f t="shared" si="937"/>
        <v>0</v>
      </c>
      <c r="AE1019" s="37">
        <f t="shared" si="937"/>
        <v>0</v>
      </c>
      <c r="AF1019" s="37">
        <f t="shared" si="937"/>
        <v>0</v>
      </c>
      <c r="AG1019" s="37">
        <f t="shared" si="937"/>
        <v>0</v>
      </c>
      <c r="AH1019" s="37">
        <f t="shared" si="937"/>
        <v>0</v>
      </c>
      <c r="AI1019" s="37">
        <f t="shared" si="937"/>
        <v>0</v>
      </c>
      <c r="AJ1019" s="37">
        <f t="shared" si="937"/>
        <v>0</v>
      </c>
      <c r="AK1019" s="37">
        <f t="shared" si="937"/>
        <v>0</v>
      </c>
      <c r="AL1019" s="37">
        <f t="shared" si="937"/>
        <v>0</v>
      </c>
      <c r="AM1019" s="37">
        <f t="shared" si="937"/>
        <v>0</v>
      </c>
      <c r="AN1019" s="37">
        <f t="shared" si="937"/>
        <v>0</v>
      </c>
      <c r="AO1019" s="37">
        <f t="shared" si="937"/>
        <v>0</v>
      </c>
      <c r="AP1019" s="37">
        <f t="shared" si="937"/>
        <v>0</v>
      </c>
    </row>
    <row r="1020" spans="1:42" hidden="1" outlineLevel="2" x14ac:dyDescent="0.25">
      <c r="A1020" s="5" t="s">
        <v>935</v>
      </c>
      <c r="B1020" s="5" t="s">
        <v>874</v>
      </c>
      <c r="C1020" s="5" t="s">
        <v>894</v>
      </c>
      <c r="D1020" s="37">
        <f>INDEX(Inputs!$M$5:$M$132,MATCH($B1020&amp;"|"&amp;$C1020,Inputs!$A$5:$A$132,0))</f>
        <v>4</v>
      </c>
      <c r="E1020" s="37">
        <f>INDEX(Inputs!$T$5:$T$132,MATCH($B1020&amp;"|"&amp;$C1020,Inputs!$A$5:$A$132,0))</f>
        <v>6.8599999999999994E-2</v>
      </c>
      <c r="F1020" s="37">
        <f>INDEX(Inputs!$K$5:$K$132,MATCH($B1020&amp;"|"&amp;$C1020,Inputs!$A$5:$A$132,0))</f>
        <v>16</v>
      </c>
      <c r="G1020" s="36"/>
      <c r="H1020" s="5" t="str">
        <f>INDEX(Variables!$B$5:$B$65,MATCH($A1020,Variables!$A$5:$A$65,0))&amp;IF($C1020="",""," | "&amp;INDEX(Mapping!$B$5:$B$26,MATCH($C1020,Mapping!$A$5:$A$26,0))&amp;" | "&amp;INDEX(Mapping!$B$30:$B$41,MATCH($B1020,Mapping!$A$30:$A$41,0)))</f>
        <v>Shadow price on the efficiency margin | Fuel transformation | LPG</v>
      </c>
      <c r="I1020" s="5" t="str">
        <f>INDEX(Variables!$C$5:$C$65,MATCH($A1020,Variables!$A$5:$A$65,0))</f>
        <v>$/GJ</v>
      </c>
      <c r="J1020" s="5" t="str">
        <f>INDEX(Variables!$E$5:$E$65,MATCH($A1020,Variables!$A$5:$A$65,0))</f>
        <v>Sector shadow price x EF x share</v>
      </c>
      <c r="K1020" s="5"/>
      <c r="L1020" s="23" t="str">
        <f>LOWER(Settings!$C$4)&amp;".mit."&amp;$A1020&amp;IF($C1020="","","."&amp;$C1020&amp;"."&amp;$B1020)&amp;IF(INDEX(Variables!$D$5:$D$65,MATCH($A1020,Variables!$A$5:$A$65,0))="","","."&amp;INDEX(Variables!$D$5:$D$65,MATCH($A1020,Variables!$A$5:$A$65,0)))&amp;"."&amp;L$5</f>
        <v>egy.mit.shp.ftr.lpg.1</v>
      </c>
      <c r="M1020" s="38">
        <f t="shared" si="936"/>
        <v>0</v>
      </c>
      <c r="N1020" s="37">
        <f t="shared" si="936"/>
        <v>0</v>
      </c>
      <c r="O1020" s="37">
        <f t="shared" si="936"/>
        <v>0</v>
      </c>
      <c r="P1020" s="37">
        <f t="shared" si="936"/>
        <v>0</v>
      </c>
      <c r="Q1020" s="37">
        <f t="shared" si="936"/>
        <v>0</v>
      </c>
      <c r="R1020" s="37">
        <f t="shared" si="936"/>
        <v>0</v>
      </c>
      <c r="S1020" s="37">
        <f t="shared" si="936"/>
        <v>0</v>
      </c>
      <c r="T1020" s="37">
        <f t="shared" si="936"/>
        <v>0</v>
      </c>
      <c r="U1020" s="37">
        <f t="shared" si="936"/>
        <v>0</v>
      </c>
      <c r="V1020" s="37">
        <f t="shared" si="936"/>
        <v>0</v>
      </c>
      <c r="W1020" s="37">
        <f t="shared" si="936"/>
        <v>0</v>
      </c>
      <c r="X1020" s="37">
        <f t="shared" si="936"/>
        <v>0</v>
      </c>
      <c r="Y1020" s="37">
        <f t="shared" si="936"/>
        <v>0</v>
      </c>
      <c r="Z1020" s="37">
        <f t="shared" si="936"/>
        <v>0</v>
      </c>
      <c r="AA1020" s="37"/>
      <c r="AB1020" s="23" t="str">
        <f>LOWER(Settings!$C$4)&amp;".mit."&amp;$A1020&amp;IF($C1020="","","."&amp;$C1020&amp;"."&amp;$B1020)&amp;IF(INDEX(Variables!$D$5:$D$65,MATCH($A1020,Variables!$A$5:$A$65,0))="","","."&amp;INDEX(Variables!$D$5:$D$65,MATCH($A1020,Variables!$A$5:$A$65,0)))&amp;"."&amp;AB$5</f>
        <v>egy.mit.shp.ftr.lpg.2</v>
      </c>
      <c r="AC1020" s="38">
        <f t="shared" si="937"/>
        <v>0</v>
      </c>
      <c r="AD1020" s="37">
        <f t="shared" si="937"/>
        <v>0</v>
      </c>
      <c r="AE1020" s="37">
        <f t="shared" si="937"/>
        <v>0</v>
      </c>
      <c r="AF1020" s="37">
        <f t="shared" si="937"/>
        <v>0</v>
      </c>
      <c r="AG1020" s="37">
        <f t="shared" si="937"/>
        <v>0</v>
      </c>
      <c r="AH1020" s="37">
        <f t="shared" si="937"/>
        <v>0</v>
      </c>
      <c r="AI1020" s="37">
        <f t="shared" si="937"/>
        <v>0</v>
      </c>
      <c r="AJ1020" s="37">
        <f t="shared" si="937"/>
        <v>0</v>
      </c>
      <c r="AK1020" s="37">
        <f t="shared" si="937"/>
        <v>0</v>
      </c>
      <c r="AL1020" s="37">
        <f t="shared" si="937"/>
        <v>0</v>
      </c>
      <c r="AM1020" s="37">
        <f t="shared" si="937"/>
        <v>0</v>
      </c>
      <c r="AN1020" s="37">
        <f t="shared" si="937"/>
        <v>0</v>
      </c>
      <c r="AO1020" s="37">
        <f t="shared" si="937"/>
        <v>0</v>
      </c>
      <c r="AP1020" s="37">
        <f t="shared" si="937"/>
        <v>0</v>
      </c>
    </row>
    <row r="1021" spans="1:42" hidden="1" outlineLevel="2" x14ac:dyDescent="0.25">
      <c r="A1021" s="5" t="s">
        <v>935</v>
      </c>
      <c r="B1021" s="5" t="s">
        <v>875</v>
      </c>
      <c r="C1021" s="5" t="s">
        <v>894</v>
      </c>
      <c r="D1021" s="37">
        <f>INDEX(Inputs!$M$5:$M$132,MATCH($B1021&amp;"|"&amp;$C1021,Inputs!$A$5:$A$132,0))</f>
        <v>4</v>
      </c>
      <c r="E1021" s="37">
        <f>INDEX(Inputs!$T$5:$T$132,MATCH($B1021&amp;"|"&amp;$C1021,Inputs!$A$5:$A$132,0))</f>
        <v>6.7793000000000006E-2</v>
      </c>
      <c r="F1021" s="37">
        <f>INDEX(Inputs!$K$5:$K$132,MATCH($B1021&amp;"|"&amp;$C1021,Inputs!$A$5:$A$132,0))</f>
        <v>16</v>
      </c>
      <c r="G1021" s="36"/>
      <c r="H1021" s="5" t="str">
        <f>INDEX(Variables!$B$5:$B$65,MATCH($A1021,Variables!$A$5:$A$65,0))&amp;IF($C1021="",""," | "&amp;INDEX(Mapping!$B$5:$B$26,MATCH($C1021,Mapping!$A$5:$A$26,0))&amp;" | "&amp;INDEX(Mapping!$B$30:$B$41,MATCH($B1021,Mapping!$A$30:$A$41,0)))</f>
        <v>Shadow price on the efficiency margin | Fuel transformation | Kerosene</v>
      </c>
      <c r="I1021" s="5" t="str">
        <f>INDEX(Variables!$C$5:$C$65,MATCH($A1021,Variables!$A$5:$A$65,0))</f>
        <v>$/GJ</v>
      </c>
      <c r="J1021" s="5" t="str">
        <f>INDEX(Variables!$E$5:$E$65,MATCH($A1021,Variables!$A$5:$A$65,0))</f>
        <v>Sector shadow price x EF x share</v>
      </c>
      <c r="K1021" s="5"/>
      <c r="L1021" s="23" t="str">
        <f>LOWER(Settings!$C$4)&amp;".mit."&amp;$A1021&amp;IF($C1021="","","."&amp;$C1021&amp;"."&amp;$B1021)&amp;IF(INDEX(Variables!$D$5:$D$65,MATCH($A1021,Variables!$A$5:$A$65,0))="","","."&amp;INDEX(Variables!$D$5:$D$65,MATCH($A1021,Variables!$A$5:$A$65,0)))&amp;"."&amp;L$5</f>
        <v>egy.mit.shp.ftr.ker.1</v>
      </c>
      <c r="M1021" s="38">
        <f t="shared" si="936"/>
        <v>0</v>
      </c>
      <c r="N1021" s="37">
        <f t="shared" si="936"/>
        <v>0</v>
      </c>
      <c r="O1021" s="37">
        <f t="shared" si="936"/>
        <v>0</v>
      </c>
      <c r="P1021" s="37">
        <f t="shared" si="936"/>
        <v>0</v>
      </c>
      <c r="Q1021" s="37">
        <f t="shared" si="936"/>
        <v>0</v>
      </c>
      <c r="R1021" s="37">
        <f t="shared" si="936"/>
        <v>0</v>
      </c>
      <c r="S1021" s="37">
        <f t="shared" si="936"/>
        <v>0</v>
      </c>
      <c r="T1021" s="37">
        <f t="shared" si="936"/>
        <v>0</v>
      </c>
      <c r="U1021" s="37">
        <f t="shared" si="936"/>
        <v>0</v>
      </c>
      <c r="V1021" s="37">
        <f t="shared" si="936"/>
        <v>0</v>
      </c>
      <c r="W1021" s="37">
        <f t="shared" si="936"/>
        <v>0</v>
      </c>
      <c r="X1021" s="37">
        <f t="shared" si="936"/>
        <v>0</v>
      </c>
      <c r="Y1021" s="37">
        <f t="shared" si="936"/>
        <v>0</v>
      </c>
      <c r="Z1021" s="37">
        <f t="shared" si="936"/>
        <v>0</v>
      </c>
      <c r="AA1021" s="37"/>
      <c r="AB1021" s="23" t="str">
        <f>LOWER(Settings!$C$4)&amp;".mit."&amp;$A1021&amp;IF($C1021="","","."&amp;$C1021&amp;"."&amp;$B1021)&amp;IF(INDEX(Variables!$D$5:$D$65,MATCH($A1021,Variables!$A$5:$A$65,0))="","","."&amp;INDEX(Variables!$D$5:$D$65,MATCH($A1021,Variables!$A$5:$A$65,0)))&amp;"."&amp;AB$5</f>
        <v>egy.mit.shp.ftr.ker.2</v>
      </c>
      <c r="AC1021" s="38">
        <f t="shared" si="937"/>
        <v>0</v>
      </c>
      <c r="AD1021" s="37">
        <f t="shared" si="937"/>
        <v>0</v>
      </c>
      <c r="AE1021" s="37">
        <f t="shared" si="937"/>
        <v>0</v>
      </c>
      <c r="AF1021" s="37">
        <f t="shared" si="937"/>
        <v>0</v>
      </c>
      <c r="AG1021" s="37">
        <f t="shared" si="937"/>
        <v>0</v>
      </c>
      <c r="AH1021" s="37">
        <f t="shared" si="937"/>
        <v>0</v>
      </c>
      <c r="AI1021" s="37">
        <f t="shared" si="937"/>
        <v>0</v>
      </c>
      <c r="AJ1021" s="37">
        <f t="shared" si="937"/>
        <v>0</v>
      </c>
      <c r="AK1021" s="37">
        <f t="shared" si="937"/>
        <v>0</v>
      </c>
      <c r="AL1021" s="37">
        <f t="shared" si="937"/>
        <v>0</v>
      </c>
      <c r="AM1021" s="37">
        <f t="shared" si="937"/>
        <v>0</v>
      </c>
      <c r="AN1021" s="37">
        <f t="shared" si="937"/>
        <v>0</v>
      </c>
      <c r="AO1021" s="37">
        <f t="shared" si="937"/>
        <v>0</v>
      </c>
      <c r="AP1021" s="37">
        <f t="shared" si="937"/>
        <v>0</v>
      </c>
    </row>
    <row r="1022" spans="1:42" hidden="1" outlineLevel="2" x14ac:dyDescent="0.25">
      <c r="A1022" s="5" t="s">
        <v>935</v>
      </c>
      <c r="B1022" s="5" t="s">
        <v>876</v>
      </c>
      <c r="C1022" s="5" t="s">
        <v>894</v>
      </c>
      <c r="D1022" s="37">
        <f>INDEX(Inputs!$M$5:$M$132,MATCH($B1022&amp;"|"&amp;$C1022,Inputs!$A$5:$A$132,0))</f>
        <v>4</v>
      </c>
      <c r="E1022" s="37">
        <f>INDEX(Inputs!$T$5:$T$132,MATCH($B1022&amp;"|"&amp;$C1022,Inputs!$A$5:$A$132,0))</f>
        <v>7.6700000000000004E-2</v>
      </c>
      <c r="F1022" s="37">
        <f>INDEX(Inputs!$K$5:$K$132,MATCH($B1022&amp;"|"&amp;$C1022,Inputs!$A$5:$A$132,0))</f>
        <v>16</v>
      </c>
      <c r="G1022" s="36"/>
      <c r="H1022" s="5" t="str">
        <f>INDEX(Variables!$B$5:$B$65,MATCH($A1022,Variables!$A$5:$A$65,0))&amp;IF($C1022="",""," | "&amp;INDEX(Mapping!$B$5:$B$26,MATCH($C1022,Mapping!$A$5:$A$26,0))&amp;" | "&amp;INDEX(Mapping!$B$30:$B$41,MATCH($B1022,Mapping!$A$30:$A$41,0)))</f>
        <v>Shadow price on the efficiency margin | Fuel transformation | Other oil products</v>
      </c>
      <c r="I1022" s="5" t="str">
        <f>INDEX(Variables!$C$5:$C$65,MATCH($A1022,Variables!$A$5:$A$65,0))</f>
        <v>$/GJ</v>
      </c>
      <c r="J1022" s="5" t="str">
        <f>INDEX(Variables!$E$5:$E$65,MATCH($A1022,Variables!$A$5:$A$65,0))</f>
        <v>Sector shadow price x EF x share</v>
      </c>
      <c r="K1022" s="5"/>
      <c r="L1022" s="23" t="str">
        <f>LOWER(Settings!$C$4)&amp;".mit."&amp;$A1022&amp;IF($C1022="","","."&amp;$C1022&amp;"."&amp;$B1022)&amp;IF(INDEX(Variables!$D$5:$D$65,MATCH($A1022,Variables!$A$5:$A$65,0))="","","."&amp;INDEX(Variables!$D$5:$D$65,MATCH($A1022,Variables!$A$5:$A$65,0)))&amp;"."&amp;L$5</f>
        <v>egy.mit.shp.ftr.oop.1</v>
      </c>
      <c r="M1022" s="38">
        <f t="shared" si="936"/>
        <v>0</v>
      </c>
      <c r="N1022" s="37">
        <f t="shared" si="936"/>
        <v>0</v>
      </c>
      <c r="O1022" s="37">
        <f t="shared" si="936"/>
        <v>0</v>
      </c>
      <c r="P1022" s="37">
        <f t="shared" si="936"/>
        <v>0</v>
      </c>
      <c r="Q1022" s="37">
        <f t="shared" si="936"/>
        <v>0</v>
      </c>
      <c r="R1022" s="37">
        <f t="shared" si="936"/>
        <v>0</v>
      </c>
      <c r="S1022" s="37">
        <f t="shared" si="936"/>
        <v>0</v>
      </c>
      <c r="T1022" s="37">
        <f t="shared" si="936"/>
        <v>0</v>
      </c>
      <c r="U1022" s="37">
        <f t="shared" si="936"/>
        <v>0</v>
      </c>
      <c r="V1022" s="37">
        <f t="shared" si="936"/>
        <v>0</v>
      </c>
      <c r="W1022" s="37">
        <f t="shared" si="936"/>
        <v>0</v>
      </c>
      <c r="X1022" s="37">
        <f t="shared" si="936"/>
        <v>0</v>
      </c>
      <c r="Y1022" s="37">
        <f t="shared" si="936"/>
        <v>0</v>
      </c>
      <c r="Z1022" s="37">
        <f t="shared" si="936"/>
        <v>0</v>
      </c>
      <c r="AA1022" s="37"/>
      <c r="AB1022" s="23" t="str">
        <f>LOWER(Settings!$C$4)&amp;".mit."&amp;$A1022&amp;IF($C1022="","","."&amp;$C1022&amp;"."&amp;$B1022)&amp;IF(INDEX(Variables!$D$5:$D$65,MATCH($A1022,Variables!$A$5:$A$65,0))="","","."&amp;INDEX(Variables!$D$5:$D$65,MATCH($A1022,Variables!$A$5:$A$65,0)))&amp;"."&amp;AB$5</f>
        <v>egy.mit.shp.ftr.oop.2</v>
      </c>
      <c r="AC1022" s="38">
        <f t="shared" si="937"/>
        <v>0</v>
      </c>
      <c r="AD1022" s="37">
        <f t="shared" si="937"/>
        <v>0</v>
      </c>
      <c r="AE1022" s="37">
        <f t="shared" si="937"/>
        <v>0</v>
      </c>
      <c r="AF1022" s="37">
        <f t="shared" si="937"/>
        <v>0</v>
      </c>
      <c r="AG1022" s="37">
        <f t="shared" si="937"/>
        <v>0</v>
      </c>
      <c r="AH1022" s="37">
        <f t="shared" si="937"/>
        <v>0</v>
      </c>
      <c r="AI1022" s="37">
        <f t="shared" si="937"/>
        <v>0</v>
      </c>
      <c r="AJ1022" s="37">
        <f t="shared" si="937"/>
        <v>0</v>
      </c>
      <c r="AK1022" s="37">
        <f t="shared" si="937"/>
        <v>0</v>
      </c>
      <c r="AL1022" s="37">
        <f t="shared" si="937"/>
        <v>0</v>
      </c>
      <c r="AM1022" s="37">
        <f t="shared" si="937"/>
        <v>0</v>
      </c>
      <c r="AN1022" s="37">
        <f t="shared" si="937"/>
        <v>0</v>
      </c>
      <c r="AO1022" s="37">
        <f t="shared" si="937"/>
        <v>0</v>
      </c>
      <c r="AP1022" s="37">
        <f t="shared" si="937"/>
        <v>0</v>
      </c>
    </row>
    <row r="1023" spans="1:42" hidden="1" outlineLevel="2" x14ac:dyDescent="0.25">
      <c r="A1023" s="5" t="s">
        <v>935</v>
      </c>
      <c r="B1023" s="5" t="s">
        <v>877</v>
      </c>
      <c r="C1023" s="5" t="s">
        <v>894</v>
      </c>
      <c r="D1023" s="37">
        <f>INDEX(Inputs!$M$5:$M$132,MATCH($B1023&amp;"|"&amp;$C1023,Inputs!$A$5:$A$132,0))</f>
        <v>4</v>
      </c>
      <c r="E1023" s="37">
        <f>INDEX(Inputs!$T$5:$T$132,MATCH($B1023&amp;"|"&amp;$C1023,Inputs!$A$5:$A$132,0))</f>
        <v>0</v>
      </c>
      <c r="F1023" s="37">
        <f>INDEX(Inputs!$K$5:$K$132,MATCH($B1023&amp;"|"&amp;$C1023,Inputs!$A$5:$A$132,0))</f>
        <v>16</v>
      </c>
      <c r="G1023" s="36"/>
      <c r="H1023" s="5" t="str">
        <f>INDEX(Variables!$B$5:$B$65,MATCH($A1023,Variables!$A$5:$A$65,0))&amp;IF($C1023="",""," | "&amp;INDEX(Mapping!$B$5:$B$26,MATCH($C1023,Mapping!$A$5:$A$26,0))&amp;" | "&amp;INDEX(Mapping!$B$30:$B$41,MATCH($B1023,Mapping!$A$30:$A$41,0)))</f>
        <v>Shadow price on the efficiency margin | Fuel transformation | Biomass</v>
      </c>
      <c r="I1023" s="5" t="str">
        <f>INDEX(Variables!$C$5:$C$65,MATCH($A1023,Variables!$A$5:$A$65,0))</f>
        <v>$/GJ</v>
      </c>
      <c r="J1023" s="5" t="str">
        <f>INDEX(Variables!$E$5:$E$65,MATCH($A1023,Variables!$A$5:$A$65,0))</f>
        <v>Sector shadow price x EF x share</v>
      </c>
      <c r="K1023" s="5"/>
      <c r="L1023" s="23" t="str">
        <f>LOWER(Settings!$C$4)&amp;".mit."&amp;$A1023&amp;IF($C1023="","","."&amp;$C1023&amp;"."&amp;$B1023)&amp;IF(INDEX(Variables!$D$5:$D$65,MATCH($A1023,Variables!$A$5:$A$65,0))="","","."&amp;INDEX(Variables!$D$5:$D$65,MATCH($A1023,Variables!$A$5:$A$65,0)))&amp;"."&amp;L$5</f>
        <v>egy.mit.shp.ftr.bio.1</v>
      </c>
      <c r="M1023" s="38">
        <f t="shared" si="936"/>
        <v>0</v>
      </c>
      <c r="N1023" s="37">
        <f t="shared" si="936"/>
        <v>0</v>
      </c>
      <c r="O1023" s="37">
        <f t="shared" si="936"/>
        <v>0</v>
      </c>
      <c r="P1023" s="37">
        <f t="shared" si="936"/>
        <v>0</v>
      </c>
      <c r="Q1023" s="37">
        <f t="shared" si="936"/>
        <v>0</v>
      </c>
      <c r="R1023" s="37">
        <f t="shared" si="936"/>
        <v>0</v>
      </c>
      <c r="S1023" s="37">
        <f t="shared" si="936"/>
        <v>0</v>
      </c>
      <c r="T1023" s="37">
        <f t="shared" si="936"/>
        <v>0</v>
      </c>
      <c r="U1023" s="37">
        <f t="shared" si="936"/>
        <v>0</v>
      </c>
      <c r="V1023" s="37">
        <f t="shared" si="936"/>
        <v>0</v>
      </c>
      <c r="W1023" s="37">
        <f t="shared" si="936"/>
        <v>0</v>
      </c>
      <c r="X1023" s="37">
        <f t="shared" si="936"/>
        <v>0</v>
      </c>
      <c r="Y1023" s="37">
        <f t="shared" si="936"/>
        <v>0</v>
      </c>
      <c r="Z1023" s="37">
        <f t="shared" si="936"/>
        <v>0</v>
      </c>
      <c r="AA1023" s="37"/>
      <c r="AB1023" s="23" t="str">
        <f>LOWER(Settings!$C$4)&amp;".mit."&amp;$A1023&amp;IF($C1023="","","."&amp;$C1023&amp;"."&amp;$B1023)&amp;IF(INDEX(Variables!$D$5:$D$65,MATCH($A1023,Variables!$A$5:$A$65,0))="","","."&amp;INDEX(Variables!$D$5:$D$65,MATCH($A1023,Variables!$A$5:$A$65,0)))&amp;"."&amp;AB$5</f>
        <v>egy.mit.shp.ftr.bio.2</v>
      </c>
      <c r="AC1023" s="38">
        <f t="shared" si="937"/>
        <v>0</v>
      </c>
      <c r="AD1023" s="37">
        <f t="shared" si="937"/>
        <v>0</v>
      </c>
      <c r="AE1023" s="37">
        <f t="shared" si="937"/>
        <v>0</v>
      </c>
      <c r="AF1023" s="37">
        <f t="shared" si="937"/>
        <v>0</v>
      </c>
      <c r="AG1023" s="37">
        <f t="shared" si="937"/>
        <v>0</v>
      </c>
      <c r="AH1023" s="37">
        <f t="shared" si="937"/>
        <v>0</v>
      </c>
      <c r="AI1023" s="37">
        <f t="shared" si="937"/>
        <v>0</v>
      </c>
      <c r="AJ1023" s="37">
        <f t="shared" si="937"/>
        <v>0</v>
      </c>
      <c r="AK1023" s="37">
        <f t="shared" si="937"/>
        <v>0</v>
      </c>
      <c r="AL1023" s="37">
        <f t="shared" si="937"/>
        <v>0</v>
      </c>
      <c r="AM1023" s="37">
        <f t="shared" si="937"/>
        <v>0</v>
      </c>
      <c r="AN1023" s="37">
        <f t="shared" si="937"/>
        <v>0</v>
      </c>
      <c r="AO1023" s="37">
        <f t="shared" si="937"/>
        <v>0</v>
      </c>
      <c r="AP1023" s="37">
        <f t="shared" si="937"/>
        <v>0</v>
      </c>
    </row>
    <row r="1024" spans="1:42" hidden="1" outlineLevel="2" x14ac:dyDescent="0.25"/>
    <row r="1025" spans="1:42" hidden="1" outlineLevel="2" x14ac:dyDescent="0.25">
      <c r="A1025" s="5" t="s">
        <v>930</v>
      </c>
      <c r="B1025" s="5" t="s">
        <v>869</v>
      </c>
      <c r="C1025" s="5" t="s">
        <v>894</v>
      </c>
      <c r="D1025" s="37">
        <f>INDEX(Inputs!$N$5:$N$132,MATCH($B1025&amp;"|"&amp;$C1025,Inputs!$A$5:$A$132,0))</f>
        <v>0.5</v>
      </c>
      <c r="E1025" s="37">
        <f>INDEX(Inputs!$O$5:$O$132,MATCH($B1025&amp;"|"&amp;$C1025,Inputs!$A$5:$A$132,0))</f>
        <v>-0.3</v>
      </c>
      <c r="F1025" s="37">
        <f>INDEX(Inputs!$P$5:$P$132,MATCH($B1025&amp;"|"&amp;$C1025,Inputs!$A$5:$A$132,0))</f>
        <v>-0.4</v>
      </c>
      <c r="G1025" s="37">
        <f>INDEX(Inputs!$Q$5:$Q$132,MATCH($B1025&amp;"|"&amp;$C1025,Inputs!$A$5:$A$132,0))</f>
        <v>5.0000000000000001E-3</v>
      </c>
      <c r="H1025" s="5" t="str">
        <f>INDEX(Variables!$B$5:$B$65,MATCH($A1025,Variables!$A$5:$A$65,0))&amp;IF($C1025="",""," | "&amp;INDEX(Mapping!$B$5:$B$26,MATCH($C1025,Mapping!$A$5:$A$26,0))&amp;" | "&amp;INDEX(Mapping!$B$30:$B$41,MATCH($B1025,Mapping!$A$30:$A$41,0)))</f>
        <v>Fuel use | Fuel transformation | Coal</v>
      </c>
      <c r="I1025" s="5" t="str">
        <f>INDEX(Variables!$C$5:$C$65,MATCH($A1025,Variables!$A$5:$A$65,0))</f>
        <v>ktoe</v>
      </c>
      <c r="J1025" s="5" t="str">
        <f>INDEX(Variables!$E$5:$E$65,MATCH($A1025,Variables!$A$5:$A$65,0))</f>
        <v>Inputs (base year), CPAT eq. 3.3.3</v>
      </c>
      <c r="K1025" s="5"/>
      <c r="L1025" s="23" t="str">
        <f>LOWER(Settings!$C$4)&amp;".mit."&amp;$A1025&amp;IF($C1025="","","."&amp;$C1025&amp;"."&amp;$B1025)&amp;IF(INDEX(Variables!$D$5:$D$65,MATCH($A1025,Variables!$A$5:$A$65,0))="","","."&amp;INDEX(Variables!$D$5:$D$65,MATCH($A1025,Variables!$A$5:$A$65,0)))&amp;"."&amp;L$5</f>
        <v>egy.mit.ener.ftr.coa.e.1</v>
      </c>
      <c r="M1025" s="43">
        <f>INDEX(Inputs!$U$5:$U$132,MATCH($B1025&amp;"|"&amp;$C1025,Inputs!$A$5:$A$132,0))</f>
        <v>0</v>
      </c>
      <c r="N1025" s="44">
        <f t="shared" ref="N1025:Y1025" si="938">M1025*(1/(1+$G1025))^(1+$E1025)*(1+N$7)^$D1025*(N1007/M1007)^$E1025*((N1007+N1016)/(M1007+M1016))^($F1025*(1+$E1025))</f>
        <v>0</v>
      </c>
      <c r="O1025" s="44">
        <f t="shared" si="938"/>
        <v>0</v>
      </c>
      <c r="P1025" s="44">
        <f t="shared" si="938"/>
        <v>0</v>
      </c>
      <c r="Q1025" s="44">
        <f t="shared" si="938"/>
        <v>0</v>
      </c>
      <c r="R1025" s="44">
        <f t="shared" si="938"/>
        <v>0</v>
      </c>
      <c r="S1025" s="44">
        <f t="shared" si="938"/>
        <v>0</v>
      </c>
      <c r="T1025" s="44">
        <f t="shared" si="938"/>
        <v>0</v>
      </c>
      <c r="U1025" s="44">
        <f t="shared" si="938"/>
        <v>0</v>
      </c>
      <c r="V1025" s="44">
        <f t="shared" si="938"/>
        <v>0</v>
      </c>
      <c r="W1025" s="44">
        <f t="shared" si="938"/>
        <v>0</v>
      </c>
      <c r="X1025" s="44">
        <f t="shared" si="938"/>
        <v>0</v>
      </c>
      <c r="Y1025" s="44">
        <f t="shared" si="938"/>
        <v>0</v>
      </c>
      <c r="Z1025" s="45">
        <f>FUELUSE(Y1025,Z1007,Y1007,Z1016,Y1016,Z$7,$D1025,$E1025,$F1025,$G1025)</f>
        <v>0</v>
      </c>
      <c r="AA1025" s="45"/>
      <c r="AB1025" s="23" t="str">
        <f>LOWER(Settings!$C$4)&amp;".mit."&amp;$A1025&amp;IF($C1025="","","."&amp;$C1025&amp;"."&amp;$B1025)&amp;IF(INDEX(Variables!$D$5:$D$65,MATCH($A1025,Variables!$A$5:$A$65,0))="","","."&amp;INDEX(Variables!$D$5:$D$65,MATCH($A1025,Variables!$A$5:$A$65,0)))&amp;"."&amp;AB$5</f>
        <v>egy.mit.ener.ftr.coa.e.2</v>
      </c>
      <c r="AC1025" s="43">
        <f>INDEX(Inputs!$U$5:$U$132,MATCH($B1025&amp;"|"&amp;$C1025,Inputs!$A$5:$A$132,0))</f>
        <v>0</v>
      </c>
      <c r="AD1025" s="44">
        <f t="shared" ref="AD1025:AO1025" si="939">AC1025*(1/(1+$G1025))^(1+$E1025)*(1+AD$7)^$D1025*(AD1007/AC1007)^$E1025*((AD1007+AD1016)/(AC1007+AC1016))^($F1025*(1+$E1025))</f>
        <v>0</v>
      </c>
      <c r="AE1025" s="44">
        <f t="shared" si="939"/>
        <v>0</v>
      </c>
      <c r="AF1025" s="44">
        <f t="shared" si="939"/>
        <v>0</v>
      </c>
      <c r="AG1025" s="44">
        <f t="shared" si="939"/>
        <v>0</v>
      </c>
      <c r="AH1025" s="44">
        <f t="shared" si="939"/>
        <v>0</v>
      </c>
      <c r="AI1025" s="44">
        <f t="shared" si="939"/>
        <v>0</v>
      </c>
      <c r="AJ1025" s="44">
        <f t="shared" si="939"/>
        <v>0</v>
      </c>
      <c r="AK1025" s="44">
        <f t="shared" si="939"/>
        <v>0</v>
      </c>
      <c r="AL1025" s="44">
        <f t="shared" si="939"/>
        <v>0</v>
      </c>
      <c r="AM1025" s="44">
        <f t="shared" si="939"/>
        <v>0</v>
      </c>
      <c r="AN1025" s="44">
        <f t="shared" si="939"/>
        <v>0</v>
      </c>
      <c r="AO1025" s="44">
        <f t="shared" si="939"/>
        <v>0</v>
      </c>
      <c r="AP1025" s="45">
        <f>FUELUSE(AO1025,AP1007,AO1007,AP1016,AO1016,AP$7,$D1025,$E1025,$F1025,$G1025)</f>
        <v>0</v>
      </c>
    </row>
    <row r="1026" spans="1:42" hidden="1" outlineLevel="2" x14ac:dyDescent="0.25">
      <c r="A1026" s="5" t="s">
        <v>930</v>
      </c>
      <c r="B1026" s="5" t="s">
        <v>871</v>
      </c>
      <c r="C1026" s="5" t="s">
        <v>894</v>
      </c>
      <c r="D1026" s="37">
        <f>INDEX(Inputs!$N$5:$N$132,MATCH($B1026&amp;"|"&amp;$C1026,Inputs!$A$5:$A$132,0))</f>
        <v>1</v>
      </c>
      <c r="E1026" s="37">
        <f>INDEX(Inputs!$O$5:$O$132,MATCH($B1026&amp;"|"&amp;$C1026,Inputs!$A$5:$A$132,0))</f>
        <v>-0.5</v>
      </c>
      <c r="F1026" s="37">
        <f>INDEX(Inputs!$P$5:$P$132,MATCH($B1026&amp;"|"&amp;$C1026,Inputs!$A$5:$A$132,0))</f>
        <v>-0.5</v>
      </c>
      <c r="G1026" s="37">
        <f>INDEX(Inputs!$Q$5:$Q$132,MATCH($B1026&amp;"|"&amp;$C1026,Inputs!$A$5:$A$132,0))</f>
        <v>0.01</v>
      </c>
      <c r="H1026" s="5" t="str">
        <f>INDEX(Variables!$B$5:$B$65,MATCH($A1026,Variables!$A$5:$A$65,0))&amp;IF($C1026="",""," | "&amp;INDEX(Mapping!$B$5:$B$26,MATCH($C1026,Mapping!$A$5:$A$26,0))&amp;" | "&amp;INDEX(Mapping!$B$30:$B$41,MATCH($B1026,Mapping!$A$30:$A$41,0)))</f>
        <v>Fuel use | Fuel transformation | Natural gas</v>
      </c>
      <c r="I1026" s="5" t="str">
        <f>INDEX(Variables!$C$5:$C$65,MATCH($A1026,Variables!$A$5:$A$65,0))</f>
        <v>ktoe</v>
      </c>
      <c r="J1026" s="5" t="str">
        <f>INDEX(Variables!$E$5:$E$65,MATCH($A1026,Variables!$A$5:$A$65,0))</f>
        <v>Inputs (base year), CPAT eq. 3.3.3</v>
      </c>
      <c r="K1026" s="5"/>
      <c r="L1026" s="23" t="str">
        <f>LOWER(Settings!$C$4)&amp;".mit."&amp;$A1026&amp;IF($C1026="","","."&amp;$C1026&amp;"."&amp;$B1026)&amp;IF(INDEX(Variables!$D$5:$D$65,MATCH($A1026,Variables!$A$5:$A$65,0))="","","."&amp;INDEX(Variables!$D$5:$D$65,MATCH($A1026,Variables!$A$5:$A$65,0)))&amp;"."&amp;L$5</f>
        <v>egy.mit.ener.ftr.nga.e.1</v>
      </c>
      <c r="M1026" s="43">
        <f>INDEX(Inputs!$U$5:$U$132,MATCH($B1026&amp;"|"&amp;$C1026,Inputs!$A$5:$A$132,0))</f>
        <v>7454.0058294663504</v>
      </c>
      <c r="N1026" s="44">
        <f t="shared" ref="N1026:Y1026" si="940">M1026*(1/(1+$G1026))^(1+$E1026)*(1+N$7)^$D1026*(N1008/M1008)^$E1026*((N1008+N1017)/(M1008+M1017))^($F1026*(1+$E1026))</f>
        <v>8068.6588108629212</v>
      </c>
      <c r="O1026" s="44">
        <f t="shared" si="940"/>
        <v>8127.8041195407723</v>
      </c>
      <c r="P1026" s="44">
        <f t="shared" si="940"/>
        <v>8442.7002392360064</v>
      </c>
      <c r="Q1026" s="44">
        <f t="shared" si="940"/>
        <v>8756.9699761710581</v>
      </c>
      <c r="R1026" s="44">
        <f t="shared" si="940"/>
        <v>9134.3052318204227</v>
      </c>
      <c r="S1026" s="44">
        <f t="shared" si="940"/>
        <v>9592.0768119228196</v>
      </c>
      <c r="T1026" s="44">
        <f t="shared" si="940"/>
        <v>10043.325166021945</v>
      </c>
      <c r="U1026" s="44">
        <f t="shared" si="940"/>
        <v>10477.35416261438</v>
      </c>
      <c r="V1026" s="44">
        <f t="shared" si="940"/>
        <v>10924.599872831526</v>
      </c>
      <c r="W1026" s="44">
        <f t="shared" si="940"/>
        <v>11385.160483113712</v>
      </c>
      <c r="X1026" s="44">
        <f t="shared" si="940"/>
        <v>11859.117301426275</v>
      </c>
      <c r="Y1026" s="44">
        <f t="shared" si="940"/>
        <v>12346.533855871283</v>
      </c>
      <c r="Z1026" s="45">
        <f>FUELUSE(Y1026,Z1008,Y1008,Z1017,Y1017,Z$7,$D1026,$E1026,$F1026,$G1026)</f>
        <v>12847.45500135267</v>
      </c>
      <c r="AA1026" s="45"/>
      <c r="AB1026" s="23" t="str">
        <f>LOWER(Settings!$C$4)&amp;".mit."&amp;$A1026&amp;IF($C1026="","","."&amp;$C1026&amp;"."&amp;$B1026)&amp;IF(INDEX(Variables!$D$5:$D$65,MATCH($A1026,Variables!$A$5:$A$65,0))="","","."&amp;INDEX(Variables!$D$5:$D$65,MATCH($A1026,Variables!$A$5:$A$65,0)))&amp;"."&amp;AB$5</f>
        <v>egy.mit.ener.ftr.nga.e.2</v>
      </c>
      <c r="AC1026" s="43">
        <f>INDEX(Inputs!$U$5:$U$132,MATCH($B1026&amp;"|"&amp;$C1026,Inputs!$A$5:$A$132,0))</f>
        <v>7454.0058294663504</v>
      </c>
      <c r="AD1026" s="44">
        <f t="shared" ref="AD1026:AO1026" si="941">AC1026*(1/(1+$G1026))^(1+$E1026)*(1+AD$7)^$D1026*(AD1008/AC1008)^$E1026*((AD1008+AD1017)/(AC1008+AC1017))^($F1026*(1+$E1026))</f>
        <v>8068.6588108629212</v>
      </c>
      <c r="AE1026" s="44">
        <f t="shared" si="941"/>
        <v>8127.8041195407723</v>
      </c>
      <c r="AF1026" s="44">
        <f t="shared" si="941"/>
        <v>8442.7002392360064</v>
      </c>
      <c r="AG1026" s="44">
        <f t="shared" si="941"/>
        <v>8756.9699761710581</v>
      </c>
      <c r="AH1026" s="44">
        <f t="shared" si="941"/>
        <v>7871.7361668538351</v>
      </c>
      <c r="AI1026" s="44">
        <f t="shared" si="941"/>
        <v>8266.2332864264117</v>
      </c>
      <c r="AJ1026" s="44">
        <f t="shared" si="941"/>
        <v>8655.1088384302093</v>
      </c>
      <c r="AK1026" s="44">
        <f t="shared" si="941"/>
        <v>9029.1451403963347</v>
      </c>
      <c r="AL1026" s="44">
        <f t="shared" si="941"/>
        <v>9414.5713050839495</v>
      </c>
      <c r="AM1026" s="44">
        <f t="shared" si="941"/>
        <v>9811.4719473306086</v>
      </c>
      <c r="AN1026" s="44">
        <f t="shared" si="941"/>
        <v>10219.917136488628</v>
      </c>
      <c r="AO1026" s="44">
        <f t="shared" si="941"/>
        <v>10639.961619629179</v>
      </c>
      <c r="AP1026" s="45">
        <f>FUELUSE(AO1026,AP1008,AO1008,AP1017,AO1017,AP$7,$D1026,$E1026,$F1026,$G1026)</f>
        <v>11071.644051686668</v>
      </c>
    </row>
    <row r="1027" spans="1:42" hidden="1" outlineLevel="2" x14ac:dyDescent="0.25">
      <c r="A1027" s="5" t="s">
        <v>930</v>
      </c>
      <c r="B1027" s="5" t="s">
        <v>872</v>
      </c>
      <c r="C1027" s="5" t="s">
        <v>894</v>
      </c>
      <c r="D1027" s="37">
        <f>INDEX(Inputs!$N$5:$N$132,MATCH($B1027&amp;"|"&amp;$C1027,Inputs!$A$5:$A$132,0))</f>
        <v>0.5</v>
      </c>
      <c r="E1027" s="37">
        <f>INDEX(Inputs!$O$5:$O$132,MATCH($B1027&amp;"|"&amp;$C1027,Inputs!$A$5:$A$132,0))</f>
        <v>-0.4</v>
      </c>
      <c r="F1027" s="37">
        <f>INDEX(Inputs!$P$5:$P$132,MATCH($B1027&amp;"|"&amp;$C1027,Inputs!$A$5:$A$132,0))</f>
        <v>-0.7</v>
      </c>
      <c r="G1027" s="37">
        <f>INDEX(Inputs!$Q$5:$Q$132,MATCH($B1027&amp;"|"&amp;$C1027,Inputs!$A$5:$A$132,0))</f>
        <v>5.0000000000000001E-3</v>
      </c>
      <c r="H1027" s="5" t="str">
        <f>INDEX(Variables!$B$5:$B$65,MATCH($A1027,Variables!$A$5:$A$65,0))&amp;IF($C1027="",""," | "&amp;INDEX(Mapping!$B$5:$B$26,MATCH($C1027,Mapping!$A$5:$A$26,0))&amp;" | "&amp;INDEX(Mapping!$B$30:$B$41,MATCH($B1027,Mapping!$A$30:$A$41,0)))</f>
        <v>Fuel use | Fuel transformation | Gasoline</v>
      </c>
      <c r="I1027" s="5" t="str">
        <f>INDEX(Variables!$C$5:$C$65,MATCH($A1027,Variables!$A$5:$A$65,0))</f>
        <v>ktoe</v>
      </c>
      <c r="J1027" s="5" t="str">
        <f>INDEX(Variables!$E$5:$E$65,MATCH($A1027,Variables!$A$5:$A$65,0))</f>
        <v>Inputs (base year), CPAT eq. 3.3.3</v>
      </c>
      <c r="K1027" s="5"/>
      <c r="L1027" s="23" t="str">
        <f>LOWER(Settings!$C$4)&amp;".mit."&amp;$A1027&amp;IF($C1027="","","."&amp;$C1027&amp;"."&amp;$B1027)&amp;IF(INDEX(Variables!$D$5:$D$65,MATCH($A1027,Variables!$A$5:$A$65,0))="","","."&amp;INDEX(Variables!$D$5:$D$65,MATCH($A1027,Variables!$A$5:$A$65,0)))&amp;"."&amp;L$5</f>
        <v>egy.mit.ener.ftr.gso.e.1</v>
      </c>
      <c r="M1027" s="43">
        <f>INDEX(Inputs!$U$5:$U$132,MATCH($B1027&amp;"|"&amp;$C1027,Inputs!$A$5:$A$132,0))</f>
        <v>0</v>
      </c>
      <c r="N1027" s="44">
        <f t="shared" ref="N1027:Y1027" si="942">M1027*(1/(1+$G1027))^(1+$E1027)*(1+N$7)^$D1027*(N1009/M1009)^$E1027*((N1009+N1018)/(M1009+M1018))^($F1027*(1+$E1027))</f>
        <v>0</v>
      </c>
      <c r="O1027" s="44">
        <f t="shared" si="942"/>
        <v>0</v>
      </c>
      <c r="P1027" s="44">
        <f t="shared" si="942"/>
        <v>0</v>
      </c>
      <c r="Q1027" s="44">
        <f t="shared" si="942"/>
        <v>0</v>
      </c>
      <c r="R1027" s="44">
        <f t="shared" si="942"/>
        <v>0</v>
      </c>
      <c r="S1027" s="44">
        <f t="shared" si="942"/>
        <v>0</v>
      </c>
      <c r="T1027" s="44">
        <f t="shared" si="942"/>
        <v>0</v>
      </c>
      <c r="U1027" s="44">
        <f t="shared" si="942"/>
        <v>0</v>
      </c>
      <c r="V1027" s="44">
        <f t="shared" si="942"/>
        <v>0</v>
      </c>
      <c r="W1027" s="44">
        <f t="shared" si="942"/>
        <v>0</v>
      </c>
      <c r="X1027" s="44">
        <f t="shared" si="942"/>
        <v>0</v>
      </c>
      <c r="Y1027" s="44">
        <f t="shared" si="942"/>
        <v>0</v>
      </c>
      <c r="Z1027" s="45">
        <f>FUELUSE(Y1027,Z1009,Y1009,Z1018,Y1018,Z$7,$D1027,$E1027,$F1027,$G1027)</f>
        <v>0</v>
      </c>
      <c r="AA1027" s="45"/>
      <c r="AB1027" s="23" t="str">
        <f>LOWER(Settings!$C$4)&amp;".mit."&amp;$A1027&amp;IF($C1027="","","."&amp;$C1027&amp;"."&amp;$B1027)&amp;IF(INDEX(Variables!$D$5:$D$65,MATCH($A1027,Variables!$A$5:$A$65,0))="","","."&amp;INDEX(Variables!$D$5:$D$65,MATCH($A1027,Variables!$A$5:$A$65,0)))&amp;"."&amp;AB$5</f>
        <v>egy.mit.ener.ftr.gso.e.2</v>
      </c>
      <c r="AC1027" s="43">
        <f>INDEX(Inputs!$U$5:$U$132,MATCH($B1027&amp;"|"&amp;$C1027,Inputs!$A$5:$A$132,0))</f>
        <v>0</v>
      </c>
      <c r="AD1027" s="44">
        <f t="shared" ref="AD1027:AO1027" si="943">AC1027*(1/(1+$G1027))^(1+$E1027)*(1+AD$7)^$D1027*(AD1009/AC1009)^$E1027*((AD1009+AD1018)/(AC1009+AC1018))^($F1027*(1+$E1027))</f>
        <v>0</v>
      </c>
      <c r="AE1027" s="44">
        <f t="shared" si="943"/>
        <v>0</v>
      </c>
      <c r="AF1027" s="44">
        <f t="shared" si="943"/>
        <v>0</v>
      </c>
      <c r="AG1027" s="44">
        <f t="shared" si="943"/>
        <v>0</v>
      </c>
      <c r="AH1027" s="44">
        <f t="shared" si="943"/>
        <v>0</v>
      </c>
      <c r="AI1027" s="44">
        <f t="shared" si="943"/>
        <v>0</v>
      </c>
      <c r="AJ1027" s="44">
        <f t="shared" si="943"/>
        <v>0</v>
      </c>
      <c r="AK1027" s="44">
        <f t="shared" si="943"/>
        <v>0</v>
      </c>
      <c r="AL1027" s="44">
        <f t="shared" si="943"/>
        <v>0</v>
      </c>
      <c r="AM1027" s="44">
        <f t="shared" si="943"/>
        <v>0</v>
      </c>
      <c r="AN1027" s="44">
        <f t="shared" si="943"/>
        <v>0</v>
      </c>
      <c r="AO1027" s="44">
        <f t="shared" si="943"/>
        <v>0</v>
      </c>
      <c r="AP1027" s="45">
        <f>FUELUSE(AO1027,AP1009,AO1009,AP1018,AO1018,AP$7,$D1027,$E1027,$F1027,$G1027)</f>
        <v>0</v>
      </c>
    </row>
    <row r="1028" spans="1:42" hidden="1" outlineLevel="2" x14ac:dyDescent="0.25">
      <c r="A1028" s="5" t="s">
        <v>930</v>
      </c>
      <c r="B1028" s="5" t="s">
        <v>873</v>
      </c>
      <c r="C1028" s="5" t="s">
        <v>894</v>
      </c>
      <c r="D1028" s="37">
        <f>INDEX(Inputs!$N$5:$N$132,MATCH($B1028&amp;"|"&amp;$C1028,Inputs!$A$5:$A$132,0))</f>
        <v>0.5</v>
      </c>
      <c r="E1028" s="37">
        <f>INDEX(Inputs!$O$5:$O$132,MATCH($B1028&amp;"|"&amp;$C1028,Inputs!$A$5:$A$132,0))</f>
        <v>-0.7</v>
      </c>
      <c r="F1028" s="37">
        <f>INDEX(Inputs!$P$5:$P$132,MATCH($B1028&amp;"|"&amp;$C1028,Inputs!$A$5:$A$132,0))</f>
        <v>-1.2</v>
      </c>
      <c r="G1028" s="37">
        <f>INDEX(Inputs!$Q$5:$Q$132,MATCH($B1028&amp;"|"&amp;$C1028,Inputs!$A$5:$A$132,0))</f>
        <v>5.0000000000000001E-3</v>
      </c>
      <c r="H1028" s="5" t="str">
        <f>INDEX(Variables!$B$5:$B$65,MATCH($A1028,Variables!$A$5:$A$65,0))&amp;IF($C1028="",""," | "&amp;INDEX(Mapping!$B$5:$B$26,MATCH($C1028,Mapping!$A$5:$A$26,0))&amp;" | "&amp;INDEX(Mapping!$B$30:$B$41,MATCH($B1028,Mapping!$A$30:$A$41,0)))</f>
        <v>Fuel use | Fuel transformation | Diesel</v>
      </c>
      <c r="I1028" s="5" t="str">
        <f>INDEX(Variables!$C$5:$C$65,MATCH($A1028,Variables!$A$5:$A$65,0))</f>
        <v>ktoe</v>
      </c>
      <c r="J1028" s="5" t="str">
        <f>INDEX(Variables!$E$5:$E$65,MATCH($A1028,Variables!$A$5:$A$65,0))</f>
        <v>Inputs (base year), CPAT eq. 3.3.3</v>
      </c>
      <c r="K1028" s="5"/>
      <c r="L1028" s="23" t="str">
        <f>LOWER(Settings!$C$4)&amp;".mit."&amp;$A1028&amp;IF($C1028="","","."&amp;$C1028&amp;"."&amp;$B1028)&amp;IF(INDEX(Variables!$D$5:$D$65,MATCH($A1028,Variables!$A$5:$A$65,0))="","","."&amp;INDEX(Variables!$D$5:$D$65,MATCH($A1028,Variables!$A$5:$A$65,0)))&amp;"."&amp;L$5</f>
        <v>egy.mit.ener.ftr.die.e.1</v>
      </c>
      <c r="M1028" s="43">
        <f>INDEX(Inputs!$U$5:$U$132,MATCH($B1028&amp;"|"&amp;$C1028,Inputs!$A$5:$A$132,0))</f>
        <v>824.80009356756102</v>
      </c>
      <c r="N1028" s="44">
        <f t="shared" ref="N1028:Y1028" si="944">M1028*(1/(1+$G1028))^(1+$E1028)*(1+N$7)^$D1028*(N1010/M1010)^$E1028*((N1010+N1019)/(M1010+M1019))^($F1028*(1+$E1028))</f>
        <v>1266.0051624106436</v>
      </c>
      <c r="O1028" s="44">
        <f t="shared" si="944"/>
        <v>1455.3992663338322</v>
      </c>
      <c r="P1028" s="44">
        <f t="shared" si="944"/>
        <v>1484.7958574153886</v>
      </c>
      <c r="Q1028" s="44">
        <f t="shared" si="944"/>
        <v>1513.6780651568047</v>
      </c>
      <c r="R1028" s="44">
        <f t="shared" si="944"/>
        <v>1547.4793845723532</v>
      </c>
      <c r="S1028" s="44">
        <f t="shared" si="944"/>
        <v>1587.3546223765411</v>
      </c>
      <c r="T1028" s="44">
        <f t="shared" si="944"/>
        <v>1625.8741412502814</v>
      </c>
      <c r="U1028" s="44">
        <f t="shared" si="944"/>
        <v>1662.2812229339438</v>
      </c>
      <c r="V1028" s="44">
        <f t="shared" si="944"/>
        <v>1699.0727767299206</v>
      </c>
      <c r="W1028" s="44">
        <f t="shared" si="944"/>
        <v>1736.23823173713</v>
      </c>
      <c r="X1028" s="44">
        <f t="shared" si="944"/>
        <v>1773.7664822531569</v>
      </c>
      <c r="Y1028" s="44">
        <f t="shared" si="944"/>
        <v>1811.6458871599507</v>
      </c>
      <c r="Z1028" s="45">
        <f>FUELUSE(Y1028,Z1010,Y1010,Z1019,Y1019,Z$7,$D1028,$E1028,$F1028,$G1028)</f>
        <v>1849.8642699969751</v>
      </c>
      <c r="AA1028" s="45"/>
      <c r="AB1028" s="23" t="str">
        <f>LOWER(Settings!$C$4)&amp;".mit."&amp;$A1028&amp;IF($C1028="","","."&amp;$C1028&amp;"."&amp;$B1028)&amp;IF(INDEX(Variables!$D$5:$D$65,MATCH($A1028,Variables!$A$5:$A$65,0))="","","."&amp;INDEX(Variables!$D$5:$D$65,MATCH($A1028,Variables!$A$5:$A$65,0)))&amp;"."&amp;AB$5</f>
        <v>egy.mit.ener.ftr.die.e.2</v>
      </c>
      <c r="AC1028" s="43">
        <f>INDEX(Inputs!$U$5:$U$132,MATCH($B1028&amp;"|"&amp;$C1028,Inputs!$A$5:$A$132,0))</f>
        <v>824.80009356756102</v>
      </c>
      <c r="AD1028" s="44">
        <f t="shared" ref="AD1028:AO1028" si="945">AC1028*(1/(1+$G1028))^(1+$E1028)*(1+AD$7)^$D1028*(AD1010/AC1010)^$E1028*((AD1010+AD1019)/(AC1010+AC1019))^($F1028*(1+$E1028))</f>
        <v>1266.0051624106436</v>
      </c>
      <c r="AE1028" s="44">
        <f t="shared" si="945"/>
        <v>1455.3992663338322</v>
      </c>
      <c r="AF1028" s="44">
        <f t="shared" si="945"/>
        <v>1484.7958574153886</v>
      </c>
      <c r="AG1028" s="44">
        <f t="shared" si="945"/>
        <v>1513.6780651568047</v>
      </c>
      <c r="AH1028" s="44">
        <f t="shared" si="945"/>
        <v>1226.393373596788</v>
      </c>
      <c r="AI1028" s="44">
        <f t="shared" si="945"/>
        <v>1257.9949108458068</v>
      </c>
      <c r="AJ1028" s="44">
        <f t="shared" si="945"/>
        <v>1288.5220268590172</v>
      </c>
      <c r="AK1028" s="44">
        <f t="shared" si="945"/>
        <v>1317.3750146105663</v>
      </c>
      <c r="AL1028" s="44">
        <f t="shared" si="945"/>
        <v>1346.5327004767241</v>
      </c>
      <c r="AM1028" s="44">
        <f t="shared" si="945"/>
        <v>1375.9867069093509</v>
      </c>
      <c r="AN1028" s="44">
        <f t="shared" si="945"/>
        <v>1405.7282325247336</v>
      </c>
      <c r="AO1028" s="44">
        <f t="shared" si="945"/>
        <v>1435.7480516167466</v>
      </c>
      <c r="AP1028" s="45">
        <f>FUELUSE(AO1028,AP1010,AO1010,AP1019,AO1019,AP$7,$D1028,$E1028,$F1028,$G1028)</f>
        <v>1466.0365142148216</v>
      </c>
    </row>
    <row r="1029" spans="1:42" hidden="1" outlineLevel="2" x14ac:dyDescent="0.25">
      <c r="A1029" s="5" t="s">
        <v>930</v>
      </c>
      <c r="B1029" s="5" t="s">
        <v>874</v>
      </c>
      <c r="C1029" s="5" t="s">
        <v>894</v>
      </c>
      <c r="D1029" s="37">
        <f>INDEX(Inputs!$N$5:$N$132,MATCH($B1029&amp;"|"&amp;$C1029,Inputs!$A$5:$A$132,0))</f>
        <v>0.8</v>
      </c>
      <c r="E1029" s="37">
        <f>INDEX(Inputs!$O$5:$O$132,MATCH($B1029&amp;"|"&amp;$C1029,Inputs!$A$5:$A$132,0))</f>
        <v>-0.4</v>
      </c>
      <c r="F1029" s="37">
        <f>INDEX(Inputs!$P$5:$P$132,MATCH($B1029&amp;"|"&amp;$C1029,Inputs!$A$5:$A$132,0))</f>
        <v>-0.4</v>
      </c>
      <c r="G1029" s="37">
        <f>INDEX(Inputs!$Q$5:$Q$132,MATCH($B1029&amp;"|"&amp;$C1029,Inputs!$A$5:$A$132,0))</f>
        <v>5.0000000000000001E-3</v>
      </c>
      <c r="H1029" s="5" t="str">
        <f>INDEX(Variables!$B$5:$B$65,MATCH($A1029,Variables!$A$5:$A$65,0))&amp;IF($C1029="",""," | "&amp;INDEX(Mapping!$B$5:$B$26,MATCH($C1029,Mapping!$A$5:$A$26,0))&amp;" | "&amp;INDEX(Mapping!$B$30:$B$41,MATCH($B1029,Mapping!$A$30:$A$41,0)))</f>
        <v>Fuel use | Fuel transformation | LPG</v>
      </c>
      <c r="I1029" s="5" t="str">
        <f>INDEX(Variables!$C$5:$C$65,MATCH($A1029,Variables!$A$5:$A$65,0))</f>
        <v>ktoe</v>
      </c>
      <c r="J1029" s="5" t="str">
        <f>INDEX(Variables!$E$5:$E$65,MATCH($A1029,Variables!$A$5:$A$65,0))</f>
        <v>Inputs (base year), CPAT eq. 3.3.3</v>
      </c>
      <c r="K1029" s="5"/>
      <c r="L1029" s="23" t="str">
        <f>LOWER(Settings!$C$4)&amp;".mit."&amp;$A1029&amp;IF($C1029="","","."&amp;$C1029&amp;"."&amp;$B1029)&amp;IF(INDEX(Variables!$D$5:$D$65,MATCH($A1029,Variables!$A$5:$A$65,0))="","","."&amp;INDEX(Variables!$D$5:$D$65,MATCH($A1029,Variables!$A$5:$A$65,0)))&amp;"."&amp;L$5</f>
        <v>egy.mit.ener.ftr.lpg.e.1</v>
      </c>
      <c r="M1029" s="43">
        <f>INDEX(Inputs!$U$5:$U$132,MATCH($B1029&amp;"|"&amp;$C1029,Inputs!$A$5:$A$132,0))</f>
        <v>2465.7623559048998</v>
      </c>
      <c r="N1029" s="44">
        <f t="shared" ref="N1029:Y1029" si="946">M1029*(1/(1+$G1029))^(1+$E1029)*(1+N$7)^$D1029*(N1011/M1011)^$E1029*((N1011+N1020)/(M1011+M1020))^($F1029*(1+$E1029))</f>
        <v>3620.3572659873489</v>
      </c>
      <c r="O1029" s="44">
        <f t="shared" si="946"/>
        <v>4191.7846073308829</v>
      </c>
      <c r="P1029" s="44">
        <f t="shared" si="946"/>
        <v>4325.4807541251157</v>
      </c>
      <c r="Q1029" s="44">
        <f t="shared" si="946"/>
        <v>4458.2178788723932</v>
      </c>
      <c r="R1029" s="44">
        <f t="shared" si="946"/>
        <v>4615.8058049955534</v>
      </c>
      <c r="S1029" s="44">
        <f t="shared" si="946"/>
        <v>4804.6985379855469</v>
      </c>
      <c r="T1029" s="44">
        <f t="shared" si="946"/>
        <v>4989.6140854235946</v>
      </c>
      <c r="U1029" s="44">
        <f t="shared" si="946"/>
        <v>5166.4847290183097</v>
      </c>
      <c r="V1029" s="44">
        <f t="shared" si="946"/>
        <v>5347.4556874975897</v>
      </c>
      <c r="W1029" s="44">
        <f t="shared" si="946"/>
        <v>5532.520104443247</v>
      </c>
      <c r="X1029" s="44">
        <f t="shared" si="946"/>
        <v>5721.6657002014854</v>
      </c>
      <c r="Y1029" s="44">
        <f t="shared" si="946"/>
        <v>5914.8745992030654</v>
      </c>
      <c r="Z1029" s="45">
        <f>FUELUSE(Y1029,Z1011,Y1011,Z1020,Y1020,Z$7,$D1029,$E1029,$F1029,$G1029)</f>
        <v>6112.1231629172153</v>
      </c>
      <c r="AA1029" s="45"/>
      <c r="AB1029" s="23" t="str">
        <f>LOWER(Settings!$C$4)&amp;".mit."&amp;$A1029&amp;IF($C1029="","","."&amp;$C1029&amp;"."&amp;$B1029)&amp;IF(INDEX(Variables!$D$5:$D$65,MATCH($A1029,Variables!$A$5:$A$65,0))="","","."&amp;INDEX(Variables!$D$5:$D$65,MATCH($A1029,Variables!$A$5:$A$65,0)))&amp;"."&amp;AB$5</f>
        <v>egy.mit.ener.ftr.lpg.e.2</v>
      </c>
      <c r="AC1029" s="43">
        <f>INDEX(Inputs!$U$5:$U$132,MATCH($B1029&amp;"|"&amp;$C1029,Inputs!$A$5:$A$132,0))</f>
        <v>2465.7623559048998</v>
      </c>
      <c r="AD1029" s="44">
        <f t="shared" ref="AD1029:AO1029" si="947">AC1029*(1/(1+$G1029))^(1+$E1029)*(1+AD$7)^$D1029*(AD1011/AC1011)^$E1029*((AD1011+AD1020)/(AC1011+AC1020))^($F1029*(1+$E1029))</f>
        <v>3620.3572659873489</v>
      </c>
      <c r="AE1029" s="44">
        <f t="shared" si="947"/>
        <v>4191.7846073308829</v>
      </c>
      <c r="AF1029" s="44">
        <f t="shared" si="947"/>
        <v>4325.4807541251157</v>
      </c>
      <c r="AG1029" s="44">
        <f t="shared" si="947"/>
        <v>4458.2178788723932</v>
      </c>
      <c r="AH1029" s="44">
        <f t="shared" si="947"/>
        <v>3575.3358829312888</v>
      </c>
      <c r="AI1029" s="44">
        <f t="shared" si="947"/>
        <v>3721.6494400469642</v>
      </c>
      <c r="AJ1029" s="44">
        <f t="shared" si="947"/>
        <v>3864.8823272173049</v>
      </c>
      <c r="AK1029" s="44">
        <f t="shared" si="947"/>
        <v>4001.8837491568802</v>
      </c>
      <c r="AL1029" s="44">
        <f t="shared" si="947"/>
        <v>4142.0612152277399</v>
      </c>
      <c r="AM1029" s="44">
        <f t="shared" si="947"/>
        <v>4285.4094145483141</v>
      </c>
      <c r="AN1029" s="44">
        <f t="shared" si="947"/>
        <v>4431.918835477798</v>
      </c>
      <c r="AO1029" s="44">
        <f t="shared" si="947"/>
        <v>4581.5756318608646</v>
      </c>
      <c r="AP1029" s="45">
        <f>FUELUSE(AO1029,AP1011,AO1011,AP1020,AO1020,AP$7,$D1029,$E1029,$F1029,$G1029)</f>
        <v>4734.3614936362046</v>
      </c>
    </row>
    <row r="1030" spans="1:42" hidden="1" outlineLevel="2" x14ac:dyDescent="0.25">
      <c r="A1030" s="5" t="s">
        <v>930</v>
      </c>
      <c r="B1030" s="5" t="s">
        <v>875</v>
      </c>
      <c r="C1030" s="5" t="s">
        <v>894</v>
      </c>
      <c r="D1030" s="37">
        <f>INDEX(Inputs!$N$5:$N$132,MATCH($B1030&amp;"|"&amp;$C1030,Inputs!$A$5:$A$132,0))</f>
        <v>0.8</v>
      </c>
      <c r="E1030" s="37">
        <f>INDEX(Inputs!$O$5:$O$132,MATCH($B1030&amp;"|"&amp;$C1030,Inputs!$A$5:$A$132,0))</f>
        <v>-0.4</v>
      </c>
      <c r="F1030" s="37">
        <f>INDEX(Inputs!$P$5:$P$132,MATCH($B1030&amp;"|"&amp;$C1030,Inputs!$A$5:$A$132,0))</f>
        <v>-0.4</v>
      </c>
      <c r="G1030" s="37">
        <f>INDEX(Inputs!$Q$5:$Q$132,MATCH($B1030&amp;"|"&amp;$C1030,Inputs!$A$5:$A$132,0))</f>
        <v>5.0000000000000001E-3</v>
      </c>
      <c r="H1030" s="5" t="str">
        <f>INDEX(Variables!$B$5:$B$65,MATCH($A1030,Variables!$A$5:$A$65,0))&amp;IF($C1030="",""," | "&amp;INDEX(Mapping!$B$5:$B$26,MATCH($C1030,Mapping!$A$5:$A$26,0))&amp;" | "&amp;INDEX(Mapping!$B$30:$B$41,MATCH($B1030,Mapping!$A$30:$A$41,0)))</f>
        <v>Fuel use | Fuel transformation | Kerosene</v>
      </c>
      <c r="I1030" s="5" t="str">
        <f>INDEX(Variables!$C$5:$C$65,MATCH($A1030,Variables!$A$5:$A$65,0))</f>
        <v>ktoe</v>
      </c>
      <c r="J1030" s="5" t="str">
        <f>INDEX(Variables!$E$5:$E$65,MATCH($A1030,Variables!$A$5:$A$65,0))</f>
        <v>Inputs (base year), CPAT eq. 3.3.3</v>
      </c>
      <c r="K1030" s="5"/>
      <c r="L1030" s="23" t="str">
        <f>LOWER(Settings!$C$4)&amp;".mit."&amp;$A1030&amp;IF($C1030="","","."&amp;$C1030&amp;"."&amp;$B1030)&amp;IF(INDEX(Variables!$D$5:$D$65,MATCH($A1030,Variables!$A$5:$A$65,0))="","","."&amp;INDEX(Variables!$D$5:$D$65,MATCH($A1030,Variables!$A$5:$A$65,0)))&amp;"."&amp;L$5</f>
        <v>egy.mit.ener.ftr.ker.e.1</v>
      </c>
      <c r="M1030" s="43">
        <f>INDEX(Inputs!$U$5:$U$132,MATCH($B1030&amp;"|"&amp;$C1030,Inputs!$A$5:$A$132,0))</f>
        <v>0</v>
      </c>
      <c r="N1030" s="44">
        <f t="shared" ref="N1030:Y1030" si="948">M1030*(1/(1+$G1030))^(1+$E1030)*(1+N$7)^$D1030*(N1012/M1012)^$E1030*((N1012+N1021)/(M1012+M1021))^($F1030*(1+$E1030))</f>
        <v>0</v>
      </c>
      <c r="O1030" s="44">
        <f t="shared" si="948"/>
        <v>0</v>
      </c>
      <c r="P1030" s="44">
        <f t="shared" si="948"/>
        <v>0</v>
      </c>
      <c r="Q1030" s="44">
        <f t="shared" si="948"/>
        <v>0</v>
      </c>
      <c r="R1030" s="44">
        <f t="shared" si="948"/>
        <v>0</v>
      </c>
      <c r="S1030" s="44">
        <f t="shared" si="948"/>
        <v>0</v>
      </c>
      <c r="T1030" s="44">
        <f t="shared" si="948"/>
        <v>0</v>
      </c>
      <c r="U1030" s="44">
        <f t="shared" si="948"/>
        <v>0</v>
      </c>
      <c r="V1030" s="44">
        <f t="shared" si="948"/>
        <v>0</v>
      </c>
      <c r="W1030" s="44">
        <f t="shared" si="948"/>
        <v>0</v>
      </c>
      <c r="X1030" s="44">
        <f t="shared" si="948"/>
        <v>0</v>
      </c>
      <c r="Y1030" s="44">
        <f t="shared" si="948"/>
        <v>0</v>
      </c>
      <c r="Z1030" s="45">
        <f>FUELUSE(Y1030,Z1012,Y1012,Z1021,Y1021,Z$7,$D1030,$E1030,$F1030,$G1030)</f>
        <v>0</v>
      </c>
      <c r="AA1030" s="45"/>
      <c r="AB1030" s="23" t="str">
        <f>LOWER(Settings!$C$4)&amp;".mit."&amp;$A1030&amp;IF($C1030="","","."&amp;$C1030&amp;"."&amp;$B1030)&amp;IF(INDEX(Variables!$D$5:$D$65,MATCH($A1030,Variables!$A$5:$A$65,0))="","","."&amp;INDEX(Variables!$D$5:$D$65,MATCH($A1030,Variables!$A$5:$A$65,0)))&amp;"."&amp;AB$5</f>
        <v>egy.mit.ener.ftr.ker.e.2</v>
      </c>
      <c r="AC1030" s="43">
        <f>INDEX(Inputs!$U$5:$U$132,MATCH($B1030&amp;"|"&amp;$C1030,Inputs!$A$5:$A$132,0))</f>
        <v>0</v>
      </c>
      <c r="AD1030" s="44">
        <f t="shared" ref="AD1030:AO1030" si="949">AC1030*(1/(1+$G1030))^(1+$E1030)*(1+AD$7)^$D1030*(AD1012/AC1012)^$E1030*((AD1012+AD1021)/(AC1012+AC1021))^($F1030*(1+$E1030))</f>
        <v>0</v>
      </c>
      <c r="AE1030" s="44">
        <f t="shared" si="949"/>
        <v>0</v>
      </c>
      <c r="AF1030" s="44">
        <f t="shared" si="949"/>
        <v>0</v>
      </c>
      <c r="AG1030" s="44">
        <f t="shared" si="949"/>
        <v>0</v>
      </c>
      <c r="AH1030" s="44">
        <f t="shared" si="949"/>
        <v>0</v>
      </c>
      <c r="AI1030" s="44">
        <f t="shared" si="949"/>
        <v>0</v>
      </c>
      <c r="AJ1030" s="44">
        <f t="shared" si="949"/>
        <v>0</v>
      </c>
      <c r="AK1030" s="44">
        <f t="shared" si="949"/>
        <v>0</v>
      </c>
      <c r="AL1030" s="44">
        <f t="shared" si="949"/>
        <v>0</v>
      </c>
      <c r="AM1030" s="44">
        <f t="shared" si="949"/>
        <v>0</v>
      </c>
      <c r="AN1030" s="44">
        <f t="shared" si="949"/>
        <v>0</v>
      </c>
      <c r="AO1030" s="44">
        <f t="shared" si="949"/>
        <v>0</v>
      </c>
      <c r="AP1030" s="45">
        <f>FUELUSE(AO1030,AP1012,AO1012,AP1021,AO1021,AP$7,$D1030,$E1030,$F1030,$G1030)</f>
        <v>0</v>
      </c>
    </row>
    <row r="1031" spans="1:42" hidden="1" outlineLevel="2" x14ac:dyDescent="0.25">
      <c r="A1031" s="5" t="s">
        <v>930</v>
      </c>
      <c r="B1031" s="5" t="s">
        <v>876</v>
      </c>
      <c r="C1031" s="5" t="s">
        <v>894</v>
      </c>
      <c r="D1031" s="37">
        <f>INDEX(Inputs!$N$5:$N$132,MATCH($B1031&amp;"|"&amp;$C1031,Inputs!$A$5:$A$132,0))</f>
        <v>0.8</v>
      </c>
      <c r="E1031" s="37">
        <f>INDEX(Inputs!$O$5:$O$132,MATCH($B1031&amp;"|"&amp;$C1031,Inputs!$A$5:$A$132,0))</f>
        <v>-0.4</v>
      </c>
      <c r="F1031" s="37">
        <f>INDEX(Inputs!$P$5:$P$132,MATCH($B1031&amp;"|"&amp;$C1031,Inputs!$A$5:$A$132,0))</f>
        <v>-0.4</v>
      </c>
      <c r="G1031" s="37">
        <f>INDEX(Inputs!$Q$5:$Q$132,MATCH($B1031&amp;"|"&amp;$C1031,Inputs!$A$5:$A$132,0))</f>
        <v>5.0000000000000001E-3</v>
      </c>
      <c r="H1031" s="5" t="str">
        <f>INDEX(Variables!$B$5:$B$65,MATCH($A1031,Variables!$A$5:$A$65,0))&amp;IF($C1031="",""," | "&amp;INDEX(Mapping!$B$5:$B$26,MATCH($C1031,Mapping!$A$5:$A$26,0))&amp;" | "&amp;INDEX(Mapping!$B$30:$B$41,MATCH($B1031,Mapping!$A$30:$A$41,0)))</f>
        <v>Fuel use | Fuel transformation | Other oil products</v>
      </c>
      <c r="I1031" s="5" t="str">
        <f>INDEX(Variables!$C$5:$C$65,MATCH($A1031,Variables!$A$5:$A$65,0))</f>
        <v>ktoe</v>
      </c>
      <c r="J1031" s="5" t="str">
        <f>INDEX(Variables!$E$5:$E$65,MATCH($A1031,Variables!$A$5:$A$65,0))</f>
        <v>Inputs (base year), CPAT eq. 3.3.3</v>
      </c>
      <c r="K1031" s="5"/>
      <c r="L1031" s="23" t="str">
        <f>LOWER(Settings!$C$4)&amp;".mit."&amp;$A1031&amp;IF($C1031="","","."&amp;$C1031&amp;"."&amp;$B1031)&amp;IF(INDEX(Variables!$D$5:$D$65,MATCH($A1031,Variables!$A$5:$A$65,0))="","","."&amp;INDEX(Variables!$D$5:$D$65,MATCH($A1031,Variables!$A$5:$A$65,0)))&amp;"."&amp;L$5</f>
        <v>egy.mit.ener.ftr.oop.e.1</v>
      </c>
      <c r="M1031" s="43">
        <f>INDEX(Inputs!$U$5:$U$132,MATCH($B1031&amp;"|"&amp;$C1031,Inputs!$A$5:$A$132,0))</f>
        <v>293.09921221965601</v>
      </c>
      <c r="N1031" s="44">
        <f t="shared" ref="N1031:Y1031" si="950">M1031*(1/(1+$G1031))^(1+$E1031)*(1+N$7)^$D1031*(N1013/M1013)^$E1031*((N1013+N1022)/(M1013+M1022))^($F1031*(1+$E1031))</f>
        <v>348.3680557023518</v>
      </c>
      <c r="O1031" s="44">
        <f t="shared" si="950"/>
        <v>383.81697512140499</v>
      </c>
      <c r="P1031" s="44">
        <f t="shared" si="950"/>
        <v>396.05874216215574</v>
      </c>
      <c r="Q1031" s="44">
        <f t="shared" si="950"/>
        <v>408.21269721454883</v>
      </c>
      <c r="R1031" s="44">
        <f t="shared" si="950"/>
        <v>422.64209347085142</v>
      </c>
      <c r="S1031" s="44">
        <f t="shared" si="950"/>
        <v>439.93788612008279</v>
      </c>
      <c r="T1031" s="44">
        <f t="shared" si="950"/>
        <v>456.86951136305601</v>
      </c>
      <c r="U1031" s="44">
        <f t="shared" si="950"/>
        <v>473.06451224491815</v>
      </c>
      <c r="V1031" s="44">
        <f t="shared" si="950"/>
        <v>489.63495475927419</v>
      </c>
      <c r="W1031" s="44">
        <f t="shared" si="950"/>
        <v>506.5802111043796</v>
      </c>
      <c r="X1031" s="44">
        <f t="shared" si="950"/>
        <v>523.89915690481507</v>
      </c>
      <c r="Y1031" s="44">
        <f t="shared" si="950"/>
        <v>541.59015540021312</v>
      </c>
      <c r="Z1031" s="45">
        <f>FUELUSE(Y1031,Z1013,Y1013,Z1022,Y1022,Z$7,$D1031,$E1031,$F1031,$G1031)</f>
        <v>559.65104214983387</v>
      </c>
      <c r="AA1031" s="45"/>
      <c r="AB1031" s="23" t="str">
        <f>LOWER(Settings!$C$4)&amp;".mit."&amp;$A1031&amp;IF($C1031="","","."&amp;$C1031&amp;"."&amp;$B1031)&amp;IF(INDEX(Variables!$D$5:$D$65,MATCH($A1031,Variables!$A$5:$A$65,0))="","","."&amp;INDEX(Variables!$D$5:$D$65,MATCH($A1031,Variables!$A$5:$A$65,0)))&amp;"."&amp;AB$5</f>
        <v>egy.mit.ener.ftr.oop.e.2</v>
      </c>
      <c r="AC1031" s="43">
        <f>INDEX(Inputs!$U$5:$U$132,MATCH($B1031&amp;"|"&amp;$C1031,Inputs!$A$5:$A$132,0))</f>
        <v>293.09921221965601</v>
      </c>
      <c r="AD1031" s="44">
        <f t="shared" ref="AD1031:AO1031" si="951">AC1031*(1/(1+$G1031))^(1+$E1031)*(1+AD$7)^$D1031*(AD1013/AC1013)^$E1031*((AD1013+AD1022)/(AC1013+AC1022))^($F1031*(1+$E1031))</f>
        <v>348.3680557023518</v>
      </c>
      <c r="AE1031" s="44">
        <f t="shared" si="951"/>
        <v>383.81697512140499</v>
      </c>
      <c r="AF1031" s="44">
        <f t="shared" si="951"/>
        <v>396.05874216215574</v>
      </c>
      <c r="AG1031" s="44">
        <f t="shared" si="951"/>
        <v>408.21269721454883</v>
      </c>
      <c r="AH1031" s="44">
        <f t="shared" si="951"/>
        <v>339.97375913194139</v>
      </c>
      <c r="AI1031" s="44">
        <f t="shared" si="951"/>
        <v>353.88651352854367</v>
      </c>
      <c r="AJ1031" s="44">
        <f t="shared" si="951"/>
        <v>367.50633126793281</v>
      </c>
      <c r="AK1031" s="44">
        <f t="shared" si="951"/>
        <v>380.53360757100057</v>
      </c>
      <c r="AL1031" s="44">
        <f t="shared" si="951"/>
        <v>393.86288953111347</v>
      </c>
      <c r="AM1031" s="44">
        <f t="shared" si="951"/>
        <v>407.49367214386615</v>
      </c>
      <c r="AN1031" s="44">
        <f t="shared" si="951"/>
        <v>421.42505096044982</v>
      </c>
      <c r="AO1031" s="44">
        <f t="shared" si="951"/>
        <v>435.6557093690468</v>
      </c>
      <c r="AP1031" s="45">
        <f>FUELUSE(AO1031,AP1013,AO1013,AP1022,AO1022,AP$7,$D1031,$E1031,$F1031,$G1031)</f>
        <v>450.18390629117459</v>
      </c>
    </row>
    <row r="1032" spans="1:42" hidden="1" outlineLevel="2" x14ac:dyDescent="0.25">
      <c r="A1032" s="5" t="s">
        <v>930</v>
      </c>
      <c r="B1032" s="5" t="s">
        <v>877</v>
      </c>
      <c r="C1032" s="5" t="s">
        <v>894</v>
      </c>
      <c r="D1032" s="37">
        <f>INDEX(Inputs!$N$5:$N$132,MATCH($B1032&amp;"|"&amp;$C1032,Inputs!$A$5:$A$132,0))</f>
        <v>0.1</v>
      </c>
      <c r="E1032" s="37">
        <f>INDEX(Inputs!$O$5:$O$132,MATCH($B1032&amp;"|"&amp;$C1032,Inputs!$A$5:$A$132,0))</f>
        <v>-0.3</v>
      </c>
      <c r="F1032" s="37">
        <f>INDEX(Inputs!$P$5:$P$132,MATCH($B1032&amp;"|"&amp;$C1032,Inputs!$A$5:$A$132,0))</f>
        <v>-0.2</v>
      </c>
      <c r="G1032" s="37">
        <f>INDEX(Inputs!$Q$5:$Q$132,MATCH($B1032&amp;"|"&amp;$C1032,Inputs!$A$5:$A$132,0))</f>
        <v>5.0000000000000001E-3</v>
      </c>
      <c r="H1032" s="5" t="str">
        <f>INDEX(Variables!$B$5:$B$65,MATCH($A1032,Variables!$A$5:$A$65,0))&amp;IF($C1032="",""," | "&amp;INDEX(Mapping!$B$5:$B$26,MATCH($C1032,Mapping!$A$5:$A$26,0))&amp;" | "&amp;INDEX(Mapping!$B$30:$B$41,MATCH($B1032,Mapping!$A$30:$A$41,0)))</f>
        <v>Fuel use | Fuel transformation | Biomass</v>
      </c>
      <c r="I1032" s="5" t="str">
        <f>INDEX(Variables!$C$5:$C$65,MATCH($A1032,Variables!$A$5:$A$65,0))</f>
        <v>ktoe</v>
      </c>
      <c r="J1032" s="5" t="str">
        <f>INDEX(Variables!$E$5:$E$65,MATCH($A1032,Variables!$A$5:$A$65,0))</f>
        <v>Inputs (base year), CPAT eq. 3.3.3</v>
      </c>
      <c r="K1032" s="5"/>
      <c r="L1032" s="23" t="str">
        <f>LOWER(Settings!$C$4)&amp;".mit."&amp;$A1032&amp;IF($C1032="","","."&amp;$C1032&amp;"."&amp;$B1032)&amp;IF(INDEX(Variables!$D$5:$D$65,MATCH($A1032,Variables!$A$5:$A$65,0))="","","."&amp;INDEX(Variables!$D$5:$D$65,MATCH($A1032,Variables!$A$5:$A$65,0)))&amp;"."&amp;L$5</f>
        <v>egy.mit.ener.ftr.bio.e.1</v>
      </c>
      <c r="M1032" s="43">
        <f>INDEX(Inputs!$U$5:$U$132,MATCH($B1032&amp;"|"&amp;$C1032,Inputs!$A$5:$A$132,0))</f>
        <v>0</v>
      </c>
      <c r="N1032" s="44">
        <f t="shared" ref="N1032:Y1032" si="952">M1032*(1/(1+$G1032))^(1+$E1032)*(1+N$7)^$D1032*(N1014/M1014)^$E1032*((N1014+N1023)/(M1014+M1023))^($F1032*(1+$E1032))</f>
        <v>0</v>
      </c>
      <c r="O1032" s="44">
        <f t="shared" si="952"/>
        <v>0</v>
      </c>
      <c r="P1032" s="44">
        <f t="shared" si="952"/>
        <v>0</v>
      </c>
      <c r="Q1032" s="44">
        <f t="shared" si="952"/>
        <v>0</v>
      </c>
      <c r="R1032" s="44">
        <f t="shared" si="952"/>
        <v>0</v>
      </c>
      <c r="S1032" s="44">
        <f t="shared" si="952"/>
        <v>0</v>
      </c>
      <c r="T1032" s="44">
        <f t="shared" si="952"/>
        <v>0</v>
      </c>
      <c r="U1032" s="44">
        <f t="shared" si="952"/>
        <v>0</v>
      </c>
      <c r="V1032" s="44">
        <f t="shared" si="952"/>
        <v>0</v>
      </c>
      <c r="W1032" s="44">
        <f t="shared" si="952"/>
        <v>0</v>
      </c>
      <c r="X1032" s="44">
        <f t="shared" si="952"/>
        <v>0</v>
      </c>
      <c r="Y1032" s="44">
        <f t="shared" si="952"/>
        <v>0</v>
      </c>
      <c r="Z1032" s="45">
        <f>FUELUSE(Y1032,Z1014,Y1014,Z1023,Y1023,Z$7,$D1032,$E1032,$F1032,$G1032)</f>
        <v>0</v>
      </c>
      <c r="AA1032" s="45"/>
      <c r="AB1032" s="23" t="str">
        <f>LOWER(Settings!$C$4)&amp;".mit."&amp;$A1032&amp;IF($C1032="","","."&amp;$C1032&amp;"."&amp;$B1032)&amp;IF(INDEX(Variables!$D$5:$D$65,MATCH($A1032,Variables!$A$5:$A$65,0))="","","."&amp;INDEX(Variables!$D$5:$D$65,MATCH($A1032,Variables!$A$5:$A$65,0)))&amp;"."&amp;AB$5</f>
        <v>egy.mit.ener.ftr.bio.e.2</v>
      </c>
      <c r="AC1032" s="43">
        <f>INDEX(Inputs!$U$5:$U$132,MATCH($B1032&amp;"|"&amp;$C1032,Inputs!$A$5:$A$132,0))</f>
        <v>0</v>
      </c>
      <c r="AD1032" s="44">
        <f t="shared" ref="AD1032:AO1032" si="953">AC1032*(1/(1+$G1032))^(1+$E1032)*(1+AD$7)^$D1032*(AD1014/AC1014)^$E1032*((AD1014+AD1023)/(AC1014+AC1023))^($F1032*(1+$E1032))</f>
        <v>0</v>
      </c>
      <c r="AE1032" s="44">
        <f t="shared" si="953"/>
        <v>0</v>
      </c>
      <c r="AF1032" s="44">
        <f t="shared" si="953"/>
        <v>0</v>
      </c>
      <c r="AG1032" s="44">
        <f t="shared" si="953"/>
        <v>0</v>
      </c>
      <c r="AH1032" s="44">
        <f t="shared" si="953"/>
        <v>0</v>
      </c>
      <c r="AI1032" s="44">
        <f t="shared" si="953"/>
        <v>0</v>
      </c>
      <c r="AJ1032" s="44">
        <f t="shared" si="953"/>
        <v>0</v>
      </c>
      <c r="AK1032" s="44">
        <f t="shared" si="953"/>
        <v>0</v>
      </c>
      <c r="AL1032" s="44">
        <f t="shared" si="953"/>
        <v>0</v>
      </c>
      <c r="AM1032" s="44">
        <f t="shared" si="953"/>
        <v>0</v>
      </c>
      <c r="AN1032" s="44">
        <f t="shared" si="953"/>
        <v>0</v>
      </c>
      <c r="AO1032" s="44">
        <f t="shared" si="953"/>
        <v>0</v>
      </c>
      <c r="AP1032" s="45">
        <f>FUELUSE(AO1032,AP1014,AO1014,AP1023,AO1023,AP$7,$D1032,$E1032,$F1032,$G1032)</f>
        <v>0</v>
      </c>
    </row>
    <row r="1033" spans="1:42" hidden="1" outlineLevel="2" x14ac:dyDescent="0.25"/>
    <row r="1035" spans="1:42" x14ac:dyDescent="0.25">
      <c r="A1035" s="18" t="s">
        <v>939</v>
      </c>
      <c r="B1035" s="19"/>
      <c r="C1035" s="19"/>
      <c r="D1035" s="19"/>
      <c r="E1035" s="19"/>
      <c r="F1035" s="19"/>
      <c r="G1035" s="19"/>
      <c r="H1035" s="19"/>
      <c r="I1035" s="19"/>
      <c r="J1035" s="19"/>
      <c r="K1035" s="19"/>
      <c r="L1035" s="19"/>
      <c r="M1035" s="19"/>
      <c r="N1035" s="19"/>
      <c r="O1035" s="19"/>
      <c r="P1035" s="19"/>
      <c r="Q1035" s="19"/>
      <c r="R1035" s="19"/>
      <c r="S1035" s="19"/>
      <c r="T1035" s="19"/>
      <c r="U1035" s="19"/>
      <c r="V1035" s="19"/>
      <c r="W1035" s="19"/>
      <c r="X1035" s="19"/>
      <c r="Y1035" s="19"/>
      <c r="Z1035" s="19"/>
      <c r="AA1035" s="19"/>
      <c r="AB1035" s="19"/>
      <c r="AC1035" s="19"/>
      <c r="AD1035" s="19"/>
      <c r="AE1035" s="19"/>
      <c r="AF1035" s="19"/>
      <c r="AG1035" s="19"/>
      <c r="AH1035" s="19"/>
      <c r="AI1035" s="19"/>
      <c r="AJ1035" s="19"/>
      <c r="AK1035" s="19"/>
      <c r="AL1035" s="19"/>
      <c r="AM1035" s="19"/>
      <c r="AN1035" s="19"/>
      <c r="AO1035" s="19"/>
      <c r="AP1035" s="19"/>
    </row>
    <row r="1036" spans="1:42" x14ac:dyDescent="0.25">
      <c r="A1036" s="7" t="s">
        <v>930</v>
      </c>
      <c r="B1036" s="7" t="s">
        <v>870</v>
      </c>
      <c r="C1036" s="7" t="s">
        <v>895</v>
      </c>
      <c r="H1036" s="7" t="str">
        <f>INDEX(Variables!$B$5:$B$65,MATCH($A1036,Variables!$A$5:$A$65,0))&amp;IF($C1036="",""," | "&amp;INDEX(Mapping!$B$5:$B$26,MATCH($C1036,Mapping!$A$5:$A$26,0))&amp;" | "&amp;INDEX(Mapping!$B$30:$B$41,MATCH($B1036,Mapping!$A$30:$A$41,0)))</f>
        <v>Fuel use | Other energy use | All fuels</v>
      </c>
      <c r="I1036" s="7" t="str">
        <f>INDEX(Variables!$C$5:$C$65,MATCH($A1036,Variables!$A$5:$A$65,0))</f>
        <v>ktoe</v>
      </c>
      <c r="J1036" s="7" t="str">
        <f>INDEX(Variables!$E$5:$E$65,MATCH($A1036,Variables!$A$5:$A$65,0))</f>
        <v>Inputs (base year), CPAT eq. 3.3.3</v>
      </c>
      <c r="K1036" s="7"/>
      <c r="L1036" s="28" t="str">
        <f>LOWER(Settings!$C$4)&amp;".mit."&amp;$A1036&amp;IF($C1036="","","."&amp;$C1036&amp;"."&amp;$B1036)&amp;IF(INDEX(Variables!$D$5:$D$65,MATCH($A1036,Variables!$A$5:$A$65,0))="","","."&amp;INDEX(Variables!$D$5:$D$65,MATCH($A1036,Variables!$A$5:$A$65,0)))&amp;"."&amp;L$5</f>
        <v>egy.mit.ener.oen.all.e.1</v>
      </c>
      <c r="M1036" s="41">
        <f t="shared" ref="M1036:Z1036" si="954">SUMIFS(M1037:M1091,$A1037:$A1091,"ener",$B1037:$B1091,"&lt;&gt;all")</f>
        <v>100.678839675172</v>
      </c>
      <c r="N1036" s="42">
        <f t="shared" si="954"/>
        <v>119.66354792425592</v>
      </c>
      <c r="O1036" s="42">
        <f t="shared" si="954"/>
        <v>131.84016227890072</v>
      </c>
      <c r="P1036" s="42">
        <f t="shared" si="954"/>
        <v>136.04517836169012</v>
      </c>
      <c r="Q1036" s="42">
        <f t="shared" si="954"/>
        <v>140.22003124809808</v>
      </c>
      <c r="R1036" s="42">
        <f t="shared" si="954"/>
        <v>145.17649244530219</v>
      </c>
      <c r="S1036" s="42">
        <f t="shared" si="954"/>
        <v>151.11755356928091</v>
      </c>
      <c r="T1036" s="42">
        <f t="shared" si="954"/>
        <v>156.93352410829377</v>
      </c>
      <c r="U1036" s="42">
        <f t="shared" si="954"/>
        <v>162.4964660383537</v>
      </c>
      <c r="V1036" s="42">
        <f t="shared" si="954"/>
        <v>168.18837122163768</v>
      </c>
      <c r="W1036" s="42">
        <f t="shared" si="954"/>
        <v>174.00902400983082</v>
      </c>
      <c r="X1036" s="42">
        <f t="shared" si="954"/>
        <v>179.95803818281433</v>
      </c>
      <c r="Y1036" s="42">
        <f t="shared" si="954"/>
        <v>186.03485151753284</v>
      </c>
      <c r="Z1036" s="42">
        <f t="shared" si="954"/>
        <v>192.23872053405481</v>
      </c>
      <c r="AA1036" s="42"/>
      <c r="AB1036" s="28" t="str">
        <f>LOWER(Settings!$C$4)&amp;".mit."&amp;$A1036&amp;IF($C1036="","","."&amp;$C1036&amp;"."&amp;$B1036)&amp;IF(INDEX(Variables!$D$5:$D$65,MATCH($A1036,Variables!$A$5:$A$65,0))="","","."&amp;INDEX(Variables!$D$5:$D$65,MATCH($A1036,Variables!$A$5:$A$65,0)))&amp;"."&amp;AB$5</f>
        <v>egy.mit.ener.oen.all.e.2</v>
      </c>
      <c r="AC1036" s="41">
        <f t="shared" ref="AC1036:AP1036" si="955">SUMIFS(AC1037:AC1091,$A1037:$A1091,"ener",$B1037:$B1091,"&lt;&gt;all")</f>
        <v>100.678839675172</v>
      </c>
      <c r="AD1036" s="42">
        <f t="shared" si="955"/>
        <v>119.66354792425592</v>
      </c>
      <c r="AE1036" s="42">
        <f t="shared" si="955"/>
        <v>131.84016227890072</v>
      </c>
      <c r="AF1036" s="42">
        <f t="shared" si="955"/>
        <v>136.04517836169012</v>
      </c>
      <c r="AG1036" s="42">
        <f t="shared" si="955"/>
        <v>140.22003124809808</v>
      </c>
      <c r="AH1036" s="42">
        <f t="shared" si="955"/>
        <v>145.17649244530219</v>
      </c>
      <c r="AI1036" s="42">
        <f t="shared" si="955"/>
        <v>151.11755356928091</v>
      </c>
      <c r="AJ1036" s="42">
        <f t="shared" si="955"/>
        <v>156.93352410829377</v>
      </c>
      <c r="AK1036" s="42">
        <f t="shared" si="955"/>
        <v>162.4964660383537</v>
      </c>
      <c r="AL1036" s="42">
        <f t="shared" si="955"/>
        <v>168.18837122163768</v>
      </c>
      <c r="AM1036" s="42">
        <f t="shared" si="955"/>
        <v>174.00902400983082</v>
      </c>
      <c r="AN1036" s="42">
        <f t="shared" si="955"/>
        <v>179.95803818281433</v>
      </c>
      <c r="AO1036" s="42">
        <f t="shared" si="955"/>
        <v>186.03485151753284</v>
      </c>
      <c r="AP1036" s="42">
        <f t="shared" si="955"/>
        <v>192.23872053405481</v>
      </c>
    </row>
    <row r="1037" spans="1:42" outlineLevel="1" collapsed="1" x14ac:dyDescent="0.25">
      <c r="A1037" s="7" t="s">
        <v>930</v>
      </c>
      <c r="B1037" s="7" t="s">
        <v>870</v>
      </c>
      <c r="C1037" s="7" t="s">
        <v>895</v>
      </c>
      <c r="H1037" s="7" t="str">
        <f>INDEX(Variables!$B$5:$B$65,MATCH($A1037,Variables!$A$5:$A$65,0))&amp;IF($C1037="",""," | "&amp;INDEX(Mapping!$B$5:$B$26,MATCH($C1037,Mapping!$A$5:$A$26,0))&amp;" | "&amp;INDEX(Mapping!$B$30:$B$41,MATCH($B1037,Mapping!$A$30:$A$41,0)))</f>
        <v>Fuel use | Other energy use | All fuels</v>
      </c>
      <c r="I1037" s="7" t="str">
        <f>INDEX(Variables!$C$5:$C$65,MATCH($A1037,Variables!$A$5:$A$65,0))</f>
        <v>ktoe</v>
      </c>
      <c r="J1037" s="7" t="str">
        <f>INDEX(Variables!$E$5:$E$65,MATCH($A1037,Variables!$A$5:$A$65,0))</f>
        <v>Inputs (base year), CPAT eq. 3.3.3</v>
      </c>
      <c r="K1037" s="7"/>
      <c r="L1037" s="28" t="str">
        <f>LOWER(Settings!$C$4)&amp;".mit."&amp;$A1037&amp;IF($C1037="","","."&amp;$C1037&amp;"."&amp;$B1037)&amp;IF(INDEX(Variables!$D$5:$D$65,MATCH($A1037,Variables!$A$5:$A$65,0))="","","."&amp;INDEX(Variables!$D$5:$D$65,MATCH($A1037,Variables!$A$5:$A$65,0)))&amp;"."&amp;L$5</f>
        <v>egy.mit.ener.oen.all.e.1</v>
      </c>
      <c r="M1037" s="41">
        <f t="shared" ref="M1037:Z1037" si="956">SUM(M1083:M1090)</f>
        <v>100.678839675172</v>
      </c>
      <c r="N1037" s="42">
        <f t="shared" si="956"/>
        <v>119.66354792425592</v>
      </c>
      <c r="O1037" s="42">
        <f t="shared" si="956"/>
        <v>131.84016227890072</v>
      </c>
      <c r="P1037" s="42">
        <f t="shared" si="956"/>
        <v>136.04517836169012</v>
      </c>
      <c r="Q1037" s="42">
        <f t="shared" si="956"/>
        <v>140.22003124809808</v>
      </c>
      <c r="R1037" s="42">
        <f t="shared" si="956"/>
        <v>145.17649244530219</v>
      </c>
      <c r="S1037" s="42">
        <f t="shared" si="956"/>
        <v>151.11755356928091</v>
      </c>
      <c r="T1037" s="42">
        <f t="shared" si="956"/>
        <v>156.93352410829377</v>
      </c>
      <c r="U1037" s="42">
        <f t="shared" si="956"/>
        <v>162.4964660383537</v>
      </c>
      <c r="V1037" s="42">
        <f t="shared" si="956"/>
        <v>168.18837122163768</v>
      </c>
      <c r="W1037" s="42">
        <f t="shared" si="956"/>
        <v>174.00902400983082</v>
      </c>
      <c r="X1037" s="42">
        <f t="shared" si="956"/>
        <v>179.95803818281433</v>
      </c>
      <c r="Y1037" s="42">
        <f t="shared" si="956"/>
        <v>186.03485151753284</v>
      </c>
      <c r="Z1037" s="42">
        <f t="shared" si="956"/>
        <v>192.23872053405481</v>
      </c>
      <c r="AA1037" s="42"/>
      <c r="AB1037" s="28" t="str">
        <f>LOWER(Settings!$C$4)&amp;".mit."&amp;$A1037&amp;IF($C1037="","","."&amp;$C1037&amp;"."&amp;$B1037)&amp;IF(INDEX(Variables!$D$5:$D$65,MATCH($A1037,Variables!$A$5:$A$65,0))="","","."&amp;INDEX(Variables!$D$5:$D$65,MATCH($A1037,Variables!$A$5:$A$65,0)))&amp;"."&amp;AB$5</f>
        <v>egy.mit.ener.oen.all.e.2</v>
      </c>
      <c r="AC1037" s="41">
        <f t="shared" ref="AC1037:AP1037" si="957">SUM(AC1083:AC1090)</f>
        <v>100.678839675172</v>
      </c>
      <c r="AD1037" s="42">
        <f t="shared" si="957"/>
        <v>119.66354792425592</v>
      </c>
      <c r="AE1037" s="42">
        <f t="shared" si="957"/>
        <v>131.84016227890072</v>
      </c>
      <c r="AF1037" s="42">
        <f t="shared" si="957"/>
        <v>136.04517836169012</v>
      </c>
      <c r="AG1037" s="42">
        <f t="shared" si="957"/>
        <v>140.22003124809808</v>
      </c>
      <c r="AH1037" s="42">
        <f t="shared" si="957"/>
        <v>145.17649244530219</v>
      </c>
      <c r="AI1037" s="42">
        <f t="shared" si="957"/>
        <v>151.11755356928091</v>
      </c>
      <c r="AJ1037" s="42">
        <f t="shared" si="957"/>
        <v>156.93352410829377</v>
      </c>
      <c r="AK1037" s="42">
        <f t="shared" si="957"/>
        <v>162.4964660383537</v>
      </c>
      <c r="AL1037" s="42">
        <f t="shared" si="957"/>
        <v>168.18837122163768</v>
      </c>
      <c r="AM1037" s="42">
        <f t="shared" si="957"/>
        <v>174.00902400983082</v>
      </c>
      <c r="AN1037" s="42">
        <f t="shared" si="957"/>
        <v>179.95803818281433</v>
      </c>
      <c r="AO1037" s="42">
        <f t="shared" si="957"/>
        <v>186.03485151753284</v>
      </c>
      <c r="AP1037" s="42">
        <f t="shared" si="957"/>
        <v>192.23872053405481</v>
      </c>
    </row>
    <row r="1038" spans="1:42" hidden="1" outlineLevel="2" x14ac:dyDescent="0.25">
      <c r="A1038" s="5" t="s">
        <v>931</v>
      </c>
      <c r="B1038" s="5" t="s">
        <v>869</v>
      </c>
      <c r="C1038" s="5" t="s">
        <v>895</v>
      </c>
      <c r="D1038" s="37">
        <f>INDEX(Inputs!$T$5:$T$132,MATCH($B1038&amp;"|"&amp;$C1038,Inputs!$A$5:$A$132,0))</f>
        <v>0.1</v>
      </c>
      <c r="E1038" s="37">
        <f>INDEX(Inputs!$J$5:$J$132,MATCH($B1038&amp;"|"&amp;$C1038,Inputs!$A$5:$A$132,0))</f>
        <v>1</v>
      </c>
      <c r="F1038" s="37">
        <f>INDEX(Inputs!$K$5:$K$132,MATCH($B1038&amp;"|"&amp;$C1038,Inputs!$A$5:$A$132,0))</f>
        <v>17</v>
      </c>
      <c r="G1038" s="36"/>
      <c r="H1038" s="5" t="str">
        <f>INDEX(Variables!$B$5:$B$65,MATCH($A1038,Variables!$A$5:$A$65,0))&amp;IF($C1038="",""," | "&amp;INDEX(Mapping!$B$5:$B$26,MATCH($C1038,Mapping!$A$5:$A$26,0))&amp;" | "&amp;INDEX(Mapping!$B$30:$B$41,MATCH($B1038,Mapping!$A$30:$A$41,0)))</f>
        <v>New carbon tax | Other energy use | Coal</v>
      </c>
      <c r="I1038" s="5" t="str">
        <f>INDEX(Variables!$C$5:$C$65,MATCH($A1038,Variables!$A$5:$A$65,0))</f>
        <v>$/GJ</v>
      </c>
      <c r="J1038" s="5" t="str">
        <f>INDEX(Variables!$E$5:$E$65,MATCH($A1038,Variables!$A$5:$A$65,0))</f>
        <v>Carbon price x EF x fuel and sector coverage</v>
      </c>
      <c r="K1038" s="5"/>
      <c r="L1038" s="23" t="str">
        <f>LOWER(Settings!$C$4)&amp;".mit."&amp;$A1038&amp;IF($C1038="","","."&amp;$C1038&amp;"."&amp;$B1038)&amp;IF(INDEX(Variables!$D$5:$D$65,MATCH($A1038,Variables!$A$5:$A$65,0))="","","."&amp;INDEX(Variables!$D$5:$D$65,MATCH($A1038,Variables!$A$5:$A$65,0)))&amp;"."&amp;L$5</f>
        <v>egy.mit.ctxnew.oen.coa.a.1</v>
      </c>
      <c r="M1038" s="38">
        <f t="shared" ref="M1038:Z1045" si="958">M$12*$D1038*INDEX(M$21:M$28,$E1038)*INDEX(M$30:M$46,$F1038)</f>
        <v>0</v>
      </c>
      <c r="N1038" s="37">
        <f t="shared" si="958"/>
        <v>0</v>
      </c>
      <c r="O1038" s="37">
        <f t="shared" si="958"/>
        <v>0</v>
      </c>
      <c r="P1038" s="37">
        <f t="shared" si="958"/>
        <v>0</v>
      </c>
      <c r="Q1038" s="37">
        <f t="shared" si="958"/>
        <v>0</v>
      </c>
      <c r="R1038" s="37">
        <f t="shared" si="958"/>
        <v>0</v>
      </c>
      <c r="S1038" s="37">
        <f t="shared" si="958"/>
        <v>0</v>
      </c>
      <c r="T1038" s="37">
        <f t="shared" si="958"/>
        <v>0</v>
      </c>
      <c r="U1038" s="37">
        <f t="shared" si="958"/>
        <v>0</v>
      </c>
      <c r="V1038" s="37">
        <f t="shared" si="958"/>
        <v>0</v>
      </c>
      <c r="W1038" s="37">
        <f t="shared" si="958"/>
        <v>0</v>
      </c>
      <c r="X1038" s="37">
        <f t="shared" si="958"/>
        <v>0</v>
      </c>
      <c r="Y1038" s="37">
        <f t="shared" si="958"/>
        <v>0</v>
      </c>
      <c r="Z1038" s="37">
        <f t="shared" si="958"/>
        <v>0</v>
      </c>
      <c r="AA1038" s="37"/>
      <c r="AB1038" s="23" t="str">
        <f>LOWER(Settings!$C$4)&amp;".mit."&amp;$A1038&amp;IF($C1038="","","."&amp;$C1038&amp;"."&amp;$B1038)&amp;IF(INDEX(Variables!$D$5:$D$65,MATCH($A1038,Variables!$A$5:$A$65,0))="","","."&amp;INDEX(Variables!$D$5:$D$65,MATCH($A1038,Variables!$A$5:$A$65,0)))&amp;"."&amp;AB$5</f>
        <v>egy.mit.ctxnew.oen.coa.a.2</v>
      </c>
      <c r="AC1038" s="38">
        <f t="shared" ref="AC1038:AP1045" si="959">AC$12*$D1038*INDEX(AC$21:AC$28,$E1038)*INDEX(AC$30:AC$46,$F1038)</f>
        <v>0</v>
      </c>
      <c r="AD1038" s="37">
        <f t="shared" si="959"/>
        <v>0</v>
      </c>
      <c r="AE1038" s="37">
        <f t="shared" si="959"/>
        <v>0</v>
      </c>
      <c r="AF1038" s="37">
        <f t="shared" si="959"/>
        <v>0</v>
      </c>
      <c r="AG1038" s="37">
        <f t="shared" si="959"/>
        <v>0</v>
      </c>
      <c r="AH1038" s="37">
        <f t="shared" si="959"/>
        <v>0</v>
      </c>
      <c r="AI1038" s="37">
        <f t="shared" si="959"/>
        <v>0</v>
      </c>
      <c r="AJ1038" s="37">
        <f t="shared" si="959"/>
        <v>0</v>
      </c>
      <c r="AK1038" s="37">
        <f t="shared" si="959"/>
        <v>0</v>
      </c>
      <c r="AL1038" s="37">
        <f t="shared" si="959"/>
        <v>0</v>
      </c>
      <c r="AM1038" s="37">
        <f t="shared" si="959"/>
        <v>0</v>
      </c>
      <c r="AN1038" s="37">
        <f t="shared" si="959"/>
        <v>0</v>
      </c>
      <c r="AO1038" s="37">
        <f t="shared" si="959"/>
        <v>0</v>
      </c>
      <c r="AP1038" s="37">
        <f t="shared" si="959"/>
        <v>0</v>
      </c>
    </row>
    <row r="1039" spans="1:42" hidden="1" outlineLevel="2" x14ac:dyDescent="0.25">
      <c r="A1039" s="5" t="s">
        <v>931</v>
      </c>
      <c r="B1039" s="5" t="s">
        <v>871</v>
      </c>
      <c r="C1039" s="5" t="s">
        <v>895</v>
      </c>
      <c r="D1039" s="37">
        <f>INDEX(Inputs!$T$5:$T$132,MATCH($B1039&amp;"|"&amp;$C1039,Inputs!$A$5:$A$132,0))</f>
        <v>5.5800000000000002E-2</v>
      </c>
      <c r="E1039" s="37">
        <f>INDEX(Inputs!$J$5:$J$132,MATCH($B1039&amp;"|"&amp;$C1039,Inputs!$A$5:$A$132,0))</f>
        <v>2</v>
      </c>
      <c r="F1039" s="37">
        <f>INDEX(Inputs!$K$5:$K$132,MATCH($B1039&amp;"|"&amp;$C1039,Inputs!$A$5:$A$132,0))</f>
        <v>17</v>
      </c>
      <c r="G1039" s="36"/>
      <c r="H1039" s="5" t="str">
        <f>INDEX(Variables!$B$5:$B$65,MATCH($A1039,Variables!$A$5:$A$65,0))&amp;IF($C1039="",""," | "&amp;INDEX(Mapping!$B$5:$B$26,MATCH($C1039,Mapping!$A$5:$A$26,0))&amp;" | "&amp;INDEX(Mapping!$B$30:$B$41,MATCH($B1039,Mapping!$A$30:$A$41,0)))</f>
        <v>New carbon tax | Other energy use | Natural gas</v>
      </c>
      <c r="I1039" s="5" t="str">
        <f>INDEX(Variables!$C$5:$C$65,MATCH($A1039,Variables!$A$5:$A$65,0))</f>
        <v>$/GJ</v>
      </c>
      <c r="J1039" s="5" t="str">
        <f>INDEX(Variables!$E$5:$E$65,MATCH($A1039,Variables!$A$5:$A$65,0))</f>
        <v>Carbon price x EF x fuel and sector coverage</v>
      </c>
      <c r="K1039" s="5"/>
      <c r="L1039" s="23" t="str">
        <f>LOWER(Settings!$C$4)&amp;".mit."&amp;$A1039&amp;IF($C1039="","","."&amp;$C1039&amp;"."&amp;$B1039)&amp;IF(INDEX(Variables!$D$5:$D$65,MATCH($A1039,Variables!$A$5:$A$65,0))="","","."&amp;INDEX(Variables!$D$5:$D$65,MATCH($A1039,Variables!$A$5:$A$65,0)))&amp;"."&amp;L$5</f>
        <v>egy.mit.ctxnew.oen.nga.a.1</v>
      </c>
      <c r="M1039" s="38">
        <f t="shared" si="958"/>
        <v>0</v>
      </c>
      <c r="N1039" s="37">
        <f t="shared" si="958"/>
        <v>0</v>
      </c>
      <c r="O1039" s="37">
        <f t="shared" si="958"/>
        <v>0</v>
      </c>
      <c r="P1039" s="37">
        <f t="shared" si="958"/>
        <v>0</v>
      </c>
      <c r="Q1039" s="37">
        <f t="shared" si="958"/>
        <v>0</v>
      </c>
      <c r="R1039" s="37">
        <f t="shared" si="958"/>
        <v>0</v>
      </c>
      <c r="S1039" s="37">
        <f t="shared" si="958"/>
        <v>0</v>
      </c>
      <c r="T1039" s="37">
        <f t="shared" si="958"/>
        <v>0</v>
      </c>
      <c r="U1039" s="37">
        <f t="shared" si="958"/>
        <v>0</v>
      </c>
      <c r="V1039" s="37">
        <f t="shared" si="958"/>
        <v>0</v>
      </c>
      <c r="W1039" s="37">
        <f t="shared" si="958"/>
        <v>0</v>
      </c>
      <c r="X1039" s="37">
        <f t="shared" si="958"/>
        <v>0</v>
      </c>
      <c r="Y1039" s="37">
        <f t="shared" si="958"/>
        <v>0</v>
      </c>
      <c r="Z1039" s="37">
        <f t="shared" si="958"/>
        <v>0</v>
      </c>
      <c r="AA1039" s="37"/>
      <c r="AB1039" s="23" t="str">
        <f>LOWER(Settings!$C$4)&amp;".mit."&amp;$A1039&amp;IF($C1039="","","."&amp;$C1039&amp;"."&amp;$B1039)&amp;IF(INDEX(Variables!$D$5:$D$65,MATCH($A1039,Variables!$A$5:$A$65,0))="","","."&amp;INDEX(Variables!$D$5:$D$65,MATCH($A1039,Variables!$A$5:$A$65,0)))&amp;"."&amp;AB$5</f>
        <v>egy.mit.ctxnew.oen.nga.a.2</v>
      </c>
      <c r="AC1039" s="38">
        <f t="shared" si="959"/>
        <v>0</v>
      </c>
      <c r="AD1039" s="37">
        <f t="shared" si="959"/>
        <v>0</v>
      </c>
      <c r="AE1039" s="37">
        <f t="shared" si="959"/>
        <v>0</v>
      </c>
      <c r="AF1039" s="37">
        <f t="shared" si="959"/>
        <v>0</v>
      </c>
      <c r="AG1039" s="37">
        <f t="shared" si="959"/>
        <v>0</v>
      </c>
      <c r="AH1039" s="37">
        <f t="shared" si="959"/>
        <v>0</v>
      </c>
      <c r="AI1039" s="37">
        <f t="shared" si="959"/>
        <v>0</v>
      </c>
      <c r="AJ1039" s="37">
        <f t="shared" si="959"/>
        <v>0</v>
      </c>
      <c r="AK1039" s="37">
        <f t="shared" si="959"/>
        <v>0</v>
      </c>
      <c r="AL1039" s="37">
        <f t="shared" si="959"/>
        <v>0</v>
      </c>
      <c r="AM1039" s="37">
        <f t="shared" si="959"/>
        <v>0</v>
      </c>
      <c r="AN1039" s="37">
        <f t="shared" si="959"/>
        <v>0</v>
      </c>
      <c r="AO1039" s="37">
        <f t="shared" si="959"/>
        <v>0</v>
      </c>
      <c r="AP1039" s="37">
        <f t="shared" si="959"/>
        <v>0</v>
      </c>
    </row>
    <row r="1040" spans="1:42" hidden="1" outlineLevel="2" x14ac:dyDescent="0.25">
      <c r="A1040" s="5" t="s">
        <v>931</v>
      </c>
      <c r="B1040" s="5" t="s">
        <v>872</v>
      </c>
      <c r="C1040" s="5" t="s">
        <v>895</v>
      </c>
      <c r="D1040" s="37">
        <f>INDEX(Inputs!$T$5:$T$132,MATCH($B1040&amp;"|"&amp;$C1040,Inputs!$A$5:$A$132,0))</f>
        <v>6.7793000000000006E-2</v>
      </c>
      <c r="E1040" s="37">
        <f>INDEX(Inputs!$J$5:$J$132,MATCH($B1040&amp;"|"&amp;$C1040,Inputs!$A$5:$A$132,0))</f>
        <v>3</v>
      </c>
      <c r="F1040" s="37">
        <f>INDEX(Inputs!$K$5:$K$132,MATCH($B1040&amp;"|"&amp;$C1040,Inputs!$A$5:$A$132,0))</f>
        <v>17</v>
      </c>
      <c r="G1040" s="36"/>
      <c r="H1040" s="5" t="str">
        <f>INDEX(Variables!$B$5:$B$65,MATCH($A1040,Variables!$A$5:$A$65,0))&amp;IF($C1040="",""," | "&amp;INDEX(Mapping!$B$5:$B$26,MATCH($C1040,Mapping!$A$5:$A$26,0))&amp;" | "&amp;INDEX(Mapping!$B$30:$B$41,MATCH($B1040,Mapping!$A$30:$A$41,0)))</f>
        <v>New carbon tax | Other energy use | Gasoline</v>
      </c>
      <c r="I1040" s="5" t="str">
        <f>INDEX(Variables!$C$5:$C$65,MATCH($A1040,Variables!$A$5:$A$65,0))</f>
        <v>$/GJ</v>
      </c>
      <c r="J1040" s="5" t="str">
        <f>INDEX(Variables!$E$5:$E$65,MATCH($A1040,Variables!$A$5:$A$65,0))</f>
        <v>Carbon price x EF x fuel and sector coverage</v>
      </c>
      <c r="K1040" s="5"/>
      <c r="L1040" s="23" t="str">
        <f>LOWER(Settings!$C$4)&amp;".mit."&amp;$A1040&amp;IF($C1040="","","."&amp;$C1040&amp;"."&amp;$B1040)&amp;IF(INDEX(Variables!$D$5:$D$65,MATCH($A1040,Variables!$A$5:$A$65,0))="","","."&amp;INDEX(Variables!$D$5:$D$65,MATCH($A1040,Variables!$A$5:$A$65,0)))&amp;"."&amp;L$5</f>
        <v>egy.mit.ctxnew.oen.gso.a.1</v>
      </c>
      <c r="M1040" s="38">
        <f t="shared" si="958"/>
        <v>0</v>
      </c>
      <c r="N1040" s="37">
        <f t="shared" si="958"/>
        <v>0</v>
      </c>
      <c r="O1040" s="37">
        <f t="shared" si="958"/>
        <v>0</v>
      </c>
      <c r="P1040" s="37">
        <f t="shared" si="958"/>
        <v>0</v>
      </c>
      <c r="Q1040" s="37">
        <f t="shared" si="958"/>
        <v>0</v>
      </c>
      <c r="R1040" s="37">
        <f t="shared" si="958"/>
        <v>0</v>
      </c>
      <c r="S1040" s="37">
        <f t="shared" si="958"/>
        <v>0</v>
      </c>
      <c r="T1040" s="37">
        <f t="shared" si="958"/>
        <v>0</v>
      </c>
      <c r="U1040" s="37">
        <f t="shared" si="958"/>
        <v>0</v>
      </c>
      <c r="V1040" s="37">
        <f t="shared" si="958"/>
        <v>0</v>
      </c>
      <c r="W1040" s="37">
        <f t="shared" si="958"/>
        <v>0</v>
      </c>
      <c r="X1040" s="37">
        <f t="shared" si="958"/>
        <v>0</v>
      </c>
      <c r="Y1040" s="37">
        <f t="shared" si="958"/>
        <v>0</v>
      </c>
      <c r="Z1040" s="37">
        <f t="shared" si="958"/>
        <v>0</v>
      </c>
      <c r="AA1040" s="37"/>
      <c r="AB1040" s="23" t="str">
        <f>LOWER(Settings!$C$4)&amp;".mit."&amp;$A1040&amp;IF($C1040="","","."&amp;$C1040&amp;"."&amp;$B1040)&amp;IF(INDEX(Variables!$D$5:$D$65,MATCH($A1040,Variables!$A$5:$A$65,0))="","","."&amp;INDEX(Variables!$D$5:$D$65,MATCH($A1040,Variables!$A$5:$A$65,0)))&amp;"."&amp;AB$5</f>
        <v>egy.mit.ctxnew.oen.gso.a.2</v>
      </c>
      <c r="AC1040" s="38">
        <f t="shared" si="959"/>
        <v>0</v>
      </c>
      <c r="AD1040" s="37">
        <f t="shared" si="959"/>
        <v>0</v>
      </c>
      <c r="AE1040" s="37">
        <f t="shared" si="959"/>
        <v>0</v>
      </c>
      <c r="AF1040" s="37">
        <f t="shared" si="959"/>
        <v>0</v>
      </c>
      <c r="AG1040" s="37">
        <f t="shared" si="959"/>
        <v>0</v>
      </c>
      <c r="AH1040" s="37">
        <f t="shared" si="959"/>
        <v>0</v>
      </c>
      <c r="AI1040" s="37">
        <f t="shared" si="959"/>
        <v>0</v>
      </c>
      <c r="AJ1040" s="37">
        <f t="shared" si="959"/>
        <v>0</v>
      </c>
      <c r="AK1040" s="37">
        <f t="shared" si="959"/>
        <v>0</v>
      </c>
      <c r="AL1040" s="37">
        <f t="shared" si="959"/>
        <v>0</v>
      </c>
      <c r="AM1040" s="37">
        <f t="shared" si="959"/>
        <v>0</v>
      </c>
      <c r="AN1040" s="37">
        <f t="shared" si="959"/>
        <v>0</v>
      </c>
      <c r="AO1040" s="37">
        <f t="shared" si="959"/>
        <v>0</v>
      </c>
      <c r="AP1040" s="37">
        <f t="shared" si="959"/>
        <v>0</v>
      </c>
    </row>
    <row r="1041" spans="1:42" hidden="1" outlineLevel="2" x14ac:dyDescent="0.25">
      <c r="A1041" s="5" t="s">
        <v>931</v>
      </c>
      <c r="B1041" s="5" t="s">
        <v>873</v>
      </c>
      <c r="C1041" s="5" t="s">
        <v>895</v>
      </c>
      <c r="D1041" s="37">
        <f>INDEX(Inputs!$T$5:$T$132,MATCH($B1041&amp;"|"&amp;$C1041,Inputs!$A$5:$A$132,0))</f>
        <v>7.1844999999999992E-2</v>
      </c>
      <c r="E1041" s="37">
        <f>INDEX(Inputs!$J$5:$J$132,MATCH($B1041&amp;"|"&amp;$C1041,Inputs!$A$5:$A$132,0))</f>
        <v>4</v>
      </c>
      <c r="F1041" s="37">
        <f>INDEX(Inputs!$K$5:$K$132,MATCH($B1041&amp;"|"&amp;$C1041,Inputs!$A$5:$A$132,0))</f>
        <v>17</v>
      </c>
      <c r="G1041" s="36"/>
      <c r="H1041" s="5" t="str">
        <f>INDEX(Variables!$B$5:$B$65,MATCH($A1041,Variables!$A$5:$A$65,0))&amp;IF($C1041="",""," | "&amp;INDEX(Mapping!$B$5:$B$26,MATCH($C1041,Mapping!$A$5:$A$26,0))&amp;" | "&amp;INDEX(Mapping!$B$30:$B$41,MATCH($B1041,Mapping!$A$30:$A$41,0)))</f>
        <v>New carbon tax | Other energy use | Diesel</v>
      </c>
      <c r="I1041" s="5" t="str">
        <f>INDEX(Variables!$C$5:$C$65,MATCH($A1041,Variables!$A$5:$A$65,0))</f>
        <v>$/GJ</v>
      </c>
      <c r="J1041" s="5" t="str">
        <f>INDEX(Variables!$E$5:$E$65,MATCH($A1041,Variables!$A$5:$A$65,0))</f>
        <v>Carbon price x EF x fuel and sector coverage</v>
      </c>
      <c r="K1041" s="5"/>
      <c r="L1041" s="23" t="str">
        <f>LOWER(Settings!$C$4)&amp;".mit."&amp;$A1041&amp;IF($C1041="","","."&amp;$C1041&amp;"."&amp;$B1041)&amp;IF(INDEX(Variables!$D$5:$D$65,MATCH($A1041,Variables!$A$5:$A$65,0))="","","."&amp;INDEX(Variables!$D$5:$D$65,MATCH($A1041,Variables!$A$5:$A$65,0)))&amp;"."&amp;L$5</f>
        <v>egy.mit.ctxnew.oen.die.a.1</v>
      </c>
      <c r="M1041" s="38">
        <f t="shared" si="958"/>
        <v>0</v>
      </c>
      <c r="N1041" s="37">
        <f t="shared" si="958"/>
        <v>0</v>
      </c>
      <c r="O1041" s="37">
        <f t="shared" si="958"/>
        <v>0</v>
      </c>
      <c r="P1041" s="37">
        <f t="shared" si="958"/>
        <v>0</v>
      </c>
      <c r="Q1041" s="37">
        <f t="shared" si="958"/>
        <v>0</v>
      </c>
      <c r="R1041" s="37">
        <f t="shared" si="958"/>
        <v>0</v>
      </c>
      <c r="S1041" s="37">
        <f t="shared" si="958"/>
        <v>0</v>
      </c>
      <c r="T1041" s="37">
        <f t="shared" si="958"/>
        <v>0</v>
      </c>
      <c r="U1041" s="37">
        <f t="shared" si="958"/>
        <v>0</v>
      </c>
      <c r="V1041" s="37">
        <f t="shared" si="958"/>
        <v>0</v>
      </c>
      <c r="W1041" s="37">
        <f t="shared" si="958"/>
        <v>0</v>
      </c>
      <c r="X1041" s="37">
        <f t="shared" si="958"/>
        <v>0</v>
      </c>
      <c r="Y1041" s="37">
        <f t="shared" si="958"/>
        <v>0</v>
      </c>
      <c r="Z1041" s="37">
        <f t="shared" si="958"/>
        <v>0</v>
      </c>
      <c r="AA1041" s="37"/>
      <c r="AB1041" s="23" t="str">
        <f>LOWER(Settings!$C$4)&amp;".mit."&amp;$A1041&amp;IF($C1041="","","."&amp;$C1041&amp;"."&amp;$B1041)&amp;IF(INDEX(Variables!$D$5:$D$65,MATCH($A1041,Variables!$A$5:$A$65,0))="","","."&amp;INDEX(Variables!$D$5:$D$65,MATCH($A1041,Variables!$A$5:$A$65,0)))&amp;"."&amp;AB$5</f>
        <v>egy.mit.ctxnew.oen.die.a.2</v>
      </c>
      <c r="AC1041" s="38">
        <f t="shared" si="959"/>
        <v>0</v>
      </c>
      <c r="AD1041" s="37">
        <f t="shared" si="959"/>
        <v>0</v>
      </c>
      <c r="AE1041" s="37">
        <f t="shared" si="959"/>
        <v>0</v>
      </c>
      <c r="AF1041" s="37">
        <f t="shared" si="959"/>
        <v>0</v>
      </c>
      <c r="AG1041" s="37">
        <f t="shared" si="959"/>
        <v>0</v>
      </c>
      <c r="AH1041" s="37">
        <f t="shared" si="959"/>
        <v>0</v>
      </c>
      <c r="AI1041" s="37">
        <f t="shared" si="959"/>
        <v>0</v>
      </c>
      <c r="AJ1041" s="37">
        <f t="shared" si="959"/>
        <v>0</v>
      </c>
      <c r="AK1041" s="37">
        <f t="shared" si="959"/>
        <v>0</v>
      </c>
      <c r="AL1041" s="37">
        <f t="shared" si="959"/>
        <v>0</v>
      </c>
      <c r="AM1041" s="37">
        <f t="shared" si="959"/>
        <v>0</v>
      </c>
      <c r="AN1041" s="37">
        <f t="shared" si="959"/>
        <v>0</v>
      </c>
      <c r="AO1041" s="37">
        <f t="shared" si="959"/>
        <v>0</v>
      </c>
      <c r="AP1041" s="37">
        <f t="shared" si="959"/>
        <v>0</v>
      </c>
    </row>
    <row r="1042" spans="1:42" hidden="1" outlineLevel="2" x14ac:dyDescent="0.25">
      <c r="A1042" s="5" t="s">
        <v>931</v>
      </c>
      <c r="B1042" s="5" t="s">
        <v>874</v>
      </c>
      <c r="C1042" s="5" t="s">
        <v>895</v>
      </c>
      <c r="D1042" s="37">
        <f>INDEX(Inputs!$T$5:$T$132,MATCH($B1042&amp;"|"&amp;$C1042,Inputs!$A$5:$A$132,0))</f>
        <v>6.8599999999999994E-2</v>
      </c>
      <c r="E1042" s="37">
        <f>INDEX(Inputs!$J$5:$J$132,MATCH($B1042&amp;"|"&amp;$C1042,Inputs!$A$5:$A$132,0))</f>
        <v>5</v>
      </c>
      <c r="F1042" s="37">
        <f>INDEX(Inputs!$K$5:$K$132,MATCH($B1042&amp;"|"&amp;$C1042,Inputs!$A$5:$A$132,0))</f>
        <v>17</v>
      </c>
      <c r="G1042" s="36"/>
      <c r="H1042" s="5" t="str">
        <f>INDEX(Variables!$B$5:$B$65,MATCH($A1042,Variables!$A$5:$A$65,0))&amp;IF($C1042="",""," | "&amp;INDEX(Mapping!$B$5:$B$26,MATCH($C1042,Mapping!$A$5:$A$26,0))&amp;" | "&amp;INDEX(Mapping!$B$30:$B$41,MATCH($B1042,Mapping!$A$30:$A$41,0)))</f>
        <v>New carbon tax | Other energy use | LPG</v>
      </c>
      <c r="I1042" s="5" t="str">
        <f>INDEX(Variables!$C$5:$C$65,MATCH($A1042,Variables!$A$5:$A$65,0))</f>
        <v>$/GJ</v>
      </c>
      <c r="J1042" s="5" t="str">
        <f>INDEX(Variables!$E$5:$E$65,MATCH($A1042,Variables!$A$5:$A$65,0))</f>
        <v>Carbon price x EF x fuel and sector coverage</v>
      </c>
      <c r="K1042" s="5"/>
      <c r="L1042" s="23" t="str">
        <f>LOWER(Settings!$C$4)&amp;".mit."&amp;$A1042&amp;IF($C1042="","","."&amp;$C1042&amp;"."&amp;$B1042)&amp;IF(INDEX(Variables!$D$5:$D$65,MATCH($A1042,Variables!$A$5:$A$65,0))="","","."&amp;INDEX(Variables!$D$5:$D$65,MATCH($A1042,Variables!$A$5:$A$65,0)))&amp;"."&amp;L$5</f>
        <v>egy.mit.ctxnew.oen.lpg.a.1</v>
      </c>
      <c r="M1042" s="38">
        <f t="shared" si="958"/>
        <v>0</v>
      </c>
      <c r="N1042" s="37">
        <f t="shared" si="958"/>
        <v>0</v>
      </c>
      <c r="O1042" s="37">
        <f t="shared" si="958"/>
        <v>0</v>
      </c>
      <c r="P1042" s="37">
        <f t="shared" si="958"/>
        <v>0</v>
      </c>
      <c r="Q1042" s="37">
        <f t="shared" si="958"/>
        <v>0</v>
      </c>
      <c r="R1042" s="37">
        <f t="shared" si="958"/>
        <v>0</v>
      </c>
      <c r="S1042" s="37">
        <f t="shared" si="958"/>
        <v>0</v>
      </c>
      <c r="T1042" s="37">
        <f t="shared" si="958"/>
        <v>0</v>
      </c>
      <c r="U1042" s="37">
        <f t="shared" si="958"/>
        <v>0</v>
      </c>
      <c r="V1042" s="37">
        <f t="shared" si="958"/>
        <v>0</v>
      </c>
      <c r="W1042" s="37">
        <f t="shared" si="958"/>
        <v>0</v>
      </c>
      <c r="X1042" s="37">
        <f t="shared" si="958"/>
        <v>0</v>
      </c>
      <c r="Y1042" s="37">
        <f t="shared" si="958"/>
        <v>0</v>
      </c>
      <c r="Z1042" s="37">
        <f t="shared" si="958"/>
        <v>0</v>
      </c>
      <c r="AA1042" s="37"/>
      <c r="AB1042" s="23" t="str">
        <f>LOWER(Settings!$C$4)&amp;".mit."&amp;$A1042&amp;IF($C1042="","","."&amp;$C1042&amp;"."&amp;$B1042)&amp;IF(INDEX(Variables!$D$5:$D$65,MATCH($A1042,Variables!$A$5:$A$65,0))="","","."&amp;INDEX(Variables!$D$5:$D$65,MATCH($A1042,Variables!$A$5:$A$65,0)))&amp;"."&amp;AB$5</f>
        <v>egy.mit.ctxnew.oen.lpg.a.2</v>
      </c>
      <c r="AC1042" s="38">
        <f t="shared" si="959"/>
        <v>0</v>
      </c>
      <c r="AD1042" s="37">
        <f t="shared" si="959"/>
        <v>0</v>
      </c>
      <c r="AE1042" s="37">
        <f t="shared" si="959"/>
        <v>0</v>
      </c>
      <c r="AF1042" s="37">
        <f t="shared" si="959"/>
        <v>0</v>
      </c>
      <c r="AG1042" s="37">
        <f t="shared" si="959"/>
        <v>0</v>
      </c>
      <c r="AH1042" s="37">
        <f t="shared" si="959"/>
        <v>0</v>
      </c>
      <c r="AI1042" s="37">
        <f t="shared" si="959"/>
        <v>0</v>
      </c>
      <c r="AJ1042" s="37">
        <f t="shared" si="959"/>
        <v>0</v>
      </c>
      <c r="AK1042" s="37">
        <f t="shared" si="959"/>
        <v>0</v>
      </c>
      <c r="AL1042" s="37">
        <f t="shared" si="959"/>
        <v>0</v>
      </c>
      <c r="AM1042" s="37">
        <f t="shared" si="959"/>
        <v>0</v>
      </c>
      <c r="AN1042" s="37">
        <f t="shared" si="959"/>
        <v>0</v>
      </c>
      <c r="AO1042" s="37">
        <f t="shared" si="959"/>
        <v>0</v>
      </c>
      <c r="AP1042" s="37">
        <f t="shared" si="959"/>
        <v>0</v>
      </c>
    </row>
    <row r="1043" spans="1:42" hidden="1" outlineLevel="2" x14ac:dyDescent="0.25">
      <c r="A1043" s="5" t="s">
        <v>931</v>
      </c>
      <c r="B1043" s="5" t="s">
        <v>875</v>
      </c>
      <c r="C1043" s="5" t="s">
        <v>895</v>
      </c>
      <c r="D1043" s="37">
        <f>INDEX(Inputs!$T$5:$T$132,MATCH($B1043&amp;"|"&amp;$C1043,Inputs!$A$5:$A$132,0))</f>
        <v>6.7793000000000006E-2</v>
      </c>
      <c r="E1043" s="37">
        <f>INDEX(Inputs!$J$5:$J$132,MATCH($B1043&amp;"|"&amp;$C1043,Inputs!$A$5:$A$132,0))</f>
        <v>6</v>
      </c>
      <c r="F1043" s="37">
        <f>INDEX(Inputs!$K$5:$K$132,MATCH($B1043&amp;"|"&amp;$C1043,Inputs!$A$5:$A$132,0))</f>
        <v>17</v>
      </c>
      <c r="G1043" s="36"/>
      <c r="H1043" s="5" t="str">
        <f>INDEX(Variables!$B$5:$B$65,MATCH($A1043,Variables!$A$5:$A$65,0))&amp;IF($C1043="",""," | "&amp;INDEX(Mapping!$B$5:$B$26,MATCH($C1043,Mapping!$A$5:$A$26,0))&amp;" | "&amp;INDEX(Mapping!$B$30:$B$41,MATCH($B1043,Mapping!$A$30:$A$41,0)))</f>
        <v>New carbon tax | Other energy use | Kerosene</v>
      </c>
      <c r="I1043" s="5" t="str">
        <f>INDEX(Variables!$C$5:$C$65,MATCH($A1043,Variables!$A$5:$A$65,0))</f>
        <v>$/GJ</v>
      </c>
      <c r="J1043" s="5" t="str">
        <f>INDEX(Variables!$E$5:$E$65,MATCH($A1043,Variables!$A$5:$A$65,0))</f>
        <v>Carbon price x EF x fuel and sector coverage</v>
      </c>
      <c r="K1043" s="5"/>
      <c r="L1043" s="23" t="str">
        <f>LOWER(Settings!$C$4)&amp;".mit."&amp;$A1043&amp;IF($C1043="","","."&amp;$C1043&amp;"."&amp;$B1043)&amp;IF(INDEX(Variables!$D$5:$D$65,MATCH($A1043,Variables!$A$5:$A$65,0))="","","."&amp;INDEX(Variables!$D$5:$D$65,MATCH($A1043,Variables!$A$5:$A$65,0)))&amp;"."&amp;L$5</f>
        <v>egy.mit.ctxnew.oen.ker.a.1</v>
      </c>
      <c r="M1043" s="38">
        <f t="shared" si="958"/>
        <v>0</v>
      </c>
      <c r="N1043" s="37">
        <f t="shared" si="958"/>
        <v>0</v>
      </c>
      <c r="O1043" s="37">
        <f t="shared" si="958"/>
        <v>0</v>
      </c>
      <c r="P1043" s="37">
        <f t="shared" si="958"/>
        <v>0</v>
      </c>
      <c r="Q1043" s="37">
        <f t="shared" si="958"/>
        <v>0</v>
      </c>
      <c r="R1043" s="37">
        <f t="shared" si="958"/>
        <v>0</v>
      </c>
      <c r="S1043" s="37">
        <f t="shared" si="958"/>
        <v>0</v>
      </c>
      <c r="T1043" s="37">
        <f t="shared" si="958"/>
        <v>0</v>
      </c>
      <c r="U1043" s="37">
        <f t="shared" si="958"/>
        <v>0</v>
      </c>
      <c r="V1043" s="37">
        <f t="shared" si="958"/>
        <v>0</v>
      </c>
      <c r="W1043" s="37">
        <f t="shared" si="958"/>
        <v>0</v>
      </c>
      <c r="X1043" s="37">
        <f t="shared" si="958"/>
        <v>0</v>
      </c>
      <c r="Y1043" s="37">
        <f t="shared" si="958"/>
        <v>0</v>
      </c>
      <c r="Z1043" s="37">
        <f t="shared" si="958"/>
        <v>0</v>
      </c>
      <c r="AA1043" s="37"/>
      <c r="AB1043" s="23" t="str">
        <f>LOWER(Settings!$C$4)&amp;".mit."&amp;$A1043&amp;IF($C1043="","","."&amp;$C1043&amp;"."&amp;$B1043)&amp;IF(INDEX(Variables!$D$5:$D$65,MATCH($A1043,Variables!$A$5:$A$65,0))="","","."&amp;INDEX(Variables!$D$5:$D$65,MATCH($A1043,Variables!$A$5:$A$65,0)))&amp;"."&amp;AB$5</f>
        <v>egy.mit.ctxnew.oen.ker.a.2</v>
      </c>
      <c r="AC1043" s="38">
        <f t="shared" si="959"/>
        <v>0</v>
      </c>
      <c r="AD1043" s="37">
        <f t="shared" si="959"/>
        <v>0</v>
      </c>
      <c r="AE1043" s="37">
        <f t="shared" si="959"/>
        <v>0</v>
      </c>
      <c r="AF1043" s="37">
        <f t="shared" si="959"/>
        <v>0</v>
      </c>
      <c r="AG1043" s="37">
        <f t="shared" si="959"/>
        <v>0</v>
      </c>
      <c r="AH1043" s="37">
        <f t="shared" si="959"/>
        <v>0</v>
      </c>
      <c r="AI1043" s="37">
        <f t="shared" si="959"/>
        <v>0</v>
      </c>
      <c r="AJ1043" s="37">
        <f t="shared" si="959"/>
        <v>0</v>
      </c>
      <c r="AK1043" s="37">
        <f t="shared" si="959"/>
        <v>0</v>
      </c>
      <c r="AL1043" s="37">
        <f t="shared" si="959"/>
        <v>0</v>
      </c>
      <c r="AM1043" s="37">
        <f t="shared" si="959"/>
        <v>0</v>
      </c>
      <c r="AN1043" s="37">
        <f t="shared" si="959"/>
        <v>0</v>
      </c>
      <c r="AO1043" s="37">
        <f t="shared" si="959"/>
        <v>0</v>
      </c>
      <c r="AP1043" s="37">
        <f t="shared" si="959"/>
        <v>0</v>
      </c>
    </row>
    <row r="1044" spans="1:42" hidden="1" outlineLevel="2" x14ac:dyDescent="0.25">
      <c r="A1044" s="5" t="s">
        <v>931</v>
      </c>
      <c r="B1044" s="5" t="s">
        <v>876</v>
      </c>
      <c r="C1044" s="5" t="s">
        <v>895</v>
      </c>
      <c r="D1044" s="37">
        <f>INDEX(Inputs!$T$5:$T$132,MATCH($B1044&amp;"|"&amp;$C1044,Inputs!$A$5:$A$132,0))</f>
        <v>7.6700000000000004E-2</v>
      </c>
      <c r="E1044" s="37">
        <f>INDEX(Inputs!$J$5:$J$132,MATCH($B1044&amp;"|"&amp;$C1044,Inputs!$A$5:$A$132,0))</f>
        <v>7</v>
      </c>
      <c r="F1044" s="37">
        <f>INDEX(Inputs!$K$5:$K$132,MATCH($B1044&amp;"|"&amp;$C1044,Inputs!$A$5:$A$132,0))</f>
        <v>17</v>
      </c>
      <c r="G1044" s="36"/>
      <c r="H1044" s="5" t="str">
        <f>INDEX(Variables!$B$5:$B$65,MATCH($A1044,Variables!$A$5:$A$65,0))&amp;IF($C1044="",""," | "&amp;INDEX(Mapping!$B$5:$B$26,MATCH($C1044,Mapping!$A$5:$A$26,0))&amp;" | "&amp;INDEX(Mapping!$B$30:$B$41,MATCH($B1044,Mapping!$A$30:$A$41,0)))</f>
        <v>New carbon tax | Other energy use | Other oil products</v>
      </c>
      <c r="I1044" s="5" t="str">
        <f>INDEX(Variables!$C$5:$C$65,MATCH($A1044,Variables!$A$5:$A$65,0))</f>
        <v>$/GJ</v>
      </c>
      <c r="J1044" s="5" t="str">
        <f>INDEX(Variables!$E$5:$E$65,MATCH($A1044,Variables!$A$5:$A$65,0))</f>
        <v>Carbon price x EF x fuel and sector coverage</v>
      </c>
      <c r="K1044" s="5"/>
      <c r="L1044" s="23" t="str">
        <f>LOWER(Settings!$C$4)&amp;".mit."&amp;$A1044&amp;IF($C1044="","","."&amp;$C1044&amp;"."&amp;$B1044)&amp;IF(INDEX(Variables!$D$5:$D$65,MATCH($A1044,Variables!$A$5:$A$65,0))="","","."&amp;INDEX(Variables!$D$5:$D$65,MATCH($A1044,Variables!$A$5:$A$65,0)))&amp;"."&amp;L$5</f>
        <v>egy.mit.ctxnew.oen.oop.a.1</v>
      </c>
      <c r="M1044" s="38">
        <f t="shared" si="958"/>
        <v>0</v>
      </c>
      <c r="N1044" s="37">
        <f t="shared" si="958"/>
        <v>0</v>
      </c>
      <c r="O1044" s="37">
        <f t="shared" si="958"/>
        <v>0</v>
      </c>
      <c r="P1044" s="37">
        <f t="shared" si="958"/>
        <v>0</v>
      </c>
      <c r="Q1044" s="37">
        <f t="shared" si="958"/>
        <v>0</v>
      </c>
      <c r="R1044" s="37">
        <f t="shared" si="958"/>
        <v>0</v>
      </c>
      <c r="S1044" s="37">
        <f t="shared" si="958"/>
        <v>0</v>
      </c>
      <c r="T1044" s="37">
        <f t="shared" si="958"/>
        <v>0</v>
      </c>
      <c r="U1044" s="37">
        <f t="shared" si="958"/>
        <v>0</v>
      </c>
      <c r="V1044" s="37">
        <f t="shared" si="958"/>
        <v>0</v>
      </c>
      <c r="W1044" s="37">
        <f t="shared" si="958"/>
        <v>0</v>
      </c>
      <c r="X1044" s="37">
        <f t="shared" si="958"/>
        <v>0</v>
      </c>
      <c r="Y1044" s="37">
        <f t="shared" si="958"/>
        <v>0</v>
      </c>
      <c r="Z1044" s="37">
        <f t="shared" si="958"/>
        <v>0</v>
      </c>
      <c r="AA1044" s="37"/>
      <c r="AB1044" s="23" t="str">
        <f>LOWER(Settings!$C$4)&amp;".mit."&amp;$A1044&amp;IF($C1044="","","."&amp;$C1044&amp;"."&amp;$B1044)&amp;IF(INDEX(Variables!$D$5:$D$65,MATCH($A1044,Variables!$A$5:$A$65,0))="","","."&amp;INDEX(Variables!$D$5:$D$65,MATCH($A1044,Variables!$A$5:$A$65,0)))&amp;"."&amp;AB$5</f>
        <v>egy.mit.ctxnew.oen.oop.a.2</v>
      </c>
      <c r="AC1044" s="38">
        <f t="shared" si="959"/>
        <v>0</v>
      </c>
      <c r="AD1044" s="37">
        <f t="shared" si="959"/>
        <v>0</v>
      </c>
      <c r="AE1044" s="37">
        <f t="shared" si="959"/>
        <v>0</v>
      </c>
      <c r="AF1044" s="37">
        <f t="shared" si="959"/>
        <v>0</v>
      </c>
      <c r="AG1044" s="37">
        <f t="shared" si="959"/>
        <v>0</v>
      </c>
      <c r="AH1044" s="37">
        <f t="shared" si="959"/>
        <v>0</v>
      </c>
      <c r="AI1044" s="37">
        <f t="shared" si="959"/>
        <v>0</v>
      </c>
      <c r="AJ1044" s="37">
        <f t="shared" si="959"/>
        <v>0</v>
      </c>
      <c r="AK1044" s="37">
        <f t="shared" si="959"/>
        <v>0</v>
      </c>
      <c r="AL1044" s="37">
        <f t="shared" si="959"/>
        <v>0</v>
      </c>
      <c r="AM1044" s="37">
        <f t="shared" si="959"/>
        <v>0</v>
      </c>
      <c r="AN1044" s="37">
        <f t="shared" si="959"/>
        <v>0</v>
      </c>
      <c r="AO1044" s="37">
        <f t="shared" si="959"/>
        <v>0</v>
      </c>
      <c r="AP1044" s="37">
        <f t="shared" si="959"/>
        <v>0</v>
      </c>
    </row>
    <row r="1045" spans="1:42" hidden="1" outlineLevel="2" x14ac:dyDescent="0.25">
      <c r="A1045" s="5" t="s">
        <v>931</v>
      </c>
      <c r="B1045" s="5" t="s">
        <v>877</v>
      </c>
      <c r="C1045" s="5" t="s">
        <v>895</v>
      </c>
      <c r="D1045" s="37">
        <f>INDEX(Inputs!$T$5:$T$132,MATCH($B1045&amp;"|"&amp;$C1045,Inputs!$A$5:$A$132,0))</f>
        <v>0</v>
      </c>
      <c r="E1045" s="37">
        <f>INDEX(Inputs!$J$5:$J$132,MATCH($B1045&amp;"|"&amp;$C1045,Inputs!$A$5:$A$132,0))</f>
        <v>8</v>
      </c>
      <c r="F1045" s="37">
        <f>INDEX(Inputs!$K$5:$K$132,MATCH($B1045&amp;"|"&amp;$C1045,Inputs!$A$5:$A$132,0))</f>
        <v>17</v>
      </c>
      <c r="G1045" s="36"/>
      <c r="H1045" s="5" t="str">
        <f>INDEX(Variables!$B$5:$B$65,MATCH($A1045,Variables!$A$5:$A$65,0))&amp;IF($C1045="",""," | "&amp;INDEX(Mapping!$B$5:$B$26,MATCH($C1045,Mapping!$A$5:$A$26,0))&amp;" | "&amp;INDEX(Mapping!$B$30:$B$41,MATCH($B1045,Mapping!$A$30:$A$41,0)))</f>
        <v>New carbon tax | Other energy use | Biomass</v>
      </c>
      <c r="I1045" s="5" t="str">
        <f>INDEX(Variables!$C$5:$C$65,MATCH($A1045,Variables!$A$5:$A$65,0))</f>
        <v>$/GJ</v>
      </c>
      <c r="J1045" s="5" t="str">
        <f>INDEX(Variables!$E$5:$E$65,MATCH($A1045,Variables!$A$5:$A$65,0))</f>
        <v>Carbon price x EF x fuel and sector coverage</v>
      </c>
      <c r="K1045" s="5"/>
      <c r="L1045" s="23" t="str">
        <f>LOWER(Settings!$C$4)&amp;".mit."&amp;$A1045&amp;IF($C1045="","","."&amp;$C1045&amp;"."&amp;$B1045)&amp;IF(INDEX(Variables!$D$5:$D$65,MATCH($A1045,Variables!$A$5:$A$65,0))="","","."&amp;INDEX(Variables!$D$5:$D$65,MATCH($A1045,Variables!$A$5:$A$65,0)))&amp;"."&amp;L$5</f>
        <v>egy.mit.ctxnew.oen.bio.a.1</v>
      </c>
      <c r="M1045" s="38">
        <f t="shared" si="958"/>
        <v>0</v>
      </c>
      <c r="N1045" s="37">
        <f t="shared" si="958"/>
        <v>0</v>
      </c>
      <c r="O1045" s="37">
        <f t="shared" si="958"/>
        <v>0</v>
      </c>
      <c r="P1045" s="37">
        <f t="shared" si="958"/>
        <v>0</v>
      </c>
      <c r="Q1045" s="37">
        <f t="shared" si="958"/>
        <v>0</v>
      </c>
      <c r="R1045" s="37">
        <f t="shared" si="958"/>
        <v>0</v>
      </c>
      <c r="S1045" s="37">
        <f t="shared" si="958"/>
        <v>0</v>
      </c>
      <c r="T1045" s="37">
        <f t="shared" si="958"/>
        <v>0</v>
      </c>
      <c r="U1045" s="37">
        <f t="shared" si="958"/>
        <v>0</v>
      </c>
      <c r="V1045" s="37">
        <f t="shared" si="958"/>
        <v>0</v>
      </c>
      <c r="W1045" s="37">
        <f t="shared" si="958"/>
        <v>0</v>
      </c>
      <c r="X1045" s="37">
        <f t="shared" si="958"/>
        <v>0</v>
      </c>
      <c r="Y1045" s="37">
        <f t="shared" si="958"/>
        <v>0</v>
      </c>
      <c r="Z1045" s="37">
        <f t="shared" si="958"/>
        <v>0</v>
      </c>
      <c r="AA1045" s="37"/>
      <c r="AB1045" s="23" t="str">
        <f>LOWER(Settings!$C$4)&amp;".mit."&amp;$A1045&amp;IF($C1045="","","."&amp;$C1045&amp;"."&amp;$B1045)&amp;IF(INDEX(Variables!$D$5:$D$65,MATCH($A1045,Variables!$A$5:$A$65,0))="","","."&amp;INDEX(Variables!$D$5:$D$65,MATCH($A1045,Variables!$A$5:$A$65,0)))&amp;"."&amp;AB$5</f>
        <v>egy.mit.ctxnew.oen.bio.a.2</v>
      </c>
      <c r="AC1045" s="38">
        <f t="shared" si="959"/>
        <v>0</v>
      </c>
      <c r="AD1045" s="37">
        <f t="shared" si="959"/>
        <v>0</v>
      </c>
      <c r="AE1045" s="37">
        <f t="shared" si="959"/>
        <v>0</v>
      </c>
      <c r="AF1045" s="37">
        <f t="shared" si="959"/>
        <v>0</v>
      </c>
      <c r="AG1045" s="37">
        <f t="shared" si="959"/>
        <v>0</v>
      </c>
      <c r="AH1045" s="37">
        <f t="shared" si="959"/>
        <v>0</v>
      </c>
      <c r="AI1045" s="37">
        <f t="shared" si="959"/>
        <v>0</v>
      </c>
      <c r="AJ1045" s="37">
        <f t="shared" si="959"/>
        <v>0</v>
      </c>
      <c r="AK1045" s="37">
        <f t="shared" si="959"/>
        <v>0</v>
      </c>
      <c r="AL1045" s="37">
        <f t="shared" si="959"/>
        <v>0</v>
      </c>
      <c r="AM1045" s="37">
        <f t="shared" si="959"/>
        <v>0</v>
      </c>
      <c r="AN1045" s="37">
        <f t="shared" si="959"/>
        <v>0</v>
      </c>
      <c r="AO1045" s="37">
        <f t="shared" si="959"/>
        <v>0</v>
      </c>
      <c r="AP1045" s="37">
        <f t="shared" si="959"/>
        <v>0</v>
      </c>
    </row>
    <row r="1046" spans="1:42" hidden="1" outlineLevel="2" x14ac:dyDescent="0.25"/>
    <row r="1047" spans="1:42" hidden="1" outlineLevel="2" x14ac:dyDescent="0.25">
      <c r="A1047" s="5" t="s">
        <v>932</v>
      </c>
      <c r="B1047" s="5" t="s">
        <v>869</v>
      </c>
      <c r="C1047" s="5" t="s">
        <v>895</v>
      </c>
      <c r="D1047" s="37">
        <f>INDEX(Inputs!$L$5:$L$132,MATCH($B1047&amp;"|"&amp;$C1047,Inputs!$A$5:$A$132,0))</f>
        <v>3</v>
      </c>
      <c r="E1047" s="37">
        <f>INDEX(Inputs!$I$5:$I$132,MATCH($B1047&amp;"|"&amp;$C1047,Inputs!$A$5:$A$132,0))</f>
        <v>1</v>
      </c>
      <c r="F1047" s="36"/>
      <c r="G1047" s="36"/>
      <c r="H1047" s="5" t="str">
        <f>INDEX(Variables!$B$5:$B$65,MATCH($A1047,Variables!$A$5:$A$65,0))&amp;IF($C1047="",""," | "&amp;INDEX(Mapping!$B$5:$B$26,MATCH($C1047,Mapping!$A$5:$A$26,0))&amp;" | "&amp;INDEX(Mapping!$B$30:$B$41,MATCH($B1047,Mapping!$A$30:$A$41,0)))</f>
        <v>New excise tax (fuel price reform) | Other energy use | Coal</v>
      </c>
      <c r="I1047" s="5" t="str">
        <f>INDEX(Variables!$C$5:$C$65,MATCH($A1047,Variables!$A$5:$A$65,0))</f>
        <v>$/GJ</v>
      </c>
      <c r="J1047" s="5" t="str">
        <f>INDEX(Variables!$E$5:$E$65,MATCH($A1047,Variables!$A$5:$A$65,0))</f>
        <v>Fuel price reform path / GJ per unit</v>
      </c>
      <c r="K1047" s="5"/>
      <c r="L1047" s="23" t="str">
        <f>LOWER(Settings!$C$4)&amp;".mit."&amp;$A1047&amp;IF($C1047="","","."&amp;$C1047&amp;"."&amp;$B1047)&amp;IF(INDEX(Variables!$D$5:$D$65,MATCH($A1047,Variables!$A$5:$A$65,0))="","","."&amp;INDEX(Variables!$D$5:$D$65,MATCH($A1047,Variables!$A$5:$A$65,0)))&amp;"."&amp;L$5</f>
        <v>egy.mit.ntx.oen.coa.a.1</v>
      </c>
      <c r="M1047" s="38">
        <f t="shared" ref="M1047:Z1054" si="960">INDEX(M$78:M$91,$D1047)/$E1047</f>
        <v>0</v>
      </c>
      <c r="N1047" s="37">
        <f t="shared" si="960"/>
        <v>0</v>
      </c>
      <c r="O1047" s="37">
        <f t="shared" si="960"/>
        <v>0</v>
      </c>
      <c r="P1047" s="37">
        <f t="shared" si="960"/>
        <v>0</v>
      </c>
      <c r="Q1047" s="37">
        <f t="shared" si="960"/>
        <v>0</v>
      </c>
      <c r="R1047" s="37">
        <f t="shared" si="960"/>
        <v>0</v>
      </c>
      <c r="S1047" s="37">
        <f t="shared" si="960"/>
        <v>0</v>
      </c>
      <c r="T1047" s="37">
        <f t="shared" si="960"/>
        <v>0</v>
      </c>
      <c r="U1047" s="37">
        <f t="shared" si="960"/>
        <v>0</v>
      </c>
      <c r="V1047" s="37">
        <f t="shared" si="960"/>
        <v>0</v>
      </c>
      <c r="W1047" s="37">
        <f t="shared" si="960"/>
        <v>0</v>
      </c>
      <c r="X1047" s="37">
        <f t="shared" si="960"/>
        <v>0</v>
      </c>
      <c r="Y1047" s="37">
        <f t="shared" si="960"/>
        <v>0</v>
      </c>
      <c r="Z1047" s="37">
        <f t="shared" si="960"/>
        <v>0</v>
      </c>
      <c r="AA1047" s="37"/>
      <c r="AB1047" s="23" t="str">
        <f>LOWER(Settings!$C$4)&amp;".mit."&amp;$A1047&amp;IF($C1047="","","."&amp;$C1047&amp;"."&amp;$B1047)&amp;IF(INDEX(Variables!$D$5:$D$65,MATCH($A1047,Variables!$A$5:$A$65,0))="","","."&amp;INDEX(Variables!$D$5:$D$65,MATCH($A1047,Variables!$A$5:$A$65,0)))&amp;"."&amp;AB$5</f>
        <v>egy.mit.ntx.oen.coa.a.2</v>
      </c>
      <c r="AC1047" s="38">
        <f t="shared" ref="AC1047:AP1054" si="961">INDEX(AC$78:AC$91,$D1047)/$E1047</f>
        <v>0</v>
      </c>
      <c r="AD1047" s="37">
        <f t="shared" si="961"/>
        <v>0</v>
      </c>
      <c r="AE1047" s="37">
        <f t="shared" si="961"/>
        <v>0</v>
      </c>
      <c r="AF1047" s="37">
        <f t="shared" si="961"/>
        <v>0</v>
      </c>
      <c r="AG1047" s="37">
        <f t="shared" si="961"/>
        <v>0</v>
      </c>
      <c r="AH1047" s="37">
        <f t="shared" si="961"/>
        <v>0</v>
      </c>
      <c r="AI1047" s="37">
        <f t="shared" si="961"/>
        <v>0</v>
      </c>
      <c r="AJ1047" s="37">
        <f t="shared" si="961"/>
        <v>0</v>
      </c>
      <c r="AK1047" s="37">
        <f t="shared" si="961"/>
        <v>0</v>
      </c>
      <c r="AL1047" s="37">
        <f t="shared" si="961"/>
        <v>0</v>
      </c>
      <c r="AM1047" s="37">
        <f t="shared" si="961"/>
        <v>0</v>
      </c>
      <c r="AN1047" s="37">
        <f t="shared" si="961"/>
        <v>0</v>
      </c>
      <c r="AO1047" s="37">
        <f t="shared" si="961"/>
        <v>0</v>
      </c>
      <c r="AP1047" s="37">
        <f t="shared" si="961"/>
        <v>0</v>
      </c>
    </row>
    <row r="1048" spans="1:42" hidden="1" outlineLevel="2" x14ac:dyDescent="0.25">
      <c r="A1048" s="5" t="s">
        <v>932</v>
      </c>
      <c r="B1048" s="5" t="s">
        <v>871</v>
      </c>
      <c r="C1048" s="5" t="s">
        <v>895</v>
      </c>
      <c r="D1048" s="37">
        <f>INDEX(Inputs!$L$5:$L$132,MATCH($B1048&amp;"|"&amp;$C1048,Inputs!$A$5:$A$132,0))</f>
        <v>6</v>
      </c>
      <c r="E1048" s="37">
        <f>INDEX(Inputs!$I$5:$I$132,MATCH($B1048&amp;"|"&amp;$C1048,Inputs!$A$5:$A$132,0))</f>
        <v>1</v>
      </c>
      <c r="F1048" s="36"/>
      <c r="G1048" s="36"/>
      <c r="H1048" s="5" t="str">
        <f>INDEX(Variables!$B$5:$B$65,MATCH($A1048,Variables!$A$5:$A$65,0))&amp;IF($C1048="",""," | "&amp;INDEX(Mapping!$B$5:$B$26,MATCH($C1048,Mapping!$A$5:$A$26,0))&amp;" | "&amp;INDEX(Mapping!$B$30:$B$41,MATCH($B1048,Mapping!$A$30:$A$41,0)))</f>
        <v>New excise tax (fuel price reform) | Other energy use | Natural gas</v>
      </c>
      <c r="I1048" s="5" t="str">
        <f>INDEX(Variables!$C$5:$C$65,MATCH($A1048,Variables!$A$5:$A$65,0))</f>
        <v>$/GJ</v>
      </c>
      <c r="J1048" s="5" t="str">
        <f>INDEX(Variables!$E$5:$E$65,MATCH($A1048,Variables!$A$5:$A$65,0))</f>
        <v>Fuel price reform path / GJ per unit</v>
      </c>
      <c r="K1048" s="5"/>
      <c r="L1048" s="23" t="str">
        <f>LOWER(Settings!$C$4)&amp;".mit."&amp;$A1048&amp;IF($C1048="","","."&amp;$C1048&amp;"."&amp;$B1048)&amp;IF(INDEX(Variables!$D$5:$D$65,MATCH($A1048,Variables!$A$5:$A$65,0))="","","."&amp;INDEX(Variables!$D$5:$D$65,MATCH($A1048,Variables!$A$5:$A$65,0)))&amp;"."&amp;L$5</f>
        <v>egy.mit.ntx.oen.nga.a.1</v>
      </c>
      <c r="M1048" s="38">
        <f t="shared" si="960"/>
        <v>0</v>
      </c>
      <c r="N1048" s="37">
        <f t="shared" si="960"/>
        <v>0</v>
      </c>
      <c r="O1048" s="37">
        <f t="shared" si="960"/>
        <v>0</v>
      </c>
      <c r="P1048" s="37">
        <f t="shared" si="960"/>
        <v>0</v>
      </c>
      <c r="Q1048" s="37">
        <f t="shared" si="960"/>
        <v>0</v>
      </c>
      <c r="R1048" s="37">
        <f t="shared" si="960"/>
        <v>0</v>
      </c>
      <c r="S1048" s="37">
        <f t="shared" si="960"/>
        <v>0</v>
      </c>
      <c r="T1048" s="37">
        <f t="shared" si="960"/>
        <v>0</v>
      </c>
      <c r="U1048" s="37">
        <f t="shared" si="960"/>
        <v>0</v>
      </c>
      <c r="V1048" s="37">
        <f t="shared" si="960"/>
        <v>0</v>
      </c>
      <c r="W1048" s="37">
        <f t="shared" si="960"/>
        <v>0</v>
      </c>
      <c r="X1048" s="37">
        <f t="shared" si="960"/>
        <v>0</v>
      </c>
      <c r="Y1048" s="37">
        <f t="shared" si="960"/>
        <v>0</v>
      </c>
      <c r="Z1048" s="37">
        <f t="shared" si="960"/>
        <v>0</v>
      </c>
      <c r="AA1048" s="37"/>
      <c r="AB1048" s="23" t="str">
        <f>LOWER(Settings!$C$4)&amp;".mit."&amp;$A1048&amp;IF($C1048="","","."&amp;$C1048&amp;"."&amp;$B1048)&amp;IF(INDEX(Variables!$D$5:$D$65,MATCH($A1048,Variables!$A$5:$A$65,0))="","","."&amp;INDEX(Variables!$D$5:$D$65,MATCH($A1048,Variables!$A$5:$A$65,0)))&amp;"."&amp;AB$5</f>
        <v>egy.mit.ntx.oen.nga.a.2</v>
      </c>
      <c r="AC1048" s="38">
        <f t="shared" si="961"/>
        <v>0</v>
      </c>
      <c r="AD1048" s="37">
        <f t="shared" si="961"/>
        <v>0</v>
      </c>
      <c r="AE1048" s="37">
        <f t="shared" si="961"/>
        <v>0</v>
      </c>
      <c r="AF1048" s="37">
        <f t="shared" si="961"/>
        <v>0</v>
      </c>
      <c r="AG1048" s="37">
        <f t="shared" si="961"/>
        <v>0</v>
      </c>
      <c r="AH1048" s="37">
        <f t="shared" si="961"/>
        <v>0</v>
      </c>
      <c r="AI1048" s="37">
        <f t="shared" si="961"/>
        <v>0</v>
      </c>
      <c r="AJ1048" s="37">
        <f t="shared" si="961"/>
        <v>0</v>
      </c>
      <c r="AK1048" s="37">
        <f t="shared" si="961"/>
        <v>0</v>
      </c>
      <c r="AL1048" s="37">
        <f t="shared" si="961"/>
        <v>0</v>
      </c>
      <c r="AM1048" s="37">
        <f t="shared" si="961"/>
        <v>0</v>
      </c>
      <c r="AN1048" s="37">
        <f t="shared" si="961"/>
        <v>0</v>
      </c>
      <c r="AO1048" s="37">
        <f t="shared" si="961"/>
        <v>0</v>
      </c>
      <c r="AP1048" s="37">
        <f t="shared" si="961"/>
        <v>0</v>
      </c>
    </row>
    <row r="1049" spans="1:42" hidden="1" outlineLevel="2" x14ac:dyDescent="0.25">
      <c r="A1049" s="5" t="s">
        <v>932</v>
      </c>
      <c r="B1049" s="5" t="s">
        <v>872</v>
      </c>
      <c r="C1049" s="5" t="s">
        <v>895</v>
      </c>
      <c r="D1049" s="37">
        <f>INDEX(Inputs!$L$5:$L$132,MATCH($B1049&amp;"|"&amp;$C1049,Inputs!$A$5:$A$132,0))</f>
        <v>9</v>
      </c>
      <c r="E1049" s="37">
        <f>INDEX(Inputs!$I$5:$I$132,MATCH($B1049&amp;"|"&amp;$C1049,Inputs!$A$5:$A$132,0))</f>
        <v>3.4969740000000013E-2</v>
      </c>
      <c r="F1049" s="36"/>
      <c r="G1049" s="36"/>
      <c r="H1049" s="5" t="str">
        <f>INDEX(Variables!$B$5:$B$65,MATCH($A1049,Variables!$A$5:$A$65,0))&amp;IF($C1049="",""," | "&amp;INDEX(Mapping!$B$5:$B$26,MATCH($C1049,Mapping!$A$5:$A$26,0))&amp;" | "&amp;INDEX(Mapping!$B$30:$B$41,MATCH($B1049,Mapping!$A$30:$A$41,0)))</f>
        <v>New excise tax (fuel price reform) | Other energy use | Gasoline</v>
      </c>
      <c r="I1049" s="5" t="str">
        <f>INDEX(Variables!$C$5:$C$65,MATCH($A1049,Variables!$A$5:$A$65,0))</f>
        <v>$/GJ</v>
      </c>
      <c r="J1049" s="5" t="str">
        <f>INDEX(Variables!$E$5:$E$65,MATCH($A1049,Variables!$A$5:$A$65,0))</f>
        <v>Fuel price reform path / GJ per unit</v>
      </c>
      <c r="K1049" s="5"/>
      <c r="L1049" s="23" t="str">
        <f>LOWER(Settings!$C$4)&amp;".mit."&amp;$A1049&amp;IF($C1049="","","."&amp;$C1049&amp;"."&amp;$B1049)&amp;IF(INDEX(Variables!$D$5:$D$65,MATCH($A1049,Variables!$A$5:$A$65,0))="","","."&amp;INDEX(Variables!$D$5:$D$65,MATCH($A1049,Variables!$A$5:$A$65,0)))&amp;"."&amp;L$5</f>
        <v>egy.mit.ntx.oen.gso.a.1</v>
      </c>
      <c r="M1049" s="38">
        <f t="shared" si="960"/>
        <v>0</v>
      </c>
      <c r="N1049" s="37">
        <f t="shared" si="960"/>
        <v>0</v>
      </c>
      <c r="O1049" s="37">
        <f t="shared" si="960"/>
        <v>0</v>
      </c>
      <c r="P1049" s="37">
        <f t="shared" si="960"/>
        <v>0</v>
      </c>
      <c r="Q1049" s="37">
        <f t="shared" si="960"/>
        <v>0</v>
      </c>
      <c r="R1049" s="37">
        <f t="shared" si="960"/>
        <v>0</v>
      </c>
      <c r="S1049" s="37">
        <f t="shared" si="960"/>
        <v>0</v>
      </c>
      <c r="T1049" s="37">
        <f t="shared" si="960"/>
        <v>0</v>
      </c>
      <c r="U1049" s="37">
        <f t="shared" si="960"/>
        <v>0</v>
      </c>
      <c r="V1049" s="37">
        <f t="shared" si="960"/>
        <v>0</v>
      </c>
      <c r="W1049" s="37">
        <f t="shared" si="960"/>
        <v>0</v>
      </c>
      <c r="X1049" s="37">
        <f t="shared" si="960"/>
        <v>0</v>
      </c>
      <c r="Y1049" s="37">
        <f t="shared" si="960"/>
        <v>0</v>
      </c>
      <c r="Z1049" s="37">
        <f t="shared" si="960"/>
        <v>0</v>
      </c>
      <c r="AA1049" s="37"/>
      <c r="AB1049" s="23" t="str">
        <f>LOWER(Settings!$C$4)&amp;".mit."&amp;$A1049&amp;IF($C1049="","","."&amp;$C1049&amp;"."&amp;$B1049)&amp;IF(INDEX(Variables!$D$5:$D$65,MATCH($A1049,Variables!$A$5:$A$65,0))="","","."&amp;INDEX(Variables!$D$5:$D$65,MATCH($A1049,Variables!$A$5:$A$65,0)))&amp;"."&amp;AB$5</f>
        <v>egy.mit.ntx.oen.gso.a.2</v>
      </c>
      <c r="AC1049" s="38">
        <f t="shared" si="961"/>
        <v>0</v>
      </c>
      <c r="AD1049" s="37">
        <f t="shared" si="961"/>
        <v>0</v>
      </c>
      <c r="AE1049" s="37">
        <f t="shared" si="961"/>
        <v>0</v>
      </c>
      <c r="AF1049" s="37">
        <f t="shared" si="961"/>
        <v>0</v>
      </c>
      <c r="AG1049" s="37">
        <f t="shared" si="961"/>
        <v>0</v>
      </c>
      <c r="AH1049" s="37">
        <f t="shared" si="961"/>
        <v>0</v>
      </c>
      <c r="AI1049" s="37">
        <f t="shared" si="961"/>
        <v>0</v>
      </c>
      <c r="AJ1049" s="37">
        <f t="shared" si="961"/>
        <v>0</v>
      </c>
      <c r="AK1049" s="37">
        <f t="shared" si="961"/>
        <v>0</v>
      </c>
      <c r="AL1049" s="37">
        <f t="shared" si="961"/>
        <v>0</v>
      </c>
      <c r="AM1049" s="37">
        <f t="shared" si="961"/>
        <v>0</v>
      </c>
      <c r="AN1049" s="37">
        <f t="shared" si="961"/>
        <v>0</v>
      </c>
      <c r="AO1049" s="37">
        <f t="shared" si="961"/>
        <v>0</v>
      </c>
      <c r="AP1049" s="37">
        <f t="shared" si="961"/>
        <v>0</v>
      </c>
    </row>
    <row r="1050" spans="1:42" hidden="1" outlineLevel="2" x14ac:dyDescent="0.25">
      <c r="A1050" s="5" t="s">
        <v>932</v>
      </c>
      <c r="B1050" s="5" t="s">
        <v>873</v>
      </c>
      <c r="C1050" s="5" t="s">
        <v>895</v>
      </c>
      <c r="D1050" s="37">
        <f>INDEX(Inputs!$L$5:$L$132,MATCH($B1050&amp;"|"&amp;$C1050,Inputs!$A$5:$A$132,0))</f>
        <v>10</v>
      </c>
      <c r="E1050" s="37">
        <f>INDEX(Inputs!$I$5:$I$132,MATCH($B1050&amp;"|"&amp;$C1050,Inputs!$A$5:$A$132,0))</f>
        <v>3.7295190000000013E-2</v>
      </c>
      <c r="F1050" s="36"/>
      <c r="G1050" s="36"/>
      <c r="H1050" s="5" t="str">
        <f>INDEX(Variables!$B$5:$B$65,MATCH($A1050,Variables!$A$5:$A$65,0))&amp;IF($C1050="",""," | "&amp;INDEX(Mapping!$B$5:$B$26,MATCH($C1050,Mapping!$A$5:$A$26,0))&amp;" | "&amp;INDEX(Mapping!$B$30:$B$41,MATCH($B1050,Mapping!$A$30:$A$41,0)))</f>
        <v>New excise tax (fuel price reform) | Other energy use | Diesel</v>
      </c>
      <c r="I1050" s="5" t="str">
        <f>INDEX(Variables!$C$5:$C$65,MATCH($A1050,Variables!$A$5:$A$65,0))</f>
        <v>$/GJ</v>
      </c>
      <c r="J1050" s="5" t="str">
        <f>INDEX(Variables!$E$5:$E$65,MATCH($A1050,Variables!$A$5:$A$65,0))</f>
        <v>Fuel price reform path / GJ per unit</v>
      </c>
      <c r="K1050" s="5"/>
      <c r="L1050" s="23" t="str">
        <f>LOWER(Settings!$C$4)&amp;".mit."&amp;$A1050&amp;IF($C1050="","","."&amp;$C1050&amp;"."&amp;$B1050)&amp;IF(INDEX(Variables!$D$5:$D$65,MATCH($A1050,Variables!$A$5:$A$65,0))="","","."&amp;INDEX(Variables!$D$5:$D$65,MATCH($A1050,Variables!$A$5:$A$65,0)))&amp;"."&amp;L$5</f>
        <v>egy.mit.ntx.oen.die.a.1</v>
      </c>
      <c r="M1050" s="38">
        <f t="shared" si="960"/>
        <v>0</v>
      </c>
      <c r="N1050" s="37">
        <f t="shared" si="960"/>
        <v>0</v>
      </c>
      <c r="O1050" s="37">
        <f t="shared" si="960"/>
        <v>0</v>
      </c>
      <c r="P1050" s="37">
        <f t="shared" si="960"/>
        <v>0</v>
      </c>
      <c r="Q1050" s="37">
        <f t="shared" si="960"/>
        <v>0</v>
      </c>
      <c r="R1050" s="37">
        <f t="shared" si="960"/>
        <v>0</v>
      </c>
      <c r="S1050" s="37">
        <f t="shared" si="960"/>
        <v>0</v>
      </c>
      <c r="T1050" s="37">
        <f t="shared" si="960"/>
        <v>0</v>
      </c>
      <c r="U1050" s="37">
        <f t="shared" si="960"/>
        <v>0</v>
      </c>
      <c r="V1050" s="37">
        <f t="shared" si="960"/>
        <v>0</v>
      </c>
      <c r="W1050" s="37">
        <f t="shared" si="960"/>
        <v>0</v>
      </c>
      <c r="X1050" s="37">
        <f t="shared" si="960"/>
        <v>0</v>
      </c>
      <c r="Y1050" s="37">
        <f t="shared" si="960"/>
        <v>0</v>
      </c>
      <c r="Z1050" s="37">
        <f t="shared" si="960"/>
        <v>0</v>
      </c>
      <c r="AA1050" s="37"/>
      <c r="AB1050" s="23" t="str">
        <f>LOWER(Settings!$C$4)&amp;".mit."&amp;$A1050&amp;IF($C1050="","","."&amp;$C1050&amp;"."&amp;$B1050)&amp;IF(INDEX(Variables!$D$5:$D$65,MATCH($A1050,Variables!$A$5:$A$65,0))="","","."&amp;INDEX(Variables!$D$5:$D$65,MATCH($A1050,Variables!$A$5:$A$65,0)))&amp;"."&amp;AB$5</f>
        <v>egy.mit.ntx.oen.die.a.2</v>
      </c>
      <c r="AC1050" s="38">
        <f t="shared" si="961"/>
        <v>0</v>
      </c>
      <c r="AD1050" s="37">
        <f t="shared" si="961"/>
        <v>0</v>
      </c>
      <c r="AE1050" s="37">
        <f t="shared" si="961"/>
        <v>0</v>
      </c>
      <c r="AF1050" s="37">
        <f t="shared" si="961"/>
        <v>0</v>
      </c>
      <c r="AG1050" s="37">
        <f t="shared" si="961"/>
        <v>0</v>
      </c>
      <c r="AH1050" s="37">
        <f t="shared" si="961"/>
        <v>0</v>
      </c>
      <c r="AI1050" s="37">
        <f t="shared" si="961"/>
        <v>0</v>
      </c>
      <c r="AJ1050" s="37">
        <f t="shared" si="961"/>
        <v>0</v>
      </c>
      <c r="AK1050" s="37">
        <f t="shared" si="961"/>
        <v>0</v>
      </c>
      <c r="AL1050" s="37">
        <f t="shared" si="961"/>
        <v>0</v>
      </c>
      <c r="AM1050" s="37">
        <f t="shared" si="961"/>
        <v>0</v>
      </c>
      <c r="AN1050" s="37">
        <f t="shared" si="961"/>
        <v>0</v>
      </c>
      <c r="AO1050" s="37">
        <f t="shared" si="961"/>
        <v>0</v>
      </c>
      <c r="AP1050" s="37">
        <f t="shared" si="961"/>
        <v>0</v>
      </c>
    </row>
    <row r="1051" spans="1:42" hidden="1" outlineLevel="2" x14ac:dyDescent="0.25">
      <c r="A1051" s="5" t="s">
        <v>932</v>
      </c>
      <c r="B1051" s="5" t="s">
        <v>874</v>
      </c>
      <c r="C1051" s="5" t="s">
        <v>895</v>
      </c>
      <c r="D1051" s="37">
        <f>INDEX(Inputs!$L$5:$L$132,MATCH($B1051&amp;"|"&amp;$C1051,Inputs!$A$5:$A$132,0))</f>
        <v>11</v>
      </c>
      <c r="E1051" s="37">
        <f>INDEX(Inputs!$I$5:$I$132,MATCH($B1051&amp;"|"&amp;$C1051,Inputs!$A$5:$A$132,0))</f>
        <v>2.5779688544951249E-2</v>
      </c>
      <c r="F1051" s="36"/>
      <c r="G1051" s="36"/>
      <c r="H1051" s="5" t="str">
        <f>INDEX(Variables!$B$5:$B$65,MATCH($A1051,Variables!$A$5:$A$65,0))&amp;IF($C1051="",""," | "&amp;INDEX(Mapping!$B$5:$B$26,MATCH($C1051,Mapping!$A$5:$A$26,0))&amp;" | "&amp;INDEX(Mapping!$B$30:$B$41,MATCH($B1051,Mapping!$A$30:$A$41,0)))</f>
        <v>New excise tax (fuel price reform) | Other energy use | LPG</v>
      </c>
      <c r="I1051" s="5" t="str">
        <f>INDEX(Variables!$C$5:$C$65,MATCH($A1051,Variables!$A$5:$A$65,0))</f>
        <v>$/GJ</v>
      </c>
      <c r="J1051" s="5" t="str">
        <f>INDEX(Variables!$E$5:$E$65,MATCH($A1051,Variables!$A$5:$A$65,0))</f>
        <v>Fuel price reform path / GJ per unit</v>
      </c>
      <c r="K1051" s="5"/>
      <c r="L1051" s="23" t="str">
        <f>LOWER(Settings!$C$4)&amp;".mit."&amp;$A1051&amp;IF($C1051="","","."&amp;$C1051&amp;"."&amp;$B1051)&amp;IF(INDEX(Variables!$D$5:$D$65,MATCH($A1051,Variables!$A$5:$A$65,0))="","","."&amp;INDEX(Variables!$D$5:$D$65,MATCH($A1051,Variables!$A$5:$A$65,0)))&amp;"."&amp;L$5</f>
        <v>egy.mit.ntx.oen.lpg.a.1</v>
      </c>
      <c r="M1051" s="38">
        <f t="shared" si="960"/>
        <v>0</v>
      </c>
      <c r="N1051" s="37">
        <f t="shared" si="960"/>
        <v>0</v>
      </c>
      <c r="O1051" s="37">
        <f t="shared" si="960"/>
        <v>0</v>
      </c>
      <c r="P1051" s="37">
        <f t="shared" si="960"/>
        <v>0</v>
      </c>
      <c r="Q1051" s="37">
        <f t="shared" si="960"/>
        <v>0</v>
      </c>
      <c r="R1051" s="37">
        <f t="shared" si="960"/>
        <v>0</v>
      </c>
      <c r="S1051" s="37">
        <f t="shared" si="960"/>
        <v>0</v>
      </c>
      <c r="T1051" s="37">
        <f t="shared" si="960"/>
        <v>0</v>
      </c>
      <c r="U1051" s="37">
        <f t="shared" si="960"/>
        <v>0</v>
      </c>
      <c r="V1051" s="37">
        <f t="shared" si="960"/>
        <v>0</v>
      </c>
      <c r="W1051" s="37">
        <f t="shared" si="960"/>
        <v>0</v>
      </c>
      <c r="X1051" s="37">
        <f t="shared" si="960"/>
        <v>0</v>
      </c>
      <c r="Y1051" s="37">
        <f t="shared" si="960"/>
        <v>0</v>
      </c>
      <c r="Z1051" s="37">
        <f t="shared" si="960"/>
        <v>0</v>
      </c>
      <c r="AA1051" s="37"/>
      <c r="AB1051" s="23" t="str">
        <f>LOWER(Settings!$C$4)&amp;".mit."&amp;$A1051&amp;IF($C1051="","","."&amp;$C1051&amp;"."&amp;$B1051)&amp;IF(INDEX(Variables!$D$5:$D$65,MATCH($A1051,Variables!$A$5:$A$65,0))="","","."&amp;INDEX(Variables!$D$5:$D$65,MATCH($A1051,Variables!$A$5:$A$65,0)))&amp;"."&amp;AB$5</f>
        <v>egy.mit.ntx.oen.lpg.a.2</v>
      </c>
      <c r="AC1051" s="38">
        <f t="shared" si="961"/>
        <v>0</v>
      </c>
      <c r="AD1051" s="37">
        <f t="shared" si="961"/>
        <v>0</v>
      </c>
      <c r="AE1051" s="37">
        <f t="shared" si="961"/>
        <v>0</v>
      </c>
      <c r="AF1051" s="37">
        <f t="shared" si="961"/>
        <v>0</v>
      </c>
      <c r="AG1051" s="37">
        <f t="shared" si="961"/>
        <v>0</v>
      </c>
      <c r="AH1051" s="37">
        <f t="shared" si="961"/>
        <v>0</v>
      </c>
      <c r="AI1051" s="37">
        <f t="shared" si="961"/>
        <v>0</v>
      </c>
      <c r="AJ1051" s="37">
        <f t="shared" si="961"/>
        <v>0</v>
      </c>
      <c r="AK1051" s="37">
        <f t="shared" si="961"/>
        <v>0</v>
      </c>
      <c r="AL1051" s="37">
        <f t="shared" si="961"/>
        <v>0</v>
      </c>
      <c r="AM1051" s="37">
        <f t="shared" si="961"/>
        <v>0</v>
      </c>
      <c r="AN1051" s="37">
        <f t="shared" si="961"/>
        <v>0</v>
      </c>
      <c r="AO1051" s="37">
        <f t="shared" si="961"/>
        <v>0</v>
      </c>
      <c r="AP1051" s="37">
        <f t="shared" si="961"/>
        <v>0</v>
      </c>
    </row>
    <row r="1052" spans="1:42" hidden="1" outlineLevel="2" x14ac:dyDescent="0.25">
      <c r="A1052" s="5" t="s">
        <v>932</v>
      </c>
      <c r="B1052" s="5" t="s">
        <v>875</v>
      </c>
      <c r="C1052" s="5" t="s">
        <v>895</v>
      </c>
      <c r="D1052" s="37">
        <f>INDEX(Inputs!$L$5:$L$132,MATCH($B1052&amp;"|"&amp;$C1052,Inputs!$A$5:$A$132,0))</f>
        <v>12</v>
      </c>
      <c r="E1052" s="37">
        <f>INDEX(Inputs!$I$5:$I$132,MATCH($B1052&amp;"|"&amp;$C1052,Inputs!$A$5:$A$132,0))</f>
        <v>3.7748829655107147E-2</v>
      </c>
      <c r="F1052" s="36"/>
      <c r="G1052" s="36"/>
      <c r="H1052" s="5" t="str">
        <f>INDEX(Variables!$B$5:$B$65,MATCH($A1052,Variables!$A$5:$A$65,0))&amp;IF($C1052="",""," | "&amp;INDEX(Mapping!$B$5:$B$26,MATCH($C1052,Mapping!$A$5:$A$26,0))&amp;" | "&amp;INDEX(Mapping!$B$30:$B$41,MATCH($B1052,Mapping!$A$30:$A$41,0)))</f>
        <v>New excise tax (fuel price reform) | Other energy use | Kerosene</v>
      </c>
      <c r="I1052" s="5" t="str">
        <f>INDEX(Variables!$C$5:$C$65,MATCH($A1052,Variables!$A$5:$A$65,0))</f>
        <v>$/GJ</v>
      </c>
      <c r="J1052" s="5" t="str">
        <f>INDEX(Variables!$E$5:$E$65,MATCH($A1052,Variables!$A$5:$A$65,0))</f>
        <v>Fuel price reform path / GJ per unit</v>
      </c>
      <c r="K1052" s="5"/>
      <c r="L1052" s="23" t="str">
        <f>LOWER(Settings!$C$4)&amp;".mit."&amp;$A1052&amp;IF($C1052="","","."&amp;$C1052&amp;"."&amp;$B1052)&amp;IF(INDEX(Variables!$D$5:$D$65,MATCH($A1052,Variables!$A$5:$A$65,0))="","","."&amp;INDEX(Variables!$D$5:$D$65,MATCH($A1052,Variables!$A$5:$A$65,0)))&amp;"."&amp;L$5</f>
        <v>egy.mit.ntx.oen.ker.a.1</v>
      </c>
      <c r="M1052" s="38">
        <f t="shared" si="960"/>
        <v>0</v>
      </c>
      <c r="N1052" s="37">
        <f t="shared" si="960"/>
        <v>0</v>
      </c>
      <c r="O1052" s="37">
        <f t="shared" si="960"/>
        <v>0</v>
      </c>
      <c r="P1052" s="37">
        <f t="shared" si="960"/>
        <v>0</v>
      </c>
      <c r="Q1052" s="37">
        <f t="shared" si="960"/>
        <v>0</v>
      </c>
      <c r="R1052" s="37">
        <f t="shared" si="960"/>
        <v>0</v>
      </c>
      <c r="S1052" s="37">
        <f t="shared" si="960"/>
        <v>0</v>
      </c>
      <c r="T1052" s="37">
        <f t="shared" si="960"/>
        <v>0</v>
      </c>
      <c r="U1052" s="37">
        <f t="shared" si="960"/>
        <v>0</v>
      </c>
      <c r="V1052" s="37">
        <f t="shared" si="960"/>
        <v>0</v>
      </c>
      <c r="W1052" s="37">
        <f t="shared" si="960"/>
        <v>0</v>
      </c>
      <c r="X1052" s="37">
        <f t="shared" si="960"/>
        <v>0</v>
      </c>
      <c r="Y1052" s="37">
        <f t="shared" si="960"/>
        <v>0</v>
      </c>
      <c r="Z1052" s="37">
        <f t="shared" si="960"/>
        <v>0</v>
      </c>
      <c r="AA1052" s="37"/>
      <c r="AB1052" s="23" t="str">
        <f>LOWER(Settings!$C$4)&amp;".mit."&amp;$A1052&amp;IF($C1052="","","."&amp;$C1052&amp;"."&amp;$B1052)&amp;IF(INDEX(Variables!$D$5:$D$65,MATCH($A1052,Variables!$A$5:$A$65,0))="","","."&amp;INDEX(Variables!$D$5:$D$65,MATCH($A1052,Variables!$A$5:$A$65,0)))&amp;"."&amp;AB$5</f>
        <v>egy.mit.ntx.oen.ker.a.2</v>
      </c>
      <c r="AC1052" s="38">
        <f t="shared" si="961"/>
        <v>0</v>
      </c>
      <c r="AD1052" s="37">
        <f t="shared" si="961"/>
        <v>0</v>
      </c>
      <c r="AE1052" s="37">
        <f t="shared" si="961"/>
        <v>0</v>
      </c>
      <c r="AF1052" s="37">
        <f t="shared" si="961"/>
        <v>0</v>
      </c>
      <c r="AG1052" s="37">
        <f t="shared" si="961"/>
        <v>0</v>
      </c>
      <c r="AH1052" s="37">
        <f t="shared" si="961"/>
        <v>0</v>
      </c>
      <c r="AI1052" s="37">
        <f t="shared" si="961"/>
        <v>0</v>
      </c>
      <c r="AJ1052" s="37">
        <f t="shared" si="961"/>
        <v>0</v>
      </c>
      <c r="AK1052" s="37">
        <f t="shared" si="961"/>
        <v>0</v>
      </c>
      <c r="AL1052" s="37">
        <f t="shared" si="961"/>
        <v>0</v>
      </c>
      <c r="AM1052" s="37">
        <f t="shared" si="961"/>
        <v>0</v>
      </c>
      <c r="AN1052" s="37">
        <f t="shared" si="961"/>
        <v>0</v>
      </c>
      <c r="AO1052" s="37">
        <f t="shared" si="961"/>
        <v>0</v>
      </c>
      <c r="AP1052" s="37">
        <f t="shared" si="961"/>
        <v>0</v>
      </c>
    </row>
    <row r="1053" spans="1:42" hidden="1" outlineLevel="2" x14ac:dyDescent="0.25">
      <c r="A1053" s="5" t="s">
        <v>932</v>
      </c>
      <c r="B1053" s="5" t="s">
        <v>876</v>
      </c>
      <c r="C1053" s="5" t="s">
        <v>895</v>
      </c>
      <c r="D1053" s="37">
        <f>INDEX(Inputs!$L$5:$L$132,MATCH($B1053&amp;"|"&amp;$C1053,Inputs!$A$5:$A$132,0))</f>
        <v>13</v>
      </c>
      <c r="E1053" s="37">
        <f>INDEX(Inputs!$I$5:$I$132,MATCH($B1053&amp;"|"&amp;$C1053,Inputs!$A$5:$A$132,0))</f>
        <v>6.12</v>
      </c>
      <c r="F1053" s="36"/>
      <c r="G1053" s="36"/>
      <c r="H1053" s="5" t="str">
        <f>INDEX(Variables!$B$5:$B$65,MATCH($A1053,Variables!$A$5:$A$65,0))&amp;IF($C1053="",""," | "&amp;INDEX(Mapping!$B$5:$B$26,MATCH($C1053,Mapping!$A$5:$A$26,0))&amp;" | "&amp;INDEX(Mapping!$B$30:$B$41,MATCH($B1053,Mapping!$A$30:$A$41,0)))</f>
        <v>New excise tax (fuel price reform) | Other energy use | Other oil products</v>
      </c>
      <c r="I1053" s="5" t="str">
        <f>INDEX(Variables!$C$5:$C$65,MATCH($A1053,Variables!$A$5:$A$65,0))</f>
        <v>$/GJ</v>
      </c>
      <c r="J1053" s="5" t="str">
        <f>INDEX(Variables!$E$5:$E$65,MATCH($A1053,Variables!$A$5:$A$65,0))</f>
        <v>Fuel price reform path / GJ per unit</v>
      </c>
      <c r="K1053" s="5"/>
      <c r="L1053" s="23" t="str">
        <f>LOWER(Settings!$C$4)&amp;".mit."&amp;$A1053&amp;IF($C1053="","","."&amp;$C1053&amp;"."&amp;$B1053)&amp;IF(INDEX(Variables!$D$5:$D$65,MATCH($A1053,Variables!$A$5:$A$65,0))="","","."&amp;INDEX(Variables!$D$5:$D$65,MATCH($A1053,Variables!$A$5:$A$65,0)))&amp;"."&amp;L$5</f>
        <v>egy.mit.ntx.oen.oop.a.1</v>
      </c>
      <c r="M1053" s="38">
        <f t="shared" si="960"/>
        <v>0</v>
      </c>
      <c r="N1053" s="37">
        <f t="shared" si="960"/>
        <v>0</v>
      </c>
      <c r="O1053" s="37">
        <f t="shared" si="960"/>
        <v>0</v>
      </c>
      <c r="P1053" s="37">
        <f t="shared" si="960"/>
        <v>0</v>
      </c>
      <c r="Q1053" s="37">
        <f t="shared" si="960"/>
        <v>0</v>
      </c>
      <c r="R1053" s="37">
        <f t="shared" si="960"/>
        <v>0</v>
      </c>
      <c r="S1053" s="37">
        <f t="shared" si="960"/>
        <v>0</v>
      </c>
      <c r="T1053" s="37">
        <f t="shared" si="960"/>
        <v>0</v>
      </c>
      <c r="U1053" s="37">
        <f t="shared" si="960"/>
        <v>0</v>
      </c>
      <c r="V1053" s="37">
        <f t="shared" si="960"/>
        <v>0</v>
      </c>
      <c r="W1053" s="37">
        <f t="shared" si="960"/>
        <v>0</v>
      </c>
      <c r="X1053" s="37">
        <f t="shared" si="960"/>
        <v>0</v>
      </c>
      <c r="Y1053" s="37">
        <f t="shared" si="960"/>
        <v>0</v>
      </c>
      <c r="Z1053" s="37">
        <f t="shared" si="960"/>
        <v>0</v>
      </c>
      <c r="AA1053" s="37"/>
      <c r="AB1053" s="23" t="str">
        <f>LOWER(Settings!$C$4)&amp;".mit."&amp;$A1053&amp;IF($C1053="","","."&amp;$C1053&amp;"."&amp;$B1053)&amp;IF(INDEX(Variables!$D$5:$D$65,MATCH($A1053,Variables!$A$5:$A$65,0))="","","."&amp;INDEX(Variables!$D$5:$D$65,MATCH($A1053,Variables!$A$5:$A$65,0)))&amp;"."&amp;AB$5</f>
        <v>egy.mit.ntx.oen.oop.a.2</v>
      </c>
      <c r="AC1053" s="38">
        <f t="shared" si="961"/>
        <v>0</v>
      </c>
      <c r="AD1053" s="37">
        <f t="shared" si="961"/>
        <v>0</v>
      </c>
      <c r="AE1053" s="37">
        <f t="shared" si="961"/>
        <v>0</v>
      </c>
      <c r="AF1053" s="37">
        <f t="shared" si="961"/>
        <v>0</v>
      </c>
      <c r="AG1053" s="37">
        <f t="shared" si="961"/>
        <v>0</v>
      </c>
      <c r="AH1053" s="37">
        <f t="shared" si="961"/>
        <v>0</v>
      </c>
      <c r="AI1053" s="37">
        <f t="shared" si="961"/>
        <v>0</v>
      </c>
      <c r="AJ1053" s="37">
        <f t="shared" si="961"/>
        <v>0</v>
      </c>
      <c r="AK1053" s="37">
        <f t="shared" si="961"/>
        <v>0</v>
      </c>
      <c r="AL1053" s="37">
        <f t="shared" si="961"/>
        <v>0</v>
      </c>
      <c r="AM1053" s="37">
        <f t="shared" si="961"/>
        <v>0</v>
      </c>
      <c r="AN1053" s="37">
        <f t="shared" si="961"/>
        <v>0</v>
      </c>
      <c r="AO1053" s="37">
        <f t="shared" si="961"/>
        <v>0</v>
      </c>
      <c r="AP1053" s="37">
        <f t="shared" si="961"/>
        <v>0</v>
      </c>
    </row>
    <row r="1054" spans="1:42" hidden="1" outlineLevel="2" x14ac:dyDescent="0.25">
      <c r="A1054" s="5" t="s">
        <v>932</v>
      </c>
      <c r="B1054" s="5" t="s">
        <v>877</v>
      </c>
      <c r="C1054" s="5" t="s">
        <v>895</v>
      </c>
      <c r="D1054" s="37">
        <f>INDEX(Inputs!$L$5:$L$132,MATCH($B1054&amp;"|"&amp;$C1054,Inputs!$A$5:$A$132,0))</f>
        <v>14</v>
      </c>
      <c r="E1054" s="37">
        <f>INDEX(Inputs!$I$5:$I$132,MATCH($B1054&amp;"|"&amp;$C1054,Inputs!$A$5:$A$132,0))</f>
        <v>1</v>
      </c>
      <c r="F1054" s="36"/>
      <c r="G1054" s="36"/>
      <c r="H1054" s="5" t="str">
        <f>INDEX(Variables!$B$5:$B$65,MATCH($A1054,Variables!$A$5:$A$65,0))&amp;IF($C1054="",""," | "&amp;INDEX(Mapping!$B$5:$B$26,MATCH($C1054,Mapping!$A$5:$A$26,0))&amp;" | "&amp;INDEX(Mapping!$B$30:$B$41,MATCH($B1054,Mapping!$A$30:$A$41,0)))</f>
        <v>New excise tax (fuel price reform) | Other energy use | Biomass</v>
      </c>
      <c r="I1054" s="5" t="str">
        <f>INDEX(Variables!$C$5:$C$65,MATCH($A1054,Variables!$A$5:$A$65,0))</f>
        <v>$/GJ</v>
      </c>
      <c r="J1054" s="5" t="str">
        <f>INDEX(Variables!$E$5:$E$65,MATCH($A1054,Variables!$A$5:$A$65,0))</f>
        <v>Fuel price reform path / GJ per unit</v>
      </c>
      <c r="K1054" s="5"/>
      <c r="L1054" s="23" t="str">
        <f>LOWER(Settings!$C$4)&amp;".mit."&amp;$A1054&amp;IF($C1054="","","."&amp;$C1054&amp;"."&amp;$B1054)&amp;IF(INDEX(Variables!$D$5:$D$65,MATCH($A1054,Variables!$A$5:$A$65,0))="","","."&amp;INDEX(Variables!$D$5:$D$65,MATCH($A1054,Variables!$A$5:$A$65,0)))&amp;"."&amp;L$5</f>
        <v>egy.mit.ntx.oen.bio.a.1</v>
      </c>
      <c r="M1054" s="38">
        <f t="shared" si="960"/>
        <v>0</v>
      </c>
      <c r="N1054" s="37">
        <f t="shared" si="960"/>
        <v>0</v>
      </c>
      <c r="O1054" s="37">
        <f t="shared" si="960"/>
        <v>0</v>
      </c>
      <c r="P1054" s="37">
        <f t="shared" si="960"/>
        <v>0</v>
      </c>
      <c r="Q1054" s="37">
        <f t="shared" si="960"/>
        <v>0</v>
      </c>
      <c r="R1054" s="37">
        <f t="shared" si="960"/>
        <v>0</v>
      </c>
      <c r="S1054" s="37">
        <f t="shared" si="960"/>
        <v>0</v>
      </c>
      <c r="T1054" s="37">
        <f t="shared" si="960"/>
        <v>0</v>
      </c>
      <c r="U1054" s="37">
        <f t="shared" si="960"/>
        <v>0</v>
      </c>
      <c r="V1054" s="37">
        <f t="shared" si="960"/>
        <v>0</v>
      </c>
      <c r="W1054" s="37">
        <f t="shared" si="960"/>
        <v>0</v>
      </c>
      <c r="X1054" s="37">
        <f t="shared" si="960"/>
        <v>0</v>
      </c>
      <c r="Y1054" s="37">
        <f t="shared" si="960"/>
        <v>0</v>
      </c>
      <c r="Z1054" s="37">
        <f t="shared" si="960"/>
        <v>0</v>
      </c>
      <c r="AA1054" s="37"/>
      <c r="AB1054" s="23" t="str">
        <f>LOWER(Settings!$C$4)&amp;".mit."&amp;$A1054&amp;IF($C1054="","","."&amp;$C1054&amp;"."&amp;$B1054)&amp;IF(INDEX(Variables!$D$5:$D$65,MATCH($A1054,Variables!$A$5:$A$65,0))="","","."&amp;INDEX(Variables!$D$5:$D$65,MATCH($A1054,Variables!$A$5:$A$65,0)))&amp;"."&amp;AB$5</f>
        <v>egy.mit.ntx.oen.bio.a.2</v>
      </c>
      <c r="AC1054" s="38">
        <f t="shared" si="961"/>
        <v>0</v>
      </c>
      <c r="AD1054" s="37">
        <f t="shared" si="961"/>
        <v>0</v>
      </c>
      <c r="AE1054" s="37">
        <f t="shared" si="961"/>
        <v>0</v>
      </c>
      <c r="AF1054" s="37">
        <f t="shared" si="961"/>
        <v>0</v>
      </c>
      <c r="AG1054" s="37">
        <f t="shared" si="961"/>
        <v>0</v>
      </c>
      <c r="AH1054" s="37">
        <f t="shared" si="961"/>
        <v>0</v>
      </c>
      <c r="AI1054" s="37">
        <f t="shared" si="961"/>
        <v>0</v>
      </c>
      <c r="AJ1054" s="37">
        <f t="shared" si="961"/>
        <v>0</v>
      </c>
      <c r="AK1054" s="37">
        <f t="shared" si="961"/>
        <v>0</v>
      </c>
      <c r="AL1054" s="37">
        <f t="shared" si="961"/>
        <v>0</v>
      </c>
      <c r="AM1054" s="37">
        <f t="shared" si="961"/>
        <v>0</v>
      </c>
      <c r="AN1054" s="37">
        <f t="shared" si="961"/>
        <v>0</v>
      </c>
      <c r="AO1054" s="37">
        <f t="shared" si="961"/>
        <v>0</v>
      </c>
      <c r="AP1054" s="37">
        <f t="shared" si="961"/>
        <v>0</v>
      </c>
    </row>
    <row r="1055" spans="1:42" hidden="1" outlineLevel="2" x14ac:dyDescent="0.25"/>
    <row r="1056" spans="1:42" hidden="1" outlineLevel="2" x14ac:dyDescent="0.25">
      <c r="A1056" s="5" t="s">
        <v>933</v>
      </c>
      <c r="B1056" s="5" t="s">
        <v>869</v>
      </c>
      <c r="C1056" s="5" t="s">
        <v>895</v>
      </c>
      <c r="D1056" s="36"/>
      <c r="E1056" s="36"/>
      <c r="F1056" s="36"/>
      <c r="G1056" s="36"/>
      <c r="H1056" s="5" t="str">
        <f>INDEX(Variables!$B$5:$B$65,MATCH($A1056,Variables!$A$5:$A$65,0))&amp;IF($C1056="",""," | "&amp;INDEX(Mapping!$B$5:$B$26,MATCH($C1056,Mapping!$A$5:$A$26,0))&amp;" | "&amp;INDEX(Mapping!$B$30:$B$41,MATCH($B1056,Mapping!$A$30:$A$41,0)))</f>
        <v>Total new policy | Other energy use | Coal</v>
      </c>
      <c r="I1056" s="5" t="str">
        <f>INDEX(Variables!$C$5:$C$65,MATCH($A1056,Variables!$A$5:$A$65,0))</f>
        <v>$/GJ</v>
      </c>
      <c r="J1056" s="5" t="str">
        <f>INDEX(Variables!$E$5:$E$65,MATCH($A1056,Variables!$A$5:$A$65,0))</f>
        <v>New carbon tax + new excise tax</v>
      </c>
      <c r="K1056" s="5"/>
      <c r="L1056" s="23" t="str">
        <f>LOWER(Settings!$C$4)&amp;".mit."&amp;$A1056&amp;IF($C1056="","","."&amp;$C1056&amp;"."&amp;$B1056)&amp;IF(INDEX(Variables!$D$5:$D$65,MATCH($A1056,Variables!$A$5:$A$65,0))="","","."&amp;INDEX(Variables!$D$5:$D$65,MATCH($A1056,Variables!$A$5:$A$65,0)))&amp;"."&amp;L$5</f>
        <v>egy.mit.nce.oen.coa.a.1</v>
      </c>
      <c r="M1056" s="38">
        <f t="shared" ref="M1056:Z1056" si="962">M1038+M1047</f>
        <v>0</v>
      </c>
      <c r="N1056" s="37">
        <f t="shared" si="962"/>
        <v>0</v>
      </c>
      <c r="O1056" s="37">
        <f t="shared" si="962"/>
        <v>0</v>
      </c>
      <c r="P1056" s="37">
        <f t="shared" si="962"/>
        <v>0</v>
      </c>
      <c r="Q1056" s="37">
        <f t="shared" si="962"/>
        <v>0</v>
      </c>
      <c r="R1056" s="37">
        <f t="shared" si="962"/>
        <v>0</v>
      </c>
      <c r="S1056" s="37">
        <f t="shared" si="962"/>
        <v>0</v>
      </c>
      <c r="T1056" s="37">
        <f t="shared" si="962"/>
        <v>0</v>
      </c>
      <c r="U1056" s="37">
        <f t="shared" si="962"/>
        <v>0</v>
      </c>
      <c r="V1056" s="37">
        <f t="shared" si="962"/>
        <v>0</v>
      </c>
      <c r="W1056" s="37">
        <f t="shared" si="962"/>
        <v>0</v>
      </c>
      <c r="X1056" s="37">
        <f t="shared" si="962"/>
        <v>0</v>
      </c>
      <c r="Y1056" s="37">
        <f t="shared" si="962"/>
        <v>0</v>
      </c>
      <c r="Z1056" s="37">
        <f t="shared" si="962"/>
        <v>0</v>
      </c>
      <c r="AA1056" s="37"/>
      <c r="AB1056" s="23" t="str">
        <f>LOWER(Settings!$C$4)&amp;".mit."&amp;$A1056&amp;IF($C1056="","","."&amp;$C1056&amp;"."&amp;$B1056)&amp;IF(INDEX(Variables!$D$5:$D$65,MATCH($A1056,Variables!$A$5:$A$65,0))="","","."&amp;INDEX(Variables!$D$5:$D$65,MATCH($A1056,Variables!$A$5:$A$65,0)))&amp;"."&amp;AB$5</f>
        <v>egy.mit.nce.oen.coa.a.2</v>
      </c>
      <c r="AC1056" s="38">
        <f t="shared" ref="AC1056:AP1056" si="963">AC1038+AC1047</f>
        <v>0</v>
      </c>
      <c r="AD1056" s="37">
        <f t="shared" si="963"/>
        <v>0</v>
      </c>
      <c r="AE1056" s="37">
        <f t="shared" si="963"/>
        <v>0</v>
      </c>
      <c r="AF1056" s="37">
        <f t="shared" si="963"/>
        <v>0</v>
      </c>
      <c r="AG1056" s="37">
        <f t="shared" si="963"/>
        <v>0</v>
      </c>
      <c r="AH1056" s="37">
        <f t="shared" si="963"/>
        <v>0</v>
      </c>
      <c r="AI1056" s="37">
        <f t="shared" si="963"/>
        <v>0</v>
      </c>
      <c r="AJ1056" s="37">
        <f t="shared" si="963"/>
        <v>0</v>
      </c>
      <c r="AK1056" s="37">
        <f t="shared" si="963"/>
        <v>0</v>
      </c>
      <c r="AL1056" s="37">
        <f t="shared" si="963"/>
        <v>0</v>
      </c>
      <c r="AM1056" s="37">
        <f t="shared" si="963"/>
        <v>0</v>
      </c>
      <c r="AN1056" s="37">
        <f t="shared" si="963"/>
        <v>0</v>
      </c>
      <c r="AO1056" s="37">
        <f t="shared" si="963"/>
        <v>0</v>
      </c>
      <c r="AP1056" s="37">
        <f t="shared" si="963"/>
        <v>0</v>
      </c>
    </row>
    <row r="1057" spans="1:42" hidden="1" outlineLevel="2" x14ac:dyDescent="0.25">
      <c r="A1057" s="5" t="s">
        <v>933</v>
      </c>
      <c r="B1057" s="5" t="s">
        <v>871</v>
      </c>
      <c r="C1057" s="5" t="s">
        <v>895</v>
      </c>
      <c r="D1057" s="36"/>
      <c r="E1057" s="36"/>
      <c r="F1057" s="36"/>
      <c r="G1057" s="36"/>
      <c r="H1057" s="5" t="str">
        <f>INDEX(Variables!$B$5:$B$65,MATCH($A1057,Variables!$A$5:$A$65,0))&amp;IF($C1057="",""," | "&amp;INDEX(Mapping!$B$5:$B$26,MATCH($C1057,Mapping!$A$5:$A$26,0))&amp;" | "&amp;INDEX(Mapping!$B$30:$B$41,MATCH($B1057,Mapping!$A$30:$A$41,0)))</f>
        <v>Total new policy | Other energy use | Natural gas</v>
      </c>
      <c r="I1057" s="5" t="str">
        <f>INDEX(Variables!$C$5:$C$65,MATCH($A1057,Variables!$A$5:$A$65,0))</f>
        <v>$/GJ</v>
      </c>
      <c r="J1057" s="5" t="str">
        <f>INDEX(Variables!$E$5:$E$65,MATCH($A1057,Variables!$A$5:$A$65,0))</f>
        <v>New carbon tax + new excise tax</v>
      </c>
      <c r="K1057" s="5"/>
      <c r="L1057" s="23" t="str">
        <f>LOWER(Settings!$C$4)&amp;".mit."&amp;$A1057&amp;IF($C1057="","","."&amp;$C1057&amp;"."&amp;$B1057)&amp;IF(INDEX(Variables!$D$5:$D$65,MATCH($A1057,Variables!$A$5:$A$65,0))="","","."&amp;INDEX(Variables!$D$5:$D$65,MATCH($A1057,Variables!$A$5:$A$65,0)))&amp;"."&amp;L$5</f>
        <v>egy.mit.nce.oen.nga.a.1</v>
      </c>
      <c r="M1057" s="38">
        <f t="shared" ref="M1057:Z1057" si="964">M1039+M1048</f>
        <v>0</v>
      </c>
      <c r="N1057" s="37">
        <f t="shared" si="964"/>
        <v>0</v>
      </c>
      <c r="O1057" s="37">
        <f t="shared" si="964"/>
        <v>0</v>
      </c>
      <c r="P1057" s="37">
        <f t="shared" si="964"/>
        <v>0</v>
      </c>
      <c r="Q1057" s="37">
        <f t="shared" si="964"/>
        <v>0</v>
      </c>
      <c r="R1057" s="37">
        <f t="shared" si="964"/>
        <v>0</v>
      </c>
      <c r="S1057" s="37">
        <f t="shared" si="964"/>
        <v>0</v>
      </c>
      <c r="T1057" s="37">
        <f t="shared" si="964"/>
        <v>0</v>
      </c>
      <c r="U1057" s="37">
        <f t="shared" si="964"/>
        <v>0</v>
      </c>
      <c r="V1057" s="37">
        <f t="shared" si="964"/>
        <v>0</v>
      </c>
      <c r="W1057" s="37">
        <f t="shared" si="964"/>
        <v>0</v>
      </c>
      <c r="X1057" s="37">
        <f t="shared" si="964"/>
        <v>0</v>
      </c>
      <c r="Y1057" s="37">
        <f t="shared" si="964"/>
        <v>0</v>
      </c>
      <c r="Z1057" s="37">
        <f t="shared" si="964"/>
        <v>0</v>
      </c>
      <c r="AA1057" s="37"/>
      <c r="AB1057" s="23" t="str">
        <f>LOWER(Settings!$C$4)&amp;".mit."&amp;$A1057&amp;IF($C1057="","","."&amp;$C1057&amp;"."&amp;$B1057)&amp;IF(INDEX(Variables!$D$5:$D$65,MATCH($A1057,Variables!$A$5:$A$65,0))="","","."&amp;INDEX(Variables!$D$5:$D$65,MATCH($A1057,Variables!$A$5:$A$65,0)))&amp;"."&amp;AB$5</f>
        <v>egy.mit.nce.oen.nga.a.2</v>
      </c>
      <c r="AC1057" s="38">
        <f t="shared" ref="AC1057:AP1057" si="965">AC1039+AC1048</f>
        <v>0</v>
      </c>
      <c r="AD1057" s="37">
        <f t="shared" si="965"/>
        <v>0</v>
      </c>
      <c r="AE1057" s="37">
        <f t="shared" si="965"/>
        <v>0</v>
      </c>
      <c r="AF1057" s="37">
        <f t="shared" si="965"/>
        <v>0</v>
      </c>
      <c r="AG1057" s="37">
        <f t="shared" si="965"/>
        <v>0</v>
      </c>
      <c r="AH1057" s="37">
        <f t="shared" si="965"/>
        <v>0</v>
      </c>
      <c r="AI1057" s="37">
        <f t="shared" si="965"/>
        <v>0</v>
      </c>
      <c r="AJ1057" s="37">
        <f t="shared" si="965"/>
        <v>0</v>
      </c>
      <c r="AK1057" s="37">
        <f t="shared" si="965"/>
        <v>0</v>
      </c>
      <c r="AL1057" s="37">
        <f t="shared" si="965"/>
        <v>0</v>
      </c>
      <c r="AM1057" s="37">
        <f t="shared" si="965"/>
        <v>0</v>
      </c>
      <c r="AN1057" s="37">
        <f t="shared" si="965"/>
        <v>0</v>
      </c>
      <c r="AO1057" s="37">
        <f t="shared" si="965"/>
        <v>0</v>
      </c>
      <c r="AP1057" s="37">
        <f t="shared" si="965"/>
        <v>0</v>
      </c>
    </row>
    <row r="1058" spans="1:42" hidden="1" outlineLevel="2" x14ac:dyDescent="0.25">
      <c r="A1058" s="5" t="s">
        <v>933</v>
      </c>
      <c r="B1058" s="5" t="s">
        <v>872</v>
      </c>
      <c r="C1058" s="5" t="s">
        <v>895</v>
      </c>
      <c r="D1058" s="36"/>
      <c r="E1058" s="36"/>
      <c r="F1058" s="36"/>
      <c r="G1058" s="36"/>
      <c r="H1058" s="5" t="str">
        <f>INDEX(Variables!$B$5:$B$65,MATCH($A1058,Variables!$A$5:$A$65,0))&amp;IF($C1058="",""," | "&amp;INDEX(Mapping!$B$5:$B$26,MATCH($C1058,Mapping!$A$5:$A$26,0))&amp;" | "&amp;INDEX(Mapping!$B$30:$B$41,MATCH($B1058,Mapping!$A$30:$A$41,0)))</f>
        <v>Total new policy | Other energy use | Gasoline</v>
      </c>
      <c r="I1058" s="5" t="str">
        <f>INDEX(Variables!$C$5:$C$65,MATCH($A1058,Variables!$A$5:$A$65,0))</f>
        <v>$/GJ</v>
      </c>
      <c r="J1058" s="5" t="str">
        <f>INDEX(Variables!$E$5:$E$65,MATCH($A1058,Variables!$A$5:$A$65,0))</f>
        <v>New carbon tax + new excise tax</v>
      </c>
      <c r="K1058" s="5"/>
      <c r="L1058" s="23" t="str">
        <f>LOWER(Settings!$C$4)&amp;".mit."&amp;$A1058&amp;IF($C1058="","","."&amp;$C1058&amp;"."&amp;$B1058)&amp;IF(INDEX(Variables!$D$5:$D$65,MATCH($A1058,Variables!$A$5:$A$65,0))="","","."&amp;INDEX(Variables!$D$5:$D$65,MATCH($A1058,Variables!$A$5:$A$65,0)))&amp;"."&amp;L$5</f>
        <v>egy.mit.nce.oen.gso.a.1</v>
      </c>
      <c r="M1058" s="38">
        <f t="shared" ref="M1058:Z1058" si="966">M1040+M1049</f>
        <v>0</v>
      </c>
      <c r="N1058" s="37">
        <f t="shared" si="966"/>
        <v>0</v>
      </c>
      <c r="O1058" s="37">
        <f t="shared" si="966"/>
        <v>0</v>
      </c>
      <c r="P1058" s="37">
        <f t="shared" si="966"/>
        <v>0</v>
      </c>
      <c r="Q1058" s="37">
        <f t="shared" si="966"/>
        <v>0</v>
      </c>
      <c r="R1058" s="37">
        <f t="shared" si="966"/>
        <v>0</v>
      </c>
      <c r="S1058" s="37">
        <f t="shared" si="966"/>
        <v>0</v>
      </c>
      <c r="T1058" s="37">
        <f t="shared" si="966"/>
        <v>0</v>
      </c>
      <c r="U1058" s="37">
        <f t="shared" si="966"/>
        <v>0</v>
      </c>
      <c r="V1058" s="37">
        <f t="shared" si="966"/>
        <v>0</v>
      </c>
      <c r="W1058" s="37">
        <f t="shared" si="966"/>
        <v>0</v>
      </c>
      <c r="X1058" s="37">
        <f t="shared" si="966"/>
        <v>0</v>
      </c>
      <c r="Y1058" s="37">
        <f t="shared" si="966"/>
        <v>0</v>
      </c>
      <c r="Z1058" s="37">
        <f t="shared" si="966"/>
        <v>0</v>
      </c>
      <c r="AA1058" s="37"/>
      <c r="AB1058" s="23" t="str">
        <f>LOWER(Settings!$C$4)&amp;".mit."&amp;$A1058&amp;IF($C1058="","","."&amp;$C1058&amp;"."&amp;$B1058)&amp;IF(INDEX(Variables!$D$5:$D$65,MATCH($A1058,Variables!$A$5:$A$65,0))="","","."&amp;INDEX(Variables!$D$5:$D$65,MATCH($A1058,Variables!$A$5:$A$65,0)))&amp;"."&amp;AB$5</f>
        <v>egy.mit.nce.oen.gso.a.2</v>
      </c>
      <c r="AC1058" s="38">
        <f t="shared" ref="AC1058:AP1058" si="967">AC1040+AC1049</f>
        <v>0</v>
      </c>
      <c r="AD1058" s="37">
        <f t="shared" si="967"/>
        <v>0</v>
      </c>
      <c r="AE1058" s="37">
        <f t="shared" si="967"/>
        <v>0</v>
      </c>
      <c r="AF1058" s="37">
        <f t="shared" si="967"/>
        <v>0</v>
      </c>
      <c r="AG1058" s="37">
        <f t="shared" si="967"/>
        <v>0</v>
      </c>
      <c r="AH1058" s="37">
        <f t="shared" si="967"/>
        <v>0</v>
      </c>
      <c r="AI1058" s="37">
        <f t="shared" si="967"/>
        <v>0</v>
      </c>
      <c r="AJ1058" s="37">
        <f t="shared" si="967"/>
        <v>0</v>
      </c>
      <c r="AK1058" s="37">
        <f t="shared" si="967"/>
        <v>0</v>
      </c>
      <c r="AL1058" s="37">
        <f t="shared" si="967"/>
        <v>0</v>
      </c>
      <c r="AM1058" s="37">
        <f t="shared" si="967"/>
        <v>0</v>
      </c>
      <c r="AN1058" s="37">
        <f t="shared" si="967"/>
        <v>0</v>
      </c>
      <c r="AO1058" s="37">
        <f t="shared" si="967"/>
        <v>0</v>
      </c>
      <c r="AP1058" s="37">
        <f t="shared" si="967"/>
        <v>0</v>
      </c>
    </row>
    <row r="1059" spans="1:42" hidden="1" outlineLevel="2" x14ac:dyDescent="0.25">
      <c r="A1059" s="5" t="s">
        <v>933</v>
      </c>
      <c r="B1059" s="5" t="s">
        <v>873</v>
      </c>
      <c r="C1059" s="5" t="s">
        <v>895</v>
      </c>
      <c r="D1059" s="36"/>
      <c r="E1059" s="36"/>
      <c r="F1059" s="36"/>
      <c r="G1059" s="36"/>
      <c r="H1059" s="5" t="str">
        <f>INDEX(Variables!$B$5:$B$65,MATCH($A1059,Variables!$A$5:$A$65,0))&amp;IF($C1059="",""," | "&amp;INDEX(Mapping!$B$5:$B$26,MATCH($C1059,Mapping!$A$5:$A$26,0))&amp;" | "&amp;INDEX(Mapping!$B$30:$B$41,MATCH($B1059,Mapping!$A$30:$A$41,0)))</f>
        <v>Total new policy | Other energy use | Diesel</v>
      </c>
      <c r="I1059" s="5" t="str">
        <f>INDEX(Variables!$C$5:$C$65,MATCH($A1059,Variables!$A$5:$A$65,0))</f>
        <v>$/GJ</v>
      </c>
      <c r="J1059" s="5" t="str">
        <f>INDEX(Variables!$E$5:$E$65,MATCH($A1059,Variables!$A$5:$A$65,0))</f>
        <v>New carbon tax + new excise tax</v>
      </c>
      <c r="K1059" s="5"/>
      <c r="L1059" s="23" t="str">
        <f>LOWER(Settings!$C$4)&amp;".mit."&amp;$A1059&amp;IF($C1059="","","."&amp;$C1059&amp;"."&amp;$B1059)&amp;IF(INDEX(Variables!$D$5:$D$65,MATCH($A1059,Variables!$A$5:$A$65,0))="","","."&amp;INDEX(Variables!$D$5:$D$65,MATCH($A1059,Variables!$A$5:$A$65,0)))&amp;"."&amp;L$5</f>
        <v>egy.mit.nce.oen.die.a.1</v>
      </c>
      <c r="M1059" s="38">
        <f t="shared" ref="M1059:Z1059" si="968">M1041+M1050</f>
        <v>0</v>
      </c>
      <c r="N1059" s="37">
        <f t="shared" si="968"/>
        <v>0</v>
      </c>
      <c r="O1059" s="37">
        <f t="shared" si="968"/>
        <v>0</v>
      </c>
      <c r="P1059" s="37">
        <f t="shared" si="968"/>
        <v>0</v>
      </c>
      <c r="Q1059" s="37">
        <f t="shared" si="968"/>
        <v>0</v>
      </c>
      <c r="R1059" s="37">
        <f t="shared" si="968"/>
        <v>0</v>
      </c>
      <c r="S1059" s="37">
        <f t="shared" si="968"/>
        <v>0</v>
      </c>
      <c r="T1059" s="37">
        <f t="shared" si="968"/>
        <v>0</v>
      </c>
      <c r="U1059" s="37">
        <f t="shared" si="968"/>
        <v>0</v>
      </c>
      <c r="V1059" s="37">
        <f t="shared" si="968"/>
        <v>0</v>
      </c>
      <c r="W1059" s="37">
        <f t="shared" si="968"/>
        <v>0</v>
      </c>
      <c r="X1059" s="37">
        <f t="shared" si="968"/>
        <v>0</v>
      </c>
      <c r="Y1059" s="37">
        <f t="shared" si="968"/>
        <v>0</v>
      </c>
      <c r="Z1059" s="37">
        <f t="shared" si="968"/>
        <v>0</v>
      </c>
      <c r="AA1059" s="37"/>
      <c r="AB1059" s="23" t="str">
        <f>LOWER(Settings!$C$4)&amp;".mit."&amp;$A1059&amp;IF($C1059="","","."&amp;$C1059&amp;"."&amp;$B1059)&amp;IF(INDEX(Variables!$D$5:$D$65,MATCH($A1059,Variables!$A$5:$A$65,0))="","","."&amp;INDEX(Variables!$D$5:$D$65,MATCH($A1059,Variables!$A$5:$A$65,0)))&amp;"."&amp;AB$5</f>
        <v>egy.mit.nce.oen.die.a.2</v>
      </c>
      <c r="AC1059" s="38">
        <f t="shared" ref="AC1059:AP1059" si="969">AC1041+AC1050</f>
        <v>0</v>
      </c>
      <c r="AD1059" s="37">
        <f t="shared" si="969"/>
        <v>0</v>
      </c>
      <c r="AE1059" s="37">
        <f t="shared" si="969"/>
        <v>0</v>
      </c>
      <c r="AF1059" s="37">
        <f t="shared" si="969"/>
        <v>0</v>
      </c>
      <c r="AG1059" s="37">
        <f t="shared" si="969"/>
        <v>0</v>
      </c>
      <c r="AH1059" s="37">
        <f t="shared" si="969"/>
        <v>0</v>
      </c>
      <c r="AI1059" s="37">
        <f t="shared" si="969"/>
        <v>0</v>
      </c>
      <c r="AJ1059" s="37">
        <f t="shared" si="969"/>
        <v>0</v>
      </c>
      <c r="AK1059" s="37">
        <f t="shared" si="969"/>
        <v>0</v>
      </c>
      <c r="AL1059" s="37">
        <f t="shared" si="969"/>
        <v>0</v>
      </c>
      <c r="AM1059" s="37">
        <f t="shared" si="969"/>
        <v>0</v>
      </c>
      <c r="AN1059" s="37">
        <f t="shared" si="969"/>
        <v>0</v>
      </c>
      <c r="AO1059" s="37">
        <f t="shared" si="969"/>
        <v>0</v>
      </c>
      <c r="AP1059" s="37">
        <f t="shared" si="969"/>
        <v>0</v>
      </c>
    </row>
    <row r="1060" spans="1:42" hidden="1" outlineLevel="2" x14ac:dyDescent="0.25">
      <c r="A1060" s="5" t="s">
        <v>933</v>
      </c>
      <c r="B1060" s="5" t="s">
        <v>874</v>
      </c>
      <c r="C1060" s="5" t="s">
        <v>895</v>
      </c>
      <c r="D1060" s="36"/>
      <c r="E1060" s="36"/>
      <c r="F1060" s="36"/>
      <c r="G1060" s="36"/>
      <c r="H1060" s="5" t="str">
        <f>INDEX(Variables!$B$5:$B$65,MATCH($A1060,Variables!$A$5:$A$65,0))&amp;IF($C1060="",""," | "&amp;INDEX(Mapping!$B$5:$B$26,MATCH($C1060,Mapping!$A$5:$A$26,0))&amp;" | "&amp;INDEX(Mapping!$B$30:$B$41,MATCH($B1060,Mapping!$A$30:$A$41,0)))</f>
        <v>Total new policy | Other energy use | LPG</v>
      </c>
      <c r="I1060" s="5" t="str">
        <f>INDEX(Variables!$C$5:$C$65,MATCH($A1060,Variables!$A$5:$A$65,0))</f>
        <v>$/GJ</v>
      </c>
      <c r="J1060" s="5" t="str">
        <f>INDEX(Variables!$E$5:$E$65,MATCH($A1060,Variables!$A$5:$A$65,0))</f>
        <v>New carbon tax + new excise tax</v>
      </c>
      <c r="K1060" s="5"/>
      <c r="L1060" s="23" t="str">
        <f>LOWER(Settings!$C$4)&amp;".mit."&amp;$A1060&amp;IF($C1060="","","."&amp;$C1060&amp;"."&amp;$B1060)&amp;IF(INDEX(Variables!$D$5:$D$65,MATCH($A1060,Variables!$A$5:$A$65,0))="","","."&amp;INDEX(Variables!$D$5:$D$65,MATCH($A1060,Variables!$A$5:$A$65,0)))&amp;"."&amp;L$5</f>
        <v>egy.mit.nce.oen.lpg.a.1</v>
      </c>
      <c r="M1060" s="38">
        <f t="shared" ref="M1060:Z1060" si="970">M1042+M1051</f>
        <v>0</v>
      </c>
      <c r="N1060" s="37">
        <f t="shared" si="970"/>
        <v>0</v>
      </c>
      <c r="O1060" s="37">
        <f t="shared" si="970"/>
        <v>0</v>
      </c>
      <c r="P1060" s="37">
        <f t="shared" si="970"/>
        <v>0</v>
      </c>
      <c r="Q1060" s="37">
        <f t="shared" si="970"/>
        <v>0</v>
      </c>
      <c r="R1060" s="37">
        <f t="shared" si="970"/>
        <v>0</v>
      </c>
      <c r="S1060" s="37">
        <f t="shared" si="970"/>
        <v>0</v>
      </c>
      <c r="T1060" s="37">
        <f t="shared" si="970"/>
        <v>0</v>
      </c>
      <c r="U1060" s="37">
        <f t="shared" si="970"/>
        <v>0</v>
      </c>
      <c r="V1060" s="37">
        <f t="shared" si="970"/>
        <v>0</v>
      </c>
      <c r="W1060" s="37">
        <f t="shared" si="970"/>
        <v>0</v>
      </c>
      <c r="X1060" s="37">
        <f t="shared" si="970"/>
        <v>0</v>
      </c>
      <c r="Y1060" s="37">
        <f t="shared" si="970"/>
        <v>0</v>
      </c>
      <c r="Z1060" s="37">
        <f t="shared" si="970"/>
        <v>0</v>
      </c>
      <c r="AA1060" s="37"/>
      <c r="AB1060" s="23" t="str">
        <f>LOWER(Settings!$C$4)&amp;".mit."&amp;$A1060&amp;IF($C1060="","","."&amp;$C1060&amp;"."&amp;$B1060)&amp;IF(INDEX(Variables!$D$5:$D$65,MATCH($A1060,Variables!$A$5:$A$65,0))="","","."&amp;INDEX(Variables!$D$5:$D$65,MATCH($A1060,Variables!$A$5:$A$65,0)))&amp;"."&amp;AB$5</f>
        <v>egy.mit.nce.oen.lpg.a.2</v>
      </c>
      <c r="AC1060" s="38">
        <f t="shared" ref="AC1060:AP1060" si="971">AC1042+AC1051</f>
        <v>0</v>
      </c>
      <c r="AD1060" s="37">
        <f t="shared" si="971"/>
        <v>0</v>
      </c>
      <c r="AE1060" s="37">
        <f t="shared" si="971"/>
        <v>0</v>
      </c>
      <c r="AF1060" s="37">
        <f t="shared" si="971"/>
        <v>0</v>
      </c>
      <c r="AG1060" s="37">
        <f t="shared" si="971"/>
        <v>0</v>
      </c>
      <c r="AH1060" s="37">
        <f t="shared" si="971"/>
        <v>0</v>
      </c>
      <c r="AI1060" s="37">
        <f t="shared" si="971"/>
        <v>0</v>
      </c>
      <c r="AJ1060" s="37">
        <f t="shared" si="971"/>
        <v>0</v>
      </c>
      <c r="AK1060" s="37">
        <f t="shared" si="971"/>
        <v>0</v>
      </c>
      <c r="AL1060" s="37">
        <f t="shared" si="971"/>
        <v>0</v>
      </c>
      <c r="AM1060" s="37">
        <f t="shared" si="971"/>
        <v>0</v>
      </c>
      <c r="AN1060" s="37">
        <f t="shared" si="971"/>
        <v>0</v>
      </c>
      <c r="AO1060" s="37">
        <f t="shared" si="971"/>
        <v>0</v>
      </c>
      <c r="AP1060" s="37">
        <f t="shared" si="971"/>
        <v>0</v>
      </c>
    </row>
    <row r="1061" spans="1:42" hidden="1" outlineLevel="2" x14ac:dyDescent="0.25">
      <c r="A1061" s="5" t="s">
        <v>933</v>
      </c>
      <c r="B1061" s="5" t="s">
        <v>875</v>
      </c>
      <c r="C1061" s="5" t="s">
        <v>895</v>
      </c>
      <c r="D1061" s="36"/>
      <c r="E1061" s="36"/>
      <c r="F1061" s="36"/>
      <c r="G1061" s="36"/>
      <c r="H1061" s="5" t="str">
        <f>INDEX(Variables!$B$5:$B$65,MATCH($A1061,Variables!$A$5:$A$65,0))&amp;IF($C1061="",""," | "&amp;INDEX(Mapping!$B$5:$B$26,MATCH($C1061,Mapping!$A$5:$A$26,0))&amp;" | "&amp;INDEX(Mapping!$B$30:$B$41,MATCH($B1061,Mapping!$A$30:$A$41,0)))</f>
        <v>Total new policy | Other energy use | Kerosene</v>
      </c>
      <c r="I1061" s="5" t="str">
        <f>INDEX(Variables!$C$5:$C$65,MATCH($A1061,Variables!$A$5:$A$65,0))</f>
        <v>$/GJ</v>
      </c>
      <c r="J1061" s="5" t="str">
        <f>INDEX(Variables!$E$5:$E$65,MATCH($A1061,Variables!$A$5:$A$65,0))</f>
        <v>New carbon tax + new excise tax</v>
      </c>
      <c r="K1061" s="5"/>
      <c r="L1061" s="23" t="str">
        <f>LOWER(Settings!$C$4)&amp;".mit."&amp;$A1061&amp;IF($C1061="","","."&amp;$C1061&amp;"."&amp;$B1061)&amp;IF(INDEX(Variables!$D$5:$D$65,MATCH($A1061,Variables!$A$5:$A$65,0))="","","."&amp;INDEX(Variables!$D$5:$D$65,MATCH($A1061,Variables!$A$5:$A$65,0)))&amp;"."&amp;L$5</f>
        <v>egy.mit.nce.oen.ker.a.1</v>
      </c>
      <c r="M1061" s="38">
        <f t="shared" ref="M1061:Z1061" si="972">M1043+M1052</f>
        <v>0</v>
      </c>
      <c r="N1061" s="37">
        <f t="shared" si="972"/>
        <v>0</v>
      </c>
      <c r="O1061" s="37">
        <f t="shared" si="972"/>
        <v>0</v>
      </c>
      <c r="P1061" s="37">
        <f t="shared" si="972"/>
        <v>0</v>
      </c>
      <c r="Q1061" s="37">
        <f t="shared" si="972"/>
        <v>0</v>
      </c>
      <c r="R1061" s="37">
        <f t="shared" si="972"/>
        <v>0</v>
      </c>
      <c r="S1061" s="37">
        <f t="shared" si="972"/>
        <v>0</v>
      </c>
      <c r="T1061" s="37">
        <f t="shared" si="972"/>
        <v>0</v>
      </c>
      <c r="U1061" s="37">
        <f t="shared" si="972"/>
        <v>0</v>
      </c>
      <c r="V1061" s="37">
        <f t="shared" si="972"/>
        <v>0</v>
      </c>
      <c r="W1061" s="37">
        <f t="shared" si="972"/>
        <v>0</v>
      </c>
      <c r="X1061" s="37">
        <f t="shared" si="972"/>
        <v>0</v>
      </c>
      <c r="Y1061" s="37">
        <f t="shared" si="972"/>
        <v>0</v>
      </c>
      <c r="Z1061" s="37">
        <f t="shared" si="972"/>
        <v>0</v>
      </c>
      <c r="AA1061" s="37"/>
      <c r="AB1061" s="23" t="str">
        <f>LOWER(Settings!$C$4)&amp;".mit."&amp;$A1061&amp;IF($C1061="","","."&amp;$C1061&amp;"."&amp;$B1061)&amp;IF(INDEX(Variables!$D$5:$D$65,MATCH($A1061,Variables!$A$5:$A$65,0))="","","."&amp;INDEX(Variables!$D$5:$D$65,MATCH($A1061,Variables!$A$5:$A$65,0)))&amp;"."&amp;AB$5</f>
        <v>egy.mit.nce.oen.ker.a.2</v>
      </c>
      <c r="AC1061" s="38">
        <f t="shared" ref="AC1061:AP1061" si="973">AC1043+AC1052</f>
        <v>0</v>
      </c>
      <c r="AD1061" s="37">
        <f t="shared" si="973"/>
        <v>0</v>
      </c>
      <c r="AE1061" s="37">
        <f t="shared" si="973"/>
        <v>0</v>
      </c>
      <c r="AF1061" s="37">
        <f t="shared" si="973"/>
        <v>0</v>
      </c>
      <c r="AG1061" s="37">
        <f t="shared" si="973"/>
        <v>0</v>
      </c>
      <c r="AH1061" s="37">
        <f t="shared" si="973"/>
        <v>0</v>
      </c>
      <c r="AI1061" s="37">
        <f t="shared" si="973"/>
        <v>0</v>
      </c>
      <c r="AJ1061" s="37">
        <f t="shared" si="973"/>
        <v>0</v>
      </c>
      <c r="AK1061" s="37">
        <f t="shared" si="973"/>
        <v>0</v>
      </c>
      <c r="AL1061" s="37">
        <f t="shared" si="973"/>
        <v>0</v>
      </c>
      <c r="AM1061" s="37">
        <f t="shared" si="973"/>
        <v>0</v>
      </c>
      <c r="AN1061" s="37">
        <f t="shared" si="973"/>
        <v>0</v>
      </c>
      <c r="AO1061" s="37">
        <f t="shared" si="973"/>
        <v>0</v>
      </c>
      <c r="AP1061" s="37">
        <f t="shared" si="973"/>
        <v>0</v>
      </c>
    </row>
    <row r="1062" spans="1:42" hidden="1" outlineLevel="2" x14ac:dyDescent="0.25">
      <c r="A1062" s="5" t="s">
        <v>933</v>
      </c>
      <c r="B1062" s="5" t="s">
        <v>876</v>
      </c>
      <c r="C1062" s="5" t="s">
        <v>895</v>
      </c>
      <c r="D1062" s="36"/>
      <c r="E1062" s="36"/>
      <c r="F1062" s="36"/>
      <c r="G1062" s="36"/>
      <c r="H1062" s="5" t="str">
        <f>INDEX(Variables!$B$5:$B$65,MATCH($A1062,Variables!$A$5:$A$65,0))&amp;IF($C1062="",""," | "&amp;INDEX(Mapping!$B$5:$B$26,MATCH($C1062,Mapping!$A$5:$A$26,0))&amp;" | "&amp;INDEX(Mapping!$B$30:$B$41,MATCH($B1062,Mapping!$A$30:$A$41,0)))</f>
        <v>Total new policy | Other energy use | Other oil products</v>
      </c>
      <c r="I1062" s="5" t="str">
        <f>INDEX(Variables!$C$5:$C$65,MATCH($A1062,Variables!$A$5:$A$65,0))</f>
        <v>$/GJ</v>
      </c>
      <c r="J1062" s="5" t="str">
        <f>INDEX(Variables!$E$5:$E$65,MATCH($A1062,Variables!$A$5:$A$65,0))</f>
        <v>New carbon tax + new excise tax</v>
      </c>
      <c r="K1062" s="5"/>
      <c r="L1062" s="23" t="str">
        <f>LOWER(Settings!$C$4)&amp;".mit."&amp;$A1062&amp;IF($C1062="","","."&amp;$C1062&amp;"."&amp;$B1062)&amp;IF(INDEX(Variables!$D$5:$D$65,MATCH($A1062,Variables!$A$5:$A$65,0))="","","."&amp;INDEX(Variables!$D$5:$D$65,MATCH($A1062,Variables!$A$5:$A$65,0)))&amp;"."&amp;L$5</f>
        <v>egy.mit.nce.oen.oop.a.1</v>
      </c>
      <c r="M1062" s="38">
        <f t="shared" ref="M1062:Z1062" si="974">M1044+M1053</f>
        <v>0</v>
      </c>
      <c r="N1062" s="37">
        <f t="shared" si="974"/>
        <v>0</v>
      </c>
      <c r="O1062" s="37">
        <f t="shared" si="974"/>
        <v>0</v>
      </c>
      <c r="P1062" s="37">
        <f t="shared" si="974"/>
        <v>0</v>
      </c>
      <c r="Q1062" s="37">
        <f t="shared" si="974"/>
        <v>0</v>
      </c>
      <c r="R1062" s="37">
        <f t="shared" si="974"/>
        <v>0</v>
      </c>
      <c r="S1062" s="37">
        <f t="shared" si="974"/>
        <v>0</v>
      </c>
      <c r="T1062" s="37">
        <f t="shared" si="974"/>
        <v>0</v>
      </c>
      <c r="U1062" s="37">
        <f t="shared" si="974"/>
        <v>0</v>
      </c>
      <c r="V1062" s="37">
        <f t="shared" si="974"/>
        <v>0</v>
      </c>
      <c r="W1062" s="37">
        <f t="shared" si="974"/>
        <v>0</v>
      </c>
      <c r="X1062" s="37">
        <f t="shared" si="974"/>
        <v>0</v>
      </c>
      <c r="Y1062" s="37">
        <f t="shared" si="974"/>
        <v>0</v>
      </c>
      <c r="Z1062" s="37">
        <f t="shared" si="974"/>
        <v>0</v>
      </c>
      <c r="AA1062" s="37"/>
      <c r="AB1062" s="23" t="str">
        <f>LOWER(Settings!$C$4)&amp;".mit."&amp;$A1062&amp;IF($C1062="","","."&amp;$C1062&amp;"."&amp;$B1062)&amp;IF(INDEX(Variables!$D$5:$D$65,MATCH($A1062,Variables!$A$5:$A$65,0))="","","."&amp;INDEX(Variables!$D$5:$D$65,MATCH($A1062,Variables!$A$5:$A$65,0)))&amp;"."&amp;AB$5</f>
        <v>egy.mit.nce.oen.oop.a.2</v>
      </c>
      <c r="AC1062" s="38">
        <f t="shared" ref="AC1062:AP1062" si="975">AC1044+AC1053</f>
        <v>0</v>
      </c>
      <c r="AD1062" s="37">
        <f t="shared" si="975"/>
        <v>0</v>
      </c>
      <c r="AE1062" s="37">
        <f t="shared" si="975"/>
        <v>0</v>
      </c>
      <c r="AF1062" s="37">
        <f t="shared" si="975"/>
        <v>0</v>
      </c>
      <c r="AG1062" s="37">
        <f t="shared" si="975"/>
        <v>0</v>
      </c>
      <c r="AH1062" s="37">
        <f t="shared" si="975"/>
        <v>0</v>
      </c>
      <c r="AI1062" s="37">
        <f t="shared" si="975"/>
        <v>0</v>
      </c>
      <c r="AJ1062" s="37">
        <f t="shared" si="975"/>
        <v>0</v>
      </c>
      <c r="AK1062" s="37">
        <f t="shared" si="975"/>
        <v>0</v>
      </c>
      <c r="AL1062" s="37">
        <f t="shared" si="975"/>
        <v>0</v>
      </c>
      <c r="AM1062" s="37">
        <f t="shared" si="975"/>
        <v>0</v>
      </c>
      <c r="AN1062" s="37">
        <f t="shared" si="975"/>
        <v>0</v>
      </c>
      <c r="AO1062" s="37">
        <f t="shared" si="975"/>
        <v>0</v>
      </c>
      <c r="AP1062" s="37">
        <f t="shared" si="975"/>
        <v>0</v>
      </c>
    </row>
    <row r="1063" spans="1:42" hidden="1" outlineLevel="2" x14ac:dyDescent="0.25">
      <c r="A1063" s="5" t="s">
        <v>933</v>
      </c>
      <c r="B1063" s="5" t="s">
        <v>877</v>
      </c>
      <c r="C1063" s="5" t="s">
        <v>895</v>
      </c>
      <c r="D1063" s="36"/>
      <c r="E1063" s="36"/>
      <c r="F1063" s="36"/>
      <c r="G1063" s="36"/>
      <c r="H1063" s="5" t="str">
        <f>INDEX(Variables!$B$5:$B$65,MATCH($A1063,Variables!$A$5:$A$65,0))&amp;IF($C1063="",""," | "&amp;INDEX(Mapping!$B$5:$B$26,MATCH($C1063,Mapping!$A$5:$A$26,0))&amp;" | "&amp;INDEX(Mapping!$B$30:$B$41,MATCH($B1063,Mapping!$A$30:$A$41,0)))</f>
        <v>Total new policy | Other energy use | Biomass</v>
      </c>
      <c r="I1063" s="5" t="str">
        <f>INDEX(Variables!$C$5:$C$65,MATCH($A1063,Variables!$A$5:$A$65,0))</f>
        <v>$/GJ</v>
      </c>
      <c r="J1063" s="5" t="str">
        <f>INDEX(Variables!$E$5:$E$65,MATCH($A1063,Variables!$A$5:$A$65,0))</f>
        <v>New carbon tax + new excise tax</v>
      </c>
      <c r="K1063" s="5"/>
      <c r="L1063" s="23" t="str">
        <f>LOWER(Settings!$C$4)&amp;".mit."&amp;$A1063&amp;IF($C1063="","","."&amp;$C1063&amp;"."&amp;$B1063)&amp;IF(INDEX(Variables!$D$5:$D$65,MATCH($A1063,Variables!$A$5:$A$65,0))="","","."&amp;INDEX(Variables!$D$5:$D$65,MATCH($A1063,Variables!$A$5:$A$65,0)))&amp;"."&amp;L$5</f>
        <v>egy.mit.nce.oen.bio.a.1</v>
      </c>
      <c r="M1063" s="38">
        <f t="shared" ref="M1063:Z1063" si="976">M1045+M1054</f>
        <v>0</v>
      </c>
      <c r="N1063" s="37">
        <f t="shared" si="976"/>
        <v>0</v>
      </c>
      <c r="O1063" s="37">
        <f t="shared" si="976"/>
        <v>0</v>
      </c>
      <c r="P1063" s="37">
        <f t="shared" si="976"/>
        <v>0</v>
      </c>
      <c r="Q1063" s="37">
        <f t="shared" si="976"/>
        <v>0</v>
      </c>
      <c r="R1063" s="37">
        <f t="shared" si="976"/>
        <v>0</v>
      </c>
      <c r="S1063" s="37">
        <f t="shared" si="976"/>
        <v>0</v>
      </c>
      <c r="T1063" s="37">
        <f t="shared" si="976"/>
        <v>0</v>
      </c>
      <c r="U1063" s="37">
        <f t="shared" si="976"/>
        <v>0</v>
      </c>
      <c r="V1063" s="37">
        <f t="shared" si="976"/>
        <v>0</v>
      </c>
      <c r="W1063" s="37">
        <f t="shared" si="976"/>
        <v>0</v>
      </c>
      <c r="X1063" s="37">
        <f t="shared" si="976"/>
        <v>0</v>
      </c>
      <c r="Y1063" s="37">
        <f t="shared" si="976"/>
        <v>0</v>
      </c>
      <c r="Z1063" s="37">
        <f t="shared" si="976"/>
        <v>0</v>
      </c>
      <c r="AA1063" s="37"/>
      <c r="AB1063" s="23" t="str">
        <f>LOWER(Settings!$C$4)&amp;".mit."&amp;$A1063&amp;IF($C1063="","","."&amp;$C1063&amp;"."&amp;$B1063)&amp;IF(INDEX(Variables!$D$5:$D$65,MATCH($A1063,Variables!$A$5:$A$65,0))="","","."&amp;INDEX(Variables!$D$5:$D$65,MATCH($A1063,Variables!$A$5:$A$65,0)))&amp;"."&amp;AB$5</f>
        <v>egy.mit.nce.oen.bio.a.2</v>
      </c>
      <c r="AC1063" s="38">
        <f t="shared" ref="AC1063:AP1063" si="977">AC1045+AC1054</f>
        <v>0</v>
      </c>
      <c r="AD1063" s="37">
        <f t="shared" si="977"/>
        <v>0</v>
      </c>
      <c r="AE1063" s="37">
        <f t="shared" si="977"/>
        <v>0</v>
      </c>
      <c r="AF1063" s="37">
        <f t="shared" si="977"/>
        <v>0</v>
      </c>
      <c r="AG1063" s="37">
        <f t="shared" si="977"/>
        <v>0</v>
      </c>
      <c r="AH1063" s="37">
        <f t="shared" si="977"/>
        <v>0</v>
      </c>
      <c r="AI1063" s="37">
        <f t="shared" si="977"/>
        <v>0</v>
      </c>
      <c r="AJ1063" s="37">
        <f t="shared" si="977"/>
        <v>0</v>
      </c>
      <c r="AK1063" s="37">
        <f t="shared" si="977"/>
        <v>0</v>
      </c>
      <c r="AL1063" s="37">
        <f t="shared" si="977"/>
        <v>0</v>
      </c>
      <c r="AM1063" s="37">
        <f t="shared" si="977"/>
        <v>0</v>
      </c>
      <c r="AN1063" s="37">
        <f t="shared" si="977"/>
        <v>0</v>
      </c>
      <c r="AO1063" s="37">
        <f t="shared" si="977"/>
        <v>0</v>
      </c>
      <c r="AP1063" s="37">
        <f t="shared" si="977"/>
        <v>0</v>
      </c>
    </row>
    <row r="1064" spans="1:42" hidden="1" outlineLevel="2" x14ac:dyDescent="0.25"/>
    <row r="1065" spans="1:42" hidden="1" outlineLevel="2" x14ac:dyDescent="0.25">
      <c r="A1065" s="5" t="s">
        <v>934</v>
      </c>
      <c r="B1065" s="5" t="s">
        <v>869</v>
      </c>
      <c r="C1065" s="5" t="s">
        <v>895</v>
      </c>
      <c r="D1065" s="37">
        <f>INDEX(Inputs!$R$5:$R$132,MATCH($B1065&amp;"|"&amp;$C1065,Inputs!$A$5:$A$132,0))</f>
        <v>3</v>
      </c>
      <c r="E1065" s="37">
        <f>INDEX(Inputs!$S$5:$S$132,MATCH($B1065&amp;"|"&amp;$C1065,Inputs!$A$5:$A$132,0))</f>
        <v>0</v>
      </c>
      <c r="F1065" s="36"/>
      <c r="G1065" s="36"/>
      <c r="H1065" s="5" t="str">
        <f>INDEX(Variables!$B$5:$B$65,MATCH($A1065,Variables!$A$5:$A$65,0))&amp;IF($C1065="",""," | "&amp;INDEX(Mapping!$B$5:$B$26,MATCH($C1065,Mapping!$A$5:$A$26,0))&amp;" | "&amp;INDEX(Mapping!$B$30:$B$41,MATCH($B1065,Mapping!$A$30:$A$41,0)))</f>
        <v>After-tax price | Other energy use | Coal</v>
      </c>
      <c r="I1065" s="5" t="str">
        <f>INDEX(Variables!$C$5:$C$65,MATCH($A1065,Variables!$A$5:$A$65,0))</f>
        <v>$/GJ real</v>
      </c>
      <c r="J1065" s="5" t="str">
        <f>INDEX(Variables!$E$5:$E$65,MATCH($A1065,Variables!$A$5:$A$65,0))</f>
        <v>max(rpb of the price fuel + nce x (1 + VAT rate), 0.01)</v>
      </c>
      <c r="K1065" s="5"/>
      <c r="L1065" s="23" t="str">
        <f>LOWER(Settings!$C$4)&amp;".mit."&amp;$A1065&amp;IF($C1065="","","."&amp;$C1065&amp;"."&amp;$B1065)&amp;IF(INDEX(Variables!$D$5:$D$65,MATCH($A1065,Variables!$A$5:$A$65,0))="","","."&amp;INDEX(Variables!$D$5:$D$65,MATCH($A1065,Variables!$A$5:$A$65,0)))&amp;"."&amp;L$5</f>
        <v>egy.mit.atp.oen.coa.e.1</v>
      </c>
      <c r="M1065" s="38">
        <f t="shared" ref="M1065:Y1065" si="978">MAX(INDEX(M$184:M$195,$D1065)+M1056*(1+$E1065),0.01)</f>
        <v>11.467079025356757</v>
      </c>
      <c r="N1065" s="37">
        <f t="shared" si="978"/>
        <v>8.8301631277145294</v>
      </c>
      <c r="O1065" s="37">
        <f t="shared" si="978"/>
        <v>7.7211744405825611</v>
      </c>
      <c r="P1065" s="37">
        <f t="shared" si="978"/>
        <v>7.2747771385179094</v>
      </c>
      <c r="Q1065" s="37">
        <f t="shared" si="978"/>
        <v>7.5207397457979015</v>
      </c>
      <c r="R1065" s="37">
        <f t="shared" si="978"/>
        <v>7.5762227077119633</v>
      </c>
      <c r="S1065" s="37">
        <f t="shared" si="978"/>
        <v>7.5499147722595765</v>
      </c>
      <c r="T1065" s="37">
        <f t="shared" si="978"/>
        <v>7.5217026616253753</v>
      </c>
      <c r="U1065" s="37">
        <f t="shared" si="978"/>
        <v>7.4915083708146737</v>
      </c>
      <c r="V1065" s="37">
        <f t="shared" si="978"/>
        <v>7.4623696512197375</v>
      </c>
      <c r="W1065" s="37">
        <f t="shared" si="978"/>
        <v>7.4623696512197375</v>
      </c>
      <c r="X1065" s="37">
        <f t="shared" si="978"/>
        <v>7.4623696512197375</v>
      </c>
      <c r="Y1065" s="37">
        <f t="shared" si="978"/>
        <v>7.4623696512197375</v>
      </c>
      <c r="Z1065" s="39">
        <f>POSTTAX(INDEX(Z$184:Z$195,$D1065),Z1056,$E1065)</f>
        <v>7.4623696512197375</v>
      </c>
      <c r="AA1065" s="39"/>
      <c r="AB1065" s="23" t="str">
        <f>LOWER(Settings!$C$4)&amp;".mit."&amp;$A1065&amp;IF($C1065="","","."&amp;$C1065&amp;"."&amp;$B1065)&amp;IF(INDEX(Variables!$D$5:$D$65,MATCH($A1065,Variables!$A$5:$A$65,0))="","","."&amp;INDEX(Variables!$D$5:$D$65,MATCH($A1065,Variables!$A$5:$A$65,0)))&amp;"."&amp;AB$5</f>
        <v>egy.mit.atp.oen.coa.e.2</v>
      </c>
      <c r="AC1065" s="38">
        <f t="shared" ref="AC1065:AO1065" si="979">MAX(INDEX(AC$184:AC$195,$D1065)+AC1056*(1+$E1065),0.01)</f>
        <v>11.467079025356757</v>
      </c>
      <c r="AD1065" s="37">
        <f t="shared" si="979"/>
        <v>8.8301631277145294</v>
      </c>
      <c r="AE1065" s="37">
        <f t="shared" si="979"/>
        <v>7.7211744405825611</v>
      </c>
      <c r="AF1065" s="37">
        <f t="shared" si="979"/>
        <v>7.2747771385179094</v>
      </c>
      <c r="AG1065" s="37">
        <f t="shared" si="979"/>
        <v>7.5207397457979015</v>
      </c>
      <c r="AH1065" s="37">
        <f t="shared" si="979"/>
        <v>7.5762227077119633</v>
      </c>
      <c r="AI1065" s="37">
        <f t="shared" si="979"/>
        <v>7.5499147722595765</v>
      </c>
      <c r="AJ1065" s="37">
        <f t="shared" si="979"/>
        <v>7.5217026616253753</v>
      </c>
      <c r="AK1065" s="37">
        <f t="shared" si="979"/>
        <v>7.4915083708146737</v>
      </c>
      <c r="AL1065" s="37">
        <f t="shared" si="979"/>
        <v>7.4623696512197375</v>
      </c>
      <c r="AM1065" s="37">
        <f t="shared" si="979"/>
        <v>7.4623696512197375</v>
      </c>
      <c r="AN1065" s="37">
        <f t="shared" si="979"/>
        <v>7.4623696512197375</v>
      </c>
      <c r="AO1065" s="37">
        <f t="shared" si="979"/>
        <v>7.4623696512197375</v>
      </c>
      <c r="AP1065" s="39">
        <f>POSTTAX(INDEX(AP$184:AP$195,$D1065),AP1056,$E1065)</f>
        <v>7.4623696512197375</v>
      </c>
    </row>
    <row r="1066" spans="1:42" hidden="1" outlineLevel="2" x14ac:dyDescent="0.25">
      <c r="A1066" s="5" t="s">
        <v>934</v>
      </c>
      <c r="B1066" s="5" t="s">
        <v>871</v>
      </c>
      <c r="C1066" s="5" t="s">
        <v>895</v>
      </c>
      <c r="D1066" s="37">
        <f>INDEX(Inputs!$R$5:$R$132,MATCH($B1066&amp;"|"&amp;$C1066,Inputs!$A$5:$A$132,0))</f>
        <v>6</v>
      </c>
      <c r="E1066" s="37">
        <f>INDEX(Inputs!$S$5:$S$132,MATCH($B1066&amp;"|"&amp;$C1066,Inputs!$A$5:$A$132,0))</f>
        <v>0</v>
      </c>
      <c r="F1066" s="36"/>
      <c r="G1066" s="36"/>
      <c r="H1066" s="5" t="str">
        <f>INDEX(Variables!$B$5:$B$65,MATCH($A1066,Variables!$A$5:$A$65,0))&amp;IF($C1066="",""," | "&amp;INDEX(Mapping!$B$5:$B$26,MATCH($C1066,Mapping!$A$5:$A$26,0))&amp;" | "&amp;INDEX(Mapping!$B$30:$B$41,MATCH($B1066,Mapping!$A$30:$A$41,0)))</f>
        <v>After-tax price | Other energy use | Natural gas</v>
      </c>
      <c r="I1066" s="5" t="str">
        <f>INDEX(Variables!$C$5:$C$65,MATCH($A1066,Variables!$A$5:$A$65,0))</f>
        <v>$/GJ real</v>
      </c>
      <c r="J1066" s="5" t="str">
        <f>INDEX(Variables!$E$5:$E$65,MATCH($A1066,Variables!$A$5:$A$65,0))</f>
        <v>max(rpb of the price fuel + nce x (1 + VAT rate), 0.01)</v>
      </c>
      <c r="K1066" s="5"/>
      <c r="L1066" s="23" t="str">
        <f>LOWER(Settings!$C$4)&amp;".mit."&amp;$A1066&amp;IF($C1066="","","."&amp;$C1066&amp;"."&amp;$B1066)&amp;IF(INDEX(Variables!$D$5:$D$65,MATCH($A1066,Variables!$A$5:$A$65,0))="","","."&amp;INDEX(Variables!$D$5:$D$65,MATCH($A1066,Variables!$A$5:$A$65,0)))&amp;"."&amp;L$5</f>
        <v>egy.mit.atp.oen.nga.e.1</v>
      </c>
      <c r="M1066" s="38">
        <f t="shared" ref="M1066:Y1066" si="980">MAX(INDEX(M$184:M$195,$D1066)+M1057*(1+$E1066),0.01)</f>
        <v>5.3362217651456945</v>
      </c>
      <c r="N1066" s="37">
        <f t="shared" si="980"/>
        <v>5.010091319619435</v>
      </c>
      <c r="O1066" s="37">
        <f t="shared" si="980"/>
        <v>5.0870036796421561</v>
      </c>
      <c r="P1066" s="37">
        <f t="shared" si="980"/>
        <v>5.0870036796421561</v>
      </c>
      <c r="Q1066" s="37">
        <f t="shared" si="980"/>
        <v>5.0870036796421561</v>
      </c>
      <c r="R1066" s="37">
        <f t="shared" si="980"/>
        <v>5.0870036796421561</v>
      </c>
      <c r="S1066" s="37">
        <f t="shared" si="980"/>
        <v>5.0870036796421561</v>
      </c>
      <c r="T1066" s="37">
        <f t="shared" si="980"/>
        <v>5.0870036796421561</v>
      </c>
      <c r="U1066" s="37">
        <f t="shared" si="980"/>
        <v>5.0870036796421561</v>
      </c>
      <c r="V1066" s="37">
        <f t="shared" si="980"/>
        <v>5.0870036796421561</v>
      </c>
      <c r="W1066" s="37">
        <f t="shared" si="980"/>
        <v>5.0870036796421561</v>
      </c>
      <c r="X1066" s="37">
        <f t="shared" si="980"/>
        <v>5.0870036796421561</v>
      </c>
      <c r="Y1066" s="37">
        <f t="shared" si="980"/>
        <v>5.0870036796421561</v>
      </c>
      <c r="Z1066" s="39">
        <f>POSTTAX(INDEX(Z$184:Z$195,$D1066),Z1057,$E1066)</f>
        <v>5.0870036796421561</v>
      </c>
      <c r="AA1066" s="39"/>
      <c r="AB1066" s="23" t="str">
        <f>LOWER(Settings!$C$4)&amp;".mit."&amp;$A1066&amp;IF($C1066="","","."&amp;$C1066&amp;"."&amp;$B1066)&amp;IF(INDEX(Variables!$D$5:$D$65,MATCH($A1066,Variables!$A$5:$A$65,0))="","","."&amp;INDEX(Variables!$D$5:$D$65,MATCH($A1066,Variables!$A$5:$A$65,0)))&amp;"."&amp;AB$5</f>
        <v>egy.mit.atp.oen.nga.e.2</v>
      </c>
      <c r="AC1066" s="38">
        <f t="shared" ref="AC1066:AO1066" si="981">MAX(INDEX(AC$184:AC$195,$D1066)+AC1057*(1+$E1066),0.01)</f>
        <v>5.3362217651456945</v>
      </c>
      <c r="AD1066" s="37">
        <f t="shared" si="981"/>
        <v>5.010091319619435</v>
      </c>
      <c r="AE1066" s="37">
        <f t="shared" si="981"/>
        <v>5.0870036796421561</v>
      </c>
      <c r="AF1066" s="37">
        <f t="shared" si="981"/>
        <v>5.0870036796421561</v>
      </c>
      <c r="AG1066" s="37">
        <f t="shared" si="981"/>
        <v>5.0870036796421561</v>
      </c>
      <c r="AH1066" s="37">
        <f t="shared" si="981"/>
        <v>5.0870036796421561</v>
      </c>
      <c r="AI1066" s="37">
        <f t="shared" si="981"/>
        <v>5.0870036796421561</v>
      </c>
      <c r="AJ1066" s="37">
        <f t="shared" si="981"/>
        <v>5.0870036796421561</v>
      </c>
      <c r="AK1066" s="37">
        <f t="shared" si="981"/>
        <v>5.0870036796421561</v>
      </c>
      <c r="AL1066" s="37">
        <f t="shared" si="981"/>
        <v>5.0870036796421561</v>
      </c>
      <c r="AM1066" s="37">
        <f t="shared" si="981"/>
        <v>5.0870036796421561</v>
      </c>
      <c r="AN1066" s="37">
        <f t="shared" si="981"/>
        <v>5.0870036796421561</v>
      </c>
      <c r="AO1066" s="37">
        <f t="shared" si="981"/>
        <v>5.0870036796421561</v>
      </c>
      <c r="AP1066" s="39">
        <f>POSTTAX(INDEX(AP$184:AP$195,$D1066),AP1057,$E1066)</f>
        <v>5.0870036796421561</v>
      </c>
    </row>
    <row r="1067" spans="1:42" hidden="1" outlineLevel="2" x14ac:dyDescent="0.25">
      <c r="A1067" s="5" t="s">
        <v>934</v>
      </c>
      <c r="B1067" s="5" t="s">
        <v>872</v>
      </c>
      <c r="C1067" s="5" t="s">
        <v>895</v>
      </c>
      <c r="D1067" s="37">
        <f>INDEX(Inputs!$R$5:$R$132,MATCH($B1067&amp;"|"&amp;$C1067,Inputs!$A$5:$A$132,0))</f>
        <v>7</v>
      </c>
      <c r="E1067" s="37">
        <f>INDEX(Inputs!$S$5:$S$132,MATCH($B1067&amp;"|"&amp;$C1067,Inputs!$A$5:$A$132,0))</f>
        <v>0.14000000000000001</v>
      </c>
      <c r="F1067" s="36"/>
      <c r="G1067" s="36"/>
      <c r="H1067" s="5" t="str">
        <f>INDEX(Variables!$B$5:$B$65,MATCH($A1067,Variables!$A$5:$A$65,0))&amp;IF($C1067="",""," | "&amp;INDEX(Mapping!$B$5:$B$26,MATCH($C1067,Mapping!$A$5:$A$26,0))&amp;" | "&amp;INDEX(Mapping!$B$30:$B$41,MATCH($B1067,Mapping!$A$30:$A$41,0)))</f>
        <v>After-tax price | Other energy use | Gasoline</v>
      </c>
      <c r="I1067" s="5" t="str">
        <f>INDEX(Variables!$C$5:$C$65,MATCH($A1067,Variables!$A$5:$A$65,0))</f>
        <v>$/GJ real</v>
      </c>
      <c r="J1067" s="5" t="str">
        <f>INDEX(Variables!$E$5:$E$65,MATCH($A1067,Variables!$A$5:$A$65,0))</f>
        <v>max(rpb of the price fuel + nce x (1 + VAT rate), 0.01)</v>
      </c>
      <c r="K1067" s="5"/>
      <c r="L1067" s="23" t="str">
        <f>LOWER(Settings!$C$4)&amp;".mit."&amp;$A1067&amp;IF($C1067="","","."&amp;$C1067&amp;"."&amp;$B1067)&amp;IF(INDEX(Variables!$D$5:$D$65,MATCH($A1067,Variables!$A$5:$A$65,0))="","","."&amp;INDEX(Variables!$D$5:$D$65,MATCH($A1067,Variables!$A$5:$A$65,0)))&amp;"."&amp;L$5</f>
        <v>egy.mit.atp.oen.gso.e.1</v>
      </c>
      <c r="M1067" s="38">
        <f t="shared" ref="M1067:Y1067" si="982">MAX(INDEX(M$184:M$195,$D1067)+M1058*(1+$E1067),0.01)</f>
        <v>17.158693776206693</v>
      </c>
      <c r="N1067" s="37">
        <f t="shared" si="982"/>
        <v>11.745025717344719</v>
      </c>
      <c r="O1067" s="37">
        <f t="shared" si="982"/>
        <v>9.5760091057976258</v>
      </c>
      <c r="P1067" s="37">
        <f t="shared" si="982"/>
        <v>9.5760091057976258</v>
      </c>
      <c r="Q1067" s="37">
        <f t="shared" si="982"/>
        <v>9.5760091057976258</v>
      </c>
      <c r="R1067" s="37">
        <f t="shared" si="982"/>
        <v>9.5760091057976258</v>
      </c>
      <c r="S1067" s="37">
        <f t="shared" si="982"/>
        <v>9.5760091057976258</v>
      </c>
      <c r="T1067" s="37">
        <f t="shared" si="982"/>
        <v>9.5760091057976258</v>
      </c>
      <c r="U1067" s="37">
        <f t="shared" si="982"/>
        <v>9.5760091057976258</v>
      </c>
      <c r="V1067" s="37">
        <f t="shared" si="982"/>
        <v>9.5760091057976258</v>
      </c>
      <c r="W1067" s="37">
        <f t="shared" si="982"/>
        <v>9.5760091057976258</v>
      </c>
      <c r="X1067" s="37">
        <f t="shared" si="982"/>
        <v>9.5760091057976258</v>
      </c>
      <c r="Y1067" s="37">
        <f t="shared" si="982"/>
        <v>9.5760091057976258</v>
      </c>
      <c r="Z1067" s="39">
        <f>POSTTAX(INDEX(Z$184:Z$195,$D1067),Z1058,$E1067)</f>
        <v>9.5760091057976258</v>
      </c>
      <c r="AA1067" s="39"/>
      <c r="AB1067" s="23" t="str">
        <f>LOWER(Settings!$C$4)&amp;".mit."&amp;$A1067&amp;IF($C1067="","","."&amp;$C1067&amp;"."&amp;$B1067)&amp;IF(INDEX(Variables!$D$5:$D$65,MATCH($A1067,Variables!$A$5:$A$65,0))="","","."&amp;INDEX(Variables!$D$5:$D$65,MATCH($A1067,Variables!$A$5:$A$65,0)))&amp;"."&amp;AB$5</f>
        <v>egy.mit.atp.oen.gso.e.2</v>
      </c>
      <c r="AC1067" s="38">
        <f t="shared" ref="AC1067:AO1067" si="983">MAX(INDEX(AC$184:AC$195,$D1067)+AC1058*(1+$E1067),0.01)</f>
        <v>17.158693776206693</v>
      </c>
      <c r="AD1067" s="37">
        <f t="shared" si="983"/>
        <v>11.745025717344719</v>
      </c>
      <c r="AE1067" s="37">
        <f t="shared" si="983"/>
        <v>9.5760091057976258</v>
      </c>
      <c r="AF1067" s="37">
        <f t="shared" si="983"/>
        <v>9.5760091057976258</v>
      </c>
      <c r="AG1067" s="37">
        <f t="shared" si="983"/>
        <v>9.5760091057976258</v>
      </c>
      <c r="AH1067" s="37">
        <f t="shared" si="983"/>
        <v>9.5760091057976258</v>
      </c>
      <c r="AI1067" s="37">
        <f t="shared" si="983"/>
        <v>9.5760091057976258</v>
      </c>
      <c r="AJ1067" s="37">
        <f t="shared" si="983"/>
        <v>9.5760091057976258</v>
      </c>
      <c r="AK1067" s="37">
        <f t="shared" si="983"/>
        <v>9.5760091057976258</v>
      </c>
      <c r="AL1067" s="37">
        <f t="shared" si="983"/>
        <v>9.5760091057976258</v>
      </c>
      <c r="AM1067" s="37">
        <f t="shared" si="983"/>
        <v>9.5760091057976258</v>
      </c>
      <c r="AN1067" s="37">
        <f t="shared" si="983"/>
        <v>9.5760091057976258</v>
      </c>
      <c r="AO1067" s="37">
        <f t="shared" si="983"/>
        <v>9.5760091057976258</v>
      </c>
      <c r="AP1067" s="39">
        <f>POSTTAX(INDEX(AP$184:AP$195,$D1067),AP1058,$E1067)</f>
        <v>9.5760091057976258</v>
      </c>
    </row>
    <row r="1068" spans="1:42" hidden="1" outlineLevel="2" x14ac:dyDescent="0.25">
      <c r="A1068" s="5" t="s">
        <v>934</v>
      </c>
      <c r="B1068" s="5" t="s">
        <v>873</v>
      </c>
      <c r="C1068" s="5" t="s">
        <v>895</v>
      </c>
      <c r="D1068" s="37">
        <f>INDEX(Inputs!$R$5:$R$132,MATCH($B1068&amp;"|"&amp;$C1068,Inputs!$A$5:$A$132,0))</f>
        <v>8</v>
      </c>
      <c r="E1068" s="37">
        <f>INDEX(Inputs!$S$5:$S$132,MATCH($B1068&amp;"|"&amp;$C1068,Inputs!$A$5:$A$132,0))</f>
        <v>0.14000000000000001</v>
      </c>
      <c r="F1068" s="36"/>
      <c r="G1068" s="36"/>
      <c r="H1068" s="5" t="str">
        <f>INDEX(Variables!$B$5:$B$65,MATCH($A1068,Variables!$A$5:$A$65,0))&amp;IF($C1068="",""," | "&amp;INDEX(Mapping!$B$5:$B$26,MATCH($C1068,Mapping!$A$5:$A$26,0))&amp;" | "&amp;INDEX(Mapping!$B$30:$B$41,MATCH($B1068,Mapping!$A$30:$A$41,0)))</f>
        <v>After-tax price | Other energy use | Diesel</v>
      </c>
      <c r="I1068" s="5" t="str">
        <f>INDEX(Variables!$C$5:$C$65,MATCH($A1068,Variables!$A$5:$A$65,0))</f>
        <v>$/GJ real</v>
      </c>
      <c r="J1068" s="5" t="str">
        <f>INDEX(Variables!$E$5:$E$65,MATCH($A1068,Variables!$A$5:$A$65,0))</f>
        <v>max(rpb of the price fuel + nce x (1 + VAT rate), 0.01)</v>
      </c>
      <c r="K1068" s="5"/>
      <c r="L1068" s="23" t="str">
        <f>LOWER(Settings!$C$4)&amp;".mit."&amp;$A1068&amp;IF($C1068="","","."&amp;$C1068&amp;"."&amp;$B1068)&amp;IF(INDEX(Variables!$D$5:$D$65,MATCH($A1068,Variables!$A$5:$A$65,0))="","","."&amp;INDEX(Variables!$D$5:$D$65,MATCH($A1068,Variables!$A$5:$A$65,0)))&amp;"."&amp;L$5</f>
        <v>egy.mit.atp.oen.die.e.1</v>
      </c>
      <c r="M1068" s="38">
        <f t="shared" ref="M1068:Y1068" si="984">MAX(INDEX(M$184:M$195,$D1068)+M1059*(1+$E1068),0.01)</f>
        <v>11.119692825057085</v>
      </c>
      <c r="N1068" s="37">
        <f t="shared" si="984"/>
        <v>7.5420264416843619</v>
      </c>
      <c r="O1068" s="37">
        <f t="shared" si="984"/>
        <v>6.6774643953035433</v>
      </c>
      <c r="P1068" s="37">
        <f t="shared" si="984"/>
        <v>6.6774643953035433</v>
      </c>
      <c r="Q1068" s="37">
        <f t="shared" si="984"/>
        <v>6.6774643953035433</v>
      </c>
      <c r="R1068" s="37">
        <f t="shared" si="984"/>
        <v>6.6774643953035433</v>
      </c>
      <c r="S1068" s="37">
        <f t="shared" si="984"/>
        <v>6.6774643953035433</v>
      </c>
      <c r="T1068" s="37">
        <f t="shared" si="984"/>
        <v>6.6774643953035433</v>
      </c>
      <c r="U1068" s="37">
        <f t="shared" si="984"/>
        <v>6.6774643953035433</v>
      </c>
      <c r="V1068" s="37">
        <f t="shared" si="984"/>
        <v>6.6774643953035433</v>
      </c>
      <c r="W1068" s="37">
        <f t="shared" si="984"/>
        <v>6.6774643953035433</v>
      </c>
      <c r="X1068" s="37">
        <f t="shared" si="984"/>
        <v>6.6774643953035433</v>
      </c>
      <c r="Y1068" s="37">
        <f t="shared" si="984"/>
        <v>6.6774643953035433</v>
      </c>
      <c r="Z1068" s="39">
        <f>POSTTAX(INDEX(Z$184:Z$195,$D1068),Z1059,$E1068)</f>
        <v>6.6774643953035433</v>
      </c>
      <c r="AA1068" s="39"/>
      <c r="AB1068" s="23" t="str">
        <f>LOWER(Settings!$C$4)&amp;".mit."&amp;$A1068&amp;IF($C1068="","","."&amp;$C1068&amp;"."&amp;$B1068)&amp;IF(INDEX(Variables!$D$5:$D$65,MATCH($A1068,Variables!$A$5:$A$65,0))="","","."&amp;INDEX(Variables!$D$5:$D$65,MATCH($A1068,Variables!$A$5:$A$65,0)))&amp;"."&amp;AB$5</f>
        <v>egy.mit.atp.oen.die.e.2</v>
      </c>
      <c r="AC1068" s="38">
        <f t="shared" ref="AC1068:AO1068" si="985">MAX(INDEX(AC$184:AC$195,$D1068)+AC1059*(1+$E1068),0.01)</f>
        <v>11.119692825057085</v>
      </c>
      <c r="AD1068" s="37">
        <f t="shared" si="985"/>
        <v>7.5420264416843619</v>
      </c>
      <c r="AE1068" s="37">
        <f t="shared" si="985"/>
        <v>6.6774643953035433</v>
      </c>
      <c r="AF1068" s="37">
        <f t="shared" si="985"/>
        <v>6.6774643953035433</v>
      </c>
      <c r="AG1068" s="37">
        <f t="shared" si="985"/>
        <v>6.6774643953035433</v>
      </c>
      <c r="AH1068" s="37">
        <f t="shared" si="985"/>
        <v>6.6774643953035433</v>
      </c>
      <c r="AI1068" s="37">
        <f t="shared" si="985"/>
        <v>6.6774643953035433</v>
      </c>
      <c r="AJ1068" s="37">
        <f t="shared" si="985"/>
        <v>6.6774643953035433</v>
      </c>
      <c r="AK1068" s="37">
        <f t="shared" si="985"/>
        <v>6.6774643953035433</v>
      </c>
      <c r="AL1068" s="37">
        <f t="shared" si="985"/>
        <v>6.6774643953035433</v>
      </c>
      <c r="AM1068" s="37">
        <f t="shared" si="985"/>
        <v>6.6774643953035433</v>
      </c>
      <c r="AN1068" s="37">
        <f t="shared" si="985"/>
        <v>6.6774643953035433</v>
      </c>
      <c r="AO1068" s="37">
        <f t="shared" si="985"/>
        <v>6.6774643953035433</v>
      </c>
      <c r="AP1068" s="39">
        <f>POSTTAX(INDEX(AP$184:AP$195,$D1068),AP1059,$E1068)</f>
        <v>6.6774643953035433</v>
      </c>
    </row>
    <row r="1069" spans="1:42" hidden="1" outlineLevel="2" x14ac:dyDescent="0.25">
      <c r="A1069" s="5" t="s">
        <v>934</v>
      </c>
      <c r="B1069" s="5" t="s">
        <v>874</v>
      </c>
      <c r="C1069" s="5" t="s">
        <v>895</v>
      </c>
      <c r="D1069" s="37">
        <f>INDEX(Inputs!$R$5:$R$132,MATCH($B1069&amp;"|"&amp;$C1069,Inputs!$A$5:$A$132,0))</f>
        <v>9</v>
      </c>
      <c r="E1069" s="37">
        <f>INDEX(Inputs!$S$5:$S$132,MATCH($B1069&amp;"|"&amp;$C1069,Inputs!$A$5:$A$132,0))</f>
        <v>0.14000000000000001</v>
      </c>
      <c r="F1069" s="36"/>
      <c r="G1069" s="36"/>
      <c r="H1069" s="5" t="str">
        <f>INDEX(Variables!$B$5:$B$65,MATCH($A1069,Variables!$A$5:$A$65,0))&amp;IF($C1069="",""," | "&amp;INDEX(Mapping!$B$5:$B$26,MATCH($C1069,Mapping!$A$5:$A$26,0))&amp;" | "&amp;INDEX(Mapping!$B$30:$B$41,MATCH($B1069,Mapping!$A$30:$A$41,0)))</f>
        <v>After-tax price | Other energy use | LPG</v>
      </c>
      <c r="I1069" s="5" t="str">
        <f>INDEX(Variables!$C$5:$C$65,MATCH($A1069,Variables!$A$5:$A$65,0))</f>
        <v>$/GJ real</v>
      </c>
      <c r="J1069" s="5" t="str">
        <f>INDEX(Variables!$E$5:$E$65,MATCH($A1069,Variables!$A$5:$A$65,0))</f>
        <v>max(rpb of the price fuel + nce x (1 + VAT rate), 0.01)</v>
      </c>
      <c r="K1069" s="5"/>
      <c r="L1069" s="23" t="str">
        <f>LOWER(Settings!$C$4)&amp;".mit."&amp;$A1069&amp;IF($C1069="","","."&amp;$C1069&amp;"."&amp;$B1069)&amp;IF(INDEX(Variables!$D$5:$D$65,MATCH($A1069,Variables!$A$5:$A$65,0))="","","."&amp;INDEX(Variables!$D$5:$D$65,MATCH($A1069,Variables!$A$5:$A$65,0)))&amp;"."&amp;L$5</f>
        <v>egy.mit.atp.oen.lpg.e.1</v>
      </c>
      <c r="M1069" s="38">
        <f t="shared" ref="M1069:Y1069" si="986">MAX(INDEX(M$184:M$195,$D1069)+M1060*(1+$E1069),0.01)</f>
        <v>6.8368630121281031</v>
      </c>
      <c r="N1069" s="37">
        <f t="shared" si="986"/>
        <v>3.9105675147185019</v>
      </c>
      <c r="O1069" s="37">
        <f t="shared" si="986"/>
        <v>3.188808442669151</v>
      </c>
      <c r="P1069" s="37">
        <f t="shared" si="986"/>
        <v>3.188808442669151</v>
      </c>
      <c r="Q1069" s="37">
        <f t="shared" si="986"/>
        <v>3.188808442669151</v>
      </c>
      <c r="R1069" s="37">
        <f t="shared" si="986"/>
        <v>3.188808442669151</v>
      </c>
      <c r="S1069" s="37">
        <f t="shared" si="986"/>
        <v>3.188808442669151</v>
      </c>
      <c r="T1069" s="37">
        <f t="shared" si="986"/>
        <v>3.188808442669151</v>
      </c>
      <c r="U1069" s="37">
        <f t="shared" si="986"/>
        <v>3.188808442669151</v>
      </c>
      <c r="V1069" s="37">
        <f t="shared" si="986"/>
        <v>3.188808442669151</v>
      </c>
      <c r="W1069" s="37">
        <f t="shared" si="986"/>
        <v>3.188808442669151</v>
      </c>
      <c r="X1069" s="37">
        <f t="shared" si="986"/>
        <v>3.188808442669151</v>
      </c>
      <c r="Y1069" s="37">
        <f t="shared" si="986"/>
        <v>3.188808442669151</v>
      </c>
      <c r="Z1069" s="39">
        <f>POSTTAX(INDEX(Z$184:Z$195,$D1069),Z1060,$E1069)</f>
        <v>3.188808442669151</v>
      </c>
      <c r="AA1069" s="39"/>
      <c r="AB1069" s="23" t="str">
        <f>LOWER(Settings!$C$4)&amp;".mit."&amp;$A1069&amp;IF($C1069="","","."&amp;$C1069&amp;"."&amp;$B1069)&amp;IF(INDEX(Variables!$D$5:$D$65,MATCH($A1069,Variables!$A$5:$A$65,0))="","","."&amp;INDEX(Variables!$D$5:$D$65,MATCH($A1069,Variables!$A$5:$A$65,0)))&amp;"."&amp;AB$5</f>
        <v>egy.mit.atp.oen.lpg.e.2</v>
      </c>
      <c r="AC1069" s="38">
        <f t="shared" ref="AC1069:AO1069" si="987">MAX(INDEX(AC$184:AC$195,$D1069)+AC1060*(1+$E1069),0.01)</f>
        <v>6.8368630121281031</v>
      </c>
      <c r="AD1069" s="37">
        <f t="shared" si="987"/>
        <v>3.9105675147185019</v>
      </c>
      <c r="AE1069" s="37">
        <f t="shared" si="987"/>
        <v>3.188808442669151</v>
      </c>
      <c r="AF1069" s="37">
        <f t="shared" si="987"/>
        <v>3.188808442669151</v>
      </c>
      <c r="AG1069" s="37">
        <f t="shared" si="987"/>
        <v>3.188808442669151</v>
      </c>
      <c r="AH1069" s="37">
        <f t="shared" si="987"/>
        <v>3.188808442669151</v>
      </c>
      <c r="AI1069" s="37">
        <f t="shared" si="987"/>
        <v>3.188808442669151</v>
      </c>
      <c r="AJ1069" s="37">
        <f t="shared" si="987"/>
        <v>3.188808442669151</v>
      </c>
      <c r="AK1069" s="37">
        <f t="shared" si="987"/>
        <v>3.188808442669151</v>
      </c>
      <c r="AL1069" s="37">
        <f t="shared" si="987"/>
        <v>3.188808442669151</v>
      </c>
      <c r="AM1069" s="37">
        <f t="shared" si="987"/>
        <v>3.188808442669151</v>
      </c>
      <c r="AN1069" s="37">
        <f t="shared" si="987"/>
        <v>3.188808442669151</v>
      </c>
      <c r="AO1069" s="37">
        <f t="shared" si="987"/>
        <v>3.188808442669151</v>
      </c>
      <c r="AP1069" s="39">
        <f>POSTTAX(INDEX(AP$184:AP$195,$D1069),AP1060,$E1069)</f>
        <v>3.188808442669151</v>
      </c>
    </row>
    <row r="1070" spans="1:42" hidden="1" outlineLevel="2" x14ac:dyDescent="0.25">
      <c r="A1070" s="5" t="s">
        <v>934</v>
      </c>
      <c r="B1070" s="5" t="s">
        <v>875</v>
      </c>
      <c r="C1070" s="5" t="s">
        <v>895</v>
      </c>
      <c r="D1070" s="37">
        <f>INDEX(Inputs!$R$5:$R$132,MATCH($B1070&amp;"|"&amp;$C1070,Inputs!$A$5:$A$132,0))</f>
        <v>10</v>
      </c>
      <c r="E1070" s="37">
        <f>INDEX(Inputs!$S$5:$S$132,MATCH($B1070&amp;"|"&amp;$C1070,Inputs!$A$5:$A$132,0))</f>
        <v>0.14000000000000001</v>
      </c>
      <c r="F1070" s="36"/>
      <c r="G1070" s="36"/>
      <c r="H1070" s="5" t="str">
        <f>INDEX(Variables!$B$5:$B$65,MATCH($A1070,Variables!$A$5:$A$65,0))&amp;IF($C1070="",""," | "&amp;INDEX(Mapping!$B$5:$B$26,MATCH($C1070,Mapping!$A$5:$A$26,0))&amp;" | "&amp;INDEX(Mapping!$B$30:$B$41,MATCH($B1070,Mapping!$A$30:$A$41,0)))</f>
        <v>After-tax price | Other energy use | Kerosene</v>
      </c>
      <c r="I1070" s="5" t="str">
        <f>INDEX(Variables!$C$5:$C$65,MATCH($A1070,Variables!$A$5:$A$65,0))</f>
        <v>$/GJ real</v>
      </c>
      <c r="J1070" s="5" t="str">
        <f>INDEX(Variables!$E$5:$E$65,MATCH($A1070,Variables!$A$5:$A$65,0))</f>
        <v>max(rpb of the price fuel + nce x (1 + VAT rate), 0.01)</v>
      </c>
      <c r="K1070" s="5"/>
      <c r="L1070" s="23" t="str">
        <f>LOWER(Settings!$C$4)&amp;".mit."&amp;$A1070&amp;IF($C1070="","","."&amp;$C1070&amp;"."&amp;$B1070)&amp;IF(INDEX(Variables!$D$5:$D$65,MATCH($A1070,Variables!$A$5:$A$65,0))="","","."&amp;INDEX(Variables!$D$5:$D$65,MATCH($A1070,Variables!$A$5:$A$65,0)))&amp;"."&amp;L$5</f>
        <v>egy.mit.atp.oen.ker.e.1</v>
      </c>
      <c r="M1070" s="38">
        <f t="shared" ref="M1070:Y1070" si="988">MAX(INDEX(M$184:M$195,$D1070)+M1061*(1+$E1070),0.01)</f>
        <v>10.986063950621936</v>
      </c>
      <c r="N1070" s="37">
        <f t="shared" si="988"/>
        <v>6.857917857789996</v>
      </c>
      <c r="O1070" s="37">
        <f t="shared" si="988"/>
        <v>6.4691178449557931</v>
      </c>
      <c r="P1070" s="37">
        <f t="shared" si="988"/>
        <v>6.4691178449557931</v>
      </c>
      <c r="Q1070" s="37">
        <f t="shared" si="988"/>
        <v>6.4691178449557931</v>
      </c>
      <c r="R1070" s="37">
        <f t="shared" si="988"/>
        <v>6.4691178449557931</v>
      </c>
      <c r="S1070" s="37">
        <f t="shared" si="988"/>
        <v>6.4691178449557931</v>
      </c>
      <c r="T1070" s="37">
        <f t="shared" si="988"/>
        <v>6.4691178449557931</v>
      </c>
      <c r="U1070" s="37">
        <f t="shared" si="988"/>
        <v>6.4691178449557931</v>
      </c>
      <c r="V1070" s="37">
        <f t="shared" si="988"/>
        <v>6.4691178449557931</v>
      </c>
      <c r="W1070" s="37">
        <f t="shared" si="988"/>
        <v>6.4691178449557931</v>
      </c>
      <c r="X1070" s="37">
        <f t="shared" si="988"/>
        <v>6.4691178449557931</v>
      </c>
      <c r="Y1070" s="37">
        <f t="shared" si="988"/>
        <v>6.4691178449557931</v>
      </c>
      <c r="Z1070" s="39">
        <f>POSTTAX(INDEX(Z$184:Z$195,$D1070),Z1061,$E1070)</f>
        <v>6.4691178449557931</v>
      </c>
      <c r="AA1070" s="39"/>
      <c r="AB1070" s="23" t="str">
        <f>LOWER(Settings!$C$4)&amp;".mit."&amp;$A1070&amp;IF($C1070="","","."&amp;$C1070&amp;"."&amp;$B1070)&amp;IF(INDEX(Variables!$D$5:$D$65,MATCH($A1070,Variables!$A$5:$A$65,0))="","","."&amp;INDEX(Variables!$D$5:$D$65,MATCH($A1070,Variables!$A$5:$A$65,0)))&amp;"."&amp;AB$5</f>
        <v>egy.mit.atp.oen.ker.e.2</v>
      </c>
      <c r="AC1070" s="38">
        <f t="shared" ref="AC1070:AO1070" si="989">MAX(INDEX(AC$184:AC$195,$D1070)+AC1061*(1+$E1070),0.01)</f>
        <v>10.986063950621936</v>
      </c>
      <c r="AD1070" s="37">
        <f t="shared" si="989"/>
        <v>6.857917857789996</v>
      </c>
      <c r="AE1070" s="37">
        <f t="shared" si="989"/>
        <v>6.4691178449557931</v>
      </c>
      <c r="AF1070" s="37">
        <f t="shared" si="989"/>
        <v>6.4691178449557931</v>
      </c>
      <c r="AG1070" s="37">
        <f t="shared" si="989"/>
        <v>6.4691178449557931</v>
      </c>
      <c r="AH1070" s="37">
        <f t="shared" si="989"/>
        <v>6.4691178449557931</v>
      </c>
      <c r="AI1070" s="37">
        <f t="shared" si="989"/>
        <v>6.4691178449557931</v>
      </c>
      <c r="AJ1070" s="37">
        <f t="shared" si="989"/>
        <v>6.4691178449557931</v>
      </c>
      <c r="AK1070" s="37">
        <f t="shared" si="989"/>
        <v>6.4691178449557931</v>
      </c>
      <c r="AL1070" s="37">
        <f t="shared" si="989"/>
        <v>6.4691178449557931</v>
      </c>
      <c r="AM1070" s="37">
        <f t="shared" si="989"/>
        <v>6.4691178449557931</v>
      </c>
      <c r="AN1070" s="37">
        <f t="shared" si="989"/>
        <v>6.4691178449557931</v>
      </c>
      <c r="AO1070" s="37">
        <f t="shared" si="989"/>
        <v>6.4691178449557931</v>
      </c>
      <c r="AP1070" s="39">
        <f>POSTTAX(INDEX(AP$184:AP$195,$D1070),AP1061,$E1070)</f>
        <v>6.4691178449557931</v>
      </c>
    </row>
    <row r="1071" spans="1:42" hidden="1" outlineLevel="2" x14ac:dyDescent="0.25">
      <c r="A1071" s="5" t="s">
        <v>934</v>
      </c>
      <c r="B1071" s="5" t="s">
        <v>876</v>
      </c>
      <c r="C1071" s="5" t="s">
        <v>895</v>
      </c>
      <c r="D1071" s="37">
        <f>INDEX(Inputs!$R$5:$R$132,MATCH($B1071&amp;"|"&amp;$C1071,Inputs!$A$5:$A$132,0))</f>
        <v>11</v>
      </c>
      <c r="E1071" s="37">
        <f>INDEX(Inputs!$S$5:$S$132,MATCH($B1071&amp;"|"&amp;$C1071,Inputs!$A$5:$A$132,0))</f>
        <v>0.14000000000000001</v>
      </c>
      <c r="F1071" s="36"/>
      <c r="G1071" s="36"/>
      <c r="H1071" s="5" t="str">
        <f>INDEX(Variables!$B$5:$B$65,MATCH($A1071,Variables!$A$5:$A$65,0))&amp;IF($C1071="",""," | "&amp;INDEX(Mapping!$B$5:$B$26,MATCH($C1071,Mapping!$A$5:$A$26,0))&amp;" | "&amp;INDEX(Mapping!$B$30:$B$41,MATCH($B1071,Mapping!$A$30:$A$41,0)))</f>
        <v>After-tax price | Other energy use | Other oil products</v>
      </c>
      <c r="I1071" s="5" t="str">
        <f>INDEX(Variables!$C$5:$C$65,MATCH($A1071,Variables!$A$5:$A$65,0))</f>
        <v>$/GJ real</v>
      </c>
      <c r="J1071" s="5" t="str">
        <f>INDEX(Variables!$E$5:$E$65,MATCH($A1071,Variables!$A$5:$A$65,0))</f>
        <v>max(rpb of the price fuel + nce x (1 + VAT rate), 0.01)</v>
      </c>
      <c r="K1071" s="5"/>
      <c r="L1071" s="23" t="str">
        <f>LOWER(Settings!$C$4)&amp;".mit."&amp;$A1071&amp;IF($C1071="","","."&amp;$C1071&amp;"."&amp;$B1071)&amp;IF(INDEX(Variables!$D$5:$D$65,MATCH($A1071,Variables!$A$5:$A$65,0))="","","."&amp;INDEX(Variables!$D$5:$D$65,MATCH($A1071,Variables!$A$5:$A$65,0)))&amp;"."&amp;L$5</f>
        <v>egy.mit.atp.oen.oop.e.1</v>
      </c>
      <c r="M1071" s="38">
        <f t="shared" ref="M1071:Y1071" si="990">MAX(INDEX(M$184:M$195,$D1071)+M1062*(1+$E1071),0.01)</f>
        <v>6.1565025275978833</v>
      </c>
      <c r="N1071" s="37">
        <f t="shared" si="990"/>
        <v>4.8991170230239627</v>
      </c>
      <c r="O1071" s="37">
        <f t="shared" si="990"/>
        <v>4.3171443814005652</v>
      </c>
      <c r="P1071" s="37">
        <f t="shared" si="990"/>
        <v>4.3171443814005652</v>
      </c>
      <c r="Q1071" s="37">
        <f t="shared" si="990"/>
        <v>4.3171443814005652</v>
      </c>
      <c r="R1071" s="37">
        <f t="shared" si="990"/>
        <v>4.3171443814005652</v>
      </c>
      <c r="S1071" s="37">
        <f t="shared" si="990"/>
        <v>4.3171443814005652</v>
      </c>
      <c r="T1071" s="37">
        <f t="shared" si="990"/>
        <v>4.3171443814005652</v>
      </c>
      <c r="U1071" s="37">
        <f t="shared" si="990"/>
        <v>4.3171443814005652</v>
      </c>
      <c r="V1071" s="37">
        <f t="shared" si="990"/>
        <v>4.3171443814005652</v>
      </c>
      <c r="W1071" s="37">
        <f t="shared" si="990"/>
        <v>4.3171443814005652</v>
      </c>
      <c r="X1071" s="37">
        <f t="shared" si="990"/>
        <v>4.3171443814005652</v>
      </c>
      <c r="Y1071" s="37">
        <f t="shared" si="990"/>
        <v>4.3171443814005652</v>
      </c>
      <c r="Z1071" s="39">
        <f>POSTTAX(INDEX(Z$184:Z$195,$D1071),Z1062,$E1071)</f>
        <v>4.3171443814005652</v>
      </c>
      <c r="AA1071" s="39"/>
      <c r="AB1071" s="23" t="str">
        <f>LOWER(Settings!$C$4)&amp;".mit."&amp;$A1071&amp;IF($C1071="","","."&amp;$C1071&amp;"."&amp;$B1071)&amp;IF(INDEX(Variables!$D$5:$D$65,MATCH($A1071,Variables!$A$5:$A$65,0))="","","."&amp;INDEX(Variables!$D$5:$D$65,MATCH($A1071,Variables!$A$5:$A$65,0)))&amp;"."&amp;AB$5</f>
        <v>egy.mit.atp.oen.oop.e.2</v>
      </c>
      <c r="AC1071" s="38">
        <f t="shared" ref="AC1071:AO1071" si="991">MAX(INDEX(AC$184:AC$195,$D1071)+AC1062*(1+$E1071),0.01)</f>
        <v>6.1565025275978833</v>
      </c>
      <c r="AD1071" s="37">
        <f t="shared" si="991"/>
        <v>4.8991170230239627</v>
      </c>
      <c r="AE1071" s="37">
        <f t="shared" si="991"/>
        <v>4.3171443814005652</v>
      </c>
      <c r="AF1071" s="37">
        <f t="shared" si="991"/>
        <v>4.3171443814005652</v>
      </c>
      <c r="AG1071" s="37">
        <f t="shared" si="991"/>
        <v>4.3171443814005652</v>
      </c>
      <c r="AH1071" s="37">
        <f t="shared" si="991"/>
        <v>4.3171443814005652</v>
      </c>
      <c r="AI1071" s="37">
        <f t="shared" si="991"/>
        <v>4.3171443814005652</v>
      </c>
      <c r="AJ1071" s="37">
        <f t="shared" si="991"/>
        <v>4.3171443814005652</v>
      </c>
      <c r="AK1071" s="37">
        <f t="shared" si="991"/>
        <v>4.3171443814005652</v>
      </c>
      <c r="AL1071" s="37">
        <f t="shared" si="991"/>
        <v>4.3171443814005652</v>
      </c>
      <c r="AM1071" s="37">
        <f t="shared" si="991"/>
        <v>4.3171443814005652</v>
      </c>
      <c r="AN1071" s="37">
        <f t="shared" si="991"/>
        <v>4.3171443814005652</v>
      </c>
      <c r="AO1071" s="37">
        <f t="shared" si="991"/>
        <v>4.3171443814005652</v>
      </c>
      <c r="AP1071" s="39">
        <f>POSTTAX(INDEX(AP$184:AP$195,$D1071),AP1062,$E1071)</f>
        <v>4.3171443814005652</v>
      </c>
    </row>
    <row r="1072" spans="1:42" hidden="1" outlineLevel="2" x14ac:dyDescent="0.25">
      <c r="A1072" s="5" t="s">
        <v>934</v>
      </c>
      <c r="B1072" s="5" t="s">
        <v>877</v>
      </c>
      <c r="C1072" s="5" t="s">
        <v>895</v>
      </c>
      <c r="D1072" s="37">
        <f>INDEX(Inputs!$R$5:$R$132,MATCH($B1072&amp;"|"&amp;$C1072,Inputs!$A$5:$A$132,0))</f>
        <v>12</v>
      </c>
      <c r="E1072" s="37">
        <f>INDEX(Inputs!$S$5:$S$132,MATCH($B1072&amp;"|"&amp;$C1072,Inputs!$A$5:$A$132,0))</f>
        <v>0</v>
      </c>
      <c r="F1072" s="36"/>
      <c r="G1072" s="36"/>
      <c r="H1072" s="5" t="str">
        <f>INDEX(Variables!$B$5:$B$65,MATCH($A1072,Variables!$A$5:$A$65,0))&amp;IF($C1072="",""," | "&amp;INDEX(Mapping!$B$5:$B$26,MATCH($C1072,Mapping!$A$5:$A$26,0))&amp;" | "&amp;INDEX(Mapping!$B$30:$B$41,MATCH($B1072,Mapping!$A$30:$A$41,0)))</f>
        <v>After-tax price | Other energy use | Biomass</v>
      </c>
      <c r="I1072" s="5" t="str">
        <f>INDEX(Variables!$C$5:$C$65,MATCH($A1072,Variables!$A$5:$A$65,0))</f>
        <v>$/GJ real</v>
      </c>
      <c r="J1072" s="5" t="str">
        <f>INDEX(Variables!$E$5:$E$65,MATCH($A1072,Variables!$A$5:$A$65,0))</f>
        <v>max(rpb of the price fuel + nce x (1 + VAT rate), 0.01)</v>
      </c>
      <c r="K1072" s="5"/>
      <c r="L1072" s="23" t="str">
        <f>LOWER(Settings!$C$4)&amp;".mit."&amp;$A1072&amp;IF($C1072="","","."&amp;$C1072&amp;"."&amp;$B1072)&amp;IF(INDEX(Variables!$D$5:$D$65,MATCH($A1072,Variables!$A$5:$A$65,0))="","","."&amp;INDEX(Variables!$D$5:$D$65,MATCH($A1072,Variables!$A$5:$A$65,0)))&amp;"."&amp;L$5</f>
        <v>egy.mit.atp.oen.bio.e.1</v>
      </c>
      <c r="M1072" s="38">
        <f t="shared" ref="M1072:Y1072" si="992">MAX(INDEX(M$184:M$195,$D1072)+M1063*(1+$E1072),0.01)</f>
        <v>14.470551096834159</v>
      </c>
      <c r="N1072" s="37">
        <f t="shared" si="992"/>
        <v>14.470200555728038</v>
      </c>
      <c r="O1072" s="37">
        <f t="shared" si="992"/>
        <v>14.470971901687905</v>
      </c>
      <c r="P1072" s="37">
        <f t="shared" si="992"/>
        <v>14.470971901687905</v>
      </c>
      <c r="Q1072" s="37">
        <f t="shared" si="992"/>
        <v>14.470971901687905</v>
      </c>
      <c r="R1072" s="37">
        <f t="shared" si="992"/>
        <v>14.470971901687905</v>
      </c>
      <c r="S1072" s="37">
        <f t="shared" si="992"/>
        <v>14.470971901687905</v>
      </c>
      <c r="T1072" s="37">
        <f t="shared" si="992"/>
        <v>14.470971901687905</v>
      </c>
      <c r="U1072" s="37">
        <f t="shared" si="992"/>
        <v>14.470971901687905</v>
      </c>
      <c r="V1072" s="37">
        <f t="shared" si="992"/>
        <v>14.470971901687905</v>
      </c>
      <c r="W1072" s="37">
        <f t="shared" si="992"/>
        <v>14.470971901687905</v>
      </c>
      <c r="X1072" s="37">
        <f t="shared" si="992"/>
        <v>14.470971901687905</v>
      </c>
      <c r="Y1072" s="37">
        <f t="shared" si="992"/>
        <v>14.470971901687905</v>
      </c>
      <c r="Z1072" s="39">
        <f>POSTTAX(INDEX(Z$184:Z$195,$D1072),Z1063,$E1072)</f>
        <v>14.470971901687905</v>
      </c>
      <c r="AA1072" s="39"/>
      <c r="AB1072" s="23" t="str">
        <f>LOWER(Settings!$C$4)&amp;".mit."&amp;$A1072&amp;IF($C1072="","","."&amp;$C1072&amp;"."&amp;$B1072)&amp;IF(INDEX(Variables!$D$5:$D$65,MATCH($A1072,Variables!$A$5:$A$65,0))="","","."&amp;INDEX(Variables!$D$5:$D$65,MATCH($A1072,Variables!$A$5:$A$65,0)))&amp;"."&amp;AB$5</f>
        <v>egy.mit.atp.oen.bio.e.2</v>
      </c>
      <c r="AC1072" s="38">
        <f t="shared" ref="AC1072:AO1072" si="993">MAX(INDEX(AC$184:AC$195,$D1072)+AC1063*(1+$E1072),0.01)</f>
        <v>14.470551096834159</v>
      </c>
      <c r="AD1072" s="37">
        <f t="shared" si="993"/>
        <v>14.470200555728038</v>
      </c>
      <c r="AE1072" s="37">
        <f t="shared" si="993"/>
        <v>14.470971901687905</v>
      </c>
      <c r="AF1072" s="37">
        <f t="shared" si="993"/>
        <v>14.470971901687905</v>
      </c>
      <c r="AG1072" s="37">
        <f t="shared" si="993"/>
        <v>14.470971901687905</v>
      </c>
      <c r="AH1072" s="37">
        <f t="shared" si="993"/>
        <v>14.470971901687905</v>
      </c>
      <c r="AI1072" s="37">
        <f t="shared" si="993"/>
        <v>14.470971901687905</v>
      </c>
      <c r="AJ1072" s="37">
        <f t="shared" si="993"/>
        <v>14.470971901687905</v>
      </c>
      <c r="AK1072" s="37">
        <f t="shared" si="993"/>
        <v>14.470971901687905</v>
      </c>
      <c r="AL1072" s="37">
        <f t="shared" si="993"/>
        <v>14.470971901687905</v>
      </c>
      <c r="AM1072" s="37">
        <f t="shared" si="993"/>
        <v>14.470971901687905</v>
      </c>
      <c r="AN1072" s="37">
        <f t="shared" si="993"/>
        <v>14.470971901687905</v>
      </c>
      <c r="AO1072" s="37">
        <f t="shared" si="993"/>
        <v>14.470971901687905</v>
      </c>
      <c r="AP1072" s="39">
        <f>POSTTAX(INDEX(AP$184:AP$195,$D1072),AP1063,$E1072)</f>
        <v>14.470971901687905</v>
      </c>
    </row>
    <row r="1073" spans="1:42" hidden="1" outlineLevel="2" x14ac:dyDescent="0.25"/>
    <row r="1074" spans="1:42" hidden="1" outlineLevel="2" x14ac:dyDescent="0.25">
      <c r="A1074" s="5" t="s">
        <v>935</v>
      </c>
      <c r="B1074" s="5" t="s">
        <v>869</v>
      </c>
      <c r="C1074" s="5" t="s">
        <v>895</v>
      </c>
      <c r="D1074" s="37">
        <f>INDEX(Inputs!$M$5:$M$132,MATCH($B1074&amp;"|"&amp;$C1074,Inputs!$A$5:$A$132,0))</f>
        <v>4</v>
      </c>
      <c r="E1074" s="37">
        <f>INDEX(Inputs!$T$5:$T$132,MATCH($B1074&amp;"|"&amp;$C1074,Inputs!$A$5:$A$132,0))</f>
        <v>0.1</v>
      </c>
      <c r="F1074" s="37">
        <f>INDEX(Inputs!$K$5:$K$132,MATCH($B1074&amp;"|"&amp;$C1074,Inputs!$A$5:$A$132,0))</f>
        <v>17</v>
      </c>
      <c r="G1074" s="36"/>
      <c r="H1074" s="5" t="str">
        <f>INDEX(Variables!$B$5:$B$65,MATCH($A1074,Variables!$A$5:$A$65,0))&amp;IF($C1074="",""," | "&amp;INDEX(Mapping!$B$5:$B$26,MATCH($C1074,Mapping!$A$5:$A$26,0))&amp;" | "&amp;INDEX(Mapping!$B$30:$B$41,MATCH($B1074,Mapping!$A$30:$A$41,0)))</f>
        <v>Shadow price on the efficiency margin | Other energy use | Coal</v>
      </c>
      <c r="I1074" s="5" t="str">
        <f>INDEX(Variables!$C$5:$C$65,MATCH($A1074,Variables!$A$5:$A$65,0))</f>
        <v>$/GJ</v>
      </c>
      <c r="J1074" s="5" t="str">
        <f>INDEX(Variables!$E$5:$E$65,MATCH($A1074,Variables!$A$5:$A$65,0))</f>
        <v>Sector shadow price x EF x share</v>
      </c>
      <c r="K1074" s="5"/>
      <c r="L1074" s="23" t="str">
        <f>LOWER(Settings!$C$4)&amp;".mit."&amp;$A1074&amp;IF($C1074="","","."&amp;$C1074&amp;"."&amp;$B1074)&amp;IF(INDEX(Variables!$D$5:$D$65,MATCH($A1074,Variables!$A$5:$A$65,0))="","","."&amp;INDEX(Variables!$D$5:$D$65,MATCH($A1074,Variables!$A$5:$A$65,0)))&amp;"."&amp;L$5</f>
        <v>egy.mit.shp.oen.coa.1</v>
      </c>
      <c r="M1074" s="38">
        <f t="shared" ref="M1074:Z1081" si="994">INDEX(M$127:M$130,$D1074)*$E1074*INDEX(M$131:M$147,$F1074)</f>
        <v>0</v>
      </c>
      <c r="N1074" s="37">
        <f t="shared" si="994"/>
        <v>0</v>
      </c>
      <c r="O1074" s="37">
        <f t="shared" si="994"/>
        <v>0</v>
      </c>
      <c r="P1074" s="37">
        <f t="shared" si="994"/>
        <v>0</v>
      </c>
      <c r="Q1074" s="37">
        <f t="shared" si="994"/>
        <v>0</v>
      </c>
      <c r="R1074" s="37">
        <f t="shared" si="994"/>
        <v>0</v>
      </c>
      <c r="S1074" s="37">
        <f t="shared" si="994"/>
        <v>0</v>
      </c>
      <c r="T1074" s="37">
        <f t="shared" si="994"/>
        <v>0</v>
      </c>
      <c r="U1074" s="37">
        <f t="shared" si="994"/>
        <v>0</v>
      </c>
      <c r="V1074" s="37">
        <f t="shared" si="994"/>
        <v>0</v>
      </c>
      <c r="W1074" s="37">
        <f t="shared" si="994"/>
        <v>0</v>
      </c>
      <c r="X1074" s="37">
        <f t="shared" si="994"/>
        <v>0</v>
      </c>
      <c r="Y1074" s="37">
        <f t="shared" si="994"/>
        <v>0</v>
      </c>
      <c r="Z1074" s="37">
        <f t="shared" si="994"/>
        <v>0</v>
      </c>
      <c r="AA1074" s="37"/>
      <c r="AB1074" s="23" t="str">
        <f>LOWER(Settings!$C$4)&amp;".mit."&amp;$A1074&amp;IF($C1074="","","."&amp;$C1074&amp;"."&amp;$B1074)&amp;IF(INDEX(Variables!$D$5:$D$65,MATCH($A1074,Variables!$A$5:$A$65,0))="","","."&amp;INDEX(Variables!$D$5:$D$65,MATCH($A1074,Variables!$A$5:$A$65,0)))&amp;"."&amp;AB$5</f>
        <v>egy.mit.shp.oen.coa.2</v>
      </c>
      <c r="AC1074" s="38">
        <f t="shared" ref="AC1074:AP1081" si="995">INDEX(AC$127:AC$130,$D1074)*$E1074*INDEX(AC$131:AC$147,$F1074)</f>
        <v>0</v>
      </c>
      <c r="AD1074" s="37">
        <f t="shared" si="995"/>
        <v>0</v>
      </c>
      <c r="AE1074" s="37">
        <f t="shared" si="995"/>
        <v>0</v>
      </c>
      <c r="AF1074" s="37">
        <f t="shared" si="995"/>
        <v>0</v>
      </c>
      <c r="AG1074" s="37">
        <f t="shared" si="995"/>
        <v>0</v>
      </c>
      <c r="AH1074" s="37">
        <f t="shared" si="995"/>
        <v>0</v>
      </c>
      <c r="AI1074" s="37">
        <f t="shared" si="995"/>
        <v>0</v>
      </c>
      <c r="AJ1074" s="37">
        <f t="shared" si="995"/>
        <v>0</v>
      </c>
      <c r="AK1074" s="37">
        <f t="shared" si="995"/>
        <v>0</v>
      </c>
      <c r="AL1074" s="37">
        <f t="shared" si="995"/>
        <v>0</v>
      </c>
      <c r="AM1074" s="37">
        <f t="shared" si="995"/>
        <v>0</v>
      </c>
      <c r="AN1074" s="37">
        <f t="shared" si="995"/>
        <v>0</v>
      </c>
      <c r="AO1074" s="37">
        <f t="shared" si="995"/>
        <v>0</v>
      </c>
      <c r="AP1074" s="37">
        <f t="shared" si="995"/>
        <v>0</v>
      </c>
    </row>
    <row r="1075" spans="1:42" hidden="1" outlineLevel="2" x14ac:dyDescent="0.25">
      <c r="A1075" s="5" t="s">
        <v>935</v>
      </c>
      <c r="B1075" s="5" t="s">
        <v>871</v>
      </c>
      <c r="C1075" s="5" t="s">
        <v>895</v>
      </c>
      <c r="D1075" s="37">
        <f>INDEX(Inputs!$M$5:$M$132,MATCH($B1075&amp;"|"&amp;$C1075,Inputs!$A$5:$A$132,0))</f>
        <v>4</v>
      </c>
      <c r="E1075" s="37">
        <f>INDEX(Inputs!$T$5:$T$132,MATCH($B1075&amp;"|"&amp;$C1075,Inputs!$A$5:$A$132,0))</f>
        <v>5.5800000000000002E-2</v>
      </c>
      <c r="F1075" s="37">
        <f>INDEX(Inputs!$K$5:$K$132,MATCH($B1075&amp;"|"&amp;$C1075,Inputs!$A$5:$A$132,0))</f>
        <v>17</v>
      </c>
      <c r="G1075" s="36"/>
      <c r="H1075" s="5" t="str">
        <f>INDEX(Variables!$B$5:$B$65,MATCH($A1075,Variables!$A$5:$A$65,0))&amp;IF($C1075="",""," | "&amp;INDEX(Mapping!$B$5:$B$26,MATCH($C1075,Mapping!$A$5:$A$26,0))&amp;" | "&amp;INDEX(Mapping!$B$30:$B$41,MATCH($B1075,Mapping!$A$30:$A$41,0)))</f>
        <v>Shadow price on the efficiency margin | Other energy use | Natural gas</v>
      </c>
      <c r="I1075" s="5" t="str">
        <f>INDEX(Variables!$C$5:$C$65,MATCH($A1075,Variables!$A$5:$A$65,0))</f>
        <v>$/GJ</v>
      </c>
      <c r="J1075" s="5" t="str">
        <f>INDEX(Variables!$E$5:$E$65,MATCH($A1075,Variables!$A$5:$A$65,0))</f>
        <v>Sector shadow price x EF x share</v>
      </c>
      <c r="K1075" s="5"/>
      <c r="L1075" s="23" t="str">
        <f>LOWER(Settings!$C$4)&amp;".mit."&amp;$A1075&amp;IF($C1075="","","."&amp;$C1075&amp;"."&amp;$B1075)&amp;IF(INDEX(Variables!$D$5:$D$65,MATCH($A1075,Variables!$A$5:$A$65,0))="","","."&amp;INDEX(Variables!$D$5:$D$65,MATCH($A1075,Variables!$A$5:$A$65,0)))&amp;"."&amp;L$5</f>
        <v>egy.mit.shp.oen.nga.1</v>
      </c>
      <c r="M1075" s="38">
        <f t="shared" si="994"/>
        <v>0</v>
      </c>
      <c r="N1075" s="37">
        <f t="shared" si="994"/>
        <v>0</v>
      </c>
      <c r="O1075" s="37">
        <f t="shared" si="994"/>
        <v>0</v>
      </c>
      <c r="P1075" s="37">
        <f t="shared" si="994"/>
        <v>0</v>
      </c>
      <c r="Q1075" s="37">
        <f t="shared" si="994"/>
        <v>0</v>
      </c>
      <c r="R1075" s="37">
        <f t="shared" si="994"/>
        <v>0</v>
      </c>
      <c r="S1075" s="37">
        <f t="shared" si="994"/>
        <v>0</v>
      </c>
      <c r="T1075" s="37">
        <f t="shared" si="994"/>
        <v>0</v>
      </c>
      <c r="U1075" s="37">
        <f t="shared" si="994"/>
        <v>0</v>
      </c>
      <c r="V1075" s="37">
        <f t="shared" si="994"/>
        <v>0</v>
      </c>
      <c r="W1075" s="37">
        <f t="shared" si="994"/>
        <v>0</v>
      </c>
      <c r="X1075" s="37">
        <f t="shared" si="994"/>
        <v>0</v>
      </c>
      <c r="Y1075" s="37">
        <f t="shared" si="994"/>
        <v>0</v>
      </c>
      <c r="Z1075" s="37">
        <f t="shared" si="994"/>
        <v>0</v>
      </c>
      <c r="AA1075" s="37"/>
      <c r="AB1075" s="23" t="str">
        <f>LOWER(Settings!$C$4)&amp;".mit."&amp;$A1075&amp;IF($C1075="","","."&amp;$C1075&amp;"."&amp;$B1075)&amp;IF(INDEX(Variables!$D$5:$D$65,MATCH($A1075,Variables!$A$5:$A$65,0))="","","."&amp;INDEX(Variables!$D$5:$D$65,MATCH($A1075,Variables!$A$5:$A$65,0)))&amp;"."&amp;AB$5</f>
        <v>egy.mit.shp.oen.nga.2</v>
      </c>
      <c r="AC1075" s="38">
        <f t="shared" si="995"/>
        <v>0</v>
      </c>
      <c r="AD1075" s="37">
        <f t="shared" si="995"/>
        <v>0</v>
      </c>
      <c r="AE1075" s="37">
        <f t="shared" si="995"/>
        <v>0</v>
      </c>
      <c r="AF1075" s="37">
        <f t="shared" si="995"/>
        <v>0</v>
      </c>
      <c r="AG1075" s="37">
        <f t="shared" si="995"/>
        <v>0</v>
      </c>
      <c r="AH1075" s="37">
        <f t="shared" si="995"/>
        <v>0</v>
      </c>
      <c r="AI1075" s="37">
        <f t="shared" si="995"/>
        <v>0</v>
      </c>
      <c r="AJ1075" s="37">
        <f t="shared" si="995"/>
        <v>0</v>
      </c>
      <c r="AK1075" s="37">
        <f t="shared" si="995"/>
        <v>0</v>
      </c>
      <c r="AL1075" s="37">
        <f t="shared" si="995"/>
        <v>0</v>
      </c>
      <c r="AM1075" s="37">
        <f t="shared" si="995"/>
        <v>0</v>
      </c>
      <c r="AN1075" s="37">
        <f t="shared" si="995"/>
        <v>0</v>
      </c>
      <c r="AO1075" s="37">
        <f t="shared" si="995"/>
        <v>0</v>
      </c>
      <c r="AP1075" s="37">
        <f t="shared" si="995"/>
        <v>0</v>
      </c>
    </row>
    <row r="1076" spans="1:42" hidden="1" outlineLevel="2" x14ac:dyDescent="0.25">
      <c r="A1076" s="5" t="s">
        <v>935</v>
      </c>
      <c r="B1076" s="5" t="s">
        <v>872</v>
      </c>
      <c r="C1076" s="5" t="s">
        <v>895</v>
      </c>
      <c r="D1076" s="37">
        <f>INDEX(Inputs!$M$5:$M$132,MATCH($B1076&amp;"|"&amp;$C1076,Inputs!$A$5:$A$132,0))</f>
        <v>4</v>
      </c>
      <c r="E1076" s="37">
        <f>INDEX(Inputs!$T$5:$T$132,MATCH($B1076&amp;"|"&amp;$C1076,Inputs!$A$5:$A$132,0))</f>
        <v>6.7793000000000006E-2</v>
      </c>
      <c r="F1076" s="37">
        <f>INDEX(Inputs!$K$5:$K$132,MATCH($B1076&amp;"|"&amp;$C1076,Inputs!$A$5:$A$132,0))</f>
        <v>17</v>
      </c>
      <c r="G1076" s="36"/>
      <c r="H1076" s="5" t="str">
        <f>INDEX(Variables!$B$5:$B$65,MATCH($A1076,Variables!$A$5:$A$65,0))&amp;IF($C1076="",""," | "&amp;INDEX(Mapping!$B$5:$B$26,MATCH($C1076,Mapping!$A$5:$A$26,0))&amp;" | "&amp;INDEX(Mapping!$B$30:$B$41,MATCH($B1076,Mapping!$A$30:$A$41,0)))</f>
        <v>Shadow price on the efficiency margin | Other energy use | Gasoline</v>
      </c>
      <c r="I1076" s="5" t="str">
        <f>INDEX(Variables!$C$5:$C$65,MATCH($A1076,Variables!$A$5:$A$65,0))</f>
        <v>$/GJ</v>
      </c>
      <c r="J1076" s="5" t="str">
        <f>INDEX(Variables!$E$5:$E$65,MATCH($A1076,Variables!$A$5:$A$65,0))</f>
        <v>Sector shadow price x EF x share</v>
      </c>
      <c r="K1076" s="5"/>
      <c r="L1076" s="23" t="str">
        <f>LOWER(Settings!$C$4)&amp;".mit."&amp;$A1076&amp;IF($C1076="","","."&amp;$C1076&amp;"."&amp;$B1076)&amp;IF(INDEX(Variables!$D$5:$D$65,MATCH($A1076,Variables!$A$5:$A$65,0))="","","."&amp;INDEX(Variables!$D$5:$D$65,MATCH($A1076,Variables!$A$5:$A$65,0)))&amp;"."&amp;L$5</f>
        <v>egy.mit.shp.oen.gso.1</v>
      </c>
      <c r="M1076" s="38">
        <f t="shared" si="994"/>
        <v>0</v>
      </c>
      <c r="N1076" s="37">
        <f t="shared" si="994"/>
        <v>0</v>
      </c>
      <c r="O1076" s="37">
        <f t="shared" si="994"/>
        <v>0</v>
      </c>
      <c r="P1076" s="37">
        <f t="shared" si="994"/>
        <v>0</v>
      </c>
      <c r="Q1076" s="37">
        <f t="shared" si="994"/>
        <v>0</v>
      </c>
      <c r="R1076" s="37">
        <f t="shared" si="994"/>
        <v>0</v>
      </c>
      <c r="S1076" s="37">
        <f t="shared" si="994"/>
        <v>0</v>
      </c>
      <c r="T1076" s="37">
        <f t="shared" si="994"/>
        <v>0</v>
      </c>
      <c r="U1076" s="37">
        <f t="shared" si="994"/>
        <v>0</v>
      </c>
      <c r="V1076" s="37">
        <f t="shared" si="994"/>
        <v>0</v>
      </c>
      <c r="W1076" s="37">
        <f t="shared" si="994"/>
        <v>0</v>
      </c>
      <c r="X1076" s="37">
        <f t="shared" si="994"/>
        <v>0</v>
      </c>
      <c r="Y1076" s="37">
        <f t="shared" si="994"/>
        <v>0</v>
      </c>
      <c r="Z1076" s="37">
        <f t="shared" si="994"/>
        <v>0</v>
      </c>
      <c r="AA1076" s="37"/>
      <c r="AB1076" s="23" t="str">
        <f>LOWER(Settings!$C$4)&amp;".mit."&amp;$A1076&amp;IF($C1076="","","."&amp;$C1076&amp;"."&amp;$B1076)&amp;IF(INDEX(Variables!$D$5:$D$65,MATCH($A1076,Variables!$A$5:$A$65,0))="","","."&amp;INDEX(Variables!$D$5:$D$65,MATCH($A1076,Variables!$A$5:$A$65,0)))&amp;"."&amp;AB$5</f>
        <v>egy.mit.shp.oen.gso.2</v>
      </c>
      <c r="AC1076" s="38">
        <f t="shared" si="995"/>
        <v>0</v>
      </c>
      <c r="AD1076" s="37">
        <f t="shared" si="995"/>
        <v>0</v>
      </c>
      <c r="AE1076" s="37">
        <f t="shared" si="995"/>
        <v>0</v>
      </c>
      <c r="AF1076" s="37">
        <f t="shared" si="995"/>
        <v>0</v>
      </c>
      <c r="AG1076" s="37">
        <f t="shared" si="995"/>
        <v>0</v>
      </c>
      <c r="AH1076" s="37">
        <f t="shared" si="995"/>
        <v>0</v>
      </c>
      <c r="AI1076" s="37">
        <f t="shared" si="995"/>
        <v>0</v>
      </c>
      <c r="AJ1076" s="37">
        <f t="shared" si="995"/>
        <v>0</v>
      </c>
      <c r="AK1076" s="37">
        <f t="shared" si="995"/>
        <v>0</v>
      </c>
      <c r="AL1076" s="37">
        <f t="shared" si="995"/>
        <v>0</v>
      </c>
      <c r="AM1076" s="37">
        <f t="shared" si="995"/>
        <v>0</v>
      </c>
      <c r="AN1076" s="37">
        <f t="shared" si="995"/>
        <v>0</v>
      </c>
      <c r="AO1076" s="37">
        <f t="shared" si="995"/>
        <v>0</v>
      </c>
      <c r="AP1076" s="37">
        <f t="shared" si="995"/>
        <v>0</v>
      </c>
    </row>
    <row r="1077" spans="1:42" hidden="1" outlineLevel="2" x14ac:dyDescent="0.25">
      <c r="A1077" s="5" t="s">
        <v>935</v>
      </c>
      <c r="B1077" s="5" t="s">
        <v>873</v>
      </c>
      <c r="C1077" s="5" t="s">
        <v>895</v>
      </c>
      <c r="D1077" s="37">
        <f>INDEX(Inputs!$M$5:$M$132,MATCH($B1077&amp;"|"&amp;$C1077,Inputs!$A$5:$A$132,0))</f>
        <v>4</v>
      </c>
      <c r="E1077" s="37">
        <f>INDEX(Inputs!$T$5:$T$132,MATCH($B1077&amp;"|"&amp;$C1077,Inputs!$A$5:$A$132,0))</f>
        <v>7.1844999999999992E-2</v>
      </c>
      <c r="F1077" s="37">
        <f>INDEX(Inputs!$K$5:$K$132,MATCH($B1077&amp;"|"&amp;$C1077,Inputs!$A$5:$A$132,0))</f>
        <v>17</v>
      </c>
      <c r="G1077" s="36"/>
      <c r="H1077" s="5" t="str">
        <f>INDEX(Variables!$B$5:$B$65,MATCH($A1077,Variables!$A$5:$A$65,0))&amp;IF($C1077="",""," | "&amp;INDEX(Mapping!$B$5:$B$26,MATCH($C1077,Mapping!$A$5:$A$26,0))&amp;" | "&amp;INDEX(Mapping!$B$30:$B$41,MATCH($B1077,Mapping!$A$30:$A$41,0)))</f>
        <v>Shadow price on the efficiency margin | Other energy use | Diesel</v>
      </c>
      <c r="I1077" s="5" t="str">
        <f>INDEX(Variables!$C$5:$C$65,MATCH($A1077,Variables!$A$5:$A$65,0))</f>
        <v>$/GJ</v>
      </c>
      <c r="J1077" s="5" t="str">
        <f>INDEX(Variables!$E$5:$E$65,MATCH($A1077,Variables!$A$5:$A$65,0))</f>
        <v>Sector shadow price x EF x share</v>
      </c>
      <c r="K1077" s="5"/>
      <c r="L1077" s="23" t="str">
        <f>LOWER(Settings!$C$4)&amp;".mit."&amp;$A1077&amp;IF($C1077="","","."&amp;$C1077&amp;"."&amp;$B1077)&amp;IF(INDEX(Variables!$D$5:$D$65,MATCH($A1077,Variables!$A$5:$A$65,0))="","","."&amp;INDEX(Variables!$D$5:$D$65,MATCH($A1077,Variables!$A$5:$A$65,0)))&amp;"."&amp;L$5</f>
        <v>egy.mit.shp.oen.die.1</v>
      </c>
      <c r="M1077" s="38">
        <f t="shared" si="994"/>
        <v>0</v>
      </c>
      <c r="N1077" s="37">
        <f t="shared" si="994"/>
        <v>0</v>
      </c>
      <c r="O1077" s="37">
        <f t="shared" si="994"/>
        <v>0</v>
      </c>
      <c r="P1077" s="37">
        <f t="shared" si="994"/>
        <v>0</v>
      </c>
      <c r="Q1077" s="37">
        <f t="shared" si="994"/>
        <v>0</v>
      </c>
      <c r="R1077" s="37">
        <f t="shared" si="994"/>
        <v>0</v>
      </c>
      <c r="S1077" s="37">
        <f t="shared" si="994"/>
        <v>0</v>
      </c>
      <c r="T1077" s="37">
        <f t="shared" si="994"/>
        <v>0</v>
      </c>
      <c r="U1077" s="37">
        <f t="shared" si="994"/>
        <v>0</v>
      </c>
      <c r="V1077" s="37">
        <f t="shared" si="994"/>
        <v>0</v>
      </c>
      <c r="W1077" s="37">
        <f t="shared" si="994"/>
        <v>0</v>
      </c>
      <c r="X1077" s="37">
        <f t="shared" si="994"/>
        <v>0</v>
      </c>
      <c r="Y1077" s="37">
        <f t="shared" si="994"/>
        <v>0</v>
      </c>
      <c r="Z1077" s="37">
        <f t="shared" si="994"/>
        <v>0</v>
      </c>
      <c r="AA1077" s="37"/>
      <c r="AB1077" s="23" t="str">
        <f>LOWER(Settings!$C$4)&amp;".mit."&amp;$A1077&amp;IF($C1077="","","."&amp;$C1077&amp;"."&amp;$B1077)&amp;IF(INDEX(Variables!$D$5:$D$65,MATCH($A1077,Variables!$A$5:$A$65,0))="","","."&amp;INDEX(Variables!$D$5:$D$65,MATCH($A1077,Variables!$A$5:$A$65,0)))&amp;"."&amp;AB$5</f>
        <v>egy.mit.shp.oen.die.2</v>
      </c>
      <c r="AC1077" s="38">
        <f t="shared" si="995"/>
        <v>0</v>
      </c>
      <c r="AD1077" s="37">
        <f t="shared" si="995"/>
        <v>0</v>
      </c>
      <c r="AE1077" s="37">
        <f t="shared" si="995"/>
        <v>0</v>
      </c>
      <c r="AF1077" s="37">
        <f t="shared" si="995"/>
        <v>0</v>
      </c>
      <c r="AG1077" s="37">
        <f t="shared" si="995"/>
        <v>0</v>
      </c>
      <c r="AH1077" s="37">
        <f t="shared" si="995"/>
        <v>0</v>
      </c>
      <c r="AI1077" s="37">
        <f t="shared" si="995"/>
        <v>0</v>
      </c>
      <c r="AJ1077" s="37">
        <f t="shared" si="995"/>
        <v>0</v>
      </c>
      <c r="AK1077" s="37">
        <f t="shared" si="995"/>
        <v>0</v>
      </c>
      <c r="AL1077" s="37">
        <f t="shared" si="995"/>
        <v>0</v>
      </c>
      <c r="AM1077" s="37">
        <f t="shared" si="995"/>
        <v>0</v>
      </c>
      <c r="AN1077" s="37">
        <f t="shared" si="995"/>
        <v>0</v>
      </c>
      <c r="AO1077" s="37">
        <f t="shared" si="995"/>
        <v>0</v>
      </c>
      <c r="AP1077" s="37">
        <f t="shared" si="995"/>
        <v>0</v>
      </c>
    </row>
    <row r="1078" spans="1:42" hidden="1" outlineLevel="2" x14ac:dyDescent="0.25">
      <c r="A1078" s="5" t="s">
        <v>935</v>
      </c>
      <c r="B1078" s="5" t="s">
        <v>874</v>
      </c>
      <c r="C1078" s="5" t="s">
        <v>895</v>
      </c>
      <c r="D1078" s="37">
        <f>INDEX(Inputs!$M$5:$M$132,MATCH($B1078&amp;"|"&amp;$C1078,Inputs!$A$5:$A$132,0))</f>
        <v>4</v>
      </c>
      <c r="E1078" s="37">
        <f>INDEX(Inputs!$T$5:$T$132,MATCH($B1078&amp;"|"&amp;$C1078,Inputs!$A$5:$A$132,0))</f>
        <v>6.8599999999999994E-2</v>
      </c>
      <c r="F1078" s="37">
        <f>INDEX(Inputs!$K$5:$K$132,MATCH($B1078&amp;"|"&amp;$C1078,Inputs!$A$5:$A$132,0))</f>
        <v>17</v>
      </c>
      <c r="G1078" s="36"/>
      <c r="H1078" s="5" t="str">
        <f>INDEX(Variables!$B$5:$B$65,MATCH($A1078,Variables!$A$5:$A$65,0))&amp;IF($C1078="",""," | "&amp;INDEX(Mapping!$B$5:$B$26,MATCH($C1078,Mapping!$A$5:$A$26,0))&amp;" | "&amp;INDEX(Mapping!$B$30:$B$41,MATCH($B1078,Mapping!$A$30:$A$41,0)))</f>
        <v>Shadow price on the efficiency margin | Other energy use | LPG</v>
      </c>
      <c r="I1078" s="5" t="str">
        <f>INDEX(Variables!$C$5:$C$65,MATCH($A1078,Variables!$A$5:$A$65,0))</f>
        <v>$/GJ</v>
      </c>
      <c r="J1078" s="5" t="str">
        <f>INDEX(Variables!$E$5:$E$65,MATCH($A1078,Variables!$A$5:$A$65,0))</f>
        <v>Sector shadow price x EF x share</v>
      </c>
      <c r="K1078" s="5"/>
      <c r="L1078" s="23" t="str">
        <f>LOWER(Settings!$C$4)&amp;".mit."&amp;$A1078&amp;IF($C1078="","","."&amp;$C1078&amp;"."&amp;$B1078)&amp;IF(INDEX(Variables!$D$5:$D$65,MATCH($A1078,Variables!$A$5:$A$65,0))="","","."&amp;INDEX(Variables!$D$5:$D$65,MATCH($A1078,Variables!$A$5:$A$65,0)))&amp;"."&amp;L$5</f>
        <v>egy.mit.shp.oen.lpg.1</v>
      </c>
      <c r="M1078" s="38">
        <f t="shared" si="994"/>
        <v>0</v>
      </c>
      <c r="N1078" s="37">
        <f t="shared" si="994"/>
        <v>0</v>
      </c>
      <c r="O1078" s="37">
        <f t="shared" si="994"/>
        <v>0</v>
      </c>
      <c r="P1078" s="37">
        <f t="shared" si="994"/>
        <v>0</v>
      </c>
      <c r="Q1078" s="37">
        <f t="shared" si="994"/>
        <v>0</v>
      </c>
      <c r="R1078" s="37">
        <f t="shared" si="994"/>
        <v>0</v>
      </c>
      <c r="S1078" s="37">
        <f t="shared" si="994"/>
        <v>0</v>
      </c>
      <c r="T1078" s="37">
        <f t="shared" si="994"/>
        <v>0</v>
      </c>
      <c r="U1078" s="37">
        <f t="shared" si="994"/>
        <v>0</v>
      </c>
      <c r="V1078" s="37">
        <f t="shared" si="994"/>
        <v>0</v>
      </c>
      <c r="W1078" s="37">
        <f t="shared" si="994"/>
        <v>0</v>
      </c>
      <c r="X1078" s="37">
        <f t="shared" si="994"/>
        <v>0</v>
      </c>
      <c r="Y1078" s="37">
        <f t="shared" si="994"/>
        <v>0</v>
      </c>
      <c r="Z1078" s="37">
        <f t="shared" si="994"/>
        <v>0</v>
      </c>
      <c r="AA1078" s="37"/>
      <c r="AB1078" s="23" t="str">
        <f>LOWER(Settings!$C$4)&amp;".mit."&amp;$A1078&amp;IF($C1078="","","."&amp;$C1078&amp;"."&amp;$B1078)&amp;IF(INDEX(Variables!$D$5:$D$65,MATCH($A1078,Variables!$A$5:$A$65,0))="","","."&amp;INDEX(Variables!$D$5:$D$65,MATCH($A1078,Variables!$A$5:$A$65,0)))&amp;"."&amp;AB$5</f>
        <v>egy.mit.shp.oen.lpg.2</v>
      </c>
      <c r="AC1078" s="38">
        <f t="shared" si="995"/>
        <v>0</v>
      </c>
      <c r="AD1078" s="37">
        <f t="shared" si="995"/>
        <v>0</v>
      </c>
      <c r="AE1078" s="37">
        <f t="shared" si="995"/>
        <v>0</v>
      </c>
      <c r="AF1078" s="37">
        <f t="shared" si="995"/>
        <v>0</v>
      </c>
      <c r="AG1078" s="37">
        <f t="shared" si="995"/>
        <v>0</v>
      </c>
      <c r="AH1078" s="37">
        <f t="shared" si="995"/>
        <v>0</v>
      </c>
      <c r="AI1078" s="37">
        <f t="shared" si="995"/>
        <v>0</v>
      </c>
      <c r="AJ1078" s="37">
        <f t="shared" si="995"/>
        <v>0</v>
      </c>
      <c r="AK1078" s="37">
        <f t="shared" si="995"/>
        <v>0</v>
      </c>
      <c r="AL1078" s="37">
        <f t="shared" si="995"/>
        <v>0</v>
      </c>
      <c r="AM1078" s="37">
        <f t="shared" si="995"/>
        <v>0</v>
      </c>
      <c r="AN1078" s="37">
        <f t="shared" si="995"/>
        <v>0</v>
      </c>
      <c r="AO1078" s="37">
        <f t="shared" si="995"/>
        <v>0</v>
      </c>
      <c r="AP1078" s="37">
        <f t="shared" si="995"/>
        <v>0</v>
      </c>
    </row>
    <row r="1079" spans="1:42" hidden="1" outlineLevel="2" x14ac:dyDescent="0.25">
      <c r="A1079" s="5" t="s">
        <v>935</v>
      </c>
      <c r="B1079" s="5" t="s">
        <v>875</v>
      </c>
      <c r="C1079" s="5" t="s">
        <v>895</v>
      </c>
      <c r="D1079" s="37">
        <f>INDEX(Inputs!$M$5:$M$132,MATCH($B1079&amp;"|"&amp;$C1079,Inputs!$A$5:$A$132,0))</f>
        <v>4</v>
      </c>
      <c r="E1079" s="37">
        <f>INDEX(Inputs!$T$5:$T$132,MATCH($B1079&amp;"|"&amp;$C1079,Inputs!$A$5:$A$132,0))</f>
        <v>6.7793000000000006E-2</v>
      </c>
      <c r="F1079" s="37">
        <f>INDEX(Inputs!$K$5:$K$132,MATCH($B1079&amp;"|"&amp;$C1079,Inputs!$A$5:$A$132,0))</f>
        <v>17</v>
      </c>
      <c r="G1079" s="36"/>
      <c r="H1079" s="5" t="str">
        <f>INDEX(Variables!$B$5:$B$65,MATCH($A1079,Variables!$A$5:$A$65,0))&amp;IF($C1079="",""," | "&amp;INDEX(Mapping!$B$5:$B$26,MATCH($C1079,Mapping!$A$5:$A$26,0))&amp;" | "&amp;INDEX(Mapping!$B$30:$B$41,MATCH($B1079,Mapping!$A$30:$A$41,0)))</f>
        <v>Shadow price on the efficiency margin | Other energy use | Kerosene</v>
      </c>
      <c r="I1079" s="5" t="str">
        <f>INDEX(Variables!$C$5:$C$65,MATCH($A1079,Variables!$A$5:$A$65,0))</f>
        <v>$/GJ</v>
      </c>
      <c r="J1079" s="5" t="str">
        <f>INDEX(Variables!$E$5:$E$65,MATCH($A1079,Variables!$A$5:$A$65,0))</f>
        <v>Sector shadow price x EF x share</v>
      </c>
      <c r="K1079" s="5"/>
      <c r="L1079" s="23" t="str">
        <f>LOWER(Settings!$C$4)&amp;".mit."&amp;$A1079&amp;IF($C1079="","","."&amp;$C1079&amp;"."&amp;$B1079)&amp;IF(INDEX(Variables!$D$5:$D$65,MATCH($A1079,Variables!$A$5:$A$65,0))="","","."&amp;INDEX(Variables!$D$5:$D$65,MATCH($A1079,Variables!$A$5:$A$65,0)))&amp;"."&amp;L$5</f>
        <v>egy.mit.shp.oen.ker.1</v>
      </c>
      <c r="M1079" s="38">
        <f t="shared" si="994"/>
        <v>0</v>
      </c>
      <c r="N1079" s="37">
        <f t="shared" si="994"/>
        <v>0</v>
      </c>
      <c r="O1079" s="37">
        <f t="shared" si="994"/>
        <v>0</v>
      </c>
      <c r="P1079" s="37">
        <f t="shared" si="994"/>
        <v>0</v>
      </c>
      <c r="Q1079" s="37">
        <f t="shared" si="994"/>
        <v>0</v>
      </c>
      <c r="R1079" s="37">
        <f t="shared" si="994"/>
        <v>0</v>
      </c>
      <c r="S1079" s="37">
        <f t="shared" si="994"/>
        <v>0</v>
      </c>
      <c r="T1079" s="37">
        <f t="shared" si="994"/>
        <v>0</v>
      </c>
      <c r="U1079" s="37">
        <f t="shared" si="994"/>
        <v>0</v>
      </c>
      <c r="V1079" s="37">
        <f t="shared" si="994"/>
        <v>0</v>
      </c>
      <c r="W1079" s="37">
        <f t="shared" si="994"/>
        <v>0</v>
      </c>
      <c r="X1079" s="37">
        <f t="shared" si="994"/>
        <v>0</v>
      </c>
      <c r="Y1079" s="37">
        <f t="shared" si="994"/>
        <v>0</v>
      </c>
      <c r="Z1079" s="37">
        <f t="shared" si="994"/>
        <v>0</v>
      </c>
      <c r="AA1079" s="37"/>
      <c r="AB1079" s="23" t="str">
        <f>LOWER(Settings!$C$4)&amp;".mit."&amp;$A1079&amp;IF($C1079="","","."&amp;$C1079&amp;"."&amp;$B1079)&amp;IF(INDEX(Variables!$D$5:$D$65,MATCH($A1079,Variables!$A$5:$A$65,0))="","","."&amp;INDEX(Variables!$D$5:$D$65,MATCH($A1079,Variables!$A$5:$A$65,0)))&amp;"."&amp;AB$5</f>
        <v>egy.mit.shp.oen.ker.2</v>
      </c>
      <c r="AC1079" s="38">
        <f t="shared" si="995"/>
        <v>0</v>
      </c>
      <c r="AD1079" s="37">
        <f t="shared" si="995"/>
        <v>0</v>
      </c>
      <c r="AE1079" s="37">
        <f t="shared" si="995"/>
        <v>0</v>
      </c>
      <c r="AF1079" s="37">
        <f t="shared" si="995"/>
        <v>0</v>
      </c>
      <c r="AG1079" s="37">
        <f t="shared" si="995"/>
        <v>0</v>
      </c>
      <c r="AH1079" s="37">
        <f t="shared" si="995"/>
        <v>0</v>
      </c>
      <c r="AI1079" s="37">
        <f t="shared" si="995"/>
        <v>0</v>
      </c>
      <c r="AJ1079" s="37">
        <f t="shared" si="995"/>
        <v>0</v>
      </c>
      <c r="AK1079" s="37">
        <f t="shared" si="995"/>
        <v>0</v>
      </c>
      <c r="AL1079" s="37">
        <f t="shared" si="995"/>
        <v>0</v>
      </c>
      <c r="AM1079" s="37">
        <f t="shared" si="995"/>
        <v>0</v>
      </c>
      <c r="AN1079" s="37">
        <f t="shared" si="995"/>
        <v>0</v>
      </c>
      <c r="AO1079" s="37">
        <f t="shared" si="995"/>
        <v>0</v>
      </c>
      <c r="AP1079" s="37">
        <f t="shared" si="995"/>
        <v>0</v>
      </c>
    </row>
    <row r="1080" spans="1:42" hidden="1" outlineLevel="2" x14ac:dyDescent="0.25">
      <c r="A1080" s="5" t="s">
        <v>935</v>
      </c>
      <c r="B1080" s="5" t="s">
        <v>876</v>
      </c>
      <c r="C1080" s="5" t="s">
        <v>895</v>
      </c>
      <c r="D1080" s="37">
        <f>INDEX(Inputs!$M$5:$M$132,MATCH($B1080&amp;"|"&amp;$C1080,Inputs!$A$5:$A$132,0))</f>
        <v>4</v>
      </c>
      <c r="E1080" s="37">
        <f>INDEX(Inputs!$T$5:$T$132,MATCH($B1080&amp;"|"&amp;$C1080,Inputs!$A$5:$A$132,0))</f>
        <v>7.6700000000000004E-2</v>
      </c>
      <c r="F1080" s="37">
        <f>INDEX(Inputs!$K$5:$K$132,MATCH($B1080&amp;"|"&amp;$C1080,Inputs!$A$5:$A$132,0))</f>
        <v>17</v>
      </c>
      <c r="G1080" s="36"/>
      <c r="H1080" s="5" t="str">
        <f>INDEX(Variables!$B$5:$B$65,MATCH($A1080,Variables!$A$5:$A$65,0))&amp;IF($C1080="",""," | "&amp;INDEX(Mapping!$B$5:$B$26,MATCH($C1080,Mapping!$A$5:$A$26,0))&amp;" | "&amp;INDEX(Mapping!$B$30:$B$41,MATCH($B1080,Mapping!$A$30:$A$41,0)))</f>
        <v>Shadow price on the efficiency margin | Other energy use | Other oil products</v>
      </c>
      <c r="I1080" s="5" t="str">
        <f>INDEX(Variables!$C$5:$C$65,MATCH($A1080,Variables!$A$5:$A$65,0))</f>
        <v>$/GJ</v>
      </c>
      <c r="J1080" s="5" t="str">
        <f>INDEX(Variables!$E$5:$E$65,MATCH($A1080,Variables!$A$5:$A$65,0))</f>
        <v>Sector shadow price x EF x share</v>
      </c>
      <c r="K1080" s="5"/>
      <c r="L1080" s="23" t="str">
        <f>LOWER(Settings!$C$4)&amp;".mit."&amp;$A1080&amp;IF($C1080="","","."&amp;$C1080&amp;"."&amp;$B1080)&amp;IF(INDEX(Variables!$D$5:$D$65,MATCH($A1080,Variables!$A$5:$A$65,0))="","","."&amp;INDEX(Variables!$D$5:$D$65,MATCH($A1080,Variables!$A$5:$A$65,0)))&amp;"."&amp;L$5</f>
        <v>egy.mit.shp.oen.oop.1</v>
      </c>
      <c r="M1080" s="38">
        <f t="shared" si="994"/>
        <v>0</v>
      </c>
      <c r="N1080" s="37">
        <f t="shared" si="994"/>
        <v>0</v>
      </c>
      <c r="O1080" s="37">
        <f t="shared" si="994"/>
        <v>0</v>
      </c>
      <c r="P1080" s="37">
        <f t="shared" si="994"/>
        <v>0</v>
      </c>
      <c r="Q1080" s="37">
        <f t="shared" si="994"/>
        <v>0</v>
      </c>
      <c r="R1080" s="37">
        <f t="shared" si="994"/>
        <v>0</v>
      </c>
      <c r="S1080" s="37">
        <f t="shared" si="994"/>
        <v>0</v>
      </c>
      <c r="T1080" s="37">
        <f t="shared" si="994"/>
        <v>0</v>
      </c>
      <c r="U1080" s="37">
        <f t="shared" si="994"/>
        <v>0</v>
      </c>
      <c r="V1080" s="37">
        <f t="shared" si="994"/>
        <v>0</v>
      </c>
      <c r="W1080" s="37">
        <f t="shared" si="994"/>
        <v>0</v>
      </c>
      <c r="X1080" s="37">
        <f t="shared" si="994"/>
        <v>0</v>
      </c>
      <c r="Y1080" s="37">
        <f t="shared" si="994"/>
        <v>0</v>
      </c>
      <c r="Z1080" s="37">
        <f t="shared" si="994"/>
        <v>0</v>
      </c>
      <c r="AA1080" s="37"/>
      <c r="AB1080" s="23" t="str">
        <f>LOWER(Settings!$C$4)&amp;".mit."&amp;$A1080&amp;IF($C1080="","","."&amp;$C1080&amp;"."&amp;$B1080)&amp;IF(INDEX(Variables!$D$5:$D$65,MATCH($A1080,Variables!$A$5:$A$65,0))="","","."&amp;INDEX(Variables!$D$5:$D$65,MATCH($A1080,Variables!$A$5:$A$65,0)))&amp;"."&amp;AB$5</f>
        <v>egy.mit.shp.oen.oop.2</v>
      </c>
      <c r="AC1080" s="38">
        <f t="shared" si="995"/>
        <v>0</v>
      </c>
      <c r="AD1080" s="37">
        <f t="shared" si="995"/>
        <v>0</v>
      </c>
      <c r="AE1080" s="37">
        <f t="shared" si="995"/>
        <v>0</v>
      </c>
      <c r="AF1080" s="37">
        <f t="shared" si="995"/>
        <v>0</v>
      </c>
      <c r="AG1080" s="37">
        <f t="shared" si="995"/>
        <v>0</v>
      </c>
      <c r="AH1080" s="37">
        <f t="shared" si="995"/>
        <v>0</v>
      </c>
      <c r="AI1080" s="37">
        <f t="shared" si="995"/>
        <v>0</v>
      </c>
      <c r="AJ1080" s="37">
        <f t="shared" si="995"/>
        <v>0</v>
      </c>
      <c r="AK1080" s="37">
        <f t="shared" si="995"/>
        <v>0</v>
      </c>
      <c r="AL1080" s="37">
        <f t="shared" si="995"/>
        <v>0</v>
      </c>
      <c r="AM1080" s="37">
        <f t="shared" si="995"/>
        <v>0</v>
      </c>
      <c r="AN1080" s="37">
        <f t="shared" si="995"/>
        <v>0</v>
      </c>
      <c r="AO1080" s="37">
        <f t="shared" si="995"/>
        <v>0</v>
      </c>
      <c r="AP1080" s="37">
        <f t="shared" si="995"/>
        <v>0</v>
      </c>
    </row>
    <row r="1081" spans="1:42" hidden="1" outlineLevel="2" x14ac:dyDescent="0.25">
      <c r="A1081" s="5" t="s">
        <v>935</v>
      </c>
      <c r="B1081" s="5" t="s">
        <v>877</v>
      </c>
      <c r="C1081" s="5" t="s">
        <v>895</v>
      </c>
      <c r="D1081" s="37">
        <f>INDEX(Inputs!$M$5:$M$132,MATCH($B1081&amp;"|"&amp;$C1081,Inputs!$A$5:$A$132,0))</f>
        <v>4</v>
      </c>
      <c r="E1081" s="37">
        <f>INDEX(Inputs!$T$5:$T$132,MATCH($B1081&amp;"|"&amp;$C1081,Inputs!$A$5:$A$132,0))</f>
        <v>0</v>
      </c>
      <c r="F1081" s="37">
        <f>INDEX(Inputs!$K$5:$K$132,MATCH($B1081&amp;"|"&amp;$C1081,Inputs!$A$5:$A$132,0))</f>
        <v>17</v>
      </c>
      <c r="G1081" s="36"/>
      <c r="H1081" s="5" t="str">
        <f>INDEX(Variables!$B$5:$B$65,MATCH($A1081,Variables!$A$5:$A$65,0))&amp;IF($C1081="",""," | "&amp;INDEX(Mapping!$B$5:$B$26,MATCH($C1081,Mapping!$A$5:$A$26,0))&amp;" | "&amp;INDEX(Mapping!$B$30:$B$41,MATCH($B1081,Mapping!$A$30:$A$41,0)))</f>
        <v>Shadow price on the efficiency margin | Other energy use | Biomass</v>
      </c>
      <c r="I1081" s="5" t="str">
        <f>INDEX(Variables!$C$5:$C$65,MATCH($A1081,Variables!$A$5:$A$65,0))</f>
        <v>$/GJ</v>
      </c>
      <c r="J1081" s="5" t="str">
        <f>INDEX(Variables!$E$5:$E$65,MATCH($A1081,Variables!$A$5:$A$65,0))</f>
        <v>Sector shadow price x EF x share</v>
      </c>
      <c r="K1081" s="5"/>
      <c r="L1081" s="23" t="str">
        <f>LOWER(Settings!$C$4)&amp;".mit."&amp;$A1081&amp;IF($C1081="","","."&amp;$C1081&amp;"."&amp;$B1081)&amp;IF(INDEX(Variables!$D$5:$D$65,MATCH($A1081,Variables!$A$5:$A$65,0))="","","."&amp;INDEX(Variables!$D$5:$D$65,MATCH($A1081,Variables!$A$5:$A$65,0)))&amp;"."&amp;L$5</f>
        <v>egy.mit.shp.oen.bio.1</v>
      </c>
      <c r="M1081" s="38">
        <f t="shared" si="994"/>
        <v>0</v>
      </c>
      <c r="N1081" s="37">
        <f t="shared" si="994"/>
        <v>0</v>
      </c>
      <c r="O1081" s="37">
        <f t="shared" si="994"/>
        <v>0</v>
      </c>
      <c r="P1081" s="37">
        <f t="shared" si="994"/>
        <v>0</v>
      </c>
      <c r="Q1081" s="37">
        <f t="shared" si="994"/>
        <v>0</v>
      </c>
      <c r="R1081" s="37">
        <f t="shared" si="994"/>
        <v>0</v>
      </c>
      <c r="S1081" s="37">
        <f t="shared" si="994"/>
        <v>0</v>
      </c>
      <c r="T1081" s="37">
        <f t="shared" si="994"/>
        <v>0</v>
      </c>
      <c r="U1081" s="37">
        <f t="shared" si="994"/>
        <v>0</v>
      </c>
      <c r="V1081" s="37">
        <f t="shared" si="994"/>
        <v>0</v>
      </c>
      <c r="W1081" s="37">
        <f t="shared" si="994"/>
        <v>0</v>
      </c>
      <c r="X1081" s="37">
        <f t="shared" si="994"/>
        <v>0</v>
      </c>
      <c r="Y1081" s="37">
        <f t="shared" si="994"/>
        <v>0</v>
      </c>
      <c r="Z1081" s="37">
        <f t="shared" si="994"/>
        <v>0</v>
      </c>
      <c r="AA1081" s="37"/>
      <c r="AB1081" s="23" t="str">
        <f>LOWER(Settings!$C$4)&amp;".mit."&amp;$A1081&amp;IF($C1081="","","."&amp;$C1081&amp;"."&amp;$B1081)&amp;IF(INDEX(Variables!$D$5:$D$65,MATCH($A1081,Variables!$A$5:$A$65,0))="","","."&amp;INDEX(Variables!$D$5:$D$65,MATCH($A1081,Variables!$A$5:$A$65,0)))&amp;"."&amp;AB$5</f>
        <v>egy.mit.shp.oen.bio.2</v>
      </c>
      <c r="AC1081" s="38">
        <f t="shared" si="995"/>
        <v>0</v>
      </c>
      <c r="AD1081" s="37">
        <f t="shared" si="995"/>
        <v>0</v>
      </c>
      <c r="AE1081" s="37">
        <f t="shared" si="995"/>
        <v>0</v>
      </c>
      <c r="AF1081" s="37">
        <f t="shared" si="995"/>
        <v>0</v>
      </c>
      <c r="AG1081" s="37">
        <f t="shared" si="995"/>
        <v>0</v>
      </c>
      <c r="AH1081" s="37">
        <f t="shared" si="995"/>
        <v>0</v>
      </c>
      <c r="AI1081" s="37">
        <f t="shared" si="995"/>
        <v>0</v>
      </c>
      <c r="AJ1081" s="37">
        <f t="shared" si="995"/>
        <v>0</v>
      </c>
      <c r="AK1081" s="37">
        <f t="shared" si="995"/>
        <v>0</v>
      </c>
      <c r="AL1081" s="37">
        <f t="shared" si="995"/>
        <v>0</v>
      </c>
      <c r="AM1081" s="37">
        <f t="shared" si="995"/>
        <v>0</v>
      </c>
      <c r="AN1081" s="37">
        <f t="shared" si="995"/>
        <v>0</v>
      </c>
      <c r="AO1081" s="37">
        <f t="shared" si="995"/>
        <v>0</v>
      </c>
      <c r="AP1081" s="37">
        <f t="shared" si="995"/>
        <v>0</v>
      </c>
    </row>
    <row r="1082" spans="1:42" hidden="1" outlineLevel="2" x14ac:dyDescent="0.25"/>
    <row r="1083" spans="1:42" hidden="1" outlineLevel="2" x14ac:dyDescent="0.25">
      <c r="A1083" s="5" t="s">
        <v>930</v>
      </c>
      <c r="B1083" s="5" t="s">
        <v>869</v>
      </c>
      <c r="C1083" s="5" t="s">
        <v>895</v>
      </c>
      <c r="D1083" s="37">
        <f>INDEX(Inputs!$N$5:$N$132,MATCH($B1083&amp;"|"&amp;$C1083,Inputs!$A$5:$A$132,0))</f>
        <v>0.5</v>
      </c>
      <c r="E1083" s="37">
        <f>INDEX(Inputs!$O$5:$O$132,MATCH($B1083&amp;"|"&amp;$C1083,Inputs!$A$5:$A$132,0))</f>
        <v>-0.3</v>
      </c>
      <c r="F1083" s="37">
        <f>INDEX(Inputs!$P$5:$P$132,MATCH($B1083&amp;"|"&amp;$C1083,Inputs!$A$5:$A$132,0))</f>
        <v>-0.4</v>
      </c>
      <c r="G1083" s="37">
        <f>INDEX(Inputs!$Q$5:$Q$132,MATCH($B1083&amp;"|"&amp;$C1083,Inputs!$A$5:$A$132,0))</f>
        <v>5.0000000000000001E-3</v>
      </c>
      <c r="H1083" s="5" t="str">
        <f>INDEX(Variables!$B$5:$B$65,MATCH($A1083,Variables!$A$5:$A$65,0))&amp;IF($C1083="",""," | "&amp;INDEX(Mapping!$B$5:$B$26,MATCH($C1083,Mapping!$A$5:$A$26,0))&amp;" | "&amp;INDEX(Mapping!$B$30:$B$41,MATCH($B1083,Mapping!$A$30:$A$41,0)))</f>
        <v>Fuel use | Other energy use | Coal</v>
      </c>
      <c r="I1083" s="5" t="str">
        <f>INDEX(Variables!$C$5:$C$65,MATCH($A1083,Variables!$A$5:$A$65,0))</f>
        <v>ktoe</v>
      </c>
      <c r="J1083" s="5" t="str">
        <f>INDEX(Variables!$E$5:$E$65,MATCH($A1083,Variables!$A$5:$A$65,0))</f>
        <v>Inputs (base year), CPAT eq. 3.3.3</v>
      </c>
      <c r="K1083" s="5"/>
      <c r="L1083" s="23" t="str">
        <f>LOWER(Settings!$C$4)&amp;".mit."&amp;$A1083&amp;IF($C1083="","","."&amp;$C1083&amp;"."&amp;$B1083)&amp;IF(INDEX(Variables!$D$5:$D$65,MATCH($A1083,Variables!$A$5:$A$65,0))="","","."&amp;INDEX(Variables!$D$5:$D$65,MATCH($A1083,Variables!$A$5:$A$65,0)))&amp;"."&amp;L$5</f>
        <v>egy.mit.ener.oen.coa.e.1</v>
      </c>
      <c r="M1083" s="43">
        <f>INDEX(Inputs!$U$5:$U$132,MATCH($B1083&amp;"|"&amp;$C1083,Inputs!$A$5:$A$132,0))</f>
        <v>0</v>
      </c>
      <c r="N1083" s="44">
        <f t="shared" ref="N1083:Y1083" si="996">M1083*(1/(1+$G1083))^(1+$E1083)*(1+N$7)^$D1083*(N1065/M1065)^$E1083*((N1065+N1074)/(M1065+M1074))^($F1083*(1+$E1083))</f>
        <v>0</v>
      </c>
      <c r="O1083" s="44">
        <f t="shared" si="996"/>
        <v>0</v>
      </c>
      <c r="P1083" s="44">
        <f t="shared" si="996"/>
        <v>0</v>
      </c>
      <c r="Q1083" s="44">
        <f t="shared" si="996"/>
        <v>0</v>
      </c>
      <c r="R1083" s="44">
        <f t="shared" si="996"/>
        <v>0</v>
      </c>
      <c r="S1083" s="44">
        <f t="shared" si="996"/>
        <v>0</v>
      </c>
      <c r="T1083" s="44">
        <f t="shared" si="996"/>
        <v>0</v>
      </c>
      <c r="U1083" s="44">
        <f t="shared" si="996"/>
        <v>0</v>
      </c>
      <c r="V1083" s="44">
        <f t="shared" si="996"/>
        <v>0</v>
      </c>
      <c r="W1083" s="44">
        <f t="shared" si="996"/>
        <v>0</v>
      </c>
      <c r="X1083" s="44">
        <f t="shared" si="996"/>
        <v>0</v>
      </c>
      <c r="Y1083" s="44">
        <f t="shared" si="996"/>
        <v>0</v>
      </c>
      <c r="Z1083" s="45">
        <f>FUELUSE(Y1083,Z1065,Y1065,Z1074,Y1074,Z$7,$D1083,$E1083,$F1083,$G1083)</f>
        <v>0</v>
      </c>
      <c r="AA1083" s="45"/>
      <c r="AB1083" s="23" t="str">
        <f>LOWER(Settings!$C$4)&amp;".mit."&amp;$A1083&amp;IF($C1083="","","."&amp;$C1083&amp;"."&amp;$B1083)&amp;IF(INDEX(Variables!$D$5:$D$65,MATCH($A1083,Variables!$A$5:$A$65,0))="","","."&amp;INDEX(Variables!$D$5:$D$65,MATCH($A1083,Variables!$A$5:$A$65,0)))&amp;"."&amp;AB$5</f>
        <v>egy.mit.ener.oen.coa.e.2</v>
      </c>
      <c r="AC1083" s="43">
        <f>INDEX(Inputs!$U$5:$U$132,MATCH($B1083&amp;"|"&amp;$C1083,Inputs!$A$5:$A$132,0))</f>
        <v>0</v>
      </c>
      <c r="AD1083" s="44">
        <f t="shared" ref="AD1083:AO1083" si="997">AC1083*(1/(1+$G1083))^(1+$E1083)*(1+AD$7)^$D1083*(AD1065/AC1065)^$E1083*((AD1065+AD1074)/(AC1065+AC1074))^($F1083*(1+$E1083))</f>
        <v>0</v>
      </c>
      <c r="AE1083" s="44">
        <f t="shared" si="997"/>
        <v>0</v>
      </c>
      <c r="AF1083" s="44">
        <f t="shared" si="997"/>
        <v>0</v>
      </c>
      <c r="AG1083" s="44">
        <f t="shared" si="997"/>
        <v>0</v>
      </c>
      <c r="AH1083" s="44">
        <f t="shared" si="997"/>
        <v>0</v>
      </c>
      <c r="AI1083" s="44">
        <f t="shared" si="997"/>
        <v>0</v>
      </c>
      <c r="AJ1083" s="44">
        <f t="shared" si="997"/>
        <v>0</v>
      </c>
      <c r="AK1083" s="44">
        <f t="shared" si="997"/>
        <v>0</v>
      </c>
      <c r="AL1083" s="44">
        <f t="shared" si="997"/>
        <v>0</v>
      </c>
      <c r="AM1083" s="44">
        <f t="shared" si="997"/>
        <v>0</v>
      </c>
      <c r="AN1083" s="44">
        <f t="shared" si="997"/>
        <v>0</v>
      </c>
      <c r="AO1083" s="44">
        <f t="shared" si="997"/>
        <v>0</v>
      </c>
      <c r="AP1083" s="45">
        <f>FUELUSE(AO1083,AP1065,AO1065,AP1074,AO1074,AP$7,$D1083,$E1083,$F1083,$G1083)</f>
        <v>0</v>
      </c>
    </row>
    <row r="1084" spans="1:42" hidden="1" outlineLevel="2" x14ac:dyDescent="0.25">
      <c r="A1084" s="5" t="s">
        <v>930</v>
      </c>
      <c r="B1084" s="5" t="s">
        <v>871</v>
      </c>
      <c r="C1084" s="5" t="s">
        <v>895</v>
      </c>
      <c r="D1084" s="37">
        <f>INDEX(Inputs!$N$5:$N$132,MATCH($B1084&amp;"|"&amp;$C1084,Inputs!$A$5:$A$132,0))</f>
        <v>1</v>
      </c>
      <c r="E1084" s="37">
        <f>INDEX(Inputs!$O$5:$O$132,MATCH($B1084&amp;"|"&amp;$C1084,Inputs!$A$5:$A$132,0))</f>
        <v>-0.5</v>
      </c>
      <c r="F1084" s="37">
        <f>INDEX(Inputs!$P$5:$P$132,MATCH($B1084&amp;"|"&amp;$C1084,Inputs!$A$5:$A$132,0))</f>
        <v>-0.5</v>
      </c>
      <c r="G1084" s="37">
        <f>INDEX(Inputs!$Q$5:$Q$132,MATCH($B1084&amp;"|"&amp;$C1084,Inputs!$A$5:$A$132,0))</f>
        <v>0.01</v>
      </c>
      <c r="H1084" s="5" t="str">
        <f>INDEX(Variables!$B$5:$B$65,MATCH($A1084,Variables!$A$5:$A$65,0))&amp;IF($C1084="",""," | "&amp;INDEX(Mapping!$B$5:$B$26,MATCH($C1084,Mapping!$A$5:$A$26,0))&amp;" | "&amp;INDEX(Mapping!$B$30:$B$41,MATCH($B1084,Mapping!$A$30:$A$41,0)))</f>
        <v>Fuel use | Other energy use | Natural gas</v>
      </c>
      <c r="I1084" s="5" t="str">
        <f>INDEX(Variables!$C$5:$C$65,MATCH($A1084,Variables!$A$5:$A$65,0))</f>
        <v>ktoe</v>
      </c>
      <c r="J1084" s="5" t="str">
        <f>INDEX(Variables!$E$5:$E$65,MATCH($A1084,Variables!$A$5:$A$65,0))</f>
        <v>Inputs (base year), CPAT eq. 3.3.3</v>
      </c>
      <c r="K1084" s="5"/>
      <c r="L1084" s="23" t="str">
        <f>LOWER(Settings!$C$4)&amp;".mit."&amp;$A1084&amp;IF($C1084="","","."&amp;$C1084&amp;"."&amp;$B1084)&amp;IF(INDEX(Variables!$D$5:$D$65,MATCH($A1084,Variables!$A$5:$A$65,0))="","","."&amp;INDEX(Variables!$D$5:$D$65,MATCH($A1084,Variables!$A$5:$A$65,0)))&amp;"."&amp;L$5</f>
        <v>egy.mit.ener.oen.nga.e.1</v>
      </c>
      <c r="M1084" s="43">
        <f>INDEX(Inputs!$U$5:$U$132,MATCH($B1084&amp;"|"&amp;$C1084,Inputs!$A$5:$A$132,0))</f>
        <v>0</v>
      </c>
      <c r="N1084" s="44">
        <f t="shared" ref="N1084:Y1084" si="998">M1084*(1/(1+$G1084))^(1+$E1084)*(1+N$7)^$D1084*(N1066/M1066)^$E1084*((N1066+N1075)/(M1066+M1075))^($F1084*(1+$E1084))</f>
        <v>0</v>
      </c>
      <c r="O1084" s="44">
        <f t="shared" si="998"/>
        <v>0</v>
      </c>
      <c r="P1084" s="44">
        <f t="shared" si="998"/>
        <v>0</v>
      </c>
      <c r="Q1084" s="44">
        <f t="shared" si="998"/>
        <v>0</v>
      </c>
      <c r="R1084" s="44">
        <f t="shared" si="998"/>
        <v>0</v>
      </c>
      <c r="S1084" s="44">
        <f t="shared" si="998"/>
        <v>0</v>
      </c>
      <c r="T1084" s="44">
        <f t="shared" si="998"/>
        <v>0</v>
      </c>
      <c r="U1084" s="44">
        <f t="shared" si="998"/>
        <v>0</v>
      </c>
      <c r="V1084" s="44">
        <f t="shared" si="998"/>
        <v>0</v>
      </c>
      <c r="W1084" s="44">
        <f t="shared" si="998"/>
        <v>0</v>
      </c>
      <c r="X1084" s="44">
        <f t="shared" si="998"/>
        <v>0</v>
      </c>
      <c r="Y1084" s="44">
        <f t="shared" si="998"/>
        <v>0</v>
      </c>
      <c r="Z1084" s="45">
        <f>FUELUSE(Y1084,Z1066,Y1066,Z1075,Y1075,Z$7,$D1084,$E1084,$F1084,$G1084)</f>
        <v>0</v>
      </c>
      <c r="AA1084" s="45"/>
      <c r="AB1084" s="23" t="str">
        <f>LOWER(Settings!$C$4)&amp;".mit."&amp;$A1084&amp;IF($C1084="","","."&amp;$C1084&amp;"."&amp;$B1084)&amp;IF(INDEX(Variables!$D$5:$D$65,MATCH($A1084,Variables!$A$5:$A$65,0))="","","."&amp;INDEX(Variables!$D$5:$D$65,MATCH($A1084,Variables!$A$5:$A$65,0)))&amp;"."&amp;AB$5</f>
        <v>egy.mit.ener.oen.nga.e.2</v>
      </c>
      <c r="AC1084" s="43">
        <f>INDEX(Inputs!$U$5:$U$132,MATCH($B1084&amp;"|"&amp;$C1084,Inputs!$A$5:$A$132,0))</f>
        <v>0</v>
      </c>
      <c r="AD1084" s="44">
        <f t="shared" ref="AD1084:AO1084" si="999">AC1084*(1/(1+$G1084))^(1+$E1084)*(1+AD$7)^$D1084*(AD1066/AC1066)^$E1084*((AD1066+AD1075)/(AC1066+AC1075))^($F1084*(1+$E1084))</f>
        <v>0</v>
      </c>
      <c r="AE1084" s="44">
        <f t="shared" si="999"/>
        <v>0</v>
      </c>
      <c r="AF1084" s="44">
        <f t="shared" si="999"/>
        <v>0</v>
      </c>
      <c r="AG1084" s="44">
        <f t="shared" si="999"/>
        <v>0</v>
      </c>
      <c r="AH1084" s="44">
        <f t="shared" si="999"/>
        <v>0</v>
      </c>
      <c r="AI1084" s="44">
        <f t="shared" si="999"/>
        <v>0</v>
      </c>
      <c r="AJ1084" s="44">
        <f t="shared" si="999"/>
        <v>0</v>
      </c>
      <c r="AK1084" s="44">
        <f t="shared" si="999"/>
        <v>0</v>
      </c>
      <c r="AL1084" s="44">
        <f t="shared" si="999"/>
        <v>0</v>
      </c>
      <c r="AM1084" s="44">
        <f t="shared" si="999"/>
        <v>0</v>
      </c>
      <c r="AN1084" s="44">
        <f t="shared" si="999"/>
        <v>0</v>
      </c>
      <c r="AO1084" s="44">
        <f t="shared" si="999"/>
        <v>0</v>
      </c>
      <c r="AP1084" s="45">
        <f>FUELUSE(AO1084,AP1066,AO1066,AP1075,AO1075,AP$7,$D1084,$E1084,$F1084,$G1084)</f>
        <v>0</v>
      </c>
    </row>
    <row r="1085" spans="1:42" hidden="1" outlineLevel="2" x14ac:dyDescent="0.25">
      <c r="A1085" s="5" t="s">
        <v>930</v>
      </c>
      <c r="B1085" s="5" t="s">
        <v>872</v>
      </c>
      <c r="C1085" s="5" t="s">
        <v>895</v>
      </c>
      <c r="D1085" s="37">
        <f>INDEX(Inputs!$N$5:$N$132,MATCH($B1085&amp;"|"&amp;$C1085,Inputs!$A$5:$A$132,0))</f>
        <v>0.5</v>
      </c>
      <c r="E1085" s="37">
        <f>INDEX(Inputs!$O$5:$O$132,MATCH($B1085&amp;"|"&amp;$C1085,Inputs!$A$5:$A$132,0))</f>
        <v>-0.4</v>
      </c>
      <c r="F1085" s="37">
        <f>INDEX(Inputs!$P$5:$P$132,MATCH($B1085&amp;"|"&amp;$C1085,Inputs!$A$5:$A$132,0))</f>
        <v>-0.7</v>
      </c>
      <c r="G1085" s="37">
        <f>INDEX(Inputs!$Q$5:$Q$132,MATCH($B1085&amp;"|"&amp;$C1085,Inputs!$A$5:$A$132,0))</f>
        <v>5.0000000000000001E-3</v>
      </c>
      <c r="H1085" s="5" t="str">
        <f>INDEX(Variables!$B$5:$B$65,MATCH($A1085,Variables!$A$5:$A$65,0))&amp;IF($C1085="",""," | "&amp;INDEX(Mapping!$B$5:$B$26,MATCH($C1085,Mapping!$A$5:$A$26,0))&amp;" | "&amp;INDEX(Mapping!$B$30:$B$41,MATCH($B1085,Mapping!$A$30:$A$41,0)))</f>
        <v>Fuel use | Other energy use | Gasoline</v>
      </c>
      <c r="I1085" s="5" t="str">
        <f>INDEX(Variables!$C$5:$C$65,MATCH($A1085,Variables!$A$5:$A$65,0))</f>
        <v>ktoe</v>
      </c>
      <c r="J1085" s="5" t="str">
        <f>INDEX(Variables!$E$5:$E$65,MATCH($A1085,Variables!$A$5:$A$65,0))</f>
        <v>Inputs (base year), CPAT eq. 3.3.3</v>
      </c>
      <c r="K1085" s="5"/>
      <c r="L1085" s="23" t="str">
        <f>LOWER(Settings!$C$4)&amp;".mit."&amp;$A1085&amp;IF($C1085="","","."&amp;$C1085&amp;"."&amp;$B1085)&amp;IF(INDEX(Variables!$D$5:$D$65,MATCH($A1085,Variables!$A$5:$A$65,0))="","","."&amp;INDEX(Variables!$D$5:$D$65,MATCH($A1085,Variables!$A$5:$A$65,0)))&amp;"."&amp;L$5</f>
        <v>egy.mit.ener.oen.gso.e.1</v>
      </c>
      <c r="M1085" s="43">
        <f>INDEX(Inputs!$U$5:$U$132,MATCH($B1085&amp;"|"&amp;$C1085,Inputs!$A$5:$A$132,0))</f>
        <v>0</v>
      </c>
      <c r="N1085" s="44">
        <f t="shared" ref="N1085:Y1085" si="1000">M1085*(1/(1+$G1085))^(1+$E1085)*(1+N$7)^$D1085*(N1067/M1067)^$E1085*((N1067+N1076)/(M1067+M1076))^($F1085*(1+$E1085))</f>
        <v>0</v>
      </c>
      <c r="O1085" s="44">
        <f t="shared" si="1000"/>
        <v>0</v>
      </c>
      <c r="P1085" s="44">
        <f t="shared" si="1000"/>
        <v>0</v>
      </c>
      <c r="Q1085" s="44">
        <f t="shared" si="1000"/>
        <v>0</v>
      </c>
      <c r="R1085" s="44">
        <f t="shared" si="1000"/>
        <v>0</v>
      </c>
      <c r="S1085" s="44">
        <f t="shared" si="1000"/>
        <v>0</v>
      </c>
      <c r="T1085" s="44">
        <f t="shared" si="1000"/>
        <v>0</v>
      </c>
      <c r="U1085" s="44">
        <f t="shared" si="1000"/>
        <v>0</v>
      </c>
      <c r="V1085" s="44">
        <f t="shared" si="1000"/>
        <v>0</v>
      </c>
      <c r="W1085" s="44">
        <f t="shared" si="1000"/>
        <v>0</v>
      </c>
      <c r="X1085" s="44">
        <f t="shared" si="1000"/>
        <v>0</v>
      </c>
      <c r="Y1085" s="44">
        <f t="shared" si="1000"/>
        <v>0</v>
      </c>
      <c r="Z1085" s="45">
        <f>FUELUSE(Y1085,Z1067,Y1067,Z1076,Y1076,Z$7,$D1085,$E1085,$F1085,$G1085)</f>
        <v>0</v>
      </c>
      <c r="AA1085" s="45"/>
      <c r="AB1085" s="23" t="str">
        <f>LOWER(Settings!$C$4)&amp;".mit."&amp;$A1085&amp;IF($C1085="","","."&amp;$C1085&amp;"."&amp;$B1085)&amp;IF(INDEX(Variables!$D$5:$D$65,MATCH($A1085,Variables!$A$5:$A$65,0))="","","."&amp;INDEX(Variables!$D$5:$D$65,MATCH($A1085,Variables!$A$5:$A$65,0)))&amp;"."&amp;AB$5</f>
        <v>egy.mit.ener.oen.gso.e.2</v>
      </c>
      <c r="AC1085" s="43">
        <f>INDEX(Inputs!$U$5:$U$132,MATCH($B1085&amp;"|"&amp;$C1085,Inputs!$A$5:$A$132,0))</f>
        <v>0</v>
      </c>
      <c r="AD1085" s="44">
        <f t="shared" ref="AD1085:AO1085" si="1001">AC1085*(1/(1+$G1085))^(1+$E1085)*(1+AD$7)^$D1085*(AD1067/AC1067)^$E1085*((AD1067+AD1076)/(AC1067+AC1076))^($F1085*(1+$E1085))</f>
        <v>0</v>
      </c>
      <c r="AE1085" s="44">
        <f t="shared" si="1001"/>
        <v>0</v>
      </c>
      <c r="AF1085" s="44">
        <f t="shared" si="1001"/>
        <v>0</v>
      </c>
      <c r="AG1085" s="44">
        <f t="shared" si="1001"/>
        <v>0</v>
      </c>
      <c r="AH1085" s="44">
        <f t="shared" si="1001"/>
        <v>0</v>
      </c>
      <c r="AI1085" s="44">
        <f t="shared" si="1001"/>
        <v>0</v>
      </c>
      <c r="AJ1085" s="44">
        <f t="shared" si="1001"/>
        <v>0</v>
      </c>
      <c r="AK1085" s="44">
        <f t="shared" si="1001"/>
        <v>0</v>
      </c>
      <c r="AL1085" s="44">
        <f t="shared" si="1001"/>
        <v>0</v>
      </c>
      <c r="AM1085" s="44">
        <f t="shared" si="1001"/>
        <v>0</v>
      </c>
      <c r="AN1085" s="44">
        <f t="shared" si="1001"/>
        <v>0</v>
      </c>
      <c r="AO1085" s="44">
        <f t="shared" si="1001"/>
        <v>0</v>
      </c>
      <c r="AP1085" s="45">
        <f>FUELUSE(AO1085,AP1067,AO1067,AP1076,AO1076,AP$7,$D1085,$E1085,$F1085,$G1085)</f>
        <v>0</v>
      </c>
    </row>
    <row r="1086" spans="1:42" hidden="1" outlineLevel="2" x14ac:dyDescent="0.25">
      <c r="A1086" s="5" t="s">
        <v>930</v>
      </c>
      <c r="B1086" s="5" t="s">
        <v>873</v>
      </c>
      <c r="C1086" s="5" t="s">
        <v>895</v>
      </c>
      <c r="D1086" s="37">
        <f>INDEX(Inputs!$N$5:$N$132,MATCH($B1086&amp;"|"&amp;$C1086,Inputs!$A$5:$A$132,0))</f>
        <v>0.5</v>
      </c>
      <c r="E1086" s="37">
        <f>INDEX(Inputs!$O$5:$O$132,MATCH($B1086&amp;"|"&amp;$C1086,Inputs!$A$5:$A$132,0))</f>
        <v>-0.7</v>
      </c>
      <c r="F1086" s="37">
        <f>INDEX(Inputs!$P$5:$P$132,MATCH($B1086&amp;"|"&amp;$C1086,Inputs!$A$5:$A$132,0))</f>
        <v>-1.2</v>
      </c>
      <c r="G1086" s="37">
        <f>INDEX(Inputs!$Q$5:$Q$132,MATCH($B1086&amp;"|"&amp;$C1086,Inputs!$A$5:$A$132,0))</f>
        <v>5.0000000000000001E-3</v>
      </c>
      <c r="H1086" s="5" t="str">
        <f>INDEX(Variables!$B$5:$B$65,MATCH($A1086,Variables!$A$5:$A$65,0))&amp;IF($C1086="",""," | "&amp;INDEX(Mapping!$B$5:$B$26,MATCH($C1086,Mapping!$A$5:$A$26,0))&amp;" | "&amp;INDEX(Mapping!$B$30:$B$41,MATCH($B1086,Mapping!$A$30:$A$41,0)))</f>
        <v>Fuel use | Other energy use | Diesel</v>
      </c>
      <c r="I1086" s="5" t="str">
        <f>INDEX(Variables!$C$5:$C$65,MATCH($A1086,Variables!$A$5:$A$65,0))</f>
        <v>ktoe</v>
      </c>
      <c r="J1086" s="5" t="str">
        <f>INDEX(Variables!$E$5:$E$65,MATCH($A1086,Variables!$A$5:$A$65,0))</f>
        <v>Inputs (base year), CPAT eq. 3.3.3</v>
      </c>
      <c r="K1086" s="5"/>
      <c r="L1086" s="23" t="str">
        <f>LOWER(Settings!$C$4)&amp;".mit."&amp;$A1086&amp;IF($C1086="","","."&amp;$C1086&amp;"."&amp;$B1086)&amp;IF(INDEX(Variables!$D$5:$D$65,MATCH($A1086,Variables!$A$5:$A$65,0))="","","."&amp;INDEX(Variables!$D$5:$D$65,MATCH($A1086,Variables!$A$5:$A$65,0)))&amp;"."&amp;L$5</f>
        <v>egy.mit.ener.oen.die.e.1</v>
      </c>
      <c r="M1086" s="43">
        <f>INDEX(Inputs!$U$5:$U$132,MATCH($B1086&amp;"|"&amp;$C1086,Inputs!$A$5:$A$132,0))</f>
        <v>0</v>
      </c>
      <c r="N1086" s="44">
        <f t="shared" ref="N1086:Y1086" si="1002">M1086*(1/(1+$G1086))^(1+$E1086)*(1+N$7)^$D1086*(N1068/M1068)^$E1086*((N1068+N1077)/(M1068+M1077))^($F1086*(1+$E1086))</f>
        <v>0</v>
      </c>
      <c r="O1086" s="44">
        <f t="shared" si="1002"/>
        <v>0</v>
      </c>
      <c r="P1086" s="44">
        <f t="shared" si="1002"/>
        <v>0</v>
      </c>
      <c r="Q1086" s="44">
        <f t="shared" si="1002"/>
        <v>0</v>
      </c>
      <c r="R1086" s="44">
        <f t="shared" si="1002"/>
        <v>0</v>
      </c>
      <c r="S1086" s="44">
        <f t="shared" si="1002"/>
        <v>0</v>
      </c>
      <c r="T1086" s="44">
        <f t="shared" si="1002"/>
        <v>0</v>
      </c>
      <c r="U1086" s="44">
        <f t="shared" si="1002"/>
        <v>0</v>
      </c>
      <c r="V1086" s="44">
        <f t="shared" si="1002"/>
        <v>0</v>
      </c>
      <c r="W1086" s="44">
        <f t="shared" si="1002"/>
        <v>0</v>
      </c>
      <c r="X1086" s="44">
        <f t="shared" si="1002"/>
        <v>0</v>
      </c>
      <c r="Y1086" s="44">
        <f t="shared" si="1002"/>
        <v>0</v>
      </c>
      <c r="Z1086" s="45">
        <f>FUELUSE(Y1086,Z1068,Y1068,Z1077,Y1077,Z$7,$D1086,$E1086,$F1086,$G1086)</f>
        <v>0</v>
      </c>
      <c r="AA1086" s="45"/>
      <c r="AB1086" s="23" t="str">
        <f>LOWER(Settings!$C$4)&amp;".mit."&amp;$A1086&amp;IF($C1086="","","."&amp;$C1086&amp;"."&amp;$B1086)&amp;IF(INDEX(Variables!$D$5:$D$65,MATCH($A1086,Variables!$A$5:$A$65,0))="","","."&amp;INDEX(Variables!$D$5:$D$65,MATCH($A1086,Variables!$A$5:$A$65,0)))&amp;"."&amp;AB$5</f>
        <v>egy.mit.ener.oen.die.e.2</v>
      </c>
      <c r="AC1086" s="43">
        <f>INDEX(Inputs!$U$5:$U$132,MATCH($B1086&amp;"|"&amp;$C1086,Inputs!$A$5:$A$132,0))</f>
        <v>0</v>
      </c>
      <c r="AD1086" s="44">
        <f t="shared" ref="AD1086:AO1086" si="1003">AC1086*(1/(1+$G1086))^(1+$E1086)*(1+AD$7)^$D1086*(AD1068/AC1068)^$E1086*((AD1068+AD1077)/(AC1068+AC1077))^($F1086*(1+$E1086))</f>
        <v>0</v>
      </c>
      <c r="AE1086" s="44">
        <f t="shared" si="1003"/>
        <v>0</v>
      </c>
      <c r="AF1086" s="44">
        <f t="shared" si="1003"/>
        <v>0</v>
      </c>
      <c r="AG1086" s="44">
        <f t="shared" si="1003"/>
        <v>0</v>
      </c>
      <c r="AH1086" s="44">
        <f t="shared" si="1003"/>
        <v>0</v>
      </c>
      <c r="AI1086" s="44">
        <f t="shared" si="1003"/>
        <v>0</v>
      </c>
      <c r="AJ1086" s="44">
        <f t="shared" si="1003"/>
        <v>0</v>
      </c>
      <c r="AK1086" s="44">
        <f t="shared" si="1003"/>
        <v>0</v>
      </c>
      <c r="AL1086" s="44">
        <f t="shared" si="1003"/>
        <v>0</v>
      </c>
      <c r="AM1086" s="44">
        <f t="shared" si="1003"/>
        <v>0</v>
      </c>
      <c r="AN1086" s="44">
        <f t="shared" si="1003"/>
        <v>0</v>
      </c>
      <c r="AO1086" s="44">
        <f t="shared" si="1003"/>
        <v>0</v>
      </c>
      <c r="AP1086" s="45">
        <f>FUELUSE(AO1086,AP1068,AO1068,AP1077,AO1077,AP$7,$D1086,$E1086,$F1086,$G1086)</f>
        <v>0</v>
      </c>
    </row>
    <row r="1087" spans="1:42" hidden="1" outlineLevel="2" x14ac:dyDescent="0.25">
      <c r="A1087" s="5" t="s">
        <v>930</v>
      </c>
      <c r="B1087" s="5" t="s">
        <v>874</v>
      </c>
      <c r="C1087" s="5" t="s">
        <v>895</v>
      </c>
      <c r="D1087" s="37">
        <f>INDEX(Inputs!$N$5:$N$132,MATCH($B1087&amp;"|"&amp;$C1087,Inputs!$A$5:$A$132,0))</f>
        <v>0.8</v>
      </c>
      <c r="E1087" s="37">
        <f>INDEX(Inputs!$O$5:$O$132,MATCH($B1087&amp;"|"&amp;$C1087,Inputs!$A$5:$A$132,0))</f>
        <v>-0.4</v>
      </c>
      <c r="F1087" s="37">
        <f>INDEX(Inputs!$P$5:$P$132,MATCH($B1087&amp;"|"&amp;$C1087,Inputs!$A$5:$A$132,0))</f>
        <v>-0.4</v>
      </c>
      <c r="G1087" s="37">
        <f>INDEX(Inputs!$Q$5:$Q$132,MATCH($B1087&amp;"|"&amp;$C1087,Inputs!$A$5:$A$132,0))</f>
        <v>5.0000000000000001E-3</v>
      </c>
      <c r="H1087" s="5" t="str">
        <f>INDEX(Variables!$B$5:$B$65,MATCH($A1087,Variables!$A$5:$A$65,0))&amp;IF($C1087="",""," | "&amp;INDEX(Mapping!$B$5:$B$26,MATCH($C1087,Mapping!$A$5:$A$26,0))&amp;" | "&amp;INDEX(Mapping!$B$30:$B$41,MATCH($B1087,Mapping!$A$30:$A$41,0)))</f>
        <v>Fuel use | Other energy use | LPG</v>
      </c>
      <c r="I1087" s="5" t="str">
        <f>INDEX(Variables!$C$5:$C$65,MATCH($A1087,Variables!$A$5:$A$65,0))</f>
        <v>ktoe</v>
      </c>
      <c r="J1087" s="5" t="str">
        <f>INDEX(Variables!$E$5:$E$65,MATCH($A1087,Variables!$A$5:$A$65,0))</f>
        <v>Inputs (base year), CPAT eq. 3.3.3</v>
      </c>
      <c r="K1087" s="5"/>
      <c r="L1087" s="23" t="str">
        <f>LOWER(Settings!$C$4)&amp;".mit."&amp;$A1087&amp;IF($C1087="","","."&amp;$C1087&amp;"."&amp;$B1087)&amp;IF(INDEX(Variables!$D$5:$D$65,MATCH($A1087,Variables!$A$5:$A$65,0))="","","."&amp;INDEX(Variables!$D$5:$D$65,MATCH($A1087,Variables!$A$5:$A$65,0)))&amp;"."&amp;L$5</f>
        <v>egy.mit.ener.oen.lpg.e.1</v>
      </c>
      <c r="M1087" s="43">
        <f>INDEX(Inputs!$U$5:$U$132,MATCH($B1087&amp;"|"&amp;$C1087,Inputs!$A$5:$A$132,0))</f>
        <v>0</v>
      </c>
      <c r="N1087" s="44">
        <f t="shared" ref="N1087:Y1087" si="1004">M1087*(1/(1+$G1087))^(1+$E1087)*(1+N$7)^$D1087*(N1069/M1069)^$E1087*((N1069+N1078)/(M1069+M1078))^($F1087*(1+$E1087))</f>
        <v>0</v>
      </c>
      <c r="O1087" s="44">
        <f t="shared" si="1004"/>
        <v>0</v>
      </c>
      <c r="P1087" s="44">
        <f t="shared" si="1004"/>
        <v>0</v>
      </c>
      <c r="Q1087" s="44">
        <f t="shared" si="1004"/>
        <v>0</v>
      </c>
      <c r="R1087" s="44">
        <f t="shared" si="1004"/>
        <v>0</v>
      </c>
      <c r="S1087" s="44">
        <f t="shared" si="1004"/>
        <v>0</v>
      </c>
      <c r="T1087" s="44">
        <f t="shared" si="1004"/>
        <v>0</v>
      </c>
      <c r="U1087" s="44">
        <f t="shared" si="1004"/>
        <v>0</v>
      </c>
      <c r="V1087" s="44">
        <f t="shared" si="1004"/>
        <v>0</v>
      </c>
      <c r="W1087" s="44">
        <f t="shared" si="1004"/>
        <v>0</v>
      </c>
      <c r="X1087" s="44">
        <f t="shared" si="1004"/>
        <v>0</v>
      </c>
      <c r="Y1087" s="44">
        <f t="shared" si="1004"/>
        <v>0</v>
      </c>
      <c r="Z1087" s="45">
        <f>FUELUSE(Y1087,Z1069,Y1069,Z1078,Y1078,Z$7,$D1087,$E1087,$F1087,$G1087)</f>
        <v>0</v>
      </c>
      <c r="AA1087" s="45"/>
      <c r="AB1087" s="23" t="str">
        <f>LOWER(Settings!$C$4)&amp;".mit."&amp;$A1087&amp;IF($C1087="","","."&amp;$C1087&amp;"."&amp;$B1087)&amp;IF(INDEX(Variables!$D$5:$D$65,MATCH($A1087,Variables!$A$5:$A$65,0))="","","."&amp;INDEX(Variables!$D$5:$D$65,MATCH($A1087,Variables!$A$5:$A$65,0)))&amp;"."&amp;AB$5</f>
        <v>egy.mit.ener.oen.lpg.e.2</v>
      </c>
      <c r="AC1087" s="43">
        <f>INDEX(Inputs!$U$5:$U$132,MATCH($B1087&amp;"|"&amp;$C1087,Inputs!$A$5:$A$132,0))</f>
        <v>0</v>
      </c>
      <c r="AD1087" s="44">
        <f t="shared" ref="AD1087:AO1087" si="1005">AC1087*(1/(1+$G1087))^(1+$E1087)*(1+AD$7)^$D1087*(AD1069/AC1069)^$E1087*((AD1069+AD1078)/(AC1069+AC1078))^($F1087*(1+$E1087))</f>
        <v>0</v>
      </c>
      <c r="AE1087" s="44">
        <f t="shared" si="1005"/>
        <v>0</v>
      </c>
      <c r="AF1087" s="44">
        <f t="shared" si="1005"/>
        <v>0</v>
      </c>
      <c r="AG1087" s="44">
        <f t="shared" si="1005"/>
        <v>0</v>
      </c>
      <c r="AH1087" s="44">
        <f t="shared" si="1005"/>
        <v>0</v>
      </c>
      <c r="AI1087" s="44">
        <f t="shared" si="1005"/>
        <v>0</v>
      </c>
      <c r="AJ1087" s="44">
        <f t="shared" si="1005"/>
        <v>0</v>
      </c>
      <c r="AK1087" s="44">
        <f t="shared" si="1005"/>
        <v>0</v>
      </c>
      <c r="AL1087" s="44">
        <f t="shared" si="1005"/>
        <v>0</v>
      </c>
      <c r="AM1087" s="44">
        <f t="shared" si="1005"/>
        <v>0</v>
      </c>
      <c r="AN1087" s="44">
        <f t="shared" si="1005"/>
        <v>0</v>
      </c>
      <c r="AO1087" s="44">
        <f t="shared" si="1005"/>
        <v>0</v>
      </c>
      <c r="AP1087" s="45">
        <f>FUELUSE(AO1087,AP1069,AO1069,AP1078,AO1078,AP$7,$D1087,$E1087,$F1087,$G1087)</f>
        <v>0</v>
      </c>
    </row>
    <row r="1088" spans="1:42" hidden="1" outlineLevel="2" x14ac:dyDescent="0.25">
      <c r="A1088" s="5" t="s">
        <v>930</v>
      </c>
      <c r="B1088" s="5" t="s">
        <v>875</v>
      </c>
      <c r="C1088" s="5" t="s">
        <v>895</v>
      </c>
      <c r="D1088" s="37">
        <f>INDEX(Inputs!$N$5:$N$132,MATCH($B1088&amp;"|"&amp;$C1088,Inputs!$A$5:$A$132,0))</f>
        <v>0.8</v>
      </c>
      <c r="E1088" s="37">
        <f>INDEX(Inputs!$O$5:$O$132,MATCH($B1088&amp;"|"&amp;$C1088,Inputs!$A$5:$A$132,0))</f>
        <v>-0.4</v>
      </c>
      <c r="F1088" s="37">
        <f>INDEX(Inputs!$P$5:$P$132,MATCH($B1088&amp;"|"&amp;$C1088,Inputs!$A$5:$A$132,0))</f>
        <v>-0.4</v>
      </c>
      <c r="G1088" s="37">
        <f>INDEX(Inputs!$Q$5:$Q$132,MATCH($B1088&amp;"|"&amp;$C1088,Inputs!$A$5:$A$132,0))</f>
        <v>5.0000000000000001E-3</v>
      </c>
      <c r="H1088" s="5" t="str">
        <f>INDEX(Variables!$B$5:$B$65,MATCH($A1088,Variables!$A$5:$A$65,0))&amp;IF($C1088="",""," | "&amp;INDEX(Mapping!$B$5:$B$26,MATCH($C1088,Mapping!$A$5:$A$26,0))&amp;" | "&amp;INDEX(Mapping!$B$30:$B$41,MATCH($B1088,Mapping!$A$30:$A$41,0)))</f>
        <v>Fuel use | Other energy use | Kerosene</v>
      </c>
      <c r="I1088" s="5" t="str">
        <f>INDEX(Variables!$C$5:$C$65,MATCH($A1088,Variables!$A$5:$A$65,0))</f>
        <v>ktoe</v>
      </c>
      <c r="J1088" s="5" t="str">
        <f>INDEX(Variables!$E$5:$E$65,MATCH($A1088,Variables!$A$5:$A$65,0))</f>
        <v>Inputs (base year), CPAT eq. 3.3.3</v>
      </c>
      <c r="K1088" s="5"/>
      <c r="L1088" s="23" t="str">
        <f>LOWER(Settings!$C$4)&amp;".mit."&amp;$A1088&amp;IF($C1088="","","."&amp;$C1088&amp;"."&amp;$B1088)&amp;IF(INDEX(Variables!$D$5:$D$65,MATCH($A1088,Variables!$A$5:$A$65,0))="","","."&amp;INDEX(Variables!$D$5:$D$65,MATCH($A1088,Variables!$A$5:$A$65,0)))&amp;"."&amp;L$5</f>
        <v>egy.mit.ener.oen.ker.e.1</v>
      </c>
      <c r="M1088" s="43">
        <f>INDEX(Inputs!$U$5:$U$132,MATCH($B1088&amp;"|"&amp;$C1088,Inputs!$A$5:$A$132,0))</f>
        <v>0</v>
      </c>
      <c r="N1088" s="44">
        <f t="shared" ref="N1088:Y1088" si="1006">M1088*(1/(1+$G1088))^(1+$E1088)*(1+N$7)^$D1088*(N1070/M1070)^$E1088*((N1070+N1079)/(M1070+M1079))^($F1088*(1+$E1088))</f>
        <v>0</v>
      </c>
      <c r="O1088" s="44">
        <f t="shared" si="1006"/>
        <v>0</v>
      </c>
      <c r="P1088" s="44">
        <f t="shared" si="1006"/>
        <v>0</v>
      </c>
      <c r="Q1088" s="44">
        <f t="shared" si="1006"/>
        <v>0</v>
      </c>
      <c r="R1088" s="44">
        <f t="shared" si="1006"/>
        <v>0</v>
      </c>
      <c r="S1088" s="44">
        <f t="shared" si="1006"/>
        <v>0</v>
      </c>
      <c r="T1088" s="44">
        <f t="shared" si="1006"/>
        <v>0</v>
      </c>
      <c r="U1088" s="44">
        <f t="shared" si="1006"/>
        <v>0</v>
      </c>
      <c r="V1088" s="44">
        <f t="shared" si="1006"/>
        <v>0</v>
      </c>
      <c r="W1088" s="44">
        <f t="shared" si="1006"/>
        <v>0</v>
      </c>
      <c r="X1088" s="44">
        <f t="shared" si="1006"/>
        <v>0</v>
      </c>
      <c r="Y1088" s="44">
        <f t="shared" si="1006"/>
        <v>0</v>
      </c>
      <c r="Z1088" s="45">
        <f>FUELUSE(Y1088,Z1070,Y1070,Z1079,Y1079,Z$7,$D1088,$E1088,$F1088,$G1088)</f>
        <v>0</v>
      </c>
      <c r="AA1088" s="45"/>
      <c r="AB1088" s="23" t="str">
        <f>LOWER(Settings!$C$4)&amp;".mit."&amp;$A1088&amp;IF($C1088="","","."&amp;$C1088&amp;"."&amp;$B1088)&amp;IF(INDEX(Variables!$D$5:$D$65,MATCH($A1088,Variables!$A$5:$A$65,0))="","","."&amp;INDEX(Variables!$D$5:$D$65,MATCH($A1088,Variables!$A$5:$A$65,0)))&amp;"."&amp;AB$5</f>
        <v>egy.mit.ener.oen.ker.e.2</v>
      </c>
      <c r="AC1088" s="43">
        <f>INDEX(Inputs!$U$5:$U$132,MATCH($B1088&amp;"|"&amp;$C1088,Inputs!$A$5:$A$132,0))</f>
        <v>0</v>
      </c>
      <c r="AD1088" s="44">
        <f t="shared" ref="AD1088:AO1088" si="1007">AC1088*(1/(1+$G1088))^(1+$E1088)*(1+AD$7)^$D1088*(AD1070/AC1070)^$E1088*((AD1070+AD1079)/(AC1070+AC1079))^($F1088*(1+$E1088))</f>
        <v>0</v>
      </c>
      <c r="AE1088" s="44">
        <f t="shared" si="1007"/>
        <v>0</v>
      </c>
      <c r="AF1088" s="44">
        <f t="shared" si="1007"/>
        <v>0</v>
      </c>
      <c r="AG1088" s="44">
        <f t="shared" si="1007"/>
        <v>0</v>
      </c>
      <c r="AH1088" s="44">
        <f t="shared" si="1007"/>
        <v>0</v>
      </c>
      <c r="AI1088" s="44">
        <f t="shared" si="1007"/>
        <v>0</v>
      </c>
      <c r="AJ1088" s="44">
        <f t="shared" si="1007"/>
        <v>0</v>
      </c>
      <c r="AK1088" s="44">
        <f t="shared" si="1007"/>
        <v>0</v>
      </c>
      <c r="AL1088" s="44">
        <f t="shared" si="1007"/>
        <v>0</v>
      </c>
      <c r="AM1088" s="44">
        <f t="shared" si="1007"/>
        <v>0</v>
      </c>
      <c r="AN1088" s="44">
        <f t="shared" si="1007"/>
        <v>0</v>
      </c>
      <c r="AO1088" s="44">
        <f t="shared" si="1007"/>
        <v>0</v>
      </c>
      <c r="AP1088" s="45">
        <f>FUELUSE(AO1088,AP1070,AO1070,AP1079,AO1079,AP$7,$D1088,$E1088,$F1088,$G1088)</f>
        <v>0</v>
      </c>
    </row>
    <row r="1089" spans="1:42" hidden="1" outlineLevel="2" x14ac:dyDescent="0.25">
      <c r="A1089" s="5" t="s">
        <v>930</v>
      </c>
      <c r="B1089" s="5" t="s">
        <v>876</v>
      </c>
      <c r="C1089" s="5" t="s">
        <v>895</v>
      </c>
      <c r="D1089" s="37">
        <f>INDEX(Inputs!$N$5:$N$132,MATCH($B1089&amp;"|"&amp;$C1089,Inputs!$A$5:$A$132,0))</f>
        <v>0.8</v>
      </c>
      <c r="E1089" s="37">
        <f>INDEX(Inputs!$O$5:$O$132,MATCH($B1089&amp;"|"&amp;$C1089,Inputs!$A$5:$A$132,0))</f>
        <v>-0.4</v>
      </c>
      <c r="F1089" s="37">
        <f>INDEX(Inputs!$P$5:$P$132,MATCH($B1089&amp;"|"&amp;$C1089,Inputs!$A$5:$A$132,0))</f>
        <v>-0.4</v>
      </c>
      <c r="G1089" s="37">
        <f>INDEX(Inputs!$Q$5:$Q$132,MATCH($B1089&amp;"|"&amp;$C1089,Inputs!$A$5:$A$132,0))</f>
        <v>5.0000000000000001E-3</v>
      </c>
      <c r="H1089" s="5" t="str">
        <f>INDEX(Variables!$B$5:$B$65,MATCH($A1089,Variables!$A$5:$A$65,0))&amp;IF($C1089="",""," | "&amp;INDEX(Mapping!$B$5:$B$26,MATCH($C1089,Mapping!$A$5:$A$26,0))&amp;" | "&amp;INDEX(Mapping!$B$30:$B$41,MATCH($B1089,Mapping!$A$30:$A$41,0)))</f>
        <v>Fuel use | Other energy use | Other oil products</v>
      </c>
      <c r="I1089" s="5" t="str">
        <f>INDEX(Variables!$C$5:$C$65,MATCH($A1089,Variables!$A$5:$A$65,0))</f>
        <v>ktoe</v>
      </c>
      <c r="J1089" s="5" t="str">
        <f>INDEX(Variables!$E$5:$E$65,MATCH($A1089,Variables!$A$5:$A$65,0))</f>
        <v>Inputs (base year), CPAT eq. 3.3.3</v>
      </c>
      <c r="K1089" s="5"/>
      <c r="L1089" s="23" t="str">
        <f>LOWER(Settings!$C$4)&amp;".mit."&amp;$A1089&amp;IF($C1089="","","."&amp;$C1089&amp;"."&amp;$B1089)&amp;IF(INDEX(Variables!$D$5:$D$65,MATCH($A1089,Variables!$A$5:$A$65,0))="","","."&amp;INDEX(Variables!$D$5:$D$65,MATCH($A1089,Variables!$A$5:$A$65,0)))&amp;"."&amp;L$5</f>
        <v>egy.mit.ener.oen.oop.e.1</v>
      </c>
      <c r="M1089" s="43">
        <f>INDEX(Inputs!$U$5:$U$132,MATCH($B1089&amp;"|"&amp;$C1089,Inputs!$A$5:$A$132,0))</f>
        <v>100.678839675172</v>
      </c>
      <c r="N1089" s="44">
        <f t="shared" ref="N1089:Y1089" si="1008">M1089*(1/(1+$G1089))^(1+$E1089)*(1+N$7)^$D1089*(N1071/M1071)^$E1089*((N1071+N1080)/(M1071+M1080))^($F1089*(1+$E1089))</f>
        <v>119.66354792425592</v>
      </c>
      <c r="O1089" s="44">
        <f t="shared" si="1008"/>
        <v>131.84016227890072</v>
      </c>
      <c r="P1089" s="44">
        <f t="shared" si="1008"/>
        <v>136.04517836169012</v>
      </c>
      <c r="Q1089" s="44">
        <f t="shared" si="1008"/>
        <v>140.22003124809808</v>
      </c>
      <c r="R1089" s="44">
        <f t="shared" si="1008"/>
        <v>145.17649244530219</v>
      </c>
      <c r="S1089" s="44">
        <f t="shared" si="1008"/>
        <v>151.11755356928091</v>
      </c>
      <c r="T1089" s="44">
        <f t="shared" si="1008"/>
        <v>156.93352410829377</v>
      </c>
      <c r="U1089" s="44">
        <f t="shared" si="1008"/>
        <v>162.4964660383537</v>
      </c>
      <c r="V1089" s="44">
        <f t="shared" si="1008"/>
        <v>168.18837122163768</v>
      </c>
      <c r="W1089" s="44">
        <f t="shared" si="1008"/>
        <v>174.00902400983082</v>
      </c>
      <c r="X1089" s="44">
        <f t="shared" si="1008"/>
        <v>179.95803818281433</v>
      </c>
      <c r="Y1089" s="44">
        <f t="shared" si="1008"/>
        <v>186.03485151753284</v>
      </c>
      <c r="Z1089" s="45">
        <f>FUELUSE(Y1089,Z1071,Y1071,Z1080,Y1080,Z$7,$D1089,$E1089,$F1089,$G1089)</f>
        <v>192.23872053405481</v>
      </c>
      <c r="AA1089" s="45"/>
      <c r="AB1089" s="23" t="str">
        <f>LOWER(Settings!$C$4)&amp;".mit."&amp;$A1089&amp;IF($C1089="","","."&amp;$C1089&amp;"."&amp;$B1089)&amp;IF(INDEX(Variables!$D$5:$D$65,MATCH($A1089,Variables!$A$5:$A$65,0))="","","."&amp;INDEX(Variables!$D$5:$D$65,MATCH($A1089,Variables!$A$5:$A$65,0)))&amp;"."&amp;AB$5</f>
        <v>egy.mit.ener.oen.oop.e.2</v>
      </c>
      <c r="AC1089" s="43">
        <f>INDEX(Inputs!$U$5:$U$132,MATCH($B1089&amp;"|"&amp;$C1089,Inputs!$A$5:$A$132,0))</f>
        <v>100.678839675172</v>
      </c>
      <c r="AD1089" s="44">
        <f t="shared" ref="AD1089:AO1089" si="1009">AC1089*(1/(1+$G1089))^(1+$E1089)*(1+AD$7)^$D1089*(AD1071/AC1071)^$E1089*((AD1071+AD1080)/(AC1071+AC1080))^($F1089*(1+$E1089))</f>
        <v>119.66354792425592</v>
      </c>
      <c r="AE1089" s="44">
        <f t="shared" si="1009"/>
        <v>131.84016227890072</v>
      </c>
      <c r="AF1089" s="44">
        <f t="shared" si="1009"/>
        <v>136.04517836169012</v>
      </c>
      <c r="AG1089" s="44">
        <f t="shared" si="1009"/>
        <v>140.22003124809808</v>
      </c>
      <c r="AH1089" s="44">
        <f t="shared" si="1009"/>
        <v>145.17649244530219</v>
      </c>
      <c r="AI1089" s="44">
        <f t="shared" si="1009"/>
        <v>151.11755356928091</v>
      </c>
      <c r="AJ1089" s="44">
        <f t="shared" si="1009"/>
        <v>156.93352410829377</v>
      </c>
      <c r="AK1089" s="44">
        <f t="shared" si="1009"/>
        <v>162.4964660383537</v>
      </c>
      <c r="AL1089" s="44">
        <f t="shared" si="1009"/>
        <v>168.18837122163768</v>
      </c>
      <c r="AM1089" s="44">
        <f t="shared" si="1009"/>
        <v>174.00902400983082</v>
      </c>
      <c r="AN1089" s="44">
        <f t="shared" si="1009"/>
        <v>179.95803818281433</v>
      </c>
      <c r="AO1089" s="44">
        <f t="shared" si="1009"/>
        <v>186.03485151753284</v>
      </c>
      <c r="AP1089" s="45">
        <f>FUELUSE(AO1089,AP1071,AO1071,AP1080,AO1080,AP$7,$D1089,$E1089,$F1089,$G1089)</f>
        <v>192.23872053405481</v>
      </c>
    </row>
    <row r="1090" spans="1:42" hidden="1" outlineLevel="2" x14ac:dyDescent="0.25">
      <c r="A1090" s="5" t="s">
        <v>930</v>
      </c>
      <c r="B1090" s="5" t="s">
        <v>877</v>
      </c>
      <c r="C1090" s="5" t="s">
        <v>895</v>
      </c>
      <c r="D1090" s="37">
        <f>INDEX(Inputs!$N$5:$N$132,MATCH($B1090&amp;"|"&amp;$C1090,Inputs!$A$5:$A$132,0))</f>
        <v>0.1</v>
      </c>
      <c r="E1090" s="37">
        <f>INDEX(Inputs!$O$5:$O$132,MATCH($B1090&amp;"|"&amp;$C1090,Inputs!$A$5:$A$132,0))</f>
        <v>-0.3</v>
      </c>
      <c r="F1090" s="37">
        <f>INDEX(Inputs!$P$5:$P$132,MATCH($B1090&amp;"|"&amp;$C1090,Inputs!$A$5:$A$132,0))</f>
        <v>-0.2</v>
      </c>
      <c r="G1090" s="37">
        <f>INDEX(Inputs!$Q$5:$Q$132,MATCH($B1090&amp;"|"&amp;$C1090,Inputs!$A$5:$A$132,0))</f>
        <v>5.0000000000000001E-3</v>
      </c>
      <c r="H1090" s="5" t="str">
        <f>INDEX(Variables!$B$5:$B$65,MATCH($A1090,Variables!$A$5:$A$65,0))&amp;IF($C1090="",""," | "&amp;INDEX(Mapping!$B$5:$B$26,MATCH($C1090,Mapping!$A$5:$A$26,0))&amp;" | "&amp;INDEX(Mapping!$B$30:$B$41,MATCH($B1090,Mapping!$A$30:$A$41,0)))</f>
        <v>Fuel use | Other energy use | Biomass</v>
      </c>
      <c r="I1090" s="5" t="str">
        <f>INDEX(Variables!$C$5:$C$65,MATCH($A1090,Variables!$A$5:$A$65,0))</f>
        <v>ktoe</v>
      </c>
      <c r="J1090" s="5" t="str">
        <f>INDEX(Variables!$E$5:$E$65,MATCH($A1090,Variables!$A$5:$A$65,0))</f>
        <v>Inputs (base year), CPAT eq. 3.3.3</v>
      </c>
      <c r="K1090" s="5"/>
      <c r="L1090" s="23" t="str">
        <f>LOWER(Settings!$C$4)&amp;".mit."&amp;$A1090&amp;IF($C1090="","","."&amp;$C1090&amp;"."&amp;$B1090)&amp;IF(INDEX(Variables!$D$5:$D$65,MATCH($A1090,Variables!$A$5:$A$65,0))="","","."&amp;INDEX(Variables!$D$5:$D$65,MATCH($A1090,Variables!$A$5:$A$65,0)))&amp;"."&amp;L$5</f>
        <v>egy.mit.ener.oen.bio.e.1</v>
      </c>
      <c r="M1090" s="43">
        <f>INDEX(Inputs!$U$5:$U$132,MATCH($B1090&amp;"|"&amp;$C1090,Inputs!$A$5:$A$132,0))</f>
        <v>0</v>
      </c>
      <c r="N1090" s="44">
        <f t="shared" ref="N1090:Y1090" si="1010">M1090*(1/(1+$G1090))^(1+$E1090)*(1+N$7)^$D1090*(N1072/M1072)^$E1090*((N1072+N1081)/(M1072+M1081))^($F1090*(1+$E1090))</f>
        <v>0</v>
      </c>
      <c r="O1090" s="44">
        <f t="shared" si="1010"/>
        <v>0</v>
      </c>
      <c r="P1090" s="44">
        <f t="shared" si="1010"/>
        <v>0</v>
      </c>
      <c r="Q1090" s="44">
        <f t="shared" si="1010"/>
        <v>0</v>
      </c>
      <c r="R1090" s="44">
        <f t="shared" si="1010"/>
        <v>0</v>
      </c>
      <c r="S1090" s="44">
        <f t="shared" si="1010"/>
        <v>0</v>
      </c>
      <c r="T1090" s="44">
        <f t="shared" si="1010"/>
        <v>0</v>
      </c>
      <c r="U1090" s="44">
        <f t="shared" si="1010"/>
        <v>0</v>
      </c>
      <c r="V1090" s="44">
        <f t="shared" si="1010"/>
        <v>0</v>
      </c>
      <c r="W1090" s="44">
        <f t="shared" si="1010"/>
        <v>0</v>
      </c>
      <c r="X1090" s="44">
        <f t="shared" si="1010"/>
        <v>0</v>
      </c>
      <c r="Y1090" s="44">
        <f t="shared" si="1010"/>
        <v>0</v>
      </c>
      <c r="Z1090" s="45">
        <f>FUELUSE(Y1090,Z1072,Y1072,Z1081,Y1081,Z$7,$D1090,$E1090,$F1090,$G1090)</f>
        <v>0</v>
      </c>
      <c r="AA1090" s="45"/>
      <c r="AB1090" s="23" t="str">
        <f>LOWER(Settings!$C$4)&amp;".mit."&amp;$A1090&amp;IF($C1090="","","."&amp;$C1090&amp;"."&amp;$B1090)&amp;IF(INDEX(Variables!$D$5:$D$65,MATCH($A1090,Variables!$A$5:$A$65,0))="","","."&amp;INDEX(Variables!$D$5:$D$65,MATCH($A1090,Variables!$A$5:$A$65,0)))&amp;"."&amp;AB$5</f>
        <v>egy.mit.ener.oen.bio.e.2</v>
      </c>
      <c r="AC1090" s="43">
        <f>INDEX(Inputs!$U$5:$U$132,MATCH($B1090&amp;"|"&amp;$C1090,Inputs!$A$5:$A$132,0))</f>
        <v>0</v>
      </c>
      <c r="AD1090" s="44">
        <f t="shared" ref="AD1090:AO1090" si="1011">AC1090*(1/(1+$G1090))^(1+$E1090)*(1+AD$7)^$D1090*(AD1072/AC1072)^$E1090*((AD1072+AD1081)/(AC1072+AC1081))^($F1090*(1+$E1090))</f>
        <v>0</v>
      </c>
      <c r="AE1090" s="44">
        <f t="shared" si="1011"/>
        <v>0</v>
      </c>
      <c r="AF1090" s="44">
        <f t="shared" si="1011"/>
        <v>0</v>
      </c>
      <c r="AG1090" s="44">
        <f t="shared" si="1011"/>
        <v>0</v>
      </c>
      <c r="AH1090" s="44">
        <f t="shared" si="1011"/>
        <v>0</v>
      </c>
      <c r="AI1090" s="44">
        <f t="shared" si="1011"/>
        <v>0</v>
      </c>
      <c r="AJ1090" s="44">
        <f t="shared" si="1011"/>
        <v>0</v>
      </c>
      <c r="AK1090" s="44">
        <f t="shared" si="1011"/>
        <v>0</v>
      </c>
      <c r="AL1090" s="44">
        <f t="shared" si="1011"/>
        <v>0</v>
      </c>
      <c r="AM1090" s="44">
        <f t="shared" si="1011"/>
        <v>0</v>
      </c>
      <c r="AN1090" s="44">
        <f t="shared" si="1011"/>
        <v>0</v>
      </c>
      <c r="AO1090" s="44">
        <f t="shared" si="1011"/>
        <v>0</v>
      </c>
      <c r="AP1090" s="45">
        <f>FUELUSE(AO1090,AP1072,AO1072,AP1081,AO1081,AP$7,$D1090,$E1090,$F1090,$G1090)</f>
        <v>0</v>
      </c>
    </row>
    <row r="1091" spans="1:42" hidden="1" outlineLevel="2" x14ac:dyDescent="0.25"/>
    <row r="1093" spans="1:42" x14ac:dyDescent="0.25">
      <c r="A1093" s="18" t="s">
        <v>940</v>
      </c>
      <c r="B1093" s="19"/>
      <c r="C1093" s="19"/>
      <c r="D1093" s="19"/>
      <c r="E1093" s="19"/>
      <c r="F1093" s="19"/>
      <c r="G1093" s="19"/>
      <c r="H1093" s="19"/>
      <c r="I1093" s="19"/>
      <c r="J1093" s="19"/>
      <c r="K1093" s="19"/>
      <c r="L1093" s="19"/>
      <c r="M1093" s="19"/>
      <c r="N1093" s="19"/>
      <c r="O1093" s="19"/>
      <c r="P1093" s="19"/>
      <c r="Q1093" s="19"/>
      <c r="R1093" s="19"/>
      <c r="S1093" s="19"/>
      <c r="T1093" s="19"/>
      <c r="U1093" s="19"/>
      <c r="V1093" s="19"/>
      <c r="W1093" s="19"/>
      <c r="X1093" s="19"/>
      <c r="Y1093" s="19"/>
      <c r="Z1093" s="19"/>
      <c r="AA1093" s="19"/>
      <c r="AB1093" s="19"/>
      <c r="AC1093" s="19"/>
      <c r="AD1093" s="19"/>
      <c r="AE1093" s="19"/>
      <c r="AF1093" s="19"/>
      <c r="AG1093" s="19"/>
      <c r="AH1093" s="19"/>
      <c r="AI1093" s="19"/>
      <c r="AJ1093" s="19"/>
      <c r="AK1093" s="19"/>
      <c r="AL1093" s="19"/>
      <c r="AM1093" s="19"/>
      <c r="AN1093" s="19"/>
      <c r="AO1093" s="19"/>
      <c r="AP1093" s="19"/>
    </row>
    <row r="1094" spans="1:42" x14ac:dyDescent="0.25">
      <c r="A1094" s="7" t="s">
        <v>930</v>
      </c>
      <c r="B1094" s="7" t="s">
        <v>870</v>
      </c>
      <c r="C1094" s="7" t="s">
        <v>870</v>
      </c>
      <c r="H1094" s="7" t="str">
        <f>INDEX(Variables!$B$5:$B$65,MATCH($A1094,Variables!$A$5:$A$65,0))&amp;IF($C1094="",""," | "&amp;INDEX(Mapping!$B$5:$B$26,MATCH($C1094,Mapping!$A$5:$A$26,0))&amp;" | "&amp;INDEX(Mapping!$B$30:$B$41,MATCH($B1094,Mapping!$A$30:$A$41,0)))</f>
        <v>Fuel use | All subsectors | All fuels</v>
      </c>
      <c r="I1094" s="7" t="str">
        <f>INDEX(Variables!$C$5:$C$65,MATCH($A1094,Variables!$A$5:$A$65,0))</f>
        <v>ktoe</v>
      </c>
      <c r="J1094" s="7" t="str">
        <f>INDEX(Variables!$E$5:$E$65,MATCH($A1094,Variables!$A$5:$A$65,0))</f>
        <v>Inputs (base year), CPAT eq. 3.3.3</v>
      </c>
      <c r="K1094" s="7"/>
      <c r="L1094" s="28" t="str">
        <f>LOWER(Settings!$C$4)&amp;".mit."&amp;$A1094&amp;IF($C1094="","","."&amp;$C1094&amp;"."&amp;$B1094)&amp;IF(INDEX(Variables!$D$5:$D$65,MATCH($A1094,Variables!$A$5:$A$65,0))="","","."&amp;INDEX(Variables!$D$5:$D$65,MATCH($A1094,Variables!$A$5:$A$65,0)))&amp;"."&amp;L$5</f>
        <v>egy.mit.ener.all.all.e.1</v>
      </c>
      <c r="M1094" s="41">
        <f t="shared" ref="M1094:Z1094" si="1012">SUMIFS(M$201:M$1091,$A$201:$A$1091,"ener",$B$201:$B$1091,"&lt;&gt;all")</f>
        <v>49745.911729846906</v>
      </c>
      <c r="N1094" s="42">
        <f t="shared" si="1012"/>
        <v>62503.556668434787</v>
      </c>
      <c r="O1094" s="42">
        <f t="shared" si="1012"/>
        <v>68850.063860629918</v>
      </c>
      <c r="P1094" s="42">
        <f t="shared" si="1012"/>
        <v>70591.626047119178</v>
      </c>
      <c r="Q1094" s="42">
        <f t="shared" si="1012"/>
        <v>72187.196660820133</v>
      </c>
      <c r="R1094" s="42">
        <f t="shared" si="1012"/>
        <v>74139.619442644165</v>
      </c>
      <c r="S1094" s="42">
        <f t="shared" si="1012"/>
        <v>76511.352059563898</v>
      </c>
      <c r="T1094" s="42">
        <f t="shared" si="1012"/>
        <v>78813.691185962845</v>
      </c>
      <c r="U1094" s="42">
        <f t="shared" si="1012"/>
        <v>80994.238531102368</v>
      </c>
      <c r="V1094" s="42">
        <f t="shared" si="1012"/>
        <v>83214.462431511944</v>
      </c>
      <c r="W1094" s="42">
        <f t="shared" si="1012"/>
        <v>85468.324612543496</v>
      </c>
      <c r="X1094" s="42">
        <f t="shared" si="1012"/>
        <v>87761.148921260523</v>
      </c>
      <c r="Y1094" s="42">
        <f t="shared" si="1012"/>
        <v>90092.520514395888</v>
      </c>
      <c r="Z1094" s="42">
        <f t="shared" si="1012"/>
        <v>92461.963653500774</v>
      </c>
      <c r="AA1094" s="42"/>
      <c r="AB1094" s="28" t="str">
        <f>LOWER(Settings!$C$4)&amp;".mit."&amp;$A1094&amp;IF($C1094="","","."&amp;$C1094&amp;"."&amp;$B1094)&amp;IF(INDEX(Variables!$D$5:$D$65,MATCH($A1094,Variables!$A$5:$A$65,0))="","","."&amp;INDEX(Variables!$D$5:$D$65,MATCH($A1094,Variables!$A$5:$A$65,0)))&amp;"."&amp;AB$5</f>
        <v>egy.mit.ener.all.all.e.2</v>
      </c>
      <c r="AC1094" s="41">
        <f t="shared" ref="AC1094:AP1094" si="1013">SUMIFS(AC$201:AC$1091,$A$201:$A$1091,"ener",$B$201:$B$1091,"&lt;&gt;all")</f>
        <v>49745.911729846906</v>
      </c>
      <c r="AD1094" s="42">
        <f t="shared" si="1013"/>
        <v>62503.556668434787</v>
      </c>
      <c r="AE1094" s="42">
        <f t="shared" si="1013"/>
        <v>68850.063860629918</v>
      </c>
      <c r="AF1094" s="42">
        <f t="shared" si="1013"/>
        <v>70591.626047119178</v>
      </c>
      <c r="AG1094" s="42">
        <f t="shared" si="1013"/>
        <v>72187.196660820133</v>
      </c>
      <c r="AH1094" s="42">
        <f t="shared" si="1013"/>
        <v>62965.243435891629</v>
      </c>
      <c r="AI1094" s="42">
        <f t="shared" si="1013"/>
        <v>64981.429136469131</v>
      </c>
      <c r="AJ1094" s="42">
        <f t="shared" si="1013"/>
        <v>66938.346003054932</v>
      </c>
      <c r="AK1094" s="42">
        <f t="shared" si="1013"/>
        <v>68791.323947066994</v>
      </c>
      <c r="AL1094" s="42">
        <f t="shared" si="1013"/>
        <v>70678.033240212288</v>
      </c>
      <c r="AM1094" s="42">
        <f t="shared" si="1013"/>
        <v>72594.274132675884</v>
      </c>
      <c r="AN1094" s="42">
        <f t="shared" si="1013"/>
        <v>74543.646120148056</v>
      </c>
      <c r="AO1094" s="42">
        <f t="shared" si="1013"/>
        <v>76525.792252956089</v>
      </c>
      <c r="AP1094" s="42">
        <f t="shared" si="1013"/>
        <v>78540.303624450535</v>
      </c>
    </row>
    <row r="1096" spans="1:42" outlineLevel="1" x14ac:dyDescent="0.25">
      <c r="A1096" s="5" t="s">
        <v>930</v>
      </c>
      <c r="B1096" s="5" t="s">
        <v>870</v>
      </c>
      <c r="C1096" s="5" t="s">
        <v>880</v>
      </c>
      <c r="H1096" s="5" t="str">
        <f>INDEX(Variables!$B$5:$B$65,MATCH($A1096,Variables!$A$5:$A$65,0))&amp;IF($C1096="",""," | "&amp;INDEX(Mapping!$B$5:$B$26,MATCH($C1096,Mapping!$A$5:$A$26,0))&amp;" | "&amp;INDEX(Mapping!$B$30:$B$41,MATCH($B1096,Mapping!$A$30:$A$41,0)))</f>
        <v>Fuel use | Road | All fuels</v>
      </c>
      <c r="I1096" s="5" t="str">
        <f>INDEX(Variables!$C$5:$C$65,MATCH($A1096,Variables!$A$5:$A$65,0))</f>
        <v>ktoe</v>
      </c>
      <c r="J1096" s="5" t="str">
        <f>INDEX(Variables!$E$5:$E$65,MATCH($A1096,Variables!$A$5:$A$65,0))</f>
        <v>Inputs (base year), CPAT eq. 3.3.3</v>
      </c>
      <c r="K1096" s="5"/>
      <c r="L1096" s="23" t="str">
        <f>LOWER(Settings!$C$4)&amp;".mit."&amp;$A1096&amp;IF($C1096="","","."&amp;$C1096&amp;"."&amp;$B1096)&amp;IF(INDEX(Variables!$D$5:$D$65,MATCH($A1096,Variables!$A$5:$A$65,0))="","","."&amp;INDEX(Variables!$D$5:$D$65,MATCH($A1096,Variables!$A$5:$A$65,0)))&amp;"."&amp;L$5</f>
        <v>egy.mit.ener.rod.all.e.1</v>
      </c>
      <c r="M1096" s="43">
        <f t="shared" ref="M1096:Z1105" si="1014">SUMIFS(M$201:M$1091,$A$201:$A$1091,"ener",$C$201:$C$1091,$C1096,$B$201:$B$1091,"&lt;&gt;all")</f>
        <v>18326.632496005255</v>
      </c>
      <c r="N1096" s="44">
        <f t="shared" si="1014"/>
        <v>23194.741271033792</v>
      </c>
      <c r="O1096" s="44">
        <f t="shared" si="1014"/>
        <v>25781.215390257948</v>
      </c>
      <c r="P1096" s="44">
        <f t="shared" si="1014"/>
        <v>26330.456834204942</v>
      </c>
      <c r="Q1096" s="44">
        <f t="shared" si="1014"/>
        <v>26866.388521830966</v>
      </c>
      <c r="R1096" s="44">
        <f t="shared" si="1014"/>
        <v>27512.695253668528</v>
      </c>
      <c r="S1096" s="44">
        <f t="shared" si="1014"/>
        <v>28296.330278180369</v>
      </c>
      <c r="T1096" s="44">
        <f t="shared" si="1014"/>
        <v>29047.980186450281</v>
      </c>
      <c r="U1096" s="44">
        <f t="shared" si="1014"/>
        <v>29749.906409715652</v>
      </c>
      <c r="V1096" s="44">
        <f t="shared" si="1014"/>
        <v>30459.152036237872</v>
      </c>
      <c r="W1096" s="44">
        <f t="shared" si="1014"/>
        <v>31175.424582793974</v>
      </c>
      <c r="X1096" s="44">
        <f t="shared" si="1014"/>
        <v>31898.417059788379</v>
      </c>
      <c r="Y1096" s="44">
        <f t="shared" si="1014"/>
        <v>32627.808012947382</v>
      </c>
      <c r="Z1096" s="44">
        <f t="shared" si="1014"/>
        <v>33363.261590647948</v>
      </c>
      <c r="AA1096" s="44"/>
      <c r="AB1096" s="23" t="str">
        <f>LOWER(Settings!$C$4)&amp;".mit."&amp;$A1096&amp;IF($C1096="","","."&amp;$C1096&amp;"."&amp;$B1096)&amp;IF(INDEX(Variables!$D$5:$D$65,MATCH($A1096,Variables!$A$5:$A$65,0))="","","."&amp;INDEX(Variables!$D$5:$D$65,MATCH($A1096,Variables!$A$5:$A$65,0)))&amp;"."&amp;AB$5</f>
        <v>egy.mit.ener.rod.all.e.2</v>
      </c>
      <c r="AC1096" s="43">
        <f t="shared" ref="AC1096:AP1105" si="1015">SUMIFS(AC$201:AC$1091,$A$201:$A$1091,"ener",$C$201:$C$1091,$C1096,$B$201:$B$1091,"&lt;&gt;all")</f>
        <v>18326.632496005255</v>
      </c>
      <c r="AD1096" s="44">
        <f t="shared" si="1015"/>
        <v>23194.741271033792</v>
      </c>
      <c r="AE1096" s="44">
        <f t="shared" si="1015"/>
        <v>25781.215390257948</v>
      </c>
      <c r="AF1096" s="44">
        <f t="shared" si="1015"/>
        <v>26330.456834204942</v>
      </c>
      <c r="AG1096" s="44">
        <f t="shared" si="1015"/>
        <v>26866.388521830966</v>
      </c>
      <c r="AH1096" s="44">
        <f t="shared" si="1015"/>
        <v>24672.465161714899</v>
      </c>
      <c r="AI1096" s="44">
        <f t="shared" si="1015"/>
        <v>25376.8360018284</v>
      </c>
      <c r="AJ1096" s="44">
        <f t="shared" si="1015"/>
        <v>26052.508554427361</v>
      </c>
      <c r="AK1096" s="44">
        <f t="shared" si="1015"/>
        <v>26683.535182309941</v>
      </c>
      <c r="AL1096" s="44">
        <f t="shared" si="1015"/>
        <v>27321.17683625385</v>
      </c>
      <c r="AM1096" s="44">
        <f t="shared" si="1015"/>
        <v>27965.17092503106</v>
      </c>
      <c r="AN1096" s="44">
        <f t="shared" si="1015"/>
        <v>28615.241767541411</v>
      </c>
      <c r="AO1096" s="44">
        <f t="shared" si="1015"/>
        <v>29271.100628775894</v>
      </c>
      <c r="AP1096" s="44">
        <f t="shared" si="1015"/>
        <v>29932.445778905756</v>
      </c>
    </row>
    <row r="1097" spans="1:42" outlineLevel="1" x14ac:dyDescent="0.25">
      <c r="A1097" s="5" t="s">
        <v>930</v>
      </c>
      <c r="B1097" s="5" t="s">
        <v>870</v>
      </c>
      <c r="C1097" s="5" t="s">
        <v>881</v>
      </c>
      <c r="H1097" s="5" t="str">
        <f>INDEX(Variables!$B$5:$B$65,MATCH($A1097,Variables!$A$5:$A$65,0))&amp;IF($C1097="",""," | "&amp;INDEX(Mapping!$B$5:$B$26,MATCH($C1097,Mapping!$A$5:$A$26,0))&amp;" | "&amp;INDEX(Mapping!$B$30:$B$41,MATCH($B1097,Mapping!$A$30:$A$41,0)))</f>
        <v>Fuel use | Rail | All fuels</v>
      </c>
      <c r="I1097" s="5" t="str">
        <f>INDEX(Variables!$C$5:$C$65,MATCH($A1097,Variables!$A$5:$A$65,0))</f>
        <v>ktoe</v>
      </c>
      <c r="J1097" s="5" t="str">
        <f>INDEX(Variables!$E$5:$E$65,MATCH($A1097,Variables!$A$5:$A$65,0))</f>
        <v>Inputs (base year), CPAT eq. 3.3.3</v>
      </c>
      <c r="K1097" s="5"/>
      <c r="L1097" s="23" t="str">
        <f>LOWER(Settings!$C$4)&amp;".mit."&amp;$A1097&amp;IF($C1097="","","."&amp;$C1097&amp;"."&amp;$B1097)&amp;IF(INDEX(Variables!$D$5:$D$65,MATCH($A1097,Variables!$A$5:$A$65,0))="","","."&amp;INDEX(Variables!$D$5:$D$65,MATCH($A1097,Variables!$A$5:$A$65,0)))&amp;"."&amp;L$5</f>
        <v>egy.mit.ener.ral.all.e.1</v>
      </c>
      <c r="M1097" s="43">
        <f t="shared" si="1014"/>
        <v>0</v>
      </c>
      <c r="N1097" s="44">
        <f t="shared" si="1014"/>
        <v>0</v>
      </c>
      <c r="O1097" s="44">
        <f t="shared" si="1014"/>
        <v>0</v>
      </c>
      <c r="P1097" s="44">
        <f t="shared" si="1014"/>
        <v>0</v>
      </c>
      <c r="Q1097" s="44">
        <f t="shared" si="1014"/>
        <v>0</v>
      </c>
      <c r="R1097" s="44">
        <f t="shared" si="1014"/>
        <v>0</v>
      </c>
      <c r="S1097" s="44">
        <f t="shared" si="1014"/>
        <v>0</v>
      </c>
      <c r="T1097" s="44">
        <f t="shared" si="1014"/>
        <v>0</v>
      </c>
      <c r="U1097" s="44">
        <f t="shared" si="1014"/>
        <v>0</v>
      </c>
      <c r="V1097" s="44">
        <f t="shared" si="1014"/>
        <v>0</v>
      </c>
      <c r="W1097" s="44">
        <f t="shared" si="1014"/>
        <v>0</v>
      </c>
      <c r="X1097" s="44">
        <f t="shared" si="1014"/>
        <v>0</v>
      </c>
      <c r="Y1097" s="44">
        <f t="shared" si="1014"/>
        <v>0</v>
      </c>
      <c r="Z1097" s="44">
        <f t="shared" si="1014"/>
        <v>0</v>
      </c>
      <c r="AA1097" s="44"/>
      <c r="AB1097" s="23" t="str">
        <f>LOWER(Settings!$C$4)&amp;".mit."&amp;$A1097&amp;IF($C1097="","","."&amp;$C1097&amp;"."&amp;$B1097)&amp;IF(INDEX(Variables!$D$5:$D$65,MATCH($A1097,Variables!$A$5:$A$65,0))="","","."&amp;INDEX(Variables!$D$5:$D$65,MATCH($A1097,Variables!$A$5:$A$65,0)))&amp;"."&amp;AB$5</f>
        <v>egy.mit.ener.ral.all.e.2</v>
      </c>
      <c r="AC1097" s="43">
        <f t="shared" si="1015"/>
        <v>0</v>
      </c>
      <c r="AD1097" s="44">
        <f t="shared" si="1015"/>
        <v>0</v>
      </c>
      <c r="AE1097" s="44">
        <f t="shared" si="1015"/>
        <v>0</v>
      </c>
      <c r="AF1097" s="44">
        <f t="shared" si="1015"/>
        <v>0</v>
      </c>
      <c r="AG1097" s="44">
        <f t="shared" si="1015"/>
        <v>0</v>
      </c>
      <c r="AH1097" s="44">
        <f t="shared" si="1015"/>
        <v>0</v>
      </c>
      <c r="AI1097" s="44">
        <f t="shared" si="1015"/>
        <v>0</v>
      </c>
      <c r="AJ1097" s="44">
        <f t="shared" si="1015"/>
        <v>0</v>
      </c>
      <c r="AK1097" s="44">
        <f t="shared" si="1015"/>
        <v>0</v>
      </c>
      <c r="AL1097" s="44">
        <f t="shared" si="1015"/>
        <v>0</v>
      </c>
      <c r="AM1097" s="44">
        <f t="shared" si="1015"/>
        <v>0</v>
      </c>
      <c r="AN1097" s="44">
        <f t="shared" si="1015"/>
        <v>0</v>
      </c>
      <c r="AO1097" s="44">
        <f t="shared" si="1015"/>
        <v>0</v>
      </c>
      <c r="AP1097" s="44">
        <f t="shared" si="1015"/>
        <v>0</v>
      </c>
    </row>
    <row r="1098" spans="1:42" outlineLevel="1" x14ac:dyDescent="0.25">
      <c r="A1098" s="5" t="s">
        <v>930</v>
      </c>
      <c r="B1098" s="5" t="s">
        <v>870</v>
      </c>
      <c r="C1098" s="5" t="s">
        <v>882</v>
      </c>
      <c r="H1098" s="5" t="str">
        <f>INDEX(Variables!$B$5:$B$65,MATCH($A1098,Variables!$A$5:$A$65,0))&amp;IF($C1098="",""," | "&amp;INDEX(Mapping!$B$5:$B$26,MATCH($C1098,Mapping!$A$5:$A$26,0))&amp;" | "&amp;INDEX(Mapping!$B$30:$B$41,MATCH($B1098,Mapping!$A$30:$A$41,0)))</f>
        <v>Fuel use | Domestic aviation | All fuels</v>
      </c>
      <c r="I1098" s="5" t="str">
        <f>INDEX(Variables!$C$5:$C$65,MATCH($A1098,Variables!$A$5:$A$65,0))</f>
        <v>ktoe</v>
      </c>
      <c r="J1098" s="5" t="str">
        <f>INDEX(Variables!$E$5:$E$65,MATCH($A1098,Variables!$A$5:$A$65,0))</f>
        <v>Inputs (base year), CPAT eq. 3.3.3</v>
      </c>
      <c r="K1098" s="5"/>
      <c r="L1098" s="23" t="str">
        <f>LOWER(Settings!$C$4)&amp;".mit."&amp;$A1098&amp;IF($C1098="","","."&amp;$C1098&amp;"."&amp;$B1098)&amp;IF(INDEX(Variables!$D$5:$D$65,MATCH($A1098,Variables!$A$5:$A$65,0))="","","."&amp;INDEX(Variables!$D$5:$D$65,MATCH($A1098,Variables!$A$5:$A$65,0)))&amp;"."&amp;L$5</f>
        <v>egy.mit.ener.avi.all.e.1</v>
      </c>
      <c r="M1098" s="43">
        <f t="shared" si="1014"/>
        <v>0</v>
      </c>
      <c r="N1098" s="44">
        <f t="shared" si="1014"/>
        <v>0</v>
      </c>
      <c r="O1098" s="44">
        <f t="shared" si="1014"/>
        <v>0</v>
      </c>
      <c r="P1098" s="44">
        <f t="shared" si="1014"/>
        <v>0</v>
      </c>
      <c r="Q1098" s="44">
        <f t="shared" si="1014"/>
        <v>0</v>
      </c>
      <c r="R1098" s="44">
        <f t="shared" si="1014"/>
        <v>0</v>
      </c>
      <c r="S1098" s="44">
        <f t="shared" si="1014"/>
        <v>0</v>
      </c>
      <c r="T1098" s="44">
        <f t="shared" si="1014"/>
        <v>0</v>
      </c>
      <c r="U1098" s="44">
        <f t="shared" si="1014"/>
        <v>0</v>
      </c>
      <c r="V1098" s="44">
        <f t="shared" si="1014"/>
        <v>0</v>
      </c>
      <c r="W1098" s="44">
        <f t="shared" si="1014"/>
        <v>0</v>
      </c>
      <c r="X1098" s="44">
        <f t="shared" si="1014"/>
        <v>0</v>
      </c>
      <c r="Y1098" s="44">
        <f t="shared" si="1014"/>
        <v>0</v>
      </c>
      <c r="Z1098" s="44">
        <f t="shared" si="1014"/>
        <v>0</v>
      </c>
      <c r="AA1098" s="44"/>
      <c r="AB1098" s="23" t="str">
        <f>LOWER(Settings!$C$4)&amp;".mit."&amp;$A1098&amp;IF($C1098="","","."&amp;$C1098&amp;"."&amp;$B1098)&amp;IF(INDEX(Variables!$D$5:$D$65,MATCH($A1098,Variables!$A$5:$A$65,0))="","","."&amp;INDEX(Variables!$D$5:$D$65,MATCH($A1098,Variables!$A$5:$A$65,0)))&amp;"."&amp;AB$5</f>
        <v>egy.mit.ener.avi.all.e.2</v>
      </c>
      <c r="AC1098" s="43">
        <f t="shared" si="1015"/>
        <v>0</v>
      </c>
      <c r="AD1098" s="44">
        <f t="shared" si="1015"/>
        <v>0</v>
      </c>
      <c r="AE1098" s="44">
        <f t="shared" si="1015"/>
        <v>0</v>
      </c>
      <c r="AF1098" s="44">
        <f t="shared" si="1015"/>
        <v>0</v>
      </c>
      <c r="AG1098" s="44">
        <f t="shared" si="1015"/>
        <v>0</v>
      </c>
      <c r="AH1098" s="44">
        <f t="shared" si="1015"/>
        <v>0</v>
      </c>
      <c r="AI1098" s="44">
        <f t="shared" si="1015"/>
        <v>0</v>
      </c>
      <c r="AJ1098" s="44">
        <f t="shared" si="1015"/>
        <v>0</v>
      </c>
      <c r="AK1098" s="44">
        <f t="shared" si="1015"/>
        <v>0</v>
      </c>
      <c r="AL1098" s="44">
        <f t="shared" si="1015"/>
        <v>0</v>
      </c>
      <c r="AM1098" s="44">
        <f t="shared" si="1015"/>
        <v>0</v>
      </c>
      <c r="AN1098" s="44">
        <f t="shared" si="1015"/>
        <v>0</v>
      </c>
      <c r="AO1098" s="44">
        <f t="shared" si="1015"/>
        <v>0</v>
      </c>
      <c r="AP1098" s="44">
        <f t="shared" si="1015"/>
        <v>0</v>
      </c>
    </row>
    <row r="1099" spans="1:42" outlineLevel="1" x14ac:dyDescent="0.25">
      <c r="A1099" s="5" t="s">
        <v>930</v>
      </c>
      <c r="B1099" s="5" t="s">
        <v>870</v>
      </c>
      <c r="C1099" s="5" t="s">
        <v>883</v>
      </c>
      <c r="H1099" s="5" t="str">
        <f>INDEX(Variables!$B$5:$B$65,MATCH($A1099,Variables!$A$5:$A$65,0))&amp;IF($C1099="",""," | "&amp;INDEX(Mapping!$B$5:$B$26,MATCH($C1099,Mapping!$A$5:$A$26,0))&amp;" | "&amp;INDEX(Mapping!$B$30:$B$41,MATCH($B1099,Mapping!$A$30:$A$41,0)))</f>
        <v>Fuel use | Domestic navigation | All fuels</v>
      </c>
      <c r="I1099" s="5" t="str">
        <f>INDEX(Variables!$C$5:$C$65,MATCH($A1099,Variables!$A$5:$A$65,0))</f>
        <v>ktoe</v>
      </c>
      <c r="J1099" s="5" t="str">
        <f>INDEX(Variables!$E$5:$E$65,MATCH($A1099,Variables!$A$5:$A$65,0))</f>
        <v>Inputs (base year), CPAT eq. 3.3.3</v>
      </c>
      <c r="K1099" s="5"/>
      <c r="L1099" s="23" t="str">
        <f>LOWER(Settings!$C$4)&amp;".mit."&amp;$A1099&amp;IF($C1099="","","."&amp;$C1099&amp;"."&amp;$B1099)&amp;IF(INDEX(Variables!$D$5:$D$65,MATCH($A1099,Variables!$A$5:$A$65,0))="","","."&amp;INDEX(Variables!$D$5:$D$65,MATCH($A1099,Variables!$A$5:$A$65,0)))&amp;"."&amp;L$5</f>
        <v>egy.mit.ener.nav.all.e.1</v>
      </c>
      <c r="M1099" s="43">
        <f t="shared" si="1014"/>
        <v>290.70949716970898</v>
      </c>
      <c r="N1099" s="44">
        <f t="shared" si="1014"/>
        <v>339.47249627385787</v>
      </c>
      <c r="O1099" s="44">
        <f t="shared" si="1014"/>
        <v>369.71736462132992</v>
      </c>
      <c r="P1099" s="44">
        <f t="shared" si="1014"/>
        <v>379.99680888388963</v>
      </c>
      <c r="Q1099" s="44">
        <f t="shared" si="1014"/>
        <v>390.10501204848259</v>
      </c>
      <c r="R1099" s="44">
        <f t="shared" si="1014"/>
        <v>402.29297179616026</v>
      </c>
      <c r="S1099" s="44">
        <f t="shared" si="1014"/>
        <v>417.0957221309273</v>
      </c>
      <c r="T1099" s="44">
        <f t="shared" si="1014"/>
        <v>431.43087737211516</v>
      </c>
      <c r="U1099" s="44">
        <f t="shared" si="1014"/>
        <v>444.95295221946253</v>
      </c>
      <c r="V1099" s="44">
        <f t="shared" si="1014"/>
        <v>458.71275084098511</v>
      </c>
      <c r="W1099" s="44">
        <f t="shared" si="1014"/>
        <v>472.70619523034327</v>
      </c>
      <c r="X1099" s="44">
        <f t="shared" si="1014"/>
        <v>486.92878462430997</v>
      </c>
      <c r="Y1099" s="44">
        <f t="shared" si="1014"/>
        <v>501.37558972207694</v>
      </c>
      <c r="Z1099" s="44">
        <f t="shared" si="1014"/>
        <v>516.04124762153617</v>
      </c>
      <c r="AA1099" s="44"/>
      <c r="AB1099" s="23" t="str">
        <f>LOWER(Settings!$C$4)&amp;".mit."&amp;$A1099&amp;IF($C1099="","","."&amp;$C1099&amp;"."&amp;$B1099)&amp;IF(INDEX(Variables!$D$5:$D$65,MATCH($A1099,Variables!$A$5:$A$65,0))="","","."&amp;INDEX(Variables!$D$5:$D$65,MATCH($A1099,Variables!$A$5:$A$65,0)))&amp;"."&amp;AB$5</f>
        <v>egy.mit.ener.nav.all.e.2</v>
      </c>
      <c r="AC1099" s="43">
        <f t="shared" si="1015"/>
        <v>290.70949716970898</v>
      </c>
      <c r="AD1099" s="44">
        <f t="shared" si="1015"/>
        <v>339.47249627385787</v>
      </c>
      <c r="AE1099" s="44">
        <f t="shared" si="1015"/>
        <v>369.71736462132992</v>
      </c>
      <c r="AF1099" s="44">
        <f t="shared" si="1015"/>
        <v>379.99680888388963</v>
      </c>
      <c r="AG1099" s="44">
        <f t="shared" si="1015"/>
        <v>390.10501204848259</v>
      </c>
      <c r="AH1099" s="44">
        <f t="shared" si="1015"/>
        <v>334.59328711787009</v>
      </c>
      <c r="AI1099" s="44">
        <f t="shared" si="1015"/>
        <v>346.90496353314796</v>
      </c>
      <c r="AJ1099" s="44">
        <f t="shared" si="1015"/>
        <v>358.82773387655919</v>
      </c>
      <c r="AK1099" s="44">
        <f t="shared" si="1015"/>
        <v>370.07425268007512</v>
      </c>
      <c r="AL1099" s="44">
        <f t="shared" si="1015"/>
        <v>381.51849002357011</v>
      </c>
      <c r="AM1099" s="44">
        <f t="shared" si="1015"/>
        <v>393.15705416609472</v>
      </c>
      <c r="AN1099" s="44">
        <f t="shared" si="1015"/>
        <v>404.98620175325743</v>
      </c>
      <c r="AO1099" s="44">
        <f t="shared" si="1015"/>
        <v>417.00183300933202</v>
      </c>
      <c r="AP1099" s="44">
        <f t="shared" si="1015"/>
        <v>429.19948752568433</v>
      </c>
    </row>
    <row r="1100" spans="1:42" outlineLevel="1" x14ac:dyDescent="0.25">
      <c r="A1100" s="5" t="s">
        <v>930</v>
      </c>
      <c r="B1100" s="5" t="s">
        <v>870</v>
      </c>
      <c r="C1100" s="5" t="s">
        <v>884</v>
      </c>
      <c r="H1100" s="5" t="str">
        <f>INDEX(Variables!$B$5:$B$65,MATCH($A1100,Variables!$A$5:$A$65,0))&amp;IF($C1100="",""," | "&amp;INDEX(Mapping!$B$5:$B$26,MATCH($C1100,Mapping!$A$5:$A$26,0))&amp;" | "&amp;INDEX(Mapping!$B$30:$B$41,MATCH($B1100,Mapping!$A$30:$A$41,0)))</f>
        <v>Fuel use | Residential | All fuels</v>
      </c>
      <c r="I1100" s="5" t="str">
        <f>INDEX(Variables!$C$5:$C$65,MATCH($A1100,Variables!$A$5:$A$65,0))</f>
        <v>ktoe</v>
      </c>
      <c r="J1100" s="5" t="str">
        <f>INDEX(Variables!$E$5:$E$65,MATCH($A1100,Variables!$A$5:$A$65,0))</f>
        <v>Inputs (base year), CPAT eq. 3.3.3</v>
      </c>
      <c r="K1100" s="5"/>
      <c r="L1100" s="23" t="str">
        <f>LOWER(Settings!$C$4)&amp;".mit."&amp;$A1100&amp;IF($C1100="","","."&amp;$C1100&amp;"."&amp;$B1100)&amp;IF(INDEX(Variables!$D$5:$D$65,MATCH($A1100,Variables!$A$5:$A$65,0))="","","."&amp;INDEX(Variables!$D$5:$D$65,MATCH($A1100,Variables!$A$5:$A$65,0)))&amp;"."&amp;L$5</f>
        <v>egy.mit.ener.res.all.e.1</v>
      </c>
      <c r="M1100" s="43">
        <f t="shared" si="1014"/>
        <v>6801.9889961336394</v>
      </c>
      <c r="N1100" s="44">
        <f t="shared" si="1014"/>
        <v>8698.3683773286339</v>
      </c>
      <c r="O1100" s="44">
        <f t="shared" si="1014"/>
        <v>9967.3429488377897</v>
      </c>
      <c r="P1100" s="44">
        <f t="shared" si="1014"/>
        <v>10083.901041427618</v>
      </c>
      <c r="Q1100" s="44">
        <f t="shared" si="1014"/>
        <v>10196.62210922769</v>
      </c>
      <c r="R1100" s="44">
        <f t="shared" si="1014"/>
        <v>10332.803881040858</v>
      </c>
      <c r="S1100" s="44">
        <f t="shared" si="1014"/>
        <v>10497.737991791653</v>
      </c>
      <c r="T1100" s="44">
        <f t="shared" si="1014"/>
        <v>10654.323757585669</v>
      </c>
      <c r="U1100" s="44">
        <f t="shared" si="1014"/>
        <v>10799.017285683038</v>
      </c>
      <c r="V1100" s="44">
        <f t="shared" si="1014"/>
        <v>10944.177634214468</v>
      </c>
      <c r="W1100" s="44">
        <f t="shared" si="1014"/>
        <v>11089.745271790038</v>
      </c>
      <c r="X1100" s="44">
        <f t="shared" si="1014"/>
        <v>11235.669612954087</v>
      </c>
      <c r="Y1100" s="44">
        <f t="shared" si="1014"/>
        <v>11381.893412064121</v>
      </c>
      <c r="Z1100" s="44">
        <f t="shared" si="1014"/>
        <v>11528.358011650831</v>
      </c>
      <c r="AA1100" s="44"/>
      <c r="AB1100" s="23" t="str">
        <f>LOWER(Settings!$C$4)&amp;".mit."&amp;$A1100&amp;IF($C1100="","","."&amp;$C1100&amp;"."&amp;$B1100)&amp;IF(INDEX(Variables!$D$5:$D$65,MATCH($A1100,Variables!$A$5:$A$65,0))="","","."&amp;INDEX(Variables!$D$5:$D$65,MATCH($A1100,Variables!$A$5:$A$65,0)))&amp;"."&amp;AB$5</f>
        <v>egy.mit.ener.res.all.e.2</v>
      </c>
      <c r="AC1100" s="43">
        <f t="shared" si="1015"/>
        <v>6801.9889961336394</v>
      </c>
      <c r="AD1100" s="44">
        <f t="shared" si="1015"/>
        <v>8698.3683773286339</v>
      </c>
      <c r="AE1100" s="44">
        <f t="shared" si="1015"/>
        <v>9967.3429488377897</v>
      </c>
      <c r="AF1100" s="44">
        <f t="shared" si="1015"/>
        <v>10083.901041427618</v>
      </c>
      <c r="AG1100" s="44">
        <f t="shared" si="1015"/>
        <v>10196.62210922769</v>
      </c>
      <c r="AH1100" s="44">
        <f t="shared" si="1015"/>
        <v>8335.1952079264338</v>
      </c>
      <c r="AI1100" s="44">
        <f t="shared" si="1015"/>
        <v>8464.7325246992277</v>
      </c>
      <c r="AJ1100" s="44">
        <f t="shared" si="1015"/>
        <v>8587.7015616593253</v>
      </c>
      <c r="AK1100" s="44">
        <f t="shared" si="1015"/>
        <v>8701.3135220059594</v>
      </c>
      <c r="AL1100" s="44">
        <f t="shared" si="1015"/>
        <v>8815.2964837055461</v>
      </c>
      <c r="AM1100" s="44">
        <f t="shared" si="1015"/>
        <v>8929.6037422164518</v>
      </c>
      <c r="AN1100" s="44">
        <f t="shared" si="1015"/>
        <v>9044.195769723643</v>
      </c>
      <c r="AO1100" s="44">
        <f t="shared" si="1015"/>
        <v>9159.0277121474101</v>
      </c>
      <c r="AP1100" s="44">
        <f t="shared" si="1015"/>
        <v>9274.0535942688002</v>
      </c>
    </row>
    <row r="1101" spans="1:42" outlineLevel="1" x14ac:dyDescent="0.25">
      <c r="A1101" s="5" t="s">
        <v>930</v>
      </c>
      <c r="B1101" s="5" t="s">
        <v>870</v>
      </c>
      <c r="C1101" s="5" t="s">
        <v>885</v>
      </c>
      <c r="H1101" s="5" t="str">
        <f>INDEX(Variables!$B$5:$B$65,MATCH($A1101,Variables!$A$5:$A$65,0))&amp;IF($C1101="",""," | "&amp;INDEX(Mapping!$B$5:$B$26,MATCH($C1101,Mapping!$A$5:$A$26,0))&amp;" | "&amp;INDEX(Mapping!$B$30:$B$41,MATCH($B1101,Mapping!$A$30:$A$41,0)))</f>
        <v>Fuel use | Food &amp; forestry | All fuels</v>
      </c>
      <c r="I1101" s="5" t="str">
        <f>INDEX(Variables!$C$5:$C$65,MATCH($A1101,Variables!$A$5:$A$65,0))</f>
        <v>ktoe</v>
      </c>
      <c r="J1101" s="5" t="str">
        <f>INDEX(Variables!$E$5:$E$65,MATCH($A1101,Variables!$A$5:$A$65,0))</f>
        <v>Inputs (base year), CPAT eq. 3.3.3</v>
      </c>
      <c r="K1101" s="5"/>
      <c r="L1101" s="23" t="str">
        <f>LOWER(Settings!$C$4)&amp;".mit."&amp;$A1101&amp;IF($C1101="","","."&amp;$C1101&amp;"."&amp;$B1101)&amp;IF(INDEX(Variables!$D$5:$D$65,MATCH($A1101,Variables!$A$5:$A$65,0))="","","."&amp;INDEX(Variables!$D$5:$D$65,MATCH($A1101,Variables!$A$5:$A$65,0)))&amp;"."&amp;L$5</f>
        <v>egy.mit.ener.foo.all.e.1</v>
      </c>
      <c r="M1101" s="43">
        <f t="shared" si="1014"/>
        <v>927.36602467254556</v>
      </c>
      <c r="N1101" s="44">
        <f t="shared" si="1014"/>
        <v>1423.385572428429</v>
      </c>
      <c r="O1101" s="44">
        <f t="shared" si="1014"/>
        <v>1636.2784238996678</v>
      </c>
      <c r="P1101" s="44">
        <f t="shared" si="1014"/>
        <v>1669.3343637127914</v>
      </c>
      <c r="Q1101" s="44">
        <f t="shared" si="1014"/>
        <v>1701.8120547135391</v>
      </c>
      <c r="R1101" s="44">
        <f t="shared" si="1014"/>
        <v>1739.8214967561119</v>
      </c>
      <c r="S1101" s="44">
        <f t="shared" si="1014"/>
        <v>1784.6613938617613</v>
      </c>
      <c r="T1101" s="44">
        <f t="shared" si="1014"/>
        <v>1827.9770725780243</v>
      </c>
      <c r="U1101" s="44">
        <f t="shared" si="1014"/>
        <v>1868.9175414706228</v>
      </c>
      <c r="V1101" s="44">
        <f t="shared" si="1014"/>
        <v>1910.2906252288303</v>
      </c>
      <c r="W1101" s="44">
        <f t="shared" si="1014"/>
        <v>1952.0844420218004</v>
      </c>
      <c r="X1101" s="44">
        <f t="shared" si="1014"/>
        <v>1994.2865082844216</v>
      </c>
      <c r="Y1101" s="44">
        <f t="shared" si="1014"/>
        <v>2036.8837380061109</v>
      </c>
      <c r="Z1101" s="44">
        <f t="shared" si="1014"/>
        <v>2079.8624427929362</v>
      </c>
      <c r="AA1101" s="44"/>
      <c r="AB1101" s="23" t="str">
        <f>LOWER(Settings!$C$4)&amp;".mit."&amp;$A1101&amp;IF($C1101="","","."&amp;$C1101&amp;"."&amp;$B1101)&amp;IF(INDEX(Variables!$D$5:$D$65,MATCH($A1101,Variables!$A$5:$A$65,0))="","","."&amp;INDEX(Variables!$D$5:$D$65,MATCH($A1101,Variables!$A$5:$A$65,0)))&amp;"."&amp;AB$5</f>
        <v>egy.mit.ener.foo.all.e.2</v>
      </c>
      <c r="AC1101" s="43">
        <f t="shared" si="1015"/>
        <v>927.36602467254556</v>
      </c>
      <c r="AD1101" s="44">
        <f t="shared" si="1015"/>
        <v>1423.385572428429</v>
      </c>
      <c r="AE1101" s="44">
        <f t="shared" si="1015"/>
        <v>1636.2784238996678</v>
      </c>
      <c r="AF1101" s="44">
        <f t="shared" si="1015"/>
        <v>1669.3343637127914</v>
      </c>
      <c r="AG1101" s="44">
        <f t="shared" si="1015"/>
        <v>1701.8120547135391</v>
      </c>
      <c r="AH1101" s="44">
        <f t="shared" si="1015"/>
        <v>1372.6676213876967</v>
      </c>
      <c r="AI1101" s="44">
        <f t="shared" si="1015"/>
        <v>1408.0456592106937</v>
      </c>
      <c r="AJ1101" s="44">
        <f t="shared" si="1015"/>
        <v>1442.2211345318619</v>
      </c>
      <c r="AK1101" s="44">
        <f t="shared" si="1015"/>
        <v>1474.5226225291092</v>
      </c>
      <c r="AL1101" s="44">
        <f t="shared" si="1015"/>
        <v>1507.165459859285</v>
      </c>
      <c r="AM1101" s="44">
        <f t="shared" si="1015"/>
        <v>1540.1402723522683</v>
      </c>
      <c r="AN1101" s="44">
        <f t="shared" si="1015"/>
        <v>1573.4372110498168</v>
      </c>
      <c r="AO1101" s="44">
        <f t="shared" si="1015"/>
        <v>1607.0459516427666</v>
      </c>
      <c r="AP1101" s="44">
        <f t="shared" si="1015"/>
        <v>1640.955694518402</v>
      </c>
    </row>
    <row r="1102" spans="1:42" outlineLevel="1" x14ac:dyDescent="0.25">
      <c r="A1102" s="5" t="s">
        <v>930</v>
      </c>
      <c r="B1102" s="5" t="s">
        <v>870</v>
      </c>
      <c r="C1102" s="5" t="s">
        <v>886</v>
      </c>
      <c r="H1102" s="5" t="str">
        <f>INDEX(Variables!$B$5:$B$65,MATCH($A1102,Variables!$A$5:$A$65,0))&amp;IF($C1102="",""," | "&amp;INDEX(Mapping!$B$5:$B$26,MATCH($C1102,Mapping!$A$5:$A$26,0))&amp;" | "&amp;INDEX(Mapping!$B$30:$B$41,MATCH($B1102,Mapping!$A$30:$A$41,0)))</f>
        <v>Fuel use | Services (public &amp; private) | All fuels</v>
      </c>
      <c r="I1102" s="5" t="str">
        <f>INDEX(Variables!$C$5:$C$65,MATCH($A1102,Variables!$A$5:$A$65,0))</f>
        <v>ktoe</v>
      </c>
      <c r="J1102" s="5" t="str">
        <f>INDEX(Variables!$E$5:$E$65,MATCH($A1102,Variables!$A$5:$A$65,0))</f>
        <v>Inputs (base year), CPAT eq. 3.3.3</v>
      </c>
      <c r="K1102" s="5"/>
      <c r="L1102" s="23" t="str">
        <f>LOWER(Settings!$C$4)&amp;".mit."&amp;$A1102&amp;IF($C1102="","","."&amp;$C1102&amp;"."&amp;$B1102)&amp;IF(INDEX(Variables!$D$5:$D$65,MATCH($A1102,Variables!$A$5:$A$65,0))="","","."&amp;INDEX(Variables!$D$5:$D$65,MATCH($A1102,Variables!$A$5:$A$65,0)))&amp;"."&amp;L$5</f>
        <v>egy.mit.ener.srv.all.e.1</v>
      </c>
      <c r="M1102" s="43">
        <f t="shared" si="1014"/>
        <v>0</v>
      </c>
      <c r="N1102" s="44">
        <f t="shared" si="1014"/>
        <v>0</v>
      </c>
      <c r="O1102" s="44">
        <f t="shared" si="1014"/>
        <v>0</v>
      </c>
      <c r="P1102" s="44">
        <f t="shared" si="1014"/>
        <v>0</v>
      </c>
      <c r="Q1102" s="44">
        <f t="shared" si="1014"/>
        <v>0</v>
      </c>
      <c r="R1102" s="44">
        <f t="shared" si="1014"/>
        <v>0</v>
      </c>
      <c r="S1102" s="44">
        <f t="shared" si="1014"/>
        <v>0</v>
      </c>
      <c r="T1102" s="44">
        <f t="shared" si="1014"/>
        <v>0</v>
      </c>
      <c r="U1102" s="44">
        <f t="shared" si="1014"/>
        <v>0</v>
      </c>
      <c r="V1102" s="44">
        <f t="shared" si="1014"/>
        <v>0</v>
      </c>
      <c r="W1102" s="44">
        <f t="shared" si="1014"/>
        <v>0</v>
      </c>
      <c r="X1102" s="44">
        <f t="shared" si="1014"/>
        <v>0</v>
      </c>
      <c r="Y1102" s="44">
        <f t="shared" si="1014"/>
        <v>0</v>
      </c>
      <c r="Z1102" s="44">
        <f t="shared" si="1014"/>
        <v>0</v>
      </c>
      <c r="AA1102" s="44"/>
      <c r="AB1102" s="23" t="str">
        <f>LOWER(Settings!$C$4)&amp;".mit."&amp;$A1102&amp;IF($C1102="","","."&amp;$C1102&amp;"."&amp;$B1102)&amp;IF(INDEX(Variables!$D$5:$D$65,MATCH($A1102,Variables!$A$5:$A$65,0))="","","."&amp;INDEX(Variables!$D$5:$D$65,MATCH($A1102,Variables!$A$5:$A$65,0)))&amp;"."&amp;AB$5</f>
        <v>egy.mit.ener.srv.all.e.2</v>
      </c>
      <c r="AC1102" s="43">
        <f t="shared" si="1015"/>
        <v>0</v>
      </c>
      <c r="AD1102" s="44">
        <f t="shared" si="1015"/>
        <v>0</v>
      </c>
      <c r="AE1102" s="44">
        <f t="shared" si="1015"/>
        <v>0</v>
      </c>
      <c r="AF1102" s="44">
        <f t="shared" si="1015"/>
        <v>0</v>
      </c>
      <c r="AG1102" s="44">
        <f t="shared" si="1015"/>
        <v>0</v>
      </c>
      <c r="AH1102" s="44">
        <f t="shared" si="1015"/>
        <v>0</v>
      </c>
      <c r="AI1102" s="44">
        <f t="shared" si="1015"/>
        <v>0</v>
      </c>
      <c r="AJ1102" s="44">
        <f t="shared" si="1015"/>
        <v>0</v>
      </c>
      <c r="AK1102" s="44">
        <f t="shared" si="1015"/>
        <v>0</v>
      </c>
      <c r="AL1102" s="44">
        <f t="shared" si="1015"/>
        <v>0</v>
      </c>
      <c r="AM1102" s="44">
        <f t="shared" si="1015"/>
        <v>0</v>
      </c>
      <c r="AN1102" s="44">
        <f t="shared" si="1015"/>
        <v>0</v>
      </c>
      <c r="AO1102" s="44">
        <f t="shared" si="1015"/>
        <v>0</v>
      </c>
      <c r="AP1102" s="44">
        <f t="shared" si="1015"/>
        <v>0</v>
      </c>
    </row>
    <row r="1103" spans="1:42" outlineLevel="1" x14ac:dyDescent="0.25">
      <c r="A1103" s="5" t="s">
        <v>930</v>
      </c>
      <c r="B1103" s="5" t="s">
        <v>870</v>
      </c>
      <c r="C1103" s="5" t="s">
        <v>887</v>
      </c>
      <c r="H1103" s="5" t="str">
        <f>INDEX(Variables!$B$5:$B$65,MATCH($A1103,Variables!$A$5:$A$65,0))&amp;IF($C1103="",""," | "&amp;INDEX(Mapping!$B$5:$B$26,MATCH($C1103,Mapping!$A$5:$A$26,0))&amp;" | "&amp;INDEX(Mapping!$B$30:$B$41,MATCH($B1103,Mapping!$A$30:$A$41,0)))</f>
        <v>Fuel use | Mining &amp; chemicals | All fuels</v>
      </c>
      <c r="I1103" s="5" t="str">
        <f>INDEX(Variables!$C$5:$C$65,MATCH($A1103,Variables!$A$5:$A$65,0))</f>
        <v>ktoe</v>
      </c>
      <c r="J1103" s="5" t="str">
        <f>INDEX(Variables!$E$5:$E$65,MATCH($A1103,Variables!$A$5:$A$65,0))</f>
        <v>Inputs (base year), CPAT eq. 3.3.3</v>
      </c>
      <c r="K1103" s="5"/>
      <c r="L1103" s="23" t="str">
        <f>LOWER(Settings!$C$4)&amp;".mit."&amp;$A1103&amp;IF($C1103="","","."&amp;$C1103&amp;"."&amp;$B1103)&amp;IF(INDEX(Variables!$D$5:$D$65,MATCH($A1103,Variables!$A$5:$A$65,0))="","","."&amp;INDEX(Variables!$D$5:$D$65,MATCH($A1103,Variables!$A$5:$A$65,0)))&amp;"."&amp;L$5</f>
        <v>egy.mit.ener.mch.all.e.1</v>
      </c>
      <c r="M1103" s="43">
        <f t="shared" si="1014"/>
        <v>0</v>
      </c>
      <c r="N1103" s="44">
        <f t="shared" si="1014"/>
        <v>0</v>
      </c>
      <c r="O1103" s="44">
        <f t="shared" si="1014"/>
        <v>0</v>
      </c>
      <c r="P1103" s="44">
        <f t="shared" si="1014"/>
        <v>0</v>
      </c>
      <c r="Q1103" s="44">
        <f t="shared" si="1014"/>
        <v>0</v>
      </c>
      <c r="R1103" s="44">
        <f t="shared" si="1014"/>
        <v>0</v>
      </c>
      <c r="S1103" s="44">
        <f t="shared" si="1014"/>
        <v>0</v>
      </c>
      <c r="T1103" s="44">
        <f t="shared" si="1014"/>
        <v>0</v>
      </c>
      <c r="U1103" s="44">
        <f t="shared" si="1014"/>
        <v>0</v>
      </c>
      <c r="V1103" s="44">
        <f t="shared" si="1014"/>
        <v>0</v>
      </c>
      <c r="W1103" s="44">
        <f t="shared" si="1014"/>
        <v>0</v>
      </c>
      <c r="X1103" s="44">
        <f t="shared" si="1014"/>
        <v>0</v>
      </c>
      <c r="Y1103" s="44">
        <f t="shared" si="1014"/>
        <v>0</v>
      </c>
      <c r="Z1103" s="44">
        <f t="shared" si="1014"/>
        <v>0</v>
      </c>
      <c r="AA1103" s="44"/>
      <c r="AB1103" s="23" t="str">
        <f>LOWER(Settings!$C$4)&amp;".mit."&amp;$A1103&amp;IF($C1103="","","."&amp;$C1103&amp;"."&amp;$B1103)&amp;IF(INDEX(Variables!$D$5:$D$65,MATCH($A1103,Variables!$A$5:$A$65,0))="","","."&amp;INDEX(Variables!$D$5:$D$65,MATCH($A1103,Variables!$A$5:$A$65,0)))&amp;"."&amp;AB$5</f>
        <v>egy.mit.ener.mch.all.e.2</v>
      </c>
      <c r="AC1103" s="43">
        <f t="shared" si="1015"/>
        <v>0</v>
      </c>
      <c r="AD1103" s="44">
        <f t="shared" si="1015"/>
        <v>0</v>
      </c>
      <c r="AE1103" s="44">
        <f t="shared" si="1015"/>
        <v>0</v>
      </c>
      <c r="AF1103" s="44">
        <f t="shared" si="1015"/>
        <v>0</v>
      </c>
      <c r="AG1103" s="44">
        <f t="shared" si="1015"/>
        <v>0</v>
      </c>
      <c r="AH1103" s="44">
        <f t="shared" si="1015"/>
        <v>0</v>
      </c>
      <c r="AI1103" s="44">
        <f t="shared" si="1015"/>
        <v>0</v>
      </c>
      <c r="AJ1103" s="44">
        <f t="shared" si="1015"/>
        <v>0</v>
      </c>
      <c r="AK1103" s="44">
        <f t="shared" si="1015"/>
        <v>0</v>
      </c>
      <c r="AL1103" s="44">
        <f t="shared" si="1015"/>
        <v>0</v>
      </c>
      <c r="AM1103" s="44">
        <f t="shared" si="1015"/>
        <v>0</v>
      </c>
      <c r="AN1103" s="44">
        <f t="shared" si="1015"/>
        <v>0</v>
      </c>
      <c r="AO1103" s="44">
        <f t="shared" si="1015"/>
        <v>0</v>
      </c>
      <c r="AP1103" s="44">
        <f t="shared" si="1015"/>
        <v>0</v>
      </c>
    </row>
    <row r="1104" spans="1:42" outlineLevel="1" x14ac:dyDescent="0.25">
      <c r="A1104" s="5" t="s">
        <v>930</v>
      </c>
      <c r="B1104" s="5" t="s">
        <v>870</v>
      </c>
      <c r="C1104" s="5" t="s">
        <v>888</v>
      </c>
      <c r="H1104" s="5" t="str">
        <f>INDEX(Variables!$B$5:$B$65,MATCH($A1104,Variables!$A$5:$A$65,0))&amp;IF($C1104="",""," | "&amp;INDEX(Mapping!$B$5:$B$26,MATCH($C1104,Mapping!$A$5:$A$26,0))&amp;" | "&amp;INDEX(Mapping!$B$30:$B$41,MATCH($B1104,Mapping!$A$30:$A$41,0)))</f>
        <v>Fuel use | Iron &amp; steel | All fuels</v>
      </c>
      <c r="I1104" s="5" t="str">
        <f>INDEX(Variables!$C$5:$C$65,MATCH($A1104,Variables!$A$5:$A$65,0))</f>
        <v>ktoe</v>
      </c>
      <c r="J1104" s="5" t="str">
        <f>INDEX(Variables!$E$5:$E$65,MATCH($A1104,Variables!$A$5:$A$65,0))</f>
        <v>Inputs (base year), CPAT eq. 3.3.3</v>
      </c>
      <c r="K1104" s="5"/>
      <c r="L1104" s="23" t="str">
        <f>LOWER(Settings!$C$4)&amp;".mit."&amp;$A1104&amp;IF($C1104="","","."&amp;$C1104&amp;"."&amp;$B1104)&amp;IF(INDEX(Variables!$D$5:$D$65,MATCH($A1104,Variables!$A$5:$A$65,0))="","","."&amp;INDEX(Variables!$D$5:$D$65,MATCH($A1104,Variables!$A$5:$A$65,0)))&amp;"."&amp;L$5</f>
        <v>egy.mit.ener.irn.all.e.1</v>
      </c>
      <c r="M1104" s="43">
        <f t="shared" si="1014"/>
        <v>1901.7140738122609</v>
      </c>
      <c r="N1104" s="44">
        <f t="shared" si="1014"/>
        <v>2081.4989144546953</v>
      </c>
      <c r="O1104" s="44">
        <f t="shared" si="1014"/>
        <v>2119.4825668443295</v>
      </c>
      <c r="P1104" s="44">
        <f t="shared" si="1014"/>
        <v>2206.152456642847</v>
      </c>
      <c r="Q1104" s="44">
        <f t="shared" si="1014"/>
        <v>2275.8861642176057</v>
      </c>
      <c r="R1104" s="44">
        <f t="shared" si="1014"/>
        <v>2365.4031558963497</v>
      </c>
      <c r="S1104" s="44">
        <f t="shared" si="1014"/>
        <v>2476.1604280413226</v>
      </c>
      <c r="T1104" s="44">
        <f t="shared" si="1014"/>
        <v>2585.2287306065896</v>
      </c>
      <c r="U1104" s="44">
        <f t="shared" si="1014"/>
        <v>2690.0626584798392</v>
      </c>
      <c r="V1104" s="44">
        <f t="shared" si="1014"/>
        <v>2797.9151795006146</v>
      </c>
      <c r="W1104" s="44">
        <f t="shared" si="1014"/>
        <v>2908.0188345907291</v>
      </c>
      <c r="X1104" s="44">
        <f t="shared" si="1014"/>
        <v>3021.1676857009575</v>
      </c>
      <c r="Y1104" s="44">
        <f t="shared" si="1014"/>
        <v>3137.3732035319363</v>
      </c>
      <c r="Z1104" s="44">
        <f t="shared" si="1014"/>
        <v>3256.6425882895055</v>
      </c>
      <c r="AA1104" s="44"/>
      <c r="AB1104" s="23" t="str">
        <f>LOWER(Settings!$C$4)&amp;".mit."&amp;$A1104&amp;IF($C1104="","","."&amp;$C1104&amp;"."&amp;$B1104)&amp;IF(INDEX(Variables!$D$5:$D$65,MATCH($A1104,Variables!$A$5:$A$65,0))="","","."&amp;INDEX(Variables!$D$5:$D$65,MATCH($A1104,Variables!$A$5:$A$65,0)))&amp;"."&amp;AB$5</f>
        <v>egy.mit.ener.irn.all.e.2</v>
      </c>
      <c r="AC1104" s="43">
        <f t="shared" si="1015"/>
        <v>1901.7140738122609</v>
      </c>
      <c r="AD1104" s="44">
        <f t="shared" si="1015"/>
        <v>2081.4989144546953</v>
      </c>
      <c r="AE1104" s="44">
        <f t="shared" si="1015"/>
        <v>2119.4825668443295</v>
      </c>
      <c r="AF1104" s="44">
        <f t="shared" si="1015"/>
        <v>2206.152456642847</v>
      </c>
      <c r="AG1104" s="44">
        <f t="shared" si="1015"/>
        <v>2275.8861642176057</v>
      </c>
      <c r="AH1104" s="44">
        <f t="shared" si="1015"/>
        <v>2042.027363220358</v>
      </c>
      <c r="AI1104" s="44">
        <f t="shared" si="1015"/>
        <v>2137.4467864414592</v>
      </c>
      <c r="AJ1104" s="44">
        <f t="shared" si="1015"/>
        <v>2231.3924612646051</v>
      </c>
      <c r="AK1104" s="44">
        <f t="shared" si="1015"/>
        <v>2321.668324454623</v>
      </c>
      <c r="AL1104" s="44">
        <f t="shared" si="1015"/>
        <v>2414.5438614023528</v>
      </c>
      <c r="AM1104" s="44">
        <f t="shared" si="1015"/>
        <v>2509.4954218698804</v>
      </c>
      <c r="AN1104" s="44">
        <f t="shared" si="1015"/>
        <v>2607.0716990123406</v>
      </c>
      <c r="AO1104" s="44">
        <f t="shared" si="1015"/>
        <v>2707.282551675964</v>
      </c>
      <c r="AP1104" s="44">
        <f t="shared" si="1015"/>
        <v>2810.1341576376972</v>
      </c>
    </row>
    <row r="1105" spans="1:42" outlineLevel="1" x14ac:dyDescent="0.25">
      <c r="A1105" s="5" t="s">
        <v>930</v>
      </c>
      <c r="B1105" s="5" t="s">
        <v>870</v>
      </c>
      <c r="C1105" s="5" t="s">
        <v>889</v>
      </c>
      <c r="H1105" s="5" t="str">
        <f>INDEX(Variables!$B$5:$B$65,MATCH($A1105,Variables!$A$5:$A$65,0))&amp;IF($C1105="",""," | "&amp;INDEX(Mapping!$B$5:$B$26,MATCH($C1105,Mapping!$A$5:$A$26,0))&amp;" | "&amp;INDEX(Mapping!$B$30:$B$41,MATCH($B1105,Mapping!$A$30:$A$41,0)))</f>
        <v>Fuel use | Other metals | All fuels</v>
      </c>
      <c r="I1105" s="5" t="str">
        <f>INDEX(Variables!$C$5:$C$65,MATCH($A1105,Variables!$A$5:$A$65,0))</f>
        <v>ktoe</v>
      </c>
      <c r="J1105" s="5" t="str">
        <f>INDEX(Variables!$E$5:$E$65,MATCH($A1105,Variables!$A$5:$A$65,0))</f>
        <v>Inputs (base year), CPAT eq. 3.3.3</v>
      </c>
      <c r="K1105" s="5"/>
      <c r="L1105" s="23" t="str">
        <f>LOWER(Settings!$C$4)&amp;".mit."&amp;$A1105&amp;IF($C1105="","","."&amp;$C1105&amp;"."&amp;$B1105)&amp;IF(INDEX(Variables!$D$5:$D$65,MATCH($A1105,Variables!$A$5:$A$65,0))="","","."&amp;INDEX(Variables!$D$5:$D$65,MATCH($A1105,Variables!$A$5:$A$65,0)))&amp;"."&amp;L$5</f>
        <v>egy.mit.ener.nfm.all.e.1</v>
      </c>
      <c r="M1105" s="43">
        <f t="shared" si="1014"/>
        <v>0</v>
      </c>
      <c r="N1105" s="44">
        <f t="shared" si="1014"/>
        <v>0</v>
      </c>
      <c r="O1105" s="44">
        <f t="shared" si="1014"/>
        <v>0</v>
      </c>
      <c r="P1105" s="44">
        <f t="shared" si="1014"/>
        <v>0</v>
      </c>
      <c r="Q1105" s="44">
        <f t="shared" si="1014"/>
        <v>0</v>
      </c>
      <c r="R1105" s="44">
        <f t="shared" si="1014"/>
        <v>0</v>
      </c>
      <c r="S1105" s="44">
        <f t="shared" si="1014"/>
        <v>0</v>
      </c>
      <c r="T1105" s="44">
        <f t="shared" si="1014"/>
        <v>0</v>
      </c>
      <c r="U1105" s="44">
        <f t="shared" si="1014"/>
        <v>0</v>
      </c>
      <c r="V1105" s="44">
        <f t="shared" si="1014"/>
        <v>0</v>
      </c>
      <c r="W1105" s="44">
        <f t="shared" si="1014"/>
        <v>0</v>
      </c>
      <c r="X1105" s="44">
        <f t="shared" si="1014"/>
        <v>0</v>
      </c>
      <c r="Y1105" s="44">
        <f t="shared" si="1014"/>
        <v>0</v>
      </c>
      <c r="Z1105" s="44">
        <f t="shared" si="1014"/>
        <v>0</v>
      </c>
      <c r="AA1105" s="44"/>
      <c r="AB1105" s="23" t="str">
        <f>LOWER(Settings!$C$4)&amp;".mit."&amp;$A1105&amp;IF($C1105="","","."&amp;$C1105&amp;"."&amp;$B1105)&amp;IF(INDEX(Variables!$D$5:$D$65,MATCH($A1105,Variables!$A$5:$A$65,0))="","","."&amp;INDEX(Variables!$D$5:$D$65,MATCH($A1105,Variables!$A$5:$A$65,0)))&amp;"."&amp;AB$5</f>
        <v>egy.mit.ener.nfm.all.e.2</v>
      </c>
      <c r="AC1105" s="43">
        <f t="shared" si="1015"/>
        <v>0</v>
      </c>
      <c r="AD1105" s="44">
        <f t="shared" si="1015"/>
        <v>0</v>
      </c>
      <c r="AE1105" s="44">
        <f t="shared" si="1015"/>
        <v>0</v>
      </c>
      <c r="AF1105" s="44">
        <f t="shared" si="1015"/>
        <v>0</v>
      </c>
      <c r="AG1105" s="44">
        <f t="shared" si="1015"/>
        <v>0</v>
      </c>
      <c r="AH1105" s="44">
        <f t="shared" si="1015"/>
        <v>0</v>
      </c>
      <c r="AI1105" s="44">
        <f t="shared" si="1015"/>
        <v>0</v>
      </c>
      <c r="AJ1105" s="44">
        <f t="shared" si="1015"/>
        <v>0</v>
      </c>
      <c r="AK1105" s="44">
        <f t="shared" si="1015"/>
        <v>0</v>
      </c>
      <c r="AL1105" s="44">
        <f t="shared" si="1015"/>
        <v>0</v>
      </c>
      <c r="AM1105" s="44">
        <f t="shared" si="1015"/>
        <v>0</v>
      </c>
      <c r="AN1105" s="44">
        <f t="shared" si="1015"/>
        <v>0</v>
      </c>
      <c r="AO1105" s="44">
        <f t="shared" si="1015"/>
        <v>0</v>
      </c>
      <c r="AP1105" s="44">
        <f t="shared" si="1015"/>
        <v>0</v>
      </c>
    </row>
    <row r="1106" spans="1:42" outlineLevel="1" x14ac:dyDescent="0.25">
      <c r="A1106" s="5" t="s">
        <v>930</v>
      </c>
      <c r="B1106" s="5" t="s">
        <v>870</v>
      </c>
      <c r="C1106" s="5" t="s">
        <v>890</v>
      </c>
      <c r="H1106" s="5" t="str">
        <f>INDEX(Variables!$B$5:$B$65,MATCH($A1106,Variables!$A$5:$A$65,0))&amp;IF($C1106="",""," | "&amp;INDEX(Mapping!$B$5:$B$26,MATCH($C1106,Mapping!$A$5:$A$26,0))&amp;" | "&amp;INDEX(Mapping!$B$30:$B$41,MATCH($B1106,Mapping!$A$30:$A$41,0)))</f>
        <v>Fuel use | Machinery | All fuels</v>
      </c>
      <c r="I1106" s="5" t="str">
        <f>INDEX(Variables!$C$5:$C$65,MATCH($A1106,Variables!$A$5:$A$65,0))</f>
        <v>ktoe</v>
      </c>
      <c r="J1106" s="5" t="str">
        <f>INDEX(Variables!$E$5:$E$65,MATCH($A1106,Variables!$A$5:$A$65,0))</f>
        <v>Inputs (base year), CPAT eq. 3.3.3</v>
      </c>
      <c r="K1106" s="5"/>
      <c r="L1106" s="23" t="str">
        <f>LOWER(Settings!$C$4)&amp;".mit."&amp;$A1106&amp;IF($C1106="","","."&amp;$C1106&amp;"."&amp;$B1106)&amp;IF(INDEX(Variables!$D$5:$D$65,MATCH($A1106,Variables!$A$5:$A$65,0))="","","."&amp;INDEX(Variables!$D$5:$D$65,MATCH($A1106,Variables!$A$5:$A$65,0)))&amp;"."&amp;L$5</f>
        <v>egy.mit.ener.mac.all.e.1</v>
      </c>
      <c r="M1106" s="43">
        <f t="shared" ref="M1106:Z1111" si="1016">SUMIFS(M$201:M$1091,$A$201:$A$1091,"ener",$C$201:$C$1091,$C1106,$B$201:$B$1091,"&lt;&gt;all")</f>
        <v>0</v>
      </c>
      <c r="N1106" s="44">
        <f t="shared" si="1016"/>
        <v>0</v>
      </c>
      <c r="O1106" s="44">
        <f t="shared" si="1016"/>
        <v>0</v>
      </c>
      <c r="P1106" s="44">
        <f t="shared" si="1016"/>
        <v>0</v>
      </c>
      <c r="Q1106" s="44">
        <f t="shared" si="1016"/>
        <v>0</v>
      </c>
      <c r="R1106" s="44">
        <f t="shared" si="1016"/>
        <v>0</v>
      </c>
      <c r="S1106" s="44">
        <f t="shared" si="1016"/>
        <v>0</v>
      </c>
      <c r="T1106" s="44">
        <f t="shared" si="1016"/>
        <v>0</v>
      </c>
      <c r="U1106" s="44">
        <f t="shared" si="1016"/>
        <v>0</v>
      </c>
      <c r="V1106" s="44">
        <f t="shared" si="1016"/>
        <v>0</v>
      </c>
      <c r="W1106" s="44">
        <f t="shared" si="1016"/>
        <v>0</v>
      </c>
      <c r="X1106" s="44">
        <f t="shared" si="1016"/>
        <v>0</v>
      </c>
      <c r="Y1106" s="44">
        <f t="shared" si="1016"/>
        <v>0</v>
      </c>
      <c r="Z1106" s="44">
        <f t="shared" si="1016"/>
        <v>0</v>
      </c>
      <c r="AA1106" s="44"/>
      <c r="AB1106" s="23" t="str">
        <f>LOWER(Settings!$C$4)&amp;".mit."&amp;$A1106&amp;IF($C1106="","","."&amp;$C1106&amp;"."&amp;$B1106)&amp;IF(INDEX(Variables!$D$5:$D$65,MATCH($A1106,Variables!$A$5:$A$65,0))="","","."&amp;INDEX(Variables!$D$5:$D$65,MATCH($A1106,Variables!$A$5:$A$65,0)))&amp;"."&amp;AB$5</f>
        <v>egy.mit.ener.mac.all.e.2</v>
      </c>
      <c r="AC1106" s="43">
        <f t="shared" ref="AC1106:AP1111" si="1017">SUMIFS(AC$201:AC$1091,$A$201:$A$1091,"ener",$C$201:$C$1091,$C1106,$B$201:$B$1091,"&lt;&gt;all")</f>
        <v>0</v>
      </c>
      <c r="AD1106" s="44">
        <f t="shared" si="1017"/>
        <v>0</v>
      </c>
      <c r="AE1106" s="44">
        <f t="shared" si="1017"/>
        <v>0</v>
      </c>
      <c r="AF1106" s="44">
        <f t="shared" si="1017"/>
        <v>0</v>
      </c>
      <c r="AG1106" s="44">
        <f t="shared" si="1017"/>
        <v>0</v>
      </c>
      <c r="AH1106" s="44">
        <f t="shared" si="1017"/>
        <v>0</v>
      </c>
      <c r="AI1106" s="44">
        <f t="shared" si="1017"/>
        <v>0</v>
      </c>
      <c r="AJ1106" s="44">
        <f t="shared" si="1017"/>
        <v>0</v>
      </c>
      <c r="AK1106" s="44">
        <f t="shared" si="1017"/>
        <v>0</v>
      </c>
      <c r="AL1106" s="44">
        <f t="shared" si="1017"/>
        <v>0</v>
      </c>
      <c r="AM1106" s="44">
        <f t="shared" si="1017"/>
        <v>0</v>
      </c>
      <c r="AN1106" s="44">
        <f t="shared" si="1017"/>
        <v>0</v>
      </c>
      <c r="AO1106" s="44">
        <f t="shared" si="1017"/>
        <v>0</v>
      </c>
      <c r="AP1106" s="44">
        <f t="shared" si="1017"/>
        <v>0</v>
      </c>
    </row>
    <row r="1107" spans="1:42" outlineLevel="1" x14ac:dyDescent="0.25">
      <c r="A1107" s="5" t="s">
        <v>930</v>
      </c>
      <c r="B1107" s="5" t="s">
        <v>870</v>
      </c>
      <c r="C1107" s="5" t="s">
        <v>891</v>
      </c>
      <c r="H1107" s="5" t="str">
        <f>INDEX(Variables!$B$5:$B$65,MATCH($A1107,Variables!$A$5:$A$65,0))&amp;IF($C1107="",""," | "&amp;INDEX(Mapping!$B$5:$B$26,MATCH($C1107,Mapping!$A$5:$A$26,0))&amp;" | "&amp;INDEX(Mapping!$B$30:$B$41,MATCH($B1107,Mapping!$A$30:$A$41,0)))</f>
        <v>Fuel use | Cement | All fuels</v>
      </c>
      <c r="I1107" s="5" t="str">
        <f>INDEX(Variables!$C$5:$C$65,MATCH($A1107,Variables!$A$5:$A$65,0))</f>
        <v>ktoe</v>
      </c>
      <c r="J1107" s="5" t="str">
        <f>INDEX(Variables!$E$5:$E$65,MATCH($A1107,Variables!$A$5:$A$65,0))</f>
        <v>Inputs (base year), CPAT eq. 3.3.3</v>
      </c>
      <c r="K1107" s="5"/>
      <c r="L1107" s="23" t="str">
        <f>LOWER(Settings!$C$4)&amp;".mit."&amp;$A1107&amp;IF($C1107="","","."&amp;$C1107&amp;"."&amp;$B1107)&amp;IF(INDEX(Variables!$D$5:$D$65,MATCH($A1107,Variables!$A$5:$A$65,0))="","","."&amp;INDEX(Variables!$D$5:$D$65,MATCH($A1107,Variables!$A$5:$A$65,0)))&amp;"."&amp;L$5</f>
        <v>egy.mit.ener.cem.all.e.1</v>
      </c>
      <c r="M1107" s="43">
        <f t="shared" si="1016"/>
        <v>3210.4467592248702</v>
      </c>
      <c r="N1107" s="44">
        <f t="shared" si="1016"/>
        <v>3619.6279390477312</v>
      </c>
      <c r="O1107" s="44">
        <f t="shared" si="1016"/>
        <v>3789.0705070672916</v>
      </c>
      <c r="P1107" s="44">
        <f t="shared" si="1016"/>
        <v>3964.5122628155482</v>
      </c>
      <c r="Q1107" s="44">
        <f t="shared" si="1016"/>
        <v>4034.1867590007741</v>
      </c>
      <c r="R1107" s="44">
        <f t="shared" si="1016"/>
        <v>4154.2506770617019</v>
      </c>
      <c r="S1107" s="44">
        <f t="shared" si="1016"/>
        <v>4313.4790217093978</v>
      </c>
      <c r="T1107" s="44">
        <f t="shared" si="1016"/>
        <v>4469.7423437071648</v>
      </c>
      <c r="U1107" s="44">
        <f t="shared" si="1016"/>
        <v>4619.587496062808</v>
      </c>
      <c r="V1107" s="44">
        <f t="shared" si="1016"/>
        <v>4772.9031350248479</v>
      </c>
      <c r="W1107" s="44">
        <f t="shared" si="1016"/>
        <v>4924.747892442213</v>
      </c>
      <c r="X1107" s="44">
        <f t="shared" si="1016"/>
        <v>5080.0197637662086</v>
      </c>
      <c r="Y1107" s="44">
        <f t="shared" si="1016"/>
        <v>5238.7163222034724</v>
      </c>
      <c r="Z1107" s="44">
        <f t="shared" si="1016"/>
        <v>5400.8302019518123</v>
      </c>
      <c r="AA1107" s="44"/>
      <c r="AB1107" s="23" t="str">
        <f>LOWER(Settings!$C$4)&amp;".mit."&amp;$A1107&amp;IF($C1107="","","."&amp;$C1107&amp;"."&amp;$B1107)&amp;IF(INDEX(Variables!$D$5:$D$65,MATCH($A1107,Variables!$A$5:$A$65,0))="","","."&amp;INDEX(Variables!$D$5:$D$65,MATCH($A1107,Variables!$A$5:$A$65,0)))&amp;"."&amp;AB$5</f>
        <v>egy.mit.ener.cem.all.e.2</v>
      </c>
      <c r="AC1107" s="43">
        <f t="shared" si="1017"/>
        <v>3210.4467592248702</v>
      </c>
      <c r="AD1107" s="44">
        <f t="shared" si="1017"/>
        <v>3619.6279390477312</v>
      </c>
      <c r="AE1107" s="44">
        <f t="shared" si="1017"/>
        <v>3789.0705070672916</v>
      </c>
      <c r="AF1107" s="44">
        <f t="shared" si="1017"/>
        <v>3964.5122628155482</v>
      </c>
      <c r="AG1107" s="44">
        <f t="shared" si="1017"/>
        <v>4034.1867590007741</v>
      </c>
      <c r="AH1107" s="44">
        <f t="shared" si="1017"/>
        <v>3602.531193373371</v>
      </c>
      <c r="AI1107" s="44">
        <f t="shared" si="1017"/>
        <v>3739.570258293164</v>
      </c>
      <c r="AJ1107" s="44">
        <f t="shared" si="1017"/>
        <v>3873.939477539469</v>
      </c>
      <c r="AK1107" s="44">
        <f t="shared" si="1017"/>
        <v>4002.6473425638969</v>
      </c>
      <c r="AL1107" s="44">
        <f t="shared" si="1017"/>
        <v>4134.335422664928</v>
      </c>
      <c r="AM1107" s="44">
        <f t="shared" si="1017"/>
        <v>4265.6114588420596</v>
      </c>
      <c r="AN1107" s="44">
        <f t="shared" si="1017"/>
        <v>4399.8436462038953</v>
      </c>
      <c r="AO1107" s="44">
        <f t="shared" si="1017"/>
        <v>4537.0297277430154</v>
      </c>
      <c r="AP1107" s="44">
        <f t="shared" si="1017"/>
        <v>4677.1631847554072</v>
      </c>
    </row>
    <row r="1108" spans="1:42" outlineLevel="1" x14ac:dyDescent="0.25">
      <c r="A1108" s="5" t="s">
        <v>930</v>
      </c>
      <c r="B1108" s="5" t="s">
        <v>870</v>
      </c>
      <c r="C1108" s="5" t="s">
        <v>892</v>
      </c>
      <c r="H1108" s="5" t="str">
        <f>INDEX(Variables!$B$5:$B$65,MATCH($A1108,Variables!$A$5:$A$65,0))&amp;IF($C1108="",""," | "&amp;INDEX(Mapping!$B$5:$B$26,MATCH($C1108,Mapping!$A$5:$A$26,0))&amp;" | "&amp;INDEX(Mapping!$B$30:$B$41,MATCH($B1108,Mapping!$A$30:$A$41,0)))</f>
        <v>Fuel use | Other manufacturing | All fuels</v>
      </c>
      <c r="I1108" s="5" t="str">
        <f>INDEX(Variables!$C$5:$C$65,MATCH($A1108,Variables!$A$5:$A$65,0))</f>
        <v>ktoe</v>
      </c>
      <c r="J1108" s="5" t="str">
        <f>INDEX(Variables!$E$5:$E$65,MATCH($A1108,Variables!$A$5:$A$65,0))</f>
        <v>Inputs (base year), CPAT eq. 3.3.3</v>
      </c>
      <c r="K1108" s="5"/>
      <c r="L1108" s="23" t="str">
        <f>LOWER(Settings!$C$4)&amp;".mit."&amp;$A1108&amp;IF($C1108="","","."&amp;$C1108&amp;"."&amp;$B1108)&amp;IF(INDEX(Variables!$D$5:$D$65,MATCH($A1108,Variables!$A$5:$A$65,0))="","","."&amp;INDEX(Variables!$D$5:$D$65,MATCH($A1108,Variables!$A$5:$A$65,0)))&amp;"."&amp;L$5</f>
        <v>egy.mit.ener.omn.all.e.1</v>
      </c>
      <c r="M1108" s="43">
        <f t="shared" si="1016"/>
        <v>7148.7075519949794</v>
      </c>
      <c r="N1108" s="44">
        <f t="shared" si="1016"/>
        <v>9723.4092549801244</v>
      </c>
      <c r="O1108" s="44">
        <f t="shared" si="1016"/>
        <v>10896.311528495771</v>
      </c>
      <c r="P1108" s="44">
        <f t="shared" si="1016"/>
        <v>11172.191508131178</v>
      </c>
      <c r="Q1108" s="44">
        <f t="shared" si="1016"/>
        <v>11444.897391118164</v>
      </c>
      <c r="R1108" s="44">
        <f t="shared" si="1016"/>
        <v>11766.942999119967</v>
      </c>
      <c r="S1108" s="44">
        <f t="shared" si="1016"/>
        <v>12150.701811874193</v>
      </c>
      <c r="T1108" s="44">
        <f t="shared" si="1016"/>
        <v>12524.391789495836</v>
      </c>
      <c r="U1108" s="44">
        <f t="shared" si="1016"/>
        <v>12880.113094621034</v>
      </c>
      <c r="V1108" s="44">
        <f t="shared" si="1016"/>
        <v>13242.359407424376</v>
      </c>
      <c r="W1108" s="44">
        <f t="shared" si="1016"/>
        <v>13611.089339266109</v>
      </c>
      <c r="X1108" s="44">
        <f t="shared" si="1016"/>
        <v>13986.252827173641</v>
      </c>
      <c r="Y1108" s="44">
        <f t="shared" si="1016"/>
        <v>14367.790886768747</v>
      </c>
      <c r="Z1108" s="44">
        <f t="shared" si="1016"/>
        <v>14755.635373595451</v>
      </c>
      <c r="AA1108" s="44"/>
      <c r="AB1108" s="23" t="str">
        <f>LOWER(Settings!$C$4)&amp;".mit."&amp;$A1108&amp;IF($C1108="","","."&amp;$C1108&amp;"."&amp;$B1108)&amp;IF(INDEX(Variables!$D$5:$D$65,MATCH($A1108,Variables!$A$5:$A$65,0))="","","."&amp;INDEX(Variables!$D$5:$D$65,MATCH($A1108,Variables!$A$5:$A$65,0)))&amp;"."&amp;AB$5</f>
        <v>egy.mit.ener.omn.all.e.2</v>
      </c>
      <c r="AC1108" s="43">
        <f t="shared" si="1017"/>
        <v>7148.7075519949794</v>
      </c>
      <c r="AD1108" s="44">
        <f t="shared" si="1017"/>
        <v>9723.4092549801244</v>
      </c>
      <c r="AE1108" s="44">
        <f t="shared" si="1017"/>
        <v>10896.311528495771</v>
      </c>
      <c r="AF1108" s="44">
        <f t="shared" si="1017"/>
        <v>11172.191508131178</v>
      </c>
      <c r="AG1108" s="44">
        <f t="shared" si="1017"/>
        <v>11444.897391118164</v>
      </c>
      <c r="AH1108" s="44">
        <f t="shared" si="1017"/>
        <v>9447.1479261918394</v>
      </c>
      <c r="AI1108" s="44">
        <f t="shared" si="1017"/>
        <v>9757.0112380460159</v>
      </c>
      <c r="AJ1108" s="44">
        <f t="shared" si="1017"/>
        <v>10058.802031873003</v>
      </c>
      <c r="AK1108" s="44">
        <f t="shared" si="1017"/>
        <v>10346.128722750233</v>
      </c>
      <c r="AL1108" s="44">
        <f t="shared" si="1017"/>
        <v>10638.780204761604</v>
      </c>
      <c r="AM1108" s="44">
        <f t="shared" si="1017"/>
        <v>10936.724493256093</v>
      </c>
      <c r="AN1108" s="44">
        <f t="shared" si="1017"/>
        <v>11239.922531229262</v>
      </c>
      <c r="AO1108" s="44">
        <f t="shared" si="1017"/>
        <v>11548.32798396834</v>
      </c>
      <c r="AP1108" s="44">
        <f t="shared" si="1017"/>
        <v>11861.887040475876</v>
      </c>
    </row>
    <row r="1109" spans="1:42" outlineLevel="1" x14ac:dyDescent="0.25">
      <c r="A1109" s="5" t="s">
        <v>930</v>
      </c>
      <c r="B1109" s="5" t="s">
        <v>870</v>
      </c>
      <c r="C1109" s="5" t="s">
        <v>893</v>
      </c>
      <c r="H1109" s="5" t="str">
        <f>INDEX(Variables!$B$5:$B$65,MATCH($A1109,Variables!$A$5:$A$65,0))&amp;IF($C1109="",""," | "&amp;INDEX(Mapping!$B$5:$B$26,MATCH($C1109,Mapping!$A$5:$A$26,0))&amp;" | "&amp;INDEX(Mapping!$B$30:$B$41,MATCH($B1109,Mapping!$A$30:$A$41,0)))</f>
        <v>Fuel use | Construction | All fuels</v>
      </c>
      <c r="I1109" s="5" t="str">
        <f>INDEX(Variables!$C$5:$C$65,MATCH($A1109,Variables!$A$5:$A$65,0))</f>
        <v>ktoe</v>
      </c>
      <c r="J1109" s="5" t="str">
        <f>INDEX(Variables!$E$5:$E$65,MATCH($A1109,Variables!$A$5:$A$65,0))</f>
        <v>Inputs (base year), CPAT eq. 3.3.3</v>
      </c>
      <c r="K1109" s="5"/>
      <c r="L1109" s="23" t="str">
        <f>LOWER(Settings!$C$4)&amp;".mit."&amp;$A1109&amp;IF($C1109="","","."&amp;$C1109&amp;"."&amp;$B1109)&amp;IF(INDEX(Variables!$D$5:$D$65,MATCH($A1109,Variables!$A$5:$A$65,0))="","","."&amp;INDEX(Variables!$D$5:$D$65,MATCH($A1109,Variables!$A$5:$A$65,0)))&amp;"."&amp;L$5</f>
        <v>egy.mit.ener.cst.all.e.1</v>
      </c>
      <c r="M1109" s="43">
        <f t="shared" si="1016"/>
        <v>0</v>
      </c>
      <c r="N1109" s="44">
        <f t="shared" si="1016"/>
        <v>0</v>
      </c>
      <c r="O1109" s="44">
        <f t="shared" si="1016"/>
        <v>0</v>
      </c>
      <c r="P1109" s="44">
        <f t="shared" si="1016"/>
        <v>0</v>
      </c>
      <c r="Q1109" s="44">
        <f t="shared" si="1016"/>
        <v>0</v>
      </c>
      <c r="R1109" s="44">
        <f t="shared" si="1016"/>
        <v>0</v>
      </c>
      <c r="S1109" s="44">
        <f t="shared" si="1016"/>
        <v>0</v>
      </c>
      <c r="T1109" s="44">
        <f t="shared" si="1016"/>
        <v>0</v>
      </c>
      <c r="U1109" s="44">
        <f t="shared" si="1016"/>
        <v>0</v>
      </c>
      <c r="V1109" s="44">
        <f t="shared" si="1016"/>
        <v>0</v>
      </c>
      <c r="W1109" s="44">
        <f t="shared" si="1016"/>
        <v>0</v>
      </c>
      <c r="X1109" s="44">
        <f t="shared" si="1016"/>
        <v>0</v>
      </c>
      <c r="Y1109" s="44">
        <f t="shared" si="1016"/>
        <v>0</v>
      </c>
      <c r="Z1109" s="44">
        <f t="shared" si="1016"/>
        <v>0</v>
      </c>
      <c r="AA1109" s="44"/>
      <c r="AB1109" s="23" t="str">
        <f>LOWER(Settings!$C$4)&amp;".mit."&amp;$A1109&amp;IF($C1109="","","."&amp;$C1109&amp;"."&amp;$B1109)&amp;IF(INDEX(Variables!$D$5:$D$65,MATCH($A1109,Variables!$A$5:$A$65,0))="","","."&amp;INDEX(Variables!$D$5:$D$65,MATCH($A1109,Variables!$A$5:$A$65,0)))&amp;"."&amp;AB$5</f>
        <v>egy.mit.ener.cst.all.e.2</v>
      </c>
      <c r="AC1109" s="43">
        <f t="shared" si="1017"/>
        <v>0</v>
      </c>
      <c r="AD1109" s="44">
        <f t="shared" si="1017"/>
        <v>0</v>
      </c>
      <c r="AE1109" s="44">
        <f t="shared" si="1017"/>
        <v>0</v>
      </c>
      <c r="AF1109" s="44">
        <f t="shared" si="1017"/>
        <v>0</v>
      </c>
      <c r="AG1109" s="44">
        <f t="shared" si="1017"/>
        <v>0</v>
      </c>
      <c r="AH1109" s="44">
        <f t="shared" si="1017"/>
        <v>0</v>
      </c>
      <c r="AI1109" s="44">
        <f t="shared" si="1017"/>
        <v>0</v>
      </c>
      <c r="AJ1109" s="44">
        <f t="shared" si="1017"/>
        <v>0</v>
      </c>
      <c r="AK1109" s="44">
        <f t="shared" si="1017"/>
        <v>0</v>
      </c>
      <c r="AL1109" s="44">
        <f t="shared" si="1017"/>
        <v>0</v>
      </c>
      <c r="AM1109" s="44">
        <f t="shared" si="1017"/>
        <v>0</v>
      </c>
      <c r="AN1109" s="44">
        <f t="shared" si="1017"/>
        <v>0</v>
      </c>
      <c r="AO1109" s="44">
        <f t="shared" si="1017"/>
        <v>0</v>
      </c>
      <c r="AP1109" s="44">
        <f t="shared" si="1017"/>
        <v>0</v>
      </c>
    </row>
    <row r="1110" spans="1:42" outlineLevel="1" x14ac:dyDescent="0.25">
      <c r="A1110" s="5" t="s">
        <v>930</v>
      </c>
      <c r="B1110" s="5" t="s">
        <v>870</v>
      </c>
      <c r="C1110" s="5" t="s">
        <v>894</v>
      </c>
      <c r="H1110" s="5" t="str">
        <f>INDEX(Variables!$B$5:$B$65,MATCH($A1110,Variables!$A$5:$A$65,0))&amp;IF($C1110="",""," | "&amp;INDEX(Mapping!$B$5:$B$26,MATCH($C1110,Mapping!$A$5:$A$26,0))&amp;" | "&amp;INDEX(Mapping!$B$30:$B$41,MATCH($B1110,Mapping!$A$30:$A$41,0)))</f>
        <v>Fuel use | Fuel transformation | All fuels</v>
      </c>
      <c r="I1110" s="5" t="str">
        <f>INDEX(Variables!$C$5:$C$65,MATCH($A1110,Variables!$A$5:$A$65,0))</f>
        <v>ktoe</v>
      </c>
      <c r="J1110" s="5" t="str">
        <f>INDEX(Variables!$E$5:$E$65,MATCH($A1110,Variables!$A$5:$A$65,0))</f>
        <v>Inputs (base year), CPAT eq. 3.3.3</v>
      </c>
      <c r="K1110" s="5"/>
      <c r="L1110" s="23" t="str">
        <f>LOWER(Settings!$C$4)&amp;".mit."&amp;$A1110&amp;IF($C1110="","","."&amp;$C1110&amp;"."&amp;$B1110)&amp;IF(INDEX(Variables!$D$5:$D$65,MATCH($A1110,Variables!$A$5:$A$65,0))="","","."&amp;INDEX(Variables!$D$5:$D$65,MATCH($A1110,Variables!$A$5:$A$65,0)))&amp;"."&amp;L$5</f>
        <v>egy.mit.ener.ftr.all.e.1</v>
      </c>
      <c r="M1110" s="43">
        <f t="shared" si="1016"/>
        <v>11037.667491158469</v>
      </c>
      <c r="N1110" s="44">
        <f t="shared" si="1016"/>
        <v>13303.389294963266</v>
      </c>
      <c r="O1110" s="44">
        <f t="shared" si="1016"/>
        <v>14158.804968326891</v>
      </c>
      <c r="P1110" s="44">
        <f t="shared" si="1016"/>
        <v>14649.035592938666</v>
      </c>
      <c r="Q1110" s="44">
        <f t="shared" si="1016"/>
        <v>15137.078617414805</v>
      </c>
      <c r="R1110" s="44">
        <f t="shared" si="1016"/>
        <v>15720.232514859181</v>
      </c>
      <c r="S1110" s="44">
        <f t="shared" si="1016"/>
        <v>16424.067858404989</v>
      </c>
      <c r="T1110" s="44">
        <f t="shared" si="1016"/>
        <v>17115.682904058875</v>
      </c>
      <c r="U1110" s="44">
        <f t="shared" si="1016"/>
        <v>17779.184626811551</v>
      </c>
      <c r="V1110" s="44">
        <f t="shared" si="1016"/>
        <v>18460.763291818312</v>
      </c>
      <c r="W1110" s="44">
        <f t="shared" si="1016"/>
        <v>19160.49903039847</v>
      </c>
      <c r="X1110" s="44">
        <f t="shared" si="1016"/>
        <v>19878.448640785733</v>
      </c>
      <c r="Y1110" s="44">
        <f t="shared" si="1016"/>
        <v>20614.644497634508</v>
      </c>
      <c r="Z1110" s="44">
        <f t="shared" si="1016"/>
        <v>21369.093476416696</v>
      </c>
      <c r="AA1110" s="44"/>
      <c r="AB1110" s="23" t="str">
        <f>LOWER(Settings!$C$4)&amp;".mit."&amp;$A1110&amp;IF($C1110="","","."&amp;$C1110&amp;"."&amp;$B1110)&amp;IF(INDEX(Variables!$D$5:$D$65,MATCH($A1110,Variables!$A$5:$A$65,0))="","","."&amp;INDEX(Variables!$D$5:$D$65,MATCH($A1110,Variables!$A$5:$A$65,0)))&amp;"."&amp;AB$5</f>
        <v>egy.mit.ener.ftr.all.e.2</v>
      </c>
      <c r="AC1110" s="43">
        <f t="shared" si="1017"/>
        <v>11037.667491158469</v>
      </c>
      <c r="AD1110" s="44">
        <f t="shared" si="1017"/>
        <v>13303.389294963266</v>
      </c>
      <c r="AE1110" s="44">
        <f t="shared" si="1017"/>
        <v>14158.804968326891</v>
      </c>
      <c r="AF1110" s="44">
        <f t="shared" si="1017"/>
        <v>14649.035592938666</v>
      </c>
      <c r="AG1110" s="44">
        <f t="shared" si="1017"/>
        <v>15137.078617414805</v>
      </c>
      <c r="AH1110" s="44">
        <f t="shared" si="1017"/>
        <v>13013.439182513854</v>
      </c>
      <c r="AI1110" s="44">
        <f t="shared" si="1017"/>
        <v>13599.764150847726</v>
      </c>
      <c r="AJ1110" s="44">
        <f t="shared" si="1017"/>
        <v>14176.019523774463</v>
      </c>
      <c r="AK1110" s="44">
        <f t="shared" si="1017"/>
        <v>14728.937511734781</v>
      </c>
      <c r="AL1110" s="44">
        <f t="shared" si="1017"/>
        <v>15297.028110319528</v>
      </c>
      <c r="AM1110" s="44">
        <f t="shared" si="1017"/>
        <v>15880.36174093214</v>
      </c>
      <c r="AN1110" s="44">
        <f t="shared" si="1017"/>
        <v>16478.989255451608</v>
      </c>
      <c r="AO1110" s="44">
        <f t="shared" si="1017"/>
        <v>17092.941012475836</v>
      </c>
      <c r="AP1110" s="44">
        <f t="shared" si="1017"/>
        <v>17722.225965828868</v>
      </c>
    </row>
    <row r="1111" spans="1:42" outlineLevel="1" x14ac:dyDescent="0.25">
      <c r="A1111" s="5" t="s">
        <v>930</v>
      </c>
      <c r="B1111" s="5" t="s">
        <v>870</v>
      </c>
      <c r="C1111" s="5" t="s">
        <v>895</v>
      </c>
      <c r="H1111" s="5" t="str">
        <f>INDEX(Variables!$B$5:$B$65,MATCH($A1111,Variables!$A$5:$A$65,0))&amp;IF($C1111="",""," | "&amp;INDEX(Mapping!$B$5:$B$26,MATCH($C1111,Mapping!$A$5:$A$26,0))&amp;" | "&amp;INDEX(Mapping!$B$30:$B$41,MATCH($B1111,Mapping!$A$30:$A$41,0)))</f>
        <v>Fuel use | Other energy use | All fuels</v>
      </c>
      <c r="I1111" s="5" t="str">
        <f>INDEX(Variables!$C$5:$C$65,MATCH($A1111,Variables!$A$5:$A$65,0))</f>
        <v>ktoe</v>
      </c>
      <c r="J1111" s="5" t="str">
        <f>INDEX(Variables!$E$5:$E$65,MATCH($A1111,Variables!$A$5:$A$65,0))</f>
        <v>Inputs (base year), CPAT eq. 3.3.3</v>
      </c>
      <c r="K1111" s="5"/>
      <c r="L1111" s="23" t="str">
        <f>LOWER(Settings!$C$4)&amp;".mit."&amp;$A1111&amp;IF($C1111="","","."&amp;$C1111&amp;"."&amp;$B1111)&amp;IF(INDEX(Variables!$D$5:$D$65,MATCH($A1111,Variables!$A$5:$A$65,0))="","","."&amp;INDEX(Variables!$D$5:$D$65,MATCH($A1111,Variables!$A$5:$A$65,0)))&amp;"."&amp;L$5</f>
        <v>egy.mit.ener.oen.all.e.1</v>
      </c>
      <c r="M1111" s="43">
        <f t="shared" si="1016"/>
        <v>100.678839675172</v>
      </c>
      <c r="N1111" s="44">
        <f t="shared" si="1016"/>
        <v>119.66354792425592</v>
      </c>
      <c r="O1111" s="44">
        <f t="shared" si="1016"/>
        <v>131.84016227890072</v>
      </c>
      <c r="P1111" s="44">
        <f t="shared" si="1016"/>
        <v>136.04517836169012</v>
      </c>
      <c r="Q1111" s="44">
        <f t="shared" si="1016"/>
        <v>140.22003124809808</v>
      </c>
      <c r="R1111" s="44">
        <f t="shared" si="1016"/>
        <v>145.17649244530219</v>
      </c>
      <c r="S1111" s="44">
        <f t="shared" si="1016"/>
        <v>151.11755356928091</v>
      </c>
      <c r="T1111" s="44">
        <f t="shared" si="1016"/>
        <v>156.93352410829377</v>
      </c>
      <c r="U1111" s="44">
        <f t="shared" si="1016"/>
        <v>162.4964660383537</v>
      </c>
      <c r="V1111" s="44">
        <f t="shared" si="1016"/>
        <v>168.18837122163768</v>
      </c>
      <c r="W1111" s="44">
        <f t="shared" si="1016"/>
        <v>174.00902400983082</v>
      </c>
      <c r="X1111" s="44">
        <f t="shared" si="1016"/>
        <v>179.95803818281433</v>
      </c>
      <c r="Y1111" s="44">
        <f t="shared" si="1016"/>
        <v>186.03485151753284</v>
      </c>
      <c r="Z1111" s="44">
        <f t="shared" si="1016"/>
        <v>192.23872053405481</v>
      </c>
      <c r="AA1111" s="44"/>
      <c r="AB1111" s="23" t="str">
        <f>LOWER(Settings!$C$4)&amp;".mit."&amp;$A1111&amp;IF($C1111="","","."&amp;$C1111&amp;"."&amp;$B1111)&amp;IF(INDEX(Variables!$D$5:$D$65,MATCH($A1111,Variables!$A$5:$A$65,0))="","","."&amp;INDEX(Variables!$D$5:$D$65,MATCH($A1111,Variables!$A$5:$A$65,0)))&amp;"."&amp;AB$5</f>
        <v>egy.mit.ener.oen.all.e.2</v>
      </c>
      <c r="AC1111" s="43">
        <f t="shared" si="1017"/>
        <v>100.678839675172</v>
      </c>
      <c r="AD1111" s="44">
        <f t="shared" si="1017"/>
        <v>119.66354792425592</v>
      </c>
      <c r="AE1111" s="44">
        <f t="shared" si="1017"/>
        <v>131.84016227890072</v>
      </c>
      <c r="AF1111" s="44">
        <f t="shared" si="1017"/>
        <v>136.04517836169012</v>
      </c>
      <c r="AG1111" s="44">
        <f t="shared" si="1017"/>
        <v>140.22003124809808</v>
      </c>
      <c r="AH1111" s="44">
        <f t="shared" si="1017"/>
        <v>145.17649244530219</v>
      </c>
      <c r="AI1111" s="44">
        <f t="shared" si="1017"/>
        <v>151.11755356928091</v>
      </c>
      <c r="AJ1111" s="44">
        <f t="shared" si="1017"/>
        <v>156.93352410829377</v>
      </c>
      <c r="AK1111" s="44">
        <f t="shared" si="1017"/>
        <v>162.4964660383537</v>
      </c>
      <c r="AL1111" s="44">
        <f t="shared" si="1017"/>
        <v>168.18837122163768</v>
      </c>
      <c r="AM1111" s="44">
        <f t="shared" si="1017"/>
        <v>174.00902400983082</v>
      </c>
      <c r="AN1111" s="44">
        <f t="shared" si="1017"/>
        <v>179.95803818281433</v>
      </c>
      <c r="AO1111" s="44">
        <f t="shared" si="1017"/>
        <v>186.03485151753284</v>
      </c>
      <c r="AP1111" s="44">
        <f t="shared" si="1017"/>
        <v>192.23872053405481</v>
      </c>
    </row>
    <row r="1112" spans="1:42" outlineLevel="1" x14ac:dyDescent="0.25"/>
    <row r="1113" spans="1:42" outlineLevel="1" x14ac:dyDescent="0.25">
      <c r="A1113" s="5" t="s">
        <v>930</v>
      </c>
      <c r="B1113" s="5" t="s">
        <v>869</v>
      </c>
      <c r="C1113" s="5" t="s">
        <v>870</v>
      </c>
      <c r="H1113" s="5" t="str">
        <f>INDEX(Variables!$B$5:$B$65,MATCH($A1113,Variables!$A$5:$A$65,0))&amp;IF($C1113="",""," | "&amp;INDEX(Mapping!$B$5:$B$26,MATCH($C1113,Mapping!$A$5:$A$26,0))&amp;" | "&amp;INDEX(Mapping!$B$30:$B$41,MATCH($B1113,Mapping!$A$30:$A$41,0)))</f>
        <v>Fuel use | All subsectors | Coal</v>
      </c>
      <c r="I1113" s="5" t="str">
        <f>INDEX(Variables!$C$5:$C$65,MATCH($A1113,Variables!$A$5:$A$65,0))</f>
        <v>ktoe</v>
      </c>
      <c r="J1113" s="5" t="str">
        <f>INDEX(Variables!$E$5:$E$65,MATCH($A1113,Variables!$A$5:$A$65,0))</f>
        <v>Inputs (base year), CPAT eq. 3.3.3</v>
      </c>
      <c r="K1113" s="5"/>
      <c r="L1113" s="23" t="str">
        <f>LOWER(Settings!$C$4)&amp;".mit."&amp;$A1113&amp;IF($C1113="","","."&amp;$C1113&amp;"."&amp;$B1113)&amp;IF(INDEX(Variables!$D$5:$D$65,MATCH($A1113,Variables!$A$5:$A$65,0))="","","."&amp;INDEX(Variables!$D$5:$D$65,MATCH($A1113,Variables!$A$5:$A$65,0)))&amp;"."&amp;L$5</f>
        <v>egy.mit.ener.all.coa.e.1</v>
      </c>
      <c r="M1113" s="43">
        <f t="shared" ref="M1113:Z1120" si="1018">SUMIFS(M$201:M$1091,$A$201:$A$1091,"ener",$B$201:$B$1091,$B1113)</f>
        <v>1697.385486547189</v>
      </c>
      <c r="N1113" s="44">
        <f t="shared" si="1018"/>
        <v>2005.0775743401123</v>
      </c>
      <c r="O1113" s="44">
        <f t="shared" si="1018"/>
        <v>2185.4782019797512</v>
      </c>
      <c r="P1113" s="44">
        <f t="shared" si="1018"/>
        <v>2303.3575093324189</v>
      </c>
      <c r="Q1113" s="44">
        <f t="shared" si="1018"/>
        <v>2298.70205989337</v>
      </c>
      <c r="R1113" s="44">
        <f t="shared" si="1018"/>
        <v>2335.3510840620056</v>
      </c>
      <c r="S1113" s="44">
        <f t="shared" si="1018"/>
        <v>2395.5566748915112</v>
      </c>
      <c r="T1113" s="44">
        <f t="shared" si="1018"/>
        <v>2454.0968869817898</v>
      </c>
      <c r="U1113" s="44">
        <f t="shared" si="1018"/>
        <v>2509.8750311029248</v>
      </c>
      <c r="V1113" s="44">
        <f t="shared" si="1018"/>
        <v>2566.0844053782312</v>
      </c>
      <c r="W1113" s="44">
        <f t="shared" si="1018"/>
        <v>2616.965990927863</v>
      </c>
      <c r="X1113" s="44">
        <f t="shared" si="1018"/>
        <v>2668.1797936909725</v>
      </c>
      <c r="Y1113" s="44">
        <f t="shared" si="1018"/>
        <v>2719.7057312456172</v>
      </c>
      <c r="Z1113" s="44">
        <f t="shared" si="1018"/>
        <v>2771.5230702451095</v>
      </c>
      <c r="AA1113" s="44"/>
      <c r="AB1113" s="23" t="str">
        <f>LOWER(Settings!$C$4)&amp;".mit."&amp;$A1113&amp;IF($C1113="","","."&amp;$C1113&amp;"."&amp;$B1113)&amp;IF(INDEX(Variables!$D$5:$D$65,MATCH($A1113,Variables!$A$5:$A$65,0))="","","."&amp;INDEX(Variables!$D$5:$D$65,MATCH($A1113,Variables!$A$5:$A$65,0)))&amp;"."&amp;AB$5</f>
        <v>egy.mit.ener.all.coa.e.2</v>
      </c>
      <c r="AC1113" s="43">
        <f t="shared" ref="AC1113:AP1120" si="1019">SUMIFS(AC$201:AC$1091,$A$201:$A$1091,"ener",$B$201:$B$1091,$B1113)</f>
        <v>1697.385486547189</v>
      </c>
      <c r="AD1113" s="44">
        <f t="shared" si="1019"/>
        <v>2005.0775743401123</v>
      </c>
      <c r="AE1113" s="44">
        <f t="shared" si="1019"/>
        <v>2185.4782019797512</v>
      </c>
      <c r="AF1113" s="44">
        <f t="shared" si="1019"/>
        <v>2303.3575093324189</v>
      </c>
      <c r="AG1113" s="44">
        <f t="shared" si="1019"/>
        <v>2298.70205989337</v>
      </c>
      <c r="AH1113" s="44">
        <f t="shared" si="1019"/>
        <v>2038.761477071334</v>
      </c>
      <c r="AI1113" s="44">
        <f t="shared" si="1019"/>
        <v>2090.4378336687</v>
      </c>
      <c r="AJ1113" s="44">
        <f t="shared" si="1019"/>
        <v>2140.54598186662</v>
      </c>
      <c r="AK1113" s="44">
        <f t="shared" si="1019"/>
        <v>2188.1226257670137</v>
      </c>
      <c r="AL1113" s="44">
        <f t="shared" si="1019"/>
        <v>2236.0586353394092</v>
      </c>
      <c r="AM1113" s="44">
        <f t="shared" si="1019"/>
        <v>2280.395163243928</v>
      </c>
      <c r="AN1113" s="44">
        <f t="shared" si="1019"/>
        <v>2325.0211602558129</v>
      </c>
      <c r="AO1113" s="44">
        <f t="shared" si="1019"/>
        <v>2369.9191272646253</v>
      </c>
      <c r="AP1113" s="44">
        <f t="shared" si="1019"/>
        <v>2415.0709979798016</v>
      </c>
    </row>
    <row r="1114" spans="1:42" outlineLevel="1" x14ac:dyDescent="0.25">
      <c r="A1114" s="5" t="s">
        <v>930</v>
      </c>
      <c r="B1114" s="5" t="s">
        <v>871</v>
      </c>
      <c r="C1114" s="5" t="s">
        <v>870</v>
      </c>
      <c r="H1114" s="5" t="str">
        <f>INDEX(Variables!$B$5:$B$65,MATCH($A1114,Variables!$A$5:$A$65,0))&amp;IF($C1114="",""," | "&amp;INDEX(Mapping!$B$5:$B$26,MATCH($C1114,Mapping!$A$5:$A$26,0))&amp;" | "&amp;INDEX(Mapping!$B$30:$B$41,MATCH($B1114,Mapping!$A$30:$A$41,0)))</f>
        <v>Fuel use | All subsectors | Natural gas</v>
      </c>
      <c r="I1114" s="5" t="str">
        <f>INDEX(Variables!$C$5:$C$65,MATCH($A1114,Variables!$A$5:$A$65,0))</f>
        <v>ktoe</v>
      </c>
      <c r="J1114" s="5" t="str">
        <f>INDEX(Variables!$E$5:$E$65,MATCH($A1114,Variables!$A$5:$A$65,0))</f>
        <v>Inputs (base year), CPAT eq. 3.3.3</v>
      </c>
      <c r="K1114" s="5"/>
      <c r="L1114" s="23" t="str">
        <f>LOWER(Settings!$C$4)&amp;".mit."&amp;$A1114&amp;IF($C1114="","","."&amp;$C1114&amp;"."&amp;$B1114)&amp;IF(INDEX(Variables!$D$5:$D$65,MATCH($A1114,Variables!$A$5:$A$65,0))="","","."&amp;INDEX(Variables!$D$5:$D$65,MATCH($A1114,Variables!$A$5:$A$65,0)))&amp;"."&amp;L$5</f>
        <v>egy.mit.ener.all.nga.e.1</v>
      </c>
      <c r="M1114" s="43">
        <f t="shared" si="1018"/>
        <v>14407.748532774302</v>
      </c>
      <c r="N1114" s="44">
        <f t="shared" si="1018"/>
        <v>16162.300607160243</v>
      </c>
      <c r="O1114" s="44">
        <f t="shared" si="1018"/>
        <v>17107.588394644106</v>
      </c>
      <c r="P1114" s="44">
        <f t="shared" si="1018"/>
        <v>17645.295666241233</v>
      </c>
      <c r="Q1114" s="44">
        <f t="shared" si="1018"/>
        <v>18180.265879743874</v>
      </c>
      <c r="R1114" s="44">
        <f t="shared" si="1018"/>
        <v>18824.074318559677</v>
      </c>
      <c r="S1114" s="44">
        <f t="shared" si="1018"/>
        <v>19606.203644321791</v>
      </c>
      <c r="T1114" s="44">
        <f t="shared" si="1018"/>
        <v>20374.324472151908</v>
      </c>
      <c r="U1114" s="44">
        <f t="shared" si="1018"/>
        <v>21110.166963375203</v>
      </c>
      <c r="V1114" s="44">
        <f t="shared" si="1018"/>
        <v>21866.777663414214</v>
      </c>
      <c r="W1114" s="44">
        <f t="shared" si="1018"/>
        <v>22644.293142719056</v>
      </c>
      <c r="X1114" s="44">
        <f t="shared" si="1018"/>
        <v>23442.823010352844</v>
      </c>
      <c r="Y1114" s="44">
        <f t="shared" si="1018"/>
        <v>24262.448495052107</v>
      </c>
      <c r="Z1114" s="44">
        <f t="shared" si="1018"/>
        <v>25103.221039458571</v>
      </c>
      <c r="AA1114" s="44"/>
      <c r="AB1114" s="23" t="str">
        <f>LOWER(Settings!$C$4)&amp;".mit."&amp;$A1114&amp;IF($C1114="","","."&amp;$C1114&amp;"."&amp;$B1114)&amp;IF(INDEX(Variables!$D$5:$D$65,MATCH($A1114,Variables!$A$5:$A$65,0))="","","."&amp;INDEX(Variables!$D$5:$D$65,MATCH($A1114,Variables!$A$5:$A$65,0)))&amp;"."&amp;AB$5</f>
        <v>egy.mit.ener.all.nga.e.2</v>
      </c>
      <c r="AC1114" s="43">
        <f t="shared" si="1019"/>
        <v>14407.748532774302</v>
      </c>
      <c r="AD1114" s="44">
        <f t="shared" si="1019"/>
        <v>16162.300607160243</v>
      </c>
      <c r="AE1114" s="44">
        <f t="shared" si="1019"/>
        <v>17107.588394644106</v>
      </c>
      <c r="AF1114" s="44">
        <f t="shared" si="1019"/>
        <v>17645.295666241233</v>
      </c>
      <c r="AG1114" s="44">
        <f t="shared" si="1019"/>
        <v>18180.265879743874</v>
      </c>
      <c r="AH1114" s="44">
        <f t="shared" si="1019"/>
        <v>15683.187039882036</v>
      </c>
      <c r="AI1114" s="44">
        <f t="shared" si="1019"/>
        <v>16350.284645115313</v>
      </c>
      <c r="AJ1114" s="44">
        <f t="shared" si="1019"/>
        <v>17005.765378171622</v>
      </c>
      <c r="AK1114" s="44">
        <f t="shared" si="1019"/>
        <v>17634.045845227898</v>
      </c>
      <c r="AL1114" s="44">
        <f t="shared" si="1019"/>
        <v>18280.249870220985</v>
      </c>
      <c r="AM1114" s="44">
        <f t="shared" si="1019"/>
        <v>18944.497546395003</v>
      </c>
      <c r="AN1114" s="44">
        <f t="shared" si="1019"/>
        <v>19626.885753811915</v>
      </c>
      <c r="AO1114" s="44">
        <f t="shared" si="1019"/>
        <v>20327.486935085057</v>
      </c>
      <c r="AP1114" s="44">
        <f t="shared" si="1019"/>
        <v>21046.347882414859</v>
      </c>
    </row>
    <row r="1115" spans="1:42" outlineLevel="1" x14ac:dyDescent="0.25">
      <c r="A1115" s="5" t="s">
        <v>930</v>
      </c>
      <c r="B1115" s="5" t="s">
        <v>872</v>
      </c>
      <c r="C1115" s="5" t="s">
        <v>870</v>
      </c>
      <c r="H1115" s="5" t="str">
        <f>INDEX(Variables!$B$5:$B$65,MATCH($A1115,Variables!$A$5:$A$65,0))&amp;IF($C1115="",""," | "&amp;INDEX(Mapping!$B$5:$B$26,MATCH($C1115,Mapping!$A$5:$A$26,0))&amp;" | "&amp;INDEX(Mapping!$B$30:$B$41,MATCH($B1115,Mapping!$A$30:$A$41,0)))</f>
        <v>Fuel use | All subsectors | Gasoline</v>
      </c>
      <c r="I1115" s="5" t="str">
        <f>INDEX(Variables!$C$5:$C$65,MATCH($A1115,Variables!$A$5:$A$65,0))</f>
        <v>ktoe</v>
      </c>
      <c r="J1115" s="5" t="str">
        <f>INDEX(Variables!$E$5:$E$65,MATCH($A1115,Variables!$A$5:$A$65,0))</f>
        <v>Inputs (base year), CPAT eq. 3.3.3</v>
      </c>
      <c r="K1115" s="5"/>
      <c r="L1115" s="23" t="str">
        <f>LOWER(Settings!$C$4)&amp;".mit."&amp;$A1115&amp;IF($C1115="","","."&amp;$C1115&amp;"."&amp;$B1115)&amp;IF(INDEX(Variables!$D$5:$D$65,MATCH($A1115,Variables!$A$5:$A$65,0))="","","."&amp;INDEX(Variables!$D$5:$D$65,MATCH($A1115,Variables!$A$5:$A$65,0)))&amp;"."&amp;L$5</f>
        <v>egy.mit.ener.all.gso.e.1</v>
      </c>
      <c r="M1115" s="43">
        <f t="shared" si="1018"/>
        <v>7577.29644334562</v>
      </c>
      <c r="N1115" s="44">
        <f t="shared" si="1018"/>
        <v>9851.5964256555926</v>
      </c>
      <c r="O1115" s="44">
        <f t="shared" si="1018"/>
        <v>11346.675326111575</v>
      </c>
      <c r="P1115" s="44">
        <f t="shared" si="1018"/>
        <v>11623.68905250693</v>
      </c>
      <c r="Q1115" s="44">
        <f t="shared" si="1018"/>
        <v>11895.272180434224</v>
      </c>
      <c r="R1115" s="44">
        <f t="shared" si="1018"/>
        <v>12221.350561618641</v>
      </c>
      <c r="S1115" s="44">
        <f t="shared" si="1018"/>
        <v>12615.511036828178</v>
      </c>
      <c r="T1115" s="44">
        <f t="shared" si="1018"/>
        <v>12995.707189967841</v>
      </c>
      <c r="U1115" s="44">
        <f t="shared" si="1018"/>
        <v>13353.079805822255</v>
      </c>
      <c r="V1115" s="44">
        <f t="shared" si="1018"/>
        <v>13715.411481519061</v>
      </c>
      <c r="W1115" s="44">
        <f t="shared" si="1018"/>
        <v>14082.573620116686</v>
      </c>
      <c r="X1115" s="44">
        <f t="shared" si="1018"/>
        <v>14454.428743283434</v>
      </c>
      <c r="Y1115" s="44">
        <f t="shared" si="1018"/>
        <v>14830.830445942775</v>
      </c>
      <c r="Z1115" s="44">
        <f t="shared" si="1018"/>
        <v>15211.623366024018</v>
      </c>
      <c r="AA1115" s="44"/>
      <c r="AB1115" s="23" t="str">
        <f>LOWER(Settings!$C$4)&amp;".mit."&amp;$A1115&amp;IF($C1115="","","."&amp;$C1115&amp;"."&amp;$B1115)&amp;IF(INDEX(Variables!$D$5:$D$65,MATCH($A1115,Variables!$A$5:$A$65,0))="","","."&amp;INDEX(Variables!$D$5:$D$65,MATCH($A1115,Variables!$A$5:$A$65,0)))&amp;"."&amp;AB$5</f>
        <v>egy.mit.ener.all.gso.e.2</v>
      </c>
      <c r="AC1115" s="43">
        <f t="shared" si="1019"/>
        <v>7577.29644334562</v>
      </c>
      <c r="AD1115" s="44">
        <f t="shared" si="1019"/>
        <v>9851.5964256555926</v>
      </c>
      <c r="AE1115" s="44">
        <f t="shared" si="1019"/>
        <v>11346.675326111575</v>
      </c>
      <c r="AF1115" s="44">
        <f t="shared" si="1019"/>
        <v>11623.68905250693</v>
      </c>
      <c r="AG1115" s="44">
        <f t="shared" si="1019"/>
        <v>11895.272180434224</v>
      </c>
      <c r="AH1115" s="44">
        <f t="shared" si="1019"/>
        <v>11128.837213063249</v>
      </c>
      <c r="AI1115" s="44">
        <f t="shared" si="1019"/>
        <v>11487.762173305091</v>
      </c>
      <c r="AJ1115" s="44">
        <f t="shared" si="1019"/>
        <v>11833.971135726328</v>
      </c>
      <c r="AK1115" s="44">
        <f t="shared" si="1019"/>
        <v>12159.396844300683</v>
      </c>
      <c r="AL1115" s="44">
        <f t="shared" si="1019"/>
        <v>12489.338303359207</v>
      </c>
      <c r="AM1115" s="44">
        <f t="shared" si="1019"/>
        <v>12823.67841173361</v>
      </c>
      <c r="AN1115" s="44">
        <f t="shared" si="1019"/>
        <v>13162.291980806964</v>
      </c>
      <c r="AO1115" s="44">
        <f t="shared" si="1019"/>
        <v>13505.045693213431</v>
      </c>
      <c r="AP1115" s="44">
        <f t="shared" si="1019"/>
        <v>13851.798075293034</v>
      </c>
    </row>
    <row r="1116" spans="1:42" outlineLevel="1" x14ac:dyDescent="0.25">
      <c r="A1116" s="5" t="s">
        <v>930</v>
      </c>
      <c r="B1116" s="5" t="s">
        <v>873</v>
      </c>
      <c r="C1116" s="5" t="s">
        <v>870</v>
      </c>
      <c r="H1116" s="5" t="str">
        <f>INDEX(Variables!$B$5:$B$65,MATCH($A1116,Variables!$A$5:$A$65,0))&amp;IF($C1116="",""," | "&amp;INDEX(Mapping!$B$5:$B$26,MATCH($C1116,Mapping!$A$5:$A$26,0))&amp;" | "&amp;INDEX(Mapping!$B$30:$B$41,MATCH($B1116,Mapping!$A$30:$A$41,0)))</f>
        <v>Fuel use | All subsectors | Diesel</v>
      </c>
      <c r="I1116" s="5" t="str">
        <f>INDEX(Variables!$C$5:$C$65,MATCH($A1116,Variables!$A$5:$A$65,0))</f>
        <v>ktoe</v>
      </c>
      <c r="J1116" s="5" t="str">
        <f>INDEX(Variables!$E$5:$E$65,MATCH($A1116,Variables!$A$5:$A$65,0))</f>
        <v>Inputs (base year), CPAT eq. 3.3.3</v>
      </c>
      <c r="K1116" s="5"/>
      <c r="L1116" s="23" t="str">
        <f>LOWER(Settings!$C$4)&amp;".mit."&amp;$A1116&amp;IF($C1116="","","."&amp;$C1116&amp;"."&amp;$B1116)&amp;IF(INDEX(Variables!$D$5:$D$65,MATCH($A1116,Variables!$A$5:$A$65,0))="","","."&amp;INDEX(Variables!$D$5:$D$65,MATCH($A1116,Variables!$A$5:$A$65,0)))&amp;"."&amp;L$5</f>
        <v>egy.mit.ener.all.die.e.1</v>
      </c>
      <c r="M1116" s="43">
        <f t="shared" si="1018"/>
        <v>15778.68804364001</v>
      </c>
      <c r="N1116" s="44">
        <f t="shared" si="1018"/>
        <v>21184.164446189767</v>
      </c>
      <c r="O1116" s="44">
        <f t="shared" si="1018"/>
        <v>23370.627136273655</v>
      </c>
      <c r="P1116" s="44">
        <f t="shared" si="1018"/>
        <v>23826.517159111758</v>
      </c>
      <c r="Q1116" s="44">
        <f t="shared" si="1018"/>
        <v>24271.481783826799</v>
      </c>
      <c r="R1116" s="44">
        <f t="shared" si="1018"/>
        <v>24802.672158403046</v>
      </c>
      <c r="S1116" s="44">
        <f t="shared" si="1018"/>
        <v>25440.585524203452</v>
      </c>
      <c r="T1116" s="44">
        <f t="shared" si="1018"/>
        <v>26052.29616167815</v>
      </c>
      <c r="U1116" s="44">
        <f t="shared" si="1018"/>
        <v>26624.259530941556</v>
      </c>
      <c r="V1116" s="44">
        <f t="shared" si="1018"/>
        <v>27201.08990225154</v>
      </c>
      <c r="W1116" s="44">
        <f t="shared" si="1018"/>
        <v>27782.559956737809</v>
      </c>
      <c r="X1116" s="44">
        <f t="shared" si="1018"/>
        <v>28368.433355848378</v>
      </c>
      <c r="Y1116" s="44">
        <f t="shared" si="1018"/>
        <v>28958.464819926648</v>
      </c>
      <c r="Z1116" s="44">
        <f t="shared" si="1018"/>
        <v>29552.4002215986</v>
      </c>
      <c r="AA1116" s="44"/>
      <c r="AB1116" s="23" t="str">
        <f>LOWER(Settings!$C$4)&amp;".mit."&amp;$A1116&amp;IF($C1116="","","."&amp;$C1116&amp;"."&amp;$B1116)&amp;IF(INDEX(Variables!$D$5:$D$65,MATCH($A1116,Variables!$A$5:$A$65,0))="","","."&amp;INDEX(Variables!$D$5:$D$65,MATCH($A1116,Variables!$A$5:$A$65,0)))&amp;"."&amp;AB$5</f>
        <v>egy.mit.ener.all.die.e.2</v>
      </c>
      <c r="AC1116" s="43">
        <f t="shared" si="1019"/>
        <v>15778.68804364001</v>
      </c>
      <c r="AD1116" s="44">
        <f t="shared" si="1019"/>
        <v>21184.164446189767</v>
      </c>
      <c r="AE1116" s="44">
        <f t="shared" si="1019"/>
        <v>23370.627136273655</v>
      </c>
      <c r="AF1116" s="44">
        <f t="shared" si="1019"/>
        <v>23826.517159111758</v>
      </c>
      <c r="AG1116" s="44">
        <f t="shared" si="1019"/>
        <v>24271.481783826799</v>
      </c>
      <c r="AH1116" s="44">
        <f t="shared" si="1019"/>
        <v>21127.293099298309</v>
      </c>
      <c r="AI1116" s="44">
        <f t="shared" si="1019"/>
        <v>21670.625110747966</v>
      </c>
      <c r="AJ1116" s="44">
        <f t="shared" si="1019"/>
        <v>22191.442067477808</v>
      </c>
      <c r="AK1116" s="44">
        <f t="shared" si="1019"/>
        <v>22678.144746336933</v>
      </c>
      <c r="AL1116" s="44">
        <f t="shared" si="1019"/>
        <v>23168.936702863171</v>
      </c>
      <c r="AM1116" s="44">
        <f t="shared" si="1019"/>
        <v>23663.621777727607</v>
      </c>
      <c r="AN1116" s="44">
        <f t="shared" si="1019"/>
        <v>24161.996108954023</v>
      </c>
      <c r="AO1116" s="44">
        <f t="shared" si="1019"/>
        <v>24663.8482027098</v>
      </c>
      <c r="AP1116" s="44">
        <f t="shared" si="1019"/>
        <v>25168.959016877674</v>
      </c>
    </row>
    <row r="1117" spans="1:42" outlineLevel="1" x14ac:dyDescent="0.25">
      <c r="A1117" s="5" t="s">
        <v>930</v>
      </c>
      <c r="B1117" s="5" t="s">
        <v>874</v>
      </c>
      <c r="C1117" s="5" t="s">
        <v>870</v>
      </c>
      <c r="H1117" s="5" t="str">
        <f>INDEX(Variables!$B$5:$B$65,MATCH($A1117,Variables!$A$5:$A$65,0))&amp;IF($C1117="",""," | "&amp;INDEX(Mapping!$B$5:$B$26,MATCH($C1117,Mapping!$A$5:$A$26,0))&amp;" | "&amp;INDEX(Mapping!$B$30:$B$41,MATCH($B1117,Mapping!$A$30:$A$41,0)))</f>
        <v>Fuel use | All subsectors | LPG</v>
      </c>
      <c r="I1117" s="5" t="str">
        <f>INDEX(Variables!$C$5:$C$65,MATCH($A1117,Variables!$A$5:$A$65,0))</f>
        <v>ktoe</v>
      </c>
      <c r="J1117" s="5" t="str">
        <f>INDEX(Variables!$E$5:$E$65,MATCH($A1117,Variables!$A$5:$A$65,0))</f>
        <v>Inputs (base year), CPAT eq. 3.3.3</v>
      </c>
      <c r="K1117" s="5"/>
      <c r="L1117" s="23" t="str">
        <f>LOWER(Settings!$C$4)&amp;".mit."&amp;$A1117&amp;IF($C1117="","","."&amp;$C1117&amp;"."&amp;$B1117)&amp;IF(INDEX(Variables!$D$5:$D$65,MATCH($A1117,Variables!$A$5:$A$65,0))="","","."&amp;INDEX(Variables!$D$5:$D$65,MATCH($A1117,Variables!$A$5:$A$65,0)))&amp;"."&amp;L$5</f>
        <v>egy.mit.ener.all.lpg.e.1</v>
      </c>
      <c r="M1117" s="43">
        <f t="shared" si="1018"/>
        <v>5665.450358312688</v>
      </c>
      <c r="N1117" s="44">
        <f t="shared" si="1018"/>
        <v>8112.2977020863127</v>
      </c>
      <c r="O1117" s="44">
        <f t="shared" si="1018"/>
        <v>9291.0707455100346</v>
      </c>
      <c r="P1117" s="44">
        <f t="shared" si="1018"/>
        <v>9517.8023834583</v>
      </c>
      <c r="Q1117" s="44">
        <f t="shared" si="1018"/>
        <v>9741.3963673449034</v>
      </c>
      <c r="R1117" s="44">
        <f t="shared" si="1018"/>
        <v>10006.670611203706</v>
      </c>
      <c r="S1117" s="44">
        <f t="shared" si="1018"/>
        <v>10324.014674044733</v>
      </c>
      <c r="T1117" s="44">
        <f t="shared" si="1018"/>
        <v>10632.149900475608</v>
      </c>
      <c r="U1117" s="44">
        <f t="shared" si="1018"/>
        <v>10924.404826401129</v>
      </c>
      <c r="V1117" s="44">
        <f t="shared" si="1018"/>
        <v>11221.632512755688</v>
      </c>
      <c r="W1117" s="44">
        <f t="shared" si="1018"/>
        <v>11523.78336804826</v>
      </c>
      <c r="X1117" s="44">
        <f t="shared" si="1018"/>
        <v>11830.800825964114</v>
      </c>
      <c r="Y1117" s="44">
        <f t="shared" si="1018"/>
        <v>12142.621186065995</v>
      </c>
      <c r="Z1117" s="44">
        <f t="shared" si="1018"/>
        <v>12459.17346243361</v>
      </c>
      <c r="AA1117" s="44"/>
      <c r="AB1117" s="23" t="str">
        <f>LOWER(Settings!$C$4)&amp;".mit."&amp;$A1117&amp;IF($C1117="","","."&amp;$C1117&amp;"."&amp;$B1117)&amp;IF(INDEX(Variables!$D$5:$D$65,MATCH($A1117,Variables!$A$5:$A$65,0))="","","."&amp;INDEX(Variables!$D$5:$D$65,MATCH($A1117,Variables!$A$5:$A$65,0)))&amp;"."&amp;AB$5</f>
        <v>egy.mit.ener.all.lpg.e.2</v>
      </c>
      <c r="AC1117" s="43">
        <f t="shared" si="1019"/>
        <v>5665.450358312688</v>
      </c>
      <c r="AD1117" s="44">
        <f t="shared" si="1019"/>
        <v>8112.2977020863127</v>
      </c>
      <c r="AE1117" s="44">
        <f t="shared" si="1019"/>
        <v>9291.0707455100346</v>
      </c>
      <c r="AF1117" s="44">
        <f t="shared" si="1019"/>
        <v>9517.8023834583</v>
      </c>
      <c r="AG1117" s="44">
        <f t="shared" si="1019"/>
        <v>9741.3963673449034</v>
      </c>
      <c r="AH1117" s="44">
        <f t="shared" si="1019"/>
        <v>7851.6076888610041</v>
      </c>
      <c r="AI1117" s="44">
        <f t="shared" si="1019"/>
        <v>8099.804035664738</v>
      </c>
      <c r="AJ1117" s="44">
        <f t="shared" si="1019"/>
        <v>8340.7696695834238</v>
      </c>
      <c r="AK1117" s="44">
        <f t="shared" si="1019"/>
        <v>8569.2886332549133</v>
      </c>
      <c r="AL1117" s="44">
        <f t="shared" si="1019"/>
        <v>8801.6752583255202</v>
      </c>
      <c r="AM1117" s="44">
        <f t="shared" si="1019"/>
        <v>9037.890330622271</v>
      </c>
      <c r="AN1117" s="44">
        <f t="shared" si="1019"/>
        <v>9277.8892049682509</v>
      </c>
      <c r="AO1117" s="44">
        <f t="shared" si="1019"/>
        <v>9521.6216820661684</v>
      </c>
      <c r="AP1117" s="44">
        <f t="shared" si="1019"/>
        <v>9769.0318915733278</v>
      </c>
    </row>
    <row r="1118" spans="1:42" outlineLevel="1" x14ac:dyDescent="0.25">
      <c r="A1118" s="5" t="s">
        <v>930</v>
      </c>
      <c r="B1118" s="5" t="s">
        <v>875</v>
      </c>
      <c r="C1118" s="5" t="s">
        <v>870</v>
      </c>
      <c r="H1118" s="5" t="str">
        <f>INDEX(Variables!$B$5:$B$65,MATCH($A1118,Variables!$A$5:$A$65,0))&amp;IF($C1118="",""," | "&amp;INDEX(Mapping!$B$5:$B$26,MATCH($C1118,Mapping!$A$5:$A$26,0))&amp;" | "&amp;INDEX(Mapping!$B$30:$B$41,MATCH($B1118,Mapping!$A$30:$A$41,0)))</f>
        <v>Fuel use | All subsectors | Kerosene</v>
      </c>
      <c r="I1118" s="5" t="str">
        <f>INDEX(Variables!$C$5:$C$65,MATCH($A1118,Variables!$A$5:$A$65,0))</f>
        <v>ktoe</v>
      </c>
      <c r="J1118" s="5" t="str">
        <f>INDEX(Variables!$E$5:$E$65,MATCH($A1118,Variables!$A$5:$A$65,0))</f>
        <v>Inputs (base year), CPAT eq. 3.3.3</v>
      </c>
      <c r="K1118" s="5"/>
      <c r="L1118" s="23" t="str">
        <f>LOWER(Settings!$C$4)&amp;".mit."&amp;$A1118&amp;IF($C1118="","","."&amp;$C1118&amp;"."&amp;$B1118)&amp;IF(INDEX(Variables!$D$5:$D$65,MATCH($A1118,Variables!$A$5:$A$65,0))="","","."&amp;INDEX(Variables!$D$5:$D$65,MATCH($A1118,Variables!$A$5:$A$65,0)))&amp;"."&amp;L$5</f>
        <v>egy.mit.ener.all.ker.e.1</v>
      </c>
      <c r="M1118" s="43">
        <f t="shared" si="1018"/>
        <v>7.4970280497745492</v>
      </c>
      <c r="N1118" s="44">
        <f t="shared" si="1018"/>
        <v>10.258380535631698</v>
      </c>
      <c r="O1118" s="44">
        <f t="shared" si="1018"/>
        <v>10.777190923083516</v>
      </c>
      <c r="P1118" s="44">
        <f t="shared" si="1018"/>
        <v>11.068019910469701</v>
      </c>
      <c r="Q1118" s="44">
        <f t="shared" si="1018"/>
        <v>11.355614008987351</v>
      </c>
      <c r="R1118" s="44">
        <f t="shared" si="1018"/>
        <v>11.696913675545812</v>
      </c>
      <c r="S1118" s="44">
        <f t="shared" si="1018"/>
        <v>12.105535972064125</v>
      </c>
      <c r="T1118" s="44">
        <f t="shared" si="1018"/>
        <v>12.503633773840203</v>
      </c>
      <c r="U1118" s="44">
        <f t="shared" si="1018"/>
        <v>12.882531024520091</v>
      </c>
      <c r="V1118" s="44">
        <f t="shared" si="1018"/>
        <v>13.268842024575616</v>
      </c>
      <c r="W1118" s="44">
        <f t="shared" si="1018"/>
        <v>13.66252300265813</v>
      </c>
      <c r="X1118" s="44">
        <f t="shared" si="1018"/>
        <v>14.063520079444043</v>
      </c>
      <c r="Y1118" s="44">
        <f t="shared" si="1018"/>
        <v>14.471768993512491</v>
      </c>
      <c r="Z1118" s="44">
        <f t="shared" si="1018"/>
        <v>14.887194838249929</v>
      </c>
      <c r="AA1118" s="44"/>
      <c r="AB1118" s="23" t="str">
        <f>LOWER(Settings!$C$4)&amp;".mit."&amp;$A1118&amp;IF($C1118="","","."&amp;$C1118&amp;"."&amp;$B1118)&amp;IF(INDEX(Variables!$D$5:$D$65,MATCH($A1118,Variables!$A$5:$A$65,0))="","","."&amp;INDEX(Variables!$D$5:$D$65,MATCH($A1118,Variables!$A$5:$A$65,0)))&amp;"."&amp;AB$5</f>
        <v>egy.mit.ener.all.ker.e.2</v>
      </c>
      <c r="AC1118" s="43">
        <f t="shared" si="1019"/>
        <v>7.4970280497745492</v>
      </c>
      <c r="AD1118" s="44">
        <f t="shared" si="1019"/>
        <v>10.258380535631698</v>
      </c>
      <c r="AE1118" s="44">
        <f t="shared" si="1019"/>
        <v>10.777190923083516</v>
      </c>
      <c r="AF1118" s="44">
        <f t="shared" si="1019"/>
        <v>11.068019910469701</v>
      </c>
      <c r="AG1118" s="44">
        <f t="shared" si="1019"/>
        <v>11.355614008987351</v>
      </c>
      <c r="AH1118" s="44">
        <f t="shared" si="1019"/>
        <v>10.238894881961425</v>
      </c>
      <c r="AI1118" s="44">
        <f t="shared" si="1019"/>
        <v>10.596114012698701</v>
      </c>
      <c r="AJ1118" s="44">
        <f t="shared" si="1019"/>
        <v>10.94411754370384</v>
      </c>
      <c r="AK1118" s="44">
        <f t="shared" si="1019"/>
        <v>11.275321801225713</v>
      </c>
      <c r="AL1118" s="44">
        <f t="shared" si="1019"/>
        <v>11.612995778142345</v>
      </c>
      <c r="AM1118" s="44">
        <f t="shared" si="1019"/>
        <v>11.957100982677481</v>
      </c>
      <c r="AN1118" s="44">
        <f t="shared" si="1019"/>
        <v>12.307590099346264</v>
      </c>
      <c r="AO1118" s="44">
        <f t="shared" si="1019"/>
        <v>12.664406750095349</v>
      </c>
      <c r="AP1118" s="44">
        <f t="shared" si="1019"/>
        <v>13.027485265073711</v>
      </c>
    </row>
    <row r="1119" spans="1:42" outlineLevel="1" x14ac:dyDescent="0.25">
      <c r="A1119" s="5" t="s">
        <v>930</v>
      </c>
      <c r="B1119" s="5" t="s">
        <v>876</v>
      </c>
      <c r="C1119" s="5" t="s">
        <v>870</v>
      </c>
      <c r="H1119" s="5" t="str">
        <f>INDEX(Variables!$B$5:$B$65,MATCH($A1119,Variables!$A$5:$A$65,0))&amp;IF($C1119="",""," | "&amp;INDEX(Mapping!$B$5:$B$26,MATCH($C1119,Mapping!$A$5:$A$26,0))&amp;" | "&amp;INDEX(Mapping!$B$30:$B$41,MATCH($B1119,Mapping!$A$30:$A$41,0)))</f>
        <v>Fuel use | All subsectors | Other oil products</v>
      </c>
      <c r="I1119" s="5" t="str">
        <f>INDEX(Variables!$C$5:$C$65,MATCH($A1119,Variables!$A$5:$A$65,0))</f>
        <v>ktoe</v>
      </c>
      <c r="J1119" s="5" t="str">
        <f>INDEX(Variables!$E$5:$E$65,MATCH($A1119,Variables!$A$5:$A$65,0))</f>
        <v>Inputs (base year), CPAT eq. 3.3.3</v>
      </c>
      <c r="K1119" s="5"/>
      <c r="L1119" s="23" t="str">
        <f>LOWER(Settings!$C$4)&amp;".mit."&amp;$A1119&amp;IF($C1119="","","."&amp;$C1119&amp;"."&amp;$B1119)&amp;IF(INDEX(Variables!$D$5:$D$65,MATCH($A1119,Variables!$A$5:$A$65,0))="","","."&amp;INDEX(Variables!$D$5:$D$65,MATCH($A1119,Variables!$A$5:$A$65,0)))&amp;"."&amp;L$5</f>
        <v>egy.mit.ener.all.oop.e.1</v>
      </c>
      <c r="M1119" s="43">
        <f t="shared" si="1018"/>
        <v>3032.0150931016774</v>
      </c>
      <c r="N1119" s="44">
        <f t="shared" si="1018"/>
        <v>3597.6979050310392</v>
      </c>
      <c r="O1119" s="44">
        <f t="shared" si="1018"/>
        <v>3959.4903078712541</v>
      </c>
      <c r="P1119" s="44">
        <f t="shared" si="1018"/>
        <v>4084.2648551358516</v>
      </c>
      <c r="Q1119" s="44">
        <f t="shared" si="1018"/>
        <v>4208.0468711555322</v>
      </c>
      <c r="R1119" s="44">
        <f t="shared" si="1018"/>
        <v>4355.1904467977974</v>
      </c>
      <c r="S1119" s="44">
        <f t="shared" si="1018"/>
        <v>4531.7577164444911</v>
      </c>
      <c r="T1119" s="44">
        <f t="shared" si="1018"/>
        <v>4704.4513970303351</v>
      </c>
      <c r="U1119" s="44">
        <f t="shared" si="1018"/>
        <v>4869.442478591699</v>
      </c>
      <c r="V1119" s="44">
        <f t="shared" si="1018"/>
        <v>5038.1827237578236</v>
      </c>
      <c r="W1119" s="44">
        <f t="shared" si="1018"/>
        <v>5210.66218280261</v>
      </c>
      <c r="X1119" s="44">
        <f t="shared" si="1018"/>
        <v>5386.8658388764698</v>
      </c>
      <c r="Y1119" s="44">
        <f t="shared" si="1018"/>
        <v>5566.7734543455535</v>
      </c>
      <c r="Z1119" s="44">
        <f t="shared" si="1018"/>
        <v>5750.3594226726118</v>
      </c>
      <c r="AA1119" s="44"/>
      <c r="AB1119" s="23" t="str">
        <f>LOWER(Settings!$C$4)&amp;".mit."&amp;$A1119&amp;IF($C1119="","","."&amp;$C1119&amp;"."&amp;$B1119)&amp;IF(INDEX(Variables!$D$5:$D$65,MATCH($A1119,Variables!$A$5:$A$65,0))="","","."&amp;INDEX(Variables!$D$5:$D$65,MATCH($A1119,Variables!$A$5:$A$65,0)))&amp;"."&amp;AB$5</f>
        <v>egy.mit.ener.all.oop.e.2</v>
      </c>
      <c r="AC1119" s="43">
        <f t="shared" si="1019"/>
        <v>3032.0150931016774</v>
      </c>
      <c r="AD1119" s="44">
        <f t="shared" si="1019"/>
        <v>3597.6979050310392</v>
      </c>
      <c r="AE1119" s="44">
        <f t="shared" si="1019"/>
        <v>3959.4903078712541</v>
      </c>
      <c r="AF1119" s="44">
        <f t="shared" si="1019"/>
        <v>4084.2648551358516</v>
      </c>
      <c r="AG1119" s="44">
        <f t="shared" si="1019"/>
        <v>4208.0468711555322</v>
      </c>
      <c r="AH1119" s="44">
        <f t="shared" si="1019"/>
        <v>3542.7046745099933</v>
      </c>
      <c r="AI1119" s="44">
        <f t="shared" si="1019"/>
        <v>3686.3019710969375</v>
      </c>
      <c r="AJ1119" s="44">
        <f t="shared" si="1019"/>
        <v>3826.746108782062</v>
      </c>
      <c r="AK1119" s="44">
        <f t="shared" si="1019"/>
        <v>3960.9225665352365</v>
      </c>
      <c r="AL1119" s="44">
        <f t="shared" si="1019"/>
        <v>4098.1465739150499</v>
      </c>
      <c r="AM1119" s="44">
        <f t="shared" si="1019"/>
        <v>4238.4099737822271</v>
      </c>
      <c r="AN1119" s="44">
        <f t="shared" si="1019"/>
        <v>4381.7004880868435</v>
      </c>
      <c r="AO1119" s="44">
        <f t="shared" si="1019"/>
        <v>4528.0015930432273</v>
      </c>
      <c r="AP1119" s="44">
        <f t="shared" si="1019"/>
        <v>4677.2923988167768</v>
      </c>
    </row>
    <row r="1120" spans="1:42" outlineLevel="1" x14ac:dyDescent="0.25">
      <c r="A1120" s="5" t="s">
        <v>930</v>
      </c>
      <c r="B1120" s="5" t="s">
        <v>877</v>
      </c>
      <c r="C1120" s="5" t="s">
        <v>870</v>
      </c>
      <c r="H1120" s="5" t="str">
        <f>INDEX(Variables!$B$5:$B$65,MATCH($A1120,Variables!$A$5:$A$65,0))&amp;IF($C1120="",""," | "&amp;INDEX(Mapping!$B$5:$B$26,MATCH($C1120,Mapping!$A$5:$A$26,0))&amp;" | "&amp;INDEX(Mapping!$B$30:$B$41,MATCH($B1120,Mapping!$A$30:$A$41,0)))</f>
        <v>Fuel use | All subsectors | Biomass</v>
      </c>
      <c r="I1120" s="5" t="str">
        <f>INDEX(Variables!$C$5:$C$65,MATCH($A1120,Variables!$A$5:$A$65,0))</f>
        <v>ktoe</v>
      </c>
      <c r="J1120" s="5" t="str">
        <f>INDEX(Variables!$E$5:$E$65,MATCH($A1120,Variables!$A$5:$A$65,0))</f>
        <v>Inputs (base year), CPAT eq. 3.3.3</v>
      </c>
      <c r="K1120" s="5"/>
      <c r="L1120" s="23" t="str">
        <f>LOWER(Settings!$C$4)&amp;".mit."&amp;$A1120&amp;IF($C1120="","","."&amp;$C1120&amp;"."&amp;$B1120)&amp;IF(INDEX(Variables!$D$5:$D$65,MATCH($A1120,Variables!$A$5:$A$65,0))="","","."&amp;INDEX(Variables!$D$5:$D$65,MATCH($A1120,Variables!$A$5:$A$65,0)))&amp;"."&amp;L$5</f>
        <v>egy.mit.ener.all.bio.e.1</v>
      </c>
      <c r="M1120" s="43">
        <f t="shared" si="1018"/>
        <v>1579.83074407564</v>
      </c>
      <c r="N1120" s="44">
        <f t="shared" si="1018"/>
        <v>1580.1636274360847</v>
      </c>
      <c r="O1120" s="44">
        <f t="shared" si="1018"/>
        <v>1578.3565573164628</v>
      </c>
      <c r="P1120" s="44">
        <f t="shared" si="1018"/>
        <v>1579.63140142221</v>
      </c>
      <c r="Q1120" s="44">
        <f t="shared" si="1018"/>
        <v>1580.6759044124292</v>
      </c>
      <c r="R1120" s="44">
        <f t="shared" si="1018"/>
        <v>1582.6133483237384</v>
      </c>
      <c r="S1120" s="44">
        <f t="shared" si="1018"/>
        <v>1585.6172528576728</v>
      </c>
      <c r="T1120" s="44">
        <f t="shared" si="1018"/>
        <v>1588.1615439033769</v>
      </c>
      <c r="U1120" s="44">
        <f t="shared" si="1018"/>
        <v>1590.1273638430685</v>
      </c>
      <c r="V1120" s="44">
        <f t="shared" si="1018"/>
        <v>1592.0149004108159</v>
      </c>
      <c r="W1120" s="44">
        <f t="shared" si="1018"/>
        <v>1593.8238281885633</v>
      </c>
      <c r="X1120" s="44">
        <f t="shared" si="1018"/>
        <v>1595.5538331648954</v>
      </c>
      <c r="Y1120" s="44">
        <f t="shared" si="1018"/>
        <v>1597.2046128236816</v>
      </c>
      <c r="Z1120" s="44">
        <f t="shared" si="1018"/>
        <v>1598.7758762299995</v>
      </c>
      <c r="AA1120" s="44"/>
      <c r="AB1120" s="23" t="str">
        <f>LOWER(Settings!$C$4)&amp;".mit."&amp;$A1120&amp;IF($C1120="","","."&amp;$C1120&amp;"."&amp;$B1120)&amp;IF(INDEX(Variables!$D$5:$D$65,MATCH($A1120,Variables!$A$5:$A$65,0))="","","."&amp;INDEX(Variables!$D$5:$D$65,MATCH($A1120,Variables!$A$5:$A$65,0)))&amp;"."&amp;AB$5</f>
        <v>egy.mit.ener.all.bio.e.2</v>
      </c>
      <c r="AC1120" s="43">
        <f t="shared" si="1019"/>
        <v>1579.83074407564</v>
      </c>
      <c r="AD1120" s="44">
        <f t="shared" si="1019"/>
        <v>1580.1636274360847</v>
      </c>
      <c r="AE1120" s="44">
        <f t="shared" si="1019"/>
        <v>1578.3565573164628</v>
      </c>
      <c r="AF1120" s="44">
        <f t="shared" si="1019"/>
        <v>1579.63140142221</v>
      </c>
      <c r="AG1120" s="44">
        <f t="shared" si="1019"/>
        <v>1580.6759044124292</v>
      </c>
      <c r="AH1120" s="44">
        <f t="shared" si="1019"/>
        <v>1582.6133483237384</v>
      </c>
      <c r="AI1120" s="44">
        <f t="shared" si="1019"/>
        <v>1585.6172528576728</v>
      </c>
      <c r="AJ1120" s="44">
        <f t="shared" si="1019"/>
        <v>1588.1615439033769</v>
      </c>
      <c r="AK1120" s="44">
        <f t="shared" si="1019"/>
        <v>1590.1273638430685</v>
      </c>
      <c r="AL1120" s="44">
        <f t="shared" si="1019"/>
        <v>1592.0149004108159</v>
      </c>
      <c r="AM1120" s="44">
        <f t="shared" si="1019"/>
        <v>1593.8238281885633</v>
      </c>
      <c r="AN1120" s="44">
        <f t="shared" si="1019"/>
        <v>1595.5538331648954</v>
      </c>
      <c r="AO1120" s="44">
        <f t="shared" si="1019"/>
        <v>1597.2046128236816</v>
      </c>
      <c r="AP1120" s="44">
        <f t="shared" si="1019"/>
        <v>1598.7758762299995</v>
      </c>
    </row>
    <row r="1121" spans="1:42" outlineLevel="1" x14ac:dyDescent="0.25"/>
    <row r="1122" spans="1:42" outlineLevel="1" x14ac:dyDescent="0.25">
      <c r="A1122" s="7" t="s">
        <v>941</v>
      </c>
      <c r="B1122" s="7"/>
      <c r="C1122" s="7"/>
      <c r="H1122" s="7" t="str">
        <f>INDEX(Variables!$B$5:$B$65,MATCH($A1122,Variables!$A$5:$A$65,0))&amp;IF($C1122="",""," | "&amp;INDEX(Mapping!$B$5:$B$26,MATCH($C1122,Mapping!$A$5:$A$26,0))&amp;" | "&amp;INDEX(Mapping!$B$30:$B$41,MATCH($B1122,Mapping!$A$30:$A$41,0)))</f>
        <v>Check: totals by subsector and by fuel minus total fuel use (should be 0)</v>
      </c>
      <c r="I1122" s="7" t="str">
        <f>INDEX(Variables!$C$5:$C$65,MATCH($A1122,Variables!$A$5:$A$65,0))</f>
        <v>ktoe</v>
      </c>
      <c r="J1122" s="7" t="str">
        <f>INDEX(Variables!$E$5:$E$65,MATCH($A1122,Variables!$A$5:$A$65,0))</f>
        <v>Check</v>
      </c>
      <c r="K1122" s="7"/>
      <c r="L1122" s="23" t="str">
        <f>LOWER(Settings!$C$4)&amp;".mit."&amp;$A1122&amp;IF($C1122="","","."&amp;$C1122&amp;"."&amp;$B1122)&amp;IF(INDEX(Variables!$D$5:$D$65,MATCH($A1122,Variables!$A$5:$A$65,0))="","","."&amp;INDEX(Variables!$D$5:$D$65,MATCH($A1122,Variables!$A$5:$A$65,0)))&amp;"."&amp;L$5</f>
        <v>egy.mit.ener.chk.1</v>
      </c>
      <c r="M1122" s="46">
        <f t="shared" ref="M1122:Z1122" si="1020">ABS(SUM(M1096:M1111)-M1094)+ABS(SUM(M1113:M1120)-M1094)</f>
        <v>2.1827872842550278E-11</v>
      </c>
      <c r="N1122" s="46">
        <f t="shared" si="1020"/>
        <v>7.2759576141834259E-12</v>
      </c>
      <c r="O1122" s="46">
        <f t="shared" si="1020"/>
        <v>1.4551915228366852E-11</v>
      </c>
      <c r="P1122" s="46">
        <f t="shared" si="1020"/>
        <v>0</v>
      </c>
      <c r="Q1122" s="46">
        <f t="shared" si="1020"/>
        <v>0</v>
      </c>
      <c r="R1122" s="46">
        <f t="shared" si="1020"/>
        <v>1.4551915228366852E-11</v>
      </c>
      <c r="S1122" s="46">
        <f t="shared" si="1020"/>
        <v>1.4551915228366852E-11</v>
      </c>
      <c r="T1122" s="46">
        <f t="shared" si="1020"/>
        <v>0</v>
      </c>
      <c r="U1122" s="46">
        <f t="shared" si="1020"/>
        <v>1.4551915228366852E-11</v>
      </c>
      <c r="V1122" s="46">
        <f t="shared" si="1020"/>
        <v>0</v>
      </c>
      <c r="W1122" s="46">
        <f t="shared" si="1020"/>
        <v>1.4551915228366852E-11</v>
      </c>
      <c r="X1122" s="46">
        <f t="shared" si="1020"/>
        <v>5.8207660913467407E-11</v>
      </c>
      <c r="Y1122" s="46">
        <f t="shared" si="1020"/>
        <v>1.4551915228366852E-11</v>
      </c>
      <c r="Z1122" s="46">
        <f t="shared" si="1020"/>
        <v>1.4551915228366852E-11</v>
      </c>
      <c r="AA1122" s="46"/>
      <c r="AB1122" s="23" t="str">
        <f>LOWER(Settings!$C$4)&amp;".mit."&amp;$A1122&amp;IF($C1122="","","."&amp;$C1122&amp;"."&amp;$B1122)&amp;IF(INDEX(Variables!$D$5:$D$65,MATCH($A1122,Variables!$A$5:$A$65,0))="","","."&amp;INDEX(Variables!$D$5:$D$65,MATCH($A1122,Variables!$A$5:$A$65,0)))&amp;"."&amp;AB$5</f>
        <v>egy.mit.ener.chk.2</v>
      </c>
      <c r="AC1122" s="46">
        <f t="shared" ref="AC1122:AP1122" si="1021">ABS(SUM(AC1096:AC1111)-AC1094)+ABS(SUM(AC1113:AC1120)-AC1094)</f>
        <v>2.1827872842550278E-11</v>
      </c>
      <c r="AD1122" s="46">
        <f t="shared" si="1021"/>
        <v>7.2759576141834259E-12</v>
      </c>
      <c r="AE1122" s="46">
        <f t="shared" si="1021"/>
        <v>1.4551915228366852E-11</v>
      </c>
      <c r="AF1122" s="46">
        <f t="shared" si="1021"/>
        <v>0</v>
      </c>
      <c r="AG1122" s="46">
        <f t="shared" si="1021"/>
        <v>0</v>
      </c>
      <c r="AH1122" s="46">
        <f t="shared" si="1021"/>
        <v>7.2759576141834259E-12</v>
      </c>
      <c r="AI1122" s="46">
        <f t="shared" si="1021"/>
        <v>3.637978807091713E-11</v>
      </c>
      <c r="AJ1122" s="46">
        <f t="shared" si="1021"/>
        <v>1.4551915228366852E-11</v>
      </c>
      <c r="AK1122" s="46">
        <f t="shared" si="1021"/>
        <v>2.9103830456733704E-11</v>
      </c>
      <c r="AL1122" s="46">
        <f t="shared" si="1021"/>
        <v>1.4551915228366852E-11</v>
      </c>
      <c r="AM1122" s="46">
        <f t="shared" si="1021"/>
        <v>0</v>
      </c>
      <c r="AN1122" s="46">
        <f t="shared" si="1021"/>
        <v>1.4551915228366852E-11</v>
      </c>
      <c r="AO1122" s="46">
        <f t="shared" si="1021"/>
        <v>2.9103830456733704E-11</v>
      </c>
      <c r="AP1122" s="46">
        <f t="shared" si="1021"/>
        <v>1.4551915228366852E-11</v>
      </c>
    </row>
    <row r="1123" spans="1:42" outlineLevel="1" x14ac:dyDescent="0.25"/>
    <row r="1124" spans="1:42" outlineLevel="1" x14ac:dyDescent="0.25">
      <c r="A1124" s="7" t="s">
        <v>942</v>
      </c>
      <c r="B1124" s="7" t="s">
        <v>870</v>
      </c>
      <c r="C1124" s="7" t="s">
        <v>870</v>
      </c>
      <c r="H1124" s="7" t="str">
        <f>INDEX(Variables!$B$5:$B$65,MATCH($A1124,Variables!$A$5:$A$65,0))&amp;IF($C1124="",""," | "&amp;INDEX(Mapping!$B$5:$B$26,MATCH($C1124,Mapping!$A$5:$A$26,0))&amp;" | "&amp;INDEX(Mapping!$B$30:$B$41,MATCH($B1124,Mapping!$A$30:$A$41,0)))</f>
        <v>Fuel use, scenario 1 (same year) | All subsectors | All fuels</v>
      </c>
      <c r="I1124" s="7" t="str">
        <f>INDEX(Variables!$C$5:$C$65,MATCH($A1124,Variables!$A$5:$A$65,0))</f>
        <v>ktoe</v>
      </c>
      <c r="J1124" s="7" t="str">
        <f>INDEX(Variables!$E$5:$E$65,MATCH($A1124,Variables!$A$5:$A$65,0))</f>
        <v>Lookup</v>
      </c>
      <c r="K1124" s="7"/>
      <c r="L1124" s="23" t="str">
        <f>LOWER(Settings!$C$4)&amp;".mit."&amp;$A1124&amp;IF($C1124="","","."&amp;$C1124&amp;"."&amp;$B1124)&amp;IF(INDEX(Variables!$D$5:$D$65,MATCH($A1124,Variables!$A$5:$A$65,0))="","","."&amp;INDEX(Variables!$D$5:$D$65,MATCH($A1124,Variables!$A$5:$A$65,0)))&amp;"."&amp;L$5</f>
        <v>egy.mit.ener.ref.all.all.e.1</v>
      </c>
      <c r="M1124" s="43">
        <f t="shared" ref="M1124:Z1124" si="1022">INDEX($L1094:$GJ1094,MATCH(M$4,$L$4:$GJ$4,0))</f>
        <v>49745.911729846906</v>
      </c>
      <c r="N1124" s="44">
        <f t="shared" si="1022"/>
        <v>62503.556668434787</v>
      </c>
      <c r="O1124" s="44">
        <f t="shared" si="1022"/>
        <v>68850.063860629918</v>
      </c>
      <c r="P1124" s="44">
        <f t="shared" si="1022"/>
        <v>70591.626047119178</v>
      </c>
      <c r="Q1124" s="44">
        <f t="shared" si="1022"/>
        <v>72187.196660820133</v>
      </c>
      <c r="R1124" s="44">
        <f t="shared" si="1022"/>
        <v>74139.619442644165</v>
      </c>
      <c r="S1124" s="44">
        <f t="shared" si="1022"/>
        <v>76511.352059563898</v>
      </c>
      <c r="T1124" s="44">
        <f t="shared" si="1022"/>
        <v>78813.691185962845</v>
      </c>
      <c r="U1124" s="44">
        <f t="shared" si="1022"/>
        <v>80994.238531102368</v>
      </c>
      <c r="V1124" s="44">
        <f t="shared" si="1022"/>
        <v>83214.462431511944</v>
      </c>
      <c r="W1124" s="44">
        <f t="shared" si="1022"/>
        <v>85468.324612543496</v>
      </c>
      <c r="X1124" s="44">
        <f t="shared" si="1022"/>
        <v>87761.148921260523</v>
      </c>
      <c r="Y1124" s="44">
        <f t="shared" si="1022"/>
        <v>90092.520514395888</v>
      </c>
      <c r="Z1124" s="44">
        <f t="shared" si="1022"/>
        <v>92461.963653500774</v>
      </c>
      <c r="AA1124" s="44"/>
      <c r="AB1124" s="23" t="str">
        <f>LOWER(Settings!$C$4)&amp;".mit."&amp;$A1124&amp;IF($C1124="","","."&amp;$C1124&amp;"."&amp;$B1124)&amp;IF(INDEX(Variables!$D$5:$D$65,MATCH($A1124,Variables!$A$5:$A$65,0))="","","."&amp;INDEX(Variables!$D$5:$D$65,MATCH($A1124,Variables!$A$5:$A$65,0)))&amp;"."&amp;AB$5</f>
        <v>egy.mit.ener.ref.all.all.e.2</v>
      </c>
      <c r="AC1124" s="43">
        <f t="shared" ref="AC1124:AP1124" si="1023">INDEX($L1094:$GJ1094,MATCH(AC$4,$L$4:$GJ$4,0))</f>
        <v>49745.911729846906</v>
      </c>
      <c r="AD1124" s="44">
        <f t="shared" si="1023"/>
        <v>62503.556668434787</v>
      </c>
      <c r="AE1124" s="44">
        <f t="shared" si="1023"/>
        <v>68850.063860629918</v>
      </c>
      <c r="AF1124" s="44">
        <f t="shared" si="1023"/>
        <v>70591.626047119178</v>
      </c>
      <c r="AG1124" s="44">
        <f t="shared" si="1023"/>
        <v>72187.196660820133</v>
      </c>
      <c r="AH1124" s="44">
        <f t="shared" si="1023"/>
        <v>74139.619442644165</v>
      </c>
      <c r="AI1124" s="44">
        <f t="shared" si="1023"/>
        <v>76511.352059563898</v>
      </c>
      <c r="AJ1124" s="44">
        <f t="shared" si="1023"/>
        <v>78813.691185962845</v>
      </c>
      <c r="AK1124" s="44">
        <f t="shared" si="1023"/>
        <v>80994.238531102368</v>
      </c>
      <c r="AL1124" s="44">
        <f t="shared" si="1023"/>
        <v>83214.462431511944</v>
      </c>
      <c r="AM1124" s="44">
        <f t="shared" si="1023"/>
        <v>85468.324612543496</v>
      </c>
      <c r="AN1124" s="44">
        <f t="shared" si="1023"/>
        <v>87761.148921260523</v>
      </c>
      <c r="AO1124" s="44">
        <f t="shared" si="1023"/>
        <v>90092.520514395888</v>
      </c>
      <c r="AP1124" s="44">
        <f t="shared" si="1023"/>
        <v>92461.963653500774</v>
      </c>
    </row>
    <row r="1125" spans="1:42" outlineLevel="1" x14ac:dyDescent="0.25">
      <c r="A1125" s="7" t="s">
        <v>943</v>
      </c>
      <c r="B1125" s="7" t="s">
        <v>870</v>
      </c>
      <c r="C1125" s="7" t="s">
        <v>870</v>
      </c>
      <c r="H1125" s="7" t="str">
        <f>INDEX(Variables!$B$5:$B$65,MATCH($A1125,Variables!$A$5:$A$65,0))&amp;IF($C1125="",""," | "&amp;INDEX(Mapping!$B$5:$B$26,MATCH($C1125,Mapping!$A$5:$A$26,0))&amp;" | "&amp;INDEX(Mapping!$B$30:$B$41,MATCH($B1125,Mapping!$A$30:$A$41,0)))</f>
        <v>Change in fuel use vs scenario 1 | All subsectors | All fuels</v>
      </c>
      <c r="I1125" s="7" t="str">
        <f>INDEX(Variables!$C$5:$C$65,MATCH($A1125,Variables!$A$5:$A$65,0))</f>
        <v>%</v>
      </c>
      <c r="J1125" s="7" t="str">
        <f>INDEX(Variables!$E$5:$E$65,MATCH($A1125,Variables!$A$5:$A$65,0))</f>
        <v>Calculation</v>
      </c>
      <c r="K1125" s="7"/>
      <c r="L1125" s="23" t="str">
        <f>LOWER(Settings!$C$4)&amp;".mit."&amp;$A1125&amp;IF($C1125="","","."&amp;$C1125&amp;"."&amp;$B1125)&amp;IF(INDEX(Variables!$D$5:$D$65,MATCH($A1125,Variables!$A$5:$A$65,0))="","","."&amp;INDEX(Variables!$D$5:$D$65,MATCH($A1125,Variables!$A$5:$A$65,0)))&amp;"."&amp;L$5</f>
        <v>egy.mit.ener.pct.all.all.e.1</v>
      </c>
      <c r="M1125" s="47">
        <f t="shared" ref="M1125:Z1125" si="1024">M1094/M1124-1</f>
        <v>0</v>
      </c>
      <c r="N1125" s="48">
        <f t="shared" si="1024"/>
        <v>0</v>
      </c>
      <c r="O1125" s="48">
        <f t="shared" si="1024"/>
        <v>0</v>
      </c>
      <c r="P1125" s="48">
        <f t="shared" si="1024"/>
        <v>0</v>
      </c>
      <c r="Q1125" s="48">
        <f t="shared" si="1024"/>
        <v>0</v>
      </c>
      <c r="R1125" s="48">
        <f t="shared" si="1024"/>
        <v>0</v>
      </c>
      <c r="S1125" s="48">
        <f t="shared" si="1024"/>
        <v>0</v>
      </c>
      <c r="T1125" s="48">
        <f t="shared" si="1024"/>
        <v>0</v>
      </c>
      <c r="U1125" s="48">
        <f t="shared" si="1024"/>
        <v>0</v>
      </c>
      <c r="V1125" s="48">
        <f t="shared" si="1024"/>
        <v>0</v>
      </c>
      <c r="W1125" s="48">
        <f t="shared" si="1024"/>
        <v>0</v>
      </c>
      <c r="X1125" s="48">
        <f t="shared" si="1024"/>
        <v>0</v>
      </c>
      <c r="Y1125" s="48">
        <f t="shared" si="1024"/>
        <v>0</v>
      </c>
      <c r="Z1125" s="48">
        <f t="shared" si="1024"/>
        <v>0</v>
      </c>
      <c r="AA1125" s="48"/>
      <c r="AB1125" s="23" t="str">
        <f>LOWER(Settings!$C$4)&amp;".mit."&amp;$A1125&amp;IF($C1125="","","."&amp;$C1125&amp;"."&amp;$B1125)&amp;IF(INDEX(Variables!$D$5:$D$65,MATCH($A1125,Variables!$A$5:$A$65,0))="","","."&amp;INDEX(Variables!$D$5:$D$65,MATCH($A1125,Variables!$A$5:$A$65,0)))&amp;"."&amp;AB$5</f>
        <v>egy.mit.ener.pct.all.all.e.2</v>
      </c>
      <c r="AC1125" s="47">
        <f t="shared" ref="AC1125:AP1125" si="1025">AC1094/AC1124-1</f>
        <v>0</v>
      </c>
      <c r="AD1125" s="48">
        <f t="shared" si="1025"/>
        <v>0</v>
      </c>
      <c r="AE1125" s="48">
        <f t="shared" si="1025"/>
        <v>0</v>
      </c>
      <c r="AF1125" s="48">
        <f t="shared" si="1025"/>
        <v>0</v>
      </c>
      <c r="AG1125" s="48">
        <f t="shared" si="1025"/>
        <v>0</v>
      </c>
      <c r="AH1125" s="48">
        <f t="shared" si="1025"/>
        <v>-0.15072070899146239</v>
      </c>
      <c r="AI1125" s="48">
        <f t="shared" si="1025"/>
        <v>-0.15069558454696697</v>
      </c>
      <c r="AJ1125" s="48">
        <f t="shared" si="1025"/>
        <v>-0.15067617065273275</v>
      </c>
      <c r="AK1125" s="48">
        <f t="shared" si="1025"/>
        <v>-0.15066398308503592</v>
      </c>
      <c r="AL1125" s="48">
        <f t="shared" si="1025"/>
        <v>-0.15065204803332743</v>
      </c>
      <c r="AM1125" s="48">
        <f t="shared" si="1025"/>
        <v>-0.15062949388829128</v>
      </c>
      <c r="AN1125" s="48">
        <f t="shared" si="1025"/>
        <v>-0.15060767735585634</v>
      </c>
      <c r="AO1125" s="48">
        <f t="shared" si="1025"/>
        <v>-0.15058662121981559</v>
      </c>
      <c r="AP1125" s="48">
        <f t="shared" si="1025"/>
        <v>-0.15056634619205533</v>
      </c>
    </row>
  </sheetData>
  <pageMargins left="0.75" right="0.75" top="1" bottom="1" header="0.5" footer="0.5"/>
  <headerFooter>
    <oddFooter>&amp;R_x000D_&amp;1#&amp;"Aptos"&amp;10&amp;K000000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25"/>
  <sheetViews>
    <sheetView workbookViewId="0"/>
  </sheetViews>
  <sheetFormatPr defaultRowHeight="15" x14ac:dyDescent="0.25"/>
  <cols>
    <col min="1" max="1" width="24" customWidth="1"/>
    <col min="2" max="2" width="120" customWidth="1"/>
  </cols>
  <sheetData>
    <row r="2" spans="1:3" ht="18" x14ac:dyDescent="0.25">
      <c r="A2" s="1" t="s">
        <v>0</v>
      </c>
      <c r="B2" s="2"/>
      <c r="C2" s="2"/>
    </row>
    <row r="4" spans="1:3" ht="24" x14ac:dyDescent="0.25">
      <c r="A4" s="3" t="s">
        <v>1</v>
      </c>
      <c r="B4" s="4" t="s">
        <v>2</v>
      </c>
    </row>
    <row r="5" spans="1:3" ht="24" x14ac:dyDescent="0.25">
      <c r="A5" s="3" t="s">
        <v>3</v>
      </c>
      <c r="B5" s="4" t="s">
        <v>4</v>
      </c>
    </row>
    <row r="6" spans="1:3" ht="36" x14ac:dyDescent="0.25">
      <c r="A6" s="3" t="s">
        <v>5</v>
      </c>
      <c r="B6" s="4" t="s">
        <v>6</v>
      </c>
    </row>
    <row r="7" spans="1:3" ht="36" x14ac:dyDescent="0.25">
      <c r="A7" s="3" t="s">
        <v>7</v>
      </c>
      <c r="B7" s="4" t="s">
        <v>8</v>
      </c>
    </row>
    <row r="8" spans="1:3" ht="24" x14ac:dyDescent="0.25">
      <c r="A8" s="3" t="s">
        <v>9</v>
      </c>
      <c r="B8" s="4" t="s">
        <v>10</v>
      </c>
    </row>
    <row r="9" spans="1:3" ht="48" x14ac:dyDescent="0.25">
      <c r="A9" s="3" t="s">
        <v>11</v>
      </c>
      <c r="B9" s="4" t="s">
        <v>12</v>
      </c>
    </row>
    <row r="10" spans="1:3" ht="48" x14ac:dyDescent="0.25">
      <c r="A10" s="3" t="s">
        <v>13</v>
      </c>
      <c r="B10" s="4" t="s">
        <v>14</v>
      </c>
    </row>
    <row r="11" spans="1:3" ht="24" x14ac:dyDescent="0.25">
      <c r="A11" s="3" t="s">
        <v>15</v>
      </c>
      <c r="B11" s="4" t="s">
        <v>16</v>
      </c>
    </row>
    <row r="12" spans="1:3" ht="36" x14ac:dyDescent="0.25">
      <c r="A12" s="3" t="s">
        <v>17</v>
      </c>
      <c r="B12" s="4" t="s">
        <v>18</v>
      </c>
    </row>
    <row r="13" spans="1:3" x14ac:dyDescent="0.25">
      <c r="A13" s="3" t="s">
        <v>19</v>
      </c>
      <c r="B13" s="4" t="s">
        <v>20</v>
      </c>
    </row>
    <row r="14" spans="1:3" ht="36" x14ac:dyDescent="0.25">
      <c r="A14" s="3" t="s">
        <v>21</v>
      </c>
      <c r="B14" s="4" t="s">
        <v>22</v>
      </c>
    </row>
    <row r="15" spans="1:3" ht="48" x14ac:dyDescent="0.25">
      <c r="A15" s="3" t="s">
        <v>23</v>
      </c>
      <c r="B15" s="4" t="s">
        <v>24</v>
      </c>
    </row>
    <row r="16" spans="1:3" ht="36" x14ac:dyDescent="0.25">
      <c r="A16" s="3" t="s">
        <v>25</v>
      </c>
      <c r="B16" s="4" t="s">
        <v>26</v>
      </c>
    </row>
    <row r="17" spans="1:2" ht="24" x14ac:dyDescent="0.25">
      <c r="A17" s="3" t="s">
        <v>27</v>
      </c>
      <c r="B17" s="4" t="s">
        <v>28</v>
      </c>
    </row>
    <row r="18" spans="1:2" ht="48" x14ac:dyDescent="0.25">
      <c r="A18" s="3" t="s">
        <v>29</v>
      </c>
      <c r="B18" s="4" t="s">
        <v>30</v>
      </c>
    </row>
    <row r="19" spans="1:2" ht="36" x14ac:dyDescent="0.25">
      <c r="A19" s="3" t="s">
        <v>31</v>
      </c>
      <c r="B19" s="4" t="s">
        <v>32</v>
      </c>
    </row>
    <row r="20" spans="1:2" ht="72" x14ac:dyDescent="0.25">
      <c r="A20" s="3" t="s">
        <v>33</v>
      </c>
      <c r="B20" s="4" t="s">
        <v>34</v>
      </c>
    </row>
    <row r="21" spans="1:2" ht="24" x14ac:dyDescent="0.25">
      <c r="A21" s="3" t="s">
        <v>35</v>
      </c>
      <c r="B21" s="4" t="s">
        <v>36</v>
      </c>
    </row>
    <row r="22" spans="1:2" ht="24" x14ac:dyDescent="0.25">
      <c r="A22" s="3" t="s">
        <v>37</v>
      </c>
      <c r="B22" s="4" t="s">
        <v>38</v>
      </c>
    </row>
    <row r="23" spans="1:2" x14ac:dyDescent="0.25">
      <c r="A23" s="3" t="s">
        <v>39</v>
      </c>
      <c r="B23" s="4" t="s">
        <v>40</v>
      </c>
    </row>
    <row r="24" spans="1:2" ht="24" x14ac:dyDescent="0.25">
      <c r="A24" s="3" t="s">
        <v>41</v>
      </c>
      <c r="B24" s="4" t="s">
        <v>42</v>
      </c>
    </row>
    <row r="25" spans="1:2" ht="24" x14ac:dyDescent="0.25">
      <c r="A25" s="3" t="s">
        <v>43</v>
      </c>
      <c r="B25" s="4" t="s">
        <v>44</v>
      </c>
    </row>
  </sheetData>
  <pageMargins left="0.75" right="0.75" top="1" bottom="1" header="0.5" footer="0.5"/>
  <headerFooter>
    <oddFooter>&amp;R_x000D_&amp;1#&amp;"Aptos"&amp;10&amp;K000000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F26"/>
  <sheetViews>
    <sheetView workbookViewId="0"/>
  </sheetViews>
  <sheetFormatPr defaultRowHeight="15" x14ac:dyDescent="0.25"/>
  <cols>
    <col min="2" max="2" width="60" customWidth="1"/>
    <col min="3" max="3" width="14" customWidth="1"/>
    <col min="4" max="4" width="100" customWidth="1"/>
    <col min="5" max="5" width="26" customWidth="1"/>
  </cols>
  <sheetData>
    <row r="2" spans="1:6" ht="18" x14ac:dyDescent="0.25">
      <c r="A2" s="1" t="s">
        <v>45</v>
      </c>
      <c r="B2" s="2"/>
      <c r="C2" s="2"/>
      <c r="D2" s="2"/>
      <c r="E2" s="2"/>
      <c r="F2" s="2"/>
    </row>
    <row r="4" spans="1:6" x14ac:dyDescent="0.25">
      <c r="B4" s="5" t="s">
        <v>46</v>
      </c>
      <c r="C4" s="6" t="s">
        <v>47</v>
      </c>
    </row>
    <row r="5" spans="1:6" x14ac:dyDescent="0.25">
      <c r="B5" s="5" t="s">
        <v>48</v>
      </c>
      <c r="C5" s="5" t="str">
        <f>INDEX(Countries!$B$4:$B$1000,MATCH($C$4,Countries!$A$4:$A$1000,0))</f>
        <v>Egypt</v>
      </c>
    </row>
    <row r="6" spans="1:6" x14ac:dyDescent="0.25">
      <c r="B6" s="5" t="s">
        <v>49</v>
      </c>
      <c r="C6" s="5" t="str">
        <f>INDEX(Countries!$D$4:$D$1000,MATCH($C$4,Countries!$A$4:$A$1000,0))</f>
        <v>LMIC</v>
      </c>
    </row>
    <row r="7" spans="1:6" x14ac:dyDescent="0.25">
      <c r="B7" s="5" t="s">
        <v>50</v>
      </c>
      <c r="C7" s="6">
        <v>2022</v>
      </c>
    </row>
    <row r="8" spans="1:6" x14ac:dyDescent="0.25">
      <c r="B8" s="5" t="s">
        <v>51</v>
      </c>
      <c r="C8" s="5">
        <f>INDEX(MTInputs!$J$8:$J$415,MATCH("ResultsYear",MTInputs!$H$8:$H$415,0))</f>
        <v>2026</v>
      </c>
    </row>
    <row r="9" spans="1:6" x14ac:dyDescent="0.25">
      <c r="B9" s="5" t="s">
        <v>52</v>
      </c>
      <c r="C9" s="5" t="str">
        <f>INDEX(MTInputs!$J$8:$J$415,MATCH("GovPriceControls",MTInputs!$H$8:$H$415,0))</f>
        <v>Bucketed*</v>
      </c>
    </row>
    <row r="10" spans="1:6" x14ac:dyDescent="0.25">
      <c r="B10" s="5" t="s">
        <v>53</v>
      </c>
      <c r="C10" s="6">
        <v>2024</v>
      </c>
    </row>
    <row r="11" spans="1:6" x14ac:dyDescent="0.25">
      <c r="B11" s="5" t="s">
        <v>54</v>
      </c>
      <c r="C11" s="5" t="str">
        <f>INDEX(PriceAssump!$C$4:$C$400,MATCH($C$5,PriceAssump!$A$4:$A$400,0))</f>
        <v>Global</v>
      </c>
    </row>
    <row r="12" spans="1:6" x14ac:dyDescent="0.25">
      <c r="B12" s="5" t="s">
        <v>55</v>
      </c>
      <c r="C12" s="5" t="str">
        <f>IF($C$11="LNG","lng",IF($C$11="Europe","eur",IF($C$11="North Am","nam","glo")))</f>
        <v>glo</v>
      </c>
    </row>
    <row r="15" spans="1:6" x14ac:dyDescent="0.25">
      <c r="B15" s="7" t="s">
        <v>56</v>
      </c>
    </row>
    <row r="16" spans="1:6" x14ac:dyDescent="0.25">
      <c r="B16" s="8" t="s">
        <v>57</v>
      </c>
      <c r="C16" s="8" t="s">
        <v>58</v>
      </c>
      <c r="D16" s="8" t="s">
        <v>59</v>
      </c>
      <c r="E16" s="8" t="s">
        <v>60</v>
      </c>
    </row>
    <row r="17" spans="2:5" x14ac:dyDescent="0.25">
      <c r="B17" s="5" t="s">
        <v>61</v>
      </c>
      <c r="C17" s="5" t="s">
        <v>62</v>
      </c>
      <c r="D17" s="5" t="s">
        <v>63</v>
      </c>
      <c r="E17" s="5" t="s">
        <v>64</v>
      </c>
    </row>
    <row r="18" spans="2:5" x14ac:dyDescent="0.25">
      <c r="B18" s="5" t="s">
        <v>65</v>
      </c>
      <c r="C18" s="5" t="s">
        <v>62</v>
      </c>
      <c r="D18" s="5" t="s">
        <v>66</v>
      </c>
      <c r="E18" s="5" t="s">
        <v>67</v>
      </c>
    </row>
    <row r="19" spans="2:5" x14ac:dyDescent="0.25">
      <c r="B19" s="5" t="s">
        <v>68</v>
      </c>
      <c r="C19" s="5" t="s">
        <v>62</v>
      </c>
      <c r="D19" s="5" t="s">
        <v>69</v>
      </c>
      <c r="E19" s="5" t="s">
        <v>70</v>
      </c>
    </row>
    <row r="20" spans="2:5" x14ac:dyDescent="0.25">
      <c r="B20" s="5" t="s">
        <v>71</v>
      </c>
      <c r="C20" s="5" t="s">
        <v>62</v>
      </c>
      <c r="D20" s="5" t="s">
        <v>72</v>
      </c>
      <c r="E20" s="5" t="s">
        <v>73</v>
      </c>
    </row>
    <row r="21" spans="2:5" x14ac:dyDescent="0.25">
      <c r="B21" s="5" t="s">
        <v>74</v>
      </c>
      <c r="C21" s="5" t="s">
        <v>62</v>
      </c>
      <c r="D21" s="5" t="s">
        <v>75</v>
      </c>
      <c r="E21" s="5" t="s">
        <v>76</v>
      </c>
    </row>
    <row r="22" spans="2:5" x14ac:dyDescent="0.25">
      <c r="B22" s="5" t="s">
        <v>77</v>
      </c>
      <c r="C22" s="5" t="s">
        <v>62</v>
      </c>
      <c r="D22" s="5" t="s">
        <v>78</v>
      </c>
      <c r="E22" s="5" t="s">
        <v>79</v>
      </c>
    </row>
    <row r="23" spans="2:5" x14ac:dyDescent="0.25">
      <c r="B23" s="5" t="s">
        <v>80</v>
      </c>
      <c r="C23" s="5" t="s">
        <v>62</v>
      </c>
      <c r="D23" s="5" t="s">
        <v>81</v>
      </c>
      <c r="E23" s="5" t="s">
        <v>82</v>
      </c>
    </row>
    <row r="24" spans="2:5" x14ac:dyDescent="0.25">
      <c r="B24" s="5" t="s">
        <v>83</v>
      </c>
      <c r="C24" s="5" t="s">
        <v>62</v>
      </c>
      <c r="D24" s="5" t="s">
        <v>84</v>
      </c>
      <c r="E24" s="5" t="s">
        <v>85</v>
      </c>
    </row>
    <row r="25" spans="2:5" x14ac:dyDescent="0.25">
      <c r="B25" s="5" t="s">
        <v>86</v>
      </c>
      <c r="C25" s="5" t="s">
        <v>62</v>
      </c>
      <c r="D25" s="5" t="s">
        <v>87</v>
      </c>
      <c r="E25" s="5" t="s">
        <v>88</v>
      </c>
    </row>
    <row r="26" spans="2:5" x14ac:dyDescent="0.25">
      <c r="B26" s="5" t="s">
        <v>89</v>
      </c>
      <c r="C26" s="5" t="s">
        <v>62</v>
      </c>
      <c r="D26" s="5" t="s">
        <v>90</v>
      </c>
      <c r="E26" s="5" t="s">
        <v>91</v>
      </c>
    </row>
  </sheetData>
  <pageMargins left="0.75" right="0.75" top="1" bottom="1" header="0.5" footer="0.5"/>
  <headerFooter>
    <oddFooter>&amp;R_x000D_&amp;1#&amp;"Aptos"&amp;10&amp;K000000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15"/>
  <sheetViews>
    <sheetView workbookViewId="0">
      <pane xSplit="3" ySplit="7" topLeftCell="D8" activePane="bottomRight" state="frozen"/>
      <selection pane="topRight"/>
      <selection pane="bottomLeft"/>
      <selection pane="bottomRight"/>
    </sheetView>
  </sheetViews>
  <sheetFormatPr defaultRowHeight="15" x14ac:dyDescent="0.25"/>
  <cols>
    <col min="1" max="1" width="4" customWidth="1"/>
    <col min="2" max="2" width="55" customWidth="1"/>
    <col min="3" max="3" width="16" customWidth="1"/>
    <col min="4" max="5" width="13" hidden="1" customWidth="1"/>
    <col min="6" max="8" width="22" customWidth="1"/>
    <col min="9" max="9" width="3" customWidth="1"/>
    <col min="10" max="11" width="16" customWidth="1"/>
  </cols>
  <sheetData>
    <row r="1" spans="1:11" x14ac:dyDescent="0.25">
      <c r="A1" s="9"/>
      <c r="B1" s="10" t="s">
        <v>92</v>
      </c>
      <c r="C1" s="9"/>
      <c r="D1" s="9"/>
      <c r="E1" s="9"/>
      <c r="F1" s="9"/>
      <c r="G1" s="9"/>
      <c r="H1" s="9"/>
    </row>
    <row r="2" spans="1:11" x14ac:dyDescent="0.25">
      <c r="A2" s="11"/>
      <c r="B2" s="11" t="s">
        <v>93</v>
      </c>
      <c r="C2" s="11"/>
      <c r="D2" s="11"/>
      <c r="E2" s="11"/>
      <c r="F2" s="11"/>
      <c r="G2" s="11"/>
      <c r="H2" s="11"/>
    </row>
    <row r="3" spans="1:11" x14ac:dyDescent="0.25">
      <c r="A3" s="11"/>
      <c r="B3" s="11" t="s">
        <v>94</v>
      </c>
      <c r="C3" s="11"/>
      <c r="D3" s="11"/>
      <c r="E3" s="11"/>
      <c r="F3" s="11"/>
      <c r="G3" s="11"/>
      <c r="H3" s="11"/>
      <c r="J3" s="7" t="s">
        <v>95</v>
      </c>
    </row>
    <row r="5" spans="1:11" x14ac:dyDescent="0.25">
      <c r="C5" t="b">
        <v>0</v>
      </c>
      <c r="D5" t="s">
        <v>96</v>
      </c>
      <c r="J5" s="12">
        <v>1</v>
      </c>
      <c r="K5" s="13">
        <f>J5+1</f>
        <v>2</v>
      </c>
    </row>
    <row r="6" spans="1:11" x14ac:dyDescent="0.25">
      <c r="D6">
        <v>6</v>
      </c>
      <c r="J6" s="8" t="s">
        <v>97</v>
      </c>
      <c r="K6" s="8" t="s">
        <v>98</v>
      </c>
    </row>
    <row r="7" spans="1:11" ht="24.75" x14ac:dyDescent="0.25">
      <c r="B7" s="14" t="s">
        <v>99</v>
      </c>
      <c r="C7" s="14" t="s">
        <v>100</v>
      </c>
      <c r="D7" s="14" t="s">
        <v>101</v>
      </c>
      <c r="E7" s="14" t="s">
        <v>102</v>
      </c>
      <c r="F7" s="14" t="s">
        <v>103</v>
      </c>
      <c r="G7" s="14" t="s">
        <v>104</v>
      </c>
      <c r="H7" s="14" t="s">
        <v>105</v>
      </c>
      <c r="J7" s="15" t="s">
        <v>103</v>
      </c>
      <c r="K7" s="15" t="s">
        <v>103</v>
      </c>
    </row>
    <row r="8" spans="1:11" x14ac:dyDescent="0.25">
      <c r="B8" s="16" t="s">
        <v>106</v>
      </c>
      <c r="C8" s="16"/>
      <c r="D8" s="16"/>
      <c r="E8" s="16"/>
      <c r="F8" s="16" t="s">
        <v>107</v>
      </c>
      <c r="G8" s="16" t="s">
        <v>107</v>
      </c>
      <c r="H8" s="16" t="s">
        <v>108</v>
      </c>
      <c r="J8" s="6" t="s">
        <v>107</v>
      </c>
      <c r="K8" s="6" t="s">
        <v>107</v>
      </c>
    </row>
    <row r="9" spans="1:11" x14ac:dyDescent="0.25">
      <c r="B9" s="14" t="s">
        <v>109</v>
      </c>
    </row>
    <row r="10" spans="1:11" x14ac:dyDescent="0.25">
      <c r="B10" s="16" t="s">
        <v>110</v>
      </c>
      <c r="C10" s="16" t="s">
        <v>111</v>
      </c>
      <c r="D10" s="16"/>
      <c r="E10" s="16"/>
      <c r="F10" s="16" t="s">
        <v>112</v>
      </c>
      <c r="G10" s="16" t="s">
        <v>112</v>
      </c>
      <c r="H10" s="16" t="s">
        <v>113</v>
      </c>
      <c r="J10" s="6">
        <f>J$5</f>
        <v>1</v>
      </c>
      <c r="K10" s="6">
        <f>K$5</f>
        <v>2</v>
      </c>
    </row>
    <row r="11" spans="1:11" x14ac:dyDescent="0.25">
      <c r="B11" s="16" t="s">
        <v>114</v>
      </c>
      <c r="C11" s="16" t="s">
        <v>115</v>
      </c>
      <c r="D11" s="16"/>
      <c r="E11" s="16"/>
      <c r="F11" s="16" t="s">
        <v>112</v>
      </c>
      <c r="G11" s="16" t="s">
        <v>112</v>
      </c>
      <c r="H11" s="16"/>
      <c r="J11" s="6" t="s">
        <v>112</v>
      </c>
      <c r="K11" s="6" t="s">
        <v>112</v>
      </c>
    </row>
    <row r="12" spans="1:11" x14ac:dyDescent="0.25">
      <c r="B12" s="16" t="s">
        <v>116</v>
      </c>
      <c r="C12" s="16" t="s">
        <v>117</v>
      </c>
      <c r="D12" s="16"/>
      <c r="E12" s="16"/>
      <c r="F12" s="16" t="s">
        <v>112</v>
      </c>
      <c r="G12" s="16" t="s">
        <v>112</v>
      </c>
      <c r="H12" s="16"/>
      <c r="J12" s="6" t="str">
        <f>J$6</f>
        <v>Baseline (no carbon price)</v>
      </c>
      <c r="K12" s="6" t="str">
        <f>K$6</f>
        <v>Carbon price $20/tCO2 from 2027</v>
      </c>
    </row>
    <row r="13" spans="1:11" x14ac:dyDescent="0.25">
      <c r="B13" s="16" t="s">
        <v>118</v>
      </c>
      <c r="C13" s="16" t="s">
        <v>115</v>
      </c>
      <c r="D13" s="16"/>
      <c r="E13" s="16"/>
      <c r="F13" s="16" t="s">
        <v>119</v>
      </c>
      <c r="G13" s="16" t="s">
        <v>119</v>
      </c>
      <c r="H13" s="16" t="s">
        <v>120</v>
      </c>
      <c r="J13" s="6" t="s">
        <v>119</v>
      </c>
      <c r="K13" s="6" t="s">
        <v>119</v>
      </c>
    </row>
    <row r="14" spans="1:11" x14ac:dyDescent="0.25">
      <c r="B14" s="16" t="s">
        <v>121</v>
      </c>
      <c r="C14" s="16" t="s">
        <v>111</v>
      </c>
      <c r="D14" s="16"/>
      <c r="E14" s="16"/>
      <c r="F14" s="16" t="s">
        <v>112</v>
      </c>
      <c r="G14" s="16" t="s">
        <v>112</v>
      </c>
      <c r="H14" s="16"/>
      <c r="J14" s="6" t="s">
        <v>112</v>
      </c>
      <c r="K14" s="6" t="s">
        <v>112</v>
      </c>
    </row>
    <row r="15" spans="1:11" x14ac:dyDescent="0.25">
      <c r="B15" s="16" t="s">
        <v>122</v>
      </c>
      <c r="C15" s="16" t="s">
        <v>111</v>
      </c>
      <c r="D15" s="16"/>
      <c r="E15" s="16"/>
      <c r="F15" s="16" t="s">
        <v>112</v>
      </c>
      <c r="G15" s="16" t="s">
        <v>112</v>
      </c>
      <c r="H15" s="16"/>
      <c r="J15" s="6" t="s">
        <v>112</v>
      </c>
      <c r="K15" s="6" t="s">
        <v>112</v>
      </c>
    </row>
    <row r="16" spans="1:11" x14ac:dyDescent="0.25">
      <c r="B16" s="16" t="s">
        <v>123</v>
      </c>
      <c r="C16" s="16" t="s">
        <v>115</v>
      </c>
      <c r="D16" s="16"/>
      <c r="E16" s="16"/>
      <c r="F16" s="16" t="s">
        <v>124</v>
      </c>
      <c r="G16" s="16" t="s">
        <v>124</v>
      </c>
      <c r="H16" s="16" t="s">
        <v>125</v>
      </c>
      <c r="J16" s="6" t="s">
        <v>124</v>
      </c>
      <c r="K16" s="6" t="s">
        <v>124</v>
      </c>
    </row>
    <row r="17" spans="1:11" x14ac:dyDescent="0.25">
      <c r="B17" s="14" t="s">
        <v>126</v>
      </c>
    </row>
    <row r="18" spans="1:11" x14ac:dyDescent="0.25">
      <c r="A18" t="s">
        <v>127</v>
      </c>
      <c r="B18" s="16" t="s">
        <v>128</v>
      </c>
      <c r="C18" s="16" t="s">
        <v>129</v>
      </c>
      <c r="D18" s="16"/>
      <c r="E18" s="16"/>
      <c r="F18" s="16">
        <v>2026</v>
      </c>
      <c r="G18" s="16">
        <v>2027</v>
      </c>
      <c r="H18" s="16" t="s">
        <v>130</v>
      </c>
      <c r="J18" s="17">
        <v>2027</v>
      </c>
      <c r="K18" s="17">
        <v>2027</v>
      </c>
    </row>
    <row r="19" spans="1:11" x14ac:dyDescent="0.25">
      <c r="A19" t="s">
        <v>127</v>
      </c>
      <c r="B19" s="16" t="s">
        <v>131</v>
      </c>
      <c r="C19" s="16" t="s">
        <v>132</v>
      </c>
      <c r="D19" s="16"/>
      <c r="E19" s="16"/>
      <c r="F19" s="16">
        <v>0</v>
      </c>
      <c r="G19" s="16">
        <v>20</v>
      </c>
      <c r="H19" s="16" t="s">
        <v>133</v>
      </c>
      <c r="J19" s="17">
        <v>0</v>
      </c>
      <c r="K19" s="17">
        <v>20</v>
      </c>
    </row>
    <row r="20" spans="1:11" x14ac:dyDescent="0.25">
      <c r="B20" s="16" t="s">
        <v>134</v>
      </c>
      <c r="C20" s="16" t="s">
        <v>132</v>
      </c>
      <c r="D20" s="16"/>
      <c r="E20" s="16"/>
      <c r="F20" s="16">
        <v>50</v>
      </c>
      <c r="G20" s="16">
        <v>50</v>
      </c>
      <c r="H20" s="16" t="s">
        <v>135</v>
      </c>
      <c r="J20" s="17">
        <v>0</v>
      </c>
      <c r="K20" s="17">
        <v>20</v>
      </c>
    </row>
    <row r="21" spans="1:11" x14ac:dyDescent="0.25">
      <c r="A21" t="s">
        <v>127</v>
      </c>
      <c r="B21" s="16" t="s">
        <v>136</v>
      </c>
      <c r="C21" s="16" t="s">
        <v>129</v>
      </c>
      <c r="D21" s="16"/>
      <c r="E21" s="16"/>
      <c r="F21" s="16">
        <v>2030</v>
      </c>
      <c r="G21" s="16">
        <v>2035</v>
      </c>
      <c r="H21" s="16" t="s">
        <v>137</v>
      </c>
      <c r="J21" s="17">
        <v>2030</v>
      </c>
      <c r="K21" s="17">
        <v>2030</v>
      </c>
    </row>
    <row r="22" spans="1:11" x14ac:dyDescent="0.25">
      <c r="B22" s="14" t="s">
        <v>138</v>
      </c>
    </row>
    <row r="23" spans="1:11" x14ac:dyDescent="0.25">
      <c r="B23" s="16" t="s">
        <v>139</v>
      </c>
      <c r="C23" s="16" t="s">
        <v>115</v>
      </c>
      <c r="D23" s="16"/>
      <c r="E23" s="16"/>
      <c r="F23" s="16" t="b">
        <v>1</v>
      </c>
      <c r="G23" s="16" t="b">
        <v>1</v>
      </c>
      <c r="H23" s="16" t="s">
        <v>140</v>
      </c>
      <c r="J23" s="6" t="b">
        <v>1</v>
      </c>
      <c r="K23" s="6" t="b">
        <v>1</v>
      </c>
    </row>
    <row r="24" spans="1:11" x14ac:dyDescent="0.25">
      <c r="B24" s="16" t="s">
        <v>141</v>
      </c>
      <c r="C24" s="16" t="s">
        <v>115</v>
      </c>
      <c r="D24" s="16"/>
      <c r="E24" s="16"/>
      <c r="F24" s="16" t="b">
        <v>1</v>
      </c>
      <c r="G24" s="16" t="b">
        <v>1</v>
      </c>
      <c r="H24" s="16" t="s">
        <v>142</v>
      </c>
      <c r="J24" s="6" t="b">
        <v>1</v>
      </c>
      <c r="K24" s="6" t="b">
        <v>1</v>
      </c>
    </row>
    <row r="25" spans="1:11" x14ac:dyDescent="0.25">
      <c r="B25" s="16" t="s">
        <v>143</v>
      </c>
      <c r="C25" s="16" t="s">
        <v>115</v>
      </c>
      <c r="D25" s="16"/>
      <c r="E25" s="16"/>
      <c r="F25" s="16" t="b">
        <v>1</v>
      </c>
      <c r="G25" s="16" t="b">
        <v>1</v>
      </c>
      <c r="H25" s="16" t="s">
        <v>144</v>
      </c>
      <c r="J25" s="6" t="b">
        <v>1</v>
      </c>
      <c r="K25" s="6" t="b">
        <v>1</v>
      </c>
    </row>
    <row r="26" spans="1:11" x14ac:dyDescent="0.25">
      <c r="B26" s="16" t="s">
        <v>145</v>
      </c>
      <c r="C26" s="16" t="s">
        <v>115</v>
      </c>
      <c r="D26" s="16"/>
      <c r="E26" s="16"/>
      <c r="F26" s="16" t="b">
        <v>1</v>
      </c>
      <c r="G26" s="16" t="b">
        <v>1</v>
      </c>
      <c r="H26" s="16" t="s">
        <v>146</v>
      </c>
      <c r="J26" s="6" t="b">
        <v>1</v>
      </c>
      <c r="K26" s="6" t="b">
        <v>1</v>
      </c>
    </row>
    <row r="27" spans="1:11" x14ac:dyDescent="0.25">
      <c r="B27" s="16" t="s">
        <v>147</v>
      </c>
      <c r="C27" s="16" t="s">
        <v>115</v>
      </c>
      <c r="D27" s="16"/>
      <c r="E27" s="16"/>
      <c r="F27" s="16" t="b">
        <v>1</v>
      </c>
      <c r="G27" s="16" t="b">
        <v>1</v>
      </c>
      <c r="H27" s="16" t="s">
        <v>148</v>
      </c>
      <c r="J27" s="6" t="b">
        <v>1</v>
      </c>
      <c r="K27" s="6" t="b">
        <v>1</v>
      </c>
    </row>
    <row r="28" spans="1:11" x14ac:dyDescent="0.25">
      <c r="B28" s="16" t="s">
        <v>149</v>
      </c>
      <c r="C28" s="16" t="s">
        <v>115</v>
      </c>
      <c r="D28" s="16"/>
      <c r="E28" s="16"/>
      <c r="F28" s="16" t="b">
        <v>1</v>
      </c>
      <c r="G28" s="16" t="b">
        <v>1</v>
      </c>
      <c r="H28" s="16" t="s">
        <v>150</v>
      </c>
      <c r="J28" s="6" t="b">
        <v>1</v>
      </c>
      <c r="K28" s="6" t="b">
        <v>1</v>
      </c>
    </row>
    <row r="29" spans="1:11" x14ac:dyDescent="0.25">
      <c r="B29" s="16" t="s">
        <v>151</v>
      </c>
      <c r="C29" s="16" t="s">
        <v>115</v>
      </c>
      <c r="D29" s="16"/>
      <c r="E29" s="16"/>
      <c r="F29" s="16" t="b">
        <v>1</v>
      </c>
      <c r="G29" s="16" t="b">
        <v>1</v>
      </c>
      <c r="H29" s="16" t="s">
        <v>152</v>
      </c>
      <c r="J29" s="6" t="b">
        <v>1</v>
      </c>
      <c r="K29" s="6" t="b">
        <v>1</v>
      </c>
    </row>
    <row r="30" spans="1:11" x14ac:dyDescent="0.25">
      <c r="B30" s="14" t="s">
        <v>153</v>
      </c>
    </row>
    <row r="31" spans="1:11" x14ac:dyDescent="0.25">
      <c r="B31" s="16" t="s">
        <v>154</v>
      </c>
      <c r="C31" s="16" t="s">
        <v>115</v>
      </c>
      <c r="D31" s="16"/>
      <c r="E31" s="16"/>
      <c r="F31" s="16" t="b">
        <v>1</v>
      </c>
      <c r="G31" s="16" t="b">
        <v>1</v>
      </c>
      <c r="H31" s="16" t="s">
        <v>155</v>
      </c>
      <c r="J31" s="6" t="b">
        <v>1</v>
      </c>
      <c r="K31" s="6" t="b">
        <v>1</v>
      </c>
    </row>
    <row r="32" spans="1:11" x14ac:dyDescent="0.25">
      <c r="B32" s="16" t="s">
        <v>156</v>
      </c>
      <c r="C32" s="16" t="s">
        <v>115</v>
      </c>
      <c r="D32" s="16"/>
      <c r="E32" s="16"/>
      <c r="F32" s="16" t="b">
        <v>1</v>
      </c>
      <c r="G32" s="16" t="b">
        <v>1</v>
      </c>
      <c r="H32" s="16" t="s">
        <v>157</v>
      </c>
      <c r="J32" s="6" t="b">
        <v>1</v>
      </c>
      <c r="K32" s="6" t="b">
        <v>1</v>
      </c>
    </row>
    <row r="33" spans="2:11" x14ac:dyDescent="0.25">
      <c r="B33" s="16" t="s">
        <v>158</v>
      </c>
      <c r="C33" s="16" t="s">
        <v>115</v>
      </c>
      <c r="D33" s="16"/>
      <c r="E33" s="16"/>
      <c r="F33" s="16" t="b">
        <v>1</v>
      </c>
      <c r="G33" s="16" t="b">
        <v>1</v>
      </c>
      <c r="H33" s="16" t="s">
        <v>159</v>
      </c>
      <c r="J33" s="6" t="b">
        <v>1</v>
      </c>
      <c r="K33" s="6" t="b">
        <v>1</v>
      </c>
    </row>
    <row r="34" spans="2:11" x14ac:dyDescent="0.25">
      <c r="B34" s="16" t="s">
        <v>160</v>
      </c>
      <c r="C34" s="16" t="s">
        <v>115</v>
      </c>
      <c r="D34" s="16"/>
      <c r="E34" s="16"/>
      <c r="F34" s="16" t="b">
        <v>1</v>
      </c>
      <c r="G34" s="16" t="b">
        <v>1</v>
      </c>
      <c r="H34" s="16" t="s">
        <v>161</v>
      </c>
      <c r="J34" s="6" t="b">
        <v>1</v>
      </c>
      <c r="K34" s="6" t="b">
        <v>1</v>
      </c>
    </row>
    <row r="35" spans="2:11" x14ac:dyDescent="0.25">
      <c r="B35" s="16" t="s">
        <v>162</v>
      </c>
      <c r="C35" s="16" t="s">
        <v>115</v>
      </c>
      <c r="D35" s="16"/>
      <c r="E35" s="16"/>
      <c r="F35" s="16" t="b">
        <v>1</v>
      </c>
      <c r="G35" s="16" t="b">
        <v>1</v>
      </c>
      <c r="H35" s="16" t="s">
        <v>163</v>
      </c>
      <c r="J35" s="6" t="b">
        <v>1</v>
      </c>
      <c r="K35" s="6" t="b">
        <v>1</v>
      </c>
    </row>
    <row r="36" spans="2:11" x14ac:dyDescent="0.25">
      <c r="B36" s="16" t="s">
        <v>164</v>
      </c>
      <c r="C36" s="16" t="s">
        <v>115</v>
      </c>
      <c r="D36" s="16"/>
      <c r="E36" s="16"/>
      <c r="F36" s="16" t="b">
        <v>1</v>
      </c>
      <c r="G36" s="16" t="b">
        <v>1</v>
      </c>
      <c r="H36" s="16" t="s">
        <v>165</v>
      </c>
      <c r="J36" s="6" t="b">
        <v>1</v>
      </c>
      <c r="K36" s="6" t="b">
        <v>1</v>
      </c>
    </row>
    <row r="37" spans="2:11" x14ac:dyDescent="0.25">
      <c r="B37" s="16" t="s">
        <v>166</v>
      </c>
      <c r="C37" s="16" t="s">
        <v>115</v>
      </c>
      <c r="D37" s="16"/>
      <c r="E37" s="16"/>
      <c r="F37" s="16" t="b">
        <v>1</v>
      </c>
      <c r="G37" s="16" t="b">
        <v>1</v>
      </c>
      <c r="H37" s="16" t="s">
        <v>167</v>
      </c>
      <c r="J37" s="6" t="b">
        <v>1</v>
      </c>
      <c r="K37" s="6" t="b">
        <v>1</v>
      </c>
    </row>
    <row r="38" spans="2:11" x14ac:dyDescent="0.25">
      <c r="B38" s="16" t="s">
        <v>168</v>
      </c>
      <c r="C38" s="16" t="s">
        <v>115</v>
      </c>
      <c r="D38" s="16"/>
      <c r="E38" s="16"/>
      <c r="F38" s="16" t="b">
        <v>1</v>
      </c>
      <c r="G38" s="16" t="b">
        <v>1</v>
      </c>
      <c r="H38" s="16" t="s">
        <v>169</v>
      </c>
      <c r="J38" s="6" t="b">
        <v>1</v>
      </c>
      <c r="K38" s="6" t="b">
        <v>1</v>
      </c>
    </row>
    <row r="39" spans="2:11" x14ac:dyDescent="0.25">
      <c r="B39" s="16" t="s">
        <v>170</v>
      </c>
      <c r="C39" s="16" t="s">
        <v>115</v>
      </c>
      <c r="D39" s="16"/>
      <c r="E39" s="16"/>
      <c r="F39" s="16" t="b">
        <v>1</v>
      </c>
      <c r="G39" s="16" t="b">
        <v>1</v>
      </c>
      <c r="H39" s="16" t="s">
        <v>171</v>
      </c>
      <c r="J39" s="6" t="b">
        <v>1</v>
      </c>
      <c r="K39" s="6" t="b">
        <v>1</v>
      </c>
    </row>
    <row r="40" spans="2:11" x14ac:dyDescent="0.25">
      <c r="B40" s="16" t="s">
        <v>172</v>
      </c>
      <c r="C40" s="16" t="s">
        <v>115</v>
      </c>
      <c r="D40" s="16"/>
      <c r="E40" s="16"/>
      <c r="F40" s="16" t="b">
        <v>1</v>
      </c>
      <c r="G40" s="16" t="b">
        <v>1</v>
      </c>
      <c r="H40" s="16" t="s">
        <v>173</v>
      </c>
      <c r="J40" s="6" t="b">
        <v>1</v>
      </c>
      <c r="K40" s="6" t="b">
        <v>1</v>
      </c>
    </row>
    <row r="41" spans="2:11" x14ac:dyDescent="0.25">
      <c r="B41" s="16" t="s">
        <v>174</v>
      </c>
      <c r="C41" s="16" t="s">
        <v>115</v>
      </c>
      <c r="D41" s="16"/>
      <c r="E41" s="16"/>
      <c r="F41" s="16" t="b">
        <v>1</v>
      </c>
      <c r="G41" s="16" t="b">
        <v>1</v>
      </c>
      <c r="H41" s="16" t="s">
        <v>175</v>
      </c>
      <c r="J41" s="6" t="b">
        <v>1</v>
      </c>
      <c r="K41" s="6" t="b">
        <v>1</v>
      </c>
    </row>
    <row r="42" spans="2:11" x14ac:dyDescent="0.25">
      <c r="B42" s="16" t="s">
        <v>176</v>
      </c>
      <c r="C42" s="16" t="s">
        <v>115</v>
      </c>
      <c r="D42" s="16"/>
      <c r="E42" s="16"/>
      <c r="F42" s="16" t="b">
        <v>1</v>
      </c>
      <c r="G42" s="16" t="b">
        <v>1</v>
      </c>
      <c r="H42" s="16" t="s">
        <v>177</v>
      </c>
      <c r="J42" s="6" t="b">
        <v>1</v>
      </c>
      <c r="K42" s="6" t="b">
        <v>1</v>
      </c>
    </row>
    <row r="43" spans="2:11" x14ac:dyDescent="0.25">
      <c r="B43" s="16" t="s">
        <v>178</v>
      </c>
      <c r="C43" s="16" t="s">
        <v>115</v>
      </c>
      <c r="D43" s="16"/>
      <c r="E43" s="16"/>
      <c r="F43" s="16" t="b">
        <v>1</v>
      </c>
      <c r="G43" s="16" t="b">
        <v>1</v>
      </c>
      <c r="H43" s="16" t="s">
        <v>179</v>
      </c>
      <c r="J43" s="6" t="b">
        <v>1</v>
      </c>
      <c r="K43" s="6" t="b">
        <v>1</v>
      </c>
    </row>
    <row r="44" spans="2:11" x14ac:dyDescent="0.25">
      <c r="B44" s="16" t="s">
        <v>180</v>
      </c>
      <c r="C44" s="16" t="s">
        <v>115</v>
      </c>
      <c r="D44" s="16"/>
      <c r="E44" s="16"/>
      <c r="F44" s="16" t="b">
        <v>1</v>
      </c>
      <c r="G44" s="16" t="b">
        <v>1</v>
      </c>
      <c r="H44" s="16" t="s">
        <v>181</v>
      </c>
      <c r="J44" s="6" t="b">
        <v>1</v>
      </c>
      <c r="K44" s="6" t="b">
        <v>1</v>
      </c>
    </row>
    <row r="45" spans="2:11" x14ac:dyDescent="0.25">
      <c r="B45" s="16" t="s">
        <v>182</v>
      </c>
      <c r="C45" s="16" t="s">
        <v>115</v>
      </c>
      <c r="D45" s="16"/>
      <c r="E45" s="16"/>
      <c r="F45" s="16" t="b">
        <v>1</v>
      </c>
      <c r="G45" s="16" t="b">
        <v>1</v>
      </c>
      <c r="H45" s="16" t="s">
        <v>183</v>
      </c>
      <c r="J45" s="6" t="b">
        <v>1</v>
      </c>
      <c r="K45" s="6" t="b">
        <v>1</v>
      </c>
    </row>
    <row r="46" spans="2:11" x14ac:dyDescent="0.25">
      <c r="B46" s="16" t="s">
        <v>184</v>
      </c>
      <c r="C46" s="16" t="s">
        <v>115</v>
      </c>
      <c r="D46" s="16"/>
      <c r="E46" s="16"/>
      <c r="F46" s="16" t="b">
        <v>1</v>
      </c>
      <c r="G46" s="16" t="b">
        <v>1</v>
      </c>
      <c r="H46" s="16" t="s">
        <v>185</v>
      </c>
      <c r="J46" s="6" t="b">
        <v>1</v>
      </c>
      <c r="K46" s="6" t="b">
        <v>1</v>
      </c>
    </row>
    <row r="47" spans="2:11" x14ac:dyDescent="0.25">
      <c r="B47" s="16" t="s">
        <v>186</v>
      </c>
      <c r="C47" s="16" t="s">
        <v>115</v>
      </c>
      <c r="D47" s="16"/>
      <c r="E47" s="16"/>
      <c r="F47" s="16" t="b">
        <v>1</v>
      </c>
      <c r="G47" s="16" t="b">
        <v>1</v>
      </c>
      <c r="H47" s="16" t="s">
        <v>187</v>
      </c>
      <c r="J47" s="17" t="b">
        <v>0</v>
      </c>
      <c r="K47" s="17" t="b">
        <v>0</v>
      </c>
    </row>
    <row r="48" spans="2:11" x14ac:dyDescent="0.25">
      <c r="B48" s="14" t="s">
        <v>188</v>
      </c>
    </row>
    <row r="49" spans="2:11" x14ac:dyDescent="0.25">
      <c r="B49" s="16" t="s">
        <v>189</v>
      </c>
      <c r="C49" s="16" t="s">
        <v>115</v>
      </c>
      <c r="D49" s="16"/>
      <c r="E49" s="16"/>
      <c r="F49" s="16" t="b">
        <v>0</v>
      </c>
      <c r="G49" s="16" t="b">
        <v>0</v>
      </c>
      <c r="H49" s="16" t="s">
        <v>190</v>
      </c>
      <c r="J49" s="6" t="b">
        <v>0</v>
      </c>
      <c r="K49" s="6" t="b">
        <v>0</v>
      </c>
    </row>
    <row r="50" spans="2:11" x14ac:dyDescent="0.25">
      <c r="B50" s="16" t="s">
        <v>191</v>
      </c>
      <c r="C50" s="16" t="s">
        <v>129</v>
      </c>
      <c r="D50" s="16"/>
      <c r="E50" s="16"/>
      <c r="F50" s="16">
        <v>2027</v>
      </c>
      <c r="G50" s="16">
        <v>2027</v>
      </c>
      <c r="H50" s="16" t="s">
        <v>192</v>
      </c>
      <c r="J50" s="6">
        <v>2027</v>
      </c>
      <c r="K50" s="6">
        <v>2027</v>
      </c>
    </row>
    <row r="51" spans="2:11" x14ac:dyDescent="0.25">
      <c r="B51" s="16" t="s">
        <v>193</v>
      </c>
      <c r="C51" s="16" t="s">
        <v>129</v>
      </c>
      <c r="D51" s="16"/>
      <c r="E51" s="16"/>
      <c r="F51" s="16">
        <v>5</v>
      </c>
      <c r="G51" s="16">
        <v>5</v>
      </c>
      <c r="H51" s="16" t="s">
        <v>194</v>
      </c>
      <c r="J51" s="6">
        <v>5</v>
      </c>
      <c r="K51" s="6">
        <v>5</v>
      </c>
    </row>
    <row r="52" spans="2:11" x14ac:dyDescent="0.25">
      <c r="B52" s="14" t="s">
        <v>195</v>
      </c>
    </row>
    <row r="53" spans="2:11" x14ac:dyDescent="0.25">
      <c r="B53" s="16" t="s">
        <v>196</v>
      </c>
      <c r="C53" s="16"/>
      <c r="D53" s="16"/>
      <c r="E53" s="16"/>
      <c r="F53" s="16">
        <v>2027</v>
      </c>
      <c r="G53" s="16">
        <v>2027</v>
      </c>
      <c r="H53" s="16" t="s">
        <v>197</v>
      </c>
      <c r="J53" s="6">
        <v>2027</v>
      </c>
      <c r="K53" s="6">
        <v>2027</v>
      </c>
    </row>
    <row r="54" spans="2:11" x14ac:dyDescent="0.25">
      <c r="B54" s="16" t="s">
        <v>198</v>
      </c>
      <c r="C54" s="16"/>
      <c r="D54" s="16"/>
      <c r="E54" s="16"/>
      <c r="F54" s="16">
        <v>2035</v>
      </c>
      <c r="G54" s="16">
        <v>2035</v>
      </c>
      <c r="H54" s="16" t="s">
        <v>199</v>
      </c>
      <c r="J54" s="6">
        <v>2035</v>
      </c>
      <c r="K54" s="6">
        <v>2035</v>
      </c>
    </row>
    <row r="55" spans="2:11" x14ac:dyDescent="0.25">
      <c r="B55" s="14" t="s">
        <v>200</v>
      </c>
    </row>
    <row r="56" spans="2:11" x14ac:dyDescent="0.25">
      <c r="B56" s="16" t="s">
        <v>201</v>
      </c>
      <c r="C56" s="16" t="s">
        <v>202</v>
      </c>
      <c r="D56" s="16"/>
      <c r="E56" s="16"/>
      <c r="F56" s="16">
        <v>0</v>
      </c>
      <c r="G56" s="16">
        <v>0</v>
      </c>
      <c r="H56" s="16" t="s">
        <v>203</v>
      </c>
      <c r="J56" s="6">
        <v>0</v>
      </c>
      <c r="K56" s="6">
        <v>0</v>
      </c>
    </row>
    <row r="57" spans="2:11" x14ac:dyDescent="0.25">
      <c r="B57" s="16" t="s">
        <v>204</v>
      </c>
      <c r="C57" s="16" t="s">
        <v>202</v>
      </c>
      <c r="D57" s="16"/>
      <c r="E57" s="16"/>
      <c r="F57" s="16">
        <v>0</v>
      </c>
      <c r="G57" s="16">
        <v>0</v>
      </c>
      <c r="H57" s="16" t="s">
        <v>205</v>
      </c>
      <c r="J57" s="6">
        <v>0</v>
      </c>
      <c r="K57" s="6">
        <v>0</v>
      </c>
    </row>
    <row r="58" spans="2:11" x14ac:dyDescent="0.25">
      <c r="B58" s="16" t="s">
        <v>206</v>
      </c>
      <c r="C58" s="16" t="s">
        <v>202</v>
      </c>
      <c r="D58" s="16"/>
      <c r="E58" s="16"/>
      <c r="F58" s="16">
        <v>0</v>
      </c>
      <c r="G58" s="16">
        <v>0</v>
      </c>
      <c r="H58" s="16" t="s">
        <v>207</v>
      </c>
      <c r="J58" s="6">
        <v>0</v>
      </c>
      <c r="K58" s="6">
        <v>0</v>
      </c>
    </row>
    <row r="59" spans="2:11" x14ac:dyDescent="0.25">
      <c r="B59" s="16" t="s">
        <v>208</v>
      </c>
      <c r="C59" s="16" t="s">
        <v>202</v>
      </c>
      <c r="D59" s="16"/>
      <c r="E59" s="16"/>
      <c r="F59" s="16">
        <v>0</v>
      </c>
      <c r="G59" s="16">
        <v>0</v>
      </c>
      <c r="H59" s="16" t="s">
        <v>209</v>
      </c>
      <c r="J59" s="6">
        <v>0</v>
      </c>
      <c r="K59" s="6">
        <v>0</v>
      </c>
    </row>
    <row r="60" spans="2:11" x14ac:dyDescent="0.25">
      <c r="B60" s="14" t="s">
        <v>210</v>
      </c>
    </row>
    <row r="61" spans="2:11" x14ac:dyDescent="0.25">
      <c r="B61" s="16" t="s">
        <v>201</v>
      </c>
      <c r="C61" s="16" t="s">
        <v>202</v>
      </c>
      <c r="D61" s="16"/>
      <c r="E61" s="16"/>
      <c r="F61" s="16">
        <v>0</v>
      </c>
      <c r="G61" s="16">
        <v>0</v>
      </c>
      <c r="H61" s="16" t="s">
        <v>211</v>
      </c>
      <c r="J61" s="6">
        <v>0</v>
      </c>
      <c r="K61" s="6">
        <v>0</v>
      </c>
    </row>
    <row r="62" spans="2:11" x14ac:dyDescent="0.25">
      <c r="B62" s="16" t="s">
        <v>204</v>
      </c>
      <c r="C62" s="16" t="s">
        <v>202</v>
      </c>
      <c r="D62" s="16"/>
      <c r="E62" s="16"/>
      <c r="F62" s="16">
        <v>0</v>
      </c>
      <c r="G62" s="16">
        <v>0</v>
      </c>
      <c r="H62" s="16" t="s">
        <v>212</v>
      </c>
      <c r="J62" s="6">
        <v>0</v>
      </c>
      <c r="K62" s="6">
        <v>0</v>
      </c>
    </row>
    <row r="63" spans="2:11" x14ac:dyDescent="0.25">
      <c r="B63" s="16" t="s">
        <v>206</v>
      </c>
      <c r="C63" s="16" t="s">
        <v>202</v>
      </c>
      <c r="D63" s="16"/>
      <c r="E63" s="16"/>
      <c r="F63" s="16">
        <v>0</v>
      </c>
      <c r="G63" s="16">
        <v>0</v>
      </c>
      <c r="H63" s="16" t="s">
        <v>213</v>
      </c>
      <c r="J63" s="6">
        <v>0</v>
      </c>
      <c r="K63" s="6">
        <v>0</v>
      </c>
    </row>
    <row r="64" spans="2:11" x14ac:dyDescent="0.25">
      <c r="B64" s="16" t="s">
        <v>208</v>
      </c>
      <c r="C64" s="16" t="s">
        <v>202</v>
      </c>
      <c r="D64" s="16"/>
      <c r="E64" s="16"/>
      <c r="F64" s="16">
        <v>0</v>
      </c>
      <c r="G64" s="16">
        <v>0</v>
      </c>
      <c r="H64" s="16" t="s">
        <v>214</v>
      </c>
      <c r="J64" s="6">
        <v>0</v>
      </c>
      <c r="K64" s="6">
        <v>0</v>
      </c>
    </row>
    <row r="65" spans="2:11" x14ac:dyDescent="0.25">
      <c r="B65" s="14" t="s">
        <v>215</v>
      </c>
    </row>
    <row r="66" spans="2:11" x14ac:dyDescent="0.25">
      <c r="B66" s="16" t="s">
        <v>154</v>
      </c>
      <c r="C66" s="16" t="s">
        <v>115</v>
      </c>
      <c r="D66" s="16"/>
      <c r="E66" s="16"/>
      <c r="F66" s="16" t="b">
        <v>0</v>
      </c>
      <c r="G66" s="16" t="b">
        <v>1</v>
      </c>
      <c r="H66" s="16"/>
      <c r="J66" s="6" t="b">
        <v>0</v>
      </c>
      <c r="K66" s="6" t="b">
        <v>0</v>
      </c>
    </row>
    <row r="67" spans="2:11" x14ac:dyDescent="0.25">
      <c r="B67" s="16" t="s">
        <v>156</v>
      </c>
      <c r="C67" s="16"/>
      <c r="D67" s="16"/>
      <c r="E67" s="16"/>
      <c r="F67" s="16" t="b">
        <v>0</v>
      </c>
      <c r="G67" s="16" t="b">
        <v>0</v>
      </c>
      <c r="H67" s="16"/>
      <c r="J67" s="6" t="b">
        <v>0</v>
      </c>
      <c r="K67" s="6" t="b">
        <v>0</v>
      </c>
    </row>
    <row r="68" spans="2:11" x14ac:dyDescent="0.25">
      <c r="B68" s="16" t="s">
        <v>158</v>
      </c>
      <c r="C68" s="16"/>
      <c r="D68" s="16"/>
      <c r="E68" s="16"/>
      <c r="F68" s="16" t="b">
        <v>0</v>
      </c>
      <c r="G68" s="16" t="b">
        <v>0</v>
      </c>
      <c r="H68" s="16"/>
      <c r="J68" s="6" t="b">
        <v>0</v>
      </c>
      <c r="K68" s="6" t="b">
        <v>0</v>
      </c>
    </row>
    <row r="69" spans="2:11" x14ac:dyDescent="0.25">
      <c r="B69" s="16" t="s">
        <v>160</v>
      </c>
      <c r="C69" s="16"/>
      <c r="D69" s="16"/>
      <c r="E69" s="16"/>
      <c r="F69" s="16" t="b">
        <v>0</v>
      </c>
      <c r="G69" s="16" t="b">
        <v>0</v>
      </c>
      <c r="H69" s="16"/>
      <c r="J69" s="6" t="b">
        <v>0</v>
      </c>
      <c r="K69" s="6" t="b">
        <v>0</v>
      </c>
    </row>
    <row r="70" spans="2:11" x14ac:dyDescent="0.25">
      <c r="B70" s="16" t="s">
        <v>162</v>
      </c>
      <c r="C70" s="16"/>
      <c r="D70" s="16"/>
      <c r="E70" s="16"/>
      <c r="F70" s="16" t="b">
        <v>0</v>
      </c>
      <c r="G70" s="16" t="b">
        <v>0</v>
      </c>
      <c r="H70" s="16"/>
      <c r="J70" s="6" t="b">
        <v>0</v>
      </c>
      <c r="K70" s="6" t="b">
        <v>0</v>
      </c>
    </row>
    <row r="71" spans="2:11" x14ac:dyDescent="0.25">
      <c r="B71" s="16" t="s">
        <v>164</v>
      </c>
      <c r="C71" s="16" t="s">
        <v>115</v>
      </c>
      <c r="D71" s="16"/>
      <c r="E71" s="16"/>
      <c r="F71" s="16" t="b">
        <v>0</v>
      </c>
      <c r="G71" s="16" t="b">
        <v>1</v>
      </c>
      <c r="H71" s="16"/>
      <c r="J71" s="6" t="b">
        <v>0</v>
      </c>
      <c r="K71" s="6" t="b">
        <v>0</v>
      </c>
    </row>
    <row r="72" spans="2:11" x14ac:dyDescent="0.25">
      <c r="B72" s="16" t="s">
        <v>166</v>
      </c>
      <c r="C72" s="16"/>
      <c r="D72" s="16"/>
      <c r="E72" s="16"/>
      <c r="F72" s="16" t="b">
        <v>0</v>
      </c>
      <c r="G72" s="16" t="b">
        <v>1</v>
      </c>
      <c r="H72" s="16"/>
      <c r="J72" s="6" t="b">
        <v>0</v>
      </c>
      <c r="K72" s="6" t="b">
        <v>0</v>
      </c>
    </row>
    <row r="73" spans="2:11" x14ac:dyDescent="0.25">
      <c r="B73" s="16" t="s">
        <v>168</v>
      </c>
      <c r="C73" s="16"/>
      <c r="D73" s="16"/>
      <c r="E73" s="16"/>
      <c r="F73" s="16" t="b">
        <v>0</v>
      </c>
      <c r="G73" s="16" t="b">
        <v>1</v>
      </c>
      <c r="H73" s="16"/>
      <c r="J73" s="6" t="b">
        <v>0</v>
      </c>
      <c r="K73" s="6" t="b">
        <v>0</v>
      </c>
    </row>
    <row r="74" spans="2:11" x14ac:dyDescent="0.25">
      <c r="B74" s="16" t="s">
        <v>170</v>
      </c>
      <c r="C74" s="16"/>
      <c r="D74" s="16"/>
      <c r="E74" s="16"/>
      <c r="F74" s="16" t="b">
        <v>1</v>
      </c>
      <c r="G74" s="16" t="b">
        <v>1</v>
      </c>
      <c r="H74" s="16"/>
      <c r="J74" s="6" t="b">
        <v>1</v>
      </c>
      <c r="K74" s="6" t="b">
        <v>1</v>
      </c>
    </row>
    <row r="75" spans="2:11" x14ac:dyDescent="0.25">
      <c r="B75" s="16" t="s">
        <v>172</v>
      </c>
      <c r="C75" s="16"/>
      <c r="D75" s="16"/>
      <c r="E75" s="16"/>
      <c r="F75" s="16" t="b">
        <v>0</v>
      </c>
      <c r="G75" s="16" t="b">
        <v>1</v>
      </c>
      <c r="H75" s="16"/>
      <c r="J75" s="6" t="b">
        <v>0</v>
      </c>
      <c r="K75" s="6" t="b">
        <v>0</v>
      </c>
    </row>
    <row r="76" spans="2:11" x14ac:dyDescent="0.25">
      <c r="B76" s="16" t="s">
        <v>174</v>
      </c>
      <c r="C76" s="16"/>
      <c r="D76" s="16"/>
      <c r="E76" s="16"/>
      <c r="F76" s="16" t="b">
        <v>1</v>
      </c>
      <c r="G76" s="16" t="b">
        <v>1</v>
      </c>
      <c r="H76" s="16"/>
      <c r="J76" s="6" t="b">
        <v>1</v>
      </c>
      <c r="K76" s="6" t="b">
        <v>1</v>
      </c>
    </row>
    <row r="77" spans="2:11" x14ac:dyDescent="0.25">
      <c r="B77" s="16" t="s">
        <v>176</v>
      </c>
      <c r="C77" s="16"/>
      <c r="D77" s="16"/>
      <c r="E77" s="16"/>
      <c r="F77" s="16" t="b">
        <v>1</v>
      </c>
      <c r="G77" s="16" t="b">
        <v>1</v>
      </c>
      <c r="H77" s="16"/>
      <c r="J77" s="6" t="b">
        <v>1</v>
      </c>
      <c r="K77" s="6" t="b">
        <v>1</v>
      </c>
    </row>
    <row r="78" spans="2:11" x14ac:dyDescent="0.25">
      <c r="B78" s="16" t="s">
        <v>178</v>
      </c>
      <c r="C78" s="16"/>
      <c r="D78" s="16"/>
      <c r="E78" s="16"/>
      <c r="F78" s="16" t="b">
        <v>1</v>
      </c>
      <c r="G78" s="16" t="b">
        <v>1</v>
      </c>
      <c r="H78" s="16"/>
      <c r="J78" s="6" t="b">
        <v>1</v>
      </c>
      <c r="K78" s="6" t="b">
        <v>1</v>
      </c>
    </row>
    <row r="79" spans="2:11" x14ac:dyDescent="0.25">
      <c r="B79" s="16" t="s">
        <v>180</v>
      </c>
      <c r="C79" s="16"/>
      <c r="D79" s="16"/>
      <c r="E79" s="16"/>
      <c r="F79" s="16" t="b">
        <v>1</v>
      </c>
      <c r="G79" s="16" t="b">
        <v>1</v>
      </c>
      <c r="H79" s="16"/>
      <c r="J79" s="6" t="b">
        <v>1</v>
      </c>
      <c r="K79" s="6" t="b">
        <v>1</v>
      </c>
    </row>
    <row r="80" spans="2:11" x14ac:dyDescent="0.25">
      <c r="B80" s="16" t="s">
        <v>182</v>
      </c>
      <c r="C80" s="16"/>
      <c r="D80" s="16"/>
      <c r="E80" s="16"/>
      <c r="F80" s="16" t="b">
        <v>1</v>
      </c>
      <c r="G80" s="16" t="b">
        <v>1</v>
      </c>
      <c r="H80" s="16"/>
      <c r="J80" s="6" t="b">
        <v>1</v>
      </c>
      <c r="K80" s="6" t="b">
        <v>1</v>
      </c>
    </row>
    <row r="81" spans="2:11" x14ac:dyDescent="0.25">
      <c r="B81" s="16" t="s">
        <v>184</v>
      </c>
      <c r="C81" s="16"/>
      <c r="D81" s="16"/>
      <c r="E81" s="16"/>
      <c r="F81" s="16" t="b">
        <v>1</v>
      </c>
      <c r="G81" s="16" t="b">
        <v>1</v>
      </c>
      <c r="H81" s="16"/>
      <c r="J81" s="6" t="b">
        <v>1</v>
      </c>
      <c r="K81" s="6" t="b">
        <v>1</v>
      </c>
    </row>
    <row r="82" spans="2:11" x14ac:dyDescent="0.25">
      <c r="B82" s="16" t="s">
        <v>186</v>
      </c>
      <c r="C82" s="16"/>
      <c r="D82" s="16"/>
      <c r="E82" s="16"/>
      <c r="F82" s="16" t="b">
        <v>1</v>
      </c>
      <c r="G82" s="16" t="b">
        <v>1</v>
      </c>
      <c r="H82" s="16"/>
      <c r="J82" s="6" t="b">
        <v>1</v>
      </c>
      <c r="K82" s="6" t="b">
        <v>1</v>
      </c>
    </row>
    <row r="83" spans="2:11" x14ac:dyDescent="0.25">
      <c r="B83" s="14" t="s">
        <v>216</v>
      </c>
    </row>
    <row r="84" spans="2:11" x14ac:dyDescent="0.25">
      <c r="B84" s="16" t="s">
        <v>217</v>
      </c>
      <c r="C84" s="16"/>
      <c r="D84" s="16"/>
      <c r="E84" s="16"/>
      <c r="F84" s="16" t="s">
        <v>218</v>
      </c>
      <c r="G84" s="16" t="s">
        <v>218</v>
      </c>
      <c r="H84" s="16" t="s">
        <v>219</v>
      </c>
      <c r="J84" s="6" t="s">
        <v>218</v>
      </c>
      <c r="K84" s="6" t="s">
        <v>218</v>
      </c>
    </row>
    <row r="85" spans="2:11" x14ac:dyDescent="0.25">
      <c r="B85" s="16" t="s">
        <v>220</v>
      </c>
      <c r="C85" s="16"/>
      <c r="D85" s="16"/>
      <c r="E85" s="16"/>
      <c r="F85" s="16">
        <v>0</v>
      </c>
      <c r="G85" s="16">
        <v>0</v>
      </c>
      <c r="H85" s="16" t="s">
        <v>221</v>
      </c>
      <c r="J85" s="6">
        <v>0</v>
      </c>
      <c r="K85" s="6">
        <v>0</v>
      </c>
    </row>
    <row r="86" spans="2:11" x14ac:dyDescent="0.25">
      <c r="B86" s="16" t="s">
        <v>222</v>
      </c>
      <c r="C86" s="16"/>
      <c r="D86" s="16"/>
      <c r="E86" s="16"/>
      <c r="F86" s="16">
        <v>0</v>
      </c>
      <c r="G86" s="16">
        <v>0</v>
      </c>
      <c r="H86" s="16" t="s">
        <v>223</v>
      </c>
      <c r="J86" s="6">
        <v>0</v>
      </c>
      <c r="K86" s="6">
        <v>0</v>
      </c>
    </row>
    <row r="87" spans="2:11" x14ac:dyDescent="0.25">
      <c r="B87" s="16" t="s">
        <v>224</v>
      </c>
      <c r="C87" s="16"/>
      <c r="D87" s="16"/>
      <c r="E87" s="16"/>
      <c r="F87" s="16" t="s">
        <v>225</v>
      </c>
      <c r="G87" s="16" t="s">
        <v>226</v>
      </c>
      <c r="H87" s="16" t="s">
        <v>227</v>
      </c>
      <c r="J87" s="6" t="s">
        <v>225</v>
      </c>
      <c r="K87" s="6" t="s">
        <v>225</v>
      </c>
    </row>
    <row r="88" spans="2:11" x14ac:dyDescent="0.25">
      <c r="B88" s="16" t="s">
        <v>228</v>
      </c>
      <c r="C88" s="16"/>
      <c r="D88" s="16"/>
      <c r="E88" s="16"/>
      <c r="F88" s="16">
        <v>2027</v>
      </c>
      <c r="G88" s="16">
        <v>2026</v>
      </c>
      <c r="H88" s="16" t="s">
        <v>229</v>
      </c>
      <c r="J88" s="6">
        <v>2027</v>
      </c>
      <c r="K88" s="6">
        <v>2027</v>
      </c>
    </row>
    <row r="89" spans="2:11" x14ac:dyDescent="0.25">
      <c r="B89" s="16" t="s">
        <v>230</v>
      </c>
      <c r="C89" s="16"/>
      <c r="D89" s="16"/>
      <c r="E89" s="16"/>
      <c r="F89" s="16">
        <v>2035</v>
      </c>
      <c r="G89" s="16">
        <v>2035</v>
      </c>
      <c r="H89" s="16" t="s">
        <v>231</v>
      </c>
      <c r="J89" s="6">
        <v>2035</v>
      </c>
      <c r="K89" s="6">
        <v>2035</v>
      </c>
    </row>
    <row r="90" spans="2:11" x14ac:dyDescent="0.25">
      <c r="B90" s="16" t="s">
        <v>232</v>
      </c>
      <c r="C90" s="16"/>
      <c r="D90" s="16"/>
      <c r="E90" s="16"/>
      <c r="F90" s="16">
        <v>0</v>
      </c>
      <c r="G90" s="16">
        <v>0</v>
      </c>
      <c r="H90" s="16" t="s">
        <v>233</v>
      </c>
      <c r="J90" s="6">
        <v>0</v>
      </c>
      <c r="K90" s="6">
        <v>0</v>
      </c>
    </row>
    <row r="91" spans="2:11" x14ac:dyDescent="0.25">
      <c r="B91" s="16" t="s">
        <v>234</v>
      </c>
      <c r="C91" s="16"/>
      <c r="D91" s="16"/>
      <c r="E91" s="16"/>
      <c r="F91" s="16">
        <v>0</v>
      </c>
      <c r="G91" s="16">
        <v>1</v>
      </c>
      <c r="H91" s="16" t="s">
        <v>235</v>
      </c>
      <c r="J91" s="6">
        <v>0</v>
      </c>
      <c r="K91" s="6">
        <v>0</v>
      </c>
    </row>
    <row r="92" spans="2:11" x14ac:dyDescent="0.25">
      <c r="B92" s="16" t="s">
        <v>236</v>
      </c>
      <c r="C92" s="16"/>
      <c r="D92" s="16"/>
      <c r="E92" s="16"/>
      <c r="F92" s="16" t="s">
        <v>225</v>
      </c>
      <c r="G92" s="16" t="s">
        <v>225</v>
      </c>
      <c r="H92" s="16" t="s">
        <v>237</v>
      </c>
      <c r="J92" s="6" t="s">
        <v>225</v>
      </c>
      <c r="K92" s="6" t="s">
        <v>225</v>
      </c>
    </row>
    <row r="93" spans="2:11" x14ac:dyDescent="0.25">
      <c r="B93" s="16" t="s">
        <v>238</v>
      </c>
      <c r="C93" s="16"/>
      <c r="D93" s="16"/>
      <c r="E93" s="16"/>
      <c r="F93" s="16" t="s">
        <v>218</v>
      </c>
      <c r="G93" s="16" t="s">
        <v>218</v>
      </c>
      <c r="H93" s="16" t="s">
        <v>239</v>
      </c>
      <c r="J93" s="6" t="s">
        <v>218</v>
      </c>
      <c r="K93" s="6" t="s">
        <v>218</v>
      </c>
    </row>
    <row r="94" spans="2:11" x14ac:dyDescent="0.25">
      <c r="B94" s="14" t="s">
        <v>240</v>
      </c>
    </row>
    <row r="95" spans="2:11" x14ac:dyDescent="0.25">
      <c r="B95" s="16" t="s">
        <v>241</v>
      </c>
      <c r="C95" s="16"/>
      <c r="D95" s="16"/>
      <c r="E95" s="16"/>
      <c r="F95" s="16" t="s">
        <v>242</v>
      </c>
      <c r="G95" s="16" t="s">
        <v>242</v>
      </c>
      <c r="H95" s="16" t="s">
        <v>243</v>
      </c>
      <c r="J95" s="6" t="s">
        <v>242</v>
      </c>
      <c r="K95" s="6" t="s">
        <v>242</v>
      </c>
    </row>
    <row r="96" spans="2:11" x14ac:dyDescent="0.25">
      <c r="B96" s="16" t="s">
        <v>244</v>
      </c>
      <c r="C96" s="16"/>
      <c r="D96" s="16"/>
      <c r="E96" s="16"/>
      <c r="F96" s="16" t="s">
        <v>242</v>
      </c>
      <c r="G96" s="16" t="s">
        <v>242</v>
      </c>
      <c r="H96" s="16" t="s">
        <v>245</v>
      </c>
      <c r="J96" s="6" t="s">
        <v>242</v>
      </c>
      <c r="K96" s="6" t="s">
        <v>242</v>
      </c>
    </row>
    <row r="97" spans="2:11" x14ac:dyDescent="0.25">
      <c r="B97" s="16" t="s">
        <v>246</v>
      </c>
      <c r="C97" s="16"/>
      <c r="D97" s="16"/>
      <c r="E97" s="16"/>
      <c r="F97" s="16">
        <v>0.2</v>
      </c>
      <c r="G97" s="16">
        <v>0.2</v>
      </c>
      <c r="H97" s="16" t="s">
        <v>247</v>
      </c>
      <c r="J97" s="6">
        <v>0.2</v>
      </c>
      <c r="K97" s="6">
        <v>0.2</v>
      </c>
    </row>
    <row r="98" spans="2:11" x14ac:dyDescent="0.25">
      <c r="B98" s="14" t="s">
        <v>248</v>
      </c>
    </row>
    <row r="99" spans="2:11" x14ac:dyDescent="0.25">
      <c r="B99" s="16" t="s">
        <v>249</v>
      </c>
      <c r="C99" s="16" t="s">
        <v>115</v>
      </c>
      <c r="D99" s="16"/>
      <c r="E99" s="16"/>
      <c r="F99" s="16" t="b">
        <v>1</v>
      </c>
      <c r="G99" s="16" t="b">
        <v>1</v>
      </c>
      <c r="H99" s="16"/>
      <c r="J99" s="6" t="b">
        <v>1</v>
      </c>
      <c r="K99" s="6" t="b">
        <v>1</v>
      </c>
    </row>
    <row r="100" spans="2:11" x14ac:dyDescent="0.25">
      <c r="B100" s="16" t="s">
        <v>250</v>
      </c>
      <c r="C100" s="16"/>
      <c r="D100" s="16"/>
      <c r="E100" s="16"/>
      <c r="F100" s="16" t="b">
        <v>0</v>
      </c>
      <c r="G100" s="16" t="b">
        <v>1</v>
      </c>
      <c r="H100" s="16"/>
      <c r="J100" s="6" t="b">
        <v>0</v>
      </c>
      <c r="K100" s="6" t="b">
        <v>0</v>
      </c>
    </row>
    <row r="101" spans="2:11" x14ac:dyDescent="0.25">
      <c r="B101" s="16" t="s">
        <v>251</v>
      </c>
      <c r="C101" s="16"/>
      <c r="D101" s="16"/>
      <c r="E101" s="16"/>
      <c r="F101" s="16" t="b">
        <v>0</v>
      </c>
      <c r="G101" s="16" t="b">
        <v>1</v>
      </c>
      <c r="H101" s="16"/>
      <c r="J101" s="6" t="b">
        <v>0</v>
      </c>
      <c r="K101" s="6" t="b">
        <v>0</v>
      </c>
    </row>
    <row r="102" spans="2:11" x14ac:dyDescent="0.25">
      <c r="B102" s="16" t="s">
        <v>252</v>
      </c>
      <c r="C102" s="16"/>
      <c r="D102" s="16"/>
      <c r="E102" s="16"/>
      <c r="F102" s="16" t="b">
        <v>0</v>
      </c>
      <c r="G102" s="16" t="b">
        <v>1</v>
      </c>
      <c r="H102" s="16"/>
      <c r="J102" s="6" t="b">
        <v>0</v>
      </c>
      <c r="K102" s="6" t="b">
        <v>0</v>
      </c>
    </row>
    <row r="103" spans="2:11" x14ac:dyDescent="0.25">
      <c r="B103" s="16" t="s">
        <v>253</v>
      </c>
      <c r="C103" s="16"/>
      <c r="D103" s="16"/>
      <c r="E103" s="16"/>
      <c r="F103" s="16" t="b">
        <v>0</v>
      </c>
      <c r="G103" s="16" t="b">
        <v>1</v>
      </c>
      <c r="H103" s="16"/>
      <c r="J103" s="6" t="b">
        <v>0</v>
      </c>
      <c r="K103" s="6" t="b">
        <v>0</v>
      </c>
    </row>
    <row r="104" spans="2:11" x14ac:dyDescent="0.25">
      <c r="B104" s="16" t="s">
        <v>254</v>
      </c>
      <c r="C104" s="16" t="s">
        <v>115</v>
      </c>
      <c r="D104" s="16"/>
      <c r="E104" s="16"/>
      <c r="F104" s="16" t="b">
        <v>0</v>
      </c>
      <c r="G104" s="16" t="b">
        <v>1</v>
      </c>
      <c r="H104" s="16"/>
      <c r="J104" s="6" t="b">
        <v>0</v>
      </c>
      <c r="K104" s="6" t="b">
        <v>0</v>
      </c>
    </row>
    <row r="105" spans="2:11" x14ac:dyDescent="0.25">
      <c r="B105" s="16" t="s">
        <v>255</v>
      </c>
      <c r="C105" s="16"/>
      <c r="D105" s="16"/>
      <c r="E105" s="16"/>
      <c r="F105" s="16" t="b">
        <v>0</v>
      </c>
      <c r="G105" s="16" t="b">
        <v>1</v>
      </c>
      <c r="H105" s="16"/>
      <c r="J105" s="6" t="b">
        <v>0</v>
      </c>
      <c r="K105" s="6" t="b">
        <v>0</v>
      </c>
    </row>
    <row r="106" spans="2:11" x14ac:dyDescent="0.25">
      <c r="B106" s="16" t="s">
        <v>256</v>
      </c>
      <c r="C106" s="16"/>
      <c r="D106" s="16"/>
      <c r="E106" s="16"/>
      <c r="F106" s="16" t="b">
        <v>0</v>
      </c>
      <c r="G106" s="16" t="b">
        <v>1</v>
      </c>
      <c r="H106" s="16"/>
      <c r="J106" s="6" t="b">
        <v>0</v>
      </c>
      <c r="K106" s="6" t="b">
        <v>0</v>
      </c>
    </row>
    <row r="107" spans="2:11" x14ac:dyDescent="0.25">
      <c r="B107" s="16" t="s">
        <v>257</v>
      </c>
      <c r="C107" s="16"/>
      <c r="D107" s="16"/>
      <c r="E107" s="16"/>
      <c r="F107" s="16" t="b">
        <v>1</v>
      </c>
      <c r="G107" s="16" t="b">
        <v>1</v>
      </c>
      <c r="H107" s="16"/>
      <c r="J107" s="6" t="b">
        <v>1</v>
      </c>
      <c r="K107" s="6" t="b">
        <v>1</v>
      </c>
    </row>
    <row r="108" spans="2:11" x14ac:dyDescent="0.25">
      <c r="B108" s="16" t="s">
        <v>258</v>
      </c>
      <c r="C108" s="16"/>
      <c r="D108" s="16"/>
      <c r="E108" s="16"/>
      <c r="F108" s="16" t="b">
        <v>1</v>
      </c>
      <c r="G108" s="16" t="b">
        <v>1</v>
      </c>
      <c r="H108" s="16"/>
      <c r="J108" s="6" t="b">
        <v>1</v>
      </c>
      <c r="K108" s="6" t="b">
        <v>1</v>
      </c>
    </row>
    <row r="109" spans="2:11" x14ac:dyDescent="0.25">
      <c r="B109" s="16" t="s">
        <v>259</v>
      </c>
      <c r="C109" s="16"/>
      <c r="D109" s="16"/>
      <c r="E109" s="16"/>
      <c r="F109" s="16" t="b">
        <v>1</v>
      </c>
      <c r="G109" s="16" t="b">
        <v>1</v>
      </c>
      <c r="H109" s="16"/>
      <c r="J109" s="6" t="b">
        <v>1</v>
      </c>
      <c r="K109" s="6" t="b">
        <v>1</v>
      </c>
    </row>
    <row r="110" spans="2:11" x14ac:dyDescent="0.25">
      <c r="B110" s="16" t="s">
        <v>260</v>
      </c>
      <c r="C110" s="16"/>
      <c r="D110" s="16"/>
      <c r="E110" s="16"/>
      <c r="F110" s="16" t="b">
        <v>0</v>
      </c>
      <c r="G110" s="16" t="b">
        <v>1</v>
      </c>
      <c r="H110" s="16"/>
      <c r="J110" s="6" t="b">
        <v>0</v>
      </c>
      <c r="K110" s="6" t="b">
        <v>0</v>
      </c>
    </row>
    <row r="111" spans="2:11" x14ac:dyDescent="0.25">
      <c r="B111" s="16" t="s">
        <v>261</v>
      </c>
      <c r="C111" s="16"/>
      <c r="D111" s="16"/>
      <c r="E111" s="16"/>
      <c r="F111" s="16" t="b">
        <v>1</v>
      </c>
      <c r="G111" s="16" t="b">
        <v>1</v>
      </c>
      <c r="H111" s="16"/>
      <c r="J111" s="6" t="b">
        <v>1</v>
      </c>
      <c r="K111" s="6" t="b">
        <v>1</v>
      </c>
    </row>
    <row r="112" spans="2:11" x14ac:dyDescent="0.25">
      <c r="B112" s="16" t="s">
        <v>262</v>
      </c>
      <c r="C112" s="16"/>
      <c r="D112" s="16"/>
      <c r="E112" s="16"/>
      <c r="F112" s="16" t="b">
        <v>0</v>
      </c>
      <c r="G112" s="16" t="b">
        <v>1</v>
      </c>
      <c r="H112" s="16"/>
      <c r="J112" s="6" t="b">
        <v>0</v>
      </c>
      <c r="K112" s="6" t="b">
        <v>0</v>
      </c>
    </row>
    <row r="113" spans="2:11" x14ac:dyDescent="0.25">
      <c r="B113" s="16" t="s">
        <v>263</v>
      </c>
      <c r="C113" s="16"/>
      <c r="D113" s="16"/>
      <c r="E113" s="16"/>
      <c r="F113" s="16" t="b">
        <v>0</v>
      </c>
      <c r="G113" s="16" t="b">
        <v>1</v>
      </c>
      <c r="H113" s="16"/>
      <c r="J113" s="6" t="b">
        <v>0</v>
      </c>
      <c r="K113" s="6" t="b">
        <v>0</v>
      </c>
    </row>
    <row r="114" spans="2:11" x14ac:dyDescent="0.25">
      <c r="B114" s="16" t="s">
        <v>264</v>
      </c>
      <c r="C114" s="16"/>
      <c r="D114" s="16"/>
      <c r="E114" s="16"/>
      <c r="F114" s="16" t="b">
        <v>0</v>
      </c>
      <c r="G114" s="16" t="b">
        <v>1</v>
      </c>
      <c r="H114" s="16"/>
      <c r="J114" s="6" t="b">
        <v>0</v>
      </c>
      <c r="K114" s="6" t="b">
        <v>0</v>
      </c>
    </row>
    <row r="115" spans="2:11" x14ac:dyDescent="0.25">
      <c r="B115" s="16" t="s">
        <v>265</v>
      </c>
      <c r="C115" s="16"/>
      <c r="D115" s="16"/>
      <c r="E115" s="16"/>
      <c r="F115" s="16" t="b">
        <v>0</v>
      </c>
      <c r="G115" s="16" t="b">
        <v>1</v>
      </c>
      <c r="H115" s="16"/>
      <c r="J115" s="6" t="b">
        <v>0</v>
      </c>
      <c r="K115" s="6" t="b">
        <v>0</v>
      </c>
    </row>
    <row r="116" spans="2:11" x14ac:dyDescent="0.25">
      <c r="B116" s="14" t="s">
        <v>266</v>
      </c>
    </row>
    <row r="117" spans="2:11" x14ac:dyDescent="0.25">
      <c r="B117" s="16" t="s">
        <v>257</v>
      </c>
      <c r="C117" s="16"/>
      <c r="D117" s="16"/>
      <c r="E117" s="16"/>
      <c r="F117" s="16" t="b">
        <v>0</v>
      </c>
      <c r="G117" s="16" t="b">
        <v>1</v>
      </c>
      <c r="H117" s="16"/>
      <c r="J117" s="6" t="b">
        <v>0</v>
      </c>
      <c r="K117" s="6" t="b">
        <v>0</v>
      </c>
    </row>
    <row r="118" spans="2:11" x14ac:dyDescent="0.25">
      <c r="B118" s="16" t="s">
        <v>258</v>
      </c>
      <c r="C118" s="16"/>
      <c r="D118" s="16"/>
      <c r="E118" s="16"/>
      <c r="F118" s="16" t="b">
        <v>0</v>
      </c>
      <c r="G118" s="16" t="b">
        <v>1</v>
      </c>
      <c r="H118" s="16"/>
      <c r="J118" s="6" t="b">
        <v>0</v>
      </c>
      <c r="K118" s="6" t="b">
        <v>0</v>
      </c>
    </row>
    <row r="119" spans="2:11" x14ac:dyDescent="0.25">
      <c r="B119" s="16" t="s">
        <v>259</v>
      </c>
      <c r="C119" s="16"/>
      <c r="D119" s="16"/>
      <c r="E119" s="16"/>
      <c r="F119" s="16" t="b">
        <v>0</v>
      </c>
      <c r="G119" s="16" t="b">
        <v>1</v>
      </c>
      <c r="H119" s="16"/>
      <c r="J119" s="6" t="b">
        <v>0</v>
      </c>
      <c r="K119" s="6" t="b">
        <v>0</v>
      </c>
    </row>
    <row r="120" spans="2:11" x14ac:dyDescent="0.25">
      <c r="B120" s="16" t="s">
        <v>260</v>
      </c>
      <c r="C120" s="16"/>
      <c r="D120" s="16"/>
      <c r="E120" s="16"/>
      <c r="F120" s="16" t="b">
        <v>0</v>
      </c>
      <c r="G120" s="16" t="b">
        <v>0</v>
      </c>
      <c r="H120" s="16"/>
      <c r="J120" s="6" t="b">
        <v>0</v>
      </c>
      <c r="K120" s="6" t="b">
        <v>0</v>
      </c>
    </row>
    <row r="121" spans="2:11" x14ac:dyDescent="0.25">
      <c r="B121" s="16" t="s">
        <v>261</v>
      </c>
      <c r="C121" s="16"/>
      <c r="D121" s="16"/>
      <c r="E121" s="16"/>
      <c r="F121" s="16" t="b">
        <v>0</v>
      </c>
      <c r="G121" s="16" t="b">
        <v>1</v>
      </c>
      <c r="H121" s="16"/>
      <c r="J121" s="6" t="b">
        <v>0</v>
      </c>
      <c r="K121" s="6" t="b">
        <v>0</v>
      </c>
    </row>
    <row r="122" spans="2:11" x14ac:dyDescent="0.25">
      <c r="B122" s="14" t="s">
        <v>267</v>
      </c>
    </row>
    <row r="123" spans="2:11" x14ac:dyDescent="0.25">
      <c r="B123" s="16" t="s">
        <v>268</v>
      </c>
      <c r="C123" s="16" t="s">
        <v>269</v>
      </c>
      <c r="D123" s="16"/>
      <c r="E123" s="16"/>
      <c r="F123" s="16" t="b">
        <v>0</v>
      </c>
      <c r="G123" s="16" t="b">
        <v>0</v>
      </c>
      <c r="H123" s="16" t="s">
        <v>270</v>
      </c>
      <c r="J123" s="6" t="b">
        <v>0</v>
      </c>
      <c r="K123" s="6" t="b">
        <v>0</v>
      </c>
    </row>
    <row r="124" spans="2:11" x14ac:dyDescent="0.25">
      <c r="B124" s="16" t="s">
        <v>271</v>
      </c>
      <c r="C124" s="16" t="s">
        <v>129</v>
      </c>
      <c r="D124" s="16"/>
      <c r="E124" s="16"/>
      <c r="F124" s="16">
        <v>2027</v>
      </c>
      <c r="G124" s="16">
        <v>2027</v>
      </c>
      <c r="H124" s="16" t="s">
        <v>272</v>
      </c>
      <c r="J124" s="6">
        <v>2027</v>
      </c>
      <c r="K124" s="6">
        <v>2027</v>
      </c>
    </row>
    <row r="125" spans="2:11" x14ac:dyDescent="0.25">
      <c r="B125" s="16" t="s">
        <v>273</v>
      </c>
      <c r="C125" s="16" t="s">
        <v>129</v>
      </c>
      <c r="D125" s="16"/>
      <c r="E125" s="16"/>
      <c r="F125" s="16">
        <v>5</v>
      </c>
      <c r="G125" s="16">
        <v>5</v>
      </c>
      <c r="H125" s="16" t="s">
        <v>274</v>
      </c>
      <c r="J125" s="6">
        <v>5</v>
      </c>
      <c r="K125" s="6">
        <v>5</v>
      </c>
    </row>
    <row r="126" spans="2:11" x14ac:dyDescent="0.25">
      <c r="B126" s="16" t="s">
        <v>275</v>
      </c>
      <c r="C126" s="16" t="s">
        <v>276</v>
      </c>
      <c r="D126" s="16"/>
      <c r="E126" s="16"/>
      <c r="F126" s="16">
        <v>1</v>
      </c>
      <c r="G126" s="16">
        <v>1</v>
      </c>
      <c r="H126" s="16" t="s">
        <v>277</v>
      </c>
      <c r="J126" s="6">
        <v>1</v>
      </c>
      <c r="K126" s="6">
        <v>1</v>
      </c>
    </row>
    <row r="127" spans="2:11" x14ac:dyDescent="0.25">
      <c r="B127" s="16" t="s">
        <v>278</v>
      </c>
      <c r="C127" s="16" t="s">
        <v>279</v>
      </c>
      <c r="D127" s="16"/>
      <c r="E127" s="16"/>
      <c r="F127" s="16" t="s">
        <v>218</v>
      </c>
      <c r="G127" s="16" t="s">
        <v>218</v>
      </c>
      <c r="H127" s="16" t="s">
        <v>280</v>
      </c>
      <c r="J127" s="6" t="s">
        <v>218</v>
      </c>
      <c r="K127" s="6" t="s">
        <v>218</v>
      </c>
    </row>
    <row r="128" spans="2:11" x14ac:dyDescent="0.25">
      <c r="B128" s="16" t="s">
        <v>281</v>
      </c>
      <c r="C128" s="16" t="s">
        <v>129</v>
      </c>
      <c r="D128" s="16"/>
      <c r="E128" s="16"/>
      <c r="F128" s="16">
        <v>5</v>
      </c>
      <c r="G128" s="16">
        <v>5</v>
      </c>
      <c r="H128" s="16" t="s">
        <v>282</v>
      </c>
      <c r="J128" s="6">
        <v>5</v>
      </c>
      <c r="K128" s="6">
        <v>5</v>
      </c>
    </row>
    <row r="129" spans="2:11" x14ac:dyDescent="0.25">
      <c r="B129" s="16" t="s">
        <v>283</v>
      </c>
      <c r="C129" s="16" t="s">
        <v>276</v>
      </c>
      <c r="D129" s="16"/>
      <c r="E129" s="16"/>
      <c r="F129" s="16">
        <v>0</v>
      </c>
      <c r="G129" s="16">
        <v>0</v>
      </c>
      <c r="H129" s="16" t="s">
        <v>284</v>
      </c>
      <c r="J129" s="6">
        <v>0</v>
      </c>
      <c r="K129" s="6">
        <v>0</v>
      </c>
    </row>
    <row r="130" spans="2:11" x14ac:dyDescent="0.25">
      <c r="B130" s="14" t="s">
        <v>285</v>
      </c>
    </row>
    <row r="131" spans="2:11" x14ac:dyDescent="0.25">
      <c r="B131" s="16" t="s">
        <v>286</v>
      </c>
      <c r="C131" s="16" t="s">
        <v>269</v>
      </c>
      <c r="D131" s="16"/>
      <c r="E131" s="16"/>
      <c r="F131" s="16" t="b">
        <v>0</v>
      </c>
      <c r="G131" s="16" t="b">
        <v>0</v>
      </c>
      <c r="H131" s="16" t="s">
        <v>287</v>
      </c>
      <c r="J131" s="6" t="b">
        <v>0</v>
      </c>
      <c r="K131" s="6" t="b">
        <v>0</v>
      </c>
    </row>
    <row r="132" spans="2:11" x14ac:dyDescent="0.25">
      <c r="B132" s="16" t="s">
        <v>288</v>
      </c>
      <c r="C132" s="16" t="s">
        <v>129</v>
      </c>
      <c r="D132" s="16"/>
      <c r="E132" s="16"/>
      <c r="F132" s="16">
        <v>2027</v>
      </c>
      <c r="G132" s="16">
        <v>2027</v>
      </c>
      <c r="H132" s="16" t="s">
        <v>289</v>
      </c>
      <c r="J132" s="6">
        <v>2027</v>
      </c>
      <c r="K132" s="6">
        <v>2027</v>
      </c>
    </row>
    <row r="133" spans="2:11" x14ac:dyDescent="0.25">
      <c r="B133" s="16" t="s">
        <v>290</v>
      </c>
      <c r="C133" s="16" t="s">
        <v>129</v>
      </c>
      <c r="D133" s="16"/>
      <c r="E133" s="16"/>
      <c r="F133" s="16">
        <v>5</v>
      </c>
      <c r="G133" s="16">
        <v>5</v>
      </c>
      <c r="H133" s="16" t="s">
        <v>291</v>
      </c>
      <c r="J133" s="6">
        <v>5</v>
      </c>
      <c r="K133" s="6">
        <v>5</v>
      </c>
    </row>
    <row r="134" spans="2:11" x14ac:dyDescent="0.25">
      <c r="B134" s="16" t="s">
        <v>292</v>
      </c>
      <c r="C134" s="16" t="s">
        <v>276</v>
      </c>
      <c r="D134" s="16"/>
      <c r="E134" s="16"/>
      <c r="F134" s="16">
        <v>1</v>
      </c>
      <c r="G134" s="16">
        <v>1</v>
      </c>
      <c r="H134" s="16" t="s">
        <v>293</v>
      </c>
      <c r="J134" s="6">
        <v>1</v>
      </c>
      <c r="K134" s="6">
        <v>1</v>
      </c>
    </row>
    <row r="135" spans="2:11" x14ac:dyDescent="0.25">
      <c r="B135" s="16" t="s">
        <v>294</v>
      </c>
      <c r="C135" s="16" t="s">
        <v>279</v>
      </c>
      <c r="D135" s="16"/>
      <c r="E135" s="16"/>
      <c r="F135" s="16" t="s">
        <v>218</v>
      </c>
      <c r="G135" s="16" t="s">
        <v>218</v>
      </c>
      <c r="H135" s="16" t="s">
        <v>295</v>
      </c>
      <c r="J135" s="6" t="s">
        <v>218</v>
      </c>
      <c r="K135" s="6" t="s">
        <v>218</v>
      </c>
    </row>
    <row r="136" spans="2:11" x14ac:dyDescent="0.25">
      <c r="B136" s="16" t="s">
        <v>296</v>
      </c>
      <c r="C136" s="16" t="s">
        <v>129</v>
      </c>
      <c r="D136" s="16"/>
      <c r="E136" s="16"/>
      <c r="F136" s="16">
        <v>5</v>
      </c>
      <c r="G136" s="16">
        <v>5</v>
      </c>
      <c r="H136" s="16" t="s">
        <v>297</v>
      </c>
      <c r="J136" s="6">
        <v>5</v>
      </c>
      <c r="K136" s="6">
        <v>5</v>
      </c>
    </row>
    <row r="137" spans="2:11" x14ac:dyDescent="0.25">
      <c r="B137" s="16" t="s">
        <v>298</v>
      </c>
      <c r="C137" s="16" t="s">
        <v>276</v>
      </c>
      <c r="D137" s="16"/>
      <c r="E137" s="16"/>
      <c r="F137" s="16">
        <v>0</v>
      </c>
      <c r="G137" s="16">
        <v>0</v>
      </c>
      <c r="H137" s="16" t="s">
        <v>299</v>
      </c>
      <c r="J137" s="6">
        <v>0</v>
      </c>
      <c r="K137" s="6">
        <v>0</v>
      </c>
    </row>
    <row r="138" spans="2:11" x14ac:dyDescent="0.25">
      <c r="B138" s="16" t="s">
        <v>300</v>
      </c>
      <c r="C138" s="16" t="s">
        <v>301</v>
      </c>
      <c r="D138" s="16"/>
      <c r="E138" s="16"/>
      <c r="F138" s="16" t="s">
        <v>302</v>
      </c>
      <c r="G138" s="16" t="s">
        <v>302</v>
      </c>
      <c r="H138" s="16" t="s">
        <v>303</v>
      </c>
      <c r="J138" s="6" t="s">
        <v>302</v>
      </c>
      <c r="K138" s="6" t="s">
        <v>302</v>
      </c>
    </row>
    <row r="139" spans="2:11" x14ac:dyDescent="0.25">
      <c r="B139" s="14" t="s">
        <v>304</v>
      </c>
    </row>
    <row r="140" spans="2:11" x14ac:dyDescent="0.25">
      <c r="B140" s="16" t="s">
        <v>305</v>
      </c>
      <c r="C140" s="16"/>
      <c r="D140" s="16"/>
      <c r="E140" s="16"/>
      <c r="F140" s="16">
        <v>2027</v>
      </c>
      <c r="G140" s="16">
        <v>2027</v>
      </c>
      <c r="H140" s="16"/>
      <c r="J140" s="6">
        <v>2027</v>
      </c>
      <c r="K140" s="6">
        <v>2027</v>
      </c>
    </row>
    <row r="141" spans="2:11" x14ac:dyDescent="0.25">
      <c r="B141" s="16" t="s">
        <v>306</v>
      </c>
      <c r="C141" s="16"/>
      <c r="D141" s="16"/>
      <c r="E141" s="16"/>
      <c r="F141" s="16">
        <v>2035</v>
      </c>
      <c r="G141" s="16">
        <v>2035</v>
      </c>
      <c r="H141" s="16"/>
      <c r="J141" s="6">
        <v>2035</v>
      </c>
      <c r="K141" s="6">
        <v>2035</v>
      </c>
    </row>
    <row r="142" spans="2:11" x14ac:dyDescent="0.25">
      <c r="B142" s="16" t="s">
        <v>307</v>
      </c>
      <c r="C142" s="16"/>
      <c r="D142" s="16"/>
      <c r="E142" s="16"/>
      <c r="F142" s="16">
        <v>0</v>
      </c>
      <c r="G142" s="16">
        <v>0</v>
      </c>
      <c r="H142" s="16"/>
      <c r="J142" s="6">
        <v>0</v>
      </c>
      <c r="K142" s="6">
        <v>0</v>
      </c>
    </row>
    <row r="143" spans="2:11" x14ac:dyDescent="0.25">
      <c r="B143" s="16" t="s">
        <v>308</v>
      </c>
      <c r="C143" s="16"/>
      <c r="D143" s="16"/>
      <c r="E143" s="16"/>
      <c r="F143" s="16">
        <v>0</v>
      </c>
      <c r="G143" s="16">
        <v>0</v>
      </c>
      <c r="H143" s="16"/>
      <c r="J143" s="6">
        <v>0</v>
      </c>
      <c r="K143" s="6">
        <v>0</v>
      </c>
    </row>
    <row r="144" spans="2:11" x14ac:dyDescent="0.25">
      <c r="B144" s="16" t="s">
        <v>309</v>
      </c>
      <c r="C144" s="16"/>
      <c r="D144" s="16"/>
      <c r="E144" s="16"/>
      <c r="F144" s="16">
        <v>0</v>
      </c>
      <c r="G144" s="16">
        <v>0</v>
      </c>
      <c r="H144" s="16"/>
      <c r="J144" s="6">
        <v>0</v>
      </c>
      <c r="K144" s="6">
        <v>0</v>
      </c>
    </row>
    <row r="145" spans="2:11" x14ac:dyDescent="0.25">
      <c r="B145" s="16" t="s">
        <v>310</v>
      </c>
      <c r="C145" s="16"/>
      <c r="D145" s="16"/>
      <c r="E145" s="16"/>
      <c r="F145" s="16">
        <v>0</v>
      </c>
      <c r="G145" s="16">
        <v>0</v>
      </c>
      <c r="H145" s="16"/>
      <c r="J145" s="6">
        <v>0</v>
      </c>
      <c r="K145" s="6">
        <v>0</v>
      </c>
    </row>
    <row r="146" spans="2:11" x14ac:dyDescent="0.25">
      <c r="B146" s="16" t="s">
        <v>311</v>
      </c>
      <c r="C146" s="16"/>
      <c r="D146" s="16"/>
      <c r="E146" s="16"/>
      <c r="F146" s="16">
        <v>0</v>
      </c>
      <c r="G146" s="16">
        <v>0</v>
      </c>
      <c r="H146" s="16"/>
      <c r="J146" s="6">
        <v>0</v>
      </c>
      <c r="K146" s="6">
        <v>0</v>
      </c>
    </row>
    <row r="147" spans="2:11" x14ac:dyDescent="0.25">
      <c r="B147" s="16" t="s">
        <v>312</v>
      </c>
      <c r="C147" s="16"/>
      <c r="D147" s="16"/>
      <c r="E147" s="16"/>
      <c r="F147" s="16">
        <v>0</v>
      </c>
      <c r="G147" s="16">
        <v>0</v>
      </c>
      <c r="H147" s="16"/>
      <c r="J147" s="6">
        <v>0</v>
      </c>
      <c r="K147" s="6">
        <v>0</v>
      </c>
    </row>
    <row r="148" spans="2:11" x14ac:dyDescent="0.25">
      <c r="B148" s="16" t="s">
        <v>313</v>
      </c>
      <c r="C148" s="16"/>
      <c r="D148" s="16"/>
      <c r="E148" s="16"/>
      <c r="F148" s="16">
        <v>0</v>
      </c>
      <c r="G148" s="16">
        <v>0</v>
      </c>
      <c r="H148" s="16"/>
      <c r="J148" s="6">
        <v>0</v>
      </c>
      <c r="K148" s="6">
        <v>0</v>
      </c>
    </row>
    <row r="149" spans="2:11" x14ac:dyDescent="0.25">
      <c r="B149" s="16" t="s">
        <v>314</v>
      </c>
      <c r="C149" s="16"/>
      <c r="D149" s="16"/>
      <c r="E149" s="16"/>
      <c r="F149" s="16">
        <v>0</v>
      </c>
      <c r="G149" s="16">
        <v>0</v>
      </c>
      <c r="H149" s="16"/>
      <c r="J149" s="6">
        <v>0</v>
      </c>
      <c r="K149" s="6">
        <v>0</v>
      </c>
    </row>
    <row r="150" spans="2:11" x14ac:dyDescent="0.25">
      <c r="B150" s="16" t="s">
        <v>315</v>
      </c>
      <c r="C150" s="16"/>
      <c r="D150" s="16"/>
      <c r="E150" s="16"/>
      <c r="F150" s="16">
        <v>0</v>
      </c>
      <c r="G150" s="16">
        <v>0</v>
      </c>
      <c r="H150" s="16"/>
      <c r="J150" s="6">
        <v>0</v>
      </c>
      <c r="K150" s="6">
        <v>0</v>
      </c>
    </row>
    <row r="151" spans="2:11" x14ac:dyDescent="0.25">
      <c r="B151" s="16" t="s">
        <v>316</v>
      </c>
      <c r="C151" s="16"/>
      <c r="D151" s="16"/>
      <c r="E151" s="16"/>
      <c r="F151" s="16">
        <v>0</v>
      </c>
      <c r="G151" s="16">
        <v>0</v>
      </c>
      <c r="H151" s="16"/>
      <c r="J151" s="6">
        <v>0</v>
      </c>
      <c r="K151" s="6">
        <v>0</v>
      </c>
    </row>
    <row r="152" spans="2:11" x14ac:dyDescent="0.25">
      <c r="B152" s="16" t="s">
        <v>317</v>
      </c>
      <c r="C152" s="16"/>
      <c r="D152" s="16"/>
      <c r="E152" s="16"/>
      <c r="F152" s="16">
        <v>0</v>
      </c>
      <c r="G152" s="16">
        <v>0</v>
      </c>
      <c r="H152" s="16"/>
      <c r="J152" s="6">
        <v>0</v>
      </c>
      <c r="K152" s="6">
        <v>0</v>
      </c>
    </row>
    <row r="153" spans="2:11" x14ac:dyDescent="0.25">
      <c r="B153" s="16" t="s">
        <v>318</v>
      </c>
      <c r="C153" s="16"/>
      <c r="D153" s="16"/>
      <c r="E153" s="16"/>
      <c r="F153" s="16">
        <v>0</v>
      </c>
      <c r="G153" s="16">
        <v>0</v>
      </c>
      <c r="H153" s="16"/>
      <c r="J153" s="6">
        <v>0</v>
      </c>
      <c r="K153" s="6">
        <v>0</v>
      </c>
    </row>
    <row r="154" spans="2:11" x14ac:dyDescent="0.25">
      <c r="B154" s="16" t="s">
        <v>319</v>
      </c>
      <c r="C154" s="16"/>
      <c r="D154" s="16"/>
      <c r="E154" s="16"/>
      <c r="F154" s="16">
        <v>0</v>
      </c>
      <c r="G154" s="16">
        <v>0</v>
      </c>
      <c r="H154" s="16"/>
      <c r="J154" s="6">
        <v>0</v>
      </c>
      <c r="K154" s="6">
        <v>0</v>
      </c>
    </row>
    <row r="155" spans="2:11" x14ac:dyDescent="0.25">
      <c r="B155" s="16" t="s">
        <v>320</v>
      </c>
      <c r="C155" s="16"/>
      <c r="D155" s="16"/>
      <c r="E155" s="16"/>
      <c r="F155" s="16">
        <v>0</v>
      </c>
      <c r="G155" s="16">
        <v>0</v>
      </c>
      <c r="H155" s="16"/>
      <c r="J155" s="6">
        <v>0</v>
      </c>
      <c r="K155" s="6">
        <v>0</v>
      </c>
    </row>
    <row r="156" spans="2:11" x14ac:dyDescent="0.25">
      <c r="B156" s="16" t="s">
        <v>321</v>
      </c>
      <c r="C156" s="16"/>
      <c r="D156" s="16"/>
      <c r="E156" s="16"/>
      <c r="F156" s="16">
        <v>0</v>
      </c>
      <c r="G156" s="16">
        <v>0</v>
      </c>
      <c r="H156" s="16"/>
      <c r="J156" s="6">
        <v>0</v>
      </c>
      <c r="K156" s="6">
        <v>0</v>
      </c>
    </row>
    <row r="157" spans="2:11" x14ac:dyDescent="0.25">
      <c r="B157" s="16" t="s">
        <v>322</v>
      </c>
      <c r="C157" s="16"/>
      <c r="D157" s="16"/>
      <c r="E157" s="16"/>
      <c r="F157" s="16">
        <v>0</v>
      </c>
      <c r="G157" s="16">
        <v>0</v>
      </c>
      <c r="H157" s="16"/>
      <c r="J157" s="6">
        <v>0</v>
      </c>
      <c r="K157" s="6">
        <v>0</v>
      </c>
    </row>
    <row r="158" spans="2:11" x14ac:dyDescent="0.25">
      <c r="B158" s="16" t="s">
        <v>323</v>
      </c>
      <c r="C158" s="16"/>
      <c r="D158" s="16"/>
      <c r="E158" s="16"/>
      <c r="F158" s="16">
        <v>0</v>
      </c>
      <c r="G158" s="16">
        <v>0</v>
      </c>
      <c r="H158" s="16"/>
      <c r="J158" s="6">
        <v>0</v>
      </c>
      <c r="K158" s="6">
        <v>0</v>
      </c>
    </row>
    <row r="159" spans="2:11" x14ac:dyDescent="0.25">
      <c r="B159" s="16" t="s">
        <v>324</v>
      </c>
      <c r="C159" s="16"/>
      <c r="D159" s="16"/>
      <c r="E159" s="16"/>
      <c r="F159" s="16">
        <v>0</v>
      </c>
      <c r="G159" s="16">
        <v>0</v>
      </c>
      <c r="H159" s="16"/>
      <c r="J159" s="6">
        <v>0</v>
      </c>
      <c r="K159" s="6">
        <v>0</v>
      </c>
    </row>
    <row r="160" spans="2:11" x14ac:dyDescent="0.25">
      <c r="B160" s="16" t="s">
        <v>325</v>
      </c>
      <c r="C160" s="16"/>
      <c r="D160" s="16"/>
      <c r="E160" s="16"/>
      <c r="F160" s="16">
        <v>0</v>
      </c>
      <c r="G160" s="16">
        <v>0</v>
      </c>
      <c r="H160" s="16"/>
      <c r="J160" s="6">
        <v>0</v>
      </c>
      <c r="K160" s="6">
        <v>0</v>
      </c>
    </row>
    <row r="161" spans="2:11" x14ac:dyDescent="0.25">
      <c r="B161" s="16" t="s">
        <v>326</v>
      </c>
      <c r="C161" s="16"/>
      <c r="D161" s="16"/>
      <c r="E161" s="16"/>
      <c r="F161" s="16">
        <v>0</v>
      </c>
      <c r="G161" s="16">
        <v>0</v>
      </c>
      <c r="H161" s="16"/>
      <c r="J161" s="6">
        <v>0</v>
      </c>
      <c r="K161" s="6">
        <v>0</v>
      </c>
    </row>
    <row r="162" spans="2:11" x14ac:dyDescent="0.25">
      <c r="B162" s="16" t="s">
        <v>327</v>
      </c>
      <c r="C162" s="16"/>
      <c r="D162" s="16"/>
      <c r="E162" s="16"/>
      <c r="F162" s="16">
        <v>0</v>
      </c>
      <c r="G162" s="16">
        <v>0</v>
      </c>
      <c r="H162" s="16"/>
      <c r="J162" s="6">
        <v>0</v>
      </c>
      <c r="K162" s="6">
        <v>0</v>
      </c>
    </row>
    <row r="163" spans="2:11" x14ac:dyDescent="0.25">
      <c r="B163" s="16" t="s">
        <v>328</v>
      </c>
      <c r="C163" s="16"/>
      <c r="D163" s="16"/>
      <c r="E163" s="16"/>
      <c r="F163" s="16">
        <v>0</v>
      </c>
      <c r="G163" s="16">
        <v>0</v>
      </c>
      <c r="H163" s="16"/>
      <c r="J163" s="6">
        <v>0</v>
      </c>
      <c r="K163" s="6">
        <v>0</v>
      </c>
    </row>
    <row r="164" spans="2:11" x14ac:dyDescent="0.25">
      <c r="B164" s="16" t="s">
        <v>329</v>
      </c>
      <c r="C164" s="16"/>
      <c r="D164" s="16"/>
      <c r="E164" s="16"/>
      <c r="F164" s="16">
        <v>0</v>
      </c>
      <c r="G164" s="16">
        <v>0</v>
      </c>
      <c r="H164" s="16"/>
      <c r="J164" s="6">
        <v>0</v>
      </c>
      <c r="K164" s="6">
        <v>0</v>
      </c>
    </row>
    <row r="165" spans="2:11" x14ac:dyDescent="0.25">
      <c r="B165" s="16" t="s">
        <v>330</v>
      </c>
      <c r="C165" s="16"/>
      <c r="D165" s="16"/>
      <c r="E165" s="16"/>
      <c r="F165" s="16">
        <v>0</v>
      </c>
      <c r="G165" s="16">
        <v>0</v>
      </c>
      <c r="H165" s="16"/>
      <c r="J165" s="6">
        <v>0</v>
      </c>
      <c r="K165" s="6">
        <v>0</v>
      </c>
    </row>
    <row r="166" spans="2:11" x14ac:dyDescent="0.25">
      <c r="B166" s="16" t="s">
        <v>331</v>
      </c>
      <c r="C166" s="16"/>
      <c r="D166" s="16"/>
      <c r="E166" s="16"/>
      <c r="F166" s="16">
        <v>0</v>
      </c>
      <c r="G166" s="16">
        <v>0</v>
      </c>
      <c r="H166" s="16"/>
      <c r="J166" s="6">
        <v>0</v>
      </c>
      <c r="K166" s="6">
        <v>0</v>
      </c>
    </row>
    <row r="167" spans="2:11" x14ac:dyDescent="0.25">
      <c r="B167" s="16" t="s">
        <v>332</v>
      </c>
      <c r="C167" s="16"/>
      <c r="D167" s="16"/>
      <c r="E167" s="16"/>
      <c r="F167" s="16">
        <v>0</v>
      </c>
      <c r="G167" s="16">
        <v>0</v>
      </c>
      <c r="H167" s="16"/>
      <c r="J167" s="6">
        <v>0</v>
      </c>
      <c r="K167" s="6">
        <v>0</v>
      </c>
    </row>
    <row r="168" spans="2:11" x14ac:dyDescent="0.25">
      <c r="B168" s="16" t="s">
        <v>333</v>
      </c>
      <c r="C168" s="16"/>
      <c r="D168" s="16"/>
      <c r="E168" s="16"/>
      <c r="F168" s="16">
        <v>0</v>
      </c>
      <c r="G168" s="16">
        <v>0</v>
      </c>
      <c r="H168" s="16"/>
      <c r="J168" s="6">
        <v>0</v>
      </c>
      <c r="K168" s="6">
        <v>0</v>
      </c>
    </row>
    <row r="169" spans="2:11" x14ac:dyDescent="0.25">
      <c r="B169" s="16" t="s">
        <v>334</v>
      </c>
      <c r="C169" s="16"/>
      <c r="D169" s="16"/>
      <c r="E169" s="16"/>
      <c r="F169" s="16">
        <v>0</v>
      </c>
      <c r="G169" s="16">
        <v>0</v>
      </c>
      <c r="H169" s="16"/>
      <c r="J169" s="6">
        <v>0</v>
      </c>
      <c r="K169" s="6">
        <v>0</v>
      </c>
    </row>
    <row r="170" spans="2:11" x14ac:dyDescent="0.25">
      <c r="B170" s="16" t="s">
        <v>335</v>
      </c>
      <c r="C170" s="16"/>
      <c r="D170" s="16"/>
      <c r="E170" s="16"/>
      <c r="F170" s="16" t="s">
        <v>336</v>
      </c>
      <c r="G170" s="16" t="s">
        <v>336</v>
      </c>
      <c r="H170" s="16"/>
      <c r="J170" s="6" t="s">
        <v>336</v>
      </c>
      <c r="K170" s="6" t="s">
        <v>336</v>
      </c>
    </row>
    <row r="171" spans="2:11" x14ac:dyDescent="0.25">
      <c r="B171" s="16" t="s">
        <v>337</v>
      </c>
      <c r="C171" s="16"/>
      <c r="D171" s="16"/>
      <c r="E171" s="16"/>
      <c r="F171" s="16" t="s">
        <v>336</v>
      </c>
      <c r="G171" s="16" t="s">
        <v>336</v>
      </c>
      <c r="H171" s="16"/>
      <c r="J171" s="6" t="s">
        <v>336</v>
      </c>
      <c r="K171" s="6" t="s">
        <v>336</v>
      </c>
    </row>
    <row r="172" spans="2:11" x14ac:dyDescent="0.25">
      <c r="B172" s="16" t="s">
        <v>338</v>
      </c>
      <c r="C172" s="16"/>
      <c r="D172" s="16"/>
      <c r="E172" s="16"/>
      <c r="F172" s="16" t="s">
        <v>336</v>
      </c>
      <c r="G172" s="16" t="s">
        <v>336</v>
      </c>
      <c r="H172" s="16"/>
      <c r="J172" s="6" t="s">
        <v>336</v>
      </c>
      <c r="K172" s="6" t="s">
        <v>336</v>
      </c>
    </row>
    <row r="173" spans="2:11" x14ac:dyDescent="0.25">
      <c r="B173" s="16" t="s">
        <v>339</v>
      </c>
      <c r="C173" s="16"/>
      <c r="D173" s="16"/>
      <c r="E173" s="16"/>
      <c r="F173" s="16" t="s">
        <v>336</v>
      </c>
      <c r="G173" s="16" t="s">
        <v>336</v>
      </c>
      <c r="H173" s="16"/>
      <c r="J173" s="6" t="s">
        <v>336</v>
      </c>
      <c r="K173" s="6" t="s">
        <v>336</v>
      </c>
    </row>
    <row r="174" spans="2:11" x14ac:dyDescent="0.25">
      <c r="B174" s="16" t="s">
        <v>340</v>
      </c>
      <c r="C174" s="16"/>
      <c r="D174" s="16"/>
      <c r="E174" s="16"/>
      <c r="F174" s="16" t="s">
        <v>336</v>
      </c>
      <c r="G174" s="16" t="s">
        <v>336</v>
      </c>
      <c r="H174" s="16"/>
      <c r="J174" s="6" t="s">
        <v>336</v>
      </c>
      <c r="K174" s="6" t="s">
        <v>336</v>
      </c>
    </row>
    <row r="175" spans="2:11" x14ac:dyDescent="0.25">
      <c r="B175" s="16" t="s">
        <v>341</v>
      </c>
      <c r="C175" s="16"/>
      <c r="D175" s="16"/>
      <c r="E175" s="16"/>
      <c r="F175" s="16" t="s">
        <v>336</v>
      </c>
      <c r="G175" s="16" t="s">
        <v>336</v>
      </c>
      <c r="H175" s="16"/>
      <c r="J175" s="6" t="s">
        <v>336</v>
      </c>
      <c r="K175" s="6" t="s">
        <v>336</v>
      </c>
    </row>
    <row r="176" spans="2:11" x14ac:dyDescent="0.25">
      <c r="B176" s="16" t="s">
        <v>342</v>
      </c>
      <c r="C176" s="16"/>
      <c r="D176" s="16"/>
      <c r="E176" s="16"/>
      <c r="F176" s="16" t="s">
        <v>343</v>
      </c>
      <c r="G176" s="16" t="s">
        <v>343</v>
      </c>
      <c r="H176" s="16"/>
      <c r="J176" s="6" t="s">
        <v>343</v>
      </c>
      <c r="K176" s="6" t="s">
        <v>343</v>
      </c>
    </row>
    <row r="177" spans="2:11" x14ac:dyDescent="0.25">
      <c r="B177" s="16" t="s">
        <v>344</v>
      </c>
      <c r="C177" s="16"/>
      <c r="D177" s="16"/>
      <c r="E177" s="16"/>
      <c r="F177" s="16" t="s">
        <v>343</v>
      </c>
      <c r="G177" s="16" t="s">
        <v>343</v>
      </c>
      <c r="H177" s="16"/>
      <c r="J177" s="6" t="s">
        <v>343</v>
      </c>
      <c r="K177" s="6" t="s">
        <v>343</v>
      </c>
    </row>
    <row r="178" spans="2:11" x14ac:dyDescent="0.25">
      <c r="B178" s="16" t="s">
        <v>345</v>
      </c>
      <c r="C178" s="16"/>
      <c r="D178" s="16"/>
      <c r="E178" s="16"/>
      <c r="F178" s="16" t="s">
        <v>346</v>
      </c>
      <c r="G178" s="16" t="s">
        <v>346</v>
      </c>
      <c r="H178" s="16"/>
      <c r="J178" s="6" t="s">
        <v>346</v>
      </c>
      <c r="K178" s="6" t="s">
        <v>346</v>
      </c>
    </row>
    <row r="179" spans="2:11" x14ac:dyDescent="0.25">
      <c r="B179" s="16" t="s">
        <v>347</v>
      </c>
      <c r="C179" s="16"/>
      <c r="D179" s="16"/>
      <c r="E179" s="16"/>
      <c r="F179" s="16" t="s">
        <v>346</v>
      </c>
      <c r="G179" s="16" t="s">
        <v>346</v>
      </c>
      <c r="H179" s="16"/>
      <c r="J179" s="6" t="s">
        <v>346</v>
      </c>
      <c r="K179" s="6" t="s">
        <v>346</v>
      </c>
    </row>
    <row r="180" spans="2:11" x14ac:dyDescent="0.25">
      <c r="B180" s="16" t="s">
        <v>348</v>
      </c>
      <c r="C180" s="16"/>
      <c r="D180" s="16"/>
      <c r="E180" s="16"/>
      <c r="F180" s="16" t="s">
        <v>346</v>
      </c>
      <c r="G180" s="16" t="s">
        <v>346</v>
      </c>
      <c r="H180" s="16"/>
      <c r="J180" s="6" t="s">
        <v>346</v>
      </c>
      <c r="K180" s="6" t="s">
        <v>346</v>
      </c>
    </row>
    <row r="181" spans="2:11" x14ac:dyDescent="0.25">
      <c r="B181" s="16" t="s">
        <v>349</v>
      </c>
      <c r="C181" s="16"/>
      <c r="D181" s="16"/>
      <c r="E181" s="16"/>
      <c r="F181" s="16" t="s">
        <v>346</v>
      </c>
      <c r="G181" s="16" t="s">
        <v>346</v>
      </c>
      <c r="H181" s="16"/>
      <c r="J181" s="6" t="s">
        <v>346</v>
      </c>
      <c r="K181" s="6" t="s">
        <v>346</v>
      </c>
    </row>
    <row r="182" spans="2:11" x14ac:dyDescent="0.25">
      <c r="B182" s="16" t="s">
        <v>350</v>
      </c>
      <c r="C182" s="16"/>
      <c r="D182" s="16"/>
      <c r="E182" s="16"/>
      <c r="F182" s="16" t="s">
        <v>351</v>
      </c>
      <c r="G182" s="16" t="s">
        <v>346</v>
      </c>
      <c r="H182" s="16"/>
      <c r="J182" s="6" t="s">
        <v>351</v>
      </c>
      <c r="K182" s="6" t="s">
        <v>351</v>
      </c>
    </row>
    <row r="183" spans="2:11" x14ac:dyDescent="0.25">
      <c r="B183" s="16" t="s">
        <v>352</v>
      </c>
      <c r="C183" s="16"/>
      <c r="D183" s="16"/>
      <c r="E183" s="16"/>
      <c r="F183" s="16" t="s">
        <v>336</v>
      </c>
      <c r="G183" s="16" t="s">
        <v>346</v>
      </c>
      <c r="H183" s="16"/>
      <c r="J183" s="6" t="s">
        <v>336</v>
      </c>
      <c r="K183" s="6" t="s">
        <v>336</v>
      </c>
    </row>
    <row r="184" spans="2:11" x14ac:dyDescent="0.25">
      <c r="B184" s="14" t="s">
        <v>353</v>
      </c>
    </row>
    <row r="185" spans="2:11" x14ac:dyDescent="0.25">
      <c r="B185" s="16" t="s">
        <v>354</v>
      </c>
      <c r="C185" s="16" t="s">
        <v>115</v>
      </c>
      <c r="D185" s="16"/>
      <c r="E185" s="16"/>
      <c r="F185" s="16" t="s">
        <v>218</v>
      </c>
      <c r="G185" s="16" t="s">
        <v>218</v>
      </c>
      <c r="H185" s="16" t="s">
        <v>355</v>
      </c>
      <c r="J185" s="6" t="s">
        <v>218</v>
      </c>
      <c r="K185" s="6" t="s">
        <v>218</v>
      </c>
    </row>
    <row r="186" spans="2:11" x14ac:dyDescent="0.25">
      <c r="B186" s="16" t="s">
        <v>356</v>
      </c>
      <c r="C186" s="16" t="s">
        <v>129</v>
      </c>
      <c r="D186" s="16"/>
      <c r="E186" s="16"/>
      <c r="F186" s="16">
        <v>2027</v>
      </c>
      <c r="G186" s="16">
        <v>2027</v>
      </c>
      <c r="H186" s="16" t="s">
        <v>357</v>
      </c>
      <c r="J186" s="6">
        <v>2027</v>
      </c>
      <c r="K186" s="6">
        <v>2027</v>
      </c>
    </row>
    <row r="187" spans="2:11" x14ac:dyDescent="0.25">
      <c r="B187" s="16" t="s">
        <v>358</v>
      </c>
      <c r="C187" s="16" t="s">
        <v>359</v>
      </c>
      <c r="D187" s="16"/>
      <c r="E187" s="16"/>
      <c r="F187" s="16">
        <v>0</v>
      </c>
      <c r="G187" s="16">
        <v>0</v>
      </c>
      <c r="H187" s="16" t="s">
        <v>360</v>
      </c>
      <c r="J187" s="6">
        <v>0</v>
      </c>
      <c r="K187" s="6">
        <v>0</v>
      </c>
    </row>
    <row r="188" spans="2:11" x14ac:dyDescent="0.25">
      <c r="B188" s="16" t="s">
        <v>361</v>
      </c>
      <c r="C188" s="16" t="s">
        <v>359</v>
      </c>
      <c r="D188" s="16"/>
      <c r="E188" s="16"/>
      <c r="F188" s="16">
        <v>0</v>
      </c>
      <c r="G188" s="16">
        <v>0</v>
      </c>
      <c r="H188" s="16" t="s">
        <v>362</v>
      </c>
      <c r="J188" s="6">
        <v>0</v>
      </c>
      <c r="K188" s="6">
        <v>0</v>
      </c>
    </row>
    <row r="189" spans="2:11" x14ac:dyDescent="0.25">
      <c r="B189" s="16" t="s">
        <v>363</v>
      </c>
      <c r="C189" s="16" t="s">
        <v>129</v>
      </c>
      <c r="D189" s="16"/>
      <c r="E189" s="16"/>
      <c r="F189" s="16">
        <v>2030</v>
      </c>
      <c r="G189" s="16">
        <v>2030</v>
      </c>
      <c r="H189" s="16" t="s">
        <v>364</v>
      </c>
      <c r="J189" s="6">
        <v>2030</v>
      </c>
      <c r="K189" s="6">
        <v>2030</v>
      </c>
    </row>
    <row r="190" spans="2:11" x14ac:dyDescent="0.25">
      <c r="B190" s="14" t="s">
        <v>365</v>
      </c>
    </row>
    <row r="191" spans="2:11" x14ac:dyDescent="0.25">
      <c r="B191" s="16" t="s">
        <v>366</v>
      </c>
      <c r="C191" s="16" t="s">
        <v>115</v>
      </c>
      <c r="D191" s="16"/>
      <c r="E191" s="16"/>
      <c r="F191" s="16" t="b">
        <v>0</v>
      </c>
      <c r="G191" s="16" t="b">
        <v>0</v>
      </c>
      <c r="H191" s="16" t="s">
        <v>367</v>
      </c>
      <c r="J191" s="6" t="b">
        <v>0</v>
      </c>
      <c r="K191" s="6" t="b">
        <v>0</v>
      </c>
    </row>
    <row r="192" spans="2:11" x14ac:dyDescent="0.25">
      <c r="B192" s="16" t="s">
        <v>368</v>
      </c>
      <c r="C192" s="16" t="s">
        <v>129</v>
      </c>
      <c r="D192" s="16"/>
      <c r="E192" s="16"/>
      <c r="F192" s="16">
        <v>2027</v>
      </c>
      <c r="G192" s="16">
        <v>2027</v>
      </c>
      <c r="H192" s="16" t="s">
        <v>369</v>
      </c>
      <c r="J192" s="6">
        <v>2027</v>
      </c>
      <c r="K192" s="6">
        <v>2027</v>
      </c>
    </row>
    <row r="193" spans="1:11" x14ac:dyDescent="0.25">
      <c r="B193" s="16" t="s">
        <v>370</v>
      </c>
      <c r="C193" s="16" t="s">
        <v>129</v>
      </c>
      <c r="D193" s="16"/>
      <c r="E193" s="16"/>
      <c r="F193" s="16">
        <v>5</v>
      </c>
      <c r="G193" s="16">
        <v>5</v>
      </c>
      <c r="H193" s="16" t="s">
        <v>371</v>
      </c>
      <c r="J193" s="6">
        <v>5</v>
      </c>
      <c r="K193" s="6">
        <v>5</v>
      </c>
    </row>
    <row r="194" spans="1:11" x14ac:dyDescent="0.25">
      <c r="B194" s="16" t="s">
        <v>372</v>
      </c>
      <c r="C194" s="16" t="s">
        <v>115</v>
      </c>
      <c r="D194" s="16"/>
      <c r="E194" s="16"/>
      <c r="F194" s="16" t="s">
        <v>373</v>
      </c>
      <c r="G194" s="16" t="s">
        <v>373</v>
      </c>
      <c r="H194" s="16" t="s">
        <v>374</v>
      </c>
      <c r="J194" s="6" t="s">
        <v>373</v>
      </c>
      <c r="K194" s="6" t="s">
        <v>373</v>
      </c>
    </row>
    <row r="195" spans="1:11" x14ac:dyDescent="0.25">
      <c r="B195" s="16" t="s">
        <v>375</v>
      </c>
      <c r="C195" s="16" t="s">
        <v>115</v>
      </c>
      <c r="D195" s="16"/>
      <c r="E195" s="16"/>
      <c r="F195" s="16" t="s">
        <v>218</v>
      </c>
      <c r="G195" s="16" t="s">
        <v>218</v>
      </c>
      <c r="H195" s="16" t="s">
        <v>376</v>
      </c>
      <c r="J195" s="6" t="s">
        <v>218</v>
      </c>
      <c r="K195" s="6" t="s">
        <v>218</v>
      </c>
    </row>
    <row r="196" spans="1:11" x14ac:dyDescent="0.25">
      <c r="B196" s="14" t="s">
        <v>377</v>
      </c>
    </row>
    <row r="197" spans="1:11" x14ac:dyDescent="0.25">
      <c r="B197" s="16" t="s">
        <v>378</v>
      </c>
      <c r="C197" s="16" t="s">
        <v>379</v>
      </c>
      <c r="D197" s="16"/>
      <c r="E197" s="16"/>
      <c r="F197" s="16">
        <v>30</v>
      </c>
      <c r="G197" s="16">
        <v>30</v>
      </c>
      <c r="H197" s="16" t="s">
        <v>380</v>
      </c>
      <c r="J197" s="6">
        <v>30</v>
      </c>
      <c r="K197" s="6">
        <v>30</v>
      </c>
    </row>
    <row r="198" spans="1:11" x14ac:dyDescent="0.25">
      <c r="B198" s="16" t="s">
        <v>381</v>
      </c>
      <c r="C198" s="16" t="s">
        <v>379</v>
      </c>
      <c r="D198" s="16"/>
      <c r="E198" s="16"/>
      <c r="F198" s="16">
        <v>0</v>
      </c>
      <c r="G198" s="16">
        <v>0</v>
      </c>
      <c r="H198" s="16" t="s">
        <v>382</v>
      </c>
      <c r="J198" s="6">
        <v>0</v>
      </c>
      <c r="K198" s="6">
        <v>0</v>
      </c>
    </row>
    <row r="199" spans="1:11" x14ac:dyDescent="0.25">
      <c r="B199" s="16" t="s">
        <v>383</v>
      </c>
      <c r="C199" s="16" t="s">
        <v>379</v>
      </c>
      <c r="D199" s="16"/>
      <c r="E199" s="16"/>
      <c r="F199" s="16">
        <v>50</v>
      </c>
      <c r="G199" s="16">
        <v>50</v>
      </c>
      <c r="H199" s="16" t="s">
        <v>384</v>
      </c>
      <c r="J199" s="6">
        <v>50</v>
      </c>
      <c r="K199" s="6">
        <v>50</v>
      </c>
    </row>
    <row r="200" spans="1:11" x14ac:dyDescent="0.25">
      <c r="B200" s="16" t="s">
        <v>385</v>
      </c>
      <c r="C200" s="16" t="s">
        <v>379</v>
      </c>
      <c r="D200" s="16"/>
      <c r="E200" s="16"/>
      <c r="F200" s="16">
        <v>0</v>
      </c>
      <c r="G200" s="16">
        <v>0</v>
      </c>
      <c r="H200" s="16" t="s">
        <v>386</v>
      </c>
      <c r="J200" s="6">
        <v>0</v>
      </c>
      <c r="K200" s="6">
        <v>0</v>
      </c>
    </row>
    <row r="201" spans="1:11" x14ac:dyDescent="0.25">
      <c r="B201" s="16" t="s">
        <v>387</v>
      </c>
      <c r="C201" s="16" t="s">
        <v>379</v>
      </c>
      <c r="D201" s="16"/>
      <c r="E201" s="16"/>
      <c r="F201" s="16">
        <v>20</v>
      </c>
      <c r="G201" s="16">
        <v>20</v>
      </c>
      <c r="H201" s="16" t="s">
        <v>388</v>
      </c>
      <c r="J201" s="6">
        <v>20</v>
      </c>
      <c r="K201" s="6">
        <v>20</v>
      </c>
    </row>
    <row r="202" spans="1:11" x14ac:dyDescent="0.25">
      <c r="B202" s="14" t="s">
        <v>389</v>
      </c>
    </row>
    <row r="203" spans="1:11" x14ac:dyDescent="0.25">
      <c r="B203" s="16" t="s">
        <v>390</v>
      </c>
      <c r="C203" s="16" t="s">
        <v>391</v>
      </c>
      <c r="D203" s="16"/>
      <c r="E203" s="16"/>
      <c r="F203" s="16">
        <v>40</v>
      </c>
      <c r="G203" s="16">
        <v>40</v>
      </c>
      <c r="H203" s="16" t="s">
        <v>392</v>
      </c>
      <c r="J203" s="6">
        <v>40</v>
      </c>
      <c r="K203" s="6">
        <v>40</v>
      </c>
    </row>
    <row r="204" spans="1:11" x14ac:dyDescent="0.25">
      <c r="B204" s="16" t="s">
        <v>393</v>
      </c>
      <c r="C204" s="16" t="s">
        <v>394</v>
      </c>
      <c r="D204" s="16"/>
      <c r="E204" s="16"/>
      <c r="F204" s="16">
        <v>100</v>
      </c>
      <c r="G204" s="16">
        <v>100</v>
      </c>
      <c r="H204" s="16" t="s">
        <v>395</v>
      </c>
      <c r="J204" s="6">
        <v>100</v>
      </c>
      <c r="K204" s="6">
        <v>100</v>
      </c>
    </row>
    <row r="205" spans="1:11" x14ac:dyDescent="0.25">
      <c r="B205" s="16" t="s">
        <v>396</v>
      </c>
      <c r="C205" s="16" t="s">
        <v>397</v>
      </c>
      <c r="D205" s="16"/>
      <c r="E205" s="16"/>
      <c r="F205" s="16">
        <v>0</v>
      </c>
      <c r="G205" s="16">
        <v>0</v>
      </c>
      <c r="H205" s="16" t="s">
        <v>398</v>
      </c>
      <c r="J205" s="6">
        <v>0</v>
      </c>
      <c r="K205" s="6">
        <v>0</v>
      </c>
    </row>
    <row r="206" spans="1:11" x14ac:dyDescent="0.25">
      <c r="B206" s="14" t="s">
        <v>399</v>
      </c>
    </row>
    <row r="207" spans="1:11" x14ac:dyDescent="0.25">
      <c r="A207" t="s">
        <v>127</v>
      </c>
      <c r="B207" s="16" t="s">
        <v>400</v>
      </c>
      <c r="C207" s="16" t="s">
        <v>115</v>
      </c>
      <c r="D207" s="16"/>
      <c r="E207" s="16"/>
      <c r="F207" s="16" t="s">
        <v>401</v>
      </c>
      <c r="G207" s="16" t="s">
        <v>402</v>
      </c>
      <c r="H207" s="16" t="s">
        <v>403</v>
      </c>
      <c r="J207" s="6" t="s">
        <v>401</v>
      </c>
      <c r="K207" s="6" t="s">
        <v>401</v>
      </c>
    </row>
    <row r="208" spans="1:11" x14ac:dyDescent="0.25">
      <c r="B208" s="16" t="s">
        <v>404</v>
      </c>
      <c r="C208" s="16" t="s">
        <v>115</v>
      </c>
      <c r="D208" s="16"/>
      <c r="E208" s="16"/>
      <c r="F208" s="16" t="s">
        <v>402</v>
      </c>
      <c r="G208" s="16" t="s">
        <v>402</v>
      </c>
      <c r="H208" s="16" t="s">
        <v>405</v>
      </c>
      <c r="J208" s="6" t="s">
        <v>402</v>
      </c>
      <c r="K208" s="6" t="s">
        <v>402</v>
      </c>
    </row>
    <row r="209" spans="1:11" x14ac:dyDescent="0.25">
      <c r="B209" s="16" t="s">
        <v>406</v>
      </c>
      <c r="C209" s="16" t="s">
        <v>407</v>
      </c>
      <c r="D209" s="16"/>
      <c r="E209" s="16"/>
      <c r="F209" s="16">
        <v>0</v>
      </c>
      <c r="G209" s="16">
        <v>0</v>
      </c>
      <c r="H209" s="16" t="s">
        <v>408</v>
      </c>
      <c r="J209" s="6">
        <v>0</v>
      </c>
      <c r="K209" s="6">
        <v>0</v>
      </c>
    </row>
    <row r="210" spans="1:11" x14ac:dyDescent="0.25">
      <c r="B210" s="16" t="s">
        <v>409</v>
      </c>
      <c r="C210" s="16" t="s">
        <v>115</v>
      </c>
      <c r="D210" s="16"/>
      <c r="E210" s="16"/>
      <c r="F210" s="16" t="s">
        <v>401</v>
      </c>
      <c r="G210" s="16" t="s">
        <v>401</v>
      </c>
      <c r="H210" s="16" t="s">
        <v>410</v>
      </c>
      <c r="J210" s="6" t="s">
        <v>401</v>
      </c>
      <c r="K210" s="6" t="s">
        <v>401</v>
      </c>
    </row>
    <row r="211" spans="1:11" x14ac:dyDescent="0.25">
      <c r="B211" s="16" t="s">
        <v>411</v>
      </c>
      <c r="C211" s="16" t="s">
        <v>276</v>
      </c>
      <c r="D211" s="16"/>
      <c r="E211" s="16"/>
      <c r="F211" s="16">
        <v>0.9</v>
      </c>
      <c r="G211" s="16">
        <v>0.9</v>
      </c>
      <c r="H211" s="16" t="s">
        <v>412</v>
      </c>
      <c r="J211" s="6">
        <v>0.9</v>
      </c>
      <c r="K211" s="6">
        <v>0.9</v>
      </c>
    </row>
    <row r="212" spans="1:11" x14ac:dyDescent="0.25">
      <c r="B212" s="16" t="s">
        <v>413</v>
      </c>
      <c r="C212" s="16" t="s">
        <v>129</v>
      </c>
      <c r="D212" s="16"/>
      <c r="E212" s="16"/>
      <c r="F212" s="16">
        <v>5</v>
      </c>
      <c r="G212" s="16">
        <v>5</v>
      </c>
      <c r="H212" s="16" t="s">
        <v>414</v>
      </c>
      <c r="J212" s="6">
        <v>5</v>
      </c>
      <c r="K212" s="6">
        <v>5</v>
      </c>
    </row>
    <row r="213" spans="1:11" x14ac:dyDescent="0.25">
      <c r="B213" s="16" t="s">
        <v>415</v>
      </c>
      <c r="C213" s="16" t="s">
        <v>115</v>
      </c>
      <c r="D213" s="16"/>
      <c r="E213" s="16"/>
      <c r="F213" s="16" t="s">
        <v>402</v>
      </c>
      <c r="G213" s="16" t="s">
        <v>402</v>
      </c>
      <c r="H213" s="16" t="s">
        <v>416</v>
      </c>
      <c r="J213" s="6" t="s">
        <v>402</v>
      </c>
      <c r="K213" s="6" t="s">
        <v>402</v>
      </c>
    </row>
    <row r="214" spans="1:11" x14ac:dyDescent="0.25">
      <c r="B214" s="16" t="s">
        <v>417</v>
      </c>
      <c r="C214" s="16" t="s">
        <v>407</v>
      </c>
      <c r="D214" s="16"/>
      <c r="E214" s="16"/>
      <c r="F214" s="16">
        <v>0</v>
      </c>
      <c r="G214" s="16">
        <v>0</v>
      </c>
      <c r="H214" s="16" t="s">
        <v>418</v>
      </c>
      <c r="J214" s="6">
        <v>0</v>
      </c>
      <c r="K214" s="6">
        <v>0</v>
      </c>
    </row>
    <row r="215" spans="1:11" x14ac:dyDescent="0.25">
      <c r="B215" s="16" t="s">
        <v>419</v>
      </c>
      <c r="C215" s="16" t="s">
        <v>115</v>
      </c>
      <c r="D215" s="16"/>
      <c r="E215" s="16"/>
      <c r="F215" s="16" t="s">
        <v>401</v>
      </c>
      <c r="G215" s="16" t="s">
        <v>401</v>
      </c>
      <c r="H215" s="16" t="s">
        <v>420</v>
      </c>
      <c r="J215" s="6" t="s">
        <v>401</v>
      </c>
      <c r="K215" s="6" t="s">
        <v>401</v>
      </c>
    </row>
    <row r="216" spans="1:11" x14ac:dyDescent="0.25">
      <c r="B216" s="16" t="s">
        <v>421</v>
      </c>
      <c r="C216" s="16" t="s">
        <v>115</v>
      </c>
      <c r="D216" s="16"/>
      <c r="E216" s="16"/>
      <c r="F216" s="16" t="s">
        <v>402</v>
      </c>
      <c r="G216" s="16" t="s">
        <v>402</v>
      </c>
      <c r="H216" s="16" t="s">
        <v>422</v>
      </c>
      <c r="J216" s="6" t="s">
        <v>402</v>
      </c>
      <c r="K216" s="6" t="s">
        <v>402</v>
      </c>
    </row>
    <row r="217" spans="1:11" x14ac:dyDescent="0.25">
      <c r="B217" s="16" t="s">
        <v>423</v>
      </c>
      <c r="C217" s="16" t="s">
        <v>115</v>
      </c>
      <c r="D217" s="16"/>
      <c r="E217" s="16"/>
      <c r="F217" s="16" t="s">
        <v>401</v>
      </c>
      <c r="G217" s="16" t="s">
        <v>401</v>
      </c>
      <c r="H217" s="16" t="s">
        <v>424</v>
      </c>
      <c r="J217" s="6" t="s">
        <v>401</v>
      </c>
      <c r="K217" s="6" t="s">
        <v>401</v>
      </c>
    </row>
    <row r="218" spans="1:11" x14ac:dyDescent="0.25">
      <c r="B218" s="16" t="s">
        <v>425</v>
      </c>
      <c r="C218" s="16" t="s">
        <v>115</v>
      </c>
      <c r="D218" s="16"/>
      <c r="E218" s="16"/>
      <c r="F218" s="16" t="s">
        <v>402</v>
      </c>
      <c r="G218" s="16" t="s">
        <v>402</v>
      </c>
      <c r="H218" s="16" t="s">
        <v>426</v>
      </c>
      <c r="J218" s="6" t="s">
        <v>402</v>
      </c>
      <c r="K218" s="6" t="s">
        <v>402</v>
      </c>
    </row>
    <row r="219" spans="1:11" x14ac:dyDescent="0.25">
      <c r="B219" s="14" t="s">
        <v>427</v>
      </c>
    </row>
    <row r="220" spans="1:11" x14ac:dyDescent="0.25">
      <c r="A220" t="s">
        <v>127</v>
      </c>
      <c r="B220" s="16" t="s">
        <v>428</v>
      </c>
      <c r="C220" s="16" t="s">
        <v>115</v>
      </c>
      <c r="D220" s="16"/>
      <c r="E220" s="16"/>
      <c r="F220" s="16" t="s">
        <v>429</v>
      </c>
      <c r="G220" s="16" t="s">
        <v>430</v>
      </c>
      <c r="H220" s="16" t="s">
        <v>431</v>
      </c>
      <c r="J220" s="6" t="s">
        <v>429</v>
      </c>
      <c r="K220" s="6" t="s">
        <v>429</v>
      </c>
    </row>
    <row r="221" spans="1:11" x14ac:dyDescent="0.25">
      <c r="B221" s="16" t="s">
        <v>432</v>
      </c>
      <c r="C221" s="16" t="s">
        <v>115</v>
      </c>
      <c r="D221" s="16"/>
      <c r="E221" s="16"/>
      <c r="F221" s="16" t="s">
        <v>433</v>
      </c>
      <c r="G221" s="16" t="s">
        <v>433</v>
      </c>
      <c r="H221" s="16" t="s">
        <v>434</v>
      </c>
      <c r="J221" s="6" t="s">
        <v>433</v>
      </c>
      <c r="K221" s="6" t="s">
        <v>433</v>
      </c>
    </row>
    <row r="222" spans="1:11" x14ac:dyDescent="0.25">
      <c r="B222" s="16" t="s">
        <v>435</v>
      </c>
      <c r="C222" s="16" t="s">
        <v>115</v>
      </c>
      <c r="D222" s="16"/>
      <c r="E222" s="16"/>
      <c r="F222" s="16" t="s">
        <v>436</v>
      </c>
      <c r="G222" s="16" t="s">
        <v>436</v>
      </c>
      <c r="H222" s="16" t="s">
        <v>437</v>
      </c>
      <c r="J222" s="6" t="s">
        <v>436</v>
      </c>
      <c r="K222" s="6" t="s">
        <v>436</v>
      </c>
    </row>
    <row r="223" spans="1:11" x14ac:dyDescent="0.25">
      <c r="B223" s="16" t="s">
        <v>438</v>
      </c>
      <c r="C223" s="16" t="s">
        <v>115</v>
      </c>
      <c r="D223" s="16"/>
      <c r="E223" s="16"/>
      <c r="F223" s="16" t="s">
        <v>439</v>
      </c>
      <c r="G223" s="16" t="s">
        <v>439</v>
      </c>
      <c r="H223" s="16" t="s">
        <v>440</v>
      </c>
      <c r="J223" s="6" t="s">
        <v>439</v>
      </c>
      <c r="K223" s="6" t="s">
        <v>439</v>
      </c>
    </row>
    <row r="224" spans="1:11" x14ac:dyDescent="0.25">
      <c r="B224" s="16" t="s">
        <v>441</v>
      </c>
      <c r="C224" s="16" t="s">
        <v>115</v>
      </c>
      <c r="D224" s="16"/>
      <c r="E224" s="16"/>
      <c r="F224" s="16" t="s">
        <v>439</v>
      </c>
      <c r="G224" s="16" t="s">
        <v>439</v>
      </c>
      <c r="H224" s="16" t="s">
        <v>442</v>
      </c>
      <c r="J224" s="6" t="s">
        <v>439</v>
      </c>
      <c r="K224" s="6" t="s">
        <v>439</v>
      </c>
    </row>
    <row r="225" spans="1:11" x14ac:dyDescent="0.25">
      <c r="B225" s="16" t="s">
        <v>443</v>
      </c>
      <c r="C225" s="16" t="s">
        <v>115</v>
      </c>
      <c r="D225" s="16"/>
      <c r="E225" s="16"/>
      <c r="F225" s="16" t="s">
        <v>444</v>
      </c>
      <c r="G225" s="16" t="s">
        <v>444</v>
      </c>
      <c r="H225" s="16" t="s">
        <v>445</v>
      </c>
      <c r="J225" s="6" t="s">
        <v>444</v>
      </c>
      <c r="K225" s="6" t="s">
        <v>444</v>
      </c>
    </row>
    <row r="226" spans="1:11" x14ac:dyDescent="0.25">
      <c r="B226" s="16" t="s">
        <v>446</v>
      </c>
      <c r="C226" s="16" t="s">
        <v>115</v>
      </c>
      <c r="D226" s="16"/>
      <c r="E226" s="16"/>
      <c r="F226" s="16" t="s">
        <v>447</v>
      </c>
      <c r="G226" s="16" t="s">
        <v>447</v>
      </c>
      <c r="H226" s="16" t="s">
        <v>448</v>
      </c>
      <c r="J226" s="6" t="s">
        <v>447</v>
      </c>
      <c r="K226" s="6" t="s">
        <v>447</v>
      </c>
    </row>
    <row r="227" spans="1:11" x14ac:dyDescent="0.25">
      <c r="B227" s="16" t="s">
        <v>449</v>
      </c>
      <c r="C227" s="16" t="s">
        <v>115</v>
      </c>
      <c r="D227" s="16"/>
      <c r="E227" s="16"/>
      <c r="F227" s="16" t="s">
        <v>450</v>
      </c>
      <c r="G227" s="16" t="s">
        <v>450</v>
      </c>
      <c r="H227" s="16" t="s">
        <v>451</v>
      </c>
      <c r="J227" s="6" t="s">
        <v>450</v>
      </c>
      <c r="K227" s="6" t="s">
        <v>450</v>
      </c>
    </row>
    <row r="228" spans="1:11" x14ac:dyDescent="0.25">
      <c r="B228" s="16" t="s">
        <v>452</v>
      </c>
      <c r="C228" s="16" t="s">
        <v>115</v>
      </c>
      <c r="D228" s="16"/>
      <c r="E228" s="16"/>
      <c r="F228" s="16" t="s">
        <v>453</v>
      </c>
      <c r="G228" s="16" t="s">
        <v>453</v>
      </c>
      <c r="H228" s="16" t="s">
        <v>454</v>
      </c>
      <c r="J228" s="6" t="s">
        <v>453</v>
      </c>
      <c r="K228" s="6" t="s">
        <v>453</v>
      </c>
    </row>
    <row r="229" spans="1:11" x14ac:dyDescent="0.25">
      <c r="B229" s="16" t="s">
        <v>455</v>
      </c>
      <c r="C229" s="16" t="s">
        <v>115</v>
      </c>
      <c r="D229" s="16"/>
      <c r="E229" s="16"/>
      <c r="F229" s="16" t="s">
        <v>456</v>
      </c>
      <c r="G229" s="16" t="s">
        <v>456</v>
      </c>
      <c r="H229" s="16" t="s">
        <v>457</v>
      </c>
      <c r="J229" s="6" t="s">
        <v>456</v>
      </c>
      <c r="K229" s="6" t="s">
        <v>456</v>
      </c>
    </row>
    <row r="230" spans="1:11" x14ac:dyDescent="0.25">
      <c r="B230" s="16" t="s">
        <v>458</v>
      </c>
      <c r="C230" s="16" t="s">
        <v>115</v>
      </c>
      <c r="D230" s="16"/>
      <c r="E230" s="16"/>
      <c r="F230" s="16" t="s">
        <v>459</v>
      </c>
      <c r="G230" s="16" t="s">
        <v>459</v>
      </c>
      <c r="H230" s="16" t="s">
        <v>460</v>
      </c>
      <c r="J230" s="6" t="s">
        <v>459</v>
      </c>
      <c r="K230" s="6" t="s">
        <v>459</v>
      </c>
    </row>
    <row r="231" spans="1:11" x14ac:dyDescent="0.25">
      <c r="B231" s="14" t="s">
        <v>461</v>
      </c>
    </row>
    <row r="232" spans="1:11" x14ac:dyDescent="0.25">
      <c r="B232" s="16" t="s">
        <v>462</v>
      </c>
      <c r="C232" s="16" t="s">
        <v>129</v>
      </c>
      <c r="D232" s="16"/>
      <c r="E232" s="16"/>
      <c r="F232" s="16">
        <v>2022</v>
      </c>
      <c r="G232" s="16">
        <v>2022</v>
      </c>
      <c r="H232" s="16" t="s">
        <v>463</v>
      </c>
      <c r="J232" s="6">
        <v>2022</v>
      </c>
      <c r="K232" s="6">
        <v>2022</v>
      </c>
    </row>
    <row r="233" spans="1:11" x14ac:dyDescent="0.25">
      <c r="B233" s="16" t="s">
        <v>464</v>
      </c>
      <c r="C233" s="16" t="s">
        <v>129</v>
      </c>
      <c r="D233" s="16"/>
      <c r="E233" s="16"/>
      <c r="F233" s="16">
        <v>2026</v>
      </c>
      <c r="G233" s="16">
        <v>2026</v>
      </c>
      <c r="H233" s="16" t="s">
        <v>465</v>
      </c>
      <c r="J233" s="6">
        <v>2026</v>
      </c>
      <c r="K233" s="6">
        <v>2026</v>
      </c>
    </row>
    <row r="234" spans="1:11" x14ac:dyDescent="0.25">
      <c r="B234" s="16" t="s">
        <v>466</v>
      </c>
      <c r="C234" s="16" t="s">
        <v>129</v>
      </c>
      <c r="D234" s="16"/>
      <c r="E234" s="16"/>
      <c r="F234" s="16" t="s">
        <v>467</v>
      </c>
      <c r="G234" s="16" t="s">
        <v>467</v>
      </c>
      <c r="H234" s="16" t="s">
        <v>468</v>
      </c>
      <c r="J234" s="6" t="s">
        <v>467</v>
      </c>
      <c r="K234" s="6" t="s">
        <v>467</v>
      </c>
    </row>
    <row r="235" spans="1:11" x14ac:dyDescent="0.25">
      <c r="B235" s="16" t="s">
        <v>469</v>
      </c>
      <c r="C235" s="16" t="s">
        <v>129</v>
      </c>
      <c r="D235" s="16"/>
      <c r="E235" s="16"/>
      <c r="F235" s="16">
        <v>2026</v>
      </c>
      <c r="G235" s="16">
        <v>2026</v>
      </c>
      <c r="H235" s="16" t="s">
        <v>470</v>
      </c>
      <c r="J235" s="6">
        <v>2026</v>
      </c>
      <c r="K235" s="6">
        <v>2026</v>
      </c>
    </row>
    <row r="236" spans="1:11" x14ac:dyDescent="0.25">
      <c r="A236" t="s">
        <v>127</v>
      </c>
      <c r="B236" s="16" t="s">
        <v>471</v>
      </c>
      <c r="C236" s="16" t="s">
        <v>129</v>
      </c>
      <c r="D236" s="16"/>
      <c r="E236" s="16"/>
      <c r="F236" s="16">
        <v>2025</v>
      </c>
      <c r="G236" s="16">
        <v>2024</v>
      </c>
      <c r="H236" s="16" t="s">
        <v>472</v>
      </c>
      <c r="J236" s="6">
        <v>2025</v>
      </c>
      <c r="K236" s="6">
        <v>2025</v>
      </c>
    </row>
    <row r="237" spans="1:11" x14ac:dyDescent="0.25">
      <c r="B237" s="16" t="s">
        <v>473</v>
      </c>
      <c r="C237" s="16" t="s">
        <v>115</v>
      </c>
      <c r="D237" s="16"/>
      <c r="E237" s="16"/>
      <c r="F237" s="16" t="s">
        <v>402</v>
      </c>
      <c r="G237" s="16" t="s">
        <v>402</v>
      </c>
      <c r="H237" s="16" t="s">
        <v>474</v>
      </c>
      <c r="J237" s="6" t="s">
        <v>402</v>
      </c>
      <c r="K237" s="6" t="s">
        <v>402</v>
      </c>
    </row>
    <row r="238" spans="1:11" x14ac:dyDescent="0.25">
      <c r="B238" s="16" t="s">
        <v>475</v>
      </c>
      <c r="C238" s="16" t="s">
        <v>115</v>
      </c>
      <c r="D238" s="16"/>
      <c r="E238" s="16"/>
      <c r="F238" s="16" t="s">
        <v>402</v>
      </c>
      <c r="G238" s="16" t="s">
        <v>402</v>
      </c>
      <c r="H238" s="16" t="s">
        <v>476</v>
      </c>
      <c r="J238" s="6" t="s">
        <v>402</v>
      </c>
      <c r="K238" s="6" t="s">
        <v>402</v>
      </c>
    </row>
    <row r="239" spans="1:11" x14ac:dyDescent="0.25">
      <c r="B239" s="16" t="s">
        <v>477</v>
      </c>
      <c r="C239" s="16" t="s">
        <v>115</v>
      </c>
      <c r="D239" s="16"/>
      <c r="E239" s="16"/>
      <c r="F239" s="16" t="s">
        <v>402</v>
      </c>
      <c r="G239" s="16" t="s">
        <v>402</v>
      </c>
      <c r="H239" s="16" t="s">
        <v>478</v>
      </c>
      <c r="J239" s="6" t="s">
        <v>402</v>
      </c>
      <c r="K239" s="6" t="s">
        <v>402</v>
      </c>
    </row>
    <row r="240" spans="1:11" x14ac:dyDescent="0.25">
      <c r="B240" s="16" t="s">
        <v>479</v>
      </c>
      <c r="C240" s="16" t="s">
        <v>276</v>
      </c>
      <c r="D240" s="16"/>
      <c r="E240" s="16"/>
      <c r="F240" s="16">
        <v>2.5000000000000001E-2</v>
      </c>
      <c r="G240" s="16">
        <v>2.5000000000000001E-2</v>
      </c>
      <c r="H240" s="16" t="s">
        <v>480</v>
      </c>
      <c r="J240" s="6">
        <v>2.5000000000000001E-2</v>
      </c>
      <c r="K240" s="6">
        <v>2.5000000000000001E-2</v>
      </c>
    </row>
    <row r="241" spans="2:11" x14ac:dyDescent="0.25">
      <c r="B241" s="14" t="s">
        <v>481</v>
      </c>
    </row>
    <row r="242" spans="2:11" x14ac:dyDescent="0.25">
      <c r="B242" s="16" t="s">
        <v>482</v>
      </c>
      <c r="C242" s="16"/>
      <c r="D242" s="16"/>
      <c r="E242" s="16"/>
      <c r="F242" s="16">
        <v>0</v>
      </c>
      <c r="G242" s="16">
        <v>0</v>
      </c>
      <c r="H242" s="16" t="s">
        <v>483</v>
      </c>
      <c r="J242" s="6">
        <v>0</v>
      </c>
      <c r="K242" s="6">
        <v>0</v>
      </c>
    </row>
    <row r="243" spans="2:11" x14ac:dyDescent="0.25">
      <c r="B243" s="16" t="s">
        <v>484</v>
      </c>
      <c r="C243" s="16"/>
      <c r="D243" s="16"/>
      <c r="E243" s="16"/>
      <c r="F243" s="16">
        <v>0</v>
      </c>
      <c r="G243" s="16">
        <v>0</v>
      </c>
      <c r="H243" s="16" t="s">
        <v>485</v>
      </c>
      <c r="J243" s="6">
        <v>0</v>
      </c>
      <c r="K243" s="6">
        <v>0</v>
      </c>
    </row>
    <row r="244" spans="2:11" x14ac:dyDescent="0.25">
      <c r="B244" s="16" t="s">
        <v>206</v>
      </c>
      <c r="C244" s="16"/>
      <c r="D244" s="16"/>
      <c r="E244" s="16"/>
      <c r="F244" s="16">
        <v>0</v>
      </c>
      <c r="G244" s="16">
        <v>0</v>
      </c>
      <c r="H244" s="16" t="s">
        <v>486</v>
      </c>
      <c r="J244" s="6">
        <v>0</v>
      </c>
      <c r="K244" s="6">
        <v>0</v>
      </c>
    </row>
    <row r="245" spans="2:11" x14ac:dyDescent="0.25">
      <c r="B245" s="16" t="s">
        <v>487</v>
      </c>
      <c r="C245" s="16"/>
      <c r="D245" s="16"/>
      <c r="E245" s="16"/>
      <c r="F245" s="16">
        <v>0</v>
      </c>
      <c r="G245" s="16">
        <v>0</v>
      </c>
      <c r="H245" s="16" t="s">
        <v>488</v>
      </c>
      <c r="J245" s="6">
        <v>0</v>
      </c>
      <c r="K245" s="6">
        <v>0</v>
      </c>
    </row>
    <row r="246" spans="2:11" x14ac:dyDescent="0.25">
      <c r="B246" s="14" t="s">
        <v>489</v>
      </c>
    </row>
    <row r="247" spans="2:11" x14ac:dyDescent="0.25">
      <c r="B247" s="16" t="s">
        <v>490</v>
      </c>
      <c r="C247" s="16"/>
      <c r="D247" s="16"/>
      <c r="E247" s="16"/>
      <c r="F247" s="16">
        <v>0.7</v>
      </c>
      <c r="G247" s="16">
        <v>0.7</v>
      </c>
      <c r="H247" s="16" t="s">
        <v>491</v>
      </c>
      <c r="J247" s="6">
        <v>0.7</v>
      </c>
      <c r="K247" s="6">
        <v>0.7</v>
      </c>
    </row>
    <row r="248" spans="2:11" x14ac:dyDescent="0.25">
      <c r="B248" s="16" t="s">
        <v>492</v>
      </c>
      <c r="C248" s="16"/>
      <c r="D248" s="16"/>
      <c r="E248" s="16"/>
      <c r="F248" s="16">
        <v>0.7</v>
      </c>
      <c r="G248" s="16">
        <v>0.7</v>
      </c>
      <c r="H248" s="16" t="s">
        <v>493</v>
      </c>
      <c r="J248" s="6">
        <v>0.7</v>
      </c>
      <c r="K248" s="6">
        <v>0.7</v>
      </c>
    </row>
    <row r="249" spans="2:11" x14ac:dyDescent="0.25">
      <c r="B249" s="16" t="s">
        <v>494</v>
      </c>
      <c r="C249" s="16"/>
      <c r="D249" s="16"/>
      <c r="E249" s="16"/>
      <c r="F249" s="16">
        <v>0.7</v>
      </c>
      <c r="G249" s="16">
        <v>0.7</v>
      </c>
      <c r="H249" s="16" t="s">
        <v>495</v>
      </c>
      <c r="J249" s="6">
        <v>0.7</v>
      </c>
      <c r="K249" s="6">
        <v>0.7</v>
      </c>
    </row>
    <row r="250" spans="2:11" x14ac:dyDescent="0.25">
      <c r="B250" s="16" t="s">
        <v>496</v>
      </c>
      <c r="C250" s="16"/>
      <c r="D250" s="16"/>
      <c r="E250" s="16"/>
      <c r="F250" s="16">
        <v>0.7</v>
      </c>
      <c r="G250" s="16">
        <v>0.7</v>
      </c>
      <c r="H250" s="16" t="s">
        <v>497</v>
      </c>
      <c r="J250" s="6">
        <v>0.7</v>
      </c>
      <c r="K250" s="6">
        <v>0.7</v>
      </c>
    </row>
    <row r="251" spans="2:11" x14ac:dyDescent="0.25">
      <c r="B251" s="16" t="s">
        <v>498</v>
      </c>
      <c r="C251" s="16"/>
      <c r="D251" s="16"/>
      <c r="E251" s="16"/>
      <c r="F251" s="16">
        <v>1</v>
      </c>
      <c r="G251" s="16">
        <v>1</v>
      </c>
      <c r="H251" s="16" t="s">
        <v>499</v>
      </c>
      <c r="J251" s="6">
        <v>1</v>
      </c>
      <c r="K251" s="6">
        <v>1</v>
      </c>
    </row>
    <row r="252" spans="2:11" x14ac:dyDescent="0.25">
      <c r="B252" s="14" t="s">
        <v>500</v>
      </c>
    </row>
    <row r="253" spans="2:11" x14ac:dyDescent="0.25">
      <c r="B253" s="16" t="s">
        <v>501</v>
      </c>
      <c r="C253" s="16"/>
      <c r="D253" s="16"/>
      <c r="E253" s="16"/>
      <c r="F253" s="16">
        <v>0.56000000000000005</v>
      </c>
      <c r="G253" s="16">
        <v>0.56000000000000005</v>
      </c>
      <c r="H253" s="16" t="s">
        <v>502</v>
      </c>
      <c r="J253" s="6">
        <v>0.56000000000000005</v>
      </c>
      <c r="K253" s="6">
        <v>0.56000000000000005</v>
      </c>
    </row>
    <row r="254" spans="2:11" x14ac:dyDescent="0.25">
      <c r="B254" s="16" t="s">
        <v>503</v>
      </c>
      <c r="C254" s="16"/>
      <c r="D254" s="16"/>
      <c r="E254" s="16"/>
      <c r="F254" s="16">
        <v>0.45</v>
      </c>
      <c r="G254" s="16">
        <v>0.45</v>
      </c>
      <c r="H254" s="16" t="s">
        <v>504</v>
      </c>
      <c r="J254" s="6">
        <v>0.45</v>
      </c>
      <c r="K254" s="6">
        <v>0.45</v>
      </c>
    </row>
    <row r="255" spans="2:11" x14ac:dyDescent="0.25">
      <c r="B255" s="16" t="s">
        <v>505</v>
      </c>
      <c r="C255" s="16"/>
      <c r="D255" s="16"/>
      <c r="E255" s="16"/>
      <c r="F255" s="16">
        <v>0.2</v>
      </c>
      <c r="G255" s="16">
        <v>0.2</v>
      </c>
      <c r="H255" s="16" t="s">
        <v>506</v>
      </c>
      <c r="J255" s="6">
        <v>0.2</v>
      </c>
      <c r="K255" s="6">
        <v>0.2</v>
      </c>
    </row>
    <row r="256" spans="2:11" x14ac:dyDescent="0.25">
      <c r="B256" s="16" t="s">
        <v>507</v>
      </c>
      <c r="C256" s="16"/>
      <c r="D256" s="16"/>
      <c r="E256" s="16"/>
      <c r="F256" s="16">
        <v>0.57999999999999996</v>
      </c>
      <c r="G256" s="16">
        <v>0.57999999999999996</v>
      </c>
      <c r="H256" s="16" t="s">
        <v>508</v>
      </c>
      <c r="J256" s="6">
        <v>0.57999999999999996</v>
      </c>
      <c r="K256" s="6">
        <v>0.57999999999999996</v>
      </c>
    </row>
    <row r="257" spans="2:11" x14ac:dyDescent="0.25">
      <c r="B257" s="14" t="s">
        <v>509</v>
      </c>
    </row>
    <row r="258" spans="2:11" x14ac:dyDescent="0.25">
      <c r="B258" s="16" t="s">
        <v>510</v>
      </c>
      <c r="C258" s="16" t="s">
        <v>115</v>
      </c>
      <c r="D258" s="16"/>
      <c r="E258" s="16"/>
      <c r="F258" s="16" t="s">
        <v>511</v>
      </c>
      <c r="G258" s="16" t="s">
        <v>511</v>
      </c>
      <c r="H258" s="16" t="s">
        <v>512</v>
      </c>
      <c r="J258" s="6" t="s">
        <v>511</v>
      </c>
      <c r="K258" s="6" t="s">
        <v>511</v>
      </c>
    </row>
    <row r="259" spans="2:11" x14ac:dyDescent="0.25">
      <c r="B259" s="16" t="s">
        <v>513</v>
      </c>
      <c r="C259" s="16" t="s">
        <v>115</v>
      </c>
      <c r="D259" s="16"/>
      <c r="E259" s="16"/>
      <c r="F259" s="16" t="s">
        <v>511</v>
      </c>
      <c r="G259" s="16" t="s">
        <v>511</v>
      </c>
      <c r="H259" s="16" t="s">
        <v>514</v>
      </c>
      <c r="J259" s="6" t="s">
        <v>511</v>
      </c>
      <c r="K259" s="6" t="s">
        <v>511</v>
      </c>
    </row>
    <row r="260" spans="2:11" x14ac:dyDescent="0.25">
      <c r="B260" s="16" t="s">
        <v>515</v>
      </c>
      <c r="C260" s="16" t="s">
        <v>115</v>
      </c>
      <c r="D260" s="16"/>
      <c r="E260" s="16"/>
      <c r="F260" s="16" t="s">
        <v>511</v>
      </c>
      <c r="G260" s="16" t="s">
        <v>511</v>
      </c>
      <c r="H260" s="16" t="s">
        <v>516</v>
      </c>
      <c r="J260" s="6" t="s">
        <v>511</v>
      </c>
      <c r="K260" s="6" t="s">
        <v>511</v>
      </c>
    </row>
    <row r="261" spans="2:11" x14ac:dyDescent="0.25">
      <c r="B261" s="16" t="s">
        <v>517</v>
      </c>
      <c r="C261" s="16" t="s">
        <v>115</v>
      </c>
      <c r="D261" s="16"/>
      <c r="E261" s="16"/>
      <c r="F261" s="16" t="s">
        <v>511</v>
      </c>
      <c r="G261" s="16" t="s">
        <v>511</v>
      </c>
      <c r="H261" s="16" t="s">
        <v>518</v>
      </c>
      <c r="J261" s="6" t="s">
        <v>511</v>
      </c>
      <c r="K261" s="6" t="s">
        <v>511</v>
      </c>
    </row>
    <row r="262" spans="2:11" x14ac:dyDescent="0.25">
      <c r="B262" s="16" t="s">
        <v>519</v>
      </c>
      <c r="C262" s="16" t="s">
        <v>115</v>
      </c>
      <c r="D262" s="16"/>
      <c r="E262" s="16"/>
      <c r="F262" s="16" t="s">
        <v>402</v>
      </c>
      <c r="G262" s="16" t="s">
        <v>402</v>
      </c>
      <c r="H262" s="16" t="s">
        <v>520</v>
      </c>
      <c r="J262" s="6" t="s">
        <v>402</v>
      </c>
      <c r="K262" s="6" t="s">
        <v>402</v>
      </c>
    </row>
    <row r="263" spans="2:11" x14ac:dyDescent="0.25">
      <c r="B263" s="16" t="s">
        <v>521</v>
      </c>
      <c r="C263" s="16" t="s">
        <v>115</v>
      </c>
      <c r="D263" s="16"/>
      <c r="E263" s="16"/>
      <c r="F263" s="16" t="s">
        <v>511</v>
      </c>
      <c r="G263" s="16" t="s">
        <v>511</v>
      </c>
      <c r="H263" s="16" t="s">
        <v>522</v>
      </c>
      <c r="J263" s="6" t="s">
        <v>511</v>
      </c>
      <c r="K263" s="6" t="s">
        <v>511</v>
      </c>
    </row>
    <row r="264" spans="2:11" x14ac:dyDescent="0.25">
      <c r="B264" s="14" t="s">
        <v>523</v>
      </c>
    </row>
    <row r="265" spans="2:11" x14ac:dyDescent="0.25">
      <c r="B265" s="16" t="s">
        <v>524</v>
      </c>
      <c r="C265" s="16" t="s">
        <v>115</v>
      </c>
      <c r="D265" s="16"/>
      <c r="E265" s="16"/>
      <c r="F265" s="16" t="s">
        <v>525</v>
      </c>
      <c r="G265" s="16" t="s">
        <v>525</v>
      </c>
      <c r="H265" s="16" t="s">
        <v>526</v>
      </c>
      <c r="J265" s="6" t="s">
        <v>525</v>
      </c>
      <c r="K265" s="6" t="s">
        <v>525</v>
      </c>
    </row>
    <row r="266" spans="2:11" x14ac:dyDescent="0.25">
      <c r="B266" s="16" t="s">
        <v>527</v>
      </c>
      <c r="C266" s="16" t="s">
        <v>115</v>
      </c>
      <c r="D266" s="16"/>
      <c r="E266" s="16"/>
      <c r="F266" s="16" t="s">
        <v>528</v>
      </c>
      <c r="G266" s="16" t="s">
        <v>528</v>
      </c>
      <c r="H266" s="16" t="s">
        <v>529</v>
      </c>
      <c r="J266" s="6" t="s">
        <v>528</v>
      </c>
      <c r="K266" s="6" t="s">
        <v>528</v>
      </c>
    </row>
    <row r="267" spans="2:11" x14ac:dyDescent="0.25">
      <c r="B267" s="16" t="s">
        <v>530</v>
      </c>
      <c r="C267" s="16" t="s">
        <v>115</v>
      </c>
      <c r="D267" s="16"/>
      <c r="E267" s="16"/>
      <c r="F267" s="16" t="s">
        <v>402</v>
      </c>
      <c r="G267" s="16" t="s">
        <v>402</v>
      </c>
      <c r="H267" s="16" t="s">
        <v>531</v>
      </c>
      <c r="J267" s="6" t="s">
        <v>402</v>
      </c>
      <c r="K267" s="6" t="s">
        <v>402</v>
      </c>
    </row>
    <row r="268" spans="2:11" x14ac:dyDescent="0.25">
      <c r="B268" s="16" t="s">
        <v>532</v>
      </c>
      <c r="C268" s="16" t="s">
        <v>115</v>
      </c>
      <c r="D268" s="16"/>
      <c r="E268" s="16"/>
      <c r="F268" s="16" t="s">
        <v>401</v>
      </c>
      <c r="G268" s="16" t="s">
        <v>401</v>
      </c>
      <c r="H268" s="16" t="s">
        <v>533</v>
      </c>
      <c r="J268" s="6" t="s">
        <v>401</v>
      </c>
      <c r="K268" s="6" t="s">
        <v>401</v>
      </c>
    </row>
    <row r="269" spans="2:11" x14ac:dyDescent="0.25">
      <c r="B269" s="16" t="s">
        <v>534</v>
      </c>
      <c r="C269" s="16" t="s">
        <v>115</v>
      </c>
      <c r="D269" s="16"/>
      <c r="E269" s="16"/>
      <c r="F269" s="16" t="s">
        <v>535</v>
      </c>
      <c r="G269" s="16" t="s">
        <v>535</v>
      </c>
      <c r="H269" s="16" t="s">
        <v>536</v>
      </c>
      <c r="J269" s="6" t="s">
        <v>535</v>
      </c>
      <c r="K269" s="6" t="s">
        <v>535</v>
      </c>
    </row>
    <row r="270" spans="2:11" x14ac:dyDescent="0.25">
      <c r="B270" s="16" t="s">
        <v>537</v>
      </c>
      <c r="C270" s="16"/>
      <c r="D270" s="16"/>
      <c r="E270" s="16"/>
      <c r="F270" s="16" t="s">
        <v>525</v>
      </c>
      <c r="G270" s="16" t="s">
        <v>525</v>
      </c>
      <c r="H270" s="16" t="s">
        <v>538</v>
      </c>
      <c r="J270" s="6" t="s">
        <v>525</v>
      </c>
      <c r="K270" s="6" t="s">
        <v>525</v>
      </c>
    </row>
    <row r="271" spans="2:11" x14ac:dyDescent="0.25">
      <c r="B271" s="16" t="s">
        <v>539</v>
      </c>
      <c r="C271" s="16"/>
      <c r="D271" s="16"/>
      <c r="E271" s="16"/>
      <c r="F271" s="16">
        <v>0</v>
      </c>
      <c r="G271" s="16">
        <v>0</v>
      </c>
      <c r="H271" s="16" t="s">
        <v>540</v>
      </c>
      <c r="J271" s="6">
        <v>0</v>
      </c>
      <c r="K271" s="6">
        <v>0</v>
      </c>
    </row>
    <row r="272" spans="2:11" x14ac:dyDescent="0.25">
      <c r="B272" s="14" t="s">
        <v>541</v>
      </c>
    </row>
    <row r="273" spans="1:11" x14ac:dyDescent="0.25">
      <c r="B273" s="16" t="s">
        <v>542</v>
      </c>
      <c r="C273" s="16" t="s">
        <v>276</v>
      </c>
      <c r="D273" s="16"/>
      <c r="E273" s="16"/>
      <c r="F273" s="16" t="s">
        <v>543</v>
      </c>
      <c r="G273" s="16" t="s">
        <v>543</v>
      </c>
      <c r="H273" s="16" t="s">
        <v>544</v>
      </c>
      <c r="J273" s="6" t="s">
        <v>543</v>
      </c>
      <c r="K273" s="6" t="s">
        <v>543</v>
      </c>
    </row>
    <row r="274" spans="1:11" x14ac:dyDescent="0.25">
      <c r="B274" s="16" t="s">
        <v>545</v>
      </c>
      <c r="C274" s="16" t="s">
        <v>276</v>
      </c>
      <c r="D274" s="16"/>
      <c r="E274" s="16"/>
      <c r="F274" s="16" t="s">
        <v>546</v>
      </c>
      <c r="G274" s="16" t="s">
        <v>546</v>
      </c>
      <c r="H274" s="16" t="s">
        <v>547</v>
      </c>
      <c r="J274" s="6" t="s">
        <v>546</v>
      </c>
      <c r="K274" s="6" t="s">
        <v>546</v>
      </c>
    </row>
    <row r="275" spans="1:11" x14ac:dyDescent="0.25">
      <c r="B275" s="16" t="s">
        <v>548</v>
      </c>
      <c r="C275" s="16" t="s">
        <v>115</v>
      </c>
      <c r="D275" s="16"/>
      <c r="E275" s="16"/>
      <c r="F275" s="16" t="s">
        <v>535</v>
      </c>
      <c r="G275" s="16" t="s">
        <v>535</v>
      </c>
      <c r="H275" s="16" t="s">
        <v>549</v>
      </c>
      <c r="J275" s="6" t="s">
        <v>535</v>
      </c>
      <c r="K275" s="6" t="s">
        <v>535</v>
      </c>
    </row>
    <row r="276" spans="1:11" x14ac:dyDescent="0.25">
      <c r="B276" s="14" t="s">
        <v>550</v>
      </c>
    </row>
    <row r="277" spans="1:11" x14ac:dyDescent="0.25">
      <c r="B277" s="16" t="s">
        <v>551</v>
      </c>
      <c r="C277" s="16" t="s">
        <v>552</v>
      </c>
      <c r="D277" s="16"/>
      <c r="E277" s="16"/>
      <c r="F277" s="16">
        <v>0.04</v>
      </c>
      <c r="G277" s="16">
        <v>0.04</v>
      </c>
      <c r="H277" s="16" t="s">
        <v>553</v>
      </c>
      <c r="J277" s="6">
        <v>0.04</v>
      </c>
      <c r="K277" s="6">
        <v>0.04</v>
      </c>
    </row>
    <row r="278" spans="1:11" x14ac:dyDescent="0.25">
      <c r="B278" s="16" t="s">
        <v>554</v>
      </c>
      <c r="C278" s="16"/>
      <c r="D278" s="16"/>
      <c r="E278" s="16"/>
      <c r="F278" s="16">
        <v>75</v>
      </c>
      <c r="G278" s="16">
        <v>75</v>
      </c>
      <c r="H278" s="16" t="s">
        <v>555</v>
      </c>
      <c r="J278" s="6">
        <v>75</v>
      </c>
      <c r="K278" s="6">
        <v>75</v>
      </c>
    </row>
    <row r="279" spans="1:11" x14ac:dyDescent="0.25">
      <c r="B279" s="14" t="s">
        <v>556</v>
      </c>
    </row>
    <row r="280" spans="1:11" x14ac:dyDescent="0.25">
      <c r="B280" s="16" t="s">
        <v>557</v>
      </c>
      <c r="C280" s="16" t="s">
        <v>115</v>
      </c>
      <c r="D280" s="16"/>
      <c r="E280" s="16"/>
      <c r="F280" s="16" t="s">
        <v>218</v>
      </c>
      <c r="G280" s="16" t="s">
        <v>218</v>
      </c>
      <c r="H280" s="16" t="s">
        <v>558</v>
      </c>
      <c r="J280" s="6" t="s">
        <v>218</v>
      </c>
      <c r="K280" s="6" t="s">
        <v>218</v>
      </c>
    </row>
    <row r="281" spans="1:11" x14ac:dyDescent="0.25">
      <c r="B281" s="16" t="s">
        <v>559</v>
      </c>
      <c r="C281" s="16" t="s">
        <v>115</v>
      </c>
      <c r="D281" s="16"/>
      <c r="E281" s="16"/>
      <c r="F281" s="16" t="s">
        <v>218</v>
      </c>
      <c r="G281" s="16" t="s">
        <v>218</v>
      </c>
      <c r="H281" s="16" t="s">
        <v>560</v>
      </c>
      <c r="J281" s="6" t="s">
        <v>218</v>
      </c>
      <c r="K281" s="6" t="s">
        <v>218</v>
      </c>
    </row>
    <row r="282" spans="1:11" x14ac:dyDescent="0.25">
      <c r="A282" t="s">
        <v>127</v>
      </c>
      <c r="B282" s="16" t="s">
        <v>561</v>
      </c>
      <c r="C282" s="16" t="s">
        <v>129</v>
      </c>
      <c r="D282" s="16"/>
      <c r="E282" s="16"/>
      <c r="F282" s="16">
        <v>2025</v>
      </c>
      <c r="G282" s="16">
        <v>2030</v>
      </c>
      <c r="H282" s="16" t="s">
        <v>562</v>
      </c>
      <c r="J282" s="6">
        <v>2025</v>
      </c>
      <c r="K282" s="6">
        <v>2025</v>
      </c>
    </row>
    <row r="283" spans="1:11" x14ac:dyDescent="0.25">
      <c r="B283" s="14" t="s">
        <v>563</v>
      </c>
    </row>
    <row r="284" spans="1:11" x14ac:dyDescent="0.25">
      <c r="B284" s="16" t="s">
        <v>564</v>
      </c>
      <c r="C284" s="16" t="s">
        <v>115</v>
      </c>
      <c r="D284" s="16"/>
      <c r="E284" s="16"/>
      <c r="F284" s="16" t="s">
        <v>401</v>
      </c>
      <c r="G284" s="16" t="s">
        <v>401</v>
      </c>
      <c r="H284" s="16" t="s">
        <v>565</v>
      </c>
      <c r="J284" s="6" t="s">
        <v>401</v>
      </c>
      <c r="K284" s="6" t="s">
        <v>401</v>
      </c>
    </row>
    <row r="285" spans="1:11" x14ac:dyDescent="0.25">
      <c r="B285" s="14" t="s">
        <v>566</v>
      </c>
    </row>
    <row r="286" spans="1:11" x14ac:dyDescent="0.25">
      <c r="B286" s="16" t="s">
        <v>567</v>
      </c>
      <c r="C286" s="16" t="s">
        <v>115</v>
      </c>
      <c r="D286" s="16"/>
      <c r="E286" s="16"/>
      <c r="F286" s="16" t="s">
        <v>402</v>
      </c>
      <c r="G286" s="16" t="s">
        <v>402</v>
      </c>
      <c r="H286" s="16" t="s">
        <v>568</v>
      </c>
      <c r="J286" s="6" t="s">
        <v>402</v>
      </c>
      <c r="K286" s="6" t="s">
        <v>402</v>
      </c>
    </row>
    <row r="287" spans="1:11" x14ac:dyDescent="0.25">
      <c r="B287" s="16" t="s">
        <v>569</v>
      </c>
      <c r="C287" s="16" t="s">
        <v>115</v>
      </c>
      <c r="D287" s="16"/>
      <c r="E287" s="16"/>
      <c r="F287" s="16" t="s">
        <v>402</v>
      </c>
      <c r="G287" s="16" t="s">
        <v>402</v>
      </c>
      <c r="H287" s="16" t="s">
        <v>570</v>
      </c>
      <c r="J287" s="6" t="s">
        <v>402</v>
      </c>
      <c r="K287" s="6" t="s">
        <v>402</v>
      </c>
    </row>
    <row r="288" spans="1:11" x14ac:dyDescent="0.25">
      <c r="B288" s="16" t="s">
        <v>571</v>
      </c>
      <c r="C288" s="16" t="s">
        <v>115</v>
      </c>
      <c r="D288" s="16"/>
      <c r="E288" s="16"/>
      <c r="F288" s="16" t="s">
        <v>402</v>
      </c>
      <c r="G288" s="16" t="s">
        <v>402</v>
      </c>
      <c r="H288" s="16" t="s">
        <v>572</v>
      </c>
      <c r="J288" s="6" t="s">
        <v>402</v>
      </c>
      <c r="K288" s="6" t="s">
        <v>402</v>
      </c>
    </row>
    <row r="289" spans="2:11" x14ac:dyDescent="0.25">
      <c r="B289" s="16" t="s">
        <v>573</v>
      </c>
      <c r="C289" s="16" t="s">
        <v>115</v>
      </c>
      <c r="D289" s="16"/>
      <c r="E289" s="16"/>
      <c r="F289" s="16" t="s">
        <v>402</v>
      </c>
      <c r="G289" s="16" t="s">
        <v>402</v>
      </c>
      <c r="H289" s="16" t="s">
        <v>574</v>
      </c>
      <c r="J289" s="6" t="s">
        <v>402</v>
      </c>
      <c r="K289" s="6" t="s">
        <v>402</v>
      </c>
    </row>
    <row r="290" spans="2:11" x14ac:dyDescent="0.25">
      <c r="B290" s="16" t="s">
        <v>575</v>
      </c>
      <c r="C290" s="16" t="s">
        <v>115</v>
      </c>
      <c r="D290" s="16"/>
      <c r="E290" s="16"/>
      <c r="F290" s="16" t="s">
        <v>402</v>
      </c>
      <c r="G290" s="16" t="s">
        <v>402</v>
      </c>
      <c r="H290" s="16" t="s">
        <v>576</v>
      </c>
      <c r="J290" s="6" t="s">
        <v>402</v>
      </c>
      <c r="K290" s="6" t="s">
        <v>402</v>
      </c>
    </row>
    <row r="291" spans="2:11" x14ac:dyDescent="0.25">
      <c r="B291" s="16" t="s">
        <v>577</v>
      </c>
      <c r="C291" s="16" t="s">
        <v>115</v>
      </c>
      <c r="D291" s="16"/>
      <c r="E291" s="16"/>
      <c r="F291" s="16" t="s">
        <v>402</v>
      </c>
      <c r="G291" s="16" t="s">
        <v>402</v>
      </c>
      <c r="H291" s="16" t="s">
        <v>578</v>
      </c>
      <c r="J291" s="6" t="s">
        <v>402</v>
      </c>
      <c r="K291" s="6" t="s">
        <v>402</v>
      </c>
    </row>
    <row r="292" spans="2:11" x14ac:dyDescent="0.25">
      <c r="B292" s="16" t="s">
        <v>579</v>
      </c>
      <c r="C292" s="16" t="s">
        <v>115</v>
      </c>
      <c r="D292" s="16"/>
      <c r="E292" s="16"/>
      <c r="F292" s="16" t="s">
        <v>402</v>
      </c>
      <c r="G292" s="16" t="s">
        <v>402</v>
      </c>
      <c r="H292" s="16" t="s">
        <v>580</v>
      </c>
      <c r="J292" s="6" t="s">
        <v>402</v>
      </c>
      <c r="K292" s="6" t="s">
        <v>402</v>
      </c>
    </row>
    <row r="293" spans="2:11" x14ac:dyDescent="0.25">
      <c r="B293" s="16" t="s">
        <v>581</v>
      </c>
      <c r="C293" s="16" t="s">
        <v>115</v>
      </c>
      <c r="D293" s="16"/>
      <c r="E293" s="16"/>
      <c r="F293" s="16" t="s">
        <v>402</v>
      </c>
      <c r="G293" s="16" t="s">
        <v>402</v>
      </c>
      <c r="H293" s="16" t="s">
        <v>582</v>
      </c>
      <c r="J293" s="6" t="s">
        <v>402</v>
      </c>
      <c r="K293" s="6" t="s">
        <v>402</v>
      </c>
    </row>
    <row r="294" spans="2:11" x14ac:dyDescent="0.25">
      <c r="B294" s="16" t="s">
        <v>583</v>
      </c>
      <c r="C294" s="16" t="s">
        <v>115</v>
      </c>
      <c r="D294" s="16"/>
      <c r="E294" s="16"/>
      <c r="F294" s="16" t="s">
        <v>402</v>
      </c>
      <c r="G294" s="16" t="s">
        <v>402</v>
      </c>
      <c r="H294" s="16" t="s">
        <v>584</v>
      </c>
      <c r="J294" s="6" t="s">
        <v>402</v>
      </c>
      <c r="K294" s="6" t="s">
        <v>402</v>
      </c>
    </row>
    <row r="295" spans="2:11" x14ac:dyDescent="0.25">
      <c r="B295" s="16" t="s">
        <v>585</v>
      </c>
      <c r="C295" s="16"/>
      <c r="D295" s="16"/>
      <c r="E295" s="16"/>
      <c r="F295" s="16">
        <v>0</v>
      </c>
      <c r="G295" s="16"/>
      <c r="H295" s="16"/>
      <c r="J295" s="6">
        <v>0</v>
      </c>
      <c r="K295" s="6">
        <v>0</v>
      </c>
    </row>
    <row r="296" spans="2:11" x14ac:dyDescent="0.25">
      <c r="B296" s="16" t="s">
        <v>586</v>
      </c>
      <c r="C296" s="16" t="s">
        <v>115</v>
      </c>
      <c r="D296" s="16"/>
      <c r="E296" s="16"/>
      <c r="F296" s="16" t="s">
        <v>587</v>
      </c>
      <c r="G296" s="16" t="s">
        <v>587</v>
      </c>
      <c r="H296" s="16" t="s">
        <v>588</v>
      </c>
      <c r="J296" s="6" t="s">
        <v>587</v>
      </c>
      <c r="K296" s="6" t="s">
        <v>587</v>
      </c>
    </row>
    <row r="297" spans="2:11" x14ac:dyDescent="0.25">
      <c r="B297" s="16" t="s">
        <v>589</v>
      </c>
      <c r="C297" s="16" t="s">
        <v>115</v>
      </c>
      <c r="D297" s="16"/>
      <c r="E297" s="16"/>
      <c r="F297" s="16" t="s">
        <v>590</v>
      </c>
      <c r="G297" s="16" t="s">
        <v>590</v>
      </c>
      <c r="H297" s="16" t="s">
        <v>591</v>
      </c>
      <c r="J297" s="6" t="s">
        <v>590</v>
      </c>
      <c r="K297" s="6" t="s">
        <v>590</v>
      </c>
    </row>
    <row r="298" spans="2:11" x14ac:dyDescent="0.25">
      <c r="B298" s="16" t="s">
        <v>592</v>
      </c>
      <c r="C298" s="16"/>
      <c r="D298" s="16"/>
      <c r="E298" s="16"/>
      <c r="F298" s="16">
        <v>0.56000000000000005</v>
      </c>
      <c r="G298" s="16">
        <v>0.56000000000000005</v>
      </c>
      <c r="H298" s="16" t="s">
        <v>593</v>
      </c>
      <c r="J298" s="6">
        <v>0.56000000000000005</v>
      </c>
      <c r="K298" s="6">
        <v>0.56000000000000005</v>
      </c>
    </row>
    <row r="299" spans="2:11" x14ac:dyDescent="0.25">
      <c r="B299" s="16" t="s">
        <v>594</v>
      </c>
      <c r="C299" s="16"/>
      <c r="D299" s="16"/>
      <c r="E299" s="16"/>
      <c r="F299" s="16">
        <v>0.45</v>
      </c>
      <c r="G299" s="16">
        <v>0.45</v>
      </c>
      <c r="H299" s="16" t="s">
        <v>595</v>
      </c>
      <c r="J299" s="6">
        <v>0.45</v>
      </c>
      <c r="K299" s="6">
        <v>0.45</v>
      </c>
    </row>
    <row r="300" spans="2:11" x14ac:dyDescent="0.25">
      <c r="B300" s="16" t="s">
        <v>596</v>
      </c>
      <c r="C300" s="16"/>
      <c r="D300" s="16"/>
      <c r="E300" s="16"/>
      <c r="F300" s="16">
        <v>0.2</v>
      </c>
      <c r="G300" s="16">
        <v>0.2</v>
      </c>
      <c r="H300" s="16" t="s">
        <v>597</v>
      </c>
      <c r="J300" s="6">
        <v>0.2</v>
      </c>
      <c r="K300" s="6">
        <v>0.2</v>
      </c>
    </row>
    <row r="301" spans="2:11" x14ac:dyDescent="0.25">
      <c r="B301" s="16" t="s">
        <v>598</v>
      </c>
      <c r="C301" s="16"/>
      <c r="D301" s="16"/>
      <c r="E301" s="16"/>
      <c r="F301" s="16">
        <v>0.57999999999999996</v>
      </c>
      <c r="G301" s="16">
        <v>0.57999999999999996</v>
      </c>
      <c r="H301" s="16" t="s">
        <v>599</v>
      </c>
      <c r="J301" s="6">
        <v>0.57999999999999996</v>
      </c>
      <c r="K301" s="6">
        <v>0.57999999999999996</v>
      </c>
    </row>
    <row r="302" spans="2:11" x14ac:dyDescent="0.25">
      <c r="B302" s="16" t="s">
        <v>600</v>
      </c>
      <c r="C302" s="16" t="s">
        <v>115</v>
      </c>
      <c r="D302" s="16"/>
      <c r="E302" s="16"/>
      <c r="F302" s="16" t="s">
        <v>401</v>
      </c>
      <c r="G302" s="16" t="s">
        <v>401</v>
      </c>
      <c r="H302" s="16" t="s">
        <v>601</v>
      </c>
      <c r="J302" s="6" t="s">
        <v>401</v>
      </c>
      <c r="K302" s="6" t="s">
        <v>401</v>
      </c>
    </row>
    <row r="303" spans="2:11" x14ac:dyDescent="0.25">
      <c r="B303" s="14" t="s">
        <v>602</v>
      </c>
    </row>
    <row r="304" spans="2:11" x14ac:dyDescent="0.25">
      <c r="B304" s="16" t="s">
        <v>603</v>
      </c>
      <c r="C304" s="16" t="s">
        <v>129</v>
      </c>
      <c r="D304" s="16"/>
      <c r="E304" s="16"/>
      <c r="F304" s="16">
        <v>2030</v>
      </c>
      <c r="G304" s="16">
        <v>2030</v>
      </c>
      <c r="H304" s="16" t="s">
        <v>604</v>
      </c>
      <c r="J304" s="6">
        <v>2030</v>
      </c>
      <c r="K304" s="6">
        <v>2030</v>
      </c>
    </row>
    <row r="305" spans="2:11" x14ac:dyDescent="0.25">
      <c r="B305" s="16" t="s">
        <v>605</v>
      </c>
      <c r="C305" s="16" t="s">
        <v>115</v>
      </c>
      <c r="D305" s="16"/>
      <c r="E305" s="16"/>
      <c r="F305" s="16" t="s">
        <v>606</v>
      </c>
      <c r="G305" s="16" t="s">
        <v>606</v>
      </c>
      <c r="H305" s="16" t="s">
        <v>607</v>
      </c>
      <c r="J305" s="6" t="s">
        <v>606</v>
      </c>
      <c r="K305" s="6" t="s">
        <v>606</v>
      </c>
    </row>
    <row r="306" spans="2:11" x14ac:dyDescent="0.25">
      <c r="B306" s="16" t="s">
        <v>608</v>
      </c>
      <c r="C306" s="16" t="s">
        <v>609</v>
      </c>
      <c r="D306" s="16"/>
      <c r="E306" s="16"/>
      <c r="F306" s="16" t="s">
        <v>218</v>
      </c>
      <c r="G306" s="16" t="s">
        <v>218</v>
      </c>
      <c r="H306" s="16" t="s">
        <v>610</v>
      </c>
      <c r="J306" s="6" t="s">
        <v>218</v>
      </c>
      <c r="K306" s="6" t="s">
        <v>218</v>
      </c>
    </row>
    <row r="307" spans="2:11" x14ac:dyDescent="0.25">
      <c r="B307" s="16" t="s">
        <v>611</v>
      </c>
      <c r="C307" s="16" t="s">
        <v>115</v>
      </c>
      <c r="D307" s="16"/>
      <c r="E307" s="16"/>
      <c r="F307" s="16" t="s">
        <v>612</v>
      </c>
      <c r="G307" s="16" t="s">
        <v>612</v>
      </c>
      <c r="H307" s="16" t="s">
        <v>613</v>
      </c>
      <c r="J307" s="6" t="s">
        <v>612</v>
      </c>
      <c r="K307" s="6" t="s">
        <v>612</v>
      </c>
    </row>
    <row r="308" spans="2:11" x14ac:dyDescent="0.25">
      <c r="B308" s="16" t="s">
        <v>614</v>
      </c>
      <c r="C308" s="16" t="s">
        <v>115</v>
      </c>
      <c r="D308" s="16"/>
      <c r="E308" s="16"/>
      <c r="F308" s="16" t="s">
        <v>615</v>
      </c>
      <c r="G308" s="16" t="s">
        <v>615</v>
      </c>
      <c r="H308" s="16" t="s">
        <v>616</v>
      </c>
      <c r="J308" s="6" t="s">
        <v>615</v>
      </c>
      <c r="K308" s="6" t="s">
        <v>615</v>
      </c>
    </row>
    <row r="309" spans="2:11" x14ac:dyDescent="0.25">
      <c r="B309" s="16" t="s">
        <v>617</v>
      </c>
      <c r="C309" s="16" t="s">
        <v>115</v>
      </c>
      <c r="D309" s="16"/>
      <c r="E309" s="16"/>
      <c r="F309" s="16" t="s">
        <v>618</v>
      </c>
      <c r="G309" s="16" t="s">
        <v>618</v>
      </c>
      <c r="H309" s="16" t="s">
        <v>619</v>
      </c>
      <c r="J309" s="6" t="s">
        <v>618</v>
      </c>
      <c r="K309" s="6" t="s">
        <v>618</v>
      </c>
    </row>
    <row r="310" spans="2:11" x14ac:dyDescent="0.25">
      <c r="B310" s="16" t="s">
        <v>620</v>
      </c>
      <c r="C310" s="16" t="s">
        <v>609</v>
      </c>
      <c r="D310" s="16"/>
      <c r="E310" s="16"/>
      <c r="F310" s="16">
        <v>4</v>
      </c>
      <c r="G310" s="16">
        <v>4</v>
      </c>
      <c r="H310" s="16" t="s">
        <v>621</v>
      </c>
      <c r="J310" s="6">
        <v>4</v>
      </c>
      <c r="K310" s="6">
        <v>4</v>
      </c>
    </row>
    <row r="311" spans="2:11" x14ac:dyDescent="0.25">
      <c r="B311" s="16" t="s">
        <v>622</v>
      </c>
      <c r="C311" s="16" t="s">
        <v>115</v>
      </c>
      <c r="D311" s="16"/>
      <c r="E311" s="16"/>
      <c r="F311" s="16" t="s">
        <v>623</v>
      </c>
      <c r="G311" s="16" t="s">
        <v>623</v>
      </c>
      <c r="H311" s="16" t="s">
        <v>624</v>
      </c>
      <c r="J311" s="6" t="s">
        <v>623</v>
      </c>
      <c r="K311" s="6" t="s">
        <v>623</v>
      </c>
    </row>
    <row r="312" spans="2:11" x14ac:dyDescent="0.25">
      <c r="B312" s="16" t="s">
        <v>625</v>
      </c>
      <c r="C312" s="16" t="s">
        <v>115</v>
      </c>
      <c r="D312" s="16"/>
      <c r="E312" s="16"/>
      <c r="F312" s="16" t="s">
        <v>218</v>
      </c>
      <c r="G312" s="16" t="s">
        <v>218</v>
      </c>
      <c r="H312" s="16" t="s">
        <v>626</v>
      </c>
      <c r="J312" s="6" t="s">
        <v>218</v>
      </c>
      <c r="K312" s="6" t="s">
        <v>218</v>
      </c>
    </row>
    <row r="313" spans="2:11" x14ac:dyDescent="0.25">
      <c r="B313" s="16" t="s">
        <v>627</v>
      </c>
      <c r="C313" s="16" t="s">
        <v>115</v>
      </c>
      <c r="D313" s="16"/>
      <c r="E313" s="16"/>
      <c r="F313" s="16">
        <v>4</v>
      </c>
      <c r="G313" s="16">
        <v>4</v>
      </c>
      <c r="H313" s="16" t="s">
        <v>628</v>
      </c>
      <c r="J313" s="6">
        <v>4</v>
      </c>
      <c r="K313" s="6">
        <v>4</v>
      </c>
    </row>
    <row r="314" spans="2:11" x14ac:dyDescent="0.25">
      <c r="B314" s="16" t="s">
        <v>629</v>
      </c>
      <c r="C314" s="16" t="s">
        <v>115</v>
      </c>
      <c r="D314" s="16"/>
      <c r="E314" s="16"/>
      <c r="F314" s="16" t="s">
        <v>218</v>
      </c>
      <c r="G314" s="16" t="s">
        <v>218</v>
      </c>
      <c r="H314" s="16" t="s">
        <v>630</v>
      </c>
      <c r="J314" s="6" t="s">
        <v>218</v>
      </c>
      <c r="K314" s="6" t="s">
        <v>218</v>
      </c>
    </row>
    <row r="315" spans="2:11" x14ac:dyDescent="0.25">
      <c r="B315" s="16" t="s">
        <v>631</v>
      </c>
      <c r="C315" s="16" t="s">
        <v>115</v>
      </c>
      <c r="D315" s="16"/>
      <c r="E315" s="16"/>
      <c r="F315" s="16" t="s">
        <v>632</v>
      </c>
      <c r="G315" s="16" t="s">
        <v>632</v>
      </c>
      <c r="H315" s="16" t="s">
        <v>633</v>
      </c>
      <c r="J315" s="6" t="s">
        <v>632</v>
      </c>
      <c r="K315" s="6" t="s">
        <v>632</v>
      </c>
    </row>
    <row r="316" spans="2:11" x14ac:dyDescent="0.25">
      <c r="B316" s="16" t="s">
        <v>634</v>
      </c>
      <c r="C316" s="16" t="s">
        <v>115</v>
      </c>
      <c r="D316" s="16"/>
      <c r="E316" s="16"/>
      <c r="F316" s="16" t="s">
        <v>632</v>
      </c>
      <c r="G316" s="16" t="s">
        <v>632</v>
      </c>
      <c r="H316" s="16" t="s">
        <v>635</v>
      </c>
      <c r="J316" s="6" t="s">
        <v>632</v>
      </c>
      <c r="K316" s="6" t="s">
        <v>632</v>
      </c>
    </row>
    <row r="317" spans="2:11" x14ac:dyDescent="0.25">
      <c r="B317" s="16" t="s">
        <v>636</v>
      </c>
      <c r="C317" s="16" t="s">
        <v>115</v>
      </c>
      <c r="D317" s="16"/>
      <c r="E317" s="16"/>
      <c r="F317" s="16" t="s">
        <v>218</v>
      </c>
      <c r="G317" s="16" t="s">
        <v>218</v>
      </c>
      <c r="H317" s="16" t="s">
        <v>637</v>
      </c>
      <c r="J317" s="6" t="s">
        <v>218</v>
      </c>
      <c r="K317" s="6" t="s">
        <v>218</v>
      </c>
    </row>
    <row r="318" spans="2:11" x14ac:dyDescent="0.25">
      <c r="B318" s="16" t="s">
        <v>638</v>
      </c>
      <c r="C318" s="16" t="s">
        <v>115</v>
      </c>
      <c r="D318" s="16"/>
      <c r="E318" s="16"/>
      <c r="F318" s="16" t="s">
        <v>218</v>
      </c>
      <c r="G318" s="16" t="s">
        <v>218</v>
      </c>
      <c r="H318" s="16" t="s">
        <v>639</v>
      </c>
      <c r="J318" s="6" t="s">
        <v>218</v>
      </c>
      <c r="K318" s="6" t="s">
        <v>218</v>
      </c>
    </row>
    <row r="319" spans="2:11" x14ac:dyDescent="0.25">
      <c r="B319" s="16" t="s">
        <v>640</v>
      </c>
      <c r="C319" s="16" t="s">
        <v>115</v>
      </c>
      <c r="D319" s="16"/>
      <c r="E319" s="16"/>
      <c r="F319" s="16" t="s">
        <v>641</v>
      </c>
      <c r="G319" s="16" t="s">
        <v>641</v>
      </c>
      <c r="H319" s="16" t="s">
        <v>642</v>
      </c>
      <c r="J319" s="6" t="s">
        <v>641</v>
      </c>
      <c r="K319" s="6" t="s">
        <v>641</v>
      </c>
    </row>
    <row r="320" spans="2:11" x14ac:dyDescent="0.25">
      <c r="B320" s="16" t="s">
        <v>643</v>
      </c>
      <c r="C320" s="16" t="s">
        <v>115</v>
      </c>
      <c r="D320" s="16"/>
      <c r="E320" s="16"/>
      <c r="F320" s="16" t="s">
        <v>218</v>
      </c>
      <c r="G320" s="16" t="s">
        <v>218</v>
      </c>
      <c r="H320" s="16" t="s">
        <v>644</v>
      </c>
      <c r="J320" s="6" t="s">
        <v>218</v>
      </c>
      <c r="K320" s="6" t="s">
        <v>218</v>
      </c>
    </row>
    <row r="321" spans="1:11" x14ac:dyDescent="0.25">
      <c r="B321" s="14" t="s">
        <v>645</v>
      </c>
    </row>
    <row r="322" spans="1:11" x14ac:dyDescent="0.25">
      <c r="A322" t="s">
        <v>127</v>
      </c>
      <c r="B322" s="16" t="s">
        <v>646</v>
      </c>
      <c r="C322" s="16" t="s">
        <v>115</v>
      </c>
      <c r="D322" s="16"/>
      <c r="E322" s="16"/>
      <c r="F322" s="16" t="s">
        <v>647</v>
      </c>
      <c r="G322" s="16" t="s">
        <v>648</v>
      </c>
      <c r="H322" s="16" t="s">
        <v>649</v>
      </c>
      <c r="J322" s="6" t="s">
        <v>647</v>
      </c>
      <c r="K322" s="6" t="s">
        <v>647</v>
      </c>
    </row>
    <row r="323" spans="1:11" x14ac:dyDescent="0.25">
      <c r="B323" s="16" t="s">
        <v>650</v>
      </c>
      <c r="C323" s="16" t="s">
        <v>115</v>
      </c>
      <c r="D323" s="16"/>
      <c r="E323" s="16"/>
      <c r="F323" s="16" t="s">
        <v>651</v>
      </c>
      <c r="G323" s="16" t="s">
        <v>651</v>
      </c>
      <c r="H323" s="16" t="s">
        <v>652</v>
      </c>
      <c r="J323" s="6" t="s">
        <v>651</v>
      </c>
      <c r="K323" s="6" t="s">
        <v>651</v>
      </c>
    </row>
    <row r="324" spans="1:11" x14ac:dyDescent="0.25">
      <c r="B324" s="16" t="s">
        <v>653</v>
      </c>
      <c r="C324" s="16" t="s">
        <v>115</v>
      </c>
      <c r="D324" s="16"/>
      <c r="E324" s="16"/>
      <c r="F324" s="16" t="s">
        <v>654</v>
      </c>
      <c r="G324" s="16" t="s">
        <v>654</v>
      </c>
      <c r="H324" s="16" t="s">
        <v>655</v>
      </c>
      <c r="J324" s="6" t="s">
        <v>654</v>
      </c>
      <c r="K324" s="6" t="s">
        <v>654</v>
      </c>
    </row>
    <row r="325" spans="1:11" x14ac:dyDescent="0.25">
      <c r="B325" s="16" t="s">
        <v>656</v>
      </c>
      <c r="C325" s="16" t="s">
        <v>115</v>
      </c>
      <c r="D325" s="16"/>
      <c r="E325" s="16"/>
      <c r="F325" s="16" t="s">
        <v>218</v>
      </c>
      <c r="G325" s="16" t="s">
        <v>218</v>
      </c>
      <c r="H325" s="16" t="s">
        <v>657</v>
      </c>
      <c r="J325" s="6" t="s">
        <v>218</v>
      </c>
      <c r="K325" s="6" t="s">
        <v>218</v>
      </c>
    </row>
    <row r="326" spans="1:11" x14ac:dyDescent="0.25">
      <c r="B326" s="16" t="s">
        <v>658</v>
      </c>
      <c r="C326" s="16" t="s">
        <v>115</v>
      </c>
      <c r="D326" s="16"/>
      <c r="E326" s="16"/>
      <c r="F326" s="16" t="s">
        <v>218</v>
      </c>
      <c r="G326" s="16" t="s">
        <v>218</v>
      </c>
      <c r="H326" s="16" t="s">
        <v>659</v>
      </c>
      <c r="J326" s="6" t="s">
        <v>218</v>
      </c>
      <c r="K326" s="6" t="s">
        <v>218</v>
      </c>
    </row>
    <row r="327" spans="1:11" x14ac:dyDescent="0.25">
      <c r="A327" t="s">
        <v>127</v>
      </c>
      <c r="B327" s="16" t="s">
        <v>660</v>
      </c>
      <c r="C327" s="16" t="s">
        <v>115</v>
      </c>
      <c r="D327" s="16"/>
      <c r="E327" s="16"/>
      <c r="F327" s="16" t="s">
        <v>661</v>
      </c>
      <c r="G327" s="16" t="s">
        <v>662</v>
      </c>
      <c r="H327" s="16" t="s">
        <v>663</v>
      </c>
      <c r="J327" s="6" t="s">
        <v>661</v>
      </c>
      <c r="K327" s="6" t="s">
        <v>661</v>
      </c>
    </row>
    <row r="328" spans="1:11" x14ac:dyDescent="0.25">
      <c r="B328" s="16" t="s">
        <v>664</v>
      </c>
      <c r="C328" s="16" t="s">
        <v>115</v>
      </c>
      <c r="D328" s="16"/>
      <c r="E328" s="16"/>
      <c r="F328" s="16">
        <v>500000</v>
      </c>
      <c r="G328" s="16">
        <v>500000</v>
      </c>
      <c r="H328" s="16" t="s">
        <v>665</v>
      </c>
      <c r="J328" s="6">
        <v>500000</v>
      </c>
      <c r="K328" s="6">
        <v>500000</v>
      </c>
    </row>
    <row r="329" spans="1:11" x14ac:dyDescent="0.25">
      <c r="B329" s="16" t="s">
        <v>666</v>
      </c>
      <c r="C329" s="16" t="s">
        <v>115</v>
      </c>
      <c r="D329" s="16"/>
      <c r="E329" s="16"/>
      <c r="F329" s="16" t="s">
        <v>667</v>
      </c>
      <c r="G329" s="16" t="s">
        <v>668</v>
      </c>
      <c r="H329" s="16" t="s">
        <v>669</v>
      </c>
      <c r="J329" s="6" t="s">
        <v>667</v>
      </c>
      <c r="K329" s="6" t="s">
        <v>667</v>
      </c>
    </row>
    <row r="330" spans="1:11" x14ac:dyDescent="0.25">
      <c r="B330" s="16" t="s">
        <v>670</v>
      </c>
      <c r="C330" s="16" t="s">
        <v>115</v>
      </c>
      <c r="D330" s="16"/>
      <c r="E330" s="16"/>
      <c r="F330" s="16" t="s">
        <v>667</v>
      </c>
      <c r="G330" s="16">
        <v>1</v>
      </c>
      <c r="H330" s="16" t="s">
        <v>671</v>
      </c>
      <c r="J330" s="6" t="s">
        <v>667</v>
      </c>
      <c r="K330" s="6" t="s">
        <v>667</v>
      </c>
    </row>
    <row r="331" spans="1:11" x14ac:dyDescent="0.25">
      <c r="B331" s="16" t="s">
        <v>672</v>
      </c>
      <c r="C331" s="16" t="s">
        <v>115</v>
      </c>
      <c r="D331" s="16"/>
      <c r="E331" s="16"/>
      <c r="F331" s="16" t="s">
        <v>673</v>
      </c>
      <c r="G331" s="16" t="s">
        <v>673</v>
      </c>
      <c r="H331" s="16" t="s">
        <v>674</v>
      </c>
      <c r="J331" s="6" t="s">
        <v>673</v>
      </c>
      <c r="K331" s="6" t="s">
        <v>673</v>
      </c>
    </row>
    <row r="332" spans="1:11" x14ac:dyDescent="0.25">
      <c r="B332" s="16" t="s">
        <v>675</v>
      </c>
      <c r="C332" s="16" t="s">
        <v>115</v>
      </c>
      <c r="D332" s="16"/>
      <c r="E332" s="16"/>
      <c r="F332" s="16">
        <v>0.03</v>
      </c>
      <c r="G332" s="16">
        <v>0.03</v>
      </c>
      <c r="H332" s="16" t="s">
        <v>676</v>
      </c>
      <c r="J332" s="6">
        <v>0.03</v>
      </c>
      <c r="K332" s="6">
        <v>0.03</v>
      </c>
    </row>
    <row r="333" spans="1:11" x14ac:dyDescent="0.25">
      <c r="B333" s="14" t="s">
        <v>677</v>
      </c>
    </row>
    <row r="334" spans="1:11" x14ac:dyDescent="0.25">
      <c r="B334" s="16" t="s">
        <v>678</v>
      </c>
      <c r="C334" s="16" t="s">
        <v>679</v>
      </c>
      <c r="D334" s="16"/>
      <c r="E334" s="16"/>
      <c r="F334" s="16">
        <v>20</v>
      </c>
      <c r="G334" s="16">
        <v>20</v>
      </c>
      <c r="H334" s="16" t="s">
        <v>680</v>
      </c>
      <c r="J334" s="6">
        <v>20</v>
      </c>
      <c r="K334" s="6">
        <v>20</v>
      </c>
    </row>
    <row r="335" spans="1:11" x14ac:dyDescent="0.25">
      <c r="B335" s="16" t="s">
        <v>681</v>
      </c>
      <c r="C335" s="16" t="s">
        <v>276</v>
      </c>
      <c r="D335" s="16"/>
      <c r="E335" s="16"/>
      <c r="F335" s="16">
        <v>0.65</v>
      </c>
      <c r="G335" s="16">
        <v>0.65</v>
      </c>
      <c r="H335" s="16" t="s">
        <v>682</v>
      </c>
      <c r="J335" s="6">
        <v>0.65</v>
      </c>
      <c r="K335" s="6">
        <v>0.65</v>
      </c>
    </row>
    <row r="336" spans="1:11" x14ac:dyDescent="0.25">
      <c r="B336" s="16" t="s">
        <v>683</v>
      </c>
      <c r="C336" s="16" t="s">
        <v>276</v>
      </c>
      <c r="D336" s="16"/>
      <c r="E336" s="16"/>
      <c r="F336" s="16">
        <v>0.99</v>
      </c>
      <c r="G336" s="16">
        <v>0.99</v>
      </c>
      <c r="H336" s="16" t="s">
        <v>684</v>
      </c>
      <c r="J336" s="6">
        <v>0.99</v>
      </c>
      <c r="K336" s="6">
        <v>0.99</v>
      </c>
    </row>
    <row r="337" spans="2:11" x14ac:dyDescent="0.25">
      <c r="B337" s="16" t="s">
        <v>685</v>
      </c>
      <c r="C337" s="16" t="s">
        <v>276</v>
      </c>
      <c r="D337" s="16"/>
      <c r="E337" s="16"/>
      <c r="F337" s="16">
        <v>0.5</v>
      </c>
      <c r="G337" s="16">
        <v>0.5</v>
      </c>
      <c r="H337" s="16" t="s">
        <v>686</v>
      </c>
      <c r="J337" s="6">
        <v>0.5</v>
      </c>
      <c r="K337" s="6">
        <v>0.5</v>
      </c>
    </row>
    <row r="338" spans="2:11" x14ac:dyDescent="0.25">
      <c r="B338" s="16" t="s">
        <v>687</v>
      </c>
      <c r="C338" s="16" t="s">
        <v>115</v>
      </c>
      <c r="D338" s="16"/>
      <c r="E338" s="16"/>
      <c r="F338" s="16" t="s">
        <v>632</v>
      </c>
      <c r="G338" s="16" t="s">
        <v>632</v>
      </c>
      <c r="H338" s="16" t="s">
        <v>688</v>
      </c>
      <c r="J338" s="6" t="s">
        <v>632</v>
      </c>
      <c r="K338" s="6" t="s">
        <v>632</v>
      </c>
    </row>
    <row r="339" spans="2:11" x14ac:dyDescent="0.25">
      <c r="B339" s="14" t="s">
        <v>689</v>
      </c>
    </row>
    <row r="340" spans="2:11" x14ac:dyDescent="0.25">
      <c r="B340" s="16" t="s">
        <v>690</v>
      </c>
      <c r="C340" s="16" t="s">
        <v>691</v>
      </c>
      <c r="D340" s="16"/>
      <c r="E340" s="16"/>
      <c r="F340" s="16" t="s">
        <v>692</v>
      </c>
      <c r="G340" s="16" t="s">
        <v>450</v>
      </c>
      <c r="H340" s="16" t="s">
        <v>693</v>
      </c>
      <c r="J340" s="6" t="s">
        <v>692</v>
      </c>
      <c r="K340" s="6" t="s">
        <v>692</v>
      </c>
    </row>
    <row r="341" spans="2:11" x14ac:dyDescent="0.25">
      <c r="B341" s="14" t="s">
        <v>694</v>
      </c>
    </row>
    <row r="342" spans="2:11" x14ac:dyDescent="0.25">
      <c r="B342" s="16" t="s">
        <v>695</v>
      </c>
      <c r="C342" s="16" t="s">
        <v>115</v>
      </c>
      <c r="D342" s="16"/>
      <c r="E342" s="16"/>
      <c r="F342" s="16" t="s">
        <v>401</v>
      </c>
      <c r="G342" s="16" t="s">
        <v>401</v>
      </c>
      <c r="H342" s="16" t="s">
        <v>696</v>
      </c>
      <c r="J342" s="6" t="s">
        <v>401</v>
      </c>
      <c r="K342" s="6" t="s">
        <v>401</v>
      </c>
    </row>
    <row r="343" spans="2:11" x14ac:dyDescent="0.25">
      <c r="B343" s="16" t="s">
        <v>697</v>
      </c>
      <c r="C343" s="16"/>
      <c r="D343" s="16"/>
      <c r="E343" s="16"/>
      <c r="F343" s="16">
        <v>1</v>
      </c>
      <c r="G343" s="16">
        <v>1</v>
      </c>
      <c r="H343" s="16" t="s">
        <v>698</v>
      </c>
      <c r="J343" s="6">
        <v>1</v>
      </c>
      <c r="K343" s="6">
        <v>1</v>
      </c>
    </row>
    <row r="344" spans="2:11" x14ac:dyDescent="0.25">
      <c r="B344" s="16" t="s">
        <v>699</v>
      </c>
      <c r="C344" s="16" t="s">
        <v>129</v>
      </c>
      <c r="D344" s="16"/>
      <c r="E344" s="16"/>
      <c r="F344" s="16">
        <v>2030</v>
      </c>
      <c r="G344" s="16">
        <v>2030</v>
      </c>
      <c r="H344" s="16" t="s">
        <v>700</v>
      </c>
      <c r="J344" s="6">
        <v>2030</v>
      </c>
      <c r="K344" s="6">
        <v>2030</v>
      </c>
    </row>
    <row r="345" spans="2:11" x14ac:dyDescent="0.25">
      <c r="B345" s="16" t="s">
        <v>701</v>
      </c>
      <c r="C345" s="16" t="s">
        <v>115</v>
      </c>
      <c r="D345" s="16"/>
      <c r="E345" s="16"/>
      <c r="F345" s="16" t="s">
        <v>702</v>
      </c>
      <c r="G345" s="16" t="s">
        <v>702</v>
      </c>
      <c r="H345" s="16" t="s">
        <v>703</v>
      </c>
      <c r="J345" s="6" t="s">
        <v>702</v>
      </c>
      <c r="K345" s="6" t="s">
        <v>702</v>
      </c>
    </row>
    <row r="346" spans="2:11" x14ac:dyDescent="0.25">
      <c r="B346" s="16" t="s">
        <v>704</v>
      </c>
      <c r="C346" s="16" t="s">
        <v>705</v>
      </c>
      <c r="D346" s="16"/>
      <c r="E346" s="16"/>
      <c r="F346" s="16">
        <v>2</v>
      </c>
      <c r="G346" s="16">
        <v>2</v>
      </c>
      <c r="H346" s="16" t="s">
        <v>706</v>
      </c>
      <c r="J346" s="6">
        <v>2</v>
      </c>
      <c r="K346" s="6">
        <v>2</v>
      </c>
    </row>
    <row r="347" spans="2:11" x14ac:dyDescent="0.25">
      <c r="B347" s="16" t="s">
        <v>707</v>
      </c>
      <c r="C347" s="16" t="s">
        <v>705</v>
      </c>
      <c r="D347" s="16"/>
      <c r="E347" s="16"/>
      <c r="F347" s="16">
        <v>2</v>
      </c>
      <c r="G347" s="16">
        <v>2</v>
      </c>
      <c r="H347" s="16" t="s">
        <v>708</v>
      </c>
      <c r="J347" s="6">
        <v>2</v>
      </c>
      <c r="K347" s="6">
        <v>2</v>
      </c>
    </row>
    <row r="348" spans="2:11" x14ac:dyDescent="0.25">
      <c r="B348" s="16" t="s">
        <v>709</v>
      </c>
      <c r="C348" s="16"/>
      <c r="D348" s="16"/>
      <c r="E348" s="16"/>
      <c r="F348" s="16">
        <v>0.01</v>
      </c>
      <c r="G348" s="16">
        <v>0.01</v>
      </c>
      <c r="H348" s="16" t="s">
        <v>710</v>
      </c>
      <c r="J348" s="6">
        <v>0.01</v>
      </c>
      <c r="K348" s="6">
        <v>0.01</v>
      </c>
    </row>
    <row r="349" spans="2:11" x14ac:dyDescent="0.25">
      <c r="B349" s="16" t="s">
        <v>711</v>
      </c>
      <c r="C349" s="16" t="s">
        <v>115</v>
      </c>
      <c r="D349" s="16"/>
      <c r="E349" s="16"/>
      <c r="F349" s="16" t="s">
        <v>712</v>
      </c>
      <c r="G349" s="16" t="s">
        <v>712</v>
      </c>
      <c r="H349" s="16" t="s">
        <v>713</v>
      </c>
      <c r="J349" s="6" t="s">
        <v>712</v>
      </c>
      <c r="K349" s="6" t="s">
        <v>712</v>
      </c>
    </row>
    <row r="350" spans="2:11" x14ac:dyDescent="0.25">
      <c r="B350" s="16" t="s">
        <v>714</v>
      </c>
      <c r="C350" s="16"/>
      <c r="D350" s="16"/>
      <c r="E350" s="16"/>
      <c r="F350" s="16" t="s">
        <v>632</v>
      </c>
      <c r="G350" s="16" t="s">
        <v>632</v>
      </c>
      <c r="H350" s="16" t="s">
        <v>715</v>
      </c>
      <c r="J350" s="6" t="s">
        <v>632</v>
      </c>
      <c r="K350" s="6" t="s">
        <v>632</v>
      </c>
    </row>
    <row r="351" spans="2:11" x14ac:dyDescent="0.25">
      <c r="B351" s="16" t="s">
        <v>716</v>
      </c>
      <c r="C351" s="16"/>
      <c r="D351" s="16"/>
      <c r="E351" s="16"/>
      <c r="F351" s="16">
        <v>0.01</v>
      </c>
      <c r="G351" s="16">
        <v>0.01</v>
      </c>
      <c r="H351" s="16" t="s">
        <v>717</v>
      </c>
      <c r="J351" s="6">
        <v>0.01</v>
      </c>
      <c r="K351" s="6">
        <v>0.01</v>
      </c>
    </row>
    <row r="352" spans="2:11" x14ac:dyDescent="0.25">
      <c r="B352" s="14" t="s">
        <v>718</v>
      </c>
    </row>
    <row r="353" spans="1:11" x14ac:dyDescent="0.25">
      <c r="B353" s="16" t="s">
        <v>719</v>
      </c>
      <c r="C353" s="16" t="s">
        <v>115</v>
      </c>
      <c r="D353" s="16"/>
      <c r="E353" s="16"/>
      <c r="F353" s="16" t="s">
        <v>218</v>
      </c>
      <c r="G353" s="16" t="s">
        <v>218</v>
      </c>
      <c r="H353" s="16" t="s">
        <v>720</v>
      </c>
      <c r="J353" s="6" t="s">
        <v>218</v>
      </c>
      <c r="K353" s="6" t="s">
        <v>218</v>
      </c>
    </row>
    <row r="354" spans="1:11" x14ac:dyDescent="0.25">
      <c r="B354" s="16" t="s">
        <v>721</v>
      </c>
      <c r="C354" s="16" t="s">
        <v>722</v>
      </c>
      <c r="D354" s="16"/>
      <c r="E354" s="16"/>
      <c r="F354" s="16">
        <v>0</v>
      </c>
      <c r="G354" s="16">
        <v>0</v>
      </c>
      <c r="H354" s="16" t="s">
        <v>723</v>
      </c>
      <c r="J354" s="6">
        <v>0</v>
      </c>
      <c r="K354" s="6">
        <v>0</v>
      </c>
    </row>
    <row r="355" spans="1:11" x14ac:dyDescent="0.25">
      <c r="B355" s="16" t="s">
        <v>724</v>
      </c>
      <c r="C355" s="16" t="s">
        <v>722</v>
      </c>
      <c r="D355" s="16"/>
      <c r="E355" s="16"/>
      <c r="F355" s="16">
        <v>0</v>
      </c>
      <c r="G355" s="16">
        <v>0</v>
      </c>
      <c r="H355" s="16" t="s">
        <v>725</v>
      </c>
      <c r="J355" s="6">
        <v>0</v>
      </c>
      <c r="K355" s="6">
        <v>0</v>
      </c>
    </row>
    <row r="356" spans="1:11" x14ac:dyDescent="0.25">
      <c r="B356" s="16" t="s">
        <v>726</v>
      </c>
      <c r="C356" s="16" t="s">
        <v>727</v>
      </c>
      <c r="D356" s="16"/>
      <c r="E356" s="16"/>
      <c r="F356" s="16">
        <v>10</v>
      </c>
      <c r="G356" s="16">
        <v>10</v>
      </c>
      <c r="H356" s="16" t="s">
        <v>728</v>
      </c>
      <c r="J356" s="6">
        <v>10</v>
      </c>
      <c r="K356" s="6">
        <v>10</v>
      </c>
    </row>
    <row r="357" spans="1:11" x14ac:dyDescent="0.25">
      <c r="B357" s="16" t="s">
        <v>729</v>
      </c>
      <c r="C357" s="16" t="s">
        <v>115</v>
      </c>
      <c r="D357" s="16"/>
      <c r="E357" s="16"/>
      <c r="F357" s="16" t="s">
        <v>218</v>
      </c>
      <c r="G357" s="16" t="s">
        <v>218</v>
      </c>
      <c r="H357" s="16" t="s">
        <v>730</v>
      </c>
      <c r="J357" s="6" t="s">
        <v>218</v>
      </c>
      <c r="K357" s="6" t="s">
        <v>218</v>
      </c>
    </row>
    <row r="358" spans="1:11" x14ac:dyDescent="0.25">
      <c r="B358" s="14" t="s">
        <v>731</v>
      </c>
    </row>
    <row r="359" spans="1:11" x14ac:dyDescent="0.25">
      <c r="B359" s="16" t="s">
        <v>732</v>
      </c>
      <c r="C359" s="16"/>
      <c r="D359" s="16"/>
      <c r="E359" s="16"/>
      <c r="F359" s="16">
        <v>0.05</v>
      </c>
      <c r="G359" s="16">
        <v>0.05</v>
      </c>
      <c r="H359" s="16" t="s">
        <v>733</v>
      </c>
      <c r="J359" s="6">
        <v>0.05</v>
      </c>
      <c r="K359" s="6">
        <v>0.05</v>
      </c>
    </row>
    <row r="360" spans="1:11" x14ac:dyDescent="0.25">
      <c r="B360" s="16" t="s">
        <v>734</v>
      </c>
      <c r="C360" s="16"/>
      <c r="D360" s="16"/>
      <c r="E360" s="16"/>
      <c r="F360" s="16">
        <v>0.02</v>
      </c>
      <c r="G360" s="16">
        <v>0.02</v>
      </c>
      <c r="H360" s="16" t="s">
        <v>735</v>
      </c>
      <c r="J360" s="6">
        <v>0.02</v>
      </c>
      <c r="K360" s="6">
        <v>0.02</v>
      </c>
    </row>
    <row r="361" spans="1:11" x14ac:dyDescent="0.25">
      <c r="B361" s="16" t="s">
        <v>736</v>
      </c>
      <c r="C361" s="16"/>
      <c r="D361" s="16"/>
      <c r="E361" s="16"/>
      <c r="F361" s="16">
        <v>0.05</v>
      </c>
      <c r="G361" s="16">
        <v>0.05</v>
      </c>
      <c r="H361" s="16" t="s">
        <v>737</v>
      </c>
      <c r="J361" s="6">
        <v>0.05</v>
      </c>
      <c r="K361" s="6">
        <v>0.05</v>
      </c>
    </row>
    <row r="362" spans="1:11" x14ac:dyDescent="0.25">
      <c r="B362" s="16" t="s">
        <v>738</v>
      </c>
      <c r="C362" s="16" t="s">
        <v>115</v>
      </c>
      <c r="D362" s="16"/>
      <c r="E362" s="16"/>
      <c r="F362" s="16" t="s">
        <v>739</v>
      </c>
      <c r="G362" s="16" t="s">
        <v>739</v>
      </c>
      <c r="H362" s="16" t="s">
        <v>740</v>
      </c>
      <c r="J362" s="6" t="s">
        <v>739</v>
      </c>
      <c r="K362" s="6" t="s">
        <v>739</v>
      </c>
    </row>
    <row r="363" spans="1:11" x14ac:dyDescent="0.25">
      <c r="B363" s="14" t="s">
        <v>741</v>
      </c>
    </row>
    <row r="364" spans="1:11" x14ac:dyDescent="0.25">
      <c r="B364" s="16" t="s">
        <v>742</v>
      </c>
      <c r="C364" s="16"/>
      <c r="D364" s="16"/>
      <c r="E364" s="16"/>
      <c r="F364" s="16" t="s">
        <v>401</v>
      </c>
      <c r="G364" s="16" t="s">
        <v>401</v>
      </c>
      <c r="H364" s="16" t="s">
        <v>743</v>
      </c>
      <c r="J364" s="6" t="s">
        <v>401</v>
      </c>
      <c r="K364" s="6" t="s">
        <v>401</v>
      </c>
    </row>
    <row r="365" spans="1:11" x14ac:dyDescent="0.25">
      <c r="A365" t="s">
        <v>127</v>
      </c>
      <c r="B365" s="16" t="s">
        <v>744</v>
      </c>
      <c r="C365" s="16"/>
      <c r="D365" s="16"/>
      <c r="E365" s="16"/>
      <c r="F365" s="16" t="s">
        <v>745</v>
      </c>
      <c r="G365" s="16" t="s">
        <v>746</v>
      </c>
      <c r="H365" s="16" t="s">
        <v>747</v>
      </c>
      <c r="J365" s="6" t="s">
        <v>745</v>
      </c>
      <c r="K365" s="6" t="s">
        <v>745</v>
      </c>
    </row>
    <row r="366" spans="1:11" x14ac:dyDescent="0.25">
      <c r="B366" s="16" t="s">
        <v>748</v>
      </c>
      <c r="C366" s="16"/>
      <c r="D366" s="16"/>
      <c r="E366" s="16"/>
      <c r="F366" s="16">
        <v>7.4999999999999997E-2</v>
      </c>
      <c r="G366" s="16">
        <v>7.4999999999999997E-2</v>
      </c>
      <c r="H366" s="16" t="s">
        <v>749</v>
      </c>
      <c r="J366" s="6">
        <v>7.4999999999999997E-2</v>
      </c>
      <c r="K366" s="6">
        <v>7.4999999999999997E-2</v>
      </c>
    </row>
    <row r="367" spans="1:11" x14ac:dyDescent="0.25">
      <c r="B367" s="16" t="s">
        <v>750</v>
      </c>
      <c r="C367" s="16"/>
      <c r="D367" s="16"/>
      <c r="E367" s="16"/>
      <c r="F367" s="16" t="s">
        <v>242</v>
      </c>
      <c r="G367" s="16" t="s">
        <v>242</v>
      </c>
      <c r="H367" s="16" t="s">
        <v>751</v>
      </c>
      <c r="J367" s="6" t="s">
        <v>242</v>
      </c>
      <c r="K367" s="6" t="s">
        <v>242</v>
      </c>
    </row>
    <row r="368" spans="1:11" x14ac:dyDescent="0.25">
      <c r="B368" s="16" t="s">
        <v>752</v>
      </c>
      <c r="C368" s="16"/>
      <c r="D368" s="16"/>
      <c r="E368" s="16"/>
      <c r="F368" s="16" t="s">
        <v>401</v>
      </c>
      <c r="G368" s="16" t="s">
        <v>401</v>
      </c>
      <c r="H368" s="16" t="s">
        <v>753</v>
      </c>
      <c r="J368" s="6" t="s">
        <v>401</v>
      </c>
      <c r="K368" s="6" t="s">
        <v>401</v>
      </c>
    </row>
    <row r="369" spans="2:11" x14ac:dyDescent="0.25">
      <c r="B369" s="16" t="s">
        <v>754</v>
      </c>
      <c r="C369" s="16"/>
      <c r="D369" s="16"/>
      <c r="E369" s="16"/>
      <c r="F369" s="16" t="s">
        <v>402</v>
      </c>
      <c r="G369" s="16" t="s">
        <v>402</v>
      </c>
      <c r="H369" s="16" t="s">
        <v>755</v>
      </c>
      <c r="J369" s="6" t="s">
        <v>402</v>
      </c>
      <c r="K369" s="6" t="s">
        <v>402</v>
      </c>
    </row>
    <row r="370" spans="2:11" x14ac:dyDescent="0.25">
      <c r="B370" s="16" t="s">
        <v>756</v>
      </c>
      <c r="C370" s="16"/>
      <c r="D370" s="16"/>
      <c r="E370" s="16"/>
      <c r="F370" s="16">
        <v>0</v>
      </c>
      <c r="G370" s="16">
        <v>0</v>
      </c>
      <c r="H370" s="16" t="s">
        <v>757</v>
      </c>
      <c r="J370" s="6">
        <v>0</v>
      </c>
      <c r="K370" s="6">
        <v>0</v>
      </c>
    </row>
    <row r="371" spans="2:11" x14ac:dyDescent="0.25">
      <c r="B371" s="16" t="s">
        <v>758</v>
      </c>
      <c r="C371" s="16"/>
      <c r="D371" s="16"/>
      <c r="E371" s="16"/>
      <c r="F371" s="16">
        <v>0</v>
      </c>
      <c r="G371" s="16">
        <v>0</v>
      </c>
      <c r="H371" s="16" t="s">
        <v>759</v>
      </c>
      <c r="J371" s="6">
        <v>0</v>
      </c>
      <c r="K371" s="6">
        <v>0</v>
      </c>
    </row>
    <row r="372" spans="2:11" x14ac:dyDescent="0.25">
      <c r="B372" s="16" t="s">
        <v>760</v>
      </c>
      <c r="C372" s="16"/>
      <c r="D372" s="16"/>
      <c r="E372" s="16"/>
      <c r="F372" s="16">
        <v>0.9</v>
      </c>
      <c r="G372" s="16">
        <v>0.9</v>
      </c>
      <c r="H372" s="16" t="s">
        <v>761</v>
      </c>
      <c r="J372" s="6">
        <v>0.9</v>
      </c>
      <c r="K372" s="6">
        <v>0.9</v>
      </c>
    </row>
    <row r="373" spans="2:11" x14ac:dyDescent="0.25">
      <c r="B373" s="16" t="s">
        <v>762</v>
      </c>
      <c r="C373" s="16"/>
      <c r="D373" s="16"/>
      <c r="E373" s="16"/>
      <c r="F373" s="16">
        <v>0.9</v>
      </c>
      <c r="G373" s="16">
        <v>0.9</v>
      </c>
      <c r="H373" s="16" t="s">
        <v>763</v>
      </c>
      <c r="J373" s="6">
        <v>0.9</v>
      </c>
      <c r="K373" s="6">
        <v>0.9</v>
      </c>
    </row>
    <row r="374" spans="2:11" x14ac:dyDescent="0.25">
      <c r="B374" s="16" t="s">
        <v>764</v>
      </c>
      <c r="C374" s="16"/>
      <c r="D374" s="16"/>
      <c r="E374" s="16"/>
      <c r="F374" s="16">
        <v>1</v>
      </c>
      <c r="G374" s="16">
        <v>1</v>
      </c>
      <c r="H374" s="16" t="s">
        <v>765</v>
      </c>
      <c r="J374" s="6">
        <v>1</v>
      </c>
      <c r="K374" s="6">
        <v>1</v>
      </c>
    </row>
    <row r="375" spans="2:11" x14ac:dyDescent="0.25">
      <c r="B375" s="16" t="s">
        <v>766</v>
      </c>
      <c r="C375" s="16"/>
      <c r="D375" s="16"/>
      <c r="E375" s="16"/>
      <c r="F375" s="16">
        <v>0.1</v>
      </c>
      <c r="G375" s="16">
        <v>0.1</v>
      </c>
      <c r="H375" s="16" t="s">
        <v>767</v>
      </c>
      <c r="J375" s="6">
        <v>0.1</v>
      </c>
      <c r="K375" s="6">
        <v>0.1</v>
      </c>
    </row>
    <row r="376" spans="2:11" x14ac:dyDescent="0.25">
      <c r="B376" s="16" t="s">
        <v>768</v>
      </c>
      <c r="C376" s="16"/>
      <c r="D376" s="16"/>
      <c r="E376" s="16"/>
      <c r="F376" s="16">
        <v>0.01</v>
      </c>
      <c r="G376" s="16">
        <v>0.01</v>
      </c>
      <c r="H376" s="16" t="s">
        <v>769</v>
      </c>
      <c r="J376" s="6">
        <v>0.01</v>
      </c>
      <c r="K376" s="6">
        <v>0.01</v>
      </c>
    </row>
    <row r="377" spans="2:11" x14ac:dyDescent="0.25">
      <c r="B377" s="16" t="s">
        <v>770</v>
      </c>
      <c r="C377" s="16"/>
      <c r="D377" s="16"/>
      <c r="E377" s="16"/>
      <c r="F377" s="16">
        <v>1</v>
      </c>
      <c r="G377" s="16">
        <v>1</v>
      </c>
      <c r="H377" s="16" t="s">
        <v>771</v>
      </c>
      <c r="J377" s="6">
        <v>1</v>
      </c>
      <c r="K377" s="6">
        <v>1</v>
      </c>
    </row>
    <row r="378" spans="2:11" x14ac:dyDescent="0.25">
      <c r="B378" s="16" t="s">
        <v>772</v>
      </c>
      <c r="C378" s="16"/>
      <c r="D378" s="16"/>
      <c r="E378" s="16"/>
      <c r="F378" s="16">
        <v>0.8</v>
      </c>
      <c r="G378" s="16">
        <v>0.8</v>
      </c>
      <c r="H378" s="16" t="s">
        <v>773</v>
      </c>
      <c r="J378" s="6">
        <v>0.8</v>
      </c>
      <c r="K378" s="6">
        <v>0.8</v>
      </c>
    </row>
    <row r="379" spans="2:11" x14ac:dyDescent="0.25">
      <c r="B379" s="16" t="s">
        <v>774</v>
      </c>
      <c r="C379" s="16"/>
      <c r="D379" s="16"/>
      <c r="E379" s="16"/>
      <c r="F379" s="16" t="s">
        <v>632</v>
      </c>
      <c r="G379" s="16" t="s">
        <v>632</v>
      </c>
      <c r="H379" s="16" t="s">
        <v>775</v>
      </c>
      <c r="J379" s="6" t="s">
        <v>632</v>
      </c>
      <c r="K379" s="6" t="s">
        <v>632</v>
      </c>
    </row>
    <row r="380" spans="2:11" x14ac:dyDescent="0.25">
      <c r="B380" s="16" t="s">
        <v>776</v>
      </c>
      <c r="C380" s="16"/>
      <c r="D380" s="16"/>
      <c r="E380" s="16"/>
      <c r="F380" s="16">
        <v>0.1</v>
      </c>
      <c r="G380" s="16">
        <v>0.1</v>
      </c>
      <c r="H380" s="16" t="s">
        <v>777</v>
      </c>
      <c r="J380" s="6">
        <v>0.1</v>
      </c>
      <c r="K380" s="6">
        <v>0.1</v>
      </c>
    </row>
    <row r="381" spans="2:11" x14ac:dyDescent="0.25">
      <c r="B381" s="14" t="s">
        <v>778</v>
      </c>
    </row>
    <row r="382" spans="2:11" x14ac:dyDescent="0.25">
      <c r="B382" s="16" t="s">
        <v>779</v>
      </c>
      <c r="C382" s="16"/>
      <c r="D382" s="16"/>
      <c r="E382" s="16"/>
      <c r="F382" s="16">
        <v>0</v>
      </c>
      <c r="G382" s="16">
        <v>0</v>
      </c>
      <c r="H382" s="16" t="s">
        <v>780</v>
      </c>
      <c r="J382" s="6">
        <v>0</v>
      </c>
      <c r="K382" s="6">
        <v>0</v>
      </c>
    </row>
    <row r="383" spans="2:11" x14ac:dyDescent="0.25">
      <c r="B383" s="16" t="s">
        <v>781</v>
      </c>
      <c r="C383" s="16"/>
      <c r="D383" s="16"/>
      <c r="E383" s="16"/>
      <c r="F383" s="16" t="s">
        <v>402</v>
      </c>
      <c r="G383" s="16" t="s">
        <v>402</v>
      </c>
      <c r="H383" s="16" t="s">
        <v>782</v>
      </c>
      <c r="J383" s="6" t="s">
        <v>402</v>
      </c>
      <c r="K383" s="6" t="s">
        <v>402</v>
      </c>
    </row>
    <row r="384" spans="2:11" x14ac:dyDescent="0.25">
      <c r="B384" s="16" t="s">
        <v>783</v>
      </c>
      <c r="C384" s="16"/>
      <c r="D384" s="16"/>
      <c r="E384" s="16"/>
      <c r="F384" s="16" t="s">
        <v>402</v>
      </c>
      <c r="G384" s="16" t="s">
        <v>402</v>
      </c>
      <c r="H384" s="16" t="s">
        <v>784</v>
      </c>
      <c r="J384" s="6" t="s">
        <v>402</v>
      </c>
      <c r="K384" s="6" t="s">
        <v>402</v>
      </c>
    </row>
    <row r="385" spans="2:11" x14ac:dyDescent="0.25">
      <c r="B385" s="16" t="s">
        <v>785</v>
      </c>
      <c r="C385" s="16"/>
      <c r="D385" s="16"/>
      <c r="E385" s="16"/>
      <c r="F385" s="16">
        <v>2027</v>
      </c>
      <c r="G385" s="16">
        <v>2027</v>
      </c>
      <c r="H385" s="16" t="s">
        <v>786</v>
      </c>
      <c r="J385" s="6">
        <v>2027</v>
      </c>
      <c r="K385" s="6">
        <v>2027</v>
      </c>
    </row>
    <row r="386" spans="2:11" x14ac:dyDescent="0.25">
      <c r="B386" s="16" t="s">
        <v>787</v>
      </c>
      <c r="C386" s="16"/>
      <c r="D386" s="16"/>
      <c r="E386" s="16"/>
      <c r="F386" s="16">
        <v>5</v>
      </c>
      <c r="G386" s="16">
        <v>5</v>
      </c>
      <c r="H386" s="16" t="s">
        <v>788</v>
      </c>
      <c r="J386" s="6">
        <v>5</v>
      </c>
      <c r="K386" s="6">
        <v>5</v>
      </c>
    </row>
    <row r="387" spans="2:11" x14ac:dyDescent="0.25">
      <c r="B387" s="14" t="s">
        <v>789</v>
      </c>
    </row>
    <row r="388" spans="2:11" x14ac:dyDescent="0.25">
      <c r="B388" s="16" t="s">
        <v>790</v>
      </c>
      <c r="C388" s="16" t="s">
        <v>276</v>
      </c>
      <c r="D388" s="16"/>
      <c r="E388" s="16"/>
      <c r="F388" s="16">
        <v>1</v>
      </c>
      <c r="G388" s="16">
        <v>1</v>
      </c>
      <c r="H388" s="16" t="s">
        <v>791</v>
      </c>
      <c r="J388" s="6">
        <v>1</v>
      </c>
      <c r="K388" s="6">
        <v>1</v>
      </c>
    </row>
    <row r="389" spans="2:11" x14ac:dyDescent="0.25">
      <c r="B389" s="16" t="s">
        <v>792</v>
      </c>
      <c r="C389" s="16"/>
      <c r="D389" s="16"/>
      <c r="E389" s="16"/>
      <c r="F389" s="16">
        <v>9</v>
      </c>
      <c r="G389" s="16">
        <v>9</v>
      </c>
      <c r="H389" s="16" t="s">
        <v>793</v>
      </c>
      <c r="J389" s="6">
        <v>9</v>
      </c>
      <c r="K389" s="6">
        <v>9</v>
      </c>
    </row>
    <row r="390" spans="2:11" x14ac:dyDescent="0.25">
      <c r="B390" s="16" t="s">
        <v>794</v>
      </c>
      <c r="C390" s="16"/>
      <c r="D390" s="16"/>
      <c r="E390" s="16"/>
      <c r="F390" s="16">
        <v>2</v>
      </c>
      <c r="G390" s="16">
        <v>2</v>
      </c>
      <c r="H390" s="16" t="s">
        <v>795</v>
      </c>
      <c r="J390" s="6">
        <v>2</v>
      </c>
      <c r="K390" s="6">
        <v>2</v>
      </c>
    </row>
    <row r="391" spans="2:11" x14ac:dyDescent="0.25">
      <c r="B391" s="14" t="s">
        <v>796</v>
      </c>
    </row>
    <row r="392" spans="2:11" x14ac:dyDescent="0.25">
      <c r="B392" s="16" t="s">
        <v>797</v>
      </c>
      <c r="C392" s="16"/>
      <c r="D392" s="16"/>
      <c r="E392" s="16"/>
      <c r="F392" s="16">
        <v>0.33</v>
      </c>
      <c r="G392" s="16">
        <v>0.33</v>
      </c>
      <c r="H392" s="16" t="s">
        <v>798</v>
      </c>
      <c r="J392" s="6">
        <v>0.33</v>
      </c>
      <c r="K392" s="6">
        <v>0.33</v>
      </c>
    </row>
    <row r="393" spans="2:11" x14ac:dyDescent="0.25">
      <c r="B393" s="16" t="s">
        <v>799</v>
      </c>
      <c r="C393" s="16" t="s">
        <v>276</v>
      </c>
      <c r="D393" s="16"/>
      <c r="E393" s="16"/>
      <c r="F393" s="16">
        <v>0.75</v>
      </c>
      <c r="G393" s="16">
        <v>0.75</v>
      </c>
      <c r="H393" s="16" t="s">
        <v>800</v>
      </c>
      <c r="J393" s="6">
        <v>0.75</v>
      </c>
      <c r="K393" s="6">
        <v>0.75</v>
      </c>
    </row>
    <row r="394" spans="2:11" x14ac:dyDescent="0.25">
      <c r="B394" s="16" t="s">
        <v>801</v>
      </c>
      <c r="C394" s="16" t="s">
        <v>276</v>
      </c>
      <c r="D394" s="16"/>
      <c r="E394" s="16"/>
      <c r="F394" s="16">
        <v>1</v>
      </c>
      <c r="G394" s="16">
        <v>1</v>
      </c>
      <c r="H394" s="16" t="s">
        <v>802</v>
      </c>
      <c r="J394" s="6">
        <v>1</v>
      </c>
      <c r="K394" s="6">
        <v>1</v>
      </c>
    </row>
    <row r="395" spans="2:11" x14ac:dyDescent="0.25">
      <c r="B395" s="16" t="s">
        <v>803</v>
      </c>
      <c r="C395" s="16"/>
      <c r="D395" s="16"/>
      <c r="E395" s="16"/>
      <c r="F395" s="16">
        <v>1000</v>
      </c>
      <c r="G395" s="16">
        <v>1000</v>
      </c>
      <c r="H395" s="16" t="s">
        <v>804</v>
      </c>
      <c r="J395" s="6">
        <v>1000</v>
      </c>
      <c r="K395" s="6">
        <v>1000</v>
      </c>
    </row>
    <row r="396" spans="2:11" x14ac:dyDescent="0.25">
      <c r="B396" s="14" t="s">
        <v>805</v>
      </c>
    </row>
    <row r="397" spans="2:11" x14ac:dyDescent="0.25">
      <c r="B397" s="16" t="s">
        <v>806</v>
      </c>
      <c r="C397" s="16" t="s">
        <v>807</v>
      </c>
      <c r="D397" s="16"/>
      <c r="E397" s="16"/>
      <c r="F397" s="16" t="s">
        <v>808</v>
      </c>
      <c r="G397" s="16" t="s">
        <v>808</v>
      </c>
      <c r="H397" s="16" t="s">
        <v>809</v>
      </c>
      <c r="J397" s="6" t="s">
        <v>808</v>
      </c>
      <c r="K397" s="6" t="s">
        <v>808</v>
      </c>
    </row>
    <row r="398" spans="2:11" x14ac:dyDescent="0.25">
      <c r="B398" s="16" t="s">
        <v>810</v>
      </c>
      <c r="C398" s="16" t="s">
        <v>807</v>
      </c>
      <c r="D398" s="16"/>
      <c r="E398" s="16"/>
      <c r="F398" s="16" t="s">
        <v>808</v>
      </c>
      <c r="G398" s="16" t="s">
        <v>808</v>
      </c>
      <c r="H398" s="16" t="s">
        <v>811</v>
      </c>
      <c r="J398" s="6" t="s">
        <v>808</v>
      </c>
      <c r="K398" s="6" t="s">
        <v>808</v>
      </c>
    </row>
    <row r="399" spans="2:11" x14ac:dyDescent="0.25">
      <c r="B399" s="16" t="s">
        <v>812</v>
      </c>
      <c r="C399" s="16" t="s">
        <v>807</v>
      </c>
      <c r="D399" s="16"/>
      <c r="E399" s="16"/>
      <c r="F399" s="16" t="s">
        <v>808</v>
      </c>
      <c r="G399" s="16" t="s">
        <v>808</v>
      </c>
      <c r="H399" s="16" t="s">
        <v>813</v>
      </c>
      <c r="J399" s="6" t="s">
        <v>808</v>
      </c>
      <c r="K399" s="6" t="s">
        <v>808</v>
      </c>
    </row>
    <row r="400" spans="2:11" x14ac:dyDescent="0.25">
      <c r="B400" s="16" t="s">
        <v>814</v>
      </c>
      <c r="C400" s="16" t="s">
        <v>807</v>
      </c>
      <c r="D400" s="16"/>
      <c r="E400" s="16"/>
      <c r="F400" s="16" t="s">
        <v>808</v>
      </c>
      <c r="G400" s="16" t="s">
        <v>808</v>
      </c>
      <c r="H400" s="16" t="s">
        <v>815</v>
      </c>
      <c r="J400" s="6" t="s">
        <v>808</v>
      </c>
      <c r="K400" s="6" t="s">
        <v>808</v>
      </c>
    </row>
    <row r="401" spans="2:11" x14ac:dyDescent="0.25">
      <c r="B401" s="16" t="s">
        <v>816</v>
      </c>
      <c r="C401" s="16" t="s">
        <v>807</v>
      </c>
      <c r="D401" s="16"/>
      <c r="E401" s="16"/>
      <c r="F401" s="16" t="s">
        <v>632</v>
      </c>
      <c r="G401" s="16" t="s">
        <v>632</v>
      </c>
      <c r="H401" s="16" t="s">
        <v>817</v>
      </c>
      <c r="J401" s="6" t="s">
        <v>632</v>
      </c>
      <c r="K401" s="6" t="s">
        <v>632</v>
      </c>
    </row>
    <row r="402" spans="2:11" x14ac:dyDescent="0.25">
      <c r="B402" s="16" t="s">
        <v>818</v>
      </c>
      <c r="C402" s="16" t="s">
        <v>807</v>
      </c>
      <c r="D402" s="16"/>
      <c r="E402" s="16"/>
      <c r="F402" s="16" t="s">
        <v>632</v>
      </c>
      <c r="G402" s="16" t="s">
        <v>632</v>
      </c>
      <c r="H402" s="16" t="s">
        <v>819</v>
      </c>
      <c r="J402" s="6" t="s">
        <v>632</v>
      </c>
      <c r="K402" s="6" t="s">
        <v>632</v>
      </c>
    </row>
    <row r="403" spans="2:11" x14ac:dyDescent="0.25">
      <c r="B403" s="16" t="s">
        <v>820</v>
      </c>
      <c r="C403" s="16" t="s">
        <v>807</v>
      </c>
      <c r="D403" s="16"/>
      <c r="E403" s="16"/>
      <c r="F403" s="16" t="s">
        <v>808</v>
      </c>
      <c r="G403" s="16" t="s">
        <v>808</v>
      </c>
      <c r="H403" s="16" t="s">
        <v>821</v>
      </c>
      <c r="J403" s="6" t="s">
        <v>808</v>
      </c>
      <c r="K403" s="6" t="s">
        <v>808</v>
      </c>
    </row>
    <row r="404" spans="2:11" x14ac:dyDescent="0.25">
      <c r="B404" s="16" t="s">
        <v>822</v>
      </c>
      <c r="C404" s="16" t="s">
        <v>807</v>
      </c>
      <c r="D404" s="16"/>
      <c r="E404" s="16"/>
      <c r="F404" s="16" t="s">
        <v>808</v>
      </c>
      <c r="G404" s="16" t="s">
        <v>808</v>
      </c>
      <c r="H404" s="16" t="s">
        <v>823</v>
      </c>
      <c r="J404" s="6" t="s">
        <v>808</v>
      </c>
      <c r="K404" s="6" t="s">
        <v>808</v>
      </c>
    </row>
    <row r="405" spans="2:11" x14ac:dyDescent="0.25">
      <c r="B405" s="16" t="s">
        <v>824</v>
      </c>
      <c r="C405" s="16" t="s">
        <v>807</v>
      </c>
      <c r="D405" s="16"/>
      <c r="E405" s="16"/>
      <c r="F405" s="16" t="s">
        <v>808</v>
      </c>
      <c r="G405" s="16" t="s">
        <v>808</v>
      </c>
      <c r="H405" s="16" t="s">
        <v>825</v>
      </c>
      <c r="J405" s="6" t="s">
        <v>808</v>
      </c>
      <c r="K405" s="6" t="s">
        <v>808</v>
      </c>
    </row>
    <row r="406" spans="2:11" x14ac:dyDescent="0.25">
      <c r="B406" t="s">
        <v>826</v>
      </c>
    </row>
    <row r="407" spans="2:11" x14ac:dyDescent="0.25">
      <c r="B407" s="16" t="s">
        <v>827</v>
      </c>
      <c r="C407" s="16" t="s">
        <v>828</v>
      </c>
      <c r="D407" s="16"/>
      <c r="E407" s="16"/>
      <c r="F407" s="16">
        <v>2022</v>
      </c>
      <c r="G407" s="16">
        <v>2022</v>
      </c>
      <c r="H407" s="16" t="s">
        <v>829</v>
      </c>
      <c r="J407" s="6">
        <v>2022</v>
      </c>
      <c r="K407" s="6">
        <v>2022</v>
      </c>
    </row>
    <row r="408" spans="2:11" x14ac:dyDescent="0.25">
      <c r="B408" s="16" t="s">
        <v>830</v>
      </c>
      <c r="C408" s="16" t="s">
        <v>828</v>
      </c>
      <c r="D408" s="16"/>
      <c r="E408" s="16"/>
      <c r="F408" s="16">
        <v>2022</v>
      </c>
      <c r="G408" s="16">
        <v>2022</v>
      </c>
      <c r="H408" s="16" t="s">
        <v>831</v>
      </c>
      <c r="J408" s="6">
        <v>2022</v>
      </c>
      <c r="K408" s="6">
        <v>2022</v>
      </c>
    </row>
    <row r="409" spans="2:11" x14ac:dyDescent="0.25">
      <c r="B409" s="16" t="s">
        <v>832</v>
      </c>
      <c r="C409" s="16" t="s">
        <v>828</v>
      </c>
      <c r="D409" s="16"/>
      <c r="E409" s="16"/>
      <c r="F409" s="16">
        <v>2022</v>
      </c>
      <c r="G409" s="16">
        <v>2022</v>
      </c>
      <c r="H409" s="16" t="s">
        <v>833</v>
      </c>
      <c r="J409" s="6">
        <v>2022</v>
      </c>
      <c r="K409" s="6">
        <v>2022</v>
      </c>
    </row>
    <row r="410" spans="2:11" x14ac:dyDescent="0.25">
      <c r="B410" s="16" t="s">
        <v>834</v>
      </c>
      <c r="C410" s="16" t="s">
        <v>828</v>
      </c>
      <c r="D410" s="16"/>
      <c r="E410" s="16"/>
      <c r="F410" s="16">
        <v>2030</v>
      </c>
      <c r="G410" s="16">
        <v>2030</v>
      </c>
      <c r="H410" s="16" t="s">
        <v>835</v>
      </c>
      <c r="J410" s="6">
        <v>2030</v>
      </c>
      <c r="K410" s="6">
        <v>2030</v>
      </c>
    </row>
    <row r="411" spans="2:11" x14ac:dyDescent="0.25">
      <c r="B411" s="16" t="s">
        <v>836</v>
      </c>
      <c r="C411" s="16" t="s">
        <v>828</v>
      </c>
      <c r="D411" s="16"/>
      <c r="E411" s="16"/>
      <c r="F411" s="16">
        <v>2022</v>
      </c>
      <c r="G411" s="16">
        <v>2022</v>
      </c>
      <c r="H411" s="16" t="s">
        <v>837</v>
      </c>
      <c r="J411" s="6">
        <v>2022</v>
      </c>
      <c r="K411" s="6">
        <v>2022</v>
      </c>
    </row>
    <row r="412" spans="2:11" x14ac:dyDescent="0.25">
      <c r="B412" s="16" t="s">
        <v>838</v>
      </c>
      <c r="C412" s="16" t="s">
        <v>828</v>
      </c>
      <c r="D412" s="16"/>
      <c r="E412" s="16"/>
      <c r="F412" s="16">
        <v>2022</v>
      </c>
      <c r="G412" s="16">
        <v>2022</v>
      </c>
      <c r="H412" s="16" t="s">
        <v>839</v>
      </c>
      <c r="J412" s="6">
        <v>2022</v>
      </c>
      <c r="K412" s="6">
        <v>2022</v>
      </c>
    </row>
    <row r="413" spans="2:11" x14ac:dyDescent="0.25">
      <c r="B413" s="16" t="s">
        <v>840</v>
      </c>
      <c r="C413" s="16" t="s">
        <v>828</v>
      </c>
      <c r="D413" s="16"/>
      <c r="E413" s="16"/>
      <c r="F413" s="16">
        <v>2030</v>
      </c>
      <c r="G413" s="16">
        <v>2030</v>
      </c>
      <c r="H413" s="16" t="s">
        <v>841</v>
      </c>
      <c r="J413" s="6">
        <v>2030</v>
      </c>
      <c r="K413" s="6">
        <v>2030</v>
      </c>
    </row>
    <row r="414" spans="2:11" x14ac:dyDescent="0.25">
      <c r="B414" s="16" t="s">
        <v>842</v>
      </c>
      <c r="C414" s="16" t="s">
        <v>828</v>
      </c>
      <c r="D414" s="16"/>
      <c r="E414" s="16"/>
      <c r="F414" s="16">
        <v>2030</v>
      </c>
      <c r="G414" s="16">
        <v>2030</v>
      </c>
      <c r="H414" s="16" t="s">
        <v>843</v>
      </c>
      <c r="J414" s="6">
        <v>2030</v>
      </c>
      <c r="K414" s="6">
        <v>2030</v>
      </c>
    </row>
    <row r="415" spans="2:11" x14ac:dyDescent="0.25">
      <c r="B415" s="16" t="s">
        <v>505</v>
      </c>
      <c r="C415" s="16" t="s">
        <v>828</v>
      </c>
      <c r="D415" s="16"/>
      <c r="E415" s="16"/>
      <c r="F415" s="16">
        <v>2022</v>
      </c>
      <c r="G415" s="16">
        <v>2022</v>
      </c>
      <c r="H415" s="16" t="s">
        <v>844</v>
      </c>
      <c r="J415" s="6">
        <v>2022</v>
      </c>
      <c r="K415" s="6">
        <v>2022</v>
      </c>
    </row>
  </sheetData>
  <pageMargins left="0.75" right="0.75" top="1" bottom="1" header="0.5" footer="0.5"/>
  <headerFooter>
    <oddFooter>&amp;R_x000D_&amp;1#&amp;"Aptos"&amp;10&amp;K000000 Official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U132"/>
  <sheetViews>
    <sheetView workbookViewId="0">
      <pane xSplit="3" ySplit="4" topLeftCell="D5" activePane="bottomRight" state="frozen"/>
      <selection pane="topRight"/>
      <selection pane="bottomLeft"/>
      <selection pane="bottomRight"/>
    </sheetView>
  </sheetViews>
  <sheetFormatPr defaultRowHeight="15" x14ac:dyDescent="0.25"/>
  <cols>
    <col min="1" max="21" width="10" customWidth="1"/>
  </cols>
  <sheetData>
    <row r="2" spans="1:21" ht="18" x14ac:dyDescent="0.25">
      <c r="A2" s="1" t="s">
        <v>944</v>
      </c>
      <c r="B2" s="2"/>
      <c r="C2" s="2"/>
      <c r="D2" s="2"/>
      <c r="E2" s="2"/>
      <c r="F2" s="2"/>
      <c r="G2" s="2"/>
      <c r="H2" s="2"/>
      <c r="I2" s="2"/>
      <c r="J2" s="2"/>
      <c r="K2" s="2"/>
      <c r="L2" s="2"/>
      <c r="M2" s="2"/>
      <c r="N2" s="2"/>
      <c r="O2" s="2"/>
      <c r="P2" s="2"/>
      <c r="Q2" s="2"/>
      <c r="R2" s="2"/>
      <c r="S2" s="2"/>
      <c r="T2" s="2"/>
      <c r="U2" s="2"/>
    </row>
    <row r="3" spans="1:21" x14ac:dyDescent="0.25">
      <c r="A3" s="5" t="s">
        <v>945</v>
      </c>
    </row>
    <row r="4" spans="1:21" ht="48" customHeight="1" x14ac:dyDescent="0.25">
      <c r="A4" s="49" t="s">
        <v>946</v>
      </c>
      <c r="B4" s="49" t="s">
        <v>846</v>
      </c>
      <c r="C4" s="49" t="s">
        <v>947</v>
      </c>
      <c r="D4" s="49" t="s">
        <v>948</v>
      </c>
      <c r="E4" s="49" t="s">
        <v>949</v>
      </c>
      <c r="F4" s="49" t="s">
        <v>950</v>
      </c>
      <c r="G4" s="49" t="s">
        <v>951</v>
      </c>
      <c r="H4" s="49" t="s">
        <v>952</v>
      </c>
      <c r="I4" s="49" t="s">
        <v>953</v>
      </c>
      <c r="J4" s="49" t="s">
        <v>954</v>
      </c>
      <c r="K4" s="49" t="s">
        <v>955</v>
      </c>
      <c r="L4" s="49" t="s">
        <v>956</v>
      </c>
      <c r="M4" s="49" t="s">
        <v>957</v>
      </c>
      <c r="N4" s="49" t="s">
        <v>958</v>
      </c>
      <c r="O4" s="49" t="s">
        <v>959</v>
      </c>
      <c r="P4" s="49" t="s">
        <v>960</v>
      </c>
      <c r="Q4" s="49" t="s">
        <v>961</v>
      </c>
      <c r="R4" s="49" t="s">
        <v>962</v>
      </c>
      <c r="S4" s="49" t="s">
        <v>963</v>
      </c>
      <c r="T4" s="49" t="s">
        <v>964</v>
      </c>
      <c r="U4" s="49" t="s">
        <v>965</v>
      </c>
    </row>
    <row r="5" spans="1:21" x14ac:dyDescent="0.25">
      <c r="A5" s="5" t="str">
        <f t="shared" ref="A5:A36" si="0">$B5&amp;"|"&amp;$C5</f>
        <v>coa|rod</v>
      </c>
      <c r="B5" s="6" t="s">
        <v>869</v>
      </c>
      <c r="C5" s="6" t="s">
        <v>880</v>
      </c>
      <c r="D5" s="5" t="str">
        <f>INDEX(Mapping!$D$5:$D$20,MATCH($C5,Mapping!$A$5:$A$20,0))</f>
        <v>tra</v>
      </c>
      <c r="E5" s="5" t="str">
        <f>INDEX(Mapping!$C$30:$C$37,MATCH($B5,Mapping!$A$30:$A$37,0))</f>
        <v>coa</v>
      </c>
      <c r="F5" s="5" t="str">
        <f>INDEX(Mapping!$D$30:$D$37,MATCH($B5,Mapping!$A$30:$A$37,0))</f>
        <v>coa</v>
      </c>
      <c r="G5" s="5" t="str">
        <f>$B5&amp;"."&amp;IF(INDEX(Mapping!$E$30:$E$37,MATCH($B5,Mapping!$A$30:$A$37,0))="sub",INDEX(Mapping!$F$5:$F$20,MATCH($C5,Mapping!$A$5:$A$20,0)),"all")</f>
        <v>coa.res</v>
      </c>
      <c r="H5" s="5" t="str">
        <f>INDEX(Mapping!$E$5:$E$20,MATCH($C5,Mapping!$A$5:$A$20,0))</f>
        <v>rod</v>
      </c>
      <c r="I5" s="5">
        <f>INDEX(Mapping!$G$30:$G$37,MATCH($B5,Mapping!$A$30:$A$37,0))</f>
        <v>1</v>
      </c>
      <c r="J5" s="5">
        <f>INDEX(Mapping!$H$30:$H$37,MATCH($B5,Mapping!$A$30:$A$37,0))</f>
        <v>1</v>
      </c>
      <c r="K5" s="5">
        <f>INDEX(Mapping!$H$5:$H$20,MATCH($C5,Mapping!$A$5:$A$20,0))</f>
        <v>2</v>
      </c>
      <c r="L5" s="5">
        <f>INDEX(Mapping!$E$45:$E$58,MATCH($G5,Mapping!$A$45:$A$58,0))</f>
        <v>2</v>
      </c>
      <c r="M5" s="5">
        <f>INDEX(Mapping!$D$62:$D$65,MATCH(INDEX(Mapping!$G$5:$G$20,MATCH($C5,Mapping!$A$5:$A$20,0)),Mapping!$A$62:$A$65,0))</f>
        <v>2</v>
      </c>
      <c r="N5" s="33">
        <f>INDEX(Elasticities!$F$4:$I$200,MATCH("inc|"&amp;$E5&amp;"|"&amp;$D5,Elasticities!$A$4:$A$200,0),MATCH(Settings!$C$6,Elasticities!$F$3:$I$3,0))</f>
        <v>0</v>
      </c>
      <c r="O5" s="33">
        <f>INDEX(Elasticities!$F$4:$I$200,MATCH("usg|"&amp;$E5&amp;"|"&amp;$D5,Elasticities!$A$4:$A$200,0),MATCH(Settings!$C$6,Elasticities!$F$3:$I$3,0))</f>
        <v>-0.3</v>
      </c>
      <c r="P5" s="33">
        <f>INDEX(Elasticities!$F$4:$I$200,MATCH("eff|"&amp;$E5&amp;"|"&amp;$D5,Elasticities!$A$4:$A$200,0),MATCH(Settings!$C$6,Elasticities!$F$3:$I$3,0))</f>
        <v>-0.4</v>
      </c>
      <c r="Q5" s="25">
        <f>INDEX(Elasticities!$F$4:$I$200,MATCH("aei|"&amp;$F5&amp;"|"&amp;$D5,Elasticities!$A$4:$A$200,0),MATCH(Settings!$C$6,Elasticities!$F$3:$I$3,0))</f>
        <v>0.01</v>
      </c>
      <c r="R5" s="5">
        <f>INDEX(Inputs_prices!$E$5:$E$16,MATCH($G5,Inputs_prices!$A$5:$A$16,0))</f>
        <v>2</v>
      </c>
      <c r="S5" s="25">
        <f>INDEX(Inputs_prices!$Q$5:$Q$16,MATCH($G5,Inputs_prices!$A$5:$A$16,0))</f>
        <v>0.14000000000000001</v>
      </c>
      <c r="T5" s="27">
        <f>INDEX(EF_GHG!$E$4:$E$1000,MATCH(Settings!$C$4&amp;"|"&amp;$B5&amp;"|"&amp;$H5,EF_GHG!$A$4:$A$1000,0))</f>
        <v>9.4308000000000003E-2</v>
      </c>
      <c r="U5" s="44">
        <f>INDEX(EnergyCons!$F$4:$F$5000,MATCH(Settings!$C$4&amp;"|"&amp;Settings!$C$7&amp;"|"&amp;$C5&amp;"|"&amp;$B5,EnergyCons!$A$4:$A$5000,0))</f>
        <v>0</v>
      </c>
    </row>
    <row r="6" spans="1:21" x14ac:dyDescent="0.25">
      <c r="A6" s="5" t="str">
        <f t="shared" si="0"/>
        <v>nga|rod</v>
      </c>
      <c r="B6" s="6" t="s">
        <v>871</v>
      </c>
      <c r="C6" s="6" t="s">
        <v>880</v>
      </c>
      <c r="D6" s="5" t="str">
        <f>INDEX(Mapping!$D$5:$D$20,MATCH($C6,Mapping!$A$5:$A$20,0))</f>
        <v>tra</v>
      </c>
      <c r="E6" s="5" t="str">
        <f>INDEX(Mapping!$C$30:$C$37,MATCH($B6,Mapping!$A$30:$A$37,0))</f>
        <v>nga</v>
      </c>
      <c r="F6" s="5" t="str">
        <f>INDEX(Mapping!$D$30:$D$37,MATCH($B6,Mapping!$A$30:$A$37,0))</f>
        <v>nga</v>
      </c>
      <c r="G6" s="5" t="str">
        <f>$B6&amp;"."&amp;IF(INDEX(Mapping!$E$30:$E$37,MATCH($B6,Mapping!$A$30:$A$37,0))="sub",INDEX(Mapping!$F$5:$F$20,MATCH($C6,Mapping!$A$5:$A$20,0)),"all")</f>
        <v>nga.res</v>
      </c>
      <c r="H6" s="5" t="str">
        <f>INDEX(Mapping!$E$5:$E$20,MATCH($C6,Mapping!$A$5:$A$20,0))</f>
        <v>rod</v>
      </c>
      <c r="I6" s="5">
        <f>INDEX(Mapping!$G$30:$G$37,MATCH($B6,Mapping!$A$30:$A$37,0))</f>
        <v>1</v>
      </c>
      <c r="J6" s="5">
        <f>INDEX(Mapping!$H$30:$H$37,MATCH($B6,Mapping!$A$30:$A$37,0))</f>
        <v>2</v>
      </c>
      <c r="K6" s="5">
        <f>INDEX(Mapping!$H$5:$H$20,MATCH($C6,Mapping!$A$5:$A$20,0))</f>
        <v>2</v>
      </c>
      <c r="L6" s="5">
        <f>INDEX(Mapping!$E$45:$E$58,MATCH($G6,Mapping!$A$45:$A$58,0))</f>
        <v>5</v>
      </c>
      <c r="M6" s="5">
        <f>INDEX(Mapping!$D$62:$D$65,MATCH(INDEX(Mapping!$G$5:$G$20,MATCH($C6,Mapping!$A$5:$A$20,0)),Mapping!$A$62:$A$65,0))</f>
        <v>2</v>
      </c>
      <c r="N6" s="33">
        <f>INDEX(Elasticities!$F$4:$I$200,MATCH("inc|"&amp;$E6&amp;"|"&amp;$D6,Elasticities!$A$4:$A$200,0),MATCH(Settings!$C$6,Elasticities!$F$3:$I$3,0))</f>
        <v>0.5</v>
      </c>
      <c r="O6" s="33">
        <f>INDEX(Elasticities!$F$4:$I$200,MATCH("usg|"&amp;$E6&amp;"|"&amp;$D6,Elasticities!$A$4:$A$200,0),MATCH(Settings!$C$6,Elasticities!$F$3:$I$3,0))</f>
        <v>-0.5</v>
      </c>
      <c r="P6" s="33">
        <f>INDEX(Elasticities!$F$4:$I$200,MATCH("eff|"&amp;$E6&amp;"|"&amp;$D6,Elasticities!$A$4:$A$200,0),MATCH(Settings!$C$6,Elasticities!$F$3:$I$3,0))</f>
        <v>-0.4</v>
      </c>
      <c r="Q6" s="25">
        <f>INDEX(Elasticities!$F$4:$I$200,MATCH("aei|"&amp;$F6&amp;"|"&amp;$D6,Elasticities!$A$4:$A$200,0),MATCH(Settings!$C$6,Elasticities!$F$3:$I$3,0))</f>
        <v>0.01</v>
      </c>
      <c r="R6" s="5">
        <f>INDEX(Inputs_prices!$E$5:$E$16,MATCH($G6,Inputs_prices!$A$5:$A$16,0))</f>
        <v>5</v>
      </c>
      <c r="S6" s="25">
        <f>INDEX(Inputs_prices!$Q$5:$Q$16,MATCH($G6,Inputs_prices!$A$5:$A$16,0))</f>
        <v>0.14000000000000001</v>
      </c>
      <c r="T6" s="27">
        <f>INDEX(EF_GHG!$E$4:$E$1000,MATCH(Settings!$C$4&amp;"|"&amp;$B6&amp;"|"&amp;$H6,EF_GHG!$A$4:$A$1000,0))</f>
        <v>5.5800000000000002E-2</v>
      </c>
      <c r="U6" s="44">
        <f>INDEX(EnergyCons!$F$4:$F$5000,MATCH(Settings!$C$4&amp;"|"&amp;Settings!$C$7&amp;"|"&amp;$C6&amp;"|"&amp;$B6,EnergyCons!$A$4:$A$5000,0))</f>
        <v>541.70399251623599</v>
      </c>
    </row>
    <row r="7" spans="1:21" x14ac:dyDescent="0.25">
      <c r="A7" s="5" t="str">
        <f t="shared" si="0"/>
        <v>gso|rod</v>
      </c>
      <c r="B7" s="6" t="s">
        <v>872</v>
      </c>
      <c r="C7" s="6" t="s">
        <v>880</v>
      </c>
      <c r="D7" s="5" t="str">
        <f>INDEX(Mapping!$D$5:$D$20,MATCH($C7,Mapping!$A$5:$A$20,0))</f>
        <v>tra</v>
      </c>
      <c r="E7" s="5" t="str">
        <f>INDEX(Mapping!$C$30:$C$37,MATCH($B7,Mapping!$A$30:$A$37,0))</f>
        <v>gso</v>
      </c>
      <c r="F7" s="5" t="str">
        <f>INDEX(Mapping!$D$30:$D$37,MATCH($B7,Mapping!$A$30:$A$37,0))</f>
        <v>oil</v>
      </c>
      <c r="G7" s="5" t="str">
        <f>$B7&amp;"."&amp;IF(INDEX(Mapping!$E$30:$E$37,MATCH($B7,Mapping!$A$30:$A$37,0))="sub",INDEX(Mapping!$F$5:$F$20,MATCH($C7,Mapping!$A$5:$A$20,0)),"all")</f>
        <v>gso.all</v>
      </c>
      <c r="H7" s="5" t="str">
        <f>INDEX(Mapping!$E$5:$E$20,MATCH($C7,Mapping!$A$5:$A$20,0))</f>
        <v>rod</v>
      </c>
      <c r="I7" s="5">
        <f>INDEX(Mapping!$G$30:$G$37,MATCH($B7,Mapping!$A$30:$A$37,0))</f>
        <v>3.4969740000000013E-2</v>
      </c>
      <c r="J7" s="5">
        <f>INDEX(Mapping!$H$30:$H$37,MATCH($B7,Mapping!$A$30:$A$37,0))</f>
        <v>3</v>
      </c>
      <c r="K7" s="5">
        <f>INDEX(Mapping!$H$5:$H$20,MATCH($C7,Mapping!$A$5:$A$20,0))</f>
        <v>2</v>
      </c>
      <c r="L7" s="5">
        <f>INDEX(Mapping!$E$45:$E$58,MATCH($G7,Mapping!$A$45:$A$58,0))</f>
        <v>9</v>
      </c>
      <c r="M7" s="5">
        <f>INDEX(Mapping!$D$62:$D$65,MATCH(INDEX(Mapping!$G$5:$G$20,MATCH($C7,Mapping!$A$5:$A$20,0)),Mapping!$A$62:$A$65,0))</f>
        <v>2</v>
      </c>
      <c r="N7" s="33">
        <f>INDEX(Elasticities!$F$4:$I$200,MATCH("inc|"&amp;$E7&amp;"|"&amp;$D7,Elasticities!$A$4:$A$200,0),MATCH(Settings!$C$6,Elasticities!$F$3:$I$3,0))</f>
        <v>0.7</v>
      </c>
      <c r="O7" s="33">
        <f>INDEX(Elasticities!$F$4:$I$200,MATCH("usg|"&amp;$E7&amp;"|"&amp;$D7,Elasticities!$A$4:$A$200,0),MATCH(Settings!$C$6,Elasticities!$F$3:$I$3,0))</f>
        <v>-0.4</v>
      </c>
      <c r="P7" s="33">
        <f>INDEX(Elasticities!$F$4:$I$200,MATCH("eff|"&amp;$E7&amp;"|"&amp;$D7,Elasticities!$A$4:$A$200,0),MATCH(Settings!$C$6,Elasticities!$F$3:$I$3,0))</f>
        <v>-0.4</v>
      </c>
      <c r="Q7" s="25">
        <f>INDEX(Elasticities!$F$4:$I$200,MATCH("aei|"&amp;$F7&amp;"|"&amp;$D7,Elasticities!$A$4:$A$200,0),MATCH(Settings!$C$6,Elasticities!$F$3:$I$3,0))</f>
        <v>0.01</v>
      </c>
      <c r="R7" s="5">
        <f>INDEX(Inputs_prices!$E$5:$E$16,MATCH($G7,Inputs_prices!$A$5:$A$16,0))</f>
        <v>7</v>
      </c>
      <c r="S7" s="25">
        <f>INDEX(Inputs_prices!$Q$5:$Q$16,MATCH($G7,Inputs_prices!$A$5:$A$16,0))</f>
        <v>0.14000000000000001</v>
      </c>
      <c r="T7" s="27">
        <f>INDEX(EF_GHG!$E$4:$E$1000,MATCH(Settings!$C$4&amp;"|"&amp;$B7&amp;"|"&amp;$H7,EF_GHG!$A$4:$A$1000,0))</f>
        <v>6.6178000000000001E-2</v>
      </c>
      <c r="U7" s="44">
        <f>INDEX(EnergyCons!$F$4:$F$5000,MATCH(Settings!$C$4&amp;"|"&amp;Settings!$C$7&amp;"|"&amp;$C7&amp;"|"&amp;$B7,EnergyCons!$A$4:$A$5000,0))</f>
        <v>7577.29644334562</v>
      </c>
    </row>
    <row r="8" spans="1:21" x14ac:dyDescent="0.25">
      <c r="A8" s="5" t="str">
        <f t="shared" si="0"/>
        <v>die|rod</v>
      </c>
      <c r="B8" s="6" t="s">
        <v>873</v>
      </c>
      <c r="C8" s="6" t="s">
        <v>880</v>
      </c>
      <c r="D8" s="5" t="str">
        <f>INDEX(Mapping!$D$5:$D$20,MATCH($C8,Mapping!$A$5:$A$20,0))</f>
        <v>tra</v>
      </c>
      <c r="E8" s="5" t="str">
        <f>INDEX(Mapping!$C$30:$C$37,MATCH($B8,Mapping!$A$30:$A$37,0))</f>
        <v>die</v>
      </c>
      <c r="F8" s="5" t="str">
        <f>INDEX(Mapping!$D$30:$D$37,MATCH($B8,Mapping!$A$30:$A$37,0))</f>
        <v>oil</v>
      </c>
      <c r="G8" s="5" t="str">
        <f>$B8&amp;"."&amp;IF(INDEX(Mapping!$E$30:$E$37,MATCH($B8,Mapping!$A$30:$A$37,0))="sub",INDEX(Mapping!$F$5:$F$20,MATCH($C8,Mapping!$A$5:$A$20,0)),"all")</f>
        <v>die.all</v>
      </c>
      <c r="H8" s="5" t="str">
        <f>INDEX(Mapping!$E$5:$E$20,MATCH($C8,Mapping!$A$5:$A$20,0))</f>
        <v>rod</v>
      </c>
      <c r="I8" s="5">
        <f>INDEX(Mapping!$G$30:$G$37,MATCH($B8,Mapping!$A$30:$A$37,0))</f>
        <v>3.7295190000000013E-2</v>
      </c>
      <c r="J8" s="5">
        <f>INDEX(Mapping!$H$30:$H$37,MATCH($B8,Mapping!$A$30:$A$37,0))</f>
        <v>4</v>
      </c>
      <c r="K8" s="5">
        <f>INDEX(Mapping!$H$5:$H$20,MATCH($C8,Mapping!$A$5:$A$20,0))</f>
        <v>2</v>
      </c>
      <c r="L8" s="5">
        <f>INDEX(Mapping!$E$45:$E$58,MATCH($G8,Mapping!$A$45:$A$58,0))</f>
        <v>10</v>
      </c>
      <c r="M8" s="5">
        <f>INDEX(Mapping!$D$62:$D$65,MATCH(INDEX(Mapping!$G$5:$G$20,MATCH($C8,Mapping!$A$5:$A$20,0)),Mapping!$A$62:$A$65,0))</f>
        <v>2</v>
      </c>
      <c r="N8" s="33">
        <f>INDEX(Elasticities!$F$4:$I$200,MATCH("inc|"&amp;$E8&amp;"|"&amp;$D8,Elasticities!$A$4:$A$200,0),MATCH(Settings!$C$6,Elasticities!$F$3:$I$3,0))</f>
        <v>0.6</v>
      </c>
      <c r="O8" s="33">
        <f>INDEX(Elasticities!$F$4:$I$200,MATCH("usg|"&amp;$E8&amp;"|"&amp;$D8,Elasticities!$A$4:$A$200,0),MATCH(Settings!$C$6,Elasticities!$F$3:$I$3,0))</f>
        <v>-0.3</v>
      </c>
      <c r="P8" s="33">
        <f>INDEX(Elasticities!$F$4:$I$200,MATCH("eff|"&amp;$E8&amp;"|"&amp;$D8,Elasticities!$A$4:$A$200,0),MATCH(Settings!$C$6,Elasticities!$F$3:$I$3,0))</f>
        <v>-0.3</v>
      </c>
      <c r="Q8" s="25">
        <f>INDEX(Elasticities!$F$4:$I$200,MATCH("aei|"&amp;$F8&amp;"|"&amp;$D8,Elasticities!$A$4:$A$200,0),MATCH(Settings!$C$6,Elasticities!$F$3:$I$3,0))</f>
        <v>0.01</v>
      </c>
      <c r="R8" s="5">
        <f>INDEX(Inputs_prices!$E$5:$E$16,MATCH($G8,Inputs_prices!$A$5:$A$16,0))</f>
        <v>8</v>
      </c>
      <c r="S8" s="25">
        <f>INDEX(Inputs_prices!$Q$5:$Q$16,MATCH($G8,Inputs_prices!$A$5:$A$16,0))</f>
        <v>0.14000000000000001</v>
      </c>
      <c r="T8" s="27">
        <f>INDEX(EF_GHG!$E$4:$E$1000,MATCH(Settings!$C$4&amp;"|"&amp;$B8&amp;"|"&amp;$H8,EF_GHG!$A$4:$A$1000,0))</f>
        <v>7.0808999999999997E-2</v>
      </c>
      <c r="U8" s="44">
        <f>INDEX(EnergyCons!$F$4:$F$5000,MATCH(Settings!$C$4&amp;"|"&amp;Settings!$C$7&amp;"|"&amp;$C8&amp;"|"&amp;$B8,EnergyCons!$A$4:$A$5000,0))</f>
        <v>10207.6320601434</v>
      </c>
    </row>
    <row r="9" spans="1:21" x14ac:dyDescent="0.25">
      <c r="A9" s="5" t="str">
        <f t="shared" si="0"/>
        <v>lpg|rod</v>
      </c>
      <c r="B9" s="6" t="s">
        <v>874</v>
      </c>
      <c r="C9" s="6" t="s">
        <v>880</v>
      </c>
      <c r="D9" s="5" t="str">
        <f>INDEX(Mapping!$D$5:$D$20,MATCH($C9,Mapping!$A$5:$A$20,0))</f>
        <v>tra</v>
      </c>
      <c r="E9" s="5" t="str">
        <f>INDEX(Mapping!$C$30:$C$37,MATCH($B9,Mapping!$A$30:$A$37,0))</f>
        <v>oil</v>
      </c>
      <c r="F9" s="5" t="str">
        <f>INDEX(Mapping!$D$30:$D$37,MATCH($B9,Mapping!$A$30:$A$37,0))</f>
        <v>oil</v>
      </c>
      <c r="G9" s="5" t="str">
        <f>$B9&amp;"."&amp;IF(INDEX(Mapping!$E$30:$E$37,MATCH($B9,Mapping!$A$30:$A$37,0))="sub",INDEX(Mapping!$F$5:$F$20,MATCH($C9,Mapping!$A$5:$A$20,0)),"all")</f>
        <v>lpg.all</v>
      </c>
      <c r="H9" s="5" t="str">
        <f>INDEX(Mapping!$E$5:$E$20,MATCH($C9,Mapping!$A$5:$A$20,0))</f>
        <v>rod</v>
      </c>
      <c r="I9" s="5">
        <f>INDEX(Mapping!$G$30:$G$37,MATCH($B9,Mapping!$A$30:$A$37,0))</f>
        <v>2.5779688544951249E-2</v>
      </c>
      <c r="J9" s="5">
        <f>INDEX(Mapping!$H$30:$H$37,MATCH($B9,Mapping!$A$30:$A$37,0))</f>
        <v>5</v>
      </c>
      <c r="K9" s="5">
        <f>INDEX(Mapping!$H$5:$H$20,MATCH($C9,Mapping!$A$5:$A$20,0))</f>
        <v>2</v>
      </c>
      <c r="L9" s="5">
        <f>INDEX(Mapping!$E$45:$E$58,MATCH($G9,Mapping!$A$45:$A$58,0))</f>
        <v>11</v>
      </c>
      <c r="M9" s="5">
        <f>INDEX(Mapping!$D$62:$D$65,MATCH(INDEX(Mapping!$G$5:$G$20,MATCH($C9,Mapping!$A$5:$A$20,0)),Mapping!$A$62:$A$65,0))</f>
        <v>2</v>
      </c>
      <c r="N9" s="33">
        <f>INDEX(Elasticities!$F$4:$I$200,MATCH("inc|"&amp;$E9&amp;"|"&amp;$D9,Elasticities!$A$4:$A$200,0),MATCH(Settings!$C$6,Elasticities!$F$3:$I$3,0))</f>
        <v>0.8</v>
      </c>
      <c r="O9" s="33">
        <f>INDEX(Elasticities!$F$4:$I$200,MATCH("usg|"&amp;$E9&amp;"|"&amp;$D9,Elasticities!$A$4:$A$200,0),MATCH(Settings!$C$6,Elasticities!$F$3:$I$3,0))</f>
        <v>-0.3</v>
      </c>
      <c r="P9" s="33">
        <f>INDEX(Elasticities!$F$4:$I$200,MATCH("eff|"&amp;$E9&amp;"|"&amp;$D9,Elasticities!$A$4:$A$200,0),MATCH(Settings!$C$6,Elasticities!$F$3:$I$3,0))</f>
        <v>-0.4</v>
      </c>
      <c r="Q9" s="25">
        <f>INDEX(Elasticities!$F$4:$I$200,MATCH("aei|"&amp;$F9&amp;"|"&amp;$D9,Elasticities!$A$4:$A$200,0),MATCH(Settings!$C$6,Elasticities!$F$3:$I$3,0))</f>
        <v>0.01</v>
      </c>
      <c r="R9" s="5">
        <f>INDEX(Inputs_prices!$E$5:$E$16,MATCH($G9,Inputs_prices!$A$5:$A$16,0))</f>
        <v>9</v>
      </c>
      <c r="S9" s="25">
        <f>INDEX(Inputs_prices!$Q$5:$Q$16,MATCH($G9,Inputs_prices!$A$5:$A$16,0))</f>
        <v>0.14000000000000001</v>
      </c>
      <c r="T9" s="27">
        <f>INDEX(EF_GHG!$E$4:$E$1000,MATCH(Settings!$C$4&amp;"|"&amp;$B9&amp;"|"&amp;$H9,EF_GHG!$A$4:$A$1000,0))</f>
        <v>6.8599999999999994E-2</v>
      </c>
      <c r="U9" s="44">
        <f>INDEX(EnergyCons!$F$4:$F$5000,MATCH(Settings!$C$4&amp;"|"&amp;Settings!$C$7&amp;"|"&amp;$C9&amp;"|"&amp;$B9,EnergyCons!$A$4:$A$5000,0))</f>
        <v>0</v>
      </c>
    </row>
    <row r="10" spans="1:21" x14ac:dyDescent="0.25">
      <c r="A10" s="5" t="str">
        <f t="shared" si="0"/>
        <v>ker|rod</v>
      </c>
      <c r="B10" s="6" t="s">
        <v>875</v>
      </c>
      <c r="C10" s="6" t="s">
        <v>880</v>
      </c>
      <c r="D10" s="5" t="str">
        <f>INDEX(Mapping!$D$5:$D$20,MATCH($C10,Mapping!$A$5:$A$20,0))</f>
        <v>tra</v>
      </c>
      <c r="E10" s="5" t="str">
        <f>INDEX(Mapping!$C$30:$C$37,MATCH($B10,Mapping!$A$30:$A$37,0))</f>
        <v>oil</v>
      </c>
      <c r="F10" s="5" t="str">
        <f>INDEX(Mapping!$D$30:$D$37,MATCH($B10,Mapping!$A$30:$A$37,0))</f>
        <v>oil</v>
      </c>
      <c r="G10" s="5" t="str">
        <f>$B10&amp;"."&amp;IF(INDEX(Mapping!$E$30:$E$37,MATCH($B10,Mapping!$A$30:$A$37,0))="sub",INDEX(Mapping!$F$5:$F$20,MATCH($C10,Mapping!$A$5:$A$20,0)),"all")</f>
        <v>ker.all</v>
      </c>
      <c r="H10" s="5" t="str">
        <f>INDEX(Mapping!$E$5:$E$20,MATCH($C10,Mapping!$A$5:$A$20,0))</f>
        <v>rod</v>
      </c>
      <c r="I10" s="5">
        <f>INDEX(Mapping!$G$30:$G$37,MATCH($B10,Mapping!$A$30:$A$37,0))</f>
        <v>3.7748829655107147E-2</v>
      </c>
      <c r="J10" s="5">
        <f>INDEX(Mapping!$H$30:$H$37,MATCH($B10,Mapping!$A$30:$A$37,0))</f>
        <v>6</v>
      </c>
      <c r="K10" s="5">
        <f>INDEX(Mapping!$H$5:$H$20,MATCH($C10,Mapping!$A$5:$A$20,0))</f>
        <v>2</v>
      </c>
      <c r="L10" s="5">
        <f>INDEX(Mapping!$E$45:$E$58,MATCH($G10,Mapping!$A$45:$A$58,0))</f>
        <v>12</v>
      </c>
      <c r="M10" s="5">
        <f>INDEX(Mapping!$D$62:$D$65,MATCH(INDEX(Mapping!$G$5:$G$20,MATCH($C10,Mapping!$A$5:$A$20,0)),Mapping!$A$62:$A$65,0))</f>
        <v>2</v>
      </c>
      <c r="N10" s="33">
        <f>INDEX(Elasticities!$F$4:$I$200,MATCH("inc|"&amp;$E10&amp;"|"&amp;$D10,Elasticities!$A$4:$A$200,0),MATCH(Settings!$C$6,Elasticities!$F$3:$I$3,0))</f>
        <v>0.8</v>
      </c>
      <c r="O10" s="33">
        <f>INDEX(Elasticities!$F$4:$I$200,MATCH("usg|"&amp;$E10&amp;"|"&amp;$D10,Elasticities!$A$4:$A$200,0),MATCH(Settings!$C$6,Elasticities!$F$3:$I$3,0))</f>
        <v>-0.3</v>
      </c>
      <c r="P10" s="33">
        <f>INDEX(Elasticities!$F$4:$I$200,MATCH("eff|"&amp;$E10&amp;"|"&amp;$D10,Elasticities!$A$4:$A$200,0),MATCH(Settings!$C$6,Elasticities!$F$3:$I$3,0))</f>
        <v>-0.4</v>
      </c>
      <c r="Q10" s="25">
        <f>INDEX(Elasticities!$F$4:$I$200,MATCH("aei|"&amp;$F10&amp;"|"&amp;$D10,Elasticities!$A$4:$A$200,0),MATCH(Settings!$C$6,Elasticities!$F$3:$I$3,0))</f>
        <v>0.01</v>
      </c>
      <c r="R10" s="5">
        <f>INDEX(Inputs_prices!$E$5:$E$16,MATCH($G10,Inputs_prices!$A$5:$A$16,0))</f>
        <v>10</v>
      </c>
      <c r="S10" s="25">
        <f>INDEX(Inputs_prices!$Q$5:$Q$16,MATCH($G10,Inputs_prices!$A$5:$A$16,0))</f>
        <v>0.14000000000000001</v>
      </c>
      <c r="T10" s="27">
        <f>INDEX(EF_GHG!$E$4:$E$1000,MATCH(Settings!$C$4&amp;"|"&amp;$B10&amp;"|"&amp;$H10,EF_GHG!$A$4:$A$1000,0))</f>
        <v>6.8555000000000005E-2</v>
      </c>
      <c r="U10" s="44">
        <f>INDEX(EnergyCons!$F$4:$F$5000,MATCH(Settings!$C$4&amp;"|"&amp;Settings!$C$7&amp;"|"&amp;$C10&amp;"|"&amp;$B10,EnergyCons!$A$4:$A$5000,0))</f>
        <v>0</v>
      </c>
    </row>
    <row r="11" spans="1:21" x14ac:dyDescent="0.25">
      <c r="A11" s="5" t="str">
        <f t="shared" si="0"/>
        <v>oop|rod</v>
      </c>
      <c r="B11" s="6" t="s">
        <v>876</v>
      </c>
      <c r="C11" s="6" t="s">
        <v>880</v>
      </c>
      <c r="D11" s="5" t="str">
        <f>INDEX(Mapping!$D$5:$D$20,MATCH($C11,Mapping!$A$5:$A$20,0))</f>
        <v>tra</v>
      </c>
      <c r="E11" s="5" t="str">
        <f>INDEX(Mapping!$C$30:$C$37,MATCH($B11,Mapping!$A$30:$A$37,0))</f>
        <v>oil</v>
      </c>
      <c r="F11" s="5" t="str">
        <f>INDEX(Mapping!$D$30:$D$37,MATCH($B11,Mapping!$A$30:$A$37,0))</f>
        <v>oil</v>
      </c>
      <c r="G11" s="5" t="str">
        <f>$B11&amp;"."&amp;IF(INDEX(Mapping!$E$30:$E$37,MATCH($B11,Mapping!$A$30:$A$37,0))="sub",INDEX(Mapping!$F$5:$F$20,MATCH($C11,Mapping!$A$5:$A$20,0)),"all")</f>
        <v>oop.all</v>
      </c>
      <c r="H11" s="5" t="str">
        <f>INDEX(Mapping!$E$5:$E$20,MATCH($C11,Mapping!$A$5:$A$20,0))</f>
        <v>rod</v>
      </c>
      <c r="I11" s="5">
        <f>INDEX(Mapping!$G$30:$G$37,MATCH($B11,Mapping!$A$30:$A$37,0))</f>
        <v>6.12</v>
      </c>
      <c r="J11" s="5">
        <f>INDEX(Mapping!$H$30:$H$37,MATCH($B11,Mapping!$A$30:$A$37,0))</f>
        <v>7</v>
      </c>
      <c r="K11" s="5">
        <f>INDEX(Mapping!$H$5:$H$20,MATCH($C11,Mapping!$A$5:$A$20,0))</f>
        <v>2</v>
      </c>
      <c r="L11" s="5">
        <f>INDEX(Mapping!$E$45:$E$58,MATCH($G11,Mapping!$A$45:$A$58,0))</f>
        <v>13</v>
      </c>
      <c r="M11" s="5">
        <f>INDEX(Mapping!$D$62:$D$65,MATCH(INDEX(Mapping!$G$5:$G$20,MATCH($C11,Mapping!$A$5:$A$20,0)),Mapping!$A$62:$A$65,0))</f>
        <v>2</v>
      </c>
      <c r="N11" s="33">
        <f>INDEX(Elasticities!$F$4:$I$200,MATCH("inc|"&amp;$E11&amp;"|"&amp;$D11,Elasticities!$A$4:$A$200,0),MATCH(Settings!$C$6,Elasticities!$F$3:$I$3,0))</f>
        <v>0.8</v>
      </c>
      <c r="O11" s="33">
        <f>INDEX(Elasticities!$F$4:$I$200,MATCH("usg|"&amp;$E11&amp;"|"&amp;$D11,Elasticities!$A$4:$A$200,0),MATCH(Settings!$C$6,Elasticities!$F$3:$I$3,0))</f>
        <v>-0.3</v>
      </c>
      <c r="P11" s="33">
        <f>INDEX(Elasticities!$F$4:$I$200,MATCH("eff|"&amp;$E11&amp;"|"&amp;$D11,Elasticities!$A$4:$A$200,0),MATCH(Settings!$C$6,Elasticities!$F$3:$I$3,0))</f>
        <v>-0.4</v>
      </c>
      <c r="Q11" s="25">
        <f>INDEX(Elasticities!$F$4:$I$200,MATCH("aei|"&amp;$F11&amp;"|"&amp;$D11,Elasticities!$A$4:$A$200,0),MATCH(Settings!$C$6,Elasticities!$F$3:$I$3,0))</f>
        <v>0.01</v>
      </c>
      <c r="R11" s="5">
        <f>INDEX(Inputs_prices!$E$5:$E$16,MATCH($G11,Inputs_prices!$A$5:$A$16,0))</f>
        <v>11</v>
      </c>
      <c r="S11" s="25">
        <f>INDEX(Inputs_prices!$Q$5:$Q$16,MATCH($G11,Inputs_prices!$A$5:$A$16,0))</f>
        <v>0.14000000000000001</v>
      </c>
      <c r="T11" s="27">
        <f>INDEX(EF_GHG!$E$4:$E$1000,MATCH(Settings!$C$4&amp;"|"&amp;$B11&amp;"|"&amp;$H11,EF_GHG!$A$4:$A$1000,0))</f>
        <v>7.0808999999999997E-2</v>
      </c>
      <c r="U11" s="44">
        <f>INDEX(EnergyCons!$F$4:$F$5000,MATCH(Settings!$C$4&amp;"|"&amp;Settings!$C$7&amp;"|"&amp;$C11&amp;"|"&amp;$B11,EnergyCons!$A$4:$A$5000,0))</f>
        <v>0</v>
      </c>
    </row>
    <row r="12" spans="1:21" x14ac:dyDescent="0.25">
      <c r="A12" s="5" t="str">
        <f t="shared" si="0"/>
        <v>bio|rod</v>
      </c>
      <c r="B12" s="6" t="s">
        <v>877</v>
      </c>
      <c r="C12" s="6" t="s">
        <v>880</v>
      </c>
      <c r="D12" s="5" t="str">
        <f>INDEX(Mapping!$D$5:$D$20,MATCH($C12,Mapping!$A$5:$A$20,0))</f>
        <v>tra</v>
      </c>
      <c r="E12" s="5" t="str">
        <f>INDEX(Mapping!$C$30:$C$37,MATCH($B12,Mapping!$A$30:$A$37,0))</f>
        <v>bio</v>
      </c>
      <c r="F12" s="5" t="str">
        <f>INDEX(Mapping!$D$30:$D$37,MATCH($B12,Mapping!$A$30:$A$37,0))</f>
        <v>bio</v>
      </c>
      <c r="G12" s="5" t="str">
        <f>$B12&amp;"."&amp;IF(INDEX(Mapping!$E$30:$E$37,MATCH($B12,Mapping!$A$30:$A$37,0))="sub",INDEX(Mapping!$F$5:$F$20,MATCH($C12,Mapping!$A$5:$A$20,0)),"all")</f>
        <v>bio.all</v>
      </c>
      <c r="H12" s="5" t="str">
        <f>INDEX(Mapping!$E$5:$E$20,MATCH($C12,Mapping!$A$5:$A$20,0))</f>
        <v>rod</v>
      </c>
      <c r="I12" s="5">
        <f>INDEX(Mapping!$G$30:$G$37,MATCH($B12,Mapping!$A$30:$A$37,0))</f>
        <v>1</v>
      </c>
      <c r="J12" s="5">
        <f>INDEX(Mapping!$H$30:$H$37,MATCH($B12,Mapping!$A$30:$A$37,0))</f>
        <v>8</v>
      </c>
      <c r="K12" s="5">
        <f>INDEX(Mapping!$H$5:$H$20,MATCH($C12,Mapping!$A$5:$A$20,0))</f>
        <v>2</v>
      </c>
      <c r="L12" s="5">
        <f>INDEX(Mapping!$E$45:$E$58,MATCH($G12,Mapping!$A$45:$A$58,0))</f>
        <v>14</v>
      </c>
      <c r="M12" s="5">
        <f>INDEX(Mapping!$D$62:$D$65,MATCH(INDEX(Mapping!$G$5:$G$20,MATCH($C12,Mapping!$A$5:$A$20,0)),Mapping!$A$62:$A$65,0))</f>
        <v>2</v>
      </c>
      <c r="N12" s="33">
        <f>INDEX(Elasticities!$F$4:$I$200,MATCH("inc|"&amp;$E12&amp;"|"&amp;$D12,Elasticities!$A$4:$A$200,0),MATCH(Settings!$C$6,Elasticities!$F$3:$I$3,0))</f>
        <v>0</v>
      </c>
      <c r="O12" s="33">
        <f>INDEX(Elasticities!$F$4:$I$200,MATCH("usg|"&amp;$E12&amp;"|"&amp;$D12,Elasticities!$A$4:$A$200,0),MATCH(Settings!$C$6,Elasticities!$F$3:$I$3,0))</f>
        <v>-0.3</v>
      </c>
      <c r="P12" s="33">
        <f>INDEX(Elasticities!$F$4:$I$200,MATCH("eff|"&amp;$E12&amp;"|"&amp;$D12,Elasticities!$A$4:$A$200,0),MATCH(Settings!$C$6,Elasticities!$F$3:$I$3,0))</f>
        <v>-0.2</v>
      </c>
      <c r="Q12" s="25">
        <f>INDEX(Elasticities!$F$4:$I$200,MATCH("aei|"&amp;$F12&amp;"|"&amp;$D12,Elasticities!$A$4:$A$200,0),MATCH(Settings!$C$6,Elasticities!$F$3:$I$3,0))</f>
        <v>0.01</v>
      </c>
      <c r="R12" s="5">
        <f>INDEX(Inputs_prices!$E$5:$E$16,MATCH($G12,Inputs_prices!$A$5:$A$16,0))</f>
        <v>12</v>
      </c>
      <c r="S12" s="25">
        <f>INDEX(Inputs_prices!$Q$5:$Q$16,MATCH($G12,Inputs_prices!$A$5:$A$16,0))</f>
        <v>0</v>
      </c>
      <c r="T12" s="27">
        <f>INDEX(EF_GHG!$E$4:$E$1000,MATCH(Settings!$C$4&amp;"|"&amp;$B12&amp;"|"&amp;$H12,EF_GHG!$A$4:$A$1000,0))</f>
        <v>0</v>
      </c>
      <c r="U12" s="44">
        <f>INDEX(EnergyCons!$F$4:$F$5000,MATCH(Settings!$C$4&amp;"|"&amp;Settings!$C$7&amp;"|"&amp;$C12&amp;"|"&amp;$B12,EnergyCons!$A$4:$A$5000,0))</f>
        <v>0</v>
      </c>
    </row>
    <row r="13" spans="1:21" x14ac:dyDescent="0.25">
      <c r="A13" s="5" t="str">
        <f t="shared" si="0"/>
        <v>coa|ral</v>
      </c>
      <c r="B13" s="6" t="s">
        <v>869</v>
      </c>
      <c r="C13" s="6" t="s">
        <v>881</v>
      </c>
      <c r="D13" s="5" t="str">
        <f>INDEX(Mapping!$D$5:$D$20,MATCH($C13,Mapping!$A$5:$A$20,0))</f>
        <v>tra</v>
      </c>
      <c r="E13" s="5" t="str">
        <f>INDEX(Mapping!$C$30:$C$37,MATCH($B13,Mapping!$A$30:$A$37,0))</f>
        <v>coa</v>
      </c>
      <c r="F13" s="5" t="str">
        <f>INDEX(Mapping!$D$30:$D$37,MATCH($B13,Mapping!$A$30:$A$37,0))</f>
        <v>coa</v>
      </c>
      <c r="G13" s="5" t="str">
        <f>$B13&amp;"."&amp;IF(INDEX(Mapping!$E$30:$E$37,MATCH($B13,Mapping!$A$30:$A$37,0))="sub",INDEX(Mapping!$F$5:$F$20,MATCH($C13,Mapping!$A$5:$A$20,0)),"all")</f>
        <v>coa.ind</v>
      </c>
      <c r="H13" s="5" t="str">
        <f>INDEX(Mapping!$E$5:$E$20,MATCH($C13,Mapping!$A$5:$A$20,0))</f>
        <v>rod</v>
      </c>
      <c r="I13" s="5">
        <f>INDEX(Mapping!$G$30:$G$37,MATCH($B13,Mapping!$A$30:$A$37,0))</f>
        <v>1</v>
      </c>
      <c r="J13" s="5">
        <f>INDEX(Mapping!$H$30:$H$37,MATCH($B13,Mapping!$A$30:$A$37,0))</f>
        <v>1</v>
      </c>
      <c r="K13" s="5">
        <f>INDEX(Mapping!$H$5:$H$20,MATCH($C13,Mapping!$A$5:$A$20,0))</f>
        <v>3</v>
      </c>
      <c r="L13" s="5">
        <f>INDEX(Mapping!$E$45:$E$58,MATCH($G13,Mapping!$A$45:$A$58,0))</f>
        <v>3</v>
      </c>
      <c r="M13" s="5">
        <f>INDEX(Mapping!$D$62:$D$65,MATCH(INDEX(Mapping!$G$5:$G$20,MATCH($C13,Mapping!$A$5:$A$20,0)),Mapping!$A$62:$A$65,0))</f>
        <v>2</v>
      </c>
      <c r="N13" s="33">
        <f>INDEX(Elasticities!$F$4:$I$200,MATCH("inc|"&amp;$E13&amp;"|"&amp;$D13,Elasticities!$A$4:$A$200,0),MATCH(Settings!$C$6,Elasticities!$F$3:$I$3,0))</f>
        <v>0</v>
      </c>
      <c r="O13" s="33">
        <f>INDEX(Elasticities!$F$4:$I$200,MATCH("usg|"&amp;$E13&amp;"|"&amp;$D13,Elasticities!$A$4:$A$200,0),MATCH(Settings!$C$6,Elasticities!$F$3:$I$3,0))</f>
        <v>-0.3</v>
      </c>
      <c r="P13" s="33">
        <f>INDEX(Elasticities!$F$4:$I$200,MATCH("eff|"&amp;$E13&amp;"|"&amp;$D13,Elasticities!$A$4:$A$200,0),MATCH(Settings!$C$6,Elasticities!$F$3:$I$3,0))</f>
        <v>-0.4</v>
      </c>
      <c r="Q13" s="25">
        <f>INDEX(Elasticities!$F$4:$I$200,MATCH("aei|"&amp;$F13&amp;"|"&amp;$D13,Elasticities!$A$4:$A$200,0),MATCH(Settings!$C$6,Elasticities!$F$3:$I$3,0))</f>
        <v>0.01</v>
      </c>
      <c r="R13" s="5">
        <f>INDEX(Inputs_prices!$E$5:$E$16,MATCH($G13,Inputs_prices!$A$5:$A$16,0))</f>
        <v>3</v>
      </c>
      <c r="S13" s="25">
        <f>INDEX(Inputs_prices!$Q$5:$Q$16,MATCH($G13,Inputs_prices!$A$5:$A$16,0))</f>
        <v>0</v>
      </c>
      <c r="T13" s="27">
        <f>INDEX(EF_GHG!$E$4:$E$1000,MATCH(Settings!$C$4&amp;"|"&amp;$B13&amp;"|"&amp;$H13,EF_GHG!$A$4:$A$1000,0))</f>
        <v>9.4308000000000003E-2</v>
      </c>
      <c r="U13" s="44">
        <f>INDEX(EnergyCons!$F$4:$F$5000,MATCH(Settings!$C$4&amp;"|"&amp;Settings!$C$7&amp;"|"&amp;$C13&amp;"|"&amp;$B13,EnergyCons!$A$4:$A$5000,0))</f>
        <v>0</v>
      </c>
    </row>
    <row r="14" spans="1:21" x14ac:dyDescent="0.25">
      <c r="A14" s="5" t="str">
        <f t="shared" si="0"/>
        <v>nga|ral</v>
      </c>
      <c r="B14" s="6" t="s">
        <v>871</v>
      </c>
      <c r="C14" s="6" t="s">
        <v>881</v>
      </c>
      <c r="D14" s="5" t="str">
        <f>INDEX(Mapping!$D$5:$D$20,MATCH($C14,Mapping!$A$5:$A$20,0))</f>
        <v>tra</v>
      </c>
      <c r="E14" s="5" t="str">
        <f>INDEX(Mapping!$C$30:$C$37,MATCH($B14,Mapping!$A$30:$A$37,0))</f>
        <v>nga</v>
      </c>
      <c r="F14" s="5" t="str">
        <f>INDEX(Mapping!$D$30:$D$37,MATCH($B14,Mapping!$A$30:$A$37,0))</f>
        <v>nga</v>
      </c>
      <c r="G14" s="5" t="str">
        <f>$B14&amp;"."&amp;IF(INDEX(Mapping!$E$30:$E$37,MATCH($B14,Mapping!$A$30:$A$37,0))="sub",INDEX(Mapping!$F$5:$F$20,MATCH($C14,Mapping!$A$5:$A$20,0)),"all")</f>
        <v>nga.ind</v>
      </c>
      <c r="H14" s="5" t="str">
        <f>INDEX(Mapping!$E$5:$E$20,MATCH($C14,Mapping!$A$5:$A$20,0))</f>
        <v>rod</v>
      </c>
      <c r="I14" s="5">
        <f>INDEX(Mapping!$G$30:$G$37,MATCH($B14,Mapping!$A$30:$A$37,0))</f>
        <v>1</v>
      </c>
      <c r="J14" s="5">
        <f>INDEX(Mapping!$H$30:$H$37,MATCH($B14,Mapping!$A$30:$A$37,0))</f>
        <v>2</v>
      </c>
      <c r="K14" s="5">
        <f>INDEX(Mapping!$H$5:$H$20,MATCH($C14,Mapping!$A$5:$A$20,0))</f>
        <v>3</v>
      </c>
      <c r="L14" s="5">
        <f>INDEX(Mapping!$E$45:$E$58,MATCH($G14,Mapping!$A$45:$A$58,0))</f>
        <v>6</v>
      </c>
      <c r="M14" s="5">
        <f>INDEX(Mapping!$D$62:$D$65,MATCH(INDEX(Mapping!$G$5:$G$20,MATCH($C14,Mapping!$A$5:$A$20,0)),Mapping!$A$62:$A$65,0))</f>
        <v>2</v>
      </c>
      <c r="N14" s="33">
        <f>INDEX(Elasticities!$F$4:$I$200,MATCH("inc|"&amp;$E14&amp;"|"&amp;$D14,Elasticities!$A$4:$A$200,0),MATCH(Settings!$C$6,Elasticities!$F$3:$I$3,0))</f>
        <v>0.5</v>
      </c>
      <c r="O14" s="33">
        <f>INDEX(Elasticities!$F$4:$I$200,MATCH("usg|"&amp;$E14&amp;"|"&amp;$D14,Elasticities!$A$4:$A$200,0),MATCH(Settings!$C$6,Elasticities!$F$3:$I$3,0))</f>
        <v>-0.5</v>
      </c>
      <c r="P14" s="33">
        <f>INDEX(Elasticities!$F$4:$I$200,MATCH("eff|"&amp;$E14&amp;"|"&amp;$D14,Elasticities!$A$4:$A$200,0),MATCH(Settings!$C$6,Elasticities!$F$3:$I$3,0))</f>
        <v>-0.4</v>
      </c>
      <c r="Q14" s="25">
        <f>INDEX(Elasticities!$F$4:$I$200,MATCH("aei|"&amp;$F14&amp;"|"&amp;$D14,Elasticities!$A$4:$A$200,0),MATCH(Settings!$C$6,Elasticities!$F$3:$I$3,0))</f>
        <v>0.01</v>
      </c>
      <c r="R14" s="5">
        <f>INDEX(Inputs_prices!$E$5:$E$16,MATCH($G14,Inputs_prices!$A$5:$A$16,0))</f>
        <v>6</v>
      </c>
      <c r="S14" s="25">
        <f>INDEX(Inputs_prices!$Q$5:$Q$16,MATCH($G14,Inputs_prices!$A$5:$A$16,0))</f>
        <v>0</v>
      </c>
      <c r="T14" s="27">
        <f>INDEX(EF_GHG!$E$4:$E$1000,MATCH(Settings!$C$4&amp;"|"&amp;$B14&amp;"|"&amp;$H14,EF_GHG!$A$4:$A$1000,0))</f>
        <v>5.5800000000000002E-2</v>
      </c>
      <c r="U14" s="44">
        <f>INDEX(EnergyCons!$F$4:$F$5000,MATCH(Settings!$C$4&amp;"|"&amp;Settings!$C$7&amp;"|"&amp;$C14&amp;"|"&amp;$B14,EnergyCons!$A$4:$A$5000,0))</f>
        <v>0</v>
      </c>
    </row>
    <row r="15" spans="1:21" x14ac:dyDescent="0.25">
      <c r="A15" s="5" t="str">
        <f t="shared" si="0"/>
        <v>gso|ral</v>
      </c>
      <c r="B15" s="6" t="s">
        <v>872</v>
      </c>
      <c r="C15" s="6" t="s">
        <v>881</v>
      </c>
      <c r="D15" s="5" t="str">
        <f>INDEX(Mapping!$D$5:$D$20,MATCH($C15,Mapping!$A$5:$A$20,0))</f>
        <v>tra</v>
      </c>
      <c r="E15" s="5" t="str">
        <f>INDEX(Mapping!$C$30:$C$37,MATCH($B15,Mapping!$A$30:$A$37,0))</f>
        <v>gso</v>
      </c>
      <c r="F15" s="5" t="str">
        <f>INDEX(Mapping!$D$30:$D$37,MATCH($B15,Mapping!$A$30:$A$37,0))</f>
        <v>oil</v>
      </c>
      <c r="G15" s="5" t="str">
        <f>$B15&amp;"."&amp;IF(INDEX(Mapping!$E$30:$E$37,MATCH($B15,Mapping!$A$30:$A$37,0))="sub",INDEX(Mapping!$F$5:$F$20,MATCH($C15,Mapping!$A$5:$A$20,0)),"all")</f>
        <v>gso.all</v>
      </c>
      <c r="H15" s="5" t="str">
        <f>INDEX(Mapping!$E$5:$E$20,MATCH($C15,Mapping!$A$5:$A$20,0))</f>
        <v>rod</v>
      </c>
      <c r="I15" s="5">
        <f>INDEX(Mapping!$G$30:$G$37,MATCH($B15,Mapping!$A$30:$A$37,0))</f>
        <v>3.4969740000000013E-2</v>
      </c>
      <c r="J15" s="5">
        <f>INDEX(Mapping!$H$30:$H$37,MATCH($B15,Mapping!$A$30:$A$37,0))</f>
        <v>3</v>
      </c>
      <c r="K15" s="5">
        <f>INDEX(Mapping!$H$5:$H$20,MATCH($C15,Mapping!$A$5:$A$20,0))</f>
        <v>3</v>
      </c>
      <c r="L15" s="5">
        <f>INDEX(Mapping!$E$45:$E$58,MATCH($G15,Mapping!$A$45:$A$58,0))</f>
        <v>9</v>
      </c>
      <c r="M15" s="5">
        <f>INDEX(Mapping!$D$62:$D$65,MATCH(INDEX(Mapping!$G$5:$G$20,MATCH($C15,Mapping!$A$5:$A$20,0)),Mapping!$A$62:$A$65,0))</f>
        <v>2</v>
      </c>
      <c r="N15" s="33">
        <f>INDEX(Elasticities!$F$4:$I$200,MATCH("inc|"&amp;$E15&amp;"|"&amp;$D15,Elasticities!$A$4:$A$200,0),MATCH(Settings!$C$6,Elasticities!$F$3:$I$3,0))</f>
        <v>0.7</v>
      </c>
      <c r="O15" s="33">
        <f>INDEX(Elasticities!$F$4:$I$200,MATCH("usg|"&amp;$E15&amp;"|"&amp;$D15,Elasticities!$A$4:$A$200,0),MATCH(Settings!$C$6,Elasticities!$F$3:$I$3,0))</f>
        <v>-0.4</v>
      </c>
      <c r="P15" s="33">
        <f>INDEX(Elasticities!$F$4:$I$200,MATCH("eff|"&amp;$E15&amp;"|"&amp;$D15,Elasticities!$A$4:$A$200,0),MATCH(Settings!$C$6,Elasticities!$F$3:$I$3,0))</f>
        <v>-0.4</v>
      </c>
      <c r="Q15" s="25">
        <f>INDEX(Elasticities!$F$4:$I$200,MATCH("aei|"&amp;$F15&amp;"|"&amp;$D15,Elasticities!$A$4:$A$200,0),MATCH(Settings!$C$6,Elasticities!$F$3:$I$3,0))</f>
        <v>0.01</v>
      </c>
      <c r="R15" s="5">
        <f>INDEX(Inputs_prices!$E$5:$E$16,MATCH($G15,Inputs_prices!$A$5:$A$16,0))</f>
        <v>7</v>
      </c>
      <c r="S15" s="25">
        <f>INDEX(Inputs_prices!$Q$5:$Q$16,MATCH($G15,Inputs_prices!$A$5:$A$16,0))</f>
        <v>0.14000000000000001</v>
      </c>
      <c r="T15" s="27">
        <f>INDEX(EF_GHG!$E$4:$E$1000,MATCH(Settings!$C$4&amp;"|"&amp;$B15&amp;"|"&amp;$H15,EF_GHG!$A$4:$A$1000,0))</f>
        <v>6.6178000000000001E-2</v>
      </c>
      <c r="U15" s="44">
        <f>INDEX(EnergyCons!$F$4:$F$5000,MATCH(Settings!$C$4&amp;"|"&amp;Settings!$C$7&amp;"|"&amp;$C15&amp;"|"&amp;$B15,EnergyCons!$A$4:$A$5000,0))</f>
        <v>0</v>
      </c>
    </row>
    <row r="16" spans="1:21" x14ac:dyDescent="0.25">
      <c r="A16" s="5" t="str">
        <f t="shared" si="0"/>
        <v>die|ral</v>
      </c>
      <c r="B16" s="6" t="s">
        <v>873</v>
      </c>
      <c r="C16" s="6" t="s">
        <v>881</v>
      </c>
      <c r="D16" s="5" t="str">
        <f>INDEX(Mapping!$D$5:$D$20,MATCH($C16,Mapping!$A$5:$A$20,0))</f>
        <v>tra</v>
      </c>
      <c r="E16" s="5" t="str">
        <f>INDEX(Mapping!$C$30:$C$37,MATCH($B16,Mapping!$A$30:$A$37,0))</f>
        <v>die</v>
      </c>
      <c r="F16" s="5" t="str">
        <f>INDEX(Mapping!$D$30:$D$37,MATCH($B16,Mapping!$A$30:$A$37,0))</f>
        <v>oil</v>
      </c>
      <c r="G16" s="5" t="str">
        <f>$B16&amp;"."&amp;IF(INDEX(Mapping!$E$30:$E$37,MATCH($B16,Mapping!$A$30:$A$37,0))="sub",INDEX(Mapping!$F$5:$F$20,MATCH($C16,Mapping!$A$5:$A$20,0)),"all")</f>
        <v>die.all</v>
      </c>
      <c r="H16" s="5" t="str">
        <f>INDEX(Mapping!$E$5:$E$20,MATCH($C16,Mapping!$A$5:$A$20,0))</f>
        <v>rod</v>
      </c>
      <c r="I16" s="5">
        <f>INDEX(Mapping!$G$30:$G$37,MATCH($B16,Mapping!$A$30:$A$37,0))</f>
        <v>3.7295190000000013E-2</v>
      </c>
      <c r="J16" s="5">
        <f>INDEX(Mapping!$H$30:$H$37,MATCH($B16,Mapping!$A$30:$A$37,0))</f>
        <v>4</v>
      </c>
      <c r="K16" s="5">
        <f>INDEX(Mapping!$H$5:$H$20,MATCH($C16,Mapping!$A$5:$A$20,0))</f>
        <v>3</v>
      </c>
      <c r="L16" s="5">
        <f>INDEX(Mapping!$E$45:$E$58,MATCH($G16,Mapping!$A$45:$A$58,0))</f>
        <v>10</v>
      </c>
      <c r="M16" s="5">
        <f>INDEX(Mapping!$D$62:$D$65,MATCH(INDEX(Mapping!$G$5:$G$20,MATCH($C16,Mapping!$A$5:$A$20,0)),Mapping!$A$62:$A$65,0))</f>
        <v>2</v>
      </c>
      <c r="N16" s="33">
        <f>INDEX(Elasticities!$F$4:$I$200,MATCH("inc|"&amp;$E16&amp;"|"&amp;$D16,Elasticities!$A$4:$A$200,0),MATCH(Settings!$C$6,Elasticities!$F$3:$I$3,0))</f>
        <v>0.6</v>
      </c>
      <c r="O16" s="33">
        <f>INDEX(Elasticities!$F$4:$I$200,MATCH("usg|"&amp;$E16&amp;"|"&amp;$D16,Elasticities!$A$4:$A$200,0),MATCH(Settings!$C$6,Elasticities!$F$3:$I$3,0))</f>
        <v>-0.3</v>
      </c>
      <c r="P16" s="33">
        <f>INDEX(Elasticities!$F$4:$I$200,MATCH("eff|"&amp;$E16&amp;"|"&amp;$D16,Elasticities!$A$4:$A$200,0),MATCH(Settings!$C$6,Elasticities!$F$3:$I$3,0))</f>
        <v>-0.3</v>
      </c>
      <c r="Q16" s="25">
        <f>INDEX(Elasticities!$F$4:$I$200,MATCH("aei|"&amp;$F16&amp;"|"&amp;$D16,Elasticities!$A$4:$A$200,0),MATCH(Settings!$C$6,Elasticities!$F$3:$I$3,0))</f>
        <v>0.01</v>
      </c>
      <c r="R16" s="5">
        <f>INDEX(Inputs_prices!$E$5:$E$16,MATCH($G16,Inputs_prices!$A$5:$A$16,0))</f>
        <v>8</v>
      </c>
      <c r="S16" s="25">
        <f>INDEX(Inputs_prices!$Q$5:$Q$16,MATCH($G16,Inputs_prices!$A$5:$A$16,0))</f>
        <v>0.14000000000000001</v>
      </c>
      <c r="T16" s="27">
        <f>INDEX(EF_GHG!$E$4:$E$1000,MATCH(Settings!$C$4&amp;"|"&amp;$B16&amp;"|"&amp;$H16,EF_GHG!$A$4:$A$1000,0))</f>
        <v>7.0808999999999997E-2</v>
      </c>
      <c r="U16" s="44">
        <f>INDEX(EnergyCons!$F$4:$F$5000,MATCH(Settings!$C$4&amp;"|"&amp;Settings!$C$7&amp;"|"&amp;$C16&amp;"|"&amp;$B16,EnergyCons!$A$4:$A$5000,0))</f>
        <v>0</v>
      </c>
    </row>
    <row r="17" spans="1:21" x14ac:dyDescent="0.25">
      <c r="A17" s="5" t="str">
        <f t="shared" si="0"/>
        <v>lpg|ral</v>
      </c>
      <c r="B17" s="6" t="s">
        <v>874</v>
      </c>
      <c r="C17" s="6" t="s">
        <v>881</v>
      </c>
      <c r="D17" s="5" t="str">
        <f>INDEX(Mapping!$D$5:$D$20,MATCH($C17,Mapping!$A$5:$A$20,0))</f>
        <v>tra</v>
      </c>
      <c r="E17" s="5" t="str">
        <f>INDEX(Mapping!$C$30:$C$37,MATCH($B17,Mapping!$A$30:$A$37,0))</f>
        <v>oil</v>
      </c>
      <c r="F17" s="5" t="str">
        <f>INDEX(Mapping!$D$30:$D$37,MATCH($B17,Mapping!$A$30:$A$37,0))</f>
        <v>oil</v>
      </c>
      <c r="G17" s="5" t="str">
        <f>$B17&amp;"."&amp;IF(INDEX(Mapping!$E$30:$E$37,MATCH($B17,Mapping!$A$30:$A$37,0))="sub",INDEX(Mapping!$F$5:$F$20,MATCH($C17,Mapping!$A$5:$A$20,0)),"all")</f>
        <v>lpg.all</v>
      </c>
      <c r="H17" s="5" t="str">
        <f>INDEX(Mapping!$E$5:$E$20,MATCH($C17,Mapping!$A$5:$A$20,0))</f>
        <v>rod</v>
      </c>
      <c r="I17" s="5">
        <f>INDEX(Mapping!$G$30:$G$37,MATCH($B17,Mapping!$A$30:$A$37,0))</f>
        <v>2.5779688544951249E-2</v>
      </c>
      <c r="J17" s="5">
        <f>INDEX(Mapping!$H$30:$H$37,MATCH($B17,Mapping!$A$30:$A$37,0))</f>
        <v>5</v>
      </c>
      <c r="K17" s="5">
        <f>INDEX(Mapping!$H$5:$H$20,MATCH($C17,Mapping!$A$5:$A$20,0))</f>
        <v>3</v>
      </c>
      <c r="L17" s="5">
        <f>INDEX(Mapping!$E$45:$E$58,MATCH($G17,Mapping!$A$45:$A$58,0))</f>
        <v>11</v>
      </c>
      <c r="M17" s="5">
        <f>INDEX(Mapping!$D$62:$D$65,MATCH(INDEX(Mapping!$G$5:$G$20,MATCH($C17,Mapping!$A$5:$A$20,0)),Mapping!$A$62:$A$65,0))</f>
        <v>2</v>
      </c>
      <c r="N17" s="33">
        <f>INDEX(Elasticities!$F$4:$I$200,MATCH("inc|"&amp;$E17&amp;"|"&amp;$D17,Elasticities!$A$4:$A$200,0),MATCH(Settings!$C$6,Elasticities!$F$3:$I$3,0))</f>
        <v>0.8</v>
      </c>
      <c r="O17" s="33">
        <f>INDEX(Elasticities!$F$4:$I$200,MATCH("usg|"&amp;$E17&amp;"|"&amp;$D17,Elasticities!$A$4:$A$200,0),MATCH(Settings!$C$6,Elasticities!$F$3:$I$3,0))</f>
        <v>-0.3</v>
      </c>
      <c r="P17" s="33">
        <f>INDEX(Elasticities!$F$4:$I$200,MATCH("eff|"&amp;$E17&amp;"|"&amp;$D17,Elasticities!$A$4:$A$200,0),MATCH(Settings!$C$6,Elasticities!$F$3:$I$3,0))</f>
        <v>-0.4</v>
      </c>
      <c r="Q17" s="25">
        <f>INDEX(Elasticities!$F$4:$I$200,MATCH("aei|"&amp;$F17&amp;"|"&amp;$D17,Elasticities!$A$4:$A$200,0),MATCH(Settings!$C$6,Elasticities!$F$3:$I$3,0))</f>
        <v>0.01</v>
      </c>
      <c r="R17" s="5">
        <f>INDEX(Inputs_prices!$E$5:$E$16,MATCH($G17,Inputs_prices!$A$5:$A$16,0))</f>
        <v>9</v>
      </c>
      <c r="S17" s="25">
        <f>INDEX(Inputs_prices!$Q$5:$Q$16,MATCH($G17,Inputs_prices!$A$5:$A$16,0))</f>
        <v>0.14000000000000001</v>
      </c>
      <c r="T17" s="27">
        <f>INDEX(EF_GHG!$E$4:$E$1000,MATCH(Settings!$C$4&amp;"|"&amp;$B17&amp;"|"&amp;$H17,EF_GHG!$A$4:$A$1000,0))</f>
        <v>6.8599999999999994E-2</v>
      </c>
      <c r="U17" s="44">
        <f>INDEX(EnergyCons!$F$4:$F$5000,MATCH(Settings!$C$4&amp;"|"&amp;Settings!$C$7&amp;"|"&amp;$C17&amp;"|"&amp;$B17,EnergyCons!$A$4:$A$5000,0))</f>
        <v>0</v>
      </c>
    </row>
    <row r="18" spans="1:21" x14ac:dyDescent="0.25">
      <c r="A18" s="5" t="str">
        <f t="shared" si="0"/>
        <v>ker|ral</v>
      </c>
      <c r="B18" s="6" t="s">
        <v>875</v>
      </c>
      <c r="C18" s="6" t="s">
        <v>881</v>
      </c>
      <c r="D18" s="5" t="str">
        <f>INDEX(Mapping!$D$5:$D$20,MATCH($C18,Mapping!$A$5:$A$20,0))</f>
        <v>tra</v>
      </c>
      <c r="E18" s="5" t="str">
        <f>INDEX(Mapping!$C$30:$C$37,MATCH($B18,Mapping!$A$30:$A$37,0))</f>
        <v>oil</v>
      </c>
      <c r="F18" s="5" t="str">
        <f>INDEX(Mapping!$D$30:$D$37,MATCH($B18,Mapping!$A$30:$A$37,0))</f>
        <v>oil</v>
      </c>
      <c r="G18" s="5" t="str">
        <f>$B18&amp;"."&amp;IF(INDEX(Mapping!$E$30:$E$37,MATCH($B18,Mapping!$A$30:$A$37,0))="sub",INDEX(Mapping!$F$5:$F$20,MATCH($C18,Mapping!$A$5:$A$20,0)),"all")</f>
        <v>ker.all</v>
      </c>
      <c r="H18" s="5" t="str">
        <f>INDEX(Mapping!$E$5:$E$20,MATCH($C18,Mapping!$A$5:$A$20,0))</f>
        <v>rod</v>
      </c>
      <c r="I18" s="5">
        <f>INDEX(Mapping!$G$30:$G$37,MATCH($B18,Mapping!$A$30:$A$37,0))</f>
        <v>3.7748829655107147E-2</v>
      </c>
      <c r="J18" s="5">
        <f>INDEX(Mapping!$H$30:$H$37,MATCH($B18,Mapping!$A$30:$A$37,0))</f>
        <v>6</v>
      </c>
      <c r="K18" s="5">
        <f>INDEX(Mapping!$H$5:$H$20,MATCH($C18,Mapping!$A$5:$A$20,0))</f>
        <v>3</v>
      </c>
      <c r="L18" s="5">
        <f>INDEX(Mapping!$E$45:$E$58,MATCH($G18,Mapping!$A$45:$A$58,0))</f>
        <v>12</v>
      </c>
      <c r="M18" s="5">
        <f>INDEX(Mapping!$D$62:$D$65,MATCH(INDEX(Mapping!$G$5:$G$20,MATCH($C18,Mapping!$A$5:$A$20,0)),Mapping!$A$62:$A$65,0))</f>
        <v>2</v>
      </c>
      <c r="N18" s="33">
        <f>INDEX(Elasticities!$F$4:$I$200,MATCH("inc|"&amp;$E18&amp;"|"&amp;$D18,Elasticities!$A$4:$A$200,0),MATCH(Settings!$C$6,Elasticities!$F$3:$I$3,0))</f>
        <v>0.8</v>
      </c>
      <c r="O18" s="33">
        <f>INDEX(Elasticities!$F$4:$I$200,MATCH("usg|"&amp;$E18&amp;"|"&amp;$D18,Elasticities!$A$4:$A$200,0),MATCH(Settings!$C$6,Elasticities!$F$3:$I$3,0))</f>
        <v>-0.3</v>
      </c>
      <c r="P18" s="33">
        <f>INDEX(Elasticities!$F$4:$I$200,MATCH("eff|"&amp;$E18&amp;"|"&amp;$D18,Elasticities!$A$4:$A$200,0),MATCH(Settings!$C$6,Elasticities!$F$3:$I$3,0))</f>
        <v>-0.4</v>
      </c>
      <c r="Q18" s="25">
        <f>INDEX(Elasticities!$F$4:$I$200,MATCH("aei|"&amp;$F18&amp;"|"&amp;$D18,Elasticities!$A$4:$A$200,0),MATCH(Settings!$C$6,Elasticities!$F$3:$I$3,0))</f>
        <v>0.01</v>
      </c>
      <c r="R18" s="5">
        <f>INDEX(Inputs_prices!$E$5:$E$16,MATCH($G18,Inputs_prices!$A$5:$A$16,0))</f>
        <v>10</v>
      </c>
      <c r="S18" s="25">
        <f>INDEX(Inputs_prices!$Q$5:$Q$16,MATCH($G18,Inputs_prices!$A$5:$A$16,0))</f>
        <v>0.14000000000000001</v>
      </c>
      <c r="T18" s="27">
        <f>INDEX(EF_GHG!$E$4:$E$1000,MATCH(Settings!$C$4&amp;"|"&amp;$B18&amp;"|"&amp;$H18,EF_GHG!$A$4:$A$1000,0))</f>
        <v>6.8555000000000005E-2</v>
      </c>
      <c r="U18" s="44">
        <f>INDEX(EnergyCons!$F$4:$F$5000,MATCH(Settings!$C$4&amp;"|"&amp;Settings!$C$7&amp;"|"&amp;$C18&amp;"|"&amp;$B18,EnergyCons!$A$4:$A$5000,0))</f>
        <v>0</v>
      </c>
    </row>
    <row r="19" spans="1:21" x14ac:dyDescent="0.25">
      <c r="A19" s="5" t="str">
        <f t="shared" si="0"/>
        <v>oop|ral</v>
      </c>
      <c r="B19" s="6" t="s">
        <v>876</v>
      </c>
      <c r="C19" s="6" t="s">
        <v>881</v>
      </c>
      <c r="D19" s="5" t="str">
        <f>INDEX(Mapping!$D$5:$D$20,MATCH($C19,Mapping!$A$5:$A$20,0))</f>
        <v>tra</v>
      </c>
      <c r="E19" s="5" t="str">
        <f>INDEX(Mapping!$C$30:$C$37,MATCH($B19,Mapping!$A$30:$A$37,0))</f>
        <v>oil</v>
      </c>
      <c r="F19" s="5" t="str">
        <f>INDEX(Mapping!$D$30:$D$37,MATCH($B19,Mapping!$A$30:$A$37,0))</f>
        <v>oil</v>
      </c>
      <c r="G19" s="5" t="str">
        <f>$B19&amp;"."&amp;IF(INDEX(Mapping!$E$30:$E$37,MATCH($B19,Mapping!$A$30:$A$37,0))="sub",INDEX(Mapping!$F$5:$F$20,MATCH($C19,Mapping!$A$5:$A$20,0)),"all")</f>
        <v>oop.all</v>
      </c>
      <c r="H19" s="5" t="str">
        <f>INDEX(Mapping!$E$5:$E$20,MATCH($C19,Mapping!$A$5:$A$20,0))</f>
        <v>rod</v>
      </c>
      <c r="I19" s="5">
        <f>INDEX(Mapping!$G$30:$G$37,MATCH($B19,Mapping!$A$30:$A$37,0))</f>
        <v>6.12</v>
      </c>
      <c r="J19" s="5">
        <f>INDEX(Mapping!$H$30:$H$37,MATCH($B19,Mapping!$A$30:$A$37,0))</f>
        <v>7</v>
      </c>
      <c r="K19" s="5">
        <f>INDEX(Mapping!$H$5:$H$20,MATCH($C19,Mapping!$A$5:$A$20,0))</f>
        <v>3</v>
      </c>
      <c r="L19" s="5">
        <f>INDEX(Mapping!$E$45:$E$58,MATCH($G19,Mapping!$A$45:$A$58,0))</f>
        <v>13</v>
      </c>
      <c r="M19" s="5">
        <f>INDEX(Mapping!$D$62:$D$65,MATCH(INDEX(Mapping!$G$5:$G$20,MATCH($C19,Mapping!$A$5:$A$20,0)),Mapping!$A$62:$A$65,0))</f>
        <v>2</v>
      </c>
      <c r="N19" s="33">
        <f>INDEX(Elasticities!$F$4:$I$200,MATCH("inc|"&amp;$E19&amp;"|"&amp;$D19,Elasticities!$A$4:$A$200,0),MATCH(Settings!$C$6,Elasticities!$F$3:$I$3,0))</f>
        <v>0.8</v>
      </c>
      <c r="O19" s="33">
        <f>INDEX(Elasticities!$F$4:$I$200,MATCH("usg|"&amp;$E19&amp;"|"&amp;$D19,Elasticities!$A$4:$A$200,0),MATCH(Settings!$C$6,Elasticities!$F$3:$I$3,0))</f>
        <v>-0.3</v>
      </c>
      <c r="P19" s="33">
        <f>INDEX(Elasticities!$F$4:$I$200,MATCH("eff|"&amp;$E19&amp;"|"&amp;$D19,Elasticities!$A$4:$A$200,0),MATCH(Settings!$C$6,Elasticities!$F$3:$I$3,0))</f>
        <v>-0.4</v>
      </c>
      <c r="Q19" s="25">
        <f>INDEX(Elasticities!$F$4:$I$200,MATCH("aei|"&amp;$F19&amp;"|"&amp;$D19,Elasticities!$A$4:$A$200,0),MATCH(Settings!$C$6,Elasticities!$F$3:$I$3,0))</f>
        <v>0.01</v>
      </c>
      <c r="R19" s="5">
        <f>INDEX(Inputs_prices!$E$5:$E$16,MATCH($G19,Inputs_prices!$A$5:$A$16,0))</f>
        <v>11</v>
      </c>
      <c r="S19" s="25">
        <f>INDEX(Inputs_prices!$Q$5:$Q$16,MATCH($G19,Inputs_prices!$A$5:$A$16,0))</f>
        <v>0.14000000000000001</v>
      </c>
      <c r="T19" s="27">
        <f>INDEX(EF_GHG!$E$4:$E$1000,MATCH(Settings!$C$4&amp;"|"&amp;$B19&amp;"|"&amp;$H19,EF_GHG!$A$4:$A$1000,0))</f>
        <v>7.0808999999999997E-2</v>
      </c>
      <c r="U19" s="44">
        <f>INDEX(EnergyCons!$F$4:$F$5000,MATCH(Settings!$C$4&amp;"|"&amp;Settings!$C$7&amp;"|"&amp;$C19&amp;"|"&amp;$B19,EnergyCons!$A$4:$A$5000,0))</f>
        <v>0</v>
      </c>
    </row>
    <row r="20" spans="1:21" x14ac:dyDescent="0.25">
      <c r="A20" s="5" t="str">
        <f t="shared" si="0"/>
        <v>bio|ral</v>
      </c>
      <c r="B20" s="6" t="s">
        <v>877</v>
      </c>
      <c r="C20" s="6" t="s">
        <v>881</v>
      </c>
      <c r="D20" s="5" t="str">
        <f>INDEX(Mapping!$D$5:$D$20,MATCH($C20,Mapping!$A$5:$A$20,0))</f>
        <v>tra</v>
      </c>
      <c r="E20" s="5" t="str">
        <f>INDEX(Mapping!$C$30:$C$37,MATCH($B20,Mapping!$A$30:$A$37,0))</f>
        <v>bio</v>
      </c>
      <c r="F20" s="5" t="str">
        <f>INDEX(Mapping!$D$30:$D$37,MATCH($B20,Mapping!$A$30:$A$37,0))</f>
        <v>bio</v>
      </c>
      <c r="G20" s="5" t="str">
        <f>$B20&amp;"."&amp;IF(INDEX(Mapping!$E$30:$E$37,MATCH($B20,Mapping!$A$30:$A$37,0))="sub",INDEX(Mapping!$F$5:$F$20,MATCH($C20,Mapping!$A$5:$A$20,0)),"all")</f>
        <v>bio.all</v>
      </c>
      <c r="H20" s="5" t="str">
        <f>INDEX(Mapping!$E$5:$E$20,MATCH($C20,Mapping!$A$5:$A$20,0))</f>
        <v>rod</v>
      </c>
      <c r="I20" s="5">
        <f>INDEX(Mapping!$G$30:$G$37,MATCH($B20,Mapping!$A$30:$A$37,0))</f>
        <v>1</v>
      </c>
      <c r="J20" s="5">
        <f>INDEX(Mapping!$H$30:$H$37,MATCH($B20,Mapping!$A$30:$A$37,0))</f>
        <v>8</v>
      </c>
      <c r="K20" s="5">
        <f>INDEX(Mapping!$H$5:$H$20,MATCH($C20,Mapping!$A$5:$A$20,0))</f>
        <v>3</v>
      </c>
      <c r="L20" s="5">
        <f>INDEX(Mapping!$E$45:$E$58,MATCH($G20,Mapping!$A$45:$A$58,0))</f>
        <v>14</v>
      </c>
      <c r="M20" s="5">
        <f>INDEX(Mapping!$D$62:$D$65,MATCH(INDEX(Mapping!$G$5:$G$20,MATCH($C20,Mapping!$A$5:$A$20,0)),Mapping!$A$62:$A$65,0))</f>
        <v>2</v>
      </c>
      <c r="N20" s="33">
        <f>INDEX(Elasticities!$F$4:$I$200,MATCH("inc|"&amp;$E20&amp;"|"&amp;$D20,Elasticities!$A$4:$A$200,0),MATCH(Settings!$C$6,Elasticities!$F$3:$I$3,0))</f>
        <v>0</v>
      </c>
      <c r="O20" s="33">
        <f>INDEX(Elasticities!$F$4:$I$200,MATCH("usg|"&amp;$E20&amp;"|"&amp;$D20,Elasticities!$A$4:$A$200,0),MATCH(Settings!$C$6,Elasticities!$F$3:$I$3,0))</f>
        <v>-0.3</v>
      </c>
      <c r="P20" s="33">
        <f>INDEX(Elasticities!$F$4:$I$200,MATCH("eff|"&amp;$E20&amp;"|"&amp;$D20,Elasticities!$A$4:$A$200,0),MATCH(Settings!$C$6,Elasticities!$F$3:$I$3,0))</f>
        <v>-0.2</v>
      </c>
      <c r="Q20" s="25">
        <f>INDEX(Elasticities!$F$4:$I$200,MATCH("aei|"&amp;$F20&amp;"|"&amp;$D20,Elasticities!$A$4:$A$200,0),MATCH(Settings!$C$6,Elasticities!$F$3:$I$3,0))</f>
        <v>0.01</v>
      </c>
      <c r="R20" s="5">
        <f>INDEX(Inputs_prices!$E$5:$E$16,MATCH($G20,Inputs_prices!$A$5:$A$16,0))</f>
        <v>12</v>
      </c>
      <c r="S20" s="25">
        <f>INDEX(Inputs_prices!$Q$5:$Q$16,MATCH($G20,Inputs_prices!$A$5:$A$16,0))</f>
        <v>0</v>
      </c>
      <c r="T20" s="27">
        <f>INDEX(EF_GHG!$E$4:$E$1000,MATCH(Settings!$C$4&amp;"|"&amp;$B20&amp;"|"&amp;$H20,EF_GHG!$A$4:$A$1000,0))</f>
        <v>0</v>
      </c>
      <c r="U20" s="44">
        <f>INDEX(EnergyCons!$F$4:$F$5000,MATCH(Settings!$C$4&amp;"|"&amp;Settings!$C$7&amp;"|"&amp;$C20&amp;"|"&amp;$B20,EnergyCons!$A$4:$A$5000,0))</f>
        <v>0</v>
      </c>
    </row>
    <row r="21" spans="1:21" x14ac:dyDescent="0.25">
      <c r="A21" s="5" t="str">
        <f t="shared" si="0"/>
        <v>coa|avi</v>
      </c>
      <c r="B21" s="6" t="s">
        <v>869</v>
      </c>
      <c r="C21" s="6" t="s">
        <v>882</v>
      </c>
      <c r="D21" s="5" t="str">
        <f>INDEX(Mapping!$D$5:$D$20,MATCH($C21,Mapping!$A$5:$A$20,0))</f>
        <v>tra</v>
      </c>
      <c r="E21" s="5" t="str">
        <f>INDEX(Mapping!$C$30:$C$37,MATCH($B21,Mapping!$A$30:$A$37,0))</f>
        <v>coa</v>
      </c>
      <c r="F21" s="5" t="str">
        <f>INDEX(Mapping!$D$30:$D$37,MATCH($B21,Mapping!$A$30:$A$37,0))</f>
        <v>coa</v>
      </c>
      <c r="G21" s="5" t="str">
        <f>$B21&amp;"."&amp;IF(INDEX(Mapping!$E$30:$E$37,MATCH($B21,Mapping!$A$30:$A$37,0))="sub",INDEX(Mapping!$F$5:$F$20,MATCH($C21,Mapping!$A$5:$A$20,0)),"all")</f>
        <v>coa.ind</v>
      </c>
      <c r="H21" s="5" t="str">
        <f>INDEX(Mapping!$E$5:$E$20,MATCH($C21,Mapping!$A$5:$A$20,0))</f>
        <v>rod</v>
      </c>
      <c r="I21" s="5">
        <f>INDEX(Mapping!$G$30:$G$37,MATCH($B21,Mapping!$A$30:$A$37,0))</f>
        <v>1</v>
      </c>
      <c r="J21" s="5">
        <f>INDEX(Mapping!$H$30:$H$37,MATCH($B21,Mapping!$A$30:$A$37,0))</f>
        <v>1</v>
      </c>
      <c r="K21" s="5">
        <f>INDEX(Mapping!$H$5:$H$20,MATCH($C21,Mapping!$A$5:$A$20,0))</f>
        <v>4</v>
      </c>
      <c r="L21" s="5">
        <f>INDEX(Mapping!$E$45:$E$58,MATCH($G21,Mapping!$A$45:$A$58,0))</f>
        <v>3</v>
      </c>
      <c r="M21" s="5">
        <f>INDEX(Mapping!$D$62:$D$65,MATCH(INDEX(Mapping!$G$5:$G$20,MATCH($C21,Mapping!$A$5:$A$20,0)),Mapping!$A$62:$A$65,0))</f>
        <v>2</v>
      </c>
      <c r="N21" s="33">
        <f>INDEX(Elasticities!$F$4:$I$200,MATCH("inc|"&amp;$E21&amp;"|"&amp;$D21,Elasticities!$A$4:$A$200,0),MATCH(Settings!$C$6,Elasticities!$F$3:$I$3,0))</f>
        <v>0</v>
      </c>
      <c r="O21" s="33">
        <f>INDEX(Elasticities!$F$4:$I$200,MATCH("usg|"&amp;$E21&amp;"|"&amp;$D21,Elasticities!$A$4:$A$200,0),MATCH(Settings!$C$6,Elasticities!$F$3:$I$3,0))</f>
        <v>-0.3</v>
      </c>
      <c r="P21" s="33">
        <f>INDEX(Elasticities!$F$4:$I$200,MATCH("eff|"&amp;$E21&amp;"|"&amp;$D21,Elasticities!$A$4:$A$200,0),MATCH(Settings!$C$6,Elasticities!$F$3:$I$3,0))</f>
        <v>-0.4</v>
      </c>
      <c r="Q21" s="25">
        <f>INDEX(Elasticities!$F$4:$I$200,MATCH("aei|"&amp;$F21&amp;"|"&amp;$D21,Elasticities!$A$4:$A$200,0),MATCH(Settings!$C$6,Elasticities!$F$3:$I$3,0))</f>
        <v>0.01</v>
      </c>
      <c r="R21" s="5">
        <f>INDEX(Inputs_prices!$E$5:$E$16,MATCH($G21,Inputs_prices!$A$5:$A$16,0))</f>
        <v>3</v>
      </c>
      <c r="S21" s="25">
        <f>INDEX(Inputs_prices!$Q$5:$Q$16,MATCH($G21,Inputs_prices!$A$5:$A$16,0))</f>
        <v>0</v>
      </c>
      <c r="T21" s="27">
        <f>INDEX(EF_GHG!$E$4:$E$1000,MATCH(Settings!$C$4&amp;"|"&amp;$B21&amp;"|"&amp;$H21,EF_GHG!$A$4:$A$1000,0))</f>
        <v>9.4308000000000003E-2</v>
      </c>
      <c r="U21" s="44">
        <f>INDEX(EnergyCons!$F$4:$F$5000,MATCH(Settings!$C$4&amp;"|"&amp;Settings!$C$7&amp;"|"&amp;$C21&amp;"|"&amp;$B21,EnergyCons!$A$4:$A$5000,0))</f>
        <v>0</v>
      </c>
    </row>
    <row r="22" spans="1:21" x14ac:dyDescent="0.25">
      <c r="A22" s="5" t="str">
        <f t="shared" si="0"/>
        <v>nga|avi</v>
      </c>
      <c r="B22" s="6" t="s">
        <v>871</v>
      </c>
      <c r="C22" s="6" t="s">
        <v>882</v>
      </c>
      <c r="D22" s="5" t="str">
        <f>INDEX(Mapping!$D$5:$D$20,MATCH($C22,Mapping!$A$5:$A$20,0))</f>
        <v>tra</v>
      </c>
      <c r="E22" s="5" t="str">
        <f>INDEX(Mapping!$C$30:$C$37,MATCH($B22,Mapping!$A$30:$A$37,0))</f>
        <v>nga</v>
      </c>
      <c r="F22" s="5" t="str">
        <f>INDEX(Mapping!$D$30:$D$37,MATCH($B22,Mapping!$A$30:$A$37,0))</f>
        <v>nga</v>
      </c>
      <c r="G22" s="5" t="str">
        <f>$B22&amp;"."&amp;IF(INDEX(Mapping!$E$30:$E$37,MATCH($B22,Mapping!$A$30:$A$37,0))="sub",INDEX(Mapping!$F$5:$F$20,MATCH($C22,Mapping!$A$5:$A$20,0)),"all")</f>
        <v>nga.ind</v>
      </c>
      <c r="H22" s="5" t="str">
        <f>INDEX(Mapping!$E$5:$E$20,MATCH($C22,Mapping!$A$5:$A$20,0))</f>
        <v>rod</v>
      </c>
      <c r="I22" s="5">
        <f>INDEX(Mapping!$G$30:$G$37,MATCH($B22,Mapping!$A$30:$A$37,0))</f>
        <v>1</v>
      </c>
      <c r="J22" s="5">
        <f>INDEX(Mapping!$H$30:$H$37,MATCH($B22,Mapping!$A$30:$A$37,0))</f>
        <v>2</v>
      </c>
      <c r="K22" s="5">
        <f>INDEX(Mapping!$H$5:$H$20,MATCH($C22,Mapping!$A$5:$A$20,0))</f>
        <v>4</v>
      </c>
      <c r="L22" s="5">
        <f>INDEX(Mapping!$E$45:$E$58,MATCH($G22,Mapping!$A$45:$A$58,0))</f>
        <v>6</v>
      </c>
      <c r="M22" s="5">
        <f>INDEX(Mapping!$D$62:$D$65,MATCH(INDEX(Mapping!$G$5:$G$20,MATCH($C22,Mapping!$A$5:$A$20,0)),Mapping!$A$62:$A$65,0))</f>
        <v>2</v>
      </c>
      <c r="N22" s="33">
        <f>INDEX(Elasticities!$F$4:$I$200,MATCH("inc|"&amp;$E22&amp;"|"&amp;$D22,Elasticities!$A$4:$A$200,0),MATCH(Settings!$C$6,Elasticities!$F$3:$I$3,0))</f>
        <v>0.5</v>
      </c>
      <c r="O22" s="33">
        <f>INDEX(Elasticities!$F$4:$I$200,MATCH("usg|"&amp;$E22&amp;"|"&amp;$D22,Elasticities!$A$4:$A$200,0),MATCH(Settings!$C$6,Elasticities!$F$3:$I$3,0))</f>
        <v>-0.5</v>
      </c>
      <c r="P22" s="33">
        <f>INDEX(Elasticities!$F$4:$I$200,MATCH("eff|"&amp;$E22&amp;"|"&amp;$D22,Elasticities!$A$4:$A$200,0),MATCH(Settings!$C$6,Elasticities!$F$3:$I$3,0))</f>
        <v>-0.4</v>
      </c>
      <c r="Q22" s="25">
        <f>INDEX(Elasticities!$F$4:$I$200,MATCH("aei|"&amp;$F22&amp;"|"&amp;$D22,Elasticities!$A$4:$A$200,0),MATCH(Settings!$C$6,Elasticities!$F$3:$I$3,0))</f>
        <v>0.01</v>
      </c>
      <c r="R22" s="5">
        <f>INDEX(Inputs_prices!$E$5:$E$16,MATCH($G22,Inputs_prices!$A$5:$A$16,0))</f>
        <v>6</v>
      </c>
      <c r="S22" s="25">
        <f>INDEX(Inputs_prices!$Q$5:$Q$16,MATCH($G22,Inputs_prices!$A$5:$A$16,0))</f>
        <v>0</v>
      </c>
      <c r="T22" s="27">
        <f>INDEX(EF_GHG!$E$4:$E$1000,MATCH(Settings!$C$4&amp;"|"&amp;$B22&amp;"|"&amp;$H22,EF_GHG!$A$4:$A$1000,0))</f>
        <v>5.5800000000000002E-2</v>
      </c>
      <c r="U22" s="44">
        <f>INDEX(EnergyCons!$F$4:$F$5000,MATCH(Settings!$C$4&amp;"|"&amp;Settings!$C$7&amp;"|"&amp;$C22&amp;"|"&amp;$B22,EnergyCons!$A$4:$A$5000,0))</f>
        <v>0</v>
      </c>
    </row>
    <row r="23" spans="1:21" x14ac:dyDescent="0.25">
      <c r="A23" s="5" t="str">
        <f t="shared" si="0"/>
        <v>gso|avi</v>
      </c>
      <c r="B23" s="6" t="s">
        <v>872</v>
      </c>
      <c r="C23" s="6" t="s">
        <v>882</v>
      </c>
      <c r="D23" s="5" t="str">
        <f>INDEX(Mapping!$D$5:$D$20,MATCH($C23,Mapping!$A$5:$A$20,0))</f>
        <v>tra</v>
      </c>
      <c r="E23" s="5" t="str">
        <f>INDEX(Mapping!$C$30:$C$37,MATCH($B23,Mapping!$A$30:$A$37,0))</f>
        <v>gso</v>
      </c>
      <c r="F23" s="5" t="str">
        <f>INDEX(Mapping!$D$30:$D$37,MATCH($B23,Mapping!$A$30:$A$37,0))</f>
        <v>oil</v>
      </c>
      <c r="G23" s="5" t="str">
        <f>$B23&amp;"."&amp;IF(INDEX(Mapping!$E$30:$E$37,MATCH($B23,Mapping!$A$30:$A$37,0))="sub",INDEX(Mapping!$F$5:$F$20,MATCH($C23,Mapping!$A$5:$A$20,0)),"all")</f>
        <v>gso.all</v>
      </c>
      <c r="H23" s="5" t="str">
        <f>INDEX(Mapping!$E$5:$E$20,MATCH($C23,Mapping!$A$5:$A$20,0))</f>
        <v>rod</v>
      </c>
      <c r="I23" s="5">
        <f>INDEX(Mapping!$G$30:$G$37,MATCH($B23,Mapping!$A$30:$A$37,0))</f>
        <v>3.4969740000000013E-2</v>
      </c>
      <c r="J23" s="5">
        <f>INDEX(Mapping!$H$30:$H$37,MATCH($B23,Mapping!$A$30:$A$37,0))</f>
        <v>3</v>
      </c>
      <c r="K23" s="5">
        <f>INDEX(Mapping!$H$5:$H$20,MATCH($C23,Mapping!$A$5:$A$20,0))</f>
        <v>4</v>
      </c>
      <c r="L23" s="5">
        <f>INDEX(Mapping!$E$45:$E$58,MATCH($G23,Mapping!$A$45:$A$58,0))</f>
        <v>9</v>
      </c>
      <c r="M23" s="5">
        <f>INDEX(Mapping!$D$62:$D$65,MATCH(INDEX(Mapping!$G$5:$G$20,MATCH($C23,Mapping!$A$5:$A$20,0)),Mapping!$A$62:$A$65,0))</f>
        <v>2</v>
      </c>
      <c r="N23" s="33">
        <f>INDEX(Elasticities!$F$4:$I$200,MATCH("inc|"&amp;$E23&amp;"|"&amp;$D23,Elasticities!$A$4:$A$200,0),MATCH(Settings!$C$6,Elasticities!$F$3:$I$3,0))</f>
        <v>0.7</v>
      </c>
      <c r="O23" s="33">
        <f>INDEX(Elasticities!$F$4:$I$200,MATCH("usg|"&amp;$E23&amp;"|"&amp;$D23,Elasticities!$A$4:$A$200,0),MATCH(Settings!$C$6,Elasticities!$F$3:$I$3,0))</f>
        <v>-0.4</v>
      </c>
      <c r="P23" s="33">
        <f>INDEX(Elasticities!$F$4:$I$200,MATCH("eff|"&amp;$E23&amp;"|"&amp;$D23,Elasticities!$A$4:$A$200,0),MATCH(Settings!$C$6,Elasticities!$F$3:$I$3,0))</f>
        <v>-0.4</v>
      </c>
      <c r="Q23" s="25">
        <f>INDEX(Elasticities!$F$4:$I$200,MATCH("aei|"&amp;$F23&amp;"|"&amp;$D23,Elasticities!$A$4:$A$200,0),MATCH(Settings!$C$6,Elasticities!$F$3:$I$3,0))</f>
        <v>0.01</v>
      </c>
      <c r="R23" s="5">
        <f>INDEX(Inputs_prices!$E$5:$E$16,MATCH($G23,Inputs_prices!$A$5:$A$16,0))</f>
        <v>7</v>
      </c>
      <c r="S23" s="25">
        <f>INDEX(Inputs_prices!$Q$5:$Q$16,MATCH($G23,Inputs_prices!$A$5:$A$16,0))</f>
        <v>0.14000000000000001</v>
      </c>
      <c r="T23" s="27">
        <f>INDEX(EF_GHG!$E$4:$E$1000,MATCH(Settings!$C$4&amp;"|"&amp;$B23&amp;"|"&amp;$H23,EF_GHG!$A$4:$A$1000,0))</f>
        <v>6.6178000000000001E-2</v>
      </c>
      <c r="U23" s="44">
        <f>INDEX(EnergyCons!$F$4:$F$5000,MATCH(Settings!$C$4&amp;"|"&amp;Settings!$C$7&amp;"|"&amp;$C23&amp;"|"&amp;$B23,EnergyCons!$A$4:$A$5000,0))</f>
        <v>0</v>
      </c>
    </row>
    <row r="24" spans="1:21" x14ac:dyDescent="0.25">
      <c r="A24" s="5" t="str">
        <f t="shared" si="0"/>
        <v>die|avi</v>
      </c>
      <c r="B24" s="6" t="s">
        <v>873</v>
      </c>
      <c r="C24" s="6" t="s">
        <v>882</v>
      </c>
      <c r="D24" s="5" t="str">
        <f>INDEX(Mapping!$D$5:$D$20,MATCH($C24,Mapping!$A$5:$A$20,0))</f>
        <v>tra</v>
      </c>
      <c r="E24" s="5" t="str">
        <f>INDEX(Mapping!$C$30:$C$37,MATCH($B24,Mapping!$A$30:$A$37,0))</f>
        <v>die</v>
      </c>
      <c r="F24" s="5" t="str">
        <f>INDEX(Mapping!$D$30:$D$37,MATCH($B24,Mapping!$A$30:$A$37,0))</f>
        <v>oil</v>
      </c>
      <c r="G24" s="5" t="str">
        <f>$B24&amp;"."&amp;IF(INDEX(Mapping!$E$30:$E$37,MATCH($B24,Mapping!$A$30:$A$37,0))="sub",INDEX(Mapping!$F$5:$F$20,MATCH($C24,Mapping!$A$5:$A$20,0)),"all")</f>
        <v>die.all</v>
      </c>
      <c r="H24" s="5" t="str">
        <f>INDEX(Mapping!$E$5:$E$20,MATCH($C24,Mapping!$A$5:$A$20,0))</f>
        <v>rod</v>
      </c>
      <c r="I24" s="5">
        <f>INDEX(Mapping!$G$30:$G$37,MATCH($B24,Mapping!$A$30:$A$37,0))</f>
        <v>3.7295190000000013E-2</v>
      </c>
      <c r="J24" s="5">
        <f>INDEX(Mapping!$H$30:$H$37,MATCH($B24,Mapping!$A$30:$A$37,0))</f>
        <v>4</v>
      </c>
      <c r="K24" s="5">
        <f>INDEX(Mapping!$H$5:$H$20,MATCH($C24,Mapping!$A$5:$A$20,0))</f>
        <v>4</v>
      </c>
      <c r="L24" s="5">
        <f>INDEX(Mapping!$E$45:$E$58,MATCH($G24,Mapping!$A$45:$A$58,0))</f>
        <v>10</v>
      </c>
      <c r="M24" s="5">
        <f>INDEX(Mapping!$D$62:$D$65,MATCH(INDEX(Mapping!$G$5:$G$20,MATCH($C24,Mapping!$A$5:$A$20,0)),Mapping!$A$62:$A$65,0))</f>
        <v>2</v>
      </c>
      <c r="N24" s="33">
        <f>INDEX(Elasticities!$F$4:$I$200,MATCH("inc|"&amp;$E24&amp;"|"&amp;$D24,Elasticities!$A$4:$A$200,0),MATCH(Settings!$C$6,Elasticities!$F$3:$I$3,0))</f>
        <v>0.6</v>
      </c>
      <c r="O24" s="33">
        <f>INDEX(Elasticities!$F$4:$I$200,MATCH("usg|"&amp;$E24&amp;"|"&amp;$D24,Elasticities!$A$4:$A$200,0),MATCH(Settings!$C$6,Elasticities!$F$3:$I$3,0))</f>
        <v>-0.3</v>
      </c>
      <c r="P24" s="33">
        <f>INDEX(Elasticities!$F$4:$I$200,MATCH("eff|"&amp;$E24&amp;"|"&amp;$D24,Elasticities!$A$4:$A$200,0),MATCH(Settings!$C$6,Elasticities!$F$3:$I$3,0))</f>
        <v>-0.3</v>
      </c>
      <c r="Q24" s="25">
        <f>INDEX(Elasticities!$F$4:$I$200,MATCH("aei|"&amp;$F24&amp;"|"&amp;$D24,Elasticities!$A$4:$A$200,0),MATCH(Settings!$C$6,Elasticities!$F$3:$I$3,0))</f>
        <v>0.01</v>
      </c>
      <c r="R24" s="5">
        <f>INDEX(Inputs_prices!$E$5:$E$16,MATCH($G24,Inputs_prices!$A$5:$A$16,0))</f>
        <v>8</v>
      </c>
      <c r="S24" s="25">
        <f>INDEX(Inputs_prices!$Q$5:$Q$16,MATCH($G24,Inputs_prices!$A$5:$A$16,0))</f>
        <v>0.14000000000000001</v>
      </c>
      <c r="T24" s="27">
        <f>INDEX(EF_GHG!$E$4:$E$1000,MATCH(Settings!$C$4&amp;"|"&amp;$B24&amp;"|"&amp;$H24,EF_GHG!$A$4:$A$1000,0))</f>
        <v>7.0808999999999997E-2</v>
      </c>
      <c r="U24" s="44">
        <f>INDEX(EnergyCons!$F$4:$F$5000,MATCH(Settings!$C$4&amp;"|"&amp;Settings!$C$7&amp;"|"&amp;$C24&amp;"|"&amp;$B24,EnergyCons!$A$4:$A$5000,0))</f>
        <v>0</v>
      </c>
    </row>
    <row r="25" spans="1:21" x14ac:dyDescent="0.25">
      <c r="A25" s="5" t="str">
        <f t="shared" si="0"/>
        <v>lpg|avi</v>
      </c>
      <c r="B25" s="6" t="s">
        <v>874</v>
      </c>
      <c r="C25" s="6" t="s">
        <v>882</v>
      </c>
      <c r="D25" s="5" t="str">
        <f>INDEX(Mapping!$D$5:$D$20,MATCH($C25,Mapping!$A$5:$A$20,0))</f>
        <v>tra</v>
      </c>
      <c r="E25" s="5" t="str">
        <f>INDEX(Mapping!$C$30:$C$37,MATCH($B25,Mapping!$A$30:$A$37,0))</f>
        <v>oil</v>
      </c>
      <c r="F25" s="5" t="str">
        <f>INDEX(Mapping!$D$30:$D$37,MATCH($B25,Mapping!$A$30:$A$37,0))</f>
        <v>oil</v>
      </c>
      <c r="G25" s="5" t="str">
        <f>$B25&amp;"."&amp;IF(INDEX(Mapping!$E$30:$E$37,MATCH($B25,Mapping!$A$30:$A$37,0))="sub",INDEX(Mapping!$F$5:$F$20,MATCH($C25,Mapping!$A$5:$A$20,0)),"all")</f>
        <v>lpg.all</v>
      </c>
      <c r="H25" s="5" t="str">
        <f>INDEX(Mapping!$E$5:$E$20,MATCH($C25,Mapping!$A$5:$A$20,0))</f>
        <v>rod</v>
      </c>
      <c r="I25" s="5">
        <f>INDEX(Mapping!$G$30:$G$37,MATCH($B25,Mapping!$A$30:$A$37,0))</f>
        <v>2.5779688544951249E-2</v>
      </c>
      <c r="J25" s="5">
        <f>INDEX(Mapping!$H$30:$H$37,MATCH($B25,Mapping!$A$30:$A$37,0))</f>
        <v>5</v>
      </c>
      <c r="K25" s="5">
        <f>INDEX(Mapping!$H$5:$H$20,MATCH($C25,Mapping!$A$5:$A$20,0))</f>
        <v>4</v>
      </c>
      <c r="L25" s="5">
        <f>INDEX(Mapping!$E$45:$E$58,MATCH($G25,Mapping!$A$45:$A$58,0))</f>
        <v>11</v>
      </c>
      <c r="M25" s="5">
        <f>INDEX(Mapping!$D$62:$D$65,MATCH(INDEX(Mapping!$G$5:$G$20,MATCH($C25,Mapping!$A$5:$A$20,0)),Mapping!$A$62:$A$65,0))</f>
        <v>2</v>
      </c>
      <c r="N25" s="33">
        <f>INDEX(Elasticities!$F$4:$I$200,MATCH("inc|"&amp;$E25&amp;"|"&amp;$D25,Elasticities!$A$4:$A$200,0),MATCH(Settings!$C$6,Elasticities!$F$3:$I$3,0))</f>
        <v>0.8</v>
      </c>
      <c r="O25" s="33">
        <f>INDEX(Elasticities!$F$4:$I$200,MATCH("usg|"&amp;$E25&amp;"|"&amp;$D25,Elasticities!$A$4:$A$200,0),MATCH(Settings!$C$6,Elasticities!$F$3:$I$3,0))</f>
        <v>-0.3</v>
      </c>
      <c r="P25" s="33">
        <f>INDEX(Elasticities!$F$4:$I$200,MATCH("eff|"&amp;$E25&amp;"|"&amp;$D25,Elasticities!$A$4:$A$200,0),MATCH(Settings!$C$6,Elasticities!$F$3:$I$3,0))</f>
        <v>-0.4</v>
      </c>
      <c r="Q25" s="25">
        <f>INDEX(Elasticities!$F$4:$I$200,MATCH("aei|"&amp;$F25&amp;"|"&amp;$D25,Elasticities!$A$4:$A$200,0),MATCH(Settings!$C$6,Elasticities!$F$3:$I$3,0))</f>
        <v>0.01</v>
      </c>
      <c r="R25" s="5">
        <f>INDEX(Inputs_prices!$E$5:$E$16,MATCH($G25,Inputs_prices!$A$5:$A$16,0))</f>
        <v>9</v>
      </c>
      <c r="S25" s="25">
        <f>INDEX(Inputs_prices!$Q$5:$Q$16,MATCH($G25,Inputs_prices!$A$5:$A$16,0))</f>
        <v>0.14000000000000001</v>
      </c>
      <c r="T25" s="27">
        <f>INDEX(EF_GHG!$E$4:$E$1000,MATCH(Settings!$C$4&amp;"|"&amp;$B25&amp;"|"&amp;$H25,EF_GHG!$A$4:$A$1000,0))</f>
        <v>6.8599999999999994E-2</v>
      </c>
      <c r="U25" s="44">
        <f>INDEX(EnergyCons!$F$4:$F$5000,MATCH(Settings!$C$4&amp;"|"&amp;Settings!$C$7&amp;"|"&amp;$C25&amp;"|"&amp;$B25,EnergyCons!$A$4:$A$5000,0))</f>
        <v>0</v>
      </c>
    </row>
    <row r="26" spans="1:21" x14ac:dyDescent="0.25">
      <c r="A26" s="5" t="str">
        <f t="shared" si="0"/>
        <v>ker|avi</v>
      </c>
      <c r="B26" s="6" t="s">
        <v>875</v>
      </c>
      <c r="C26" s="6" t="s">
        <v>882</v>
      </c>
      <c r="D26" s="5" t="str">
        <f>INDEX(Mapping!$D$5:$D$20,MATCH($C26,Mapping!$A$5:$A$20,0))</f>
        <v>tra</v>
      </c>
      <c r="E26" s="5" t="str">
        <f>INDEX(Mapping!$C$30:$C$37,MATCH($B26,Mapping!$A$30:$A$37,0))</f>
        <v>oil</v>
      </c>
      <c r="F26" s="5" t="str">
        <f>INDEX(Mapping!$D$30:$D$37,MATCH($B26,Mapping!$A$30:$A$37,0))</f>
        <v>oil</v>
      </c>
      <c r="G26" s="5" t="str">
        <f>$B26&amp;"."&amp;IF(INDEX(Mapping!$E$30:$E$37,MATCH($B26,Mapping!$A$30:$A$37,0))="sub",INDEX(Mapping!$F$5:$F$20,MATCH($C26,Mapping!$A$5:$A$20,0)),"all")</f>
        <v>ker.all</v>
      </c>
      <c r="H26" s="5" t="str">
        <f>INDEX(Mapping!$E$5:$E$20,MATCH($C26,Mapping!$A$5:$A$20,0))</f>
        <v>rod</v>
      </c>
      <c r="I26" s="5">
        <f>INDEX(Mapping!$G$30:$G$37,MATCH($B26,Mapping!$A$30:$A$37,0))</f>
        <v>3.7748829655107147E-2</v>
      </c>
      <c r="J26" s="5">
        <f>INDEX(Mapping!$H$30:$H$37,MATCH($B26,Mapping!$A$30:$A$37,0))</f>
        <v>6</v>
      </c>
      <c r="K26" s="5">
        <f>INDEX(Mapping!$H$5:$H$20,MATCH($C26,Mapping!$A$5:$A$20,0))</f>
        <v>4</v>
      </c>
      <c r="L26" s="5">
        <f>INDEX(Mapping!$E$45:$E$58,MATCH($G26,Mapping!$A$45:$A$58,0))</f>
        <v>12</v>
      </c>
      <c r="M26" s="5">
        <f>INDEX(Mapping!$D$62:$D$65,MATCH(INDEX(Mapping!$G$5:$G$20,MATCH($C26,Mapping!$A$5:$A$20,0)),Mapping!$A$62:$A$65,0))</f>
        <v>2</v>
      </c>
      <c r="N26" s="33">
        <f>INDEX(Elasticities!$F$4:$I$200,MATCH("inc|"&amp;$E26&amp;"|"&amp;$D26,Elasticities!$A$4:$A$200,0),MATCH(Settings!$C$6,Elasticities!$F$3:$I$3,0))</f>
        <v>0.8</v>
      </c>
      <c r="O26" s="33">
        <f>INDEX(Elasticities!$F$4:$I$200,MATCH("usg|"&amp;$E26&amp;"|"&amp;$D26,Elasticities!$A$4:$A$200,0),MATCH(Settings!$C$6,Elasticities!$F$3:$I$3,0))</f>
        <v>-0.3</v>
      </c>
      <c r="P26" s="33">
        <f>INDEX(Elasticities!$F$4:$I$200,MATCH("eff|"&amp;$E26&amp;"|"&amp;$D26,Elasticities!$A$4:$A$200,0),MATCH(Settings!$C$6,Elasticities!$F$3:$I$3,0))</f>
        <v>-0.4</v>
      </c>
      <c r="Q26" s="25">
        <f>INDEX(Elasticities!$F$4:$I$200,MATCH("aei|"&amp;$F26&amp;"|"&amp;$D26,Elasticities!$A$4:$A$200,0),MATCH(Settings!$C$6,Elasticities!$F$3:$I$3,0))</f>
        <v>0.01</v>
      </c>
      <c r="R26" s="5">
        <f>INDEX(Inputs_prices!$E$5:$E$16,MATCH($G26,Inputs_prices!$A$5:$A$16,0))</f>
        <v>10</v>
      </c>
      <c r="S26" s="25">
        <f>INDEX(Inputs_prices!$Q$5:$Q$16,MATCH($G26,Inputs_prices!$A$5:$A$16,0))</f>
        <v>0.14000000000000001</v>
      </c>
      <c r="T26" s="27">
        <f>INDEX(EF_GHG!$E$4:$E$1000,MATCH(Settings!$C$4&amp;"|"&amp;$B26&amp;"|"&amp;$H26,EF_GHG!$A$4:$A$1000,0))</f>
        <v>6.8555000000000005E-2</v>
      </c>
      <c r="U26" s="44">
        <f>INDEX(EnergyCons!$F$4:$F$5000,MATCH(Settings!$C$4&amp;"|"&amp;Settings!$C$7&amp;"|"&amp;$C26&amp;"|"&amp;$B26,EnergyCons!$A$4:$A$5000,0))</f>
        <v>0</v>
      </c>
    </row>
    <row r="27" spans="1:21" x14ac:dyDescent="0.25">
      <c r="A27" s="5" t="str">
        <f t="shared" si="0"/>
        <v>oop|avi</v>
      </c>
      <c r="B27" s="6" t="s">
        <v>876</v>
      </c>
      <c r="C27" s="6" t="s">
        <v>882</v>
      </c>
      <c r="D27" s="5" t="str">
        <f>INDEX(Mapping!$D$5:$D$20,MATCH($C27,Mapping!$A$5:$A$20,0))</f>
        <v>tra</v>
      </c>
      <c r="E27" s="5" t="str">
        <f>INDEX(Mapping!$C$30:$C$37,MATCH($B27,Mapping!$A$30:$A$37,0))</f>
        <v>oil</v>
      </c>
      <c r="F27" s="5" t="str">
        <f>INDEX(Mapping!$D$30:$D$37,MATCH($B27,Mapping!$A$30:$A$37,0))</f>
        <v>oil</v>
      </c>
      <c r="G27" s="5" t="str">
        <f>$B27&amp;"."&amp;IF(INDEX(Mapping!$E$30:$E$37,MATCH($B27,Mapping!$A$30:$A$37,0))="sub",INDEX(Mapping!$F$5:$F$20,MATCH($C27,Mapping!$A$5:$A$20,0)),"all")</f>
        <v>oop.all</v>
      </c>
      <c r="H27" s="5" t="str">
        <f>INDEX(Mapping!$E$5:$E$20,MATCH($C27,Mapping!$A$5:$A$20,0))</f>
        <v>rod</v>
      </c>
      <c r="I27" s="5">
        <f>INDEX(Mapping!$G$30:$G$37,MATCH($B27,Mapping!$A$30:$A$37,0))</f>
        <v>6.12</v>
      </c>
      <c r="J27" s="5">
        <f>INDEX(Mapping!$H$30:$H$37,MATCH($B27,Mapping!$A$30:$A$37,0))</f>
        <v>7</v>
      </c>
      <c r="K27" s="5">
        <f>INDEX(Mapping!$H$5:$H$20,MATCH($C27,Mapping!$A$5:$A$20,0))</f>
        <v>4</v>
      </c>
      <c r="L27" s="5">
        <f>INDEX(Mapping!$E$45:$E$58,MATCH($G27,Mapping!$A$45:$A$58,0))</f>
        <v>13</v>
      </c>
      <c r="M27" s="5">
        <f>INDEX(Mapping!$D$62:$D$65,MATCH(INDEX(Mapping!$G$5:$G$20,MATCH($C27,Mapping!$A$5:$A$20,0)),Mapping!$A$62:$A$65,0))</f>
        <v>2</v>
      </c>
      <c r="N27" s="33">
        <f>INDEX(Elasticities!$F$4:$I$200,MATCH("inc|"&amp;$E27&amp;"|"&amp;$D27,Elasticities!$A$4:$A$200,0),MATCH(Settings!$C$6,Elasticities!$F$3:$I$3,0))</f>
        <v>0.8</v>
      </c>
      <c r="O27" s="33">
        <f>INDEX(Elasticities!$F$4:$I$200,MATCH("usg|"&amp;$E27&amp;"|"&amp;$D27,Elasticities!$A$4:$A$200,0),MATCH(Settings!$C$6,Elasticities!$F$3:$I$3,0))</f>
        <v>-0.3</v>
      </c>
      <c r="P27" s="33">
        <f>INDEX(Elasticities!$F$4:$I$200,MATCH("eff|"&amp;$E27&amp;"|"&amp;$D27,Elasticities!$A$4:$A$200,0),MATCH(Settings!$C$6,Elasticities!$F$3:$I$3,0))</f>
        <v>-0.4</v>
      </c>
      <c r="Q27" s="25">
        <f>INDEX(Elasticities!$F$4:$I$200,MATCH("aei|"&amp;$F27&amp;"|"&amp;$D27,Elasticities!$A$4:$A$200,0),MATCH(Settings!$C$6,Elasticities!$F$3:$I$3,0))</f>
        <v>0.01</v>
      </c>
      <c r="R27" s="5">
        <f>INDEX(Inputs_prices!$E$5:$E$16,MATCH($G27,Inputs_prices!$A$5:$A$16,0))</f>
        <v>11</v>
      </c>
      <c r="S27" s="25">
        <f>INDEX(Inputs_prices!$Q$5:$Q$16,MATCH($G27,Inputs_prices!$A$5:$A$16,0))</f>
        <v>0.14000000000000001</v>
      </c>
      <c r="T27" s="27">
        <f>INDEX(EF_GHG!$E$4:$E$1000,MATCH(Settings!$C$4&amp;"|"&amp;$B27&amp;"|"&amp;$H27,EF_GHG!$A$4:$A$1000,0))</f>
        <v>7.0808999999999997E-2</v>
      </c>
      <c r="U27" s="44">
        <f>INDEX(EnergyCons!$F$4:$F$5000,MATCH(Settings!$C$4&amp;"|"&amp;Settings!$C$7&amp;"|"&amp;$C27&amp;"|"&amp;$B27,EnergyCons!$A$4:$A$5000,0))</f>
        <v>0</v>
      </c>
    </row>
    <row r="28" spans="1:21" x14ac:dyDescent="0.25">
      <c r="A28" s="5" t="str">
        <f t="shared" si="0"/>
        <v>bio|avi</v>
      </c>
      <c r="B28" s="6" t="s">
        <v>877</v>
      </c>
      <c r="C28" s="6" t="s">
        <v>882</v>
      </c>
      <c r="D28" s="5" t="str">
        <f>INDEX(Mapping!$D$5:$D$20,MATCH($C28,Mapping!$A$5:$A$20,0))</f>
        <v>tra</v>
      </c>
      <c r="E28" s="5" t="str">
        <f>INDEX(Mapping!$C$30:$C$37,MATCH($B28,Mapping!$A$30:$A$37,0))</f>
        <v>bio</v>
      </c>
      <c r="F28" s="5" t="str">
        <f>INDEX(Mapping!$D$30:$D$37,MATCH($B28,Mapping!$A$30:$A$37,0))</f>
        <v>bio</v>
      </c>
      <c r="G28" s="5" t="str">
        <f>$B28&amp;"."&amp;IF(INDEX(Mapping!$E$30:$E$37,MATCH($B28,Mapping!$A$30:$A$37,0))="sub",INDEX(Mapping!$F$5:$F$20,MATCH($C28,Mapping!$A$5:$A$20,0)),"all")</f>
        <v>bio.all</v>
      </c>
      <c r="H28" s="5" t="str">
        <f>INDEX(Mapping!$E$5:$E$20,MATCH($C28,Mapping!$A$5:$A$20,0))</f>
        <v>rod</v>
      </c>
      <c r="I28" s="5">
        <f>INDEX(Mapping!$G$30:$G$37,MATCH($B28,Mapping!$A$30:$A$37,0))</f>
        <v>1</v>
      </c>
      <c r="J28" s="5">
        <f>INDEX(Mapping!$H$30:$H$37,MATCH($B28,Mapping!$A$30:$A$37,0))</f>
        <v>8</v>
      </c>
      <c r="K28" s="5">
        <f>INDEX(Mapping!$H$5:$H$20,MATCH($C28,Mapping!$A$5:$A$20,0))</f>
        <v>4</v>
      </c>
      <c r="L28" s="5">
        <f>INDEX(Mapping!$E$45:$E$58,MATCH($G28,Mapping!$A$45:$A$58,0))</f>
        <v>14</v>
      </c>
      <c r="M28" s="5">
        <f>INDEX(Mapping!$D$62:$D$65,MATCH(INDEX(Mapping!$G$5:$G$20,MATCH($C28,Mapping!$A$5:$A$20,0)),Mapping!$A$62:$A$65,0))</f>
        <v>2</v>
      </c>
      <c r="N28" s="33">
        <f>INDEX(Elasticities!$F$4:$I$200,MATCH("inc|"&amp;$E28&amp;"|"&amp;$D28,Elasticities!$A$4:$A$200,0),MATCH(Settings!$C$6,Elasticities!$F$3:$I$3,0))</f>
        <v>0</v>
      </c>
      <c r="O28" s="33">
        <f>INDEX(Elasticities!$F$4:$I$200,MATCH("usg|"&amp;$E28&amp;"|"&amp;$D28,Elasticities!$A$4:$A$200,0),MATCH(Settings!$C$6,Elasticities!$F$3:$I$3,0))</f>
        <v>-0.3</v>
      </c>
      <c r="P28" s="33">
        <f>INDEX(Elasticities!$F$4:$I$200,MATCH("eff|"&amp;$E28&amp;"|"&amp;$D28,Elasticities!$A$4:$A$200,0),MATCH(Settings!$C$6,Elasticities!$F$3:$I$3,0))</f>
        <v>-0.2</v>
      </c>
      <c r="Q28" s="25">
        <f>INDEX(Elasticities!$F$4:$I$200,MATCH("aei|"&amp;$F28&amp;"|"&amp;$D28,Elasticities!$A$4:$A$200,0),MATCH(Settings!$C$6,Elasticities!$F$3:$I$3,0))</f>
        <v>0.01</v>
      </c>
      <c r="R28" s="5">
        <f>INDEX(Inputs_prices!$E$5:$E$16,MATCH($G28,Inputs_prices!$A$5:$A$16,0))</f>
        <v>12</v>
      </c>
      <c r="S28" s="25">
        <f>INDEX(Inputs_prices!$Q$5:$Q$16,MATCH($G28,Inputs_prices!$A$5:$A$16,0))</f>
        <v>0</v>
      </c>
      <c r="T28" s="27">
        <f>INDEX(EF_GHG!$E$4:$E$1000,MATCH(Settings!$C$4&amp;"|"&amp;$B28&amp;"|"&amp;$H28,EF_GHG!$A$4:$A$1000,0))</f>
        <v>0</v>
      </c>
      <c r="U28" s="44">
        <f>INDEX(EnergyCons!$F$4:$F$5000,MATCH(Settings!$C$4&amp;"|"&amp;Settings!$C$7&amp;"|"&amp;$C28&amp;"|"&amp;$B28,EnergyCons!$A$4:$A$5000,0))</f>
        <v>0</v>
      </c>
    </row>
    <row r="29" spans="1:21" x14ac:dyDescent="0.25">
      <c r="A29" s="5" t="str">
        <f t="shared" si="0"/>
        <v>coa|nav</v>
      </c>
      <c r="B29" s="6" t="s">
        <v>869</v>
      </c>
      <c r="C29" s="6" t="s">
        <v>883</v>
      </c>
      <c r="D29" s="5" t="str">
        <f>INDEX(Mapping!$D$5:$D$20,MATCH($C29,Mapping!$A$5:$A$20,0))</f>
        <v>tra</v>
      </c>
      <c r="E29" s="5" t="str">
        <f>INDEX(Mapping!$C$30:$C$37,MATCH($B29,Mapping!$A$30:$A$37,0))</f>
        <v>coa</v>
      </c>
      <c r="F29" s="5" t="str">
        <f>INDEX(Mapping!$D$30:$D$37,MATCH($B29,Mapping!$A$30:$A$37,0))</f>
        <v>coa</v>
      </c>
      <c r="G29" s="5" t="str">
        <f>$B29&amp;"."&amp;IF(INDEX(Mapping!$E$30:$E$37,MATCH($B29,Mapping!$A$30:$A$37,0))="sub",INDEX(Mapping!$F$5:$F$20,MATCH($C29,Mapping!$A$5:$A$20,0)),"all")</f>
        <v>coa.ind</v>
      </c>
      <c r="H29" s="5" t="str">
        <f>INDEX(Mapping!$E$5:$E$20,MATCH($C29,Mapping!$A$5:$A$20,0))</f>
        <v>rod</v>
      </c>
      <c r="I29" s="5">
        <f>INDEX(Mapping!$G$30:$G$37,MATCH($B29,Mapping!$A$30:$A$37,0))</f>
        <v>1</v>
      </c>
      <c r="J29" s="5">
        <f>INDEX(Mapping!$H$30:$H$37,MATCH($B29,Mapping!$A$30:$A$37,0))</f>
        <v>1</v>
      </c>
      <c r="K29" s="5">
        <f>INDEX(Mapping!$H$5:$H$20,MATCH($C29,Mapping!$A$5:$A$20,0))</f>
        <v>5</v>
      </c>
      <c r="L29" s="5">
        <f>INDEX(Mapping!$E$45:$E$58,MATCH($G29,Mapping!$A$45:$A$58,0))</f>
        <v>3</v>
      </c>
      <c r="M29" s="5">
        <f>INDEX(Mapping!$D$62:$D$65,MATCH(INDEX(Mapping!$G$5:$G$20,MATCH($C29,Mapping!$A$5:$A$20,0)),Mapping!$A$62:$A$65,0))</f>
        <v>2</v>
      </c>
      <c r="N29" s="33">
        <f>INDEX(Elasticities!$F$4:$I$200,MATCH("inc|"&amp;$E29&amp;"|"&amp;$D29,Elasticities!$A$4:$A$200,0),MATCH(Settings!$C$6,Elasticities!$F$3:$I$3,0))</f>
        <v>0</v>
      </c>
      <c r="O29" s="33">
        <f>INDEX(Elasticities!$F$4:$I$200,MATCH("usg|"&amp;$E29&amp;"|"&amp;$D29,Elasticities!$A$4:$A$200,0),MATCH(Settings!$C$6,Elasticities!$F$3:$I$3,0))</f>
        <v>-0.3</v>
      </c>
      <c r="P29" s="33">
        <f>INDEX(Elasticities!$F$4:$I$200,MATCH("eff|"&amp;$E29&amp;"|"&amp;$D29,Elasticities!$A$4:$A$200,0),MATCH(Settings!$C$6,Elasticities!$F$3:$I$3,0))</f>
        <v>-0.4</v>
      </c>
      <c r="Q29" s="25">
        <f>INDEX(Elasticities!$F$4:$I$200,MATCH("aei|"&amp;$F29&amp;"|"&amp;$D29,Elasticities!$A$4:$A$200,0),MATCH(Settings!$C$6,Elasticities!$F$3:$I$3,0))</f>
        <v>0.01</v>
      </c>
      <c r="R29" s="5">
        <f>INDEX(Inputs_prices!$E$5:$E$16,MATCH($G29,Inputs_prices!$A$5:$A$16,0))</f>
        <v>3</v>
      </c>
      <c r="S29" s="25">
        <f>INDEX(Inputs_prices!$Q$5:$Q$16,MATCH($G29,Inputs_prices!$A$5:$A$16,0))</f>
        <v>0</v>
      </c>
      <c r="T29" s="27">
        <f>INDEX(EF_GHG!$E$4:$E$1000,MATCH(Settings!$C$4&amp;"|"&amp;$B29&amp;"|"&amp;$H29,EF_GHG!$A$4:$A$1000,0))</f>
        <v>9.4308000000000003E-2</v>
      </c>
      <c r="U29" s="44">
        <f>INDEX(EnergyCons!$F$4:$F$5000,MATCH(Settings!$C$4&amp;"|"&amp;Settings!$C$7&amp;"|"&amp;$C29&amp;"|"&amp;$B29,EnergyCons!$A$4:$A$5000,0))</f>
        <v>0</v>
      </c>
    </row>
    <row r="30" spans="1:21" x14ac:dyDescent="0.25">
      <c r="A30" s="5" t="str">
        <f t="shared" si="0"/>
        <v>nga|nav</v>
      </c>
      <c r="B30" s="6" t="s">
        <v>871</v>
      </c>
      <c r="C30" s="6" t="s">
        <v>883</v>
      </c>
      <c r="D30" s="5" t="str">
        <f>INDEX(Mapping!$D$5:$D$20,MATCH($C30,Mapping!$A$5:$A$20,0))</f>
        <v>tra</v>
      </c>
      <c r="E30" s="5" t="str">
        <f>INDEX(Mapping!$C$30:$C$37,MATCH($B30,Mapping!$A$30:$A$37,0))</f>
        <v>nga</v>
      </c>
      <c r="F30" s="5" t="str">
        <f>INDEX(Mapping!$D$30:$D$37,MATCH($B30,Mapping!$A$30:$A$37,0))</f>
        <v>nga</v>
      </c>
      <c r="G30" s="5" t="str">
        <f>$B30&amp;"."&amp;IF(INDEX(Mapping!$E$30:$E$37,MATCH($B30,Mapping!$A$30:$A$37,0))="sub",INDEX(Mapping!$F$5:$F$20,MATCH($C30,Mapping!$A$5:$A$20,0)),"all")</f>
        <v>nga.ind</v>
      </c>
      <c r="H30" s="5" t="str">
        <f>INDEX(Mapping!$E$5:$E$20,MATCH($C30,Mapping!$A$5:$A$20,0))</f>
        <v>rod</v>
      </c>
      <c r="I30" s="5">
        <f>INDEX(Mapping!$G$30:$G$37,MATCH($B30,Mapping!$A$30:$A$37,0))</f>
        <v>1</v>
      </c>
      <c r="J30" s="5">
        <f>INDEX(Mapping!$H$30:$H$37,MATCH($B30,Mapping!$A$30:$A$37,0))</f>
        <v>2</v>
      </c>
      <c r="K30" s="5">
        <f>INDEX(Mapping!$H$5:$H$20,MATCH($C30,Mapping!$A$5:$A$20,0))</f>
        <v>5</v>
      </c>
      <c r="L30" s="5">
        <f>INDEX(Mapping!$E$45:$E$58,MATCH($G30,Mapping!$A$45:$A$58,0))</f>
        <v>6</v>
      </c>
      <c r="M30" s="5">
        <f>INDEX(Mapping!$D$62:$D$65,MATCH(INDEX(Mapping!$G$5:$G$20,MATCH($C30,Mapping!$A$5:$A$20,0)),Mapping!$A$62:$A$65,0))</f>
        <v>2</v>
      </c>
      <c r="N30" s="33">
        <f>INDEX(Elasticities!$F$4:$I$200,MATCH("inc|"&amp;$E30&amp;"|"&amp;$D30,Elasticities!$A$4:$A$200,0),MATCH(Settings!$C$6,Elasticities!$F$3:$I$3,0))</f>
        <v>0.5</v>
      </c>
      <c r="O30" s="33">
        <f>INDEX(Elasticities!$F$4:$I$200,MATCH("usg|"&amp;$E30&amp;"|"&amp;$D30,Elasticities!$A$4:$A$200,0),MATCH(Settings!$C$6,Elasticities!$F$3:$I$3,0))</f>
        <v>-0.5</v>
      </c>
      <c r="P30" s="33">
        <f>INDEX(Elasticities!$F$4:$I$200,MATCH("eff|"&amp;$E30&amp;"|"&amp;$D30,Elasticities!$A$4:$A$200,0),MATCH(Settings!$C$6,Elasticities!$F$3:$I$3,0))</f>
        <v>-0.4</v>
      </c>
      <c r="Q30" s="25">
        <f>INDEX(Elasticities!$F$4:$I$200,MATCH("aei|"&amp;$F30&amp;"|"&amp;$D30,Elasticities!$A$4:$A$200,0),MATCH(Settings!$C$6,Elasticities!$F$3:$I$3,0))</f>
        <v>0.01</v>
      </c>
      <c r="R30" s="5">
        <f>INDEX(Inputs_prices!$E$5:$E$16,MATCH($G30,Inputs_prices!$A$5:$A$16,0))</f>
        <v>6</v>
      </c>
      <c r="S30" s="25">
        <f>INDEX(Inputs_prices!$Q$5:$Q$16,MATCH($G30,Inputs_prices!$A$5:$A$16,0))</f>
        <v>0</v>
      </c>
      <c r="T30" s="27">
        <f>INDEX(EF_GHG!$E$4:$E$1000,MATCH(Settings!$C$4&amp;"|"&amp;$B30&amp;"|"&amp;$H30,EF_GHG!$A$4:$A$1000,0))</f>
        <v>5.5800000000000002E-2</v>
      </c>
      <c r="U30" s="44">
        <f>INDEX(EnergyCons!$F$4:$F$5000,MATCH(Settings!$C$4&amp;"|"&amp;Settings!$C$7&amp;"|"&amp;$C30&amp;"|"&amp;$B30,EnergyCons!$A$4:$A$5000,0))</f>
        <v>0</v>
      </c>
    </row>
    <row r="31" spans="1:21" x14ac:dyDescent="0.25">
      <c r="A31" s="5" t="str">
        <f t="shared" si="0"/>
        <v>gso|nav</v>
      </c>
      <c r="B31" s="6" t="s">
        <v>872</v>
      </c>
      <c r="C31" s="6" t="s">
        <v>883</v>
      </c>
      <c r="D31" s="5" t="str">
        <f>INDEX(Mapping!$D$5:$D$20,MATCH($C31,Mapping!$A$5:$A$20,0))</f>
        <v>tra</v>
      </c>
      <c r="E31" s="5" t="str">
        <f>INDEX(Mapping!$C$30:$C$37,MATCH($B31,Mapping!$A$30:$A$37,0))</f>
        <v>gso</v>
      </c>
      <c r="F31" s="5" t="str">
        <f>INDEX(Mapping!$D$30:$D$37,MATCH($B31,Mapping!$A$30:$A$37,0))</f>
        <v>oil</v>
      </c>
      <c r="G31" s="5" t="str">
        <f>$B31&amp;"."&amp;IF(INDEX(Mapping!$E$30:$E$37,MATCH($B31,Mapping!$A$30:$A$37,0))="sub",INDEX(Mapping!$F$5:$F$20,MATCH($C31,Mapping!$A$5:$A$20,0)),"all")</f>
        <v>gso.all</v>
      </c>
      <c r="H31" s="5" t="str">
        <f>INDEX(Mapping!$E$5:$E$20,MATCH($C31,Mapping!$A$5:$A$20,0))</f>
        <v>rod</v>
      </c>
      <c r="I31" s="5">
        <f>INDEX(Mapping!$G$30:$G$37,MATCH($B31,Mapping!$A$30:$A$37,0))</f>
        <v>3.4969740000000013E-2</v>
      </c>
      <c r="J31" s="5">
        <f>INDEX(Mapping!$H$30:$H$37,MATCH($B31,Mapping!$A$30:$A$37,0))</f>
        <v>3</v>
      </c>
      <c r="K31" s="5">
        <f>INDEX(Mapping!$H$5:$H$20,MATCH($C31,Mapping!$A$5:$A$20,0))</f>
        <v>5</v>
      </c>
      <c r="L31" s="5">
        <f>INDEX(Mapping!$E$45:$E$58,MATCH($G31,Mapping!$A$45:$A$58,0))</f>
        <v>9</v>
      </c>
      <c r="M31" s="5">
        <f>INDEX(Mapping!$D$62:$D$65,MATCH(INDEX(Mapping!$G$5:$G$20,MATCH($C31,Mapping!$A$5:$A$20,0)),Mapping!$A$62:$A$65,0))</f>
        <v>2</v>
      </c>
      <c r="N31" s="33">
        <f>INDEX(Elasticities!$F$4:$I$200,MATCH("inc|"&amp;$E31&amp;"|"&amp;$D31,Elasticities!$A$4:$A$200,0),MATCH(Settings!$C$6,Elasticities!$F$3:$I$3,0))</f>
        <v>0.7</v>
      </c>
      <c r="O31" s="33">
        <f>INDEX(Elasticities!$F$4:$I$200,MATCH("usg|"&amp;$E31&amp;"|"&amp;$D31,Elasticities!$A$4:$A$200,0),MATCH(Settings!$C$6,Elasticities!$F$3:$I$3,0))</f>
        <v>-0.4</v>
      </c>
      <c r="P31" s="33">
        <f>INDEX(Elasticities!$F$4:$I$200,MATCH("eff|"&amp;$E31&amp;"|"&amp;$D31,Elasticities!$A$4:$A$200,0),MATCH(Settings!$C$6,Elasticities!$F$3:$I$3,0))</f>
        <v>-0.4</v>
      </c>
      <c r="Q31" s="25">
        <f>INDEX(Elasticities!$F$4:$I$200,MATCH("aei|"&amp;$F31&amp;"|"&amp;$D31,Elasticities!$A$4:$A$200,0),MATCH(Settings!$C$6,Elasticities!$F$3:$I$3,0))</f>
        <v>0.01</v>
      </c>
      <c r="R31" s="5">
        <f>INDEX(Inputs_prices!$E$5:$E$16,MATCH($G31,Inputs_prices!$A$5:$A$16,0))</f>
        <v>7</v>
      </c>
      <c r="S31" s="25">
        <f>INDEX(Inputs_prices!$Q$5:$Q$16,MATCH($G31,Inputs_prices!$A$5:$A$16,0))</f>
        <v>0.14000000000000001</v>
      </c>
      <c r="T31" s="27">
        <f>INDEX(EF_GHG!$E$4:$E$1000,MATCH(Settings!$C$4&amp;"|"&amp;$B31&amp;"|"&amp;$H31,EF_GHG!$A$4:$A$1000,0))</f>
        <v>6.6178000000000001E-2</v>
      </c>
      <c r="U31" s="44">
        <f>INDEX(EnergyCons!$F$4:$F$5000,MATCH(Settings!$C$4&amp;"|"&amp;Settings!$C$7&amp;"|"&amp;$C31&amp;"|"&amp;$B31,EnergyCons!$A$4:$A$5000,0))</f>
        <v>0</v>
      </c>
    </row>
    <row r="32" spans="1:21" x14ac:dyDescent="0.25">
      <c r="A32" s="5" t="str">
        <f t="shared" si="0"/>
        <v>die|nav</v>
      </c>
      <c r="B32" s="6" t="s">
        <v>873</v>
      </c>
      <c r="C32" s="6" t="s">
        <v>883</v>
      </c>
      <c r="D32" s="5" t="str">
        <f>INDEX(Mapping!$D$5:$D$20,MATCH($C32,Mapping!$A$5:$A$20,0))</f>
        <v>tra</v>
      </c>
      <c r="E32" s="5" t="str">
        <f>INDEX(Mapping!$C$30:$C$37,MATCH($B32,Mapping!$A$30:$A$37,0))</f>
        <v>die</v>
      </c>
      <c r="F32" s="5" t="str">
        <f>INDEX(Mapping!$D$30:$D$37,MATCH($B32,Mapping!$A$30:$A$37,0))</f>
        <v>oil</v>
      </c>
      <c r="G32" s="5" t="str">
        <f>$B32&amp;"."&amp;IF(INDEX(Mapping!$E$30:$E$37,MATCH($B32,Mapping!$A$30:$A$37,0))="sub",INDEX(Mapping!$F$5:$F$20,MATCH($C32,Mapping!$A$5:$A$20,0)),"all")</f>
        <v>die.all</v>
      </c>
      <c r="H32" s="5" t="str">
        <f>INDEX(Mapping!$E$5:$E$20,MATCH($C32,Mapping!$A$5:$A$20,0))</f>
        <v>rod</v>
      </c>
      <c r="I32" s="5">
        <f>INDEX(Mapping!$G$30:$G$37,MATCH($B32,Mapping!$A$30:$A$37,0))</f>
        <v>3.7295190000000013E-2</v>
      </c>
      <c r="J32" s="5">
        <f>INDEX(Mapping!$H$30:$H$37,MATCH($B32,Mapping!$A$30:$A$37,0))</f>
        <v>4</v>
      </c>
      <c r="K32" s="5">
        <f>INDEX(Mapping!$H$5:$H$20,MATCH($C32,Mapping!$A$5:$A$20,0))</f>
        <v>5</v>
      </c>
      <c r="L32" s="5">
        <f>INDEX(Mapping!$E$45:$E$58,MATCH($G32,Mapping!$A$45:$A$58,0))</f>
        <v>10</v>
      </c>
      <c r="M32" s="5">
        <f>INDEX(Mapping!$D$62:$D$65,MATCH(INDEX(Mapping!$G$5:$G$20,MATCH($C32,Mapping!$A$5:$A$20,0)),Mapping!$A$62:$A$65,0))</f>
        <v>2</v>
      </c>
      <c r="N32" s="33">
        <f>INDEX(Elasticities!$F$4:$I$200,MATCH("inc|"&amp;$E32&amp;"|"&amp;$D32,Elasticities!$A$4:$A$200,0),MATCH(Settings!$C$6,Elasticities!$F$3:$I$3,0))</f>
        <v>0.6</v>
      </c>
      <c r="O32" s="33">
        <f>INDEX(Elasticities!$F$4:$I$200,MATCH("usg|"&amp;$E32&amp;"|"&amp;$D32,Elasticities!$A$4:$A$200,0),MATCH(Settings!$C$6,Elasticities!$F$3:$I$3,0))</f>
        <v>-0.3</v>
      </c>
      <c r="P32" s="33">
        <f>INDEX(Elasticities!$F$4:$I$200,MATCH("eff|"&amp;$E32&amp;"|"&amp;$D32,Elasticities!$A$4:$A$200,0),MATCH(Settings!$C$6,Elasticities!$F$3:$I$3,0))</f>
        <v>-0.3</v>
      </c>
      <c r="Q32" s="25">
        <f>INDEX(Elasticities!$F$4:$I$200,MATCH("aei|"&amp;$F32&amp;"|"&amp;$D32,Elasticities!$A$4:$A$200,0),MATCH(Settings!$C$6,Elasticities!$F$3:$I$3,0))</f>
        <v>0.01</v>
      </c>
      <c r="R32" s="5">
        <f>INDEX(Inputs_prices!$E$5:$E$16,MATCH($G32,Inputs_prices!$A$5:$A$16,0))</f>
        <v>8</v>
      </c>
      <c r="S32" s="25">
        <f>INDEX(Inputs_prices!$Q$5:$Q$16,MATCH($G32,Inputs_prices!$A$5:$A$16,0))</f>
        <v>0.14000000000000001</v>
      </c>
      <c r="T32" s="27">
        <f>INDEX(EF_GHG!$E$4:$E$1000,MATCH(Settings!$C$4&amp;"|"&amp;$B32&amp;"|"&amp;$H32,EF_GHG!$A$4:$A$1000,0))</f>
        <v>7.0808999999999997E-2</v>
      </c>
      <c r="U32" s="44">
        <f>INDEX(EnergyCons!$F$4:$F$5000,MATCH(Settings!$C$4&amp;"|"&amp;Settings!$C$7&amp;"|"&amp;$C32&amp;"|"&amp;$B32,EnergyCons!$A$4:$A$5000,0))</f>
        <v>0</v>
      </c>
    </row>
    <row r="33" spans="1:21" x14ac:dyDescent="0.25">
      <c r="A33" s="5" t="str">
        <f t="shared" si="0"/>
        <v>lpg|nav</v>
      </c>
      <c r="B33" s="6" t="s">
        <v>874</v>
      </c>
      <c r="C33" s="6" t="s">
        <v>883</v>
      </c>
      <c r="D33" s="5" t="str">
        <f>INDEX(Mapping!$D$5:$D$20,MATCH($C33,Mapping!$A$5:$A$20,0))</f>
        <v>tra</v>
      </c>
      <c r="E33" s="5" t="str">
        <f>INDEX(Mapping!$C$30:$C$37,MATCH($B33,Mapping!$A$30:$A$37,0))</f>
        <v>oil</v>
      </c>
      <c r="F33" s="5" t="str">
        <f>INDEX(Mapping!$D$30:$D$37,MATCH($B33,Mapping!$A$30:$A$37,0))</f>
        <v>oil</v>
      </c>
      <c r="G33" s="5" t="str">
        <f>$B33&amp;"."&amp;IF(INDEX(Mapping!$E$30:$E$37,MATCH($B33,Mapping!$A$30:$A$37,0))="sub",INDEX(Mapping!$F$5:$F$20,MATCH($C33,Mapping!$A$5:$A$20,0)),"all")</f>
        <v>lpg.all</v>
      </c>
      <c r="H33" s="5" t="str">
        <f>INDEX(Mapping!$E$5:$E$20,MATCH($C33,Mapping!$A$5:$A$20,0))</f>
        <v>rod</v>
      </c>
      <c r="I33" s="5">
        <f>INDEX(Mapping!$G$30:$G$37,MATCH($B33,Mapping!$A$30:$A$37,0))</f>
        <v>2.5779688544951249E-2</v>
      </c>
      <c r="J33" s="5">
        <f>INDEX(Mapping!$H$30:$H$37,MATCH($B33,Mapping!$A$30:$A$37,0))</f>
        <v>5</v>
      </c>
      <c r="K33" s="5">
        <f>INDEX(Mapping!$H$5:$H$20,MATCH($C33,Mapping!$A$5:$A$20,0))</f>
        <v>5</v>
      </c>
      <c r="L33" s="5">
        <f>INDEX(Mapping!$E$45:$E$58,MATCH($G33,Mapping!$A$45:$A$58,0))</f>
        <v>11</v>
      </c>
      <c r="M33" s="5">
        <f>INDEX(Mapping!$D$62:$D$65,MATCH(INDEX(Mapping!$G$5:$G$20,MATCH($C33,Mapping!$A$5:$A$20,0)),Mapping!$A$62:$A$65,0))</f>
        <v>2</v>
      </c>
      <c r="N33" s="33">
        <f>INDEX(Elasticities!$F$4:$I$200,MATCH("inc|"&amp;$E33&amp;"|"&amp;$D33,Elasticities!$A$4:$A$200,0),MATCH(Settings!$C$6,Elasticities!$F$3:$I$3,0))</f>
        <v>0.8</v>
      </c>
      <c r="O33" s="33">
        <f>INDEX(Elasticities!$F$4:$I$200,MATCH("usg|"&amp;$E33&amp;"|"&amp;$D33,Elasticities!$A$4:$A$200,0),MATCH(Settings!$C$6,Elasticities!$F$3:$I$3,0))</f>
        <v>-0.3</v>
      </c>
      <c r="P33" s="33">
        <f>INDEX(Elasticities!$F$4:$I$200,MATCH("eff|"&amp;$E33&amp;"|"&amp;$D33,Elasticities!$A$4:$A$200,0),MATCH(Settings!$C$6,Elasticities!$F$3:$I$3,0))</f>
        <v>-0.4</v>
      </c>
      <c r="Q33" s="25">
        <f>INDEX(Elasticities!$F$4:$I$200,MATCH("aei|"&amp;$F33&amp;"|"&amp;$D33,Elasticities!$A$4:$A$200,0),MATCH(Settings!$C$6,Elasticities!$F$3:$I$3,0))</f>
        <v>0.01</v>
      </c>
      <c r="R33" s="5">
        <f>INDEX(Inputs_prices!$E$5:$E$16,MATCH($G33,Inputs_prices!$A$5:$A$16,0))</f>
        <v>9</v>
      </c>
      <c r="S33" s="25">
        <f>INDEX(Inputs_prices!$Q$5:$Q$16,MATCH($G33,Inputs_prices!$A$5:$A$16,0))</f>
        <v>0.14000000000000001</v>
      </c>
      <c r="T33" s="27">
        <f>INDEX(EF_GHG!$E$4:$E$1000,MATCH(Settings!$C$4&amp;"|"&amp;$B33&amp;"|"&amp;$H33,EF_GHG!$A$4:$A$1000,0))</f>
        <v>6.8599999999999994E-2</v>
      </c>
      <c r="U33" s="44">
        <f>INDEX(EnergyCons!$F$4:$F$5000,MATCH(Settings!$C$4&amp;"|"&amp;Settings!$C$7&amp;"|"&amp;$C33&amp;"|"&amp;$B33,EnergyCons!$A$4:$A$5000,0))</f>
        <v>0</v>
      </c>
    </row>
    <row r="34" spans="1:21" x14ac:dyDescent="0.25">
      <c r="A34" s="5" t="str">
        <f t="shared" si="0"/>
        <v>ker|nav</v>
      </c>
      <c r="B34" s="6" t="s">
        <v>875</v>
      </c>
      <c r="C34" s="6" t="s">
        <v>883</v>
      </c>
      <c r="D34" s="5" t="str">
        <f>INDEX(Mapping!$D$5:$D$20,MATCH($C34,Mapping!$A$5:$A$20,0))</f>
        <v>tra</v>
      </c>
      <c r="E34" s="5" t="str">
        <f>INDEX(Mapping!$C$30:$C$37,MATCH($B34,Mapping!$A$30:$A$37,0))</f>
        <v>oil</v>
      </c>
      <c r="F34" s="5" t="str">
        <f>INDEX(Mapping!$D$30:$D$37,MATCH($B34,Mapping!$A$30:$A$37,0))</f>
        <v>oil</v>
      </c>
      <c r="G34" s="5" t="str">
        <f>$B34&amp;"."&amp;IF(INDEX(Mapping!$E$30:$E$37,MATCH($B34,Mapping!$A$30:$A$37,0))="sub",INDEX(Mapping!$F$5:$F$20,MATCH($C34,Mapping!$A$5:$A$20,0)),"all")</f>
        <v>ker.all</v>
      </c>
      <c r="H34" s="5" t="str">
        <f>INDEX(Mapping!$E$5:$E$20,MATCH($C34,Mapping!$A$5:$A$20,0))</f>
        <v>rod</v>
      </c>
      <c r="I34" s="5">
        <f>INDEX(Mapping!$G$30:$G$37,MATCH($B34,Mapping!$A$30:$A$37,0))</f>
        <v>3.7748829655107147E-2</v>
      </c>
      <c r="J34" s="5">
        <f>INDEX(Mapping!$H$30:$H$37,MATCH($B34,Mapping!$A$30:$A$37,0))</f>
        <v>6</v>
      </c>
      <c r="K34" s="5">
        <f>INDEX(Mapping!$H$5:$H$20,MATCH($C34,Mapping!$A$5:$A$20,0))</f>
        <v>5</v>
      </c>
      <c r="L34" s="5">
        <f>INDEX(Mapping!$E$45:$E$58,MATCH($G34,Mapping!$A$45:$A$58,0))</f>
        <v>12</v>
      </c>
      <c r="M34" s="5">
        <f>INDEX(Mapping!$D$62:$D$65,MATCH(INDEX(Mapping!$G$5:$G$20,MATCH($C34,Mapping!$A$5:$A$20,0)),Mapping!$A$62:$A$65,0))</f>
        <v>2</v>
      </c>
      <c r="N34" s="33">
        <f>INDEX(Elasticities!$F$4:$I$200,MATCH("inc|"&amp;$E34&amp;"|"&amp;$D34,Elasticities!$A$4:$A$200,0),MATCH(Settings!$C$6,Elasticities!$F$3:$I$3,0))</f>
        <v>0.8</v>
      </c>
      <c r="O34" s="33">
        <f>INDEX(Elasticities!$F$4:$I$200,MATCH("usg|"&amp;$E34&amp;"|"&amp;$D34,Elasticities!$A$4:$A$200,0),MATCH(Settings!$C$6,Elasticities!$F$3:$I$3,0))</f>
        <v>-0.3</v>
      </c>
      <c r="P34" s="33">
        <f>INDEX(Elasticities!$F$4:$I$200,MATCH("eff|"&amp;$E34&amp;"|"&amp;$D34,Elasticities!$A$4:$A$200,0),MATCH(Settings!$C$6,Elasticities!$F$3:$I$3,0))</f>
        <v>-0.4</v>
      </c>
      <c r="Q34" s="25">
        <f>INDEX(Elasticities!$F$4:$I$200,MATCH("aei|"&amp;$F34&amp;"|"&amp;$D34,Elasticities!$A$4:$A$200,0),MATCH(Settings!$C$6,Elasticities!$F$3:$I$3,0))</f>
        <v>0.01</v>
      </c>
      <c r="R34" s="5">
        <f>INDEX(Inputs_prices!$E$5:$E$16,MATCH($G34,Inputs_prices!$A$5:$A$16,0))</f>
        <v>10</v>
      </c>
      <c r="S34" s="25">
        <f>INDEX(Inputs_prices!$Q$5:$Q$16,MATCH($G34,Inputs_prices!$A$5:$A$16,0))</f>
        <v>0.14000000000000001</v>
      </c>
      <c r="T34" s="27">
        <f>INDEX(EF_GHG!$E$4:$E$1000,MATCH(Settings!$C$4&amp;"|"&amp;$B34&amp;"|"&amp;$H34,EF_GHG!$A$4:$A$1000,0))</f>
        <v>6.8555000000000005E-2</v>
      </c>
      <c r="U34" s="44">
        <f>INDEX(EnergyCons!$F$4:$F$5000,MATCH(Settings!$C$4&amp;"|"&amp;Settings!$C$7&amp;"|"&amp;$C34&amp;"|"&amp;$B34,EnergyCons!$A$4:$A$5000,0))</f>
        <v>0</v>
      </c>
    </row>
    <row r="35" spans="1:21" x14ac:dyDescent="0.25">
      <c r="A35" s="5" t="str">
        <f t="shared" si="0"/>
        <v>oop|nav</v>
      </c>
      <c r="B35" s="6" t="s">
        <v>876</v>
      </c>
      <c r="C35" s="6" t="s">
        <v>883</v>
      </c>
      <c r="D35" s="5" t="str">
        <f>INDEX(Mapping!$D$5:$D$20,MATCH($C35,Mapping!$A$5:$A$20,0))</f>
        <v>tra</v>
      </c>
      <c r="E35" s="5" t="str">
        <f>INDEX(Mapping!$C$30:$C$37,MATCH($B35,Mapping!$A$30:$A$37,0))</f>
        <v>oil</v>
      </c>
      <c r="F35" s="5" t="str">
        <f>INDEX(Mapping!$D$30:$D$37,MATCH($B35,Mapping!$A$30:$A$37,0))</f>
        <v>oil</v>
      </c>
      <c r="G35" s="5" t="str">
        <f>$B35&amp;"."&amp;IF(INDEX(Mapping!$E$30:$E$37,MATCH($B35,Mapping!$A$30:$A$37,0))="sub",INDEX(Mapping!$F$5:$F$20,MATCH($C35,Mapping!$A$5:$A$20,0)),"all")</f>
        <v>oop.all</v>
      </c>
      <c r="H35" s="5" t="str">
        <f>INDEX(Mapping!$E$5:$E$20,MATCH($C35,Mapping!$A$5:$A$20,0))</f>
        <v>rod</v>
      </c>
      <c r="I35" s="5">
        <f>INDEX(Mapping!$G$30:$G$37,MATCH($B35,Mapping!$A$30:$A$37,0))</f>
        <v>6.12</v>
      </c>
      <c r="J35" s="5">
        <f>INDEX(Mapping!$H$30:$H$37,MATCH($B35,Mapping!$A$30:$A$37,0))</f>
        <v>7</v>
      </c>
      <c r="K35" s="5">
        <f>INDEX(Mapping!$H$5:$H$20,MATCH($C35,Mapping!$A$5:$A$20,0))</f>
        <v>5</v>
      </c>
      <c r="L35" s="5">
        <f>INDEX(Mapping!$E$45:$E$58,MATCH($G35,Mapping!$A$45:$A$58,0))</f>
        <v>13</v>
      </c>
      <c r="M35" s="5">
        <f>INDEX(Mapping!$D$62:$D$65,MATCH(INDEX(Mapping!$G$5:$G$20,MATCH($C35,Mapping!$A$5:$A$20,0)),Mapping!$A$62:$A$65,0))</f>
        <v>2</v>
      </c>
      <c r="N35" s="33">
        <f>INDEX(Elasticities!$F$4:$I$200,MATCH("inc|"&amp;$E35&amp;"|"&amp;$D35,Elasticities!$A$4:$A$200,0),MATCH(Settings!$C$6,Elasticities!$F$3:$I$3,0))</f>
        <v>0.8</v>
      </c>
      <c r="O35" s="33">
        <f>INDEX(Elasticities!$F$4:$I$200,MATCH("usg|"&amp;$E35&amp;"|"&amp;$D35,Elasticities!$A$4:$A$200,0),MATCH(Settings!$C$6,Elasticities!$F$3:$I$3,0))</f>
        <v>-0.3</v>
      </c>
      <c r="P35" s="33">
        <f>INDEX(Elasticities!$F$4:$I$200,MATCH("eff|"&amp;$E35&amp;"|"&amp;$D35,Elasticities!$A$4:$A$200,0),MATCH(Settings!$C$6,Elasticities!$F$3:$I$3,0))</f>
        <v>-0.4</v>
      </c>
      <c r="Q35" s="25">
        <f>INDEX(Elasticities!$F$4:$I$200,MATCH("aei|"&amp;$F35&amp;"|"&amp;$D35,Elasticities!$A$4:$A$200,0),MATCH(Settings!$C$6,Elasticities!$F$3:$I$3,0))</f>
        <v>0.01</v>
      </c>
      <c r="R35" s="5">
        <f>INDEX(Inputs_prices!$E$5:$E$16,MATCH($G35,Inputs_prices!$A$5:$A$16,0))</f>
        <v>11</v>
      </c>
      <c r="S35" s="25">
        <f>INDEX(Inputs_prices!$Q$5:$Q$16,MATCH($G35,Inputs_prices!$A$5:$A$16,0))</f>
        <v>0.14000000000000001</v>
      </c>
      <c r="T35" s="27">
        <f>INDEX(EF_GHG!$E$4:$E$1000,MATCH(Settings!$C$4&amp;"|"&amp;$B35&amp;"|"&amp;$H35,EF_GHG!$A$4:$A$1000,0))</f>
        <v>7.0808999999999997E-2</v>
      </c>
      <c r="U35" s="44">
        <f>INDEX(EnergyCons!$F$4:$F$5000,MATCH(Settings!$C$4&amp;"|"&amp;Settings!$C$7&amp;"|"&amp;$C35&amp;"|"&amp;$B35,EnergyCons!$A$4:$A$5000,0))</f>
        <v>290.70949716970898</v>
      </c>
    </row>
    <row r="36" spans="1:21" x14ac:dyDescent="0.25">
      <c r="A36" s="5" t="str">
        <f t="shared" si="0"/>
        <v>bio|nav</v>
      </c>
      <c r="B36" s="6" t="s">
        <v>877</v>
      </c>
      <c r="C36" s="6" t="s">
        <v>883</v>
      </c>
      <c r="D36" s="5" t="str">
        <f>INDEX(Mapping!$D$5:$D$20,MATCH($C36,Mapping!$A$5:$A$20,0))</f>
        <v>tra</v>
      </c>
      <c r="E36" s="5" t="str">
        <f>INDEX(Mapping!$C$30:$C$37,MATCH($B36,Mapping!$A$30:$A$37,0))</f>
        <v>bio</v>
      </c>
      <c r="F36" s="5" t="str">
        <f>INDEX(Mapping!$D$30:$D$37,MATCH($B36,Mapping!$A$30:$A$37,0))</f>
        <v>bio</v>
      </c>
      <c r="G36" s="5" t="str">
        <f>$B36&amp;"."&amp;IF(INDEX(Mapping!$E$30:$E$37,MATCH($B36,Mapping!$A$30:$A$37,0))="sub",INDEX(Mapping!$F$5:$F$20,MATCH($C36,Mapping!$A$5:$A$20,0)),"all")</f>
        <v>bio.all</v>
      </c>
      <c r="H36" s="5" t="str">
        <f>INDEX(Mapping!$E$5:$E$20,MATCH($C36,Mapping!$A$5:$A$20,0))</f>
        <v>rod</v>
      </c>
      <c r="I36" s="5">
        <f>INDEX(Mapping!$G$30:$G$37,MATCH($B36,Mapping!$A$30:$A$37,0))</f>
        <v>1</v>
      </c>
      <c r="J36" s="5">
        <f>INDEX(Mapping!$H$30:$H$37,MATCH($B36,Mapping!$A$30:$A$37,0))</f>
        <v>8</v>
      </c>
      <c r="K36" s="5">
        <f>INDEX(Mapping!$H$5:$H$20,MATCH($C36,Mapping!$A$5:$A$20,0))</f>
        <v>5</v>
      </c>
      <c r="L36" s="5">
        <f>INDEX(Mapping!$E$45:$E$58,MATCH($G36,Mapping!$A$45:$A$58,0))</f>
        <v>14</v>
      </c>
      <c r="M36" s="5">
        <f>INDEX(Mapping!$D$62:$D$65,MATCH(INDEX(Mapping!$G$5:$G$20,MATCH($C36,Mapping!$A$5:$A$20,0)),Mapping!$A$62:$A$65,0))</f>
        <v>2</v>
      </c>
      <c r="N36" s="33">
        <f>INDEX(Elasticities!$F$4:$I$200,MATCH("inc|"&amp;$E36&amp;"|"&amp;$D36,Elasticities!$A$4:$A$200,0),MATCH(Settings!$C$6,Elasticities!$F$3:$I$3,0))</f>
        <v>0</v>
      </c>
      <c r="O36" s="33">
        <f>INDEX(Elasticities!$F$4:$I$200,MATCH("usg|"&amp;$E36&amp;"|"&amp;$D36,Elasticities!$A$4:$A$200,0),MATCH(Settings!$C$6,Elasticities!$F$3:$I$3,0))</f>
        <v>-0.3</v>
      </c>
      <c r="P36" s="33">
        <f>INDEX(Elasticities!$F$4:$I$200,MATCH("eff|"&amp;$E36&amp;"|"&amp;$D36,Elasticities!$A$4:$A$200,0),MATCH(Settings!$C$6,Elasticities!$F$3:$I$3,0))</f>
        <v>-0.2</v>
      </c>
      <c r="Q36" s="25">
        <f>INDEX(Elasticities!$F$4:$I$200,MATCH("aei|"&amp;$F36&amp;"|"&amp;$D36,Elasticities!$A$4:$A$200,0),MATCH(Settings!$C$6,Elasticities!$F$3:$I$3,0))</f>
        <v>0.01</v>
      </c>
      <c r="R36" s="5">
        <f>INDEX(Inputs_prices!$E$5:$E$16,MATCH($G36,Inputs_prices!$A$5:$A$16,0))</f>
        <v>12</v>
      </c>
      <c r="S36" s="25">
        <f>INDEX(Inputs_prices!$Q$5:$Q$16,MATCH($G36,Inputs_prices!$A$5:$A$16,0))</f>
        <v>0</v>
      </c>
      <c r="T36" s="27">
        <f>INDEX(EF_GHG!$E$4:$E$1000,MATCH(Settings!$C$4&amp;"|"&amp;$B36&amp;"|"&amp;$H36,EF_GHG!$A$4:$A$1000,0))</f>
        <v>0</v>
      </c>
      <c r="U36" s="44">
        <f>INDEX(EnergyCons!$F$4:$F$5000,MATCH(Settings!$C$4&amp;"|"&amp;Settings!$C$7&amp;"|"&amp;$C36&amp;"|"&amp;$B36,EnergyCons!$A$4:$A$5000,0))</f>
        <v>0</v>
      </c>
    </row>
    <row r="37" spans="1:21" x14ac:dyDescent="0.25">
      <c r="A37" s="5" t="str">
        <f t="shared" ref="A37:A68" si="1">$B37&amp;"|"&amp;$C37</f>
        <v>coa|res</v>
      </c>
      <c r="B37" s="6" t="s">
        <v>869</v>
      </c>
      <c r="C37" s="6" t="s">
        <v>884</v>
      </c>
      <c r="D37" s="5" t="str">
        <f>INDEX(Mapping!$D$5:$D$20,MATCH($C37,Mapping!$A$5:$A$20,0))</f>
        <v>res</v>
      </c>
      <c r="E37" s="5" t="str">
        <f>INDEX(Mapping!$C$30:$C$37,MATCH($B37,Mapping!$A$30:$A$37,0))</f>
        <v>coa</v>
      </c>
      <c r="F37" s="5" t="str">
        <f>INDEX(Mapping!$D$30:$D$37,MATCH($B37,Mapping!$A$30:$A$37,0))</f>
        <v>coa</v>
      </c>
      <c r="G37" s="5" t="str">
        <f>$B37&amp;"."&amp;IF(INDEX(Mapping!$E$30:$E$37,MATCH($B37,Mapping!$A$30:$A$37,0))="sub",INDEX(Mapping!$F$5:$F$20,MATCH($C37,Mapping!$A$5:$A$20,0)),"all")</f>
        <v>coa.res</v>
      </c>
      <c r="H37" s="5" t="str">
        <f>INDEX(Mapping!$E$5:$E$20,MATCH($C37,Mapping!$A$5:$A$20,0))</f>
        <v>res</v>
      </c>
      <c r="I37" s="5">
        <f>INDEX(Mapping!$G$30:$G$37,MATCH($B37,Mapping!$A$30:$A$37,0))</f>
        <v>1</v>
      </c>
      <c r="J37" s="5">
        <f>INDEX(Mapping!$H$30:$H$37,MATCH($B37,Mapping!$A$30:$A$37,0))</f>
        <v>1</v>
      </c>
      <c r="K37" s="5">
        <f>INDEX(Mapping!$H$5:$H$20,MATCH($C37,Mapping!$A$5:$A$20,0))</f>
        <v>6</v>
      </c>
      <c r="L37" s="5">
        <f>INDEX(Mapping!$E$45:$E$58,MATCH($G37,Mapping!$A$45:$A$58,0))</f>
        <v>2</v>
      </c>
      <c r="M37" s="5">
        <f>INDEX(Mapping!$D$62:$D$65,MATCH(INDEX(Mapping!$G$5:$G$20,MATCH($C37,Mapping!$A$5:$A$20,0)),Mapping!$A$62:$A$65,0))</f>
        <v>3</v>
      </c>
      <c r="N37" s="33">
        <f>INDEX(Elasticities!$F$4:$I$200,MATCH("inc|"&amp;$E37&amp;"|"&amp;$D37,Elasticities!$A$4:$A$200,0),MATCH(Settings!$C$6,Elasticities!$F$3:$I$3,0))</f>
        <v>0.3</v>
      </c>
      <c r="O37" s="33">
        <f>INDEX(Elasticities!$F$4:$I$200,MATCH("usg|"&amp;$E37&amp;"|"&amp;$D37,Elasticities!$A$4:$A$200,0),MATCH(Settings!$C$6,Elasticities!$F$3:$I$3,0))</f>
        <v>-0.3</v>
      </c>
      <c r="P37" s="33">
        <f>INDEX(Elasticities!$F$4:$I$200,MATCH("eff|"&amp;$E37&amp;"|"&amp;$D37,Elasticities!$A$4:$A$200,0),MATCH(Settings!$C$6,Elasticities!$F$3:$I$3,0))</f>
        <v>-0.4</v>
      </c>
      <c r="Q37" s="25">
        <f>INDEX(Elasticities!$F$4:$I$200,MATCH("aei|"&amp;$F37&amp;"|"&amp;$D37,Elasticities!$A$4:$A$200,0),MATCH(Settings!$C$6,Elasticities!$F$3:$I$3,0))</f>
        <v>5.0000000000000001E-3</v>
      </c>
      <c r="R37" s="5">
        <f>INDEX(Inputs_prices!$E$5:$E$16,MATCH($G37,Inputs_prices!$A$5:$A$16,0))</f>
        <v>2</v>
      </c>
      <c r="S37" s="25">
        <f>INDEX(Inputs_prices!$Q$5:$Q$16,MATCH($G37,Inputs_prices!$A$5:$A$16,0))</f>
        <v>0.14000000000000001</v>
      </c>
      <c r="T37" s="27">
        <f>INDEX(EF_GHG!$E$4:$E$1000,MATCH(Settings!$C$4&amp;"|"&amp;$B37&amp;"|"&amp;$H37,EF_GHG!$A$4:$A$1000,0))</f>
        <v>9.4299999999999995E-2</v>
      </c>
      <c r="U37" s="44">
        <f>INDEX(EnergyCons!$F$4:$F$5000,MATCH(Settings!$C$4&amp;"|"&amp;Settings!$C$7&amp;"|"&amp;$C37&amp;"|"&amp;$B37,EnergyCons!$A$4:$A$5000,0))</f>
        <v>1.67290731426795</v>
      </c>
    </row>
    <row r="38" spans="1:21" x14ac:dyDescent="0.25">
      <c r="A38" s="5" t="str">
        <f t="shared" si="1"/>
        <v>nga|res</v>
      </c>
      <c r="B38" s="6" t="s">
        <v>871</v>
      </c>
      <c r="C38" s="6" t="s">
        <v>884</v>
      </c>
      <c r="D38" s="5" t="str">
        <f>INDEX(Mapping!$D$5:$D$20,MATCH($C38,Mapping!$A$5:$A$20,0))</f>
        <v>res</v>
      </c>
      <c r="E38" s="5" t="str">
        <f>INDEX(Mapping!$C$30:$C$37,MATCH($B38,Mapping!$A$30:$A$37,0))</f>
        <v>nga</v>
      </c>
      <c r="F38" s="5" t="str">
        <f>INDEX(Mapping!$D$30:$D$37,MATCH($B38,Mapping!$A$30:$A$37,0))</f>
        <v>nga</v>
      </c>
      <c r="G38" s="5" t="str">
        <f>$B38&amp;"."&amp;IF(INDEX(Mapping!$E$30:$E$37,MATCH($B38,Mapping!$A$30:$A$37,0))="sub",INDEX(Mapping!$F$5:$F$20,MATCH($C38,Mapping!$A$5:$A$20,0)),"all")</f>
        <v>nga.res</v>
      </c>
      <c r="H38" s="5" t="str">
        <f>INDEX(Mapping!$E$5:$E$20,MATCH($C38,Mapping!$A$5:$A$20,0))</f>
        <v>res</v>
      </c>
      <c r="I38" s="5">
        <f>INDEX(Mapping!$G$30:$G$37,MATCH($B38,Mapping!$A$30:$A$37,0))</f>
        <v>1</v>
      </c>
      <c r="J38" s="5">
        <f>INDEX(Mapping!$H$30:$H$37,MATCH($B38,Mapping!$A$30:$A$37,0))</f>
        <v>2</v>
      </c>
      <c r="K38" s="5">
        <f>INDEX(Mapping!$H$5:$H$20,MATCH($C38,Mapping!$A$5:$A$20,0))</f>
        <v>6</v>
      </c>
      <c r="L38" s="5">
        <f>INDEX(Mapping!$E$45:$E$58,MATCH($G38,Mapping!$A$45:$A$58,0))</f>
        <v>5</v>
      </c>
      <c r="M38" s="5">
        <f>INDEX(Mapping!$D$62:$D$65,MATCH(INDEX(Mapping!$G$5:$G$20,MATCH($C38,Mapping!$A$5:$A$20,0)),Mapping!$A$62:$A$65,0))</f>
        <v>3</v>
      </c>
      <c r="N38" s="33">
        <f>INDEX(Elasticities!$F$4:$I$200,MATCH("inc|"&amp;$E38&amp;"|"&amp;$D38,Elasticities!$A$4:$A$200,0),MATCH(Settings!$C$6,Elasticities!$F$3:$I$3,0))</f>
        <v>0.3</v>
      </c>
      <c r="O38" s="33">
        <f>INDEX(Elasticities!$F$4:$I$200,MATCH("usg|"&amp;$E38&amp;"|"&amp;$D38,Elasticities!$A$4:$A$200,0),MATCH(Settings!$C$6,Elasticities!$F$3:$I$3,0))</f>
        <v>-0.4</v>
      </c>
      <c r="P38" s="33">
        <f>INDEX(Elasticities!$F$4:$I$200,MATCH("eff|"&amp;$E38&amp;"|"&amp;$D38,Elasticities!$A$4:$A$200,0),MATCH(Settings!$C$6,Elasticities!$F$3:$I$3,0))</f>
        <v>-0.5</v>
      </c>
      <c r="Q38" s="25">
        <f>INDEX(Elasticities!$F$4:$I$200,MATCH("aei|"&amp;$F38&amp;"|"&amp;$D38,Elasticities!$A$4:$A$200,0),MATCH(Settings!$C$6,Elasticities!$F$3:$I$3,0))</f>
        <v>0.01</v>
      </c>
      <c r="R38" s="5">
        <f>INDEX(Inputs_prices!$E$5:$E$16,MATCH($G38,Inputs_prices!$A$5:$A$16,0))</f>
        <v>5</v>
      </c>
      <c r="S38" s="25">
        <f>INDEX(Inputs_prices!$Q$5:$Q$16,MATCH($G38,Inputs_prices!$A$5:$A$16,0))</f>
        <v>0.14000000000000001</v>
      </c>
      <c r="T38" s="27">
        <f>INDEX(EF_GHG!$E$4:$E$1000,MATCH(Settings!$C$4&amp;"|"&amp;$B38&amp;"|"&amp;$H38,EF_GHG!$A$4:$A$1000,0))</f>
        <v>5.5800000000000002E-2</v>
      </c>
      <c r="U38" s="44">
        <f>INDEX(EnergyCons!$F$4:$F$5000,MATCH(Settings!$C$4&amp;"|"&amp;Settings!$C$7&amp;"|"&amp;$C38&amp;"|"&amp;$B38,EnergyCons!$A$4:$A$5000,0))</f>
        <v>2035.4604197727199</v>
      </c>
    </row>
    <row r="39" spans="1:21" x14ac:dyDescent="0.25">
      <c r="A39" s="5" t="str">
        <f t="shared" si="1"/>
        <v>gso|res</v>
      </c>
      <c r="B39" s="6" t="s">
        <v>872</v>
      </c>
      <c r="C39" s="6" t="s">
        <v>884</v>
      </c>
      <c r="D39" s="5" t="str">
        <f>INDEX(Mapping!$D$5:$D$20,MATCH($C39,Mapping!$A$5:$A$20,0))</f>
        <v>res</v>
      </c>
      <c r="E39" s="5" t="str">
        <f>INDEX(Mapping!$C$30:$C$37,MATCH($B39,Mapping!$A$30:$A$37,0))</f>
        <v>gso</v>
      </c>
      <c r="F39" s="5" t="str">
        <f>INDEX(Mapping!$D$30:$D$37,MATCH($B39,Mapping!$A$30:$A$37,0))</f>
        <v>oil</v>
      </c>
      <c r="G39" s="5" t="str">
        <f>$B39&amp;"."&amp;IF(INDEX(Mapping!$E$30:$E$37,MATCH($B39,Mapping!$A$30:$A$37,0))="sub",INDEX(Mapping!$F$5:$F$20,MATCH($C39,Mapping!$A$5:$A$20,0)),"all")</f>
        <v>gso.all</v>
      </c>
      <c r="H39" s="5" t="str">
        <f>INDEX(Mapping!$E$5:$E$20,MATCH($C39,Mapping!$A$5:$A$20,0))</f>
        <v>res</v>
      </c>
      <c r="I39" s="5">
        <f>INDEX(Mapping!$G$30:$G$37,MATCH($B39,Mapping!$A$30:$A$37,0))</f>
        <v>3.4969740000000013E-2</v>
      </c>
      <c r="J39" s="5">
        <f>INDEX(Mapping!$H$30:$H$37,MATCH($B39,Mapping!$A$30:$A$37,0))</f>
        <v>3</v>
      </c>
      <c r="K39" s="5">
        <f>INDEX(Mapping!$H$5:$H$20,MATCH($C39,Mapping!$A$5:$A$20,0))</f>
        <v>6</v>
      </c>
      <c r="L39" s="5">
        <f>INDEX(Mapping!$E$45:$E$58,MATCH($G39,Mapping!$A$45:$A$58,0))</f>
        <v>9</v>
      </c>
      <c r="M39" s="5">
        <f>INDEX(Mapping!$D$62:$D$65,MATCH(INDEX(Mapping!$G$5:$G$20,MATCH($C39,Mapping!$A$5:$A$20,0)),Mapping!$A$62:$A$65,0))</f>
        <v>3</v>
      </c>
      <c r="N39" s="33">
        <f>INDEX(Elasticities!$F$4:$I$200,MATCH("inc|"&amp;$E39&amp;"|"&amp;$D39,Elasticities!$A$4:$A$200,0),MATCH(Settings!$C$6,Elasticities!$F$3:$I$3,0))</f>
        <v>0.5</v>
      </c>
      <c r="O39" s="33">
        <f>INDEX(Elasticities!$F$4:$I$200,MATCH("usg|"&amp;$E39&amp;"|"&amp;$D39,Elasticities!$A$4:$A$200,0),MATCH(Settings!$C$6,Elasticities!$F$3:$I$3,0))</f>
        <v>-0.5</v>
      </c>
      <c r="P39" s="33">
        <f>INDEX(Elasticities!$F$4:$I$200,MATCH("eff|"&amp;$E39&amp;"|"&amp;$D39,Elasticities!$A$4:$A$200,0),MATCH(Settings!$C$6,Elasticities!$F$3:$I$3,0))</f>
        <v>-0.6</v>
      </c>
      <c r="Q39" s="25">
        <f>INDEX(Elasticities!$F$4:$I$200,MATCH("aei|"&amp;$F39&amp;"|"&amp;$D39,Elasticities!$A$4:$A$200,0),MATCH(Settings!$C$6,Elasticities!$F$3:$I$3,0))</f>
        <v>5.0000000000000001E-3</v>
      </c>
      <c r="R39" s="5">
        <f>INDEX(Inputs_prices!$E$5:$E$16,MATCH($G39,Inputs_prices!$A$5:$A$16,0))</f>
        <v>7</v>
      </c>
      <c r="S39" s="25">
        <f>INDEX(Inputs_prices!$Q$5:$Q$16,MATCH($G39,Inputs_prices!$A$5:$A$16,0))</f>
        <v>0.14000000000000001</v>
      </c>
      <c r="T39" s="27">
        <f>INDEX(EF_GHG!$E$4:$E$1000,MATCH(Settings!$C$4&amp;"|"&amp;$B39&amp;"|"&amp;$H39,EF_GHG!$A$4:$A$1000,0))</f>
        <v>6.8555000000000005E-2</v>
      </c>
      <c r="U39" s="44">
        <f>INDEX(EnergyCons!$F$4:$F$5000,MATCH(Settings!$C$4&amp;"|"&amp;Settings!$C$7&amp;"|"&amp;$C39&amp;"|"&amp;$B39,EnergyCons!$A$4:$A$5000,0))</f>
        <v>0</v>
      </c>
    </row>
    <row r="40" spans="1:21" x14ac:dyDescent="0.25">
      <c r="A40" s="5" t="str">
        <f t="shared" si="1"/>
        <v>die|res</v>
      </c>
      <c r="B40" s="6" t="s">
        <v>873</v>
      </c>
      <c r="C40" s="6" t="s">
        <v>884</v>
      </c>
      <c r="D40" s="5" t="str">
        <f>INDEX(Mapping!$D$5:$D$20,MATCH($C40,Mapping!$A$5:$A$20,0))</f>
        <v>res</v>
      </c>
      <c r="E40" s="5" t="str">
        <f>INDEX(Mapping!$C$30:$C$37,MATCH($B40,Mapping!$A$30:$A$37,0))</f>
        <v>die</v>
      </c>
      <c r="F40" s="5" t="str">
        <f>INDEX(Mapping!$D$30:$D$37,MATCH($B40,Mapping!$A$30:$A$37,0))</f>
        <v>oil</v>
      </c>
      <c r="G40" s="5" t="str">
        <f>$B40&amp;"."&amp;IF(INDEX(Mapping!$E$30:$E$37,MATCH($B40,Mapping!$A$30:$A$37,0))="sub",INDEX(Mapping!$F$5:$F$20,MATCH($C40,Mapping!$A$5:$A$20,0)),"all")</f>
        <v>die.all</v>
      </c>
      <c r="H40" s="5" t="str">
        <f>INDEX(Mapping!$E$5:$E$20,MATCH($C40,Mapping!$A$5:$A$20,0))</f>
        <v>res</v>
      </c>
      <c r="I40" s="5">
        <f>INDEX(Mapping!$G$30:$G$37,MATCH($B40,Mapping!$A$30:$A$37,0))</f>
        <v>3.7295190000000013E-2</v>
      </c>
      <c r="J40" s="5">
        <f>INDEX(Mapping!$H$30:$H$37,MATCH($B40,Mapping!$A$30:$A$37,0))</f>
        <v>4</v>
      </c>
      <c r="K40" s="5">
        <f>INDEX(Mapping!$H$5:$H$20,MATCH($C40,Mapping!$A$5:$A$20,0))</f>
        <v>6</v>
      </c>
      <c r="L40" s="5">
        <f>INDEX(Mapping!$E$45:$E$58,MATCH($G40,Mapping!$A$45:$A$58,0))</f>
        <v>10</v>
      </c>
      <c r="M40" s="5">
        <f>INDEX(Mapping!$D$62:$D$65,MATCH(INDEX(Mapping!$G$5:$G$20,MATCH($C40,Mapping!$A$5:$A$20,0)),Mapping!$A$62:$A$65,0))</f>
        <v>3</v>
      </c>
      <c r="N40" s="33">
        <f>INDEX(Elasticities!$F$4:$I$200,MATCH("inc|"&amp;$E40&amp;"|"&amp;$D40,Elasticities!$A$4:$A$200,0),MATCH(Settings!$C$6,Elasticities!$F$3:$I$3,0))</f>
        <v>0.5</v>
      </c>
      <c r="O40" s="33">
        <f>INDEX(Elasticities!$F$4:$I$200,MATCH("usg|"&amp;$E40&amp;"|"&amp;$D40,Elasticities!$A$4:$A$200,0),MATCH(Settings!$C$6,Elasticities!$F$3:$I$3,0))</f>
        <v>-0.3</v>
      </c>
      <c r="P40" s="33">
        <f>INDEX(Elasticities!$F$4:$I$200,MATCH("eff|"&amp;$E40&amp;"|"&amp;$D40,Elasticities!$A$4:$A$200,0),MATCH(Settings!$C$6,Elasticities!$F$3:$I$3,0))</f>
        <v>-0.3</v>
      </c>
      <c r="Q40" s="25">
        <f>INDEX(Elasticities!$F$4:$I$200,MATCH("aei|"&amp;$F40&amp;"|"&amp;$D40,Elasticities!$A$4:$A$200,0),MATCH(Settings!$C$6,Elasticities!$F$3:$I$3,0))</f>
        <v>5.0000000000000001E-3</v>
      </c>
      <c r="R40" s="5">
        <f>INDEX(Inputs_prices!$E$5:$E$16,MATCH($G40,Inputs_prices!$A$5:$A$16,0))</f>
        <v>8</v>
      </c>
      <c r="S40" s="25">
        <f>INDEX(Inputs_prices!$Q$5:$Q$16,MATCH($G40,Inputs_prices!$A$5:$A$16,0))</f>
        <v>0.14000000000000001</v>
      </c>
      <c r="T40" s="27">
        <f>INDEX(EF_GHG!$E$4:$E$1000,MATCH(Settings!$C$4&amp;"|"&amp;$B40&amp;"|"&amp;$H40,EF_GHG!$A$4:$A$1000,0))</f>
        <v>7.3400000000000007E-2</v>
      </c>
      <c r="U40" s="44">
        <f>INDEX(EnergyCons!$F$4:$F$5000,MATCH(Settings!$C$4&amp;"|"&amp;Settings!$C$7&amp;"|"&amp;$C40&amp;"|"&amp;$B40,EnergyCons!$A$4:$A$5000,0))</f>
        <v>0</v>
      </c>
    </row>
    <row r="41" spans="1:21" x14ac:dyDescent="0.25">
      <c r="A41" s="5" t="str">
        <f t="shared" si="1"/>
        <v>lpg|res</v>
      </c>
      <c r="B41" s="6" t="s">
        <v>874</v>
      </c>
      <c r="C41" s="6" t="s">
        <v>884</v>
      </c>
      <c r="D41" s="5" t="str">
        <f>INDEX(Mapping!$D$5:$D$20,MATCH($C41,Mapping!$A$5:$A$20,0))</f>
        <v>res</v>
      </c>
      <c r="E41" s="5" t="str">
        <f>INDEX(Mapping!$C$30:$C$37,MATCH($B41,Mapping!$A$30:$A$37,0))</f>
        <v>oil</v>
      </c>
      <c r="F41" s="5" t="str">
        <f>INDEX(Mapping!$D$30:$D$37,MATCH($B41,Mapping!$A$30:$A$37,0))</f>
        <v>oil</v>
      </c>
      <c r="G41" s="5" t="str">
        <f>$B41&amp;"."&amp;IF(INDEX(Mapping!$E$30:$E$37,MATCH($B41,Mapping!$A$30:$A$37,0))="sub",INDEX(Mapping!$F$5:$F$20,MATCH($C41,Mapping!$A$5:$A$20,0)),"all")</f>
        <v>lpg.all</v>
      </c>
      <c r="H41" s="5" t="str">
        <f>INDEX(Mapping!$E$5:$E$20,MATCH($C41,Mapping!$A$5:$A$20,0))</f>
        <v>res</v>
      </c>
      <c r="I41" s="5">
        <f>INDEX(Mapping!$G$30:$G$37,MATCH($B41,Mapping!$A$30:$A$37,0))</f>
        <v>2.5779688544951249E-2</v>
      </c>
      <c r="J41" s="5">
        <f>INDEX(Mapping!$H$30:$H$37,MATCH($B41,Mapping!$A$30:$A$37,0))</f>
        <v>5</v>
      </c>
      <c r="K41" s="5">
        <f>INDEX(Mapping!$H$5:$H$20,MATCH($C41,Mapping!$A$5:$A$20,0))</f>
        <v>6</v>
      </c>
      <c r="L41" s="5">
        <f>INDEX(Mapping!$E$45:$E$58,MATCH($G41,Mapping!$A$45:$A$58,0))</f>
        <v>11</v>
      </c>
      <c r="M41" s="5">
        <f>INDEX(Mapping!$D$62:$D$65,MATCH(INDEX(Mapping!$G$5:$G$20,MATCH($C41,Mapping!$A$5:$A$20,0)),Mapping!$A$62:$A$65,0))</f>
        <v>3</v>
      </c>
      <c r="N41" s="33">
        <f>INDEX(Elasticities!$F$4:$I$200,MATCH("inc|"&amp;$E41&amp;"|"&amp;$D41,Elasticities!$A$4:$A$200,0),MATCH(Settings!$C$6,Elasticities!$F$3:$I$3,0))</f>
        <v>0.5</v>
      </c>
      <c r="O41" s="33">
        <f>INDEX(Elasticities!$F$4:$I$200,MATCH("usg|"&amp;$E41&amp;"|"&amp;$D41,Elasticities!$A$4:$A$200,0),MATCH(Settings!$C$6,Elasticities!$F$3:$I$3,0))</f>
        <v>-0.3</v>
      </c>
      <c r="P41" s="33">
        <f>INDEX(Elasticities!$F$4:$I$200,MATCH("eff|"&amp;$E41&amp;"|"&amp;$D41,Elasticities!$A$4:$A$200,0),MATCH(Settings!$C$6,Elasticities!$F$3:$I$3,0))</f>
        <v>-0.4</v>
      </c>
      <c r="Q41" s="25">
        <f>INDEX(Elasticities!$F$4:$I$200,MATCH("aei|"&amp;$F41&amp;"|"&amp;$D41,Elasticities!$A$4:$A$200,0),MATCH(Settings!$C$6,Elasticities!$F$3:$I$3,0))</f>
        <v>5.0000000000000001E-3</v>
      </c>
      <c r="R41" s="5">
        <f>INDEX(Inputs_prices!$E$5:$E$16,MATCH($G41,Inputs_prices!$A$5:$A$16,0))</f>
        <v>9</v>
      </c>
      <c r="S41" s="25">
        <f>INDEX(Inputs_prices!$Q$5:$Q$16,MATCH($G41,Inputs_prices!$A$5:$A$16,0))</f>
        <v>0.14000000000000001</v>
      </c>
      <c r="T41" s="27">
        <f>INDEX(EF_GHG!$E$4:$E$1000,MATCH(Settings!$C$4&amp;"|"&amp;$B41&amp;"|"&amp;$H41,EF_GHG!$A$4:$A$1000,0))</f>
        <v>6.8599999999999994E-2</v>
      </c>
      <c r="U41" s="44">
        <f>INDEX(EnergyCons!$F$4:$F$5000,MATCH(Settings!$C$4&amp;"|"&amp;Settings!$C$7&amp;"|"&amp;$C41&amp;"|"&amp;$B41,EnergyCons!$A$4:$A$5000,0))</f>
        <v>3182.2559195641002</v>
      </c>
    </row>
    <row r="42" spans="1:21" x14ac:dyDescent="0.25">
      <c r="A42" s="5" t="str">
        <f t="shared" si="1"/>
        <v>ker|res</v>
      </c>
      <c r="B42" s="6" t="s">
        <v>875</v>
      </c>
      <c r="C42" s="6" t="s">
        <v>884</v>
      </c>
      <c r="D42" s="5" t="str">
        <f>INDEX(Mapping!$D$5:$D$20,MATCH($C42,Mapping!$A$5:$A$20,0))</f>
        <v>res</v>
      </c>
      <c r="E42" s="5" t="str">
        <f>INDEX(Mapping!$C$30:$C$37,MATCH($B42,Mapping!$A$30:$A$37,0))</f>
        <v>oil</v>
      </c>
      <c r="F42" s="5" t="str">
        <f>INDEX(Mapping!$D$30:$D$37,MATCH($B42,Mapping!$A$30:$A$37,0))</f>
        <v>oil</v>
      </c>
      <c r="G42" s="5" t="str">
        <f>$B42&amp;"."&amp;IF(INDEX(Mapping!$E$30:$E$37,MATCH($B42,Mapping!$A$30:$A$37,0))="sub",INDEX(Mapping!$F$5:$F$20,MATCH($C42,Mapping!$A$5:$A$20,0)),"all")</f>
        <v>ker.all</v>
      </c>
      <c r="H42" s="5" t="str">
        <f>INDEX(Mapping!$E$5:$E$20,MATCH($C42,Mapping!$A$5:$A$20,0))</f>
        <v>res</v>
      </c>
      <c r="I42" s="5">
        <f>INDEX(Mapping!$G$30:$G$37,MATCH($B42,Mapping!$A$30:$A$37,0))</f>
        <v>3.7748829655107147E-2</v>
      </c>
      <c r="J42" s="5">
        <f>INDEX(Mapping!$H$30:$H$37,MATCH($B42,Mapping!$A$30:$A$37,0))</f>
        <v>6</v>
      </c>
      <c r="K42" s="5">
        <f>INDEX(Mapping!$H$5:$H$20,MATCH($C42,Mapping!$A$5:$A$20,0))</f>
        <v>6</v>
      </c>
      <c r="L42" s="5">
        <f>INDEX(Mapping!$E$45:$E$58,MATCH($G42,Mapping!$A$45:$A$58,0))</f>
        <v>12</v>
      </c>
      <c r="M42" s="5">
        <f>INDEX(Mapping!$D$62:$D$65,MATCH(INDEX(Mapping!$G$5:$G$20,MATCH($C42,Mapping!$A$5:$A$20,0)),Mapping!$A$62:$A$65,0))</f>
        <v>3</v>
      </c>
      <c r="N42" s="33">
        <f>INDEX(Elasticities!$F$4:$I$200,MATCH("inc|"&amp;$E42&amp;"|"&amp;$D42,Elasticities!$A$4:$A$200,0),MATCH(Settings!$C$6,Elasticities!$F$3:$I$3,0))</f>
        <v>0.5</v>
      </c>
      <c r="O42" s="33">
        <f>INDEX(Elasticities!$F$4:$I$200,MATCH("usg|"&amp;$E42&amp;"|"&amp;$D42,Elasticities!$A$4:$A$200,0),MATCH(Settings!$C$6,Elasticities!$F$3:$I$3,0))</f>
        <v>-0.3</v>
      </c>
      <c r="P42" s="33">
        <f>INDEX(Elasticities!$F$4:$I$200,MATCH("eff|"&amp;$E42&amp;"|"&amp;$D42,Elasticities!$A$4:$A$200,0),MATCH(Settings!$C$6,Elasticities!$F$3:$I$3,0))</f>
        <v>-0.4</v>
      </c>
      <c r="Q42" s="25">
        <f>INDEX(Elasticities!$F$4:$I$200,MATCH("aei|"&amp;$F42&amp;"|"&amp;$D42,Elasticities!$A$4:$A$200,0),MATCH(Settings!$C$6,Elasticities!$F$3:$I$3,0))</f>
        <v>5.0000000000000001E-3</v>
      </c>
      <c r="R42" s="5">
        <f>INDEX(Inputs_prices!$E$5:$E$16,MATCH($G42,Inputs_prices!$A$5:$A$16,0))</f>
        <v>10</v>
      </c>
      <c r="S42" s="25">
        <f>INDEX(Inputs_prices!$Q$5:$Q$16,MATCH($G42,Inputs_prices!$A$5:$A$16,0))</f>
        <v>0.14000000000000001</v>
      </c>
      <c r="T42" s="27">
        <f>INDEX(EF_GHG!$E$4:$E$1000,MATCH(Settings!$C$4&amp;"|"&amp;$B42&amp;"|"&amp;$H42,EF_GHG!$A$4:$A$1000,0))</f>
        <v>6.8555000000000005E-2</v>
      </c>
      <c r="U42" s="44">
        <f>INDEX(EnergyCons!$F$4:$F$5000,MATCH(Settings!$C$4&amp;"|"&amp;Settings!$C$7&amp;"|"&amp;$C42&amp;"|"&amp;$B42,EnergyCons!$A$4:$A$5000,0))</f>
        <v>2.76900540691173</v>
      </c>
    </row>
    <row r="43" spans="1:21" x14ac:dyDescent="0.25">
      <c r="A43" s="5" t="str">
        <f t="shared" si="1"/>
        <v>oop|res</v>
      </c>
      <c r="B43" s="6" t="s">
        <v>876</v>
      </c>
      <c r="C43" s="6" t="s">
        <v>884</v>
      </c>
      <c r="D43" s="5" t="str">
        <f>INDEX(Mapping!$D$5:$D$20,MATCH($C43,Mapping!$A$5:$A$20,0))</f>
        <v>res</v>
      </c>
      <c r="E43" s="5" t="str">
        <f>INDEX(Mapping!$C$30:$C$37,MATCH($B43,Mapping!$A$30:$A$37,0))</f>
        <v>oil</v>
      </c>
      <c r="F43" s="5" t="str">
        <f>INDEX(Mapping!$D$30:$D$37,MATCH($B43,Mapping!$A$30:$A$37,0))</f>
        <v>oil</v>
      </c>
      <c r="G43" s="5" t="str">
        <f>$B43&amp;"."&amp;IF(INDEX(Mapping!$E$30:$E$37,MATCH($B43,Mapping!$A$30:$A$37,0))="sub",INDEX(Mapping!$F$5:$F$20,MATCH($C43,Mapping!$A$5:$A$20,0)),"all")</f>
        <v>oop.all</v>
      </c>
      <c r="H43" s="5" t="str">
        <f>INDEX(Mapping!$E$5:$E$20,MATCH($C43,Mapping!$A$5:$A$20,0))</f>
        <v>res</v>
      </c>
      <c r="I43" s="5">
        <f>INDEX(Mapping!$G$30:$G$37,MATCH($B43,Mapping!$A$30:$A$37,0))</f>
        <v>6.12</v>
      </c>
      <c r="J43" s="5">
        <f>INDEX(Mapping!$H$30:$H$37,MATCH($B43,Mapping!$A$30:$A$37,0))</f>
        <v>7</v>
      </c>
      <c r="K43" s="5">
        <f>INDEX(Mapping!$H$5:$H$20,MATCH($C43,Mapping!$A$5:$A$20,0))</f>
        <v>6</v>
      </c>
      <c r="L43" s="5">
        <f>INDEX(Mapping!$E$45:$E$58,MATCH($G43,Mapping!$A$45:$A$58,0))</f>
        <v>13</v>
      </c>
      <c r="M43" s="5">
        <f>INDEX(Mapping!$D$62:$D$65,MATCH(INDEX(Mapping!$G$5:$G$20,MATCH($C43,Mapping!$A$5:$A$20,0)),Mapping!$A$62:$A$65,0))</f>
        <v>3</v>
      </c>
      <c r="N43" s="33">
        <f>INDEX(Elasticities!$F$4:$I$200,MATCH("inc|"&amp;$E43&amp;"|"&amp;$D43,Elasticities!$A$4:$A$200,0),MATCH(Settings!$C$6,Elasticities!$F$3:$I$3,0))</f>
        <v>0.5</v>
      </c>
      <c r="O43" s="33">
        <f>INDEX(Elasticities!$F$4:$I$200,MATCH("usg|"&amp;$E43&amp;"|"&amp;$D43,Elasticities!$A$4:$A$200,0),MATCH(Settings!$C$6,Elasticities!$F$3:$I$3,0))</f>
        <v>-0.3</v>
      </c>
      <c r="P43" s="33">
        <f>INDEX(Elasticities!$F$4:$I$200,MATCH("eff|"&amp;$E43&amp;"|"&amp;$D43,Elasticities!$A$4:$A$200,0),MATCH(Settings!$C$6,Elasticities!$F$3:$I$3,0))</f>
        <v>-0.4</v>
      </c>
      <c r="Q43" s="25">
        <f>INDEX(Elasticities!$F$4:$I$200,MATCH("aei|"&amp;$F43&amp;"|"&amp;$D43,Elasticities!$A$4:$A$200,0),MATCH(Settings!$C$6,Elasticities!$F$3:$I$3,0))</f>
        <v>5.0000000000000001E-3</v>
      </c>
      <c r="R43" s="5">
        <f>INDEX(Inputs_prices!$E$5:$E$16,MATCH($G43,Inputs_prices!$A$5:$A$16,0))</f>
        <v>11</v>
      </c>
      <c r="S43" s="25">
        <f>INDEX(Inputs_prices!$Q$5:$Q$16,MATCH($G43,Inputs_prices!$A$5:$A$16,0))</f>
        <v>0.14000000000000001</v>
      </c>
      <c r="T43" s="27">
        <f>INDEX(EF_GHG!$E$4:$E$1000,MATCH(Settings!$C$4&amp;"|"&amp;$B43&amp;"|"&amp;$H43,EF_GHG!$A$4:$A$1000,0))</f>
        <v>7.6700000000000004E-2</v>
      </c>
      <c r="U43" s="44">
        <f>INDEX(EnergyCons!$F$4:$F$5000,MATCH(Settings!$C$4&amp;"|"&amp;Settings!$C$7&amp;"|"&amp;$C43&amp;"|"&amp;$B43,EnergyCons!$A$4:$A$5000,0))</f>
        <v>0</v>
      </c>
    </row>
    <row r="44" spans="1:21" x14ac:dyDescent="0.25">
      <c r="A44" s="5" t="str">
        <f t="shared" si="1"/>
        <v>bio|res</v>
      </c>
      <c r="B44" s="6" t="s">
        <v>877</v>
      </c>
      <c r="C44" s="6" t="s">
        <v>884</v>
      </c>
      <c r="D44" s="5" t="str">
        <f>INDEX(Mapping!$D$5:$D$20,MATCH($C44,Mapping!$A$5:$A$20,0))</f>
        <v>res</v>
      </c>
      <c r="E44" s="5" t="str">
        <f>INDEX(Mapping!$C$30:$C$37,MATCH($B44,Mapping!$A$30:$A$37,0))</f>
        <v>bio</v>
      </c>
      <c r="F44" s="5" t="str">
        <f>INDEX(Mapping!$D$30:$D$37,MATCH($B44,Mapping!$A$30:$A$37,0))</f>
        <v>bio</v>
      </c>
      <c r="G44" s="5" t="str">
        <f>$B44&amp;"."&amp;IF(INDEX(Mapping!$E$30:$E$37,MATCH($B44,Mapping!$A$30:$A$37,0))="sub",INDEX(Mapping!$F$5:$F$20,MATCH($C44,Mapping!$A$5:$A$20,0)),"all")</f>
        <v>bio.all</v>
      </c>
      <c r="H44" s="5" t="str">
        <f>INDEX(Mapping!$E$5:$E$20,MATCH($C44,Mapping!$A$5:$A$20,0))</f>
        <v>res</v>
      </c>
      <c r="I44" s="5">
        <f>INDEX(Mapping!$G$30:$G$37,MATCH($B44,Mapping!$A$30:$A$37,0))</f>
        <v>1</v>
      </c>
      <c r="J44" s="5">
        <f>INDEX(Mapping!$H$30:$H$37,MATCH($B44,Mapping!$A$30:$A$37,0))</f>
        <v>8</v>
      </c>
      <c r="K44" s="5">
        <f>INDEX(Mapping!$H$5:$H$20,MATCH($C44,Mapping!$A$5:$A$20,0))</f>
        <v>6</v>
      </c>
      <c r="L44" s="5">
        <f>INDEX(Mapping!$E$45:$E$58,MATCH($G44,Mapping!$A$45:$A$58,0))</f>
        <v>14</v>
      </c>
      <c r="M44" s="5">
        <f>INDEX(Mapping!$D$62:$D$65,MATCH(INDEX(Mapping!$G$5:$G$20,MATCH($C44,Mapping!$A$5:$A$20,0)),Mapping!$A$62:$A$65,0))</f>
        <v>3</v>
      </c>
      <c r="N44" s="33">
        <f>INDEX(Elasticities!$F$4:$I$200,MATCH("inc|"&amp;$E44&amp;"|"&amp;$D44,Elasticities!$A$4:$A$200,0),MATCH(Settings!$C$6,Elasticities!$F$3:$I$3,0))</f>
        <v>0.1</v>
      </c>
      <c r="O44" s="33">
        <f>INDEX(Elasticities!$F$4:$I$200,MATCH("usg|"&amp;$E44&amp;"|"&amp;$D44,Elasticities!$A$4:$A$200,0),MATCH(Settings!$C$6,Elasticities!$F$3:$I$3,0))</f>
        <v>-0.3</v>
      </c>
      <c r="P44" s="33">
        <f>INDEX(Elasticities!$F$4:$I$200,MATCH("eff|"&amp;$E44&amp;"|"&amp;$D44,Elasticities!$A$4:$A$200,0),MATCH(Settings!$C$6,Elasticities!$F$3:$I$3,0))</f>
        <v>-0.2</v>
      </c>
      <c r="Q44" s="25">
        <f>INDEX(Elasticities!$F$4:$I$200,MATCH("aei|"&amp;$F44&amp;"|"&amp;$D44,Elasticities!$A$4:$A$200,0),MATCH(Settings!$C$6,Elasticities!$F$3:$I$3,0))</f>
        <v>5.0000000000000001E-3</v>
      </c>
      <c r="R44" s="5">
        <f>INDEX(Inputs_prices!$E$5:$E$16,MATCH($G44,Inputs_prices!$A$5:$A$16,0))</f>
        <v>12</v>
      </c>
      <c r="S44" s="25">
        <f>INDEX(Inputs_prices!$Q$5:$Q$16,MATCH($G44,Inputs_prices!$A$5:$A$16,0))</f>
        <v>0</v>
      </c>
      <c r="T44" s="27">
        <f>INDEX(EF_GHG!$E$4:$E$1000,MATCH(Settings!$C$4&amp;"|"&amp;$B44&amp;"|"&amp;$H44,EF_GHG!$A$4:$A$1000,0))</f>
        <v>0</v>
      </c>
      <c r="U44" s="44">
        <f>INDEX(EnergyCons!$F$4:$F$5000,MATCH(Settings!$C$4&amp;"|"&amp;Settings!$C$7&amp;"|"&amp;$C44&amp;"|"&amp;$B44,EnergyCons!$A$4:$A$5000,0))</f>
        <v>1579.83074407564</v>
      </c>
    </row>
    <row r="45" spans="1:21" x14ac:dyDescent="0.25">
      <c r="A45" s="5" t="str">
        <f t="shared" si="1"/>
        <v>coa|foo</v>
      </c>
      <c r="B45" s="6" t="s">
        <v>869</v>
      </c>
      <c r="C45" s="6" t="s">
        <v>885</v>
      </c>
      <c r="D45" s="5" t="str">
        <f>INDEX(Mapping!$D$5:$D$20,MATCH($C45,Mapping!$A$5:$A$20,0))</f>
        <v>ind</v>
      </c>
      <c r="E45" s="5" t="str">
        <f>INDEX(Mapping!$C$30:$C$37,MATCH($B45,Mapping!$A$30:$A$37,0))</f>
        <v>coa</v>
      </c>
      <c r="F45" s="5" t="str">
        <f>INDEX(Mapping!$D$30:$D$37,MATCH($B45,Mapping!$A$30:$A$37,0))</f>
        <v>coa</v>
      </c>
      <c r="G45" s="5" t="str">
        <f>$B45&amp;"."&amp;IF(INDEX(Mapping!$E$30:$E$37,MATCH($B45,Mapping!$A$30:$A$37,0))="sub",INDEX(Mapping!$F$5:$F$20,MATCH($C45,Mapping!$A$5:$A$20,0)),"all")</f>
        <v>coa.ind</v>
      </c>
      <c r="H45" s="5" t="str">
        <f>INDEX(Mapping!$E$5:$E$20,MATCH($C45,Mapping!$A$5:$A$20,0))</f>
        <v>res</v>
      </c>
      <c r="I45" s="5">
        <f>INDEX(Mapping!$G$30:$G$37,MATCH($B45,Mapping!$A$30:$A$37,0))</f>
        <v>1</v>
      </c>
      <c r="J45" s="5">
        <f>INDEX(Mapping!$H$30:$H$37,MATCH($B45,Mapping!$A$30:$A$37,0))</f>
        <v>1</v>
      </c>
      <c r="K45" s="5">
        <f>INDEX(Mapping!$H$5:$H$20,MATCH($C45,Mapping!$A$5:$A$20,0))</f>
        <v>7</v>
      </c>
      <c r="L45" s="5">
        <f>INDEX(Mapping!$E$45:$E$58,MATCH($G45,Mapping!$A$45:$A$58,0))</f>
        <v>3</v>
      </c>
      <c r="M45" s="5">
        <f>INDEX(Mapping!$D$62:$D$65,MATCH(INDEX(Mapping!$G$5:$G$20,MATCH($C45,Mapping!$A$5:$A$20,0)),Mapping!$A$62:$A$65,0))</f>
        <v>3</v>
      </c>
      <c r="N45" s="33">
        <f>INDEX(Elasticities!$F$4:$I$200,MATCH("inc|"&amp;$E45&amp;"|"&amp;$D45,Elasticities!$A$4:$A$200,0),MATCH(Settings!$C$6,Elasticities!$F$3:$I$3,0))</f>
        <v>0.5</v>
      </c>
      <c r="O45" s="33">
        <f>INDEX(Elasticities!$F$4:$I$200,MATCH("usg|"&amp;$E45&amp;"|"&amp;$D45,Elasticities!$A$4:$A$200,0),MATCH(Settings!$C$6,Elasticities!$F$3:$I$3,0))</f>
        <v>-0.3</v>
      </c>
      <c r="P45" s="33">
        <f>INDEX(Elasticities!$F$4:$I$200,MATCH("eff|"&amp;$E45&amp;"|"&amp;$D45,Elasticities!$A$4:$A$200,0),MATCH(Settings!$C$6,Elasticities!$F$3:$I$3,0))</f>
        <v>-0.4</v>
      </c>
      <c r="Q45" s="25">
        <f>INDEX(Elasticities!$F$4:$I$200,MATCH("aei|"&amp;$F45&amp;"|"&amp;$D45,Elasticities!$A$4:$A$200,0),MATCH(Settings!$C$6,Elasticities!$F$3:$I$3,0))</f>
        <v>5.0000000000000001E-3</v>
      </c>
      <c r="R45" s="5">
        <f>INDEX(Inputs_prices!$E$5:$E$16,MATCH($G45,Inputs_prices!$A$5:$A$16,0))</f>
        <v>3</v>
      </c>
      <c r="S45" s="25">
        <f>INDEX(Inputs_prices!$Q$5:$Q$16,MATCH($G45,Inputs_prices!$A$5:$A$16,0))</f>
        <v>0</v>
      </c>
      <c r="T45" s="27">
        <f>INDEX(EF_GHG!$E$4:$E$1000,MATCH(Settings!$C$4&amp;"|"&amp;$B45&amp;"|"&amp;$H45,EF_GHG!$A$4:$A$1000,0))</f>
        <v>9.4299999999999995E-2</v>
      </c>
      <c r="U45" s="44">
        <f>INDEX(EnergyCons!$F$4:$F$5000,MATCH(Settings!$C$4&amp;"|"&amp;Settings!$C$7&amp;"|"&amp;$C45&amp;"|"&amp;$B45,EnergyCons!$A$4:$A$5000,0))</f>
        <v>0</v>
      </c>
    </row>
    <row r="46" spans="1:21" x14ac:dyDescent="0.25">
      <c r="A46" s="5" t="str">
        <f t="shared" si="1"/>
        <v>nga|foo</v>
      </c>
      <c r="B46" s="6" t="s">
        <v>871</v>
      </c>
      <c r="C46" s="6" t="s">
        <v>885</v>
      </c>
      <c r="D46" s="5" t="str">
        <f>INDEX(Mapping!$D$5:$D$20,MATCH($C46,Mapping!$A$5:$A$20,0))</f>
        <v>ind</v>
      </c>
      <c r="E46" s="5" t="str">
        <f>INDEX(Mapping!$C$30:$C$37,MATCH($B46,Mapping!$A$30:$A$37,0))</f>
        <v>nga</v>
      </c>
      <c r="F46" s="5" t="str">
        <f>INDEX(Mapping!$D$30:$D$37,MATCH($B46,Mapping!$A$30:$A$37,0))</f>
        <v>nga</v>
      </c>
      <c r="G46" s="5" t="str">
        <f>$B46&amp;"."&amp;IF(INDEX(Mapping!$E$30:$E$37,MATCH($B46,Mapping!$A$30:$A$37,0))="sub",INDEX(Mapping!$F$5:$F$20,MATCH($C46,Mapping!$A$5:$A$20,0)),"all")</f>
        <v>nga.ind</v>
      </c>
      <c r="H46" s="5" t="str">
        <f>INDEX(Mapping!$E$5:$E$20,MATCH($C46,Mapping!$A$5:$A$20,0))</f>
        <v>res</v>
      </c>
      <c r="I46" s="5">
        <f>INDEX(Mapping!$G$30:$G$37,MATCH($B46,Mapping!$A$30:$A$37,0))</f>
        <v>1</v>
      </c>
      <c r="J46" s="5">
        <f>INDEX(Mapping!$H$30:$H$37,MATCH($B46,Mapping!$A$30:$A$37,0))</f>
        <v>2</v>
      </c>
      <c r="K46" s="5">
        <f>INDEX(Mapping!$H$5:$H$20,MATCH($C46,Mapping!$A$5:$A$20,0))</f>
        <v>7</v>
      </c>
      <c r="L46" s="5">
        <f>INDEX(Mapping!$E$45:$E$58,MATCH($G46,Mapping!$A$45:$A$58,0))</f>
        <v>6</v>
      </c>
      <c r="M46" s="5">
        <f>INDEX(Mapping!$D$62:$D$65,MATCH(INDEX(Mapping!$G$5:$G$20,MATCH($C46,Mapping!$A$5:$A$20,0)),Mapping!$A$62:$A$65,0))</f>
        <v>3</v>
      </c>
      <c r="N46" s="33">
        <f>INDEX(Elasticities!$F$4:$I$200,MATCH("inc|"&amp;$E46&amp;"|"&amp;$D46,Elasticities!$A$4:$A$200,0),MATCH(Settings!$C$6,Elasticities!$F$3:$I$3,0))</f>
        <v>1</v>
      </c>
      <c r="O46" s="33">
        <f>INDEX(Elasticities!$F$4:$I$200,MATCH("usg|"&amp;$E46&amp;"|"&amp;$D46,Elasticities!$A$4:$A$200,0),MATCH(Settings!$C$6,Elasticities!$F$3:$I$3,0))</f>
        <v>-0.5</v>
      </c>
      <c r="P46" s="33">
        <f>INDEX(Elasticities!$F$4:$I$200,MATCH("eff|"&amp;$E46&amp;"|"&amp;$D46,Elasticities!$A$4:$A$200,0),MATCH(Settings!$C$6,Elasticities!$F$3:$I$3,0))</f>
        <v>-0.5</v>
      </c>
      <c r="Q46" s="25">
        <f>INDEX(Elasticities!$F$4:$I$200,MATCH("aei|"&amp;$F46&amp;"|"&amp;$D46,Elasticities!$A$4:$A$200,0),MATCH(Settings!$C$6,Elasticities!$F$3:$I$3,0))</f>
        <v>0.01</v>
      </c>
      <c r="R46" s="5">
        <f>INDEX(Inputs_prices!$E$5:$E$16,MATCH($G46,Inputs_prices!$A$5:$A$16,0))</f>
        <v>6</v>
      </c>
      <c r="S46" s="25">
        <f>INDEX(Inputs_prices!$Q$5:$Q$16,MATCH($G46,Inputs_prices!$A$5:$A$16,0))</f>
        <v>0</v>
      </c>
      <c r="T46" s="27">
        <f>INDEX(EF_GHG!$E$4:$E$1000,MATCH(Settings!$C$4&amp;"|"&amp;$B46&amp;"|"&amp;$H46,EF_GHG!$A$4:$A$1000,0))</f>
        <v>5.5800000000000002E-2</v>
      </c>
      <c r="U46" s="44">
        <f>INDEX(EnergyCons!$F$4:$F$5000,MATCH(Settings!$C$4&amp;"|"&amp;Settings!$C$7&amp;"|"&amp;$C46&amp;"|"&amp;$B46,EnergyCons!$A$4:$A$5000,0))</f>
        <v>0</v>
      </c>
    </row>
    <row r="47" spans="1:21" x14ac:dyDescent="0.25">
      <c r="A47" s="5" t="str">
        <f t="shared" si="1"/>
        <v>gso|foo</v>
      </c>
      <c r="B47" s="6" t="s">
        <v>872</v>
      </c>
      <c r="C47" s="6" t="s">
        <v>885</v>
      </c>
      <c r="D47" s="5" t="str">
        <f>INDEX(Mapping!$D$5:$D$20,MATCH($C47,Mapping!$A$5:$A$20,0))</f>
        <v>ind</v>
      </c>
      <c r="E47" s="5" t="str">
        <f>INDEX(Mapping!$C$30:$C$37,MATCH($B47,Mapping!$A$30:$A$37,0))</f>
        <v>gso</v>
      </c>
      <c r="F47" s="5" t="str">
        <f>INDEX(Mapping!$D$30:$D$37,MATCH($B47,Mapping!$A$30:$A$37,0))</f>
        <v>oil</v>
      </c>
      <c r="G47" s="5" t="str">
        <f>$B47&amp;"."&amp;IF(INDEX(Mapping!$E$30:$E$37,MATCH($B47,Mapping!$A$30:$A$37,0))="sub",INDEX(Mapping!$F$5:$F$20,MATCH($C47,Mapping!$A$5:$A$20,0)),"all")</f>
        <v>gso.all</v>
      </c>
      <c r="H47" s="5" t="str">
        <f>INDEX(Mapping!$E$5:$E$20,MATCH($C47,Mapping!$A$5:$A$20,0))</f>
        <v>res</v>
      </c>
      <c r="I47" s="5">
        <f>INDEX(Mapping!$G$30:$G$37,MATCH($B47,Mapping!$A$30:$A$37,0))</f>
        <v>3.4969740000000013E-2</v>
      </c>
      <c r="J47" s="5">
        <f>INDEX(Mapping!$H$30:$H$37,MATCH($B47,Mapping!$A$30:$A$37,0))</f>
        <v>3</v>
      </c>
      <c r="K47" s="5">
        <f>INDEX(Mapping!$H$5:$H$20,MATCH($C47,Mapping!$A$5:$A$20,0))</f>
        <v>7</v>
      </c>
      <c r="L47" s="5">
        <f>INDEX(Mapping!$E$45:$E$58,MATCH($G47,Mapping!$A$45:$A$58,0))</f>
        <v>9</v>
      </c>
      <c r="M47" s="5">
        <f>INDEX(Mapping!$D$62:$D$65,MATCH(INDEX(Mapping!$G$5:$G$20,MATCH($C47,Mapping!$A$5:$A$20,0)),Mapping!$A$62:$A$65,0))</f>
        <v>3</v>
      </c>
      <c r="N47" s="33">
        <f>INDEX(Elasticities!$F$4:$I$200,MATCH("inc|"&amp;$E47&amp;"|"&amp;$D47,Elasticities!$A$4:$A$200,0),MATCH(Settings!$C$6,Elasticities!$F$3:$I$3,0))</f>
        <v>0.5</v>
      </c>
      <c r="O47" s="33">
        <f>INDEX(Elasticities!$F$4:$I$200,MATCH("usg|"&amp;$E47&amp;"|"&amp;$D47,Elasticities!$A$4:$A$200,0),MATCH(Settings!$C$6,Elasticities!$F$3:$I$3,0))</f>
        <v>-0.4</v>
      </c>
      <c r="P47" s="33">
        <f>INDEX(Elasticities!$F$4:$I$200,MATCH("eff|"&amp;$E47&amp;"|"&amp;$D47,Elasticities!$A$4:$A$200,0),MATCH(Settings!$C$6,Elasticities!$F$3:$I$3,0))</f>
        <v>-0.7</v>
      </c>
      <c r="Q47" s="25">
        <f>INDEX(Elasticities!$F$4:$I$200,MATCH("aei|"&amp;$F47&amp;"|"&amp;$D47,Elasticities!$A$4:$A$200,0),MATCH(Settings!$C$6,Elasticities!$F$3:$I$3,0))</f>
        <v>5.0000000000000001E-3</v>
      </c>
      <c r="R47" s="5">
        <f>INDEX(Inputs_prices!$E$5:$E$16,MATCH($G47,Inputs_prices!$A$5:$A$16,0))</f>
        <v>7</v>
      </c>
      <c r="S47" s="25">
        <f>INDEX(Inputs_prices!$Q$5:$Q$16,MATCH($G47,Inputs_prices!$A$5:$A$16,0))</f>
        <v>0.14000000000000001</v>
      </c>
      <c r="T47" s="27">
        <f>INDEX(EF_GHG!$E$4:$E$1000,MATCH(Settings!$C$4&amp;"|"&amp;$B47&amp;"|"&amp;$H47,EF_GHG!$A$4:$A$1000,0))</f>
        <v>6.8555000000000005E-2</v>
      </c>
      <c r="U47" s="44">
        <f>INDEX(EnergyCons!$F$4:$F$5000,MATCH(Settings!$C$4&amp;"|"&amp;Settings!$C$7&amp;"|"&amp;$C47&amp;"|"&amp;$B47,EnergyCons!$A$4:$A$5000,0))</f>
        <v>0</v>
      </c>
    </row>
    <row r="48" spans="1:21" x14ac:dyDescent="0.25">
      <c r="A48" s="5" t="str">
        <f t="shared" si="1"/>
        <v>die|foo</v>
      </c>
      <c r="B48" s="6" t="s">
        <v>873</v>
      </c>
      <c r="C48" s="6" t="s">
        <v>885</v>
      </c>
      <c r="D48" s="5" t="str">
        <f>INDEX(Mapping!$D$5:$D$20,MATCH($C48,Mapping!$A$5:$A$20,0))</f>
        <v>ind</v>
      </c>
      <c r="E48" s="5" t="str">
        <f>INDEX(Mapping!$C$30:$C$37,MATCH($B48,Mapping!$A$30:$A$37,0))</f>
        <v>die</v>
      </c>
      <c r="F48" s="5" t="str">
        <f>INDEX(Mapping!$D$30:$D$37,MATCH($B48,Mapping!$A$30:$A$37,0))</f>
        <v>oil</v>
      </c>
      <c r="G48" s="5" t="str">
        <f>$B48&amp;"."&amp;IF(INDEX(Mapping!$E$30:$E$37,MATCH($B48,Mapping!$A$30:$A$37,0))="sub",INDEX(Mapping!$F$5:$F$20,MATCH($C48,Mapping!$A$5:$A$20,0)),"all")</f>
        <v>die.all</v>
      </c>
      <c r="H48" s="5" t="str">
        <f>INDEX(Mapping!$E$5:$E$20,MATCH($C48,Mapping!$A$5:$A$20,0))</f>
        <v>res</v>
      </c>
      <c r="I48" s="5">
        <f>INDEX(Mapping!$G$30:$G$37,MATCH($B48,Mapping!$A$30:$A$37,0))</f>
        <v>3.7295190000000013E-2</v>
      </c>
      <c r="J48" s="5">
        <f>INDEX(Mapping!$H$30:$H$37,MATCH($B48,Mapping!$A$30:$A$37,0))</f>
        <v>4</v>
      </c>
      <c r="K48" s="5">
        <f>INDEX(Mapping!$H$5:$H$20,MATCH($C48,Mapping!$A$5:$A$20,0))</f>
        <v>7</v>
      </c>
      <c r="L48" s="5">
        <f>INDEX(Mapping!$E$45:$E$58,MATCH($G48,Mapping!$A$45:$A$58,0))</f>
        <v>10</v>
      </c>
      <c r="M48" s="5">
        <f>INDEX(Mapping!$D$62:$D$65,MATCH(INDEX(Mapping!$G$5:$G$20,MATCH($C48,Mapping!$A$5:$A$20,0)),Mapping!$A$62:$A$65,0))</f>
        <v>3</v>
      </c>
      <c r="N48" s="33">
        <f>INDEX(Elasticities!$F$4:$I$200,MATCH("inc|"&amp;$E48&amp;"|"&amp;$D48,Elasticities!$A$4:$A$200,0),MATCH(Settings!$C$6,Elasticities!$F$3:$I$3,0))</f>
        <v>0.5</v>
      </c>
      <c r="O48" s="33">
        <f>INDEX(Elasticities!$F$4:$I$200,MATCH("usg|"&amp;$E48&amp;"|"&amp;$D48,Elasticities!$A$4:$A$200,0),MATCH(Settings!$C$6,Elasticities!$F$3:$I$3,0))</f>
        <v>-0.7</v>
      </c>
      <c r="P48" s="33">
        <f>INDEX(Elasticities!$F$4:$I$200,MATCH("eff|"&amp;$E48&amp;"|"&amp;$D48,Elasticities!$A$4:$A$200,0),MATCH(Settings!$C$6,Elasticities!$F$3:$I$3,0))</f>
        <v>-1.2</v>
      </c>
      <c r="Q48" s="25">
        <f>INDEX(Elasticities!$F$4:$I$200,MATCH("aei|"&amp;$F48&amp;"|"&amp;$D48,Elasticities!$A$4:$A$200,0),MATCH(Settings!$C$6,Elasticities!$F$3:$I$3,0))</f>
        <v>5.0000000000000001E-3</v>
      </c>
      <c r="R48" s="5">
        <f>INDEX(Inputs_prices!$E$5:$E$16,MATCH($G48,Inputs_prices!$A$5:$A$16,0))</f>
        <v>8</v>
      </c>
      <c r="S48" s="25">
        <f>INDEX(Inputs_prices!$Q$5:$Q$16,MATCH($G48,Inputs_prices!$A$5:$A$16,0))</f>
        <v>0.14000000000000001</v>
      </c>
      <c r="T48" s="27">
        <f>INDEX(EF_GHG!$E$4:$E$1000,MATCH(Settings!$C$4&amp;"|"&amp;$B48&amp;"|"&amp;$H48,EF_GHG!$A$4:$A$1000,0))</f>
        <v>7.3400000000000007E-2</v>
      </c>
      <c r="U48" s="44">
        <f>INDEX(EnergyCons!$F$4:$F$5000,MATCH(Settings!$C$4&amp;"|"&amp;Settings!$C$7&amp;"|"&amp;$C48&amp;"|"&amp;$B48,EnergyCons!$A$4:$A$5000,0))</f>
        <v>927.02172817825794</v>
      </c>
    </row>
    <row r="49" spans="1:21" x14ac:dyDescent="0.25">
      <c r="A49" s="5" t="str">
        <f t="shared" si="1"/>
        <v>lpg|foo</v>
      </c>
      <c r="B49" s="6" t="s">
        <v>874</v>
      </c>
      <c r="C49" s="6" t="s">
        <v>885</v>
      </c>
      <c r="D49" s="5" t="str">
        <f>INDEX(Mapping!$D$5:$D$20,MATCH($C49,Mapping!$A$5:$A$20,0))</f>
        <v>ind</v>
      </c>
      <c r="E49" s="5" t="str">
        <f>INDEX(Mapping!$C$30:$C$37,MATCH($B49,Mapping!$A$30:$A$37,0))</f>
        <v>oil</v>
      </c>
      <c r="F49" s="5" t="str">
        <f>INDEX(Mapping!$D$30:$D$37,MATCH($B49,Mapping!$A$30:$A$37,0))</f>
        <v>oil</v>
      </c>
      <c r="G49" s="5" t="str">
        <f>$B49&amp;"."&amp;IF(INDEX(Mapping!$E$30:$E$37,MATCH($B49,Mapping!$A$30:$A$37,0))="sub",INDEX(Mapping!$F$5:$F$20,MATCH($C49,Mapping!$A$5:$A$20,0)),"all")</f>
        <v>lpg.all</v>
      </c>
      <c r="H49" s="5" t="str">
        <f>INDEX(Mapping!$E$5:$E$20,MATCH($C49,Mapping!$A$5:$A$20,0))</f>
        <v>res</v>
      </c>
      <c r="I49" s="5">
        <f>INDEX(Mapping!$G$30:$G$37,MATCH($B49,Mapping!$A$30:$A$37,0))</f>
        <v>2.5779688544951249E-2</v>
      </c>
      <c r="J49" s="5">
        <f>INDEX(Mapping!$H$30:$H$37,MATCH($B49,Mapping!$A$30:$A$37,0))</f>
        <v>5</v>
      </c>
      <c r="K49" s="5">
        <f>INDEX(Mapping!$H$5:$H$20,MATCH($C49,Mapping!$A$5:$A$20,0))</f>
        <v>7</v>
      </c>
      <c r="L49" s="5">
        <f>INDEX(Mapping!$E$45:$E$58,MATCH($G49,Mapping!$A$45:$A$58,0))</f>
        <v>11</v>
      </c>
      <c r="M49" s="5">
        <f>INDEX(Mapping!$D$62:$D$65,MATCH(INDEX(Mapping!$G$5:$G$20,MATCH($C49,Mapping!$A$5:$A$20,0)),Mapping!$A$62:$A$65,0))</f>
        <v>3</v>
      </c>
      <c r="N49" s="33">
        <f>INDEX(Elasticities!$F$4:$I$200,MATCH("inc|"&amp;$E49&amp;"|"&amp;$D49,Elasticities!$A$4:$A$200,0),MATCH(Settings!$C$6,Elasticities!$F$3:$I$3,0))</f>
        <v>0.8</v>
      </c>
      <c r="O49" s="33">
        <f>INDEX(Elasticities!$F$4:$I$200,MATCH("usg|"&amp;$E49&amp;"|"&amp;$D49,Elasticities!$A$4:$A$200,0),MATCH(Settings!$C$6,Elasticities!$F$3:$I$3,0))</f>
        <v>-0.4</v>
      </c>
      <c r="P49" s="33">
        <f>INDEX(Elasticities!$F$4:$I$200,MATCH("eff|"&amp;$E49&amp;"|"&amp;$D49,Elasticities!$A$4:$A$200,0),MATCH(Settings!$C$6,Elasticities!$F$3:$I$3,0))</f>
        <v>-0.4</v>
      </c>
      <c r="Q49" s="25">
        <f>INDEX(Elasticities!$F$4:$I$200,MATCH("aei|"&amp;$F49&amp;"|"&amp;$D49,Elasticities!$A$4:$A$200,0),MATCH(Settings!$C$6,Elasticities!$F$3:$I$3,0))</f>
        <v>5.0000000000000001E-3</v>
      </c>
      <c r="R49" s="5">
        <f>INDEX(Inputs_prices!$E$5:$E$16,MATCH($G49,Inputs_prices!$A$5:$A$16,0))</f>
        <v>9</v>
      </c>
      <c r="S49" s="25">
        <f>INDEX(Inputs_prices!$Q$5:$Q$16,MATCH($G49,Inputs_prices!$A$5:$A$16,0))</f>
        <v>0.14000000000000001</v>
      </c>
      <c r="T49" s="27">
        <f>INDEX(EF_GHG!$E$4:$E$1000,MATCH(Settings!$C$4&amp;"|"&amp;$B49&amp;"|"&amp;$H49,EF_GHG!$A$4:$A$1000,0))</f>
        <v>6.8599999999999994E-2</v>
      </c>
      <c r="U49" s="44">
        <f>INDEX(EnergyCons!$F$4:$F$5000,MATCH(Settings!$C$4&amp;"|"&amp;Settings!$C$7&amp;"|"&amp;$C49&amp;"|"&amp;$B49,EnergyCons!$A$4:$A$5000,0))</f>
        <v>0</v>
      </c>
    </row>
    <row r="50" spans="1:21" x14ac:dyDescent="0.25">
      <c r="A50" s="5" t="str">
        <f t="shared" si="1"/>
        <v>ker|foo</v>
      </c>
      <c r="B50" s="6" t="s">
        <v>875</v>
      </c>
      <c r="C50" s="6" t="s">
        <v>885</v>
      </c>
      <c r="D50" s="5" t="str">
        <f>INDEX(Mapping!$D$5:$D$20,MATCH($C50,Mapping!$A$5:$A$20,0))</f>
        <v>ind</v>
      </c>
      <c r="E50" s="5" t="str">
        <f>INDEX(Mapping!$C$30:$C$37,MATCH($B50,Mapping!$A$30:$A$37,0))</f>
        <v>oil</v>
      </c>
      <c r="F50" s="5" t="str">
        <f>INDEX(Mapping!$D$30:$D$37,MATCH($B50,Mapping!$A$30:$A$37,0))</f>
        <v>oil</v>
      </c>
      <c r="G50" s="5" t="str">
        <f>$B50&amp;"."&amp;IF(INDEX(Mapping!$E$30:$E$37,MATCH($B50,Mapping!$A$30:$A$37,0))="sub",INDEX(Mapping!$F$5:$F$20,MATCH($C50,Mapping!$A$5:$A$20,0)),"all")</f>
        <v>ker.all</v>
      </c>
      <c r="H50" s="5" t="str">
        <f>INDEX(Mapping!$E$5:$E$20,MATCH($C50,Mapping!$A$5:$A$20,0))</f>
        <v>res</v>
      </c>
      <c r="I50" s="5">
        <f>INDEX(Mapping!$G$30:$G$37,MATCH($B50,Mapping!$A$30:$A$37,0))</f>
        <v>3.7748829655107147E-2</v>
      </c>
      <c r="J50" s="5">
        <f>INDEX(Mapping!$H$30:$H$37,MATCH($B50,Mapping!$A$30:$A$37,0))</f>
        <v>6</v>
      </c>
      <c r="K50" s="5">
        <f>INDEX(Mapping!$H$5:$H$20,MATCH($C50,Mapping!$A$5:$A$20,0))</f>
        <v>7</v>
      </c>
      <c r="L50" s="5">
        <f>INDEX(Mapping!$E$45:$E$58,MATCH($G50,Mapping!$A$45:$A$58,0))</f>
        <v>12</v>
      </c>
      <c r="M50" s="5">
        <f>INDEX(Mapping!$D$62:$D$65,MATCH(INDEX(Mapping!$G$5:$G$20,MATCH($C50,Mapping!$A$5:$A$20,0)),Mapping!$A$62:$A$65,0))</f>
        <v>3</v>
      </c>
      <c r="N50" s="33">
        <f>INDEX(Elasticities!$F$4:$I$200,MATCH("inc|"&amp;$E50&amp;"|"&amp;$D50,Elasticities!$A$4:$A$200,0),MATCH(Settings!$C$6,Elasticities!$F$3:$I$3,0))</f>
        <v>0.8</v>
      </c>
      <c r="O50" s="33">
        <f>INDEX(Elasticities!$F$4:$I$200,MATCH("usg|"&amp;$E50&amp;"|"&amp;$D50,Elasticities!$A$4:$A$200,0),MATCH(Settings!$C$6,Elasticities!$F$3:$I$3,0))</f>
        <v>-0.4</v>
      </c>
      <c r="P50" s="33">
        <f>INDEX(Elasticities!$F$4:$I$200,MATCH("eff|"&amp;$E50&amp;"|"&amp;$D50,Elasticities!$A$4:$A$200,0),MATCH(Settings!$C$6,Elasticities!$F$3:$I$3,0))</f>
        <v>-0.4</v>
      </c>
      <c r="Q50" s="25">
        <f>INDEX(Elasticities!$F$4:$I$200,MATCH("aei|"&amp;$F50&amp;"|"&amp;$D50,Elasticities!$A$4:$A$200,0),MATCH(Settings!$C$6,Elasticities!$F$3:$I$3,0))</f>
        <v>5.0000000000000001E-3</v>
      </c>
      <c r="R50" s="5">
        <f>INDEX(Inputs_prices!$E$5:$E$16,MATCH($G50,Inputs_prices!$A$5:$A$16,0))</f>
        <v>10</v>
      </c>
      <c r="S50" s="25">
        <f>INDEX(Inputs_prices!$Q$5:$Q$16,MATCH($G50,Inputs_prices!$A$5:$A$16,0))</f>
        <v>0.14000000000000001</v>
      </c>
      <c r="T50" s="27">
        <f>INDEX(EF_GHG!$E$4:$E$1000,MATCH(Settings!$C$4&amp;"|"&amp;$B50&amp;"|"&amp;$H50,EF_GHG!$A$4:$A$1000,0))</f>
        <v>6.8555000000000005E-2</v>
      </c>
      <c r="U50" s="44">
        <f>INDEX(EnergyCons!$F$4:$F$5000,MATCH(Settings!$C$4&amp;"|"&amp;Settings!$C$7&amp;"|"&amp;$C50&amp;"|"&amp;$B50,EnergyCons!$A$4:$A$5000,0))</f>
        <v>0.34429649428757902</v>
      </c>
    </row>
    <row r="51" spans="1:21" x14ac:dyDescent="0.25">
      <c r="A51" s="5" t="str">
        <f t="shared" si="1"/>
        <v>oop|foo</v>
      </c>
      <c r="B51" s="6" t="s">
        <v>876</v>
      </c>
      <c r="C51" s="6" t="s">
        <v>885</v>
      </c>
      <c r="D51" s="5" t="str">
        <f>INDEX(Mapping!$D$5:$D$20,MATCH($C51,Mapping!$A$5:$A$20,0))</f>
        <v>ind</v>
      </c>
      <c r="E51" s="5" t="str">
        <f>INDEX(Mapping!$C$30:$C$37,MATCH($B51,Mapping!$A$30:$A$37,0))</f>
        <v>oil</v>
      </c>
      <c r="F51" s="5" t="str">
        <f>INDEX(Mapping!$D$30:$D$37,MATCH($B51,Mapping!$A$30:$A$37,0))</f>
        <v>oil</v>
      </c>
      <c r="G51" s="5" t="str">
        <f>$B51&amp;"."&amp;IF(INDEX(Mapping!$E$30:$E$37,MATCH($B51,Mapping!$A$30:$A$37,0))="sub",INDEX(Mapping!$F$5:$F$20,MATCH($C51,Mapping!$A$5:$A$20,0)),"all")</f>
        <v>oop.all</v>
      </c>
      <c r="H51" s="5" t="str">
        <f>INDEX(Mapping!$E$5:$E$20,MATCH($C51,Mapping!$A$5:$A$20,0))</f>
        <v>res</v>
      </c>
      <c r="I51" s="5">
        <f>INDEX(Mapping!$G$30:$G$37,MATCH($B51,Mapping!$A$30:$A$37,0))</f>
        <v>6.12</v>
      </c>
      <c r="J51" s="5">
        <f>INDEX(Mapping!$H$30:$H$37,MATCH($B51,Mapping!$A$30:$A$37,0))</f>
        <v>7</v>
      </c>
      <c r="K51" s="5">
        <f>INDEX(Mapping!$H$5:$H$20,MATCH($C51,Mapping!$A$5:$A$20,0))</f>
        <v>7</v>
      </c>
      <c r="L51" s="5">
        <f>INDEX(Mapping!$E$45:$E$58,MATCH($G51,Mapping!$A$45:$A$58,0))</f>
        <v>13</v>
      </c>
      <c r="M51" s="5">
        <f>INDEX(Mapping!$D$62:$D$65,MATCH(INDEX(Mapping!$G$5:$G$20,MATCH($C51,Mapping!$A$5:$A$20,0)),Mapping!$A$62:$A$65,0))</f>
        <v>3</v>
      </c>
      <c r="N51" s="33">
        <f>INDEX(Elasticities!$F$4:$I$200,MATCH("inc|"&amp;$E51&amp;"|"&amp;$D51,Elasticities!$A$4:$A$200,0),MATCH(Settings!$C$6,Elasticities!$F$3:$I$3,0))</f>
        <v>0.8</v>
      </c>
      <c r="O51" s="33">
        <f>INDEX(Elasticities!$F$4:$I$200,MATCH("usg|"&amp;$E51&amp;"|"&amp;$D51,Elasticities!$A$4:$A$200,0),MATCH(Settings!$C$6,Elasticities!$F$3:$I$3,0))</f>
        <v>-0.4</v>
      </c>
      <c r="P51" s="33">
        <f>INDEX(Elasticities!$F$4:$I$200,MATCH("eff|"&amp;$E51&amp;"|"&amp;$D51,Elasticities!$A$4:$A$200,0),MATCH(Settings!$C$6,Elasticities!$F$3:$I$3,0))</f>
        <v>-0.4</v>
      </c>
      <c r="Q51" s="25">
        <f>INDEX(Elasticities!$F$4:$I$200,MATCH("aei|"&amp;$F51&amp;"|"&amp;$D51,Elasticities!$A$4:$A$200,0),MATCH(Settings!$C$6,Elasticities!$F$3:$I$3,0))</f>
        <v>5.0000000000000001E-3</v>
      </c>
      <c r="R51" s="5">
        <f>INDEX(Inputs_prices!$E$5:$E$16,MATCH($G51,Inputs_prices!$A$5:$A$16,0))</f>
        <v>11</v>
      </c>
      <c r="S51" s="25">
        <f>INDEX(Inputs_prices!$Q$5:$Q$16,MATCH($G51,Inputs_prices!$A$5:$A$16,0))</f>
        <v>0.14000000000000001</v>
      </c>
      <c r="T51" s="27">
        <f>INDEX(EF_GHG!$E$4:$E$1000,MATCH(Settings!$C$4&amp;"|"&amp;$B51&amp;"|"&amp;$H51,EF_GHG!$A$4:$A$1000,0))</f>
        <v>7.6700000000000004E-2</v>
      </c>
      <c r="U51" s="44">
        <f>INDEX(EnergyCons!$F$4:$F$5000,MATCH(Settings!$C$4&amp;"|"&amp;Settings!$C$7&amp;"|"&amp;$C51&amp;"|"&amp;$B51,EnergyCons!$A$4:$A$5000,0))</f>
        <v>0</v>
      </c>
    </row>
    <row r="52" spans="1:21" x14ac:dyDescent="0.25">
      <c r="A52" s="5" t="str">
        <f t="shared" si="1"/>
        <v>bio|foo</v>
      </c>
      <c r="B52" s="6" t="s">
        <v>877</v>
      </c>
      <c r="C52" s="6" t="s">
        <v>885</v>
      </c>
      <c r="D52" s="5" t="str">
        <f>INDEX(Mapping!$D$5:$D$20,MATCH($C52,Mapping!$A$5:$A$20,0))</f>
        <v>ind</v>
      </c>
      <c r="E52" s="5" t="str">
        <f>INDEX(Mapping!$C$30:$C$37,MATCH($B52,Mapping!$A$30:$A$37,0))</f>
        <v>bio</v>
      </c>
      <c r="F52" s="5" t="str">
        <f>INDEX(Mapping!$D$30:$D$37,MATCH($B52,Mapping!$A$30:$A$37,0))</f>
        <v>bio</v>
      </c>
      <c r="G52" s="5" t="str">
        <f>$B52&amp;"."&amp;IF(INDEX(Mapping!$E$30:$E$37,MATCH($B52,Mapping!$A$30:$A$37,0))="sub",INDEX(Mapping!$F$5:$F$20,MATCH($C52,Mapping!$A$5:$A$20,0)),"all")</f>
        <v>bio.all</v>
      </c>
      <c r="H52" s="5" t="str">
        <f>INDEX(Mapping!$E$5:$E$20,MATCH($C52,Mapping!$A$5:$A$20,0))</f>
        <v>res</v>
      </c>
      <c r="I52" s="5">
        <f>INDEX(Mapping!$G$30:$G$37,MATCH($B52,Mapping!$A$30:$A$37,0))</f>
        <v>1</v>
      </c>
      <c r="J52" s="5">
        <f>INDEX(Mapping!$H$30:$H$37,MATCH($B52,Mapping!$A$30:$A$37,0))</f>
        <v>8</v>
      </c>
      <c r="K52" s="5">
        <f>INDEX(Mapping!$H$5:$H$20,MATCH($C52,Mapping!$A$5:$A$20,0))</f>
        <v>7</v>
      </c>
      <c r="L52" s="5">
        <f>INDEX(Mapping!$E$45:$E$58,MATCH($G52,Mapping!$A$45:$A$58,0))</f>
        <v>14</v>
      </c>
      <c r="M52" s="5">
        <f>INDEX(Mapping!$D$62:$D$65,MATCH(INDEX(Mapping!$G$5:$G$20,MATCH($C52,Mapping!$A$5:$A$20,0)),Mapping!$A$62:$A$65,0))</f>
        <v>3</v>
      </c>
      <c r="N52" s="33">
        <f>INDEX(Elasticities!$F$4:$I$200,MATCH("inc|"&amp;$E52&amp;"|"&amp;$D52,Elasticities!$A$4:$A$200,0),MATCH(Settings!$C$6,Elasticities!$F$3:$I$3,0))</f>
        <v>0.1</v>
      </c>
      <c r="O52" s="33">
        <f>INDEX(Elasticities!$F$4:$I$200,MATCH("usg|"&amp;$E52&amp;"|"&amp;$D52,Elasticities!$A$4:$A$200,0),MATCH(Settings!$C$6,Elasticities!$F$3:$I$3,0))</f>
        <v>-0.3</v>
      </c>
      <c r="P52" s="33">
        <f>INDEX(Elasticities!$F$4:$I$200,MATCH("eff|"&amp;$E52&amp;"|"&amp;$D52,Elasticities!$A$4:$A$200,0),MATCH(Settings!$C$6,Elasticities!$F$3:$I$3,0))</f>
        <v>-0.2</v>
      </c>
      <c r="Q52" s="25">
        <f>INDEX(Elasticities!$F$4:$I$200,MATCH("aei|"&amp;$F52&amp;"|"&amp;$D52,Elasticities!$A$4:$A$200,0),MATCH(Settings!$C$6,Elasticities!$F$3:$I$3,0))</f>
        <v>5.0000000000000001E-3</v>
      </c>
      <c r="R52" s="5">
        <f>INDEX(Inputs_prices!$E$5:$E$16,MATCH($G52,Inputs_prices!$A$5:$A$16,0))</f>
        <v>12</v>
      </c>
      <c r="S52" s="25">
        <f>INDEX(Inputs_prices!$Q$5:$Q$16,MATCH($G52,Inputs_prices!$A$5:$A$16,0))</f>
        <v>0</v>
      </c>
      <c r="T52" s="27">
        <f>INDEX(EF_GHG!$E$4:$E$1000,MATCH(Settings!$C$4&amp;"|"&amp;$B52&amp;"|"&amp;$H52,EF_GHG!$A$4:$A$1000,0))</f>
        <v>0</v>
      </c>
      <c r="U52" s="44">
        <f>INDEX(EnergyCons!$F$4:$F$5000,MATCH(Settings!$C$4&amp;"|"&amp;Settings!$C$7&amp;"|"&amp;$C52&amp;"|"&amp;$B52,EnergyCons!$A$4:$A$5000,0))</f>
        <v>0</v>
      </c>
    </row>
    <row r="53" spans="1:21" x14ac:dyDescent="0.25">
      <c r="A53" s="5" t="str">
        <f t="shared" si="1"/>
        <v>coa|srv</v>
      </c>
      <c r="B53" s="6" t="s">
        <v>869</v>
      </c>
      <c r="C53" s="6" t="s">
        <v>886</v>
      </c>
      <c r="D53" s="5" t="str">
        <f>INDEX(Mapping!$D$5:$D$20,MATCH($C53,Mapping!$A$5:$A$20,0))</f>
        <v>srv</v>
      </c>
      <c r="E53" s="5" t="str">
        <f>INDEX(Mapping!$C$30:$C$37,MATCH($B53,Mapping!$A$30:$A$37,0))</f>
        <v>coa</v>
      </c>
      <c r="F53" s="5" t="str">
        <f>INDEX(Mapping!$D$30:$D$37,MATCH($B53,Mapping!$A$30:$A$37,0))</f>
        <v>coa</v>
      </c>
      <c r="G53" s="5" t="str">
        <f>$B53&amp;"."&amp;IF(INDEX(Mapping!$E$30:$E$37,MATCH($B53,Mapping!$A$30:$A$37,0))="sub",INDEX(Mapping!$F$5:$F$20,MATCH($C53,Mapping!$A$5:$A$20,0)),"all")</f>
        <v>coa.ind</v>
      </c>
      <c r="H53" s="5" t="str">
        <f>INDEX(Mapping!$E$5:$E$20,MATCH($C53,Mapping!$A$5:$A$20,0))</f>
        <v>res</v>
      </c>
      <c r="I53" s="5">
        <f>INDEX(Mapping!$G$30:$G$37,MATCH($B53,Mapping!$A$30:$A$37,0))</f>
        <v>1</v>
      </c>
      <c r="J53" s="5">
        <f>INDEX(Mapping!$H$30:$H$37,MATCH($B53,Mapping!$A$30:$A$37,0))</f>
        <v>1</v>
      </c>
      <c r="K53" s="5">
        <f>INDEX(Mapping!$H$5:$H$20,MATCH($C53,Mapping!$A$5:$A$20,0))</f>
        <v>8</v>
      </c>
      <c r="L53" s="5">
        <f>INDEX(Mapping!$E$45:$E$58,MATCH($G53,Mapping!$A$45:$A$58,0))</f>
        <v>3</v>
      </c>
      <c r="M53" s="5">
        <f>INDEX(Mapping!$D$62:$D$65,MATCH(INDEX(Mapping!$G$5:$G$20,MATCH($C53,Mapping!$A$5:$A$20,0)),Mapping!$A$62:$A$65,0))</f>
        <v>3</v>
      </c>
      <c r="N53" s="33">
        <f>INDEX(Elasticities!$F$4:$I$200,MATCH("inc|"&amp;$E53&amp;"|"&amp;$D53,Elasticities!$A$4:$A$200,0),MATCH(Settings!$C$6,Elasticities!$F$3:$I$3,0))</f>
        <v>0.7</v>
      </c>
      <c r="O53" s="33">
        <f>INDEX(Elasticities!$F$4:$I$200,MATCH("usg|"&amp;$E53&amp;"|"&amp;$D53,Elasticities!$A$4:$A$200,0),MATCH(Settings!$C$6,Elasticities!$F$3:$I$3,0))</f>
        <v>-0.4</v>
      </c>
      <c r="P53" s="33">
        <f>INDEX(Elasticities!$F$4:$I$200,MATCH("eff|"&amp;$E53&amp;"|"&amp;$D53,Elasticities!$A$4:$A$200,0),MATCH(Settings!$C$6,Elasticities!$F$3:$I$3,0))</f>
        <v>-0.6</v>
      </c>
      <c r="Q53" s="25">
        <f>INDEX(Elasticities!$F$4:$I$200,MATCH("aei|"&amp;$F53&amp;"|"&amp;$D53,Elasticities!$A$4:$A$200,0),MATCH(Settings!$C$6,Elasticities!$F$3:$I$3,0))</f>
        <v>5.0000000000000001E-3</v>
      </c>
      <c r="R53" s="5">
        <f>INDEX(Inputs_prices!$E$5:$E$16,MATCH($G53,Inputs_prices!$A$5:$A$16,0))</f>
        <v>3</v>
      </c>
      <c r="S53" s="25">
        <f>INDEX(Inputs_prices!$Q$5:$Q$16,MATCH($G53,Inputs_prices!$A$5:$A$16,0))</f>
        <v>0</v>
      </c>
      <c r="T53" s="27">
        <f>INDEX(EF_GHG!$E$4:$E$1000,MATCH(Settings!$C$4&amp;"|"&amp;$B53&amp;"|"&amp;$H53,EF_GHG!$A$4:$A$1000,0))</f>
        <v>9.4299999999999995E-2</v>
      </c>
      <c r="U53" s="44">
        <f>INDEX(EnergyCons!$F$4:$F$5000,MATCH(Settings!$C$4&amp;"|"&amp;Settings!$C$7&amp;"|"&amp;$C53&amp;"|"&amp;$B53,EnergyCons!$A$4:$A$5000,0))</f>
        <v>0</v>
      </c>
    </row>
    <row r="54" spans="1:21" x14ac:dyDescent="0.25">
      <c r="A54" s="5" t="str">
        <f t="shared" si="1"/>
        <v>nga|srv</v>
      </c>
      <c r="B54" s="6" t="s">
        <v>871</v>
      </c>
      <c r="C54" s="6" t="s">
        <v>886</v>
      </c>
      <c r="D54" s="5" t="str">
        <f>INDEX(Mapping!$D$5:$D$20,MATCH($C54,Mapping!$A$5:$A$20,0))</f>
        <v>srv</v>
      </c>
      <c r="E54" s="5" t="str">
        <f>INDEX(Mapping!$C$30:$C$37,MATCH($B54,Mapping!$A$30:$A$37,0))</f>
        <v>nga</v>
      </c>
      <c r="F54" s="5" t="str">
        <f>INDEX(Mapping!$D$30:$D$37,MATCH($B54,Mapping!$A$30:$A$37,0))</f>
        <v>nga</v>
      </c>
      <c r="G54" s="5" t="str">
        <f>$B54&amp;"."&amp;IF(INDEX(Mapping!$E$30:$E$37,MATCH($B54,Mapping!$A$30:$A$37,0))="sub",INDEX(Mapping!$F$5:$F$20,MATCH($C54,Mapping!$A$5:$A$20,0)),"all")</f>
        <v>nga.ind</v>
      </c>
      <c r="H54" s="5" t="str">
        <f>INDEX(Mapping!$E$5:$E$20,MATCH($C54,Mapping!$A$5:$A$20,0))</f>
        <v>res</v>
      </c>
      <c r="I54" s="5">
        <f>INDEX(Mapping!$G$30:$G$37,MATCH($B54,Mapping!$A$30:$A$37,0))</f>
        <v>1</v>
      </c>
      <c r="J54" s="5">
        <f>INDEX(Mapping!$H$30:$H$37,MATCH($B54,Mapping!$A$30:$A$37,0))</f>
        <v>2</v>
      </c>
      <c r="K54" s="5">
        <f>INDEX(Mapping!$H$5:$H$20,MATCH($C54,Mapping!$A$5:$A$20,0))</f>
        <v>8</v>
      </c>
      <c r="L54" s="5">
        <f>INDEX(Mapping!$E$45:$E$58,MATCH($G54,Mapping!$A$45:$A$58,0))</f>
        <v>6</v>
      </c>
      <c r="M54" s="5">
        <f>INDEX(Mapping!$D$62:$D$65,MATCH(INDEX(Mapping!$G$5:$G$20,MATCH($C54,Mapping!$A$5:$A$20,0)),Mapping!$A$62:$A$65,0))</f>
        <v>3</v>
      </c>
      <c r="N54" s="33">
        <f>INDEX(Elasticities!$F$4:$I$200,MATCH("inc|"&amp;$E54&amp;"|"&amp;$D54,Elasticities!$A$4:$A$200,0),MATCH(Settings!$C$6,Elasticities!$F$3:$I$3,0))</f>
        <v>1</v>
      </c>
      <c r="O54" s="33">
        <f>INDEX(Elasticities!$F$4:$I$200,MATCH("usg|"&amp;$E54&amp;"|"&amp;$D54,Elasticities!$A$4:$A$200,0),MATCH(Settings!$C$6,Elasticities!$F$3:$I$3,0))</f>
        <v>-0.6</v>
      </c>
      <c r="P54" s="33">
        <f>INDEX(Elasticities!$F$4:$I$200,MATCH("eff|"&amp;$E54&amp;"|"&amp;$D54,Elasticities!$A$4:$A$200,0),MATCH(Settings!$C$6,Elasticities!$F$3:$I$3,0))</f>
        <v>-1</v>
      </c>
      <c r="Q54" s="25">
        <f>INDEX(Elasticities!$F$4:$I$200,MATCH("aei|"&amp;$F54&amp;"|"&amp;$D54,Elasticities!$A$4:$A$200,0),MATCH(Settings!$C$6,Elasticities!$F$3:$I$3,0))</f>
        <v>0.01</v>
      </c>
      <c r="R54" s="5">
        <f>INDEX(Inputs_prices!$E$5:$E$16,MATCH($G54,Inputs_prices!$A$5:$A$16,0))</f>
        <v>6</v>
      </c>
      <c r="S54" s="25">
        <f>INDEX(Inputs_prices!$Q$5:$Q$16,MATCH($G54,Inputs_prices!$A$5:$A$16,0))</f>
        <v>0</v>
      </c>
      <c r="T54" s="27">
        <f>INDEX(EF_GHG!$E$4:$E$1000,MATCH(Settings!$C$4&amp;"|"&amp;$B54&amp;"|"&amp;$H54,EF_GHG!$A$4:$A$1000,0))</f>
        <v>5.5800000000000002E-2</v>
      </c>
      <c r="U54" s="44">
        <f>INDEX(EnergyCons!$F$4:$F$5000,MATCH(Settings!$C$4&amp;"|"&amp;Settings!$C$7&amp;"|"&amp;$C54&amp;"|"&amp;$B54,EnergyCons!$A$4:$A$5000,0))</f>
        <v>0</v>
      </c>
    </row>
    <row r="55" spans="1:21" x14ac:dyDescent="0.25">
      <c r="A55" s="5" t="str">
        <f t="shared" si="1"/>
        <v>gso|srv</v>
      </c>
      <c r="B55" s="6" t="s">
        <v>872</v>
      </c>
      <c r="C55" s="6" t="s">
        <v>886</v>
      </c>
      <c r="D55" s="5" t="str">
        <f>INDEX(Mapping!$D$5:$D$20,MATCH($C55,Mapping!$A$5:$A$20,0))</f>
        <v>srv</v>
      </c>
      <c r="E55" s="5" t="str">
        <f>INDEX(Mapping!$C$30:$C$37,MATCH($B55,Mapping!$A$30:$A$37,0))</f>
        <v>gso</v>
      </c>
      <c r="F55" s="5" t="str">
        <f>INDEX(Mapping!$D$30:$D$37,MATCH($B55,Mapping!$A$30:$A$37,0))</f>
        <v>oil</v>
      </c>
      <c r="G55" s="5" t="str">
        <f>$B55&amp;"."&amp;IF(INDEX(Mapping!$E$30:$E$37,MATCH($B55,Mapping!$A$30:$A$37,0))="sub",INDEX(Mapping!$F$5:$F$20,MATCH($C55,Mapping!$A$5:$A$20,0)),"all")</f>
        <v>gso.all</v>
      </c>
      <c r="H55" s="5" t="str">
        <f>INDEX(Mapping!$E$5:$E$20,MATCH($C55,Mapping!$A$5:$A$20,0))</f>
        <v>res</v>
      </c>
      <c r="I55" s="5">
        <f>INDEX(Mapping!$G$30:$G$37,MATCH($B55,Mapping!$A$30:$A$37,0))</f>
        <v>3.4969740000000013E-2</v>
      </c>
      <c r="J55" s="5">
        <f>INDEX(Mapping!$H$30:$H$37,MATCH($B55,Mapping!$A$30:$A$37,0))</f>
        <v>3</v>
      </c>
      <c r="K55" s="5">
        <f>INDEX(Mapping!$H$5:$H$20,MATCH($C55,Mapping!$A$5:$A$20,0))</f>
        <v>8</v>
      </c>
      <c r="L55" s="5">
        <f>INDEX(Mapping!$E$45:$E$58,MATCH($G55,Mapping!$A$45:$A$58,0))</f>
        <v>9</v>
      </c>
      <c r="M55" s="5">
        <f>INDEX(Mapping!$D$62:$D$65,MATCH(INDEX(Mapping!$G$5:$G$20,MATCH($C55,Mapping!$A$5:$A$20,0)),Mapping!$A$62:$A$65,0))</f>
        <v>3</v>
      </c>
      <c r="N55" s="33">
        <f>INDEX(Elasticities!$F$4:$I$200,MATCH("inc|"&amp;$E55&amp;"|"&amp;$D55,Elasticities!$A$4:$A$200,0),MATCH(Settings!$C$6,Elasticities!$F$3:$I$3,0))</f>
        <v>0.5</v>
      </c>
      <c r="O55" s="33">
        <f>INDEX(Elasticities!$F$4:$I$200,MATCH("usg|"&amp;$E55&amp;"|"&amp;$D55,Elasticities!$A$4:$A$200,0),MATCH(Settings!$C$6,Elasticities!$F$3:$I$3,0))</f>
        <v>-0.6</v>
      </c>
      <c r="P55" s="33">
        <f>INDEX(Elasticities!$F$4:$I$200,MATCH("eff|"&amp;$E55&amp;"|"&amp;$D55,Elasticities!$A$4:$A$200,0),MATCH(Settings!$C$6,Elasticities!$F$3:$I$3,0))</f>
        <v>-1.1000000000000001</v>
      </c>
      <c r="Q55" s="25">
        <f>INDEX(Elasticities!$F$4:$I$200,MATCH("aei|"&amp;$F55&amp;"|"&amp;$D55,Elasticities!$A$4:$A$200,0),MATCH(Settings!$C$6,Elasticities!$F$3:$I$3,0))</f>
        <v>5.0000000000000001E-3</v>
      </c>
      <c r="R55" s="5">
        <f>INDEX(Inputs_prices!$E$5:$E$16,MATCH($G55,Inputs_prices!$A$5:$A$16,0))</f>
        <v>7</v>
      </c>
      <c r="S55" s="25">
        <f>INDEX(Inputs_prices!$Q$5:$Q$16,MATCH($G55,Inputs_prices!$A$5:$A$16,0))</f>
        <v>0.14000000000000001</v>
      </c>
      <c r="T55" s="27">
        <f>INDEX(EF_GHG!$E$4:$E$1000,MATCH(Settings!$C$4&amp;"|"&amp;$B55&amp;"|"&amp;$H55,EF_GHG!$A$4:$A$1000,0))</f>
        <v>6.8555000000000005E-2</v>
      </c>
      <c r="U55" s="44">
        <f>INDEX(EnergyCons!$F$4:$F$5000,MATCH(Settings!$C$4&amp;"|"&amp;Settings!$C$7&amp;"|"&amp;$C55&amp;"|"&amp;$B55,EnergyCons!$A$4:$A$5000,0))</f>
        <v>0</v>
      </c>
    </row>
    <row r="56" spans="1:21" x14ac:dyDescent="0.25">
      <c r="A56" s="5" t="str">
        <f t="shared" si="1"/>
        <v>die|srv</v>
      </c>
      <c r="B56" s="6" t="s">
        <v>873</v>
      </c>
      <c r="C56" s="6" t="s">
        <v>886</v>
      </c>
      <c r="D56" s="5" t="str">
        <f>INDEX(Mapping!$D$5:$D$20,MATCH($C56,Mapping!$A$5:$A$20,0))</f>
        <v>srv</v>
      </c>
      <c r="E56" s="5" t="str">
        <f>INDEX(Mapping!$C$30:$C$37,MATCH($B56,Mapping!$A$30:$A$37,0))</f>
        <v>die</v>
      </c>
      <c r="F56" s="5" t="str">
        <f>INDEX(Mapping!$D$30:$D$37,MATCH($B56,Mapping!$A$30:$A$37,0))</f>
        <v>oil</v>
      </c>
      <c r="G56" s="5" t="str">
        <f>$B56&amp;"."&amp;IF(INDEX(Mapping!$E$30:$E$37,MATCH($B56,Mapping!$A$30:$A$37,0))="sub",INDEX(Mapping!$F$5:$F$20,MATCH($C56,Mapping!$A$5:$A$20,0)),"all")</f>
        <v>die.all</v>
      </c>
      <c r="H56" s="5" t="str">
        <f>INDEX(Mapping!$E$5:$E$20,MATCH($C56,Mapping!$A$5:$A$20,0))</f>
        <v>res</v>
      </c>
      <c r="I56" s="5">
        <f>INDEX(Mapping!$G$30:$G$37,MATCH($B56,Mapping!$A$30:$A$37,0))</f>
        <v>3.7295190000000013E-2</v>
      </c>
      <c r="J56" s="5">
        <f>INDEX(Mapping!$H$30:$H$37,MATCH($B56,Mapping!$A$30:$A$37,0))</f>
        <v>4</v>
      </c>
      <c r="K56" s="5">
        <f>INDEX(Mapping!$H$5:$H$20,MATCH($C56,Mapping!$A$5:$A$20,0))</f>
        <v>8</v>
      </c>
      <c r="L56" s="5">
        <f>INDEX(Mapping!$E$45:$E$58,MATCH($G56,Mapping!$A$45:$A$58,0))</f>
        <v>10</v>
      </c>
      <c r="M56" s="5">
        <f>INDEX(Mapping!$D$62:$D$65,MATCH(INDEX(Mapping!$G$5:$G$20,MATCH($C56,Mapping!$A$5:$A$20,0)),Mapping!$A$62:$A$65,0))</f>
        <v>3</v>
      </c>
      <c r="N56" s="33">
        <f>INDEX(Elasticities!$F$4:$I$200,MATCH("inc|"&amp;$E56&amp;"|"&amp;$D56,Elasticities!$A$4:$A$200,0),MATCH(Settings!$C$6,Elasticities!$F$3:$I$3,0))</f>
        <v>0.5</v>
      </c>
      <c r="O56" s="33">
        <f>INDEX(Elasticities!$F$4:$I$200,MATCH("usg|"&amp;$E56&amp;"|"&amp;$D56,Elasticities!$A$4:$A$200,0),MATCH(Settings!$C$6,Elasticities!$F$3:$I$3,0))</f>
        <v>-0.5</v>
      </c>
      <c r="P56" s="33">
        <f>INDEX(Elasticities!$F$4:$I$200,MATCH("eff|"&amp;$E56&amp;"|"&amp;$D56,Elasticities!$A$4:$A$200,0),MATCH(Settings!$C$6,Elasticities!$F$3:$I$3,0))</f>
        <v>-0.4</v>
      </c>
      <c r="Q56" s="25">
        <f>INDEX(Elasticities!$F$4:$I$200,MATCH("aei|"&amp;$F56&amp;"|"&amp;$D56,Elasticities!$A$4:$A$200,0),MATCH(Settings!$C$6,Elasticities!$F$3:$I$3,0))</f>
        <v>5.0000000000000001E-3</v>
      </c>
      <c r="R56" s="5">
        <f>INDEX(Inputs_prices!$E$5:$E$16,MATCH($G56,Inputs_prices!$A$5:$A$16,0))</f>
        <v>8</v>
      </c>
      <c r="S56" s="25">
        <f>INDEX(Inputs_prices!$Q$5:$Q$16,MATCH($G56,Inputs_prices!$A$5:$A$16,0))</f>
        <v>0.14000000000000001</v>
      </c>
      <c r="T56" s="27">
        <f>INDEX(EF_GHG!$E$4:$E$1000,MATCH(Settings!$C$4&amp;"|"&amp;$B56&amp;"|"&amp;$H56,EF_GHG!$A$4:$A$1000,0))</f>
        <v>7.3400000000000007E-2</v>
      </c>
      <c r="U56" s="44">
        <f>INDEX(EnergyCons!$F$4:$F$5000,MATCH(Settings!$C$4&amp;"|"&amp;Settings!$C$7&amp;"|"&amp;$C56&amp;"|"&amp;$B56,EnergyCons!$A$4:$A$5000,0))</f>
        <v>0</v>
      </c>
    </row>
    <row r="57" spans="1:21" x14ac:dyDescent="0.25">
      <c r="A57" s="5" t="str">
        <f t="shared" si="1"/>
        <v>lpg|srv</v>
      </c>
      <c r="B57" s="6" t="s">
        <v>874</v>
      </c>
      <c r="C57" s="6" t="s">
        <v>886</v>
      </c>
      <c r="D57" s="5" t="str">
        <f>INDEX(Mapping!$D$5:$D$20,MATCH($C57,Mapping!$A$5:$A$20,0))</f>
        <v>srv</v>
      </c>
      <c r="E57" s="5" t="str">
        <f>INDEX(Mapping!$C$30:$C$37,MATCH($B57,Mapping!$A$30:$A$37,0))</f>
        <v>oil</v>
      </c>
      <c r="F57" s="5" t="str">
        <f>INDEX(Mapping!$D$30:$D$37,MATCH($B57,Mapping!$A$30:$A$37,0))</f>
        <v>oil</v>
      </c>
      <c r="G57" s="5" t="str">
        <f>$B57&amp;"."&amp;IF(INDEX(Mapping!$E$30:$E$37,MATCH($B57,Mapping!$A$30:$A$37,0))="sub",INDEX(Mapping!$F$5:$F$20,MATCH($C57,Mapping!$A$5:$A$20,0)),"all")</f>
        <v>lpg.all</v>
      </c>
      <c r="H57" s="5" t="str">
        <f>INDEX(Mapping!$E$5:$E$20,MATCH($C57,Mapping!$A$5:$A$20,0))</f>
        <v>res</v>
      </c>
      <c r="I57" s="5">
        <f>INDEX(Mapping!$G$30:$G$37,MATCH($B57,Mapping!$A$30:$A$37,0))</f>
        <v>2.5779688544951249E-2</v>
      </c>
      <c r="J57" s="5">
        <f>INDEX(Mapping!$H$30:$H$37,MATCH($B57,Mapping!$A$30:$A$37,0))</f>
        <v>5</v>
      </c>
      <c r="K57" s="5">
        <f>INDEX(Mapping!$H$5:$H$20,MATCH($C57,Mapping!$A$5:$A$20,0))</f>
        <v>8</v>
      </c>
      <c r="L57" s="5">
        <f>INDEX(Mapping!$E$45:$E$58,MATCH($G57,Mapping!$A$45:$A$58,0))</f>
        <v>11</v>
      </c>
      <c r="M57" s="5">
        <f>INDEX(Mapping!$D$62:$D$65,MATCH(INDEX(Mapping!$G$5:$G$20,MATCH($C57,Mapping!$A$5:$A$20,0)),Mapping!$A$62:$A$65,0))</f>
        <v>3</v>
      </c>
      <c r="N57" s="33">
        <f>INDEX(Elasticities!$F$4:$I$200,MATCH("inc|"&amp;$E57&amp;"|"&amp;$D57,Elasticities!$A$4:$A$200,0),MATCH(Settings!$C$6,Elasticities!$F$3:$I$3,0))</f>
        <v>1.2</v>
      </c>
      <c r="O57" s="33">
        <f>INDEX(Elasticities!$F$4:$I$200,MATCH("usg|"&amp;$E57&amp;"|"&amp;$D57,Elasticities!$A$4:$A$200,0),MATCH(Settings!$C$6,Elasticities!$F$3:$I$3,0))</f>
        <v>-0.5</v>
      </c>
      <c r="P57" s="33">
        <f>INDEX(Elasticities!$F$4:$I$200,MATCH("eff|"&amp;$E57&amp;"|"&amp;$D57,Elasticities!$A$4:$A$200,0),MATCH(Settings!$C$6,Elasticities!$F$3:$I$3,0))</f>
        <v>-0.6</v>
      </c>
      <c r="Q57" s="25">
        <f>INDEX(Elasticities!$F$4:$I$200,MATCH("aei|"&amp;$F57&amp;"|"&amp;$D57,Elasticities!$A$4:$A$200,0),MATCH(Settings!$C$6,Elasticities!$F$3:$I$3,0))</f>
        <v>5.0000000000000001E-3</v>
      </c>
      <c r="R57" s="5">
        <f>INDEX(Inputs_prices!$E$5:$E$16,MATCH($G57,Inputs_prices!$A$5:$A$16,0))</f>
        <v>9</v>
      </c>
      <c r="S57" s="25">
        <f>INDEX(Inputs_prices!$Q$5:$Q$16,MATCH($G57,Inputs_prices!$A$5:$A$16,0))</f>
        <v>0.14000000000000001</v>
      </c>
      <c r="T57" s="27">
        <f>INDEX(EF_GHG!$E$4:$E$1000,MATCH(Settings!$C$4&amp;"|"&amp;$B57&amp;"|"&amp;$H57,EF_GHG!$A$4:$A$1000,0))</f>
        <v>6.8599999999999994E-2</v>
      </c>
      <c r="U57" s="44">
        <f>INDEX(EnergyCons!$F$4:$F$5000,MATCH(Settings!$C$4&amp;"|"&amp;Settings!$C$7&amp;"|"&amp;$C57&amp;"|"&amp;$B57,EnergyCons!$A$4:$A$5000,0))</f>
        <v>0</v>
      </c>
    </row>
    <row r="58" spans="1:21" x14ac:dyDescent="0.25">
      <c r="A58" s="5" t="str">
        <f t="shared" si="1"/>
        <v>ker|srv</v>
      </c>
      <c r="B58" s="6" t="s">
        <v>875</v>
      </c>
      <c r="C58" s="6" t="s">
        <v>886</v>
      </c>
      <c r="D58" s="5" t="str">
        <f>INDEX(Mapping!$D$5:$D$20,MATCH($C58,Mapping!$A$5:$A$20,0))</f>
        <v>srv</v>
      </c>
      <c r="E58" s="5" t="str">
        <f>INDEX(Mapping!$C$30:$C$37,MATCH($B58,Mapping!$A$30:$A$37,0))</f>
        <v>oil</v>
      </c>
      <c r="F58" s="5" t="str">
        <f>INDEX(Mapping!$D$30:$D$37,MATCH($B58,Mapping!$A$30:$A$37,0))</f>
        <v>oil</v>
      </c>
      <c r="G58" s="5" t="str">
        <f>$B58&amp;"."&amp;IF(INDEX(Mapping!$E$30:$E$37,MATCH($B58,Mapping!$A$30:$A$37,0))="sub",INDEX(Mapping!$F$5:$F$20,MATCH($C58,Mapping!$A$5:$A$20,0)),"all")</f>
        <v>ker.all</v>
      </c>
      <c r="H58" s="5" t="str">
        <f>INDEX(Mapping!$E$5:$E$20,MATCH($C58,Mapping!$A$5:$A$20,0))</f>
        <v>res</v>
      </c>
      <c r="I58" s="5">
        <f>INDEX(Mapping!$G$30:$G$37,MATCH($B58,Mapping!$A$30:$A$37,0))</f>
        <v>3.7748829655107147E-2</v>
      </c>
      <c r="J58" s="5">
        <f>INDEX(Mapping!$H$30:$H$37,MATCH($B58,Mapping!$A$30:$A$37,0))</f>
        <v>6</v>
      </c>
      <c r="K58" s="5">
        <f>INDEX(Mapping!$H$5:$H$20,MATCH($C58,Mapping!$A$5:$A$20,0))</f>
        <v>8</v>
      </c>
      <c r="L58" s="5">
        <f>INDEX(Mapping!$E$45:$E$58,MATCH($G58,Mapping!$A$45:$A$58,0))</f>
        <v>12</v>
      </c>
      <c r="M58" s="5">
        <f>INDEX(Mapping!$D$62:$D$65,MATCH(INDEX(Mapping!$G$5:$G$20,MATCH($C58,Mapping!$A$5:$A$20,0)),Mapping!$A$62:$A$65,0))</f>
        <v>3</v>
      </c>
      <c r="N58" s="33">
        <f>INDEX(Elasticities!$F$4:$I$200,MATCH("inc|"&amp;$E58&amp;"|"&amp;$D58,Elasticities!$A$4:$A$200,0),MATCH(Settings!$C$6,Elasticities!$F$3:$I$3,0))</f>
        <v>1.2</v>
      </c>
      <c r="O58" s="33">
        <f>INDEX(Elasticities!$F$4:$I$200,MATCH("usg|"&amp;$E58&amp;"|"&amp;$D58,Elasticities!$A$4:$A$200,0),MATCH(Settings!$C$6,Elasticities!$F$3:$I$3,0))</f>
        <v>-0.5</v>
      </c>
      <c r="P58" s="33">
        <f>INDEX(Elasticities!$F$4:$I$200,MATCH("eff|"&amp;$E58&amp;"|"&amp;$D58,Elasticities!$A$4:$A$200,0),MATCH(Settings!$C$6,Elasticities!$F$3:$I$3,0))</f>
        <v>-0.6</v>
      </c>
      <c r="Q58" s="25">
        <f>INDEX(Elasticities!$F$4:$I$200,MATCH("aei|"&amp;$F58&amp;"|"&amp;$D58,Elasticities!$A$4:$A$200,0),MATCH(Settings!$C$6,Elasticities!$F$3:$I$3,0))</f>
        <v>5.0000000000000001E-3</v>
      </c>
      <c r="R58" s="5">
        <f>INDEX(Inputs_prices!$E$5:$E$16,MATCH($G58,Inputs_prices!$A$5:$A$16,0))</f>
        <v>10</v>
      </c>
      <c r="S58" s="25">
        <f>INDEX(Inputs_prices!$Q$5:$Q$16,MATCH($G58,Inputs_prices!$A$5:$A$16,0))</f>
        <v>0.14000000000000001</v>
      </c>
      <c r="T58" s="27">
        <f>INDEX(EF_GHG!$E$4:$E$1000,MATCH(Settings!$C$4&amp;"|"&amp;$B58&amp;"|"&amp;$H58,EF_GHG!$A$4:$A$1000,0))</f>
        <v>6.8555000000000005E-2</v>
      </c>
      <c r="U58" s="44">
        <f>INDEX(EnergyCons!$F$4:$F$5000,MATCH(Settings!$C$4&amp;"|"&amp;Settings!$C$7&amp;"|"&amp;$C58&amp;"|"&amp;$B58,EnergyCons!$A$4:$A$5000,0))</f>
        <v>0</v>
      </c>
    </row>
    <row r="59" spans="1:21" x14ac:dyDescent="0.25">
      <c r="A59" s="5" t="str">
        <f t="shared" si="1"/>
        <v>oop|srv</v>
      </c>
      <c r="B59" s="6" t="s">
        <v>876</v>
      </c>
      <c r="C59" s="6" t="s">
        <v>886</v>
      </c>
      <c r="D59" s="5" t="str">
        <f>INDEX(Mapping!$D$5:$D$20,MATCH($C59,Mapping!$A$5:$A$20,0))</f>
        <v>srv</v>
      </c>
      <c r="E59" s="5" t="str">
        <f>INDEX(Mapping!$C$30:$C$37,MATCH($B59,Mapping!$A$30:$A$37,0))</f>
        <v>oil</v>
      </c>
      <c r="F59" s="5" t="str">
        <f>INDEX(Mapping!$D$30:$D$37,MATCH($B59,Mapping!$A$30:$A$37,0))</f>
        <v>oil</v>
      </c>
      <c r="G59" s="5" t="str">
        <f>$B59&amp;"."&amp;IF(INDEX(Mapping!$E$30:$E$37,MATCH($B59,Mapping!$A$30:$A$37,0))="sub",INDEX(Mapping!$F$5:$F$20,MATCH($C59,Mapping!$A$5:$A$20,0)),"all")</f>
        <v>oop.all</v>
      </c>
      <c r="H59" s="5" t="str">
        <f>INDEX(Mapping!$E$5:$E$20,MATCH($C59,Mapping!$A$5:$A$20,0))</f>
        <v>res</v>
      </c>
      <c r="I59" s="5">
        <f>INDEX(Mapping!$G$30:$G$37,MATCH($B59,Mapping!$A$30:$A$37,0))</f>
        <v>6.12</v>
      </c>
      <c r="J59" s="5">
        <f>INDEX(Mapping!$H$30:$H$37,MATCH($B59,Mapping!$A$30:$A$37,0))</f>
        <v>7</v>
      </c>
      <c r="K59" s="5">
        <f>INDEX(Mapping!$H$5:$H$20,MATCH($C59,Mapping!$A$5:$A$20,0))</f>
        <v>8</v>
      </c>
      <c r="L59" s="5">
        <f>INDEX(Mapping!$E$45:$E$58,MATCH($G59,Mapping!$A$45:$A$58,0))</f>
        <v>13</v>
      </c>
      <c r="M59" s="5">
        <f>INDEX(Mapping!$D$62:$D$65,MATCH(INDEX(Mapping!$G$5:$G$20,MATCH($C59,Mapping!$A$5:$A$20,0)),Mapping!$A$62:$A$65,0))</f>
        <v>3</v>
      </c>
      <c r="N59" s="33">
        <f>INDEX(Elasticities!$F$4:$I$200,MATCH("inc|"&amp;$E59&amp;"|"&amp;$D59,Elasticities!$A$4:$A$200,0),MATCH(Settings!$C$6,Elasticities!$F$3:$I$3,0))</f>
        <v>1.2</v>
      </c>
      <c r="O59" s="33">
        <f>INDEX(Elasticities!$F$4:$I$200,MATCH("usg|"&amp;$E59&amp;"|"&amp;$D59,Elasticities!$A$4:$A$200,0),MATCH(Settings!$C$6,Elasticities!$F$3:$I$3,0))</f>
        <v>-0.5</v>
      </c>
      <c r="P59" s="33">
        <f>INDEX(Elasticities!$F$4:$I$200,MATCH("eff|"&amp;$E59&amp;"|"&amp;$D59,Elasticities!$A$4:$A$200,0),MATCH(Settings!$C$6,Elasticities!$F$3:$I$3,0))</f>
        <v>-0.6</v>
      </c>
      <c r="Q59" s="25">
        <f>INDEX(Elasticities!$F$4:$I$200,MATCH("aei|"&amp;$F59&amp;"|"&amp;$D59,Elasticities!$A$4:$A$200,0),MATCH(Settings!$C$6,Elasticities!$F$3:$I$3,0))</f>
        <v>5.0000000000000001E-3</v>
      </c>
      <c r="R59" s="5">
        <f>INDEX(Inputs_prices!$E$5:$E$16,MATCH($G59,Inputs_prices!$A$5:$A$16,0))</f>
        <v>11</v>
      </c>
      <c r="S59" s="25">
        <f>INDEX(Inputs_prices!$Q$5:$Q$16,MATCH($G59,Inputs_prices!$A$5:$A$16,0))</f>
        <v>0.14000000000000001</v>
      </c>
      <c r="T59" s="27">
        <f>INDEX(EF_GHG!$E$4:$E$1000,MATCH(Settings!$C$4&amp;"|"&amp;$B59&amp;"|"&amp;$H59,EF_GHG!$A$4:$A$1000,0))</f>
        <v>7.6700000000000004E-2</v>
      </c>
      <c r="U59" s="44">
        <f>INDEX(EnergyCons!$F$4:$F$5000,MATCH(Settings!$C$4&amp;"|"&amp;Settings!$C$7&amp;"|"&amp;$C59&amp;"|"&amp;$B59,EnergyCons!$A$4:$A$5000,0))</f>
        <v>0</v>
      </c>
    </row>
    <row r="60" spans="1:21" x14ac:dyDescent="0.25">
      <c r="A60" s="5" t="str">
        <f t="shared" si="1"/>
        <v>bio|srv</v>
      </c>
      <c r="B60" s="6" t="s">
        <v>877</v>
      </c>
      <c r="C60" s="6" t="s">
        <v>886</v>
      </c>
      <c r="D60" s="5" t="str">
        <f>INDEX(Mapping!$D$5:$D$20,MATCH($C60,Mapping!$A$5:$A$20,0))</f>
        <v>srv</v>
      </c>
      <c r="E60" s="5" t="str">
        <f>INDEX(Mapping!$C$30:$C$37,MATCH($B60,Mapping!$A$30:$A$37,0))</f>
        <v>bio</v>
      </c>
      <c r="F60" s="5" t="str">
        <f>INDEX(Mapping!$D$30:$D$37,MATCH($B60,Mapping!$A$30:$A$37,0))</f>
        <v>bio</v>
      </c>
      <c r="G60" s="5" t="str">
        <f>$B60&amp;"."&amp;IF(INDEX(Mapping!$E$30:$E$37,MATCH($B60,Mapping!$A$30:$A$37,0))="sub",INDEX(Mapping!$F$5:$F$20,MATCH($C60,Mapping!$A$5:$A$20,0)),"all")</f>
        <v>bio.all</v>
      </c>
      <c r="H60" s="5" t="str">
        <f>INDEX(Mapping!$E$5:$E$20,MATCH($C60,Mapping!$A$5:$A$20,0))</f>
        <v>res</v>
      </c>
      <c r="I60" s="5">
        <f>INDEX(Mapping!$G$30:$G$37,MATCH($B60,Mapping!$A$30:$A$37,0))</f>
        <v>1</v>
      </c>
      <c r="J60" s="5">
        <f>INDEX(Mapping!$H$30:$H$37,MATCH($B60,Mapping!$A$30:$A$37,0))</f>
        <v>8</v>
      </c>
      <c r="K60" s="5">
        <f>INDEX(Mapping!$H$5:$H$20,MATCH($C60,Mapping!$A$5:$A$20,0))</f>
        <v>8</v>
      </c>
      <c r="L60" s="5">
        <f>INDEX(Mapping!$E$45:$E$58,MATCH($G60,Mapping!$A$45:$A$58,0))</f>
        <v>14</v>
      </c>
      <c r="M60" s="5">
        <f>INDEX(Mapping!$D$62:$D$65,MATCH(INDEX(Mapping!$G$5:$G$20,MATCH($C60,Mapping!$A$5:$A$20,0)),Mapping!$A$62:$A$65,0))</f>
        <v>3</v>
      </c>
      <c r="N60" s="33">
        <f>INDEX(Elasticities!$F$4:$I$200,MATCH("inc|"&amp;$E60&amp;"|"&amp;$D60,Elasticities!$A$4:$A$200,0),MATCH(Settings!$C$6,Elasticities!$F$3:$I$3,0))</f>
        <v>0.1</v>
      </c>
      <c r="O60" s="33">
        <f>INDEX(Elasticities!$F$4:$I$200,MATCH("usg|"&amp;$E60&amp;"|"&amp;$D60,Elasticities!$A$4:$A$200,0),MATCH(Settings!$C$6,Elasticities!$F$3:$I$3,0))</f>
        <v>-0.4</v>
      </c>
      <c r="P60" s="33">
        <f>INDEX(Elasticities!$F$4:$I$200,MATCH("eff|"&amp;$E60&amp;"|"&amp;$D60,Elasticities!$A$4:$A$200,0),MATCH(Settings!$C$6,Elasticities!$F$3:$I$3,0))</f>
        <v>-0.3</v>
      </c>
      <c r="Q60" s="25">
        <f>INDEX(Elasticities!$F$4:$I$200,MATCH("aei|"&amp;$F60&amp;"|"&amp;$D60,Elasticities!$A$4:$A$200,0),MATCH(Settings!$C$6,Elasticities!$F$3:$I$3,0))</f>
        <v>5.0000000000000001E-3</v>
      </c>
      <c r="R60" s="5">
        <f>INDEX(Inputs_prices!$E$5:$E$16,MATCH($G60,Inputs_prices!$A$5:$A$16,0))</f>
        <v>12</v>
      </c>
      <c r="S60" s="25">
        <f>INDEX(Inputs_prices!$Q$5:$Q$16,MATCH($G60,Inputs_prices!$A$5:$A$16,0))</f>
        <v>0</v>
      </c>
      <c r="T60" s="27">
        <f>INDEX(EF_GHG!$E$4:$E$1000,MATCH(Settings!$C$4&amp;"|"&amp;$B60&amp;"|"&amp;$H60,EF_GHG!$A$4:$A$1000,0))</f>
        <v>0</v>
      </c>
      <c r="U60" s="44">
        <f>INDEX(EnergyCons!$F$4:$F$5000,MATCH(Settings!$C$4&amp;"|"&amp;Settings!$C$7&amp;"|"&amp;$C60&amp;"|"&amp;$B60,EnergyCons!$A$4:$A$5000,0))</f>
        <v>0</v>
      </c>
    </row>
    <row r="61" spans="1:21" x14ac:dyDescent="0.25">
      <c r="A61" s="5" t="str">
        <f t="shared" si="1"/>
        <v>coa|mch</v>
      </c>
      <c r="B61" s="6" t="s">
        <v>869</v>
      </c>
      <c r="C61" s="6" t="s">
        <v>887</v>
      </c>
      <c r="D61" s="5" t="str">
        <f>INDEX(Mapping!$D$5:$D$20,MATCH($C61,Mapping!$A$5:$A$20,0))</f>
        <v>ind</v>
      </c>
      <c r="E61" s="5" t="str">
        <f>INDEX(Mapping!$C$30:$C$37,MATCH($B61,Mapping!$A$30:$A$37,0))</f>
        <v>coa</v>
      </c>
      <c r="F61" s="5" t="str">
        <f>INDEX(Mapping!$D$30:$D$37,MATCH($B61,Mapping!$A$30:$A$37,0))</f>
        <v>coa</v>
      </c>
      <c r="G61" s="5" t="str">
        <f>$B61&amp;"."&amp;IF(INDEX(Mapping!$E$30:$E$37,MATCH($B61,Mapping!$A$30:$A$37,0))="sub",INDEX(Mapping!$F$5:$F$20,MATCH($C61,Mapping!$A$5:$A$20,0)),"all")</f>
        <v>coa.ind</v>
      </c>
      <c r="H61" s="5" t="str">
        <f>INDEX(Mapping!$E$5:$E$20,MATCH($C61,Mapping!$A$5:$A$20,0))</f>
        <v>ind</v>
      </c>
      <c r="I61" s="5">
        <f>INDEX(Mapping!$G$30:$G$37,MATCH($B61,Mapping!$A$30:$A$37,0))</f>
        <v>1</v>
      </c>
      <c r="J61" s="5">
        <f>INDEX(Mapping!$H$30:$H$37,MATCH($B61,Mapping!$A$30:$A$37,0))</f>
        <v>1</v>
      </c>
      <c r="K61" s="5">
        <f>INDEX(Mapping!$H$5:$H$20,MATCH($C61,Mapping!$A$5:$A$20,0))</f>
        <v>9</v>
      </c>
      <c r="L61" s="5">
        <f>INDEX(Mapping!$E$45:$E$58,MATCH($G61,Mapping!$A$45:$A$58,0))</f>
        <v>3</v>
      </c>
      <c r="M61" s="5">
        <f>INDEX(Mapping!$D$62:$D$65,MATCH(INDEX(Mapping!$G$5:$G$20,MATCH($C61,Mapping!$A$5:$A$20,0)),Mapping!$A$62:$A$65,0))</f>
        <v>4</v>
      </c>
      <c r="N61" s="33">
        <f>INDEX(Elasticities!$F$4:$I$200,MATCH("inc|"&amp;$E61&amp;"|"&amp;$D61,Elasticities!$A$4:$A$200,0),MATCH(Settings!$C$6,Elasticities!$F$3:$I$3,0))</f>
        <v>0.5</v>
      </c>
      <c r="O61" s="33">
        <f>INDEX(Elasticities!$F$4:$I$200,MATCH("usg|"&amp;$E61&amp;"|"&amp;$D61,Elasticities!$A$4:$A$200,0),MATCH(Settings!$C$6,Elasticities!$F$3:$I$3,0))</f>
        <v>-0.3</v>
      </c>
      <c r="P61" s="33">
        <f>INDEX(Elasticities!$F$4:$I$200,MATCH("eff|"&amp;$E61&amp;"|"&amp;$D61,Elasticities!$A$4:$A$200,0),MATCH(Settings!$C$6,Elasticities!$F$3:$I$3,0))</f>
        <v>-0.4</v>
      </c>
      <c r="Q61" s="25">
        <f>INDEX(Elasticities!$F$4:$I$200,MATCH("aei|"&amp;$F61&amp;"|"&amp;$D61,Elasticities!$A$4:$A$200,0),MATCH(Settings!$C$6,Elasticities!$F$3:$I$3,0))</f>
        <v>5.0000000000000001E-3</v>
      </c>
      <c r="R61" s="5">
        <f>INDEX(Inputs_prices!$E$5:$E$16,MATCH($G61,Inputs_prices!$A$5:$A$16,0))</f>
        <v>3</v>
      </c>
      <c r="S61" s="25">
        <f>INDEX(Inputs_prices!$Q$5:$Q$16,MATCH($G61,Inputs_prices!$A$5:$A$16,0))</f>
        <v>0</v>
      </c>
      <c r="T61" s="27">
        <f>INDEX(EF_GHG!$E$4:$E$1000,MATCH(Settings!$C$4&amp;"|"&amp;$B61&amp;"|"&amp;$H61,EF_GHG!$A$4:$A$1000,0))</f>
        <v>0.1</v>
      </c>
      <c r="U61" s="44">
        <f>INDEX(EnergyCons!$F$4:$F$5000,MATCH(Settings!$C$4&amp;"|"&amp;Settings!$C$7&amp;"|"&amp;$C61&amp;"|"&amp;$B61,EnergyCons!$A$4:$A$5000,0))</f>
        <v>0</v>
      </c>
    </row>
    <row r="62" spans="1:21" x14ac:dyDescent="0.25">
      <c r="A62" s="5" t="str">
        <f t="shared" si="1"/>
        <v>nga|mch</v>
      </c>
      <c r="B62" s="6" t="s">
        <v>871</v>
      </c>
      <c r="C62" s="6" t="s">
        <v>887</v>
      </c>
      <c r="D62" s="5" t="str">
        <f>INDEX(Mapping!$D$5:$D$20,MATCH($C62,Mapping!$A$5:$A$20,0))</f>
        <v>ind</v>
      </c>
      <c r="E62" s="5" t="str">
        <f>INDEX(Mapping!$C$30:$C$37,MATCH($B62,Mapping!$A$30:$A$37,0))</f>
        <v>nga</v>
      </c>
      <c r="F62" s="5" t="str">
        <f>INDEX(Mapping!$D$30:$D$37,MATCH($B62,Mapping!$A$30:$A$37,0))</f>
        <v>nga</v>
      </c>
      <c r="G62" s="5" t="str">
        <f>$B62&amp;"."&amp;IF(INDEX(Mapping!$E$30:$E$37,MATCH($B62,Mapping!$A$30:$A$37,0))="sub",INDEX(Mapping!$F$5:$F$20,MATCH($C62,Mapping!$A$5:$A$20,0)),"all")</f>
        <v>nga.ind</v>
      </c>
      <c r="H62" s="5" t="str">
        <f>INDEX(Mapping!$E$5:$E$20,MATCH($C62,Mapping!$A$5:$A$20,0))</f>
        <v>ind</v>
      </c>
      <c r="I62" s="5">
        <f>INDEX(Mapping!$G$30:$G$37,MATCH($B62,Mapping!$A$30:$A$37,0))</f>
        <v>1</v>
      </c>
      <c r="J62" s="5">
        <f>INDEX(Mapping!$H$30:$H$37,MATCH($B62,Mapping!$A$30:$A$37,0))</f>
        <v>2</v>
      </c>
      <c r="K62" s="5">
        <f>INDEX(Mapping!$H$5:$H$20,MATCH($C62,Mapping!$A$5:$A$20,0))</f>
        <v>9</v>
      </c>
      <c r="L62" s="5">
        <f>INDEX(Mapping!$E$45:$E$58,MATCH($G62,Mapping!$A$45:$A$58,0))</f>
        <v>6</v>
      </c>
      <c r="M62" s="5">
        <f>INDEX(Mapping!$D$62:$D$65,MATCH(INDEX(Mapping!$G$5:$G$20,MATCH($C62,Mapping!$A$5:$A$20,0)),Mapping!$A$62:$A$65,0))</f>
        <v>4</v>
      </c>
      <c r="N62" s="33">
        <f>INDEX(Elasticities!$F$4:$I$200,MATCH("inc|"&amp;$E62&amp;"|"&amp;$D62,Elasticities!$A$4:$A$200,0),MATCH(Settings!$C$6,Elasticities!$F$3:$I$3,0))</f>
        <v>1</v>
      </c>
      <c r="O62" s="33">
        <f>INDEX(Elasticities!$F$4:$I$200,MATCH("usg|"&amp;$E62&amp;"|"&amp;$D62,Elasticities!$A$4:$A$200,0),MATCH(Settings!$C$6,Elasticities!$F$3:$I$3,0))</f>
        <v>-0.5</v>
      </c>
      <c r="P62" s="33">
        <f>INDEX(Elasticities!$F$4:$I$200,MATCH("eff|"&amp;$E62&amp;"|"&amp;$D62,Elasticities!$A$4:$A$200,0),MATCH(Settings!$C$6,Elasticities!$F$3:$I$3,0))</f>
        <v>-0.5</v>
      </c>
      <c r="Q62" s="25">
        <f>INDEX(Elasticities!$F$4:$I$200,MATCH("aei|"&amp;$F62&amp;"|"&amp;$D62,Elasticities!$A$4:$A$200,0),MATCH(Settings!$C$6,Elasticities!$F$3:$I$3,0))</f>
        <v>0.01</v>
      </c>
      <c r="R62" s="5">
        <f>INDEX(Inputs_prices!$E$5:$E$16,MATCH($G62,Inputs_prices!$A$5:$A$16,0))</f>
        <v>6</v>
      </c>
      <c r="S62" s="25">
        <f>INDEX(Inputs_prices!$Q$5:$Q$16,MATCH($G62,Inputs_prices!$A$5:$A$16,0))</f>
        <v>0</v>
      </c>
      <c r="T62" s="27">
        <f>INDEX(EF_GHG!$E$4:$E$1000,MATCH(Settings!$C$4&amp;"|"&amp;$B62&amp;"|"&amp;$H62,EF_GHG!$A$4:$A$1000,0))</f>
        <v>5.5800000000000002E-2</v>
      </c>
      <c r="U62" s="44">
        <f>INDEX(EnergyCons!$F$4:$F$5000,MATCH(Settings!$C$4&amp;"|"&amp;Settings!$C$7&amp;"|"&amp;$C62&amp;"|"&amp;$B62,EnergyCons!$A$4:$A$5000,0))</f>
        <v>0</v>
      </c>
    </row>
    <row r="63" spans="1:21" x14ac:dyDescent="0.25">
      <c r="A63" s="5" t="str">
        <f t="shared" si="1"/>
        <v>gso|mch</v>
      </c>
      <c r="B63" s="6" t="s">
        <v>872</v>
      </c>
      <c r="C63" s="6" t="s">
        <v>887</v>
      </c>
      <c r="D63" s="5" t="str">
        <f>INDEX(Mapping!$D$5:$D$20,MATCH($C63,Mapping!$A$5:$A$20,0))</f>
        <v>ind</v>
      </c>
      <c r="E63" s="5" t="str">
        <f>INDEX(Mapping!$C$30:$C$37,MATCH($B63,Mapping!$A$30:$A$37,0))</f>
        <v>gso</v>
      </c>
      <c r="F63" s="5" t="str">
        <f>INDEX(Mapping!$D$30:$D$37,MATCH($B63,Mapping!$A$30:$A$37,0))</f>
        <v>oil</v>
      </c>
      <c r="G63" s="5" t="str">
        <f>$B63&amp;"."&amp;IF(INDEX(Mapping!$E$30:$E$37,MATCH($B63,Mapping!$A$30:$A$37,0))="sub",INDEX(Mapping!$F$5:$F$20,MATCH($C63,Mapping!$A$5:$A$20,0)),"all")</f>
        <v>gso.all</v>
      </c>
      <c r="H63" s="5" t="str">
        <f>INDEX(Mapping!$E$5:$E$20,MATCH($C63,Mapping!$A$5:$A$20,0))</f>
        <v>ind</v>
      </c>
      <c r="I63" s="5">
        <f>INDEX(Mapping!$G$30:$G$37,MATCH($B63,Mapping!$A$30:$A$37,0))</f>
        <v>3.4969740000000013E-2</v>
      </c>
      <c r="J63" s="5">
        <f>INDEX(Mapping!$H$30:$H$37,MATCH($B63,Mapping!$A$30:$A$37,0))</f>
        <v>3</v>
      </c>
      <c r="K63" s="5">
        <f>INDEX(Mapping!$H$5:$H$20,MATCH($C63,Mapping!$A$5:$A$20,0))</f>
        <v>9</v>
      </c>
      <c r="L63" s="5">
        <f>INDEX(Mapping!$E$45:$E$58,MATCH($G63,Mapping!$A$45:$A$58,0))</f>
        <v>9</v>
      </c>
      <c r="M63" s="5">
        <f>INDEX(Mapping!$D$62:$D$65,MATCH(INDEX(Mapping!$G$5:$G$20,MATCH($C63,Mapping!$A$5:$A$20,0)),Mapping!$A$62:$A$65,0))</f>
        <v>4</v>
      </c>
      <c r="N63" s="33">
        <f>INDEX(Elasticities!$F$4:$I$200,MATCH("inc|"&amp;$E63&amp;"|"&amp;$D63,Elasticities!$A$4:$A$200,0),MATCH(Settings!$C$6,Elasticities!$F$3:$I$3,0))</f>
        <v>0.5</v>
      </c>
      <c r="O63" s="33">
        <f>INDEX(Elasticities!$F$4:$I$200,MATCH("usg|"&amp;$E63&amp;"|"&amp;$D63,Elasticities!$A$4:$A$200,0),MATCH(Settings!$C$6,Elasticities!$F$3:$I$3,0))</f>
        <v>-0.4</v>
      </c>
      <c r="P63" s="33">
        <f>INDEX(Elasticities!$F$4:$I$200,MATCH("eff|"&amp;$E63&amp;"|"&amp;$D63,Elasticities!$A$4:$A$200,0),MATCH(Settings!$C$6,Elasticities!$F$3:$I$3,0))</f>
        <v>-0.7</v>
      </c>
      <c r="Q63" s="25">
        <f>INDEX(Elasticities!$F$4:$I$200,MATCH("aei|"&amp;$F63&amp;"|"&amp;$D63,Elasticities!$A$4:$A$200,0),MATCH(Settings!$C$6,Elasticities!$F$3:$I$3,0))</f>
        <v>5.0000000000000001E-3</v>
      </c>
      <c r="R63" s="5">
        <f>INDEX(Inputs_prices!$E$5:$E$16,MATCH($G63,Inputs_prices!$A$5:$A$16,0))</f>
        <v>7</v>
      </c>
      <c r="S63" s="25">
        <f>INDEX(Inputs_prices!$Q$5:$Q$16,MATCH($G63,Inputs_prices!$A$5:$A$16,0))</f>
        <v>0.14000000000000001</v>
      </c>
      <c r="T63" s="27">
        <f>INDEX(EF_GHG!$E$4:$E$1000,MATCH(Settings!$C$4&amp;"|"&amp;$B63&amp;"|"&amp;$H63,EF_GHG!$A$4:$A$1000,0))</f>
        <v>6.7793000000000006E-2</v>
      </c>
      <c r="U63" s="44">
        <f>INDEX(EnergyCons!$F$4:$F$5000,MATCH(Settings!$C$4&amp;"|"&amp;Settings!$C$7&amp;"|"&amp;$C63&amp;"|"&amp;$B63,EnergyCons!$A$4:$A$5000,0))</f>
        <v>0</v>
      </c>
    </row>
    <row r="64" spans="1:21" x14ac:dyDescent="0.25">
      <c r="A64" s="5" t="str">
        <f t="shared" si="1"/>
        <v>die|mch</v>
      </c>
      <c r="B64" s="6" t="s">
        <v>873</v>
      </c>
      <c r="C64" s="6" t="s">
        <v>887</v>
      </c>
      <c r="D64" s="5" t="str">
        <f>INDEX(Mapping!$D$5:$D$20,MATCH($C64,Mapping!$A$5:$A$20,0))</f>
        <v>ind</v>
      </c>
      <c r="E64" s="5" t="str">
        <f>INDEX(Mapping!$C$30:$C$37,MATCH($B64,Mapping!$A$30:$A$37,0))</f>
        <v>die</v>
      </c>
      <c r="F64" s="5" t="str">
        <f>INDEX(Mapping!$D$30:$D$37,MATCH($B64,Mapping!$A$30:$A$37,0))</f>
        <v>oil</v>
      </c>
      <c r="G64" s="5" t="str">
        <f>$B64&amp;"."&amp;IF(INDEX(Mapping!$E$30:$E$37,MATCH($B64,Mapping!$A$30:$A$37,0))="sub",INDEX(Mapping!$F$5:$F$20,MATCH($C64,Mapping!$A$5:$A$20,0)),"all")</f>
        <v>die.all</v>
      </c>
      <c r="H64" s="5" t="str">
        <f>INDEX(Mapping!$E$5:$E$20,MATCH($C64,Mapping!$A$5:$A$20,0))</f>
        <v>ind</v>
      </c>
      <c r="I64" s="5">
        <f>INDEX(Mapping!$G$30:$G$37,MATCH($B64,Mapping!$A$30:$A$37,0))</f>
        <v>3.7295190000000013E-2</v>
      </c>
      <c r="J64" s="5">
        <f>INDEX(Mapping!$H$30:$H$37,MATCH($B64,Mapping!$A$30:$A$37,0))</f>
        <v>4</v>
      </c>
      <c r="K64" s="5">
        <f>INDEX(Mapping!$H$5:$H$20,MATCH($C64,Mapping!$A$5:$A$20,0))</f>
        <v>9</v>
      </c>
      <c r="L64" s="5">
        <f>INDEX(Mapping!$E$45:$E$58,MATCH($G64,Mapping!$A$45:$A$58,0))</f>
        <v>10</v>
      </c>
      <c r="M64" s="5">
        <f>INDEX(Mapping!$D$62:$D$65,MATCH(INDEX(Mapping!$G$5:$G$20,MATCH($C64,Mapping!$A$5:$A$20,0)),Mapping!$A$62:$A$65,0))</f>
        <v>4</v>
      </c>
      <c r="N64" s="33">
        <f>INDEX(Elasticities!$F$4:$I$200,MATCH("inc|"&amp;$E64&amp;"|"&amp;$D64,Elasticities!$A$4:$A$200,0),MATCH(Settings!$C$6,Elasticities!$F$3:$I$3,0))</f>
        <v>0.5</v>
      </c>
      <c r="O64" s="33">
        <f>INDEX(Elasticities!$F$4:$I$200,MATCH("usg|"&amp;$E64&amp;"|"&amp;$D64,Elasticities!$A$4:$A$200,0),MATCH(Settings!$C$6,Elasticities!$F$3:$I$3,0))</f>
        <v>-0.7</v>
      </c>
      <c r="P64" s="33">
        <f>INDEX(Elasticities!$F$4:$I$200,MATCH("eff|"&amp;$E64&amp;"|"&amp;$D64,Elasticities!$A$4:$A$200,0),MATCH(Settings!$C$6,Elasticities!$F$3:$I$3,0))</f>
        <v>-1.2</v>
      </c>
      <c r="Q64" s="25">
        <f>INDEX(Elasticities!$F$4:$I$200,MATCH("aei|"&amp;$F64&amp;"|"&amp;$D64,Elasticities!$A$4:$A$200,0),MATCH(Settings!$C$6,Elasticities!$F$3:$I$3,0))</f>
        <v>5.0000000000000001E-3</v>
      </c>
      <c r="R64" s="5">
        <f>INDEX(Inputs_prices!$E$5:$E$16,MATCH($G64,Inputs_prices!$A$5:$A$16,0))</f>
        <v>8</v>
      </c>
      <c r="S64" s="25">
        <f>INDEX(Inputs_prices!$Q$5:$Q$16,MATCH($G64,Inputs_prices!$A$5:$A$16,0))</f>
        <v>0.14000000000000001</v>
      </c>
      <c r="T64" s="27">
        <f>INDEX(EF_GHG!$E$4:$E$1000,MATCH(Settings!$C$4&amp;"|"&amp;$B64&amp;"|"&amp;$H64,EF_GHG!$A$4:$A$1000,0))</f>
        <v>7.1844999999999992E-2</v>
      </c>
      <c r="U64" s="44">
        <f>INDEX(EnergyCons!$F$4:$F$5000,MATCH(Settings!$C$4&amp;"|"&amp;Settings!$C$7&amp;"|"&amp;$C64&amp;"|"&amp;$B64,EnergyCons!$A$4:$A$5000,0))</f>
        <v>0</v>
      </c>
    </row>
    <row r="65" spans="1:21" x14ac:dyDescent="0.25">
      <c r="A65" s="5" t="str">
        <f t="shared" si="1"/>
        <v>lpg|mch</v>
      </c>
      <c r="B65" s="6" t="s">
        <v>874</v>
      </c>
      <c r="C65" s="6" t="s">
        <v>887</v>
      </c>
      <c r="D65" s="5" t="str">
        <f>INDEX(Mapping!$D$5:$D$20,MATCH($C65,Mapping!$A$5:$A$20,0))</f>
        <v>ind</v>
      </c>
      <c r="E65" s="5" t="str">
        <f>INDEX(Mapping!$C$30:$C$37,MATCH($B65,Mapping!$A$30:$A$37,0))</f>
        <v>oil</v>
      </c>
      <c r="F65" s="5" t="str">
        <f>INDEX(Mapping!$D$30:$D$37,MATCH($B65,Mapping!$A$30:$A$37,0))</f>
        <v>oil</v>
      </c>
      <c r="G65" s="5" t="str">
        <f>$B65&amp;"."&amp;IF(INDEX(Mapping!$E$30:$E$37,MATCH($B65,Mapping!$A$30:$A$37,0))="sub",INDEX(Mapping!$F$5:$F$20,MATCH($C65,Mapping!$A$5:$A$20,0)),"all")</f>
        <v>lpg.all</v>
      </c>
      <c r="H65" s="5" t="str">
        <f>INDEX(Mapping!$E$5:$E$20,MATCH($C65,Mapping!$A$5:$A$20,0))</f>
        <v>ind</v>
      </c>
      <c r="I65" s="5">
        <f>INDEX(Mapping!$G$30:$G$37,MATCH($B65,Mapping!$A$30:$A$37,0))</f>
        <v>2.5779688544951249E-2</v>
      </c>
      <c r="J65" s="5">
        <f>INDEX(Mapping!$H$30:$H$37,MATCH($B65,Mapping!$A$30:$A$37,0))</f>
        <v>5</v>
      </c>
      <c r="K65" s="5">
        <f>INDEX(Mapping!$H$5:$H$20,MATCH($C65,Mapping!$A$5:$A$20,0))</f>
        <v>9</v>
      </c>
      <c r="L65" s="5">
        <f>INDEX(Mapping!$E$45:$E$58,MATCH($G65,Mapping!$A$45:$A$58,0))</f>
        <v>11</v>
      </c>
      <c r="M65" s="5">
        <f>INDEX(Mapping!$D$62:$D$65,MATCH(INDEX(Mapping!$G$5:$G$20,MATCH($C65,Mapping!$A$5:$A$20,0)),Mapping!$A$62:$A$65,0))</f>
        <v>4</v>
      </c>
      <c r="N65" s="33">
        <f>INDEX(Elasticities!$F$4:$I$200,MATCH("inc|"&amp;$E65&amp;"|"&amp;$D65,Elasticities!$A$4:$A$200,0),MATCH(Settings!$C$6,Elasticities!$F$3:$I$3,0))</f>
        <v>0.8</v>
      </c>
      <c r="O65" s="33">
        <f>INDEX(Elasticities!$F$4:$I$200,MATCH("usg|"&amp;$E65&amp;"|"&amp;$D65,Elasticities!$A$4:$A$200,0),MATCH(Settings!$C$6,Elasticities!$F$3:$I$3,0))</f>
        <v>-0.4</v>
      </c>
      <c r="P65" s="33">
        <f>INDEX(Elasticities!$F$4:$I$200,MATCH("eff|"&amp;$E65&amp;"|"&amp;$D65,Elasticities!$A$4:$A$200,0),MATCH(Settings!$C$6,Elasticities!$F$3:$I$3,0))</f>
        <v>-0.4</v>
      </c>
      <c r="Q65" s="25">
        <f>INDEX(Elasticities!$F$4:$I$200,MATCH("aei|"&amp;$F65&amp;"|"&amp;$D65,Elasticities!$A$4:$A$200,0),MATCH(Settings!$C$6,Elasticities!$F$3:$I$3,0))</f>
        <v>5.0000000000000001E-3</v>
      </c>
      <c r="R65" s="5">
        <f>INDEX(Inputs_prices!$E$5:$E$16,MATCH($G65,Inputs_prices!$A$5:$A$16,0))</f>
        <v>9</v>
      </c>
      <c r="S65" s="25">
        <f>INDEX(Inputs_prices!$Q$5:$Q$16,MATCH($G65,Inputs_prices!$A$5:$A$16,0))</f>
        <v>0.14000000000000001</v>
      </c>
      <c r="T65" s="27">
        <f>INDEX(EF_GHG!$E$4:$E$1000,MATCH(Settings!$C$4&amp;"|"&amp;$B65&amp;"|"&amp;$H65,EF_GHG!$A$4:$A$1000,0))</f>
        <v>6.8599999999999994E-2</v>
      </c>
      <c r="U65" s="44">
        <f>INDEX(EnergyCons!$F$4:$F$5000,MATCH(Settings!$C$4&amp;"|"&amp;Settings!$C$7&amp;"|"&amp;$C65&amp;"|"&amp;$B65,EnergyCons!$A$4:$A$5000,0))</f>
        <v>0</v>
      </c>
    </row>
    <row r="66" spans="1:21" x14ac:dyDescent="0.25">
      <c r="A66" s="5" t="str">
        <f t="shared" si="1"/>
        <v>ker|mch</v>
      </c>
      <c r="B66" s="6" t="s">
        <v>875</v>
      </c>
      <c r="C66" s="6" t="s">
        <v>887</v>
      </c>
      <c r="D66" s="5" t="str">
        <f>INDEX(Mapping!$D$5:$D$20,MATCH($C66,Mapping!$A$5:$A$20,0))</f>
        <v>ind</v>
      </c>
      <c r="E66" s="5" t="str">
        <f>INDEX(Mapping!$C$30:$C$37,MATCH($B66,Mapping!$A$30:$A$37,0))</f>
        <v>oil</v>
      </c>
      <c r="F66" s="5" t="str">
        <f>INDEX(Mapping!$D$30:$D$37,MATCH($B66,Mapping!$A$30:$A$37,0))</f>
        <v>oil</v>
      </c>
      <c r="G66" s="5" t="str">
        <f>$B66&amp;"."&amp;IF(INDEX(Mapping!$E$30:$E$37,MATCH($B66,Mapping!$A$30:$A$37,0))="sub",INDEX(Mapping!$F$5:$F$20,MATCH($C66,Mapping!$A$5:$A$20,0)),"all")</f>
        <v>ker.all</v>
      </c>
      <c r="H66" s="5" t="str">
        <f>INDEX(Mapping!$E$5:$E$20,MATCH($C66,Mapping!$A$5:$A$20,0))</f>
        <v>ind</v>
      </c>
      <c r="I66" s="5">
        <f>INDEX(Mapping!$G$30:$G$37,MATCH($B66,Mapping!$A$30:$A$37,0))</f>
        <v>3.7748829655107147E-2</v>
      </c>
      <c r="J66" s="5">
        <f>INDEX(Mapping!$H$30:$H$37,MATCH($B66,Mapping!$A$30:$A$37,0))</f>
        <v>6</v>
      </c>
      <c r="K66" s="5">
        <f>INDEX(Mapping!$H$5:$H$20,MATCH($C66,Mapping!$A$5:$A$20,0))</f>
        <v>9</v>
      </c>
      <c r="L66" s="5">
        <f>INDEX(Mapping!$E$45:$E$58,MATCH($G66,Mapping!$A$45:$A$58,0))</f>
        <v>12</v>
      </c>
      <c r="M66" s="5">
        <f>INDEX(Mapping!$D$62:$D$65,MATCH(INDEX(Mapping!$G$5:$G$20,MATCH($C66,Mapping!$A$5:$A$20,0)),Mapping!$A$62:$A$65,0))</f>
        <v>4</v>
      </c>
      <c r="N66" s="33">
        <f>INDEX(Elasticities!$F$4:$I$200,MATCH("inc|"&amp;$E66&amp;"|"&amp;$D66,Elasticities!$A$4:$A$200,0),MATCH(Settings!$C$6,Elasticities!$F$3:$I$3,0))</f>
        <v>0.8</v>
      </c>
      <c r="O66" s="33">
        <f>INDEX(Elasticities!$F$4:$I$200,MATCH("usg|"&amp;$E66&amp;"|"&amp;$D66,Elasticities!$A$4:$A$200,0),MATCH(Settings!$C$6,Elasticities!$F$3:$I$3,0))</f>
        <v>-0.4</v>
      </c>
      <c r="P66" s="33">
        <f>INDEX(Elasticities!$F$4:$I$200,MATCH("eff|"&amp;$E66&amp;"|"&amp;$D66,Elasticities!$A$4:$A$200,0),MATCH(Settings!$C$6,Elasticities!$F$3:$I$3,0))</f>
        <v>-0.4</v>
      </c>
      <c r="Q66" s="25">
        <f>INDEX(Elasticities!$F$4:$I$200,MATCH("aei|"&amp;$F66&amp;"|"&amp;$D66,Elasticities!$A$4:$A$200,0),MATCH(Settings!$C$6,Elasticities!$F$3:$I$3,0))</f>
        <v>5.0000000000000001E-3</v>
      </c>
      <c r="R66" s="5">
        <f>INDEX(Inputs_prices!$E$5:$E$16,MATCH($G66,Inputs_prices!$A$5:$A$16,0))</f>
        <v>10</v>
      </c>
      <c r="S66" s="25">
        <f>INDEX(Inputs_prices!$Q$5:$Q$16,MATCH($G66,Inputs_prices!$A$5:$A$16,0))</f>
        <v>0.14000000000000001</v>
      </c>
      <c r="T66" s="27">
        <f>INDEX(EF_GHG!$E$4:$E$1000,MATCH(Settings!$C$4&amp;"|"&amp;$B66&amp;"|"&amp;$H66,EF_GHG!$A$4:$A$1000,0))</f>
        <v>6.7793000000000006E-2</v>
      </c>
      <c r="U66" s="44">
        <f>INDEX(EnergyCons!$F$4:$F$5000,MATCH(Settings!$C$4&amp;"|"&amp;Settings!$C$7&amp;"|"&amp;$C66&amp;"|"&amp;$B66,EnergyCons!$A$4:$A$5000,0))</f>
        <v>0</v>
      </c>
    </row>
    <row r="67" spans="1:21" x14ac:dyDescent="0.25">
      <c r="A67" s="5" t="str">
        <f t="shared" si="1"/>
        <v>oop|mch</v>
      </c>
      <c r="B67" s="6" t="s">
        <v>876</v>
      </c>
      <c r="C67" s="6" t="s">
        <v>887</v>
      </c>
      <c r="D67" s="5" t="str">
        <f>INDEX(Mapping!$D$5:$D$20,MATCH($C67,Mapping!$A$5:$A$20,0))</f>
        <v>ind</v>
      </c>
      <c r="E67" s="5" t="str">
        <f>INDEX(Mapping!$C$30:$C$37,MATCH($B67,Mapping!$A$30:$A$37,0))</f>
        <v>oil</v>
      </c>
      <c r="F67" s="5" t="str">
        <f>INDEX(Mapping!$D$30:$D$37,MATCH($B67,Mapping!$A$30:$A$37,0))</f>
        <v>oil</v>
      </c>
      <c r="G67" s="5" t="str">
        <f>$B67&amp;"."&amp;IF(INDEX(Mapping!$E$30:$E$37,MATCH($B67,Mapping!$A$30:$A$37,0))="sub",INDEX(Mapping!$F$5:$F$20,MATCH($C67,Mapping!$A$5:$A$20,0)),"all")</f>
        <v>oop.all</v>
      </c>
      <c r="H67" s="5" t="str">
        <f>INDEX(Mapping!$E$5:$E$20,MATCH($C67,Mapping!$A$5:$A$20,0))</f>
        <v>ind</v>
      </c>
      <c r="I67" s="5">
        <f>INDEX(Mapping!$G$30:$G$37,MATCH($B67,Mapping!$A$30:$A$37,0))</f>
        <v>6.12</v>
      </c>
      <c r="J67" s="5">
        <f>INDEX(Mapping!$H$30:$H$37,MATCH($B67,Mapping!$A$30:$A$37,0))</f>
        <v>7</v>
      </c>
      <c r="K67" s="5">
        <f>INDEX(Mapping!$H$5:$H$20,MATCH($C67,Mapping!$A$5:$A$20,0))</f>
        <v>9</v>
      </c>
      <c r="L67" s="5">
        <f>INDEX(Mapping!$E$45:$E$58,MATCH($G67,Mapping!$A$45:$A$58,0))</f>
        <v>13</v>
      </c>
      <c r="M67" s="5">
        <f>INDEX(Mapping!$D$62:$D$65,MATCH(INDEX(Mapping!$G$5:$G$20,MATCH($C67,Mapping!$A$5:$A$20,0)),Mapping!$A$62:$A$65,0))</f>
        <v>4</v>
      </c>
      <c r="N67" s="33">
        <f>INDEX(Elasticities!$F$4:$I$200,MATCH("inc|"&amp;$E67&amp;"|"&amp;$D67,Elasticities!$A$4:$A$200,0),MATCH(Settings!$C$6,Elasticities!$F$3:$I$3,0))</f>
        <v>0.8</v>
      </c>
      <c r="O67" s="33">
        <f>INDEX(Elasticities!$F$4:$I$200,MATCH("usg|"&amp;$E67&amp;"|"&amp;$D67,Elasticities!$A$4:$A$200,0),MATCH(Settings!$C$6,Elasticities!$F$3:$I$3,0))</f>
        <v>-0.4</v>
      </c>
      <c r="P67" s="33">
        <f>INDEX(Elasticities!$F$4:$I$200,MATCH("eff|"&amp;$E67&amp;"|"&amp;$D67,Elasticities!$A$4:$A$200,0),MATCH(Settings!$C$6,Elasticities!$F$3:$I$3,0))</f>
        <v>-0.4</v>
      </c>
      <c r="Q67" s="25">
        <f>INDEX(Elasticities!$F$4:$I$200,MATCH("aei|"&amp;$F67&amp;"|"&amp;$D67,Elasticities!$A$4:$A$200,0),MATCH(Settings!$C$6,Elasticities!$F$3:$I$3,0))</f>
        <v>5.0000000000000001E-3</v>
      </c>
      <c r="R67" s="5">
        <f>INDEX(Inputs_prices!$E$5:$E$16,MATCH($G67,Inputs_prices!$A$5:$A$16,0))</f>
        <v>11</v>
      </c>
      <c r="S67" s="25">
        <f>INDEX(Inputs_prices!$Q$5:$Q$16,MATCH($G67,Inputs_prices!$A$5:$A$16,0))</f>
        <v>0.14000000000000001</v>
      </c>
      <c r="T67" s="27">
        <f>INDEX(EF_GHG!$E$4:$E$1000,MATCH(Settings!$C$4&amp;"|"&amp;$B67&amp;"|"&amp;$H67,EF_GHG!$A$4:$A$1000,0))</f>
        <v>7.6700000000000004E-2</v>
      </c>
      <c r="U67" s="44">
        <f>INDEX(EnergyCons!$F$4:$F$5000,MATCH(Settings!$C$4&amp;"|"&amp;Settings!$C$7&amp;"|"&amp;$C67&amp;"|"&amp;$B67,EnergyCons!$A$4:$A$5000,0))</f>
        <v>0</v>
      </c>
    </row>
    <row r="68" spans="1:21" x14ac:dyDescent="0.25">
      <c r="A68" s="5" t="str">
        <f t="shared" si="1"/>
        <v>bio|mch</v>
      </c>
      <c r="B68" s="6" t="s">
        <v>877</v>
      </c>
      <c r="C68" s="6" t="s">
        <v>887</v>
      </c>
      <c r="D68" s="5" t="str">
        <f>INDEX(Mapping!$D$5:$D$20,MATCH($C68,Mapping!$A$5:$A$20,0))</f>
        <v>ind</v>
      </c>
      <c r="E68" s="5" t="str">
        <f>INDEX(Mapping!$C$30:$C$37,MATCH($B68,Mapping!$A$30:$A$37,0))</f>
        <v>bio</v>
      </c>
      <c r="F68" s="5" t="str">
        <f>INDEX(Mapping!$D$30:$D$37,MATCH($B68,Mapping!$A$30:$A$37,0))</f>
        <v>bio</v>
      </c>
      <c r="G68" s="5" t="str">
        <f>$B68&amp;"."&amp;IF(INDEX(Mapping!$E$30:$E$37,MATCH($B68,Mapping!$A$30:$A$37,0))="sub",INDEX(Mapping!$F$5:$F$20,MATCH($C68,Mapping!$A$5:$A$20,0)),"all")</f>
        <v>bio.all</v>
      </c>
      <c r="H68" s="5" t="str">
        <f>INDEX(Mapping!$E$5:$E$20,MATCH($C68,Mapping!$A$5:$A$20,0))</f>
        <v>ind</v>
      </c>
      <c r="I68" s="5">
        <f>INDEX(Mapping!$G$30:$G$37,MATCH($B68,Mapping!$A$30:$A$37,0))</f>
        <v>1</v>
      </c>
      <c r="J68" s="5">
        <f>INDEX(Mapping!$H$30:$H$37,MATCH($B68,Mapping!$A$30:$A$37,0))</f>
        <v>8</v>
      </c>
      <c r="K68" s="5">
        <f>INDEX(Mapping!$H$5:$H$20,MATCH($C68,Mapping!$A$5:$A$20,0))</f>
        <v>9</v>
      </c>
      <c r="L68" s="5">
        <f>INDEX(Mapping!$E$45:$E$58,MATCH($G68,Mapping!$A$45:$A$58,0))</f>
        <v>14</v>
      </c>
      <c r="M68" s="5">
        <f>INDEX(Mapping!$D$62:$D$65,MATCH(INDEX(Mapping!$G$5:$G$20,MATCH($C68,Mapping!$A$5:$A$20,0)),Mapping!$A$62:$A$65,0))</f>
        <v>4</v>
      </c>
      <c r="N68" s="33">
        <f>INDEX(Elasticities!$F$4:$I$200,MATCH("inc|"&amp;$E68&amp;"|"&amp;$D68,Elasticities!$A$4:$A$200,0),MATCH(Settings!$C$6,Elasticities!$F$3:$I$3,0))</f>
        <v>0.1</v>
      </c>
      <c r="O68" s="33">
        <f>INDEX(Elasticities!$F$4:$I$200,MATCH("usg|"&amp;$E68&amp;"|"&amp;$D68,Elasticities!$A$4:$A$200,0),MATCH(Settings!$C$6,Elasticities!$F$3:$I$3,0))</f>
        <v>-0.3</v>
      </c>
      <c r="P68" s="33">
        <f>INDEX(Elasticities!$F$4:$I$200,MATCH("eff|"&amp;$E68&amp;"|"&amp;$D68,Elasticities!$A$4:$A$200,0),MATCH(Settings!$C$6,Elasticities!$F$3:$I$3,0))</f>
        <v>-0.2</v>
      </c>
      <c r="Q68" s="25">
        <f>INDEX(Elasticities!$F$4:$I$200,MATCH("aei|"&amp;$F68&amp;"|"&amp;$D68,Elasticities!$A$4:$A$200,0),MATCH(Settings!$C$6,Elasticities!$F$3:$I$3,0))</f>
        <v>5.0000000000000001E-3</v>
      </c>
      <c r="R68" s="5">
        <f>INDEX(Inputs_prices!$E$5:$E$16,MATCH($G68,Inputs_prices!$A$5:$A$16,0))</f>
        <v>12</v>
      </c>
      <c r="S68" s="25">
        <f>INDEX(Inputs_prices!$Q$5:$Q$16,MATCH($G68,Inputs_prices!$A$5:$A$16,0))</f>
        <v>0</v>
      </c>
      <c r="T68" s="27">
        <f>INDEX(EF_GHG!$E$4:$E$1000,MATCH(Settings!$C$4&amp;"|"&amp;$B68&amp;"|"&amp;$H68,EF_GHG!$A$4:$A$1000,0))</f>
        <v>0</v>
      </c>
      <c r="U68" s="44">
        <f>INDEX(EnergyCons!$F$4:$F$5000,MATCH(Settings!$C$4&amp;"|"&amp;Settings!$C$7&amp;"|"&amp;$C68&amp;"|"&amp;$B68,EnergyCons!$A$4:$A$5000,0))</f>
        <v>0</v>
      </c>
    </row>
    <row r="69" spans="1:21" x14ac:dyDescent="0.25">
      <c r="A69" s="5" t="str">
        <f t="shared" ref="A69:A100" si="2">$B69&amp;"|"&amp;$C69</f>
        <v>coa|irn</v>
      </c>
      <c r="B69" s="6" t="s">
        <v>869</v>
      </c>
      <c r="C69" s="6" t="s">
        <v>888</v>
      </c>
      <c r="D69" s="5" t="str">
        <f>INDEX(Mapping!$D$5:$D$20,MATCH($C69,Mapping!$A$5:$A$20,0))</f>
        <v>ind</v>
      </c>
      <c r="E69" s="5" t="str">
        <f>INDEX(Mapping!$C$30:$C$37,MATCH($B69,Mapping!$A$30:$A$37,0))</f>
        <v>coa</v>
      </c>
      <c r="F69" s="5" t="str">
        <f>INDEX(Mapping!$D$30:$D$37,MATCH($B69,Mapping!$A$30:$A$37,0))</f>
        <v>coa</v>
      </c>
      <c r="G69" s="5" t="str">
        <f>$B69&amp;"."&amp;IF(INDEX(Mapping!$E$30:$E$37,MATCH($B69,Mapping!$A$30:$A$37,0))="sub",INDEX(Mapping!$F$5:$F$20,MATCH($C69,Mapping!$A$5:$A$20,0)),"all")</f>
        <v>coa.ind</v>
      </c>
      <c r="H69" s="5" t="str">
        <f>INDEX(Mapping!$E$5:$E$20,MATCH($C69,Mapping!$A$5:$A$20,0))</f>
        <v>ind</v>
      </c>
      <c r="I69" s="5">
        <f>INDEX(Mapping!$G$30:$G$37,MATCH($B69,Mapping!$A$30:$A$37,0))</f>
        <v>1</v>
      </c>
      <c r="J69" s="5">
        <f>INDEX(Mapping!$H$30:$H$37,MATCH($B69,Mapping!$A$30:$A$37,0))</f>
        <v>1</v>
      </c>
      <c r="K69" s="5">
        <f>INDEX(Mapping!$H$5:$H$20,MATCH($C69,Mapping!$A$5:$A$20,0))</f>
        <v>10</v>
      </c>
      <c r="L69" s="5">
        <f>INDEX(Mapping!$E$45:$E$58,MATCH($G69,Mapping!$A$45:$A$58,0))</f>
        <v>3</v>
      </c>
      <c r="M69" s="5">
        <f>INDEX(Mapping!$D$62:$D$65,MATCH(INDEX(Mapping!$G$5:$G$20,MATCH($C69,Mapping!$A$5:$A$20,0)),Mapping!$A$62:$A$65,0))</f>
        <v>4</v>
      </c>
      <c r="N69" s="33">
        <f>INDEX(Elasticities!$F$4:$I$200,MATCH("inc|"&amp;$E69&amp;"|"&amp;$D69,Elasticities!$A$4:$A$200,0),MATCH(Settings!$C$6,Elasticities!$F$3:$I$3,0))</f>
        <v>0.5</v>
      </c>
      <c r="O69" s="33">
        <f>INDEX(Elasticities!$F$4:$I$200,MATCH("usg|"&amp;$E69&amp;"|"&amp;$D69,Elasticities!$A$4:$A$200,0),MATCH(Settings!$C$6,Elasticities!$F$3:$I$3,0))</f>
        <v>-0.3</v>
      </c>
      <c r="P69" s="33">
        <f>INDEX(Elasticities!$F$4:$I$200,MATCH("eff|"&amp;$E69&amp;"|"&amp;$D69,Elasticities!$A$4:$A$200,0),MATCH(Settings!$C$6,Elasticities!$F$3:$I$3,0))</f>
        <v>-0.4</v>
      </c>
      <c r="Q69" s="25">
        <f>INDEX(Elasticities!$F$4:$I$200,MATCH("aei|"&amp;$F69&amp;"|"&amp;$D69,Elasticities!$A$4:$A$200,0),MATCH(Settings!$C$6,Elasticities!$F$3:$I$3,0))</f>
        <v>5.0000000000000001E-3</v>
      </c>
      <c r="R69" s="5">
        <f>INDEX(Inputs_prices!$E$5:$E$16,MATCH($G69,Inputs_prices!$A$5:$A$16,0))</f>
        <v>3</v>
      </c>
      <c r="S69" s="25">
        <f>INDEX(Inputs_prices!$Q$5:$Q$16,MATCH($G69,Inputs_prices!$A$5:$A$16,0))</f>
        <v>0</v>
      </c>
      <c r="T69" s="27">
        <f>INDEX(EF_GHG!$E$4:$E$1000,MATCH(Settings!$C$4&amp;"|"&amp;$B69&amp;"|"&amp;$H69,EF_GHG!$A$4:$A$1000,0))</f>
        <v>0.1</v>
      </c>
      <c r="U69" s="44">
        <f>INDEX(EnergyCons!$F$4:$F$5000,MATCH(Settings!$C$4&amp;"|"&amp;Settings!$C$7&amp;"|"&amp;$C69&amp;"|"&amp;$B69,EnergyCons!$A$4:$A$5000,0))</f>
        <v>232.65735477013101</v>
      </c>
    </row>
    <row r="70" spans="1:21" x14ac:dyDescent="0.25">
      <c r="A70" s="5" t="str">
        <f t="shared" si="2"/>
        <v>nga|irn</v>
      </c>
      <c r="B70" s="6" t="s">
        <v>871</v>
      </c>
      <c r="C70" s="6" t="s">
        <v>888</v>
      </c>
      <c r="D70" s="5" t="str">
        <f>INDEX(Mapping!$D$5:$D$20,MATCH($C70,Mapping!$A$5:$A$20,0))</f>
        <v>ind</v>
      </c>
      <c r="E70" s="5" t="str">
        <f>INDEX(Mapping!$C$30:$C$37,MATCH($B70,Mapping!$A$30:$A$37,0))</f>
        <v>nga</v>
      </c>
      <c r="F70" s="5" t="str">
        <f>INDEX(Mapping!$D$30:$D$37,MATCH($B70,Mapping!$A$30:$A$37,0))</f>
        <v>nga</v>
      </c>
      <c r="G70" s="5" t="str">
        <f>$B70&amp;"."&amp;IF(INDEX(Mapping!$E$30:$E$37,MATCH($B70,Mapping!$A$30:$A$37,0))="sub",INDEX(Mapping!$F$5:$F$20,MATCH($C70,Mapping!$A$5:$A$20,0)),"all")</f>
        <v>nga.ind</v>
      </c>
      <c r="H70" s="5" t="str">
        <f>INDEX(Mapping!$E$5:$E$20,MATCH($C70,Mapping!$A$5:$A$20,0))</f>
        <v>ind</v>
      </c>
      <c r="I70" s="5">
        <f>INDEX(Mapping!$G$30:$G$37,MATCH($B70,Mapping!$A$30:$A$37,0))</f>
        <v>1</v>
      </c>
      <c r="J70" s="5">
        <f>INDEX(Mapping!$H$30:$H$37,MATCH($B70,Mapping!$A$30:$A$37,0))</f>
        <v>2</v>
      </c>
      <c r="K70" s="5">
        <f>INDEX(Mapping!$H$5:$H$20,MATCH($C70,Mapping!$A$5:$A$20,0))</f>
        <v>10</v>
      </c>
      <c r="L70" s="5">
        <f>INDEX(Mapping!$E$45:$E$58,MATCH($G70,Mapping!$A$45:$A$58,0))</f>
        <v>6</v>
      </c>
      <c r="M70" s="5">
        <f>INDEX(Mapping!$D$62:$D$65,MATCH(INDEX(Mapping!$G$5:$G$20,MATCH($C70,Mapping!$A$5:$A$20,0)),Mapping!$A$62:$A$65,0))</f>
        <v>4</v>
      </c>
      <c r="N70" s="33">
        <f>INDEX(Elasticities!$F$4:$I$200,MATCH("inc|"&amp;$E70&amp;"|"&amp;$D70,Elasticities!$A$4:$A$200,0),MATCH(Settings!$C$6,Elasticities!$F$3:$I$3,0))</f>
        <v>1</v>
      </c>
      <c r="O70" s="33">
        <f>INDEX(Elasticities!$F$4:$I$200,MATCH("usg|"&amp;$E70&amp;"|"&amp;$D70,Elasticities!$A$4:$A$200,0),MATCH(Settings!$C$6,Elasticities!$F$3:$I$3,0))</f>
        <v>-0.5</v>
      </c>
      <c r="P70" s="33">
        <f>INDEX(Elasticities!$F$4:$I$200,MATCH("eff|"&amp;$E70&amp;"|"&amp;$D70,Elasticities!$A$4:$A$200,0),MATCH(Settings!$C$6,Elasticities!$F$3:$I$3,0))</f>
        <v>-0.5</v>
      </c>
      <c r="Q70" s="25">
        <f>INDEX(Elasticities!$F$4:$I$200,MATCH("aei|"&amp;$F70&amp;"|"&amp;$D70,Elasticities!$A$4:$A$200,0),MATCH(Settings!$C$6,Elasticities!$F$3:$I$3,0))</f>
        <v>0.01</v>
      </c>
      <c r="R70" s="5">
        <f>INDEX(Inputs_prices!$E$5:$E$16,MATCH($G70,Inputs_prices!$A$5:$A$16,0))</f>
        <v>6</v>
      </c>
      <c r="S70" s="25">
        <f>INDEX(Inputs_prices!$Q$5:$Q$16,MATCH($G70,Inputs_prices!$A$5:$A$16,0))</f>
        <v>0</v>
      </c>
      <c r="T70" s="27">
        <f>INDEX(EF_GHG!$E$4:$E$1000,MATCH(Settings!$C$4&amp;"|"&amp;$B70&amp;"|"&amp;$H70,EF_GHG!$A$4:$A$1000,0))</f>
        <v>5.5800000000000002E-2</v>
      </c>
      <c r="U70" s="44">
        <f>INDEX(EnergyCons!$F$4:$F$5000,MATCH(Settings!$C$4&amp;"|"&amp;Settings!$C$7&amp;"|"&amp;$C70&amp;"|"&amp;$B70,EnergyCons!$A$4:$A$5000,0))</f>
        <v>1669.05671904213</v>
      </c>
    </row>
    <row r="71" spans="1:21" x14ac:dyDescent="0.25">
      <c r="A71" s="5" t="str">
        <f t="shared" si="2"/>
        <v>gso|irn</v>
      </c>
      <c r="B71" s="6" t="s">
        <v>872</v>
      </c>
      <c r="C71" s="6" t="s">
        <v>888</v>
      </c>
      <c r="D71" s="5" t="str">
        <f>INDEX(Mapping!$D$5:$D$20,MATCH($C71,Mapping!$A$5:$A$20,0))</f>
        <v>ind</v>
      </c>
      <c r="E71" s="5" t="str">
        <f>INDEX(Mapping!$C$30:$C$37,MATCH($B71,Mapping!$A$30:$A$37,0))</f>
        <v>gso</v>
      </c>
      <c r="F71" s="5" t="str">
        <f>INDEX(Mapping!$D$30:$D$37,MATCH($B71,Mapping!$A$30:$A$37,0))</f>
        <v>oil</v>
      </c>
      <c r="G71" s="5" t="str">
        <f>$B71&amp;"."&amp;IF(INDEX(Mapping!$E$30:$E$37,MATCH($B71,Mapping!$A$30:$A$37,0))="sub",INDEX(Mapping!$F$5:$F$20,MATCH($C71,Mapping!$A$5:$A$20,0)),"all")</f>
        <v>gso.all</v>
      </c>
      <c r="H71" s="5" t="str">
        <f>INDEX(Mapping!$E$5:$E$20,MATCH($C71,Mapping!$A$5:$A$20,0))</f>
        <v>ind</v>
      </c>
      <c r="I71" s="5">
        <f>INDEX(Mapping!$G$30:$G$37,MATCH($B71,Mapping!$A$30:$A$37,0))</f>
        <v>3.4969740000000013E-2</v>
      </c>
      <c r="J71" s="5">
        <f>INDEX(Mapping!$H$30:$H$37,MATCH($B71,Mapping!$A$30:$A$37,0))</f>
        <v>3</v>
      </c>
      <c r="K71" s="5">
        <f>INDEX(Mapping!$H$5:$H$20,MATCH($C71,Mapping!$A$5:$A$20,0))</f>
        <v>10</v>
      </c>
      <c r="L71" s="5">
        <f>INDEX(Mapping!$E$45:$E$58,MATCH($G71,Mapping!$A$45:$A$58,0))</f>
        <v>9</v>
      </c>
      <c r="M71" s="5">
        <f>INDEX(Mapping!$D$62:$D$65,MATCH(INDEX(Mapping!$G$5:$G$20,MATCH($C71,Mapping!$A$5:$A$20,0)),Mapping!$A$62:$A$65,0))</f>
        <v>4</v>
      </c>
      <c r="N71" s="33">
        <f>INDEX(Elasticities!$F$4:$I$200,MATCH("inc|"&amp;$E71&amp;"|"&amp;$D71,Elasticities!$A$4:$A$200,0),MATCH(Settings!$C$6,Elasticities!$F$3:$I$3,0))</f>
        <v>0.5</v>
      </c>
      <c r="O71" s="33">
        <f>INDEX(Elasticities!$F$4:$I$200,MATCH("usg|"&amp;$E71&amp;"|"&amp;$D71,Elasticities!$A$4:$A$200,0),MATCH(Settings!$C$6,Elasticities!$F$3:$I$3,0))</f>
        <v>-0.4</v>
      </c>
      <c r="P71" s="33">
        <f>INDEX(Elasticities!$F$4:$I$200,MATCH("eff|"&amp;$E71&amp;"|"&amp;$D71,Elasticities!$A$4:$A$200,0),MATCH(Settings!$C$6,Elasticities!$F$3:$I$3,0))</f>
        <v>-0.7</v>
      </c>
      <c r="Q71" s="25">
        <f>INDEX(Elasticities!$F$4:$I$200,MATCH("aei|"&amp;$F71&amp;"|"&amp;$D71,Elasticities!$A$4:$A$200,0),MATCH(Settings!$C$6,Elasticities!$F$3:$I$3,0))</f>
        <v>5.0000000000000001E-3</v>
      </c>
      <c r="R71" s="5">
        <f>INDEX(Inputs_prices!$E$5:$E$16,MATCH($G71,Inputs_prices!$A$5:$A$16,0))</f>
        <v>7</v>
      </c>
      <c r="S71" s="25">
        <f>INDEX(Inputs_prices!$Q$5:$Q$16,MATCH($G71,Inputs_prices!$A$5:$A$16,0))</f>
        <v>0.14000000000000001</v>
      </c>
      <c r="T71" s="27">
        <f>INDEX(EF_GHG!$E$4:$E$1000,MATCH(Settings!$C$4&amp;"|"&amp;$B71&amp;"|"&amp;$H71,EF_GHG!$A$4:$A$1000,0))</f>
        <v>6.7793000000000006E-2</v>
      </c>
      <c r="U71" s="44">
        <f>INDEX(EnergyCons!$F$4:$F$5000,MATCH(Settings!$C$4&amp;"|"&amp;Settings!$C$7&amp;"|"&amp;$C71&amp;"|"&amp;$B71,EnergyCons!$A$4:$A$5000,0))</f>
        <v>0</v>
      </c>
    </row>
    <row r="72" spans="1:21" x14ac:dyDescent="0.25">
      <c r="A72" s="5" t="str">
        <f t="shared" si="2"/>
        <v>die|irn</v>
      </c>
      <c r="B72" s="6" t="s">
        <v>873</v>
      </c>
      <c r="C72" s="6" t="s">
        <v>888</v>
      </c>
      <c r="D72" s="5" t="str">
        <f>INDEX(Mapping!$D$5:$D$20,MATCH($C72,Mapping!$A$5:$A$20,0))</f>
        <v>ind</v>
      </c>
      <c r="E72" s="5" t="str">
        <f>INDEX(Mapping!$C$30:$C$37,MATCH($B72,Mapping!$A$30:$A$37,0))</f>
        <v>die</v>
      </c>
      <c r="F72" s="5" t="str">
        <f>INDEX(Mapping!$D$30:$D$37,MATCH($B72,Mapping!$A$30:$A$37,0))</f>
        <v>oil</v>
      </c>
      <c r="G72" s="5" t="str">
        <f>$B72&amp;"."&amp;IF(INDEX(Mapping!$E$30:$E$37,MATCH($B72,Mapping!$A$30:$A$37,0))="sub",INDEX(Mapping!$F$5:$F$20,MATCH($C72,Mapping!$A$5:$A$20,0)),"all")</f>
        <v>die.all</v>
      </c>
      <c r="H72" s="5" t="str">
        <f>INDEX(Mapping!$E$5:$E$20,MATCH($C72,Mapping!$A$5:$A$20,0))</f>
        <v>ind</v>
      </c>
      <c r="I72" s="5">
        <f>INDEX(Mapping!$G$30:$G$37,MATCH($B72,Mapping!$A$30:$A$37,0))</f>
        <v>3.7295190000000013E-2</v>
      </c>
      <c r="J72" s="5">
        <f>INDEX(Mapping!$H$30:$H$37,MATCH($B72,Mapping!$A$30:$A$37,0))</f>
        <v>4</v>
      </c>
      <c r="K72" s="5">
        <f>INDEX(Mapping!$H$5:$H$20,MATCH($C72,Mapping!$A$5:$A$20,0))</f>
        <v>10</v>
      </c>
      <c r="L72" s="5">
        <f>INDEX(Mapping!$E$45:$E$58,MATCH($G72,Mapping!$A$45:$A$58,0))</f>
        <v>10</v>
      </c>
      <c r="M72" s="5">
        <f>INDEX(Mapping!$D$62:$D$65,MATCH(INDEX(Mapping!$G$5:$G$20,MATCH($C72,Mapping!$A$5:$A$20,0)),Mapping!$A$62:$A$65,0))</f>
        <v>4</v>
      </c>
      <c r="N72" s="33">
        <f>INDEX(Elasticities!$F$4:$I$200,MATCH("inc|"&amp;$E72&amp;"|"&amp;$D72,Elasticities!$A$4:$A$200,0),MATCH(Settings!$C$6,Elasticities!$F$3:$I$3,0))</f>
        <v>0.5</v>
      </c>
      <c r="O72" s="33">
        <f>INDEX(Elasticities!$F$4:$I$200,MATCH("usg|"&amp;$E72&amp;"|"&amp;$D72,Elasticities!$A$4:$A$200,0),MATCH(Settings!$C$6,Elasticities!$F$3:$I$3,0))</f>
        <v>-0.7</v>
      </c>
      <c r="P72" s="33">
        <f>INDEX(Elasticities!$F$4:$I$200,MATCH("eff|"&amp;$E72&amp;"|"&amp;$D72,Elasticities!$A$4:$A$200,0),MATCH(Settings!$C$6,Elasticities!$F$3:$I$3,0))</f>
        <v>-1.2</v>
      </c>
      <c r="Q72" s="25">
        <f>INDEX(Elasticities!$F$4:$I$200,MATCH("aei|"&amp;$F72&amp;"|"&amp;$D72,Elasticities!$A$4:$A$200,0),MATCH(Settings!$C$6,Elasticities!$F$3:$I$3,0))</f>
        <v>5.0000000000000001E-3</v>
      </c>
      <c r="R72" s="5">
        <f>INDEX(Inputs_prices!$E$5:$E$16,MATCH($G72,Inputs_prices!$A$5:$A$16,0))</f>
        <v>8</v>
      </c>
      <c r="S72" s="25">
        <f>INDEX(Inputs_prices!$Q$5:$Q$16,MATCH($G72,Inputs_prices!$A$5:$A$16,0))</f>
        <v>0.14000000000000001</v>
      </c>
      <c r="T72" s="27">
        <f>INDEX(EF_GHG!$E$4:$E$1000,MATCH(Settings!$C$4&amp;"|"&amp;$B72&amp;"|"&amp;$H72,EF_GHG!$A$4:$A$1000,0))</f>
        <v>7.1844999999999992E-2</v>
      </c>
      <c r="U72" s="44">
        <f>INDEX(EnergyCons!$F$4:$F$5000,MATCH(Settings!$C$4&amp;"|"&amp;Settings!$C$7&amp;"|"&amp;$C72&amp;"|"&amp;$B72,EnergyCons!$A$4:$A$5000,0))</f>
        <v>0</v>
      </c>
    </row>
    <row r="73" spans="1:21" x14ac:dyDescent="0.25">
      <c r="A73" s="5" t="str">
        <f t="shared" si="2"/>
        <v>lpg|irn</v>
      </c>
      <c r="B73" s="6" t="s">
        <v>874</v>
      </c>
      <c r="C73" s="6" t="s">
        <v>888</v>
      </c>
      <c r="D73" s="5" t="str">
        <f>INDEX(Mapping!$D$5:$D$20,MATCH($C73,Mapping!$A$5:$A$20,0))</f>
        <v>ind</v>
      </c>
      <c r="E73" s="5" t="str">
        <f>INDEX(Mapping!$C$30:$C$37,MATCH($B73,Mapping!$A$30:$A$37,0))</f>
        <v>oil</v>
      </c>
      <c r="F73" s="5" t="str">
        <f>INDEX(Mapping!$D$30:$D$37,MATCH($B73,Mapping!$A$30:$A$37,0))</f>
        <v>oil</v>
      </c>
      <c r="G73" s="5" t="str">
        <f>$B73&amp;"."&amp;IF(INDEX(Mapping!$E$30:$E$37,MATCH($B73,Mapping!$A$30:$A$37,0))="sub",INDEX(Mapping!$F$5:$F$20,MATCH($C73,Mapping!$A$5:$A$20,0)),"all")</f>
        <v>lpg.all</v>
      </c>
      <c r="H73" s="5" t="str">
        <f>INDEX(Mapping!$E$5:$E$20,MATCH($C73,Mapping!$A$5:$A$20,0))</f>
        <v>ind</v>
      </c>
      <c r="I73" s="5">
        <f>INDEX(Mapping!$G$30:$G$37,MATCH($B73,Mapping!$A$30:$A$37,0))</f>
        <v>2.5779688544951249E-2</v>
      </c>
      <c r="J73" s="5">
        <f>INDEX(Mapping!$H$30:$H$37,MATCH($B73,Mapping!$A$30:$A$37,0))</f>
        <v>5</v>
      </c>
      <c r="K73" s="5">
        <f>INDEX(Mapping!$H$5:$H$20,MATCH($C73,Mapping!$A$5:$A$20,0))</f>
        <v>10</v>
      </c>
      <c r="L73" s="5">
        <f>INDEX(Mapping!$E$45:$E$58,MATCH($G73,Mapping!$A$45:$A$58,0))</f>
        <v>11</v>
      </c>
      <c r="M73" s="5">
        <f>INDEX(Mapping!$D$62:$D$65,MATCH(INDEX(Mapping!$G$5:$G$20,MATCH($C73,Mapping!$A$5:$A$20,0)),Mapping!$A$62:$A$65,0))</f>
        <v>4</v>
      </c>
      <c r="N73" s="33">
        <f>INDEX(Elasticities!$F$4:$I$200,MATCH("inc|"&amp;$E73&amp;"|"&amp;$D73,Elasticities!$A$4:$A$200,0),MATCH(Settings!$C$6,Elasticities!$F$3:$I$3,0))</f>
        <v>0.8</v>
      </c>
      <c r="O73" s="33">
        <f>INDEX(Elasticities!$F$4:$I$200,MATCH("usg|"&amp;$E73&amp;"|"&amp;$D73,Elasticities!$A$4:$A$200,0),MATCH(Settings!$C$6,Elasticities!$F$3:$I$3,0))</f>
        <v>-0.4</v>
      </c>
      <c r="P73" s="33">
        <f>INDEX(Elasticities!$F$4:$I$200,MATCH("eff|"&amp;$E73&amp;"|"&amp;$D73,Elasticities!$A$4:$A$200,0),MATCH(Settings!$C$6,Elasticities!$F$3:$I$3,0))</f>
        <v>-0.4</v>
      </c>
      <c r="Q73" s="25">
        <f>INDEX(Elasticities!$F$4:$I$200,MATCH("aei|"&amp;$F73&amp;"|"&amp;$D73,Elasticities!$A$4:$A$200,0),MATCH(Settings!$C$6,Elasticities!$F$3:$I$3,0))</f>
        <v>5.0000000000000001E-3</v>
      </c>
      <c r="R73" s="5">
        <f>INDEX(Inputs_prices!$E$5:$E$16,MATCH($G73,Inputs_prices!$A$5:$A$16,0))</f>
        <v>9</v>
      </c>
      <c r="S73" s="25">
        <f>INDEX(Inputs_prices!$Q$5:$Q$16,MATCH($G73,Inputs_prices!$A$5:$A$16,0))</f>
        <v>0.14000000000000001</v>
      </c>
      <c r="T73" s="27">
        <f>INDEX(EF_GHG!$E$4:$E$1000,MATCH(Settings!$C$4&amp;"|"&amp;$B73&amp;"|"&amp;$H73,EF_GHG!$A$4:$A$1000,0))</f>
        <v>6.8599999999999994E-2</v>
      </c>
      <c r="U73" s="44">
        <f>INDEX(EnergyCons!$F$4:$F$5000,MATCH(Settings!$C$4&amp;"|"&amp;Settings!$C$7&amp;"|"&amp;$C73&amp;"|"&amp;$B73,EnergyCons!$A$4:$A$5000,0))</f>
        <v>0</v>
      </c>
    </row>
    <row r="74" spans="1:21" x14ac:dyDescent="0.25">
      <c r="A74" s="5" t="str">
        <f t="shared" si="2"/>
        <v>ker|irn</v>
      </c>
      <c r="B74" s="6" t="s">
        <v>875</v>
      </c>
      <c r="C74" s="6" t="s">
        <v>888</v>
      </c>
      <c r="D74" s="5" t="str">
        <f>INDEX(Mapping!$D$5:$D$20,MATCH($C74,Mapping!$A$5:$A$20,0))</f>
        <v>ind</v>
      </c>
      <c r="E74" s="5" t="str">
        <f>INDEX(Mapping!$C$30:$C$37,MATCH($B74,Mapping!$A$30:$A$37,0))</f>
        <v>oil</v>
      </c>
      <c r="F74" s="5" t="str">
        <f>INDEX(Mapping!$D$30:$D$37,MATCH($B74,Mapping!$A$30:$A$37,0))</f>
        <v>oil</v>
      </c>
      <c r="G74" s="5" t="str">
        <f>$B74&amp;"."&amp;IF(INDEX(Mapping!$E$30:$E$37,MATCH($B74,Mapping!$A$30:$A$37,0))="sub",INDEX(Mapping!$F$5:$F$20,MATCH($C74,Mapping!$A$5:$A$20,0)),"all")</f>
        <v>ker.all</v>
      </c>
      <c r="H74" s="5" t="str">
        <f>INDEX(Mapping!$E$5:$E$20,MATCH($C74,Mapping!$A$5:$A$20,0))</f>
        <v>ind</v>
      </c>
      <c r="I74" s="5">
        <f>INDEX(Mapping!$G$30:$G$37,MATCH($B74,Mapping!$A$30:$A$37,0))</f>
        <v>3.7748829655107147E-2</v>
      </c>
      <c r="J74" s="5">
        <f>INDEX(Mapping!$H$30:$H$37,MATCH($B74,Mapping!$A$30:$A$37,0))</f>
        <v>6</v>
      </c>
      <c r="K74" s="5">
        <f>INDEX(Mapping!$H$5:$H$20,MATCH($C74,Mapping!$A$5:$A$20,0))</f>
        <v>10</v>
      </c>
      <c r="L74" s="5">
        <f>INDEX(Mapping!$E$45:$E$58,MATCH($G74,Mapping!$A$45:$A$58,0))</f>
        <v>12</v>
      </c>
      <c r="M74" s="5">
        <f>INDEX(Mapping!$D$62:$D$65,MATCH(INDEX(Mapping!$G$5:$G$20,MATCH($C74,Mapping!$A$5:$A$20,0)),Mapping!$A$62:$A$65,0))</f>
        <v>4</v>
      </c>
      <c r="N74" s="33">
        <f>INDEX(Elasticities!$F$4:$I$200,MATCH("inc|"&amp;$E74&amp;"|"&amp;$D74,Elasticities!$A$4:$A$200,0),MATCH(Settings!$C$6,Elasticities!$F$3:$I$3,0))</f>
        <v>0.8</v>
      </c>
      <c r="O74" s="33">
        <f>INDEX(Elasticities!$F$4:$I$200,MATCH("usg|"&amp;$E74&amp;"|"&amp;$D74,Elasticities!$A$4:$A$200,0),MATCH(Settings!$C$6,Elasticities!$F$3:$I$3,0))</f>
        <v>-0.4</v>
      </c>
      <c r="P74" s="33">
        <f>INDEX(Elasticities!$F$4:$I$200,MATCH("eff|"&amp;$E74&amp;"|"&amp;$D74,Elasticities!$A$4:$A$200,0),MATCH(Settings!$C$6,Elasticities!$F$3:$I$3,0))</f>
        <v>-0.4</v>
      </c>
      <c r="Q74" s="25">
        <f>INDEX(Elasticities!$F$4:$I$200,MATCH("aei|"&amp;$F74&amp;"|"&amp;$D74,Elasticities!$A$4:$A$200,0),MATCH(Settings!$C$6,Elasticities!$F$3:$I$3,0))</f>
        <v>5.0000000000000001E-3</v>
      </c>
      <c r="R74" s="5">
        <f>INDEX(Inputs_prices!$E$5:$E$16,MATCH($G74,Inputs_prices!$A$5:$A$16,0))</f>
        <v>10</v>
      </c>
      <c r="S74" s="25">
        <f>INDEX(Inputs_prices!$Q$5:$Q$16,MATCH($G74,Inputs_prices!$A$5:$A$16,0))</f>
        <v>0.14000000000000001</v>
      </c>
      <c r="T74" s="27">
        <f>INDEX(EF_GHG!$E$4:$E$1000,MATCH(Settings!$C$4&amp;"|"&amp;$B74&amp;"|"&amp;$H74,EF_GHG!$A$4:$A$1000,0))</f>
        <v>6.7793000000000006E-2</v>
      </c>
      <c r="U74" s="44">
        <f>INDEX(EnergyCons!$F$4:$F$5000,MATCH(Settings!$C$4&amp;"|"&amp;Settings!$C$7&amp;"|"&amp;$C74&amp;"|"&amp;$B74,EnergyCons!$A$4:$A$5000,0))</f>
        <v>0</v>
      </c>
    </row>
    <row r="75" spans="1:21" x14ac:dyDescent="0.25">
      <c r="A75" s="5" t="str">
        <f t="shared" si="2"/>
        <v>oop|irn</v>
      </c>
      <c r="B75" s="6" t="s">
        <v>876</v>
      </c>
      <c r="C75" s="6" t="s">
        <v>888</v>
      </c>
      <c r="D75" s="5" t="str">
        <f>INDEX(Mapping!$D$5:$D$20,MATCH($C75,Mapping!$A$5:$A$20,0))</f>
        <v>ind</v>
      </c>
      <c r="E75" s="5" t="str">
        <f>INDEX(Mapping!$C$30:$C$37,MATCH($B75,Mapping!$A$30:$A$37,0))</f>
        <v>oil</v>
      </c>
      <c r="F75" s="5" t="str">
        <f>INDEX(Mapping!$D$30:$D$37,MATCH($B75,Mapping!$A$30:$A$37,0))</f>
        <v>oil</v>
      </c>
      <c r="G75" s="5" t="str">
        <f>$B75&amp;"."&amp;IF(INDEX(Mapping!$E$30:$E$37,MATCH($B75,Mapping!$A$30:$A$37,0))="sub",INDEX(Mapping!$F$5:$F$20,MATCH($C75,Mapping!$A$5:$A$20,0)),"all")</f>
        <v>oop.all</v>
      </c>
      <c r="H75" s="5" t="str">
        <f>INDEX(Mapping!$E$5:$E$20,MATCH($C75,Mapping!$A$5:$A$20,0))</f>
        <v>ind</v>
      </c>
      <c r="I75" s="5">
        <f>INDEX(Mapping!$G$30:$G$37,MATCH($B75,Mapping!$A$30:$A$37,0))</f>
        <v>6.12</v>
      </c>
      <c r="J75" s="5">
        <f>INDEX(Mapping!$H$30:$H$37,MATCH($B75,Mapping!$A$30:$A$37,0))</f>
        <v>7</v>
      </c>
      <c r="K75" s="5">
        <f>INDEX(Mapping!$H$5:$H$20,MATCH($C75,Mapping!$A$5:$A$20,0))</f>
        <v>10</v>
      </c>
      <c r="L75" s="5">
        <f>INDEX(Mapping!$E$45:$E$58,MATCH($G75,Mapping!$A$45:$A$58,0))</f>
        <v>13</v>
      </c>
      <c r="M75" s="5">
        <f>INDEX(Mapping!$D$62:$D$65,MATCH(INDEX(Mapping!$G$5:$G$20,MATCH($C75,Mapping!$A$5:$A$20,0)),Mapping!$A$62:$A$65,0))</f>
        <v>4</v>
      </c>
      <c r="N75" s="33">
        <f>INDEX(Elasticities!$F$4:$I$200,MATCH("inc|"&amp;$E75&amp;"|"&amp;$D75,Elasticities!$A$4:$A$200,0),MATCH(Settings!$C$6,Elasticities!$F$3:$I$3,0))</f>
        <v>0.8</v>
      </c>
      <c r="O75" s="33">
        <f>INDEX(Elasticities!$F$4:$I$200,MATCH("usg|"&amp;$E75&amp;"|"&amp;$D75,Elasticities!$A$4:$A$200,0),MATCH(Settings!$C$6,Elasticities!$F$3:$I$3,0))</f>
        <v>-0.4</v>
      </c>
      <c r="P75" s="33">
        <f>INDEX(Elasticities!$F$4:$I$200,MATCH("eff|"&amp;$E75&amp;"|"&amp;$D75,Elasticities!$A$4:$A$200,0),MATCH(Settings!$C$6,Elasticities!$F$3:$I$3,0))</f>
        <v>-0.4</v>
      </c>
      <c r="Q75" s="25">
        <f>INDEX(Elasticities!$F$4:$I$200,MATCH("aei|"&amp;$F75&amp;"|"&amp;$D75,Elasticities!$A$4:$A$200,0),MATCH(Settings!$C$6,Elasticities!$F$3:$I$3,0))</f>
        <v>5.0000000000000001E-3</v>
      </c>
      <c r="R75" s="5">
        <f>INDEX(Inputs_prices!$E$5:$E$16,MATCH($G75,Inputs_prices!$A$5:$A$16,0))</f>
        <v>11</v>
      </c>
      <c r="S75" s="25">
        <f>INDEX(Inputs_prices!$Q$5:$Q$16,MATCH($G75,Inputs_prices!$A$5:$A$16,0))</f>
        <v>0.14000000000000001</v>
      </c>
      <c r="T75" s="27">
        <f>INDEX(EF_GHG!$E$4:$E$1000,MATCH(Settings!$C$4&amp;"|"&amp;$B75&amp;"|"&amp;$H75,EF_GHG!$A$4:$A$1000,0))</f>
        <v>7.6700000000000004E-2</v>
      </c>
      <c r="U75" s="44">
        <f>INDEX(EnergyCons!$F$4:$F$5000,MATCH(Settings!$C$4&amp;"|"&amp;Settings!$C$7&amp;"|"&amp;$C75&amp;"|"&amp;$B75,EnergyCons!$A$4:$A$5000,0))</f>
        <v>0</v>
      </c>
    </row>
    <row r="76" spans="1:21" x14ac:dyDescent="0.25">
      <c r="A76" s="5" t="str">
        <f t="shared" si="2"/>
        <v>bio|irn</v>
      </c>
      <c r="B76" s="6" t="s">
        <v>877</v>
      </c>
      <c r="C76" s="6" t="s">
        <v>888</v>
      </c>
      <c r="D76" s="5" t="str">
        <f>INDEX(Mapping!$D$5:$D$20,MATCH($C76,Mapping!$A$5:$A$20,0))</f>
        <v>ind</v>
      </c>
      <c r="E76" s="5" t="str">
        <f>INDEX(Mapping!$C$30:$C$37,MATCH($B76,Mapping!$A$30:$A$37,0))</f>
        <v>bio</v>
      </c>
      <c r="F76" s="5" t="str">
        <f>INDEX(Mapping!$D$30:$D$37,MATCH($B76,Mapping!$A$30:$A$37,0))</f>
        <v>bio</v>
      </c>
      <c r="G76" s="5" t="str">
        <f>$B76&amp;"."&amp;IF(INDEX(Mapping!$E$30:$E$37,MATCH($B76,Mapping!$A$30:$A$37,0))="sub",INDEX(Mapping!$F$5:$F$20,MATCH($C76,Mapping!$A$5:$A$20,0)),"all")</f>
        <v>bio.all</v>
      </c>
      <c r="H76" s="5" t="str">
        <f>INDEX(Mapping!$E$5:$E$20,MATCH($C76,Mapping!$A$5:$A$20,0))</f>
        <v>ind</v>
      </c>
      <c r="I76" s="5">
        <f>INDEX(Mapping!$G$30:$G$37,MATCH($B76,Mapping!$A$30:$A$37,0))</f>
        <v>1</v>
      </c>
      <c r="J76" s="5">
        <f>INDEX(Mapping!$H$30:$H$37,MATCH($B76,Mapping!$A$30:$A$37,0))</f>
        <v>8</v>
      </c>
      <c r="K76" s="5">
        <f>INDEX(Mapping!$H$5:$H$20,MATCH($C76,Mapping!$A$5:$A$20,0))</f>
        <v>10</v>
      </c>
      <c r="L76" s="5">
        <f>INDEX(Mapping!$E$45:$E$58,MATCH($G76,Mapping!$A$45:$A$58,0))</f>
        <v>14</v>
      </c>
      <c r="M76" s="5">
        <f>INDEX(Mapping!$D$62:$D$65,MATCH(INDEX(Mapping!$G$5:$G$20,MATCH($C76,Mapping!$A$5:$A$20,0)),Mapping!$A$62:$A$65,0))</f>
        <v>4</v>
      </c>
      <c r="N76" s="33">
        <f>INDEX(Elasticities!$F$4:$I$200,MATCH("inc|"&amp;$E76&amp;"|"&amp;$D76,Elasticities!$A$4:$A$200,0),MATCH(Settings!$C$6,Elasticities!$F$3:$I$3,0))</f>
        <v>0.1</v>
      </c>
      <c r="O76" s="33">
        <f>INDEX(Elasticities!$F$4:$I$200,MATCH("usg|"&amp;$E76&amp;"|"&amp;$D76,Elasticities!$A$4:$A$200,0),MATCH(Settings!$C$6,Elasticities!$F$3:$I$3,0))</f>
        <v>-0.3</v>
      </c>
      <c r="P76" s="33">
        <f>INDEX(Elasticities!$F$4:$I$200,MATCH("eff|"&amp;$E76&amp;"|"&amp;$D76,Elasticities!$A$4:$A$200,0),MATCH(Settings!$C$6,Elasticities!$F$3:$I$3,0))</f>
        <v>-0.2</v>
      </c>
      <c r="Q76" s="25">
        <f>INDEX(Elasticities!$F$4:$I$200,MATCH("aei|"&amp;$F76&amp;"|"&amp;$D76,Elasticities!$A$4:$A$200,0),MATCH(Settings!$C$6,Elasticities!$F$3:$I$3,0))</f>
        <v>5.0000000000000001E-3</v>
      </c>
      <c r="R76" s="5">
        <f>INDEX(Inputs_prices!$E$5:$E$16,MATCH($G76,Inputs_prices!$A$5:$A$16,0))</f>
        <v>12</v>
      </c>
      <c r="S76" s="25">
        <f>INDEX(Inputs_prices!$Q$5:$Q$16,MATCH($G76,Inputs_prices!$A$5:$A$16,0))</f>
        <v>0</v>
      </c>
      <c r="T76" s="27">
        <f>INDEX(EF_GHG!$E$4:$E$1000,MATCH(Settings!$C$4&amp;"|"&amp;$B76&amp;"|"&amp;$H76,EF_GHG!$A$4:$A$1000,0))</f>
        <v>0</v>
      </c>
      <c r="U76" s="44">
        <f>INDEX(EnergyCons!$F$4:$F$5000,MATCH(Settings!$C$4&amp;"|"&amp;Settings!$C$7&amp;"|"&amp;$C76&amp;"|"&amp;$B76,EnergyCons!$A$4:$A$5000,0))</f>
        <v>0</v>
      </c>
    </row>
    <row r="77" spans="1:21" x14ac:dyDescent="0.25">
      <c r="A77" s="5" t="str">
        <f t="shared" si="2"/>
        <v>coa|nfm</v>
      </c>
      <c r="B77" s="6" t="s">
        <v>869</v>
      </c>
      <c r="C77" s="6" t="s">
        <v>889</v>
      </c>
      <c r="D77" s="5" t="str">
        <f>INDEX(Mapping!$D$5:$D$20,MATCH($C77,Mapping!$A$5:$A$20,0))</f>
        <v>ind</v>
      </c>
      <c r="E77" s="5" t="str">
        <f>INDEX(Mapping!$C$30:$C$37,MATCH($B77,Mapping!$A$30:$A$37,0))</f>
        <v>coa</v>
      </c>
      <c r="F77" s="5" t="str">
        <f>INDEX(Mapping!$D$30:$D$37,MATCH($B77,Mapping!$A$30:$A$37,0))</f>
        <v>coa</v>
      </c>
      <c r="G77" s="5" t="str">
        <f>$B77&amp;"."&amp;IF(INDEX(Mapping!$E$30:$E$37,MATCH($B77,Mapping!$A$30:$A$37,0))="sub",INDEX(Mapping!$F$5:$F$20,MATCH($C77,Mapping!$A$5:$A$20,0)),"all")</f>
        <v>coa.ind</v>
      </c>
      <c r="H77" s="5" t="str">
        <f>INDEX(Mapping!$E$5:$E$20,MATCH($C77,Mapping!$A$5:$A$20,0))</f>
        <v>ind</v>
      </c>
      <c r="I77" s="5">
        <f>INDEX(Mapping!$G$30:$G$37,MATCH($B77,Mapping!$A$30:$A$37,0))</f>
        <v>1</v>
      </c>
      <c r="J77" s="5">
        <f>INDEX(Mapping!$H$30:$H$37,MATCH($B77,Mapping!$A$30:$A$37,0))</f>
        <v>1</v>
      </c>
      <c r="K77" s="5">
        <f>INDEX(Mapping!$H$5:$H$20,MATCH($C77,Mapping!$A$5:$A$20,0))</f>
        <v>11</v>
      </c>
      <c r="L77" s="5">
        <f>INDEX(Mapping!$E$45:$E$58,MATCH($G77,Mapping!$A$45:$A$58,0))</f>
        <v>3</v>
      </c>
      <c r="M77" s="5">
        <f>INDEX(Mapping!$D$62:$D$65,MATCH(INDEX(Mapping!$G$5:$G$20,MATCH($C77,Mapping!$A$5:$A$20,0)),Mapping!$A$62:$A$65,0))</f>
        <v>4</v>
      </c>
      <c r="N77" s="33">
        <f>INDEX(Elasticities!$F$4:$I$200,MATCH("inc|"&amp;$E77&amp;"|"&amp;$D77,Elasticities!$A$4:$A$200,0),MATCH(Settings!$C$6,Elasticities!$F$3:$I$3,0))</f>
        <v>0.5</v>
      </c>
      <c r="O77" s="33">
        <f>INDEX(Elasticities!$F$4:$I$200,MATCH("usg|"&amp;$E77&amp;"|"&amp;$D77,Elasticities!$A$4:$A$200,0),MATCH(Settings!$C$6,Elasticities!$F$3:$I$3,0))</f>
        <v>-0.3</v>
      </c>
      <c r="P77" s="33">
        <f>INDEX(Elasticities!$F$4:$I$200,MATCH("eff|"&amp;$E77&amp;"|"&amp;$D77,Elasticities!$A$4:$A$200,0),MATCH(Settings!$C$6,Elasticities!$F$3:$I$3,0))</f>
        <v>-0.4</v>
      </c>
      <c r="Q77" s="25">
        <f>INDEX(Elasticities!$F$4:$I$200,MATCH("aei|"&amp;$F77&amp;"|"&amp;$D77,Elasticities!$A$4:$A$200,0),MATCH(Settings!$C$6,Elasticities!$F$3:$I$3,0))</f>
        <v>5.0000000000000001E-3</v>
      </c>
      <c r="R77" s="5">
        <f>INDEX(Inputs_prices!$E$5:$E$16,MATCH($G77,Inputs_prices!$A$5:$A$16,0))</f>
        <v>3</v>
      </c>
      <c r="S77" s="25">
        <f>INDEX(Inputs_prices!$Q$5:$Q$16,MATCH($G77,Inputs_prices!$A$5:$A$16,0))</f>
        <v>0</v>
      </c>
      <c r="T77" s="27">
        <f>INDEX(EF_GHG!$E$4:$E$1000,MATCH(Settings!$C$4&amp;"|"&amp;$B77&amp;"|"&amp;$H77,EF_GHG!$A$4:$A$1000,0))</f>
        <v>0.1</v>
      </c>
      <c r="U77" s="44">
        <f>INDEX(EnergyCons!$F$4:$F$5000,MATCH(Settings!$C$4&amp;"|"&amp;Settings!$C$7&amp;"|"&amp;$C77&amp;"|"&amp;$B77,EnergyCons!$A$4:$A$5000,0))</f>
        <v>0</v>
      </c>
    </row>
    <row r="78" spans="1:21" x14ac:dyDescent="0.25">
      <c r="A78" s="5" t="str">
        <f t="shared" si="2"/>
        <v>nga|nfm</v>
      </c>
      <c r="B78" s="6" t="s">
        <v>871</v>
      </c>
      <c r="C78" s="6" t="s">
        <v>889</v>
      </c>
      <c r="D78" s="5" t="str">
        <f>INDEX(Mapping!$D$5:$D$20,MATCH($C78,Mapping!$A$5:$A$20,0))</f>
        <v>ind</v>
      </c>
      <c r="E78" s="5" t="str">
        <f>INDEX(Mapping!$C$30:$C$37,MATCH($B78,Mapping!$A$30:$A$37,0))</f>
        <v>nga</v>
      </c>
      <c r="F78" s="5" t="str">
        <f>INDEX(Mapping!$D$30:$D$37,MATCH($B78,Mapping!$A$30:$A$37,0))</f>
        <v>nga</v>
      </c>
      <c r="G78" s="5" t="str">
        <f>$B78&amp;"."&amp;IF(INDEX(Mapping!$E$30:$E$37,MATCH($B78,Mapping!$A$30:$A$37,0))="sub",INDEX(Mapping!$F$5:$F$20,MATCH($C78,Mapping!$A$5:$A$20,0)),"all")</f>
        <v>nga.ind</v>
      </c>
      <c r="H78" s="5" t="str">
        <f>INDEX(Mapping!$E$5:$E$20,MATCH($C78,Mapping!$A$5:$A$20,0))</f>
        <v>ind</v>
      </c>
      <c r="I78" s="5">
        <f>INDEX(Mapping!$G$30:$G$37,MATCH($B78,Mapping!$A$30:$A$37,0))</f>
        <v>1</v>
      </c>
      <c r="J78" s="5">
        <f>INDEX(Mapping!$H$30:$H$37,MATCH($B78,Mapping!$A$30:$A$37,0))</f>
        <v>2</v>
      </c>
      <c r="K78" s="5">
        <f>INDEX(Mapping!$H$5:$H$20,MATCH($C78,Mapping!$A$5:$A$20,0))</f>
        <v>11</v>
      </c>
      <c r="L78" s="5">
        <f>INDEX(Mapping!$E$45:$E$58,MATCH($G78,Mapping!$A$45:$A$58,0))</f>
        <v>6</v>
      </c>
      <c r="M78" s="5">
        <f>INDEX(Mapping!$D$62:$D$65,MATCH(INDEX(Mapping!$G$5:$G$20,MATCH($C78,Mapping!$A$5:$A$20,0)),Mapping!$A$62:$A$65,0))</f>
        <v>4</v>
      </c>
      <c r="N78" s="33">
        <f>INDEX(Elasticities!$F$4:$I$200,MATCH("inc|"&amp;$E78&amp;"|"&amp;$D78,Elasticities!$A$4:$A$200,0),MATCH(Settings!$C$6,Elasticities!$F$3:$I$3,0))</f>
        <v>1</v>
      </c>
      <c r="O78" s="33">
        <f>INDEX(Elasticities!$F$4:$I$200,MATCH("usg|"&amp;$E78&amp;"|"&amp;$D78,Elasticities!$A$4:$A$200,0),MATCH(Settings!$C$6,Elasticities!$F$3:$I$3,0))</f>
        <v>-0.5</v>
      </c>
      <c r="P78" s="33">
        <f>INDEX(Elasticities!$F$4:$I$200,MATCH("eff|"&amp;$E78&amp;"|"&amp;$D78,Elasticities!$A$4:$A$200,0),MATCH(Settings!$C$6,Elasticities!$F$3:$I$3,0))</f>
        <v>-0.5</v>
      </c>
      <c r="Q78" s="25">
        <f>INDEX(Elasticities!$F$4:$I$200,MATCH("aei|"&amp;$F78&amp;"|"&amp;$D78,Elasticities!$A$4:$A$200,0),MATCH(Settings!$C$6,Elasticities!$F$3:$I$3,0))</f>
        <v>0.01</v>
      </c>
      <c r="R78" s="5">
        <f>INDEX(Inputs_prices!$E$5:$E$16,MATCH($G78,Inputs_prices!$A$5:$A$16,0))</f>
        <v>6</v>
      </c>
      <c r="S78" s="25">
        <f>INDEX(Inputs_prices!$Q$5:$Q$16,MATCH($G78,Inputs_prices!$A$5:$A$16,0))</f>
        <v>0</v>
      </c>
      <c r="T78" s="27">
        <f>INDEX(EF_GHG!$E$4:$E$1000,MATCH(Settings!$C$4&amp;"|"&amp;$B78&amp;"|"&amp;$H78,EF_GHG!$A$4:$A$1000,0))</f>
        <v>5.5800000000000002E-2</v>
      </c>
      <c r="U78" s="44">
        <f>INDEX(EnergyCons!$F$4:$F$5000,MATCH(Settings!$C$4&amp;"|"&amp;Settings!$C$7&amp;"|"&amp;$C78&amp;"|"&amp;$B78,EnergyCons!$A$4:$A$5000,0))</f>
        <v>0</v>
      </c>
    </row>
    <row r="79" spans="1:21" x14ac:dyDescent="0.25">
      <c r="A79" s="5" t="str">
        <f t="shared" si="2"/>
        <v>gso|nfm</v>
      </c>
      <c r="B79" s="6" t="s">
        <v>872</v>
      </c>
      <c r="C79" s="6" t="s">
        <v>889</v>
      </c>
      <c r="D79" s="5" t="str">
        <f>INDEX(Mapping!$D$5:$D$20,MATCH($C79,Mapping!$A$5:$A$20,0))</f>
        <v>ind</v>
      </c>
      <c r="E79" s="5" t="str">
        <f>INDEX(Mapping!$C$30:$C$37,MATCH($B79,Mapping!$A$30:$A$37,0))</f>
        <v>gso</v>
      </c>
      <c r="F79" s="5" t="str">
        <f>INDEX(Mapping!$D$30:$D$37,MATCH($B79,Mapping!$A$30:$A$37,0))</f>
        <v>oil</v>
      </c>
      <c r="G79" s="5" t="str">
        <f>$B79&amp;"."&amp;IF(INDEX(Mapping!$E$30:$E$37,MATCH($B79,Mapping!$A$30:$A$37,0))="sub",INDEX(Mapping!$F$5:$F$20,MATCH($C79,Mapping!$A$5:$A$20,0)),"all")</f>
        <v>gso.all</v>
      </c>
      <c r="H79" s="5" t="str">
        <f>INDEX(Mapping!$E$5:$E$20,MATCH($C79,Mapping!$A$5:$A$20,0))</f>
        <v>ind</v>
      </c>
      <c r="I79" s="5">
        <f>INDEX(Mapping!$G$30:$G$37,MATCH($B79,Mapping!$A$30:$A$37,0))</f>
        <v>3.4969740000000013E-2</v>
      </c>
      <c r="J79" s="5">
        <f>INDEX(Mapping!$H$30:$H$37,MATCH($B79,Mapping!$A$30:$A$37,0))</f>
        <v>3</v>
      </c>
      <c r="K79" s="5">
        <f>INDEX(Mapping!$H$5:$H$20,MATCH($C79,Mapping!$A$5:$A$20,0))</f>
        <v>11</v>
      </c>
      <c r="L79" s="5">
        <f>INDEX(Mapping!$E$45:$E$58,MATCH($G79,Mapping!$A$45:$A$58,0))</f>
        <v>9</v>
      </c>
      <c r="M79" s="5">
        <f>INDEX(Mapping!$D$62:$D$65,MATCH(INDEX(Mapping!$G$5:$G$20,MATCH($C79,Mapping!$A$5:$A$20,0)),Mapping!$A$62:$A$65,0))</f>
        <v>4</v>
      </c>
      <c r="N79" s="33">
        <f>INDEX(Elasticities!$F$4:$I$200,MATCH("inc|"&amp;$E79&amp;"|"&amp;$D79,Elasticities!$A$4:$A$200,0),MATCH(Settings!$C$6,Elasticities!$F$3:$I$3,0))</f>
        <v>0.5</v>
      </c>
      <c r="O79" s="33">
        <f>INDEX(Elasticities!$F$4:$I$200,MATCH("usg|"&amp;$E79&amp;"|"&amp;$D79,Elasticities!$A$4:$A$200,0),MATCH(Settings!$C$6,Elasticities!$F$3:$I$3,0))</f>
        <v>-0.4</v>
      </c>
      <c r="P79" s="33">
        <f>INDEX(Elasticities!$F$4:$I$200,MATCH("eff|"&amp;$E79&amp;"|"&amp;$D79,Elasticities!$A$4:$A$200,0),MATCH(Settings!$C$6,Elasticities!$F$3:$I$3,0))</f>
        <v>-0.7</v>
      </c>
      <c r="Q79" s="25">
        <f>INDEX(Elasticities!$F$4:$I$200,MATCH("aei|"&amp;$F79&amp;"|"&amp;$D79,Elasticities!$A$4:$A$200,0),MATCH(Settings!$C$6,Elasticities!$F$3:$I$3,0))</f>
        <v>5.0000000000000001E-3</v>
      </c>
      <c r="R79" s="5">
        <f>INDEX(Inputs_prices!$E$5:$E$16,MATCH($G79,Inputs_prices!$A$5:$A$16,0))</f>
        <v>7</v>
      </c>
      <c r="S79" s="25">
        <f>INDEX(Inputs_prices!$Q$5:$Q$16,MATCH($G79,Inputs_prices!$A$5:$A$16,0))</f>
        <v>0.14000000000000001</v>
      </c>
      <c r="T79" s="27">
        <f>INDEX(EF_GHG!$E$4:$E$1000,MATCH(Settings!$C$4&amp;"|"&amp;$B79&amp;"|"&amp;$H79,EF_GHG!$A$4:$A$1000,0))</f>
        <v>6.7793000000000006E-2</v>
      </c>
      <c r="U79" s="44">
        <f>INDEX(EnergyCons!$F$4:$F$5000,MATCH(Settings!$C$4&amp;"|"&amp;Settings!$C$7&amp;"|"&amp;$C79&amp;"|"&amp;$B79,EnergyCons!$A$4:$A$5000,0))</f>
        <v>0</v>
      </c>
    </row>
    <row r="80" spans="1:21" x14ac:dyDescent="0.25">
      <c r="A80" s="5" t="str">
        <f t="shared" si="2"/>
        <v>die|nfm</v>
      </c>
      <c r="B80" s="6" t="s">
        <v>873</v>
      </c>
      <c r="C80" s="6" t="s">
        <v>889</v>
      </c>
      <c r="D80" s="5" t="str">
        <f>INDEX(Mapping!$D$5:$D$20,MATCH($C80,Mapping!$A$5:$A$20,0))</f>
        <v>ind</v>
      </c>
      <c r="E80" s="5" t="str">
        <f>INDEX(Mapping!$C$30:$C$37,MATCH($B80,Mapping!$A$30:$A$37,0))</f>
        <v>die</v>
      </c>
      <c r="F80" s="5" t="str">
        <f>INDEX(Mapping!$D$30:$D$37,MATCH($B80,Mapping!$A$30:$A$37,0))</f>
        <v>oil</v>
      </c>
      <c r="G80" s="5" t="str">
        <f>$B80&amp;"."&amp;IF(INDEX(Mapping!$E$30:$E$37,MATCH($B80,Mapping!$A$30:$A$37,0))="sub",INDEX(Mapping!$F$5:$F$20,MATCH($C80,Mapping!$A$5:$A$20,0)),"all")</f>
        <v>die.all</v>
      </c>
      <c r="H80" s="5" t="str">
        <f>INDEX(Mapping!$E$5:$E$20,MATCH($C80,Mapping!$A$5:$A$20,0))</f>
        <v>ind</v>
      </c>
      <c r="I80" s="5">
        <f>INDEX(Mapping!$G$30:$G$37,MATCH($B80,Mapping!$A$30:$A$37,0))</f>
        <v>3.7295190000000013E-2</v>
      </c>
      <c r="J80" s="5">
        <f>INDEX(Mapping!$H$30:$H$37,MATCH($B80,Mapping!$A$30:$A$37,0))</f>
        <v>4</v>
      </c>
      <c r="K80" s="5">
        <f>INDEX(Mapping!$H$5:$H$20,MATCH($C80,Mapping!$A$5:$A$20,0))</f>
        <v>11</v>
      </c>
      <c r="L80" s="5">
        <f>INDEX(Mapping!$E$45:$E$58,MATCH($G80,Mapping!$A$45:$A$58,0))</f>
        <v>10</v>
      </c>
      <c r="M80" s="5">
        <f>INDEX(Mapping!$D$62:$D$65,MATCH(INDEX(Mapping!$G$5:$G$20,MATCH($C80,Mapping!$A$5:$A$20,0)),Mapping!$A$62:$A$65,0))</f>
        <v>4</v>
      </c>
      <c r="N80" s="33">
        <f>INDEX(Elasticities!$F$4:$I$200,MATCH("inc|"&amp;$E80&amp;"|"&amp;$D80,Elasticities!$A$4:$A$200,0),MATCH(Settings!$C$6,Elasticities!$F$3:$I$3,0))</f>
        <v>0.5</v>
      </c>
      <c r="O80" s="33">
        <f>INDEX(Elasticities!$F$4:$I$200,MATCH("usg|"&amp;$E80&amp;"|"&amp;$D80,Elasticities!$A$4:$A$200,0),MATCH(Settings!$C$6,Elasticities!$F$3:$I$3,0))</f>
        <v>-0.7</v>
      </c>
      <c r="P80" s="33">
        <f>INDEX(Elasticities!$F$4:$I$200,MATCH("eff|"&amp;$E80&amp;"|"&amp;$D80,Elasticities!$A$4:$A$200,0),MATCH(Settings!$C$6,Elasticities!$F$3:$I$3,0))</f>
        <v>-1.2</v>
      </c>
      <c r="Q80" s="25">
        <f>INDEX(Elasticities!$F$4:$I$200,MATCH("aei|"&amp;$F80&amp;"|"&amp;$D80,Elasticities!$A$4:$A$200,0),MATCH(Settings!$C$6,Elasticities!$F$3:$I$3,0))</f>
        <v>5.0000000000000001E-3</v>
      </c>
      <c r="R80" s="5">
        <f>INDEX(Inputs_prices!$E$5:$E$16,MATCH($G80,Inputs_prices!$A$5:$A$16,0))</f>
        <v>8</v>
      </c>
      <c r="S80" s="25">
        <f>INDEX(Inputs_prices!$Q$5:$Q$16,MATCH($G80,Inputs_prices!$A$5:$A$16,0))</f>
        <v>0.14000000000000001</v>
      </c>
      <c r="T80" s="27">
        <f>INDEX(EF_GHG!$E$4:$E$1000,MATCH(Settings!$C$4&amp;"|"&amp;$B80&amp;"|"&amp;$H80,EF_GHG!$A$4:$A$1000,0))</f>
        <v>7.1844999999999992E-2</v>
      </c>
      <c r="U80" s="44">
        <f>INDEX(EnergyCons!$F$4:$F$5000,MATCH(Settings!$C$4&amp;"|"&amp;Settings!$C$7&amp;"|"&amp;$C80&amp;"|"&amp;$B80,EnergyCons!$A$4:$A$5000,0))</f>
        <v>0</v>
      </c>
    </row>
    <row r="81" spans="1:21" x14ac:dyDescent="0.25">
      <c r="A81" s="5" t="str">
        <f t="shared" si="2"/>
        <v>lpg|nfm</v>
      </c>
      <c r="B81" s="6" t="s">
        <v>874</v>
      </c>
      <c r="C81" s="6" t="s">
        <v>889</v>
      </c>
      <c r="D81" s="5" t="str">
        <f>INDEX(Mapping!$D$5:$D$20,MATCH($C81,Mapping!$A$5:$A$20,0))</f>
        <v>ind</v>
      </c>
      <c r="E81" s="5" t="str">
        <f>INDEX(Mapping!$C$30:$C$37,MATCH($B81,Mapping!$A$30:$A$37,0))</f>
        <v>oil</v>
      </c>
      <c r="F81" s="5" t="str">
        <f>INDEX(Mapping!$D$30:$D$37,MATCH($B81,Mapping!$A$30:$A$37,0))</f>
        <v>oil</v>
      </c>
      <c r="G81" s="5" t="str">
        <f>$B81&amp;"."&amp;IF(INDEX(Mapping!$E$30:$E$37,MATCH($B81,Mapping!$A$30:$A$37,0))="sub",INDEX(Mapping!$F$5:$F$20,MATCH($C81,Mapping!$A$5:$A$20,0)),"all")</f>
        <v>lpg.all</v>
      </c>
      <c r="H81" s="5" t="str">
        <f>INDEX(Mapping!$E$5:$E$20,MATCH($C81,Mapping!$A$5:$A$20,0))</f>
        <v>ind</v>
      </c>
      <c r="I81" s="5">
        <f>INDEX(Mapping!$G$30:$G$37,MATCH($B81,Mapping!$A$30:$A$37,0))</f>
        <v>2.5779688544951249E-2</v>
      </c>
      <c r="J81" s="5">
        <f>INDEX(Mapping!$H$30:$H$37,MATCH($B81,Mapping!$A$30:$A$37,0))</f>
        <v>5</v>
      </c>
      <c r="K81" s="5">
        <f>INDEX(Mapping!$H$5:$H$20,MATCH($C81,Mapping!$A$5:$A$20,0))</f>
        <v>11</v>
      </c>
      <c r="L81" s="5">
        <f>INDEX(Mapping!$E$45:$E$58,MATCH($G81,Mapping!$A$45:$A$58,0))</f>
        <v>11</v>
      </c>
      <c r="M81" s="5">
        <f>INDEX(Mapping!$D$62:$D$65,MATCH(INDEX(Mapping!$G$5:$G$20,MATCH($C81,Mapping!$A$5:$A$20,0)),Mapping!$A$62:$A$65,0))</f>
        <v>4</v>
      </c>
      <c r="N81" s="33">
        <f>INDEX(Elasticities!$F$4:$I$200,MATCH("inc|"&amp;$E81&amp;"|"&amp;$D81,Elasticities!$A$4:$A$200,0),MATCH(Settings!$C$6,Elasticities!$F$3:$I$3,0))</f>
        <v>0.8</v>
      </c>
      <c r="O81" s="33">
        <f>INDEX(Elasticities!$F$4:$I$200,MATCH("usg|"&amp;$E81&amp;"|"&amp;$D81,Elasticities!$A$4:$A$200,0),MATCH(Settings!$C$6,Elasticities!$F$3:$I$3,0))</f>
        <v>-0.4</v>
      </c>
      <c r="P81" s="33">
        <f>INDEX(Elasticities!$F$4:$I$200,MATCH("eff|"&amp;$E81&amp;"|"&amp;$D81,Elasticities!$A$4:$A$200,0),MATCH(Settings!$C$6,Elasticities!$F$3:$I$3,0))</f>
        <v>-0.4</v>
      </c>
      <c r="Q81" s="25">
        <f>INDEX(Elasticities!$F$4:$I$200,MATCH("aei|"&amp;$F81&amp;"|"&amp;$D81,Elasticities!$A$4:$A$200,0),MATCH(Settings!$C$6,Elasticities!$F$3:$I$3,0))</f>
        <v>5.0000000000000001E-3</v>
      </c>
      <c r="R81" s="5">
        <f>INDEX(Inputs_prices!$E$5:$E$16,MATCH($G81,Inputs_prices!$A$5:$A$16,0))</f>
        <v>9</v>
      </c>
      <c r="S81" s="25">
        <f>INDEX(Inputs_prices!$Q$5:$Q$16,MATCH($G81,Inputs_prices!$A$5:$A$16,0))</f>
        <v>0.14000000000000001</v>
      </c>
      <c r="T81" s="27">
        <f>INDEX(EF_GHG!$E$4:$E$1000,MATCH(Settings!$C$4&amp;"|"&amp;$B81&amp;"|"&amp;$H81,EF_GHG!$A$4:$A$1000,0))</f>
        <v>6.8599999999999994E-2</v>
      </c>
      <c r="U81" s="44">
        <f>INDEX(EnergyCons!$F$4:$F$5000,MATCH(Settings!$C$4&amp;"|"&amp;Settings!$C$7&amp;"|"&amp;$C81&amp;"|"&amp;$B81,EnergyCons!$A$4:$A$5000,0))</f>
        <v>0</v>
      </c>
    </row>
    <row r="82" spans="1:21" x14ac:dyDescent="0.25">
      <c r="A82" s="5" t="str">
        <f t="shared" si="2"/>
        <v>ker|nfm</v>
      </c>
      <c r="B82" s="6" t="s">
        <v>875</v>
      </c>
      <c r="C82" s="6" t="s">
        <v>889</v>
      </c>
      <c r="D82" s="5" t="str">
        <f>INDEX(Mapping!$D$5:$D$20,MATCH($C82,Mapping!$A$5:$A$20,0))</f>
        <v>ind</v>
      </c>
      <c r="E82" s="5" t="str">
        <f>INDEX(Mapping!$C$30:$C$37,MATCH($B82,Mapping!$A$30:$A$37,0))</f>
        <v>oil</v>
      </c>
      <c r="F82" s="5" t="str">
        <f>INDEX(Mapping!$D$30:$D$37,MATCH($B82,Mapping!$A$30:$A$37,0))</f>
        <v>oil</v>
      </c>
      <c r="G82" s="5" t="str">
        <f>$B82&amp;"."&amp;IF(INDEX(Mapping!$E$30:$E$37,MATCH($B82,Mapping!$A$30:$A$37,0))="sub",INDEX(Mapping!$F$5:$F$20,MATCH($C82,Mapping!$A$5:$A$20,0)),"all")</f>
        <v>ker.all</v>
      </c>
      <c r="H82" s="5" t="str">
        <f>INDEX(Mapping!$E$5:$E$20,MATCH($C82,Mapping!$A$5:$A$20,0))</f>
        <v>ind</v>
      </c>
      <c r="I82" s="5">
        <f>INDEX(Mapping!$G$30:$G$37,MATCH($B82,Mapping!$A$30:$A$37,0))</f>
        <v>3.7748829655107147E-2</v>
      </c>
      <c r="J82" s="5">
        <f>INDEX(Mapping!$H$30:$H$37,MATCH($B82,Mapping!$A$30:$A$37,0))</f>
        <v>6</v>
      </c>
      <c r="K82" s="5">
        <f>INDEX(Mapping!$H$5:$H$20,MATCH($C82,Mapping!$A$5:$A$20,0))</f>
        <v>11</v>
      </c>
      <c r="L82" s="5">
        <f>INDEX(Mapping!$E$45:$E$58,MATCH($G82,Mapping!$A$45:$A$58,0))</f>
        <v>12</v>
      </c>
      <c r="M82" s="5">
        <f>INDEX(Mapping!$D$62:$D$65,MATCH(INDEX(Mapping!$G$5:$G$20,MATCH($C82,Mapping!$A$5:$A$20,0)),Mapping!$A$62:$A$65,0))</f>
        <v>4</v>
      </c>
      <c r="N82" s="33">
        <f>INDEX(Elasticities!$F$4:$I$200,MATCH("inc|"&amp;$E82&amp;"|"&amp;$D82,Elasticities!$A$4:$A$200,0),MATCH(Settings!$C$6,Elasticities!$F$3:$I$3,0))</f>
        <v>0.8</v>
      </c>
      <c r="O82" s="33">
        <f>INDEX(Elasticities!$F$4:$I$200,MATCH("usg|"&amp;$E82&amp;"|"&amp;$D82,Elasticities!$A$4:$A$200,0),MATCH(Settings!$C$6,Elasticities!$F$3:$I$3,0))</f>
        <v>-0.4</v>
      </c>
      <c r="P82" s="33">
        <f>INDEX(Elasticities!$F$4:$I$200,MATCH("eff|"&amp;$E82&amp;"|"&amp;$D82,Elasticities!$A$4:$A$200,0),MATCH(Settings!$C$6,Elasticities!$F$3:$I$3,0))</f>
        <v>-0.4</v>
      </c>
      <c r="Q82" s="25">
        <f>INDEX(Elasticities!$F$4:$I$200,MATCH("aei|"&amp;$F82&amp;"|"&amp;$D82,Elasticities!$A$4:$A$200,0),MATCH(Settings!$C$6,Elasticities!$F$3:$I$3,0))</f>
        <v>5.0000000000000001E-3</v>
      </c>
      <c r="R82" s="5">
        <f>INDEX(Inputs_prices!$E$5:$E$16,MATCH($G82,Inputs_prices!$A$5:$A$16,0))</f>
        <v>10</v>
      </c>
      <c r="S82" s="25">
        <f>INDEX(Inputs_prices!$Q$5:$Q$16,MATCH($G82,Inputs_prices!$A$5:$A$16,0))</f>
        <v>0.14000000000000001</v>
      </c>
      <c r="T82" s="27">
        <f>INDEX(EF_GHG!$E$4:$E$1000,MATCH(Settings!$C$4&amp;"|"&amp;$B82&amp;"|"&amp;$H82,EF_GHG!$A$4:$A$1000,0))</f>
        <v>6.7793000000000006E-2</v>
      </c>
      <c r="U82" s="44">
        <f>INDEX(EnergyCons!$F$4:$F$5000,MATCH(Settings!$C$4&amp;"|"&amp;Settings!$C$7&amp;"|"&amp;$C82&amp;"|"&amp;$B82,EnergyCons!$A$4:$A$5000,0))</f>
        <v>0</v>
      </c>
    </row>
    <row r="83" spans="1:21" x14ac:dyDescent="0.25">
      <c r="A83" s="5" t="str">
        <f t="shared" si="2"/>
        <v>oop|nfm</v>
      </c>
      <c r="B83" s="6" t="s">
        <v>876</v>
      </c>
      <c r="C83" s="6" t="s">
        <v>889</v>
      </c>
      <c r="D83" s="5" t="str">
        <f>INDEX(Mapping!$D$5:$D$20,MATCH($C83,Mapping!$A$5:$A$20,0))</f>
        <v>ind</v>
      </c>
      <c r="E83" s="5" t="str">
        <f>INDEX(Mapping!$C$30:$C$37,MATCH($B83,Mapping!$A$30:$A$37,0))</f>
        <v>oil</v>
      </c>
      <c r="F83" s="5" t="str">
        <f>INDEX(Mapping!$D$30:$D$37,MATCH($B83,Mapping!$A$30:$A$37,0))</f>
        <v>oil</v>
      </c>
      <c r="G83" s="5" t="str">
        <f>$B83&amp;"."&amp;IF(INDEX(Mapping!$E$30:$E$37,MATCH($B83,Mapping!$A$30:$A$37,0))="sub",INDEX(Mapping!$F$5:$F$20,MATCH($C83,Mapping!$A$5:$A$20,0)),"all")</f>
        <v>oop.all</v>
      </c>
      <c r="H83" s="5" t="str">
        <f>INDEX(Mapping!$E$5:$E$20,MATCH($C83,Mapping!$A$5:$A$20,0))</f>
        <v>ind</v>
      </c>
      <c r="I83" s="5">
        <f>INDEX(Mapping!$G$30:$G$37,MATCH($B83,Mapping!$A$30:$A$37,0))</f>
        <v>6.12</v>
      </c>
      <c r="J83" s="5">
        <f>INDEX(Mapping!$H$30:$H$37,MATCH($B83,Mapping!$A$30:$A$37,0))</f>
        <v>7</v>
      </c>
      <c r="K83" s="5">
        <f>INDEX(Mapping!$H$5:$H$20,MATCH($C83,Mapping!$A$5:$A$20,0))</f>
        <v>11</v>
      </c>
      <c r="L83" s="5">
        <f>INDEX(Mapping!$E$45:$E$58,MATCH($G83,Mapping!$A$45:$A$58,0))</f>
        <v>13</v>
      </c>
      <c r="M83" s="5">
        <f>INDEX(Mapping!$D$62:$D$65,MATCH(INDEX(Mapping!$G$5:$G$20,MATCH($C83,Mapping!$A$5:$A$20,0)),Mapping!$A$62:$A$65,0))</f>
        <v>4</v>
      </c>
      <c r="N83" s="33">
        <f>INDEX(Elasticities!$F$4:$I$200,MATCH("inc|"&amp;$E83&amp;"|"&amp;$D83,Elasticities!$A$4:$A$200,0),MATCH(Settings!$C$6,Elasticities!$F$3:$I$3,0))</f>
        <v>0.8</v>
      </c>
      <c r="O83" s="33">
        <f>INDEX(Elasticities!$F$4:$I$200,MATCH("usg|"&amp;$E83&amp;"|"&amp;$D83,Elasticities!$A$4:$A$200,0),MATCH(Settings!$C$6,Elasticities!$F$3:$I$3,0))</f>
        <v>-0.4</v>
      </c>
      <c r="P83" s="33">
        <f>INDEX(Elasticities!$F$4:$I$200,MATCH("eff|"&amp;$E83&amp;"|"&amp;$D83,Elasticities!$A$4:$A$200,0),MATCH(Settings!$C$6,Elasticities!$F$3:$I$3,0))</f>
        <v>-0.4</v>
      </c>
      <c r="Q83" s="25">
        <f>INDEX(Elasticities!$F$4:$I$200,MATCH("aei|"&amp;$F83&amp;"|"&amp;$D83,Elasticities!$A$4:$A$200,0),MATCH(Settings!$C$6,Elasticities!$F$3:$I$3,0))</f>
        <v>5.0000000000000001E-3</v>
      </c>
      <c r="R83" s="5">
        <f>INDEX(Inputs_prices!$E$5:$E$16,MATCH($G83,Inputs_prices!$A$5:$A$16,0))</f>
        <v>11</v>
      </c>
      <c r="S83" s="25">
        <f>INDEX(Inputs_prices!$Q$5:$Q$16,MATCH($G83,Inputs_prices!$A$5:$A$16,0))</f>
        <v>0.14000000000000001</v>
      </c>
      <c r="T83" s="27">
        <f>INDEX(EF_GHG!$E$4:$E$1000,MATCH(Settings!$C$4&amp;"|"&amp;$B83&amp;"|"&amp;$H83,EF_GHG!$A$4:$A$1000,0))</f>
        <v>7.6700000000000004E-2</v>
      </c>
      <c r="U83" s="44">
        <f>INDEX(EnergyCons!$F$4:$F$5000,MATCH(Settings!$C$4&amp;"|"&amp;Settings!$C$7&amp;"|"&amp;$C83&amp;"|"&amp;$B83,EnergyCons!$A$4:$A$5000,0))</f>
        <v>0</v>
      </c>
    </row>
    <row r="84" spans="1:21" x14ac:dyDescent="0.25">
      <c r="A84" s="5" t="str">
        <f t="shared" si="2"/>
        <v>bio|nfm</v>
      </c>
      <c r="B84" s="6" t="s">
        <v>877</v>
      </c>
      <c r="C84" s="6" t="s">
        <v>889</v>
      </c>
      <c r="D84" s="5" t="str">
        <f>INDEX(Mapping!$D$5:$D$20,MATCH($C84,Mapping!$A$5:$A$20,0))</f>
        <v>ind</v>
      </c>
      <c r="E84" s="5" t="str">
        <f>INDEX(Mapping!$C$30:$C$37,MATCH($B84,Mapping!$A$30:$A$37,0))</f>
        <v>bio</v>
      </c>
      <c r="F84" s="5" t="str">
        <f>INDEX(Mapping!$D$30:$D$37,MATCH($B84,Mapping!$A$30:$A$37,0))</f>
        <v>bio</v>
      </c>
      <c r="G84" s="5" t="str">
        <f>$B84&amp;"."&amp;IF(INDEX(Mapping!$E$30:$E$37,MATCH($B84,Mapping!$A$30:$A$37,0))="sub",INDEX(Mapping!$F$5:$F$20,MATCH($C84,Mapping!$A$5:$A$20,0)),"all")</f>
        <v>bio.all</v>
      </c>
      <c r="H84" s="5" t="str">
        <f>INDEX(Mapping!$E$5:$E$20,MATCH($C84,Mapping!$A$5:$A$20,0))</f>
        <v>ind</v>
      </c>
      <c r="I84" s="5">
        <f>INDEX(Mapping!$G$30:$G$37,MATCH($B84,Mapping!$A$30:$A$37,0))</f>
        <v>1</v>
      </c>
      <c r="J84" s="5">
        <f>INDEX(Mapping!$H$30:$H$37,MATCH($B84,Mapping!$A$30:$A$37,0))</f>
        <v>8</v>
      </c>
      <c r="K84" s="5">
        <f>INDEX(Mapping!$H$5:$H$20,MATCH($C84,Mapping!$A$5:$A$20,0))</f>
        <v>11</v>
      </c>
      <c r="L84" s="5">
        <f>INDEX(Mapping!$E$45:$E$58,MATCH($G84,Mapping!$A$45:$A$58,0))</f>
        <v>14</v>
      </c>
      <c r="M84" s="5">
        <f>INDEX(Mapping!$D$62:$D$65,MATCH(INDEX(Mapping!$G$5:$G$20,MATCH($C84,Mapping!$A$5:$A$20,0)),Mapping!$A$62:$A$65,0))</f>
        <v>4</v>
      </c>
      <c r="N84" s="33">
        <f>INDEX(Elasticities!$F$4:$I$200,MATCH("inc|"&amp;$E84&amp;"|"&amp;$D84,Elasticities!$A$4:$A$200,0),MATCH(Settings!$C$6,Elasticities!$F$3:$I$3,0))</f>
        <v>0.1</v>
      </c>
      <c r="O84" s="33">
        <f>INDEX(Elasticities!$F$4:$I$200,MATCH("usg|"&amp;$E84&amp;"|"&amp;$D84,Elasticities!$A$4:$A$200,0),MATCH(Settings!$C$6,Elasticities!$F$3:$I$3,0))</f>
        <v>-0.3</v>
      </c>
      <c r="P84" s="33">
        <f>INDEX(Elasticities!$F$4:$I$200,MATCH("eff|"&amp;$E84&amp;"|"&amp;$D84,Elasticities!$A$4:$A$200,0),MATCH(Settings!$C$6,Elasticities!$F$3:$I$3,0))</f>
        <v>-0.2</v>
      </c>
      <c r="Q84" s="25">
        <f>INDEX(Elasticities!$F$4:$I$200,MATCH("aei|"&amp;$F84&amp;"|"&amp;$D84,Elasticities!$A$4:$A$200,0),MATCH(Settings!$C$6,Elasticities!$F$3:$I$3,0))</f>
        <v>5.0000000000000001E-3</v>
      </c>
      <c r="R84" s="5">
        <f>INDEX(Inputs_prices!$E$5:$E$16,MATCH($G84,Inputs_prices!$A$5:$A$16,0))</f>
        <v>12</v>
      </c>
      <c r="S84" s="25">
        <f>INDEX(Inputs_prices!$Q$5:$Q$16,MATCH($G84,Inputs_prices!$A$5:$A$16,0))</f>
        <v>0</v>
      </c>
      <c r="T84" s="27">
        <f>INDEX(EF_GHG!$E$4:$E$1000,MATCH(Settings!$C$4&amp;"|"&amp;$B84&amp;"|"&amp;$H84,EF_GHG!$A$4:$A$1000,0))</f>
        <v>0</v>
      </c>
      <c r="U84" s="44">
        <f>INDEX(EnergyCons!$F$4:$F$5000,MATCH(Settings!$C$4&amp;"|"&amp;Settings!$C$7&amp;"|"&amp;$C84&amp;"|"&amp;$B84,EnergyCons!$A$4:$A$5000,0))</f>
        <v>0</v>
      </c>
    </row>
    <row r="85" spans="1:21" x14ac:dyDescent="0.25">
      <c r="A85" s="5" t="str">
        <f t="shared" si="2"/>
        <v>coa|mac</v>
      </c>
      <c r="B85" s="6" t="s">
        <v>869</v>
      </c>
      <c r="C85" s="6" t="s">
        <v>890</v>
      </c>
      <c r="D85" s="5" t="str">
        <f>INDEX(Mapping!$D$5:$D$20,MATCH($C85,Mapping!$A$5:$A$20,0))</f>
        <v>ind</v>
      </c>
      <c r="E85" s="5" t="str">
        <f>INDEX(Mapping!$C$30:$C$37,MATCH($B85,Mapping!$A$30:$A$37,0))</f>
        <v>coa</v>
      </c>
      <c r="F85" s="5" t="str">
        <f>INDEX(Mapping!$D$30:$D$37,MATCH($B85,Mapping!$A$30:$A$37,0))</f>
        <v>coa</v>
      </c>
      <c r="G85" s="5" t="str">
        <f>$B85&amp;"."&amp;IF(INDEX(Mapping!$E$30:$E$37,MATCH($B85,Mapping!$A$30:$A$37,0))="sub",INDEX(Mapping!$F$5:$F$20,MATCH($C85,Mapping!$A$5:$A$20,0)),"all")</f>
        <v>coa.ind</v>
      </c>
      <c r="H85" s="5" t="str">
        <f>INDEX(Mapping!$E$5:$E$20,MATCH($C85,Mapping!$A$5:$A$20,0))</f>
        <v>ind</v>
      </c>
      <c r="I85" s="5">
        <f>INDEX(Mapping!$G$30:$G$37,MATCH($B85,Mapping!$A$30:$A$37,0))</f>
        <v>1</v>
      </c>
      <c r="J85" s="5">
        <f>INDEX(Mapping!$H$30:$H$37,MATCH($B85,Mapping!$A$30:$A$37,0))</f>
        <v>1</v>
      </c>
      <c r="K85" s="5">
        <f>INDEX(Mapping!$H$5:$H$20,MATCH($C85,Mapping!$A$5:$A$20,0))</f>
        <v>12</v>
      </c>
      <c r="L85" s="5">
        <f>INDEX(Mapping!$E$45:$E$58,MATCH($G85,Mapping!$A$45:$A$58,0))</f>
        <v>3</v>
      </c>
      <c r="M85" s="5">
        <f>INDEX(Mapping!$D$62:$D$65,MATCH(INDEX(Mapping!$G$5:$G$20,MATCH($C85,Mapping!$A$5:$A$20,0)),Mapping!$A$62:$A$65,0))</f>
        <v>4</v>
      </c>
      <c r="N85" s="33">
        <f>INDEX(Elasticities!$F$4:$I$200,MATCH("inc|"&amp;$E85&amp;"|"&amp;$D85,Elasticities!$A$4:$A$200,0),MATCH(Settings!$C$6,Elasticities!$F$3:$I$3,0))</f>
        <v>0.5</v>
      </c>
      <c r="O85" s="33">
        <f>INDEX(Elasticities!$F$4:$I$200,MATCH("usg|"&amp;$E85&amp;"|"&amp;$D85,Elasticities!$A$4:$A$200,0),MATCH(Settings!$C$6,Elasticities!$F$3:$I$3,0))</f>
        <v>-0.3</v>
      </c>
      <c r="P85" s="33">
        <f>INDEX(Elasticities!$F$4:$I$200,MATCH("eff|"&amp;$E85&amp;"|"&amp;$D85,Elasticities!$A$4:$A$200,0),MATCH(Settings!$C$6,Elasticities!$F$3:$I$3,0))</f>
        <v>-0.4</v>
      </c>
      <c r="Q85" s="25">
        <f>INDEX(Elasticities!$F$4:$I$200,MATCH("aei|"&amp;$F85&amp;"|"&amp;$D85,Elasticities!$A$4:$A$200,0),MATCH(Settings!$C$6,Elasticities!$F$3:$I$3,0))</f>
        <v>5.0000000000000001E-3</v>
      </c>
      <c r="R85" s="5">
        <f>INDEX(Inputs_prices!$E$5:$E$16,MATCH($G85,Inputs_prices!$A$5:$A$16,0))</f>
        <v>3</v>
      </c>
      <c r="S85" s="25">
        <f>INDEX(Inputs_prices!$Q$5:$Q$16,MATCH($G85,Inputs_prices!$A$5:$A$16,0))</f>
        <v>0</v>
      </c>
      <c r="T85" s="27">
        <f>INDEX(EF_GHG!$E$4:$E$1000,MATCH(Settings!$C$4&amp;"|"&amp;$B85&amp;"|"&amp;$H85,EF_GHG!$A$4:$A$1000,0))</f>
        <v>0.1</v>
      </c>
      <c r="U85" s="44">
        <f>INDEX(EnergyCons!$F$4:$F$5000,MATCH(Settings!$C$4&amp;"|"&amp;Settings!$C$7&amp;"|"&amp;$C85&amp;"|"&amp;$B85,EnergyCons!$A$4:$A$5000,0))</f>
        <v>0</v>
      </c>
    </row>
    <row r="86" spans="1:21" x14ac:dyDescent="0.25">
      <c r="A86" s="5" t="str">
        <f t="shared" si="2"/>
        <v>nga|mac</v>
      </c>
      <c r="B86" s="6" t="s">
        <v>871</v>
      </c>
      <c r="C86" s="6" t="s">
        <v>890</v>
      </c>
      <c r="D86" s="5" t="str">
        <f>INDEX(Mapping!$D$5:$D$20,MATCH($C86,Mapping!$A$5:$A$20,0))</f>
        <v>ind</v>
      </c>
      <c r="E86" s="5" t="str">
        <f>INDEX(Mapping!$C$30:$C$37,MATCH($B86,Mapping!$A$30:$A$37,0))</f>
        <v>nga</v>
      </c>
      <c r="F86" s="5" t="str">
        <f>INDEX(Mapping!$D$30:$D$37,MATCH($B86,Mapping!$A$30:$A$37,0))</f>
        <v>nga</v>
      </c>
      <c r="G86" s="5" t="str">
        <f>$B86&amp;"."&amp;IF(INDEX(Mapping!$E$30:$E$37,MATCH($B86,Mapping!$A$30:$A$37,0))="sub",INDEX(Mapping!$F$5:$F$20,MATCH($C86,Mapping!$A$5:$A$20,0)),"all")</f>
        <v>nga.ind</v>
      </c>
      <c r="H86" s="5" t="str">
        <f>INDEX(Mapping!$E$5:$E$20,MATCH($C86,Mapping!$A$5:$A$20,0))</f>
        <v>ind</v>
      </c>
      <c r="I86" s="5">
        <f>INDEX(Mapping!$G$30:$G$37,MATCH($B86,Mapping!$A$30:$A$37,0))</f>
        <v>1</v>
      </c>
      <c r="J86" s="5">
        <f>INDEX(Mapping!$H$30:$H$37,MATCH($B86,Mapping!$A$30:$A$37,0))</f>
        <v>2</v>
      </c>
      <c r="K86" s="5">
        <f>INDEX(Mapping!$H$5:$H$20,MATCH($C86,Mapping!$A$5:$A$20,0))</f>
        <v>12</v>
      </c>
      <c r="L86" s="5">
        <f>INDEX(Mapping!$E$45:$E$58,MATCH($G86,Mapping!$A$45:$A$58,0))</f>
        <v>6</v>
      </c>
      <c r="M86" s="5">
        <f>INDEX(Mapping!$D$62:$D$65,MATCH(INDEX(Mapping!$G$5:$G$20,MATCH($C86,Mapping!$A$5:$A$20,0)),Mapping!$A$62:$A$65,0))</f>
        <v>4</v>
      </c>
      <c r="N86" s="33">
        <f>INDEX(Elasticities!$F$4:$I$200,MATCH("inc|"&amp;$E86&amp;"|"&amp;$D86,Elasticities!$A$4:$A$200,0),MATCH(Settings!$C$6,Elasticities!$F$3:$I$3,0))</f>
        <v>1</v>
      </c>
      <c r="O86" s="33">
        <f>INDEX(Elasticities!$F$4:$I$200,MATCH("usg|"&amp;$E86&amp;"|"&amp;$D86,Elasticities!$A$4:$A$200,0),MATCH(Settings!$C$6,Elasticities!$F$3:$I$3,0))</f>
        <v>-0.5</v>
      </c>
      <c r="P86" s="33">
        <f>INDEX(Elasticities!$F$4:$I$200,MATCH("eff|"&amp;$E86&amp;"|"&amp;$D86,Elasticities!$A$4:$A$200,0),MATCH(Settings!$C$6,Elasticities!$F$3:$I$3,0))</f>
        <v>-0.5</v>
      </c>
      <c r="Q86" s="25">
        <f>INDEX(Elasticities!$F$4:$I$200,MATCH("aei|"&amp;$F86&amp;"|"&amp;$D86,Elasticities!$A$4:$A$200,0),MATCH(Settings!$C$6,Elasticities!$F$3:$I$3,0))</f>
        <v>0.01</v>
      </c>
      <c r="R86" s="5">
        <f>INDEX(Inputs_prices!$E$5:$E$16,MATCH($G86,Inputs_prices!$A$5:$A$16,0))</f>
        <v>6</v>
      </c>
      <c r="S86" s="25">
        <f>INDEX(Inputs_prices!$Q$5:$Q$16,MATCH($G86,Inputs_prices!$A$5:$A$16,0))</f>
        <v>0</v>
      </c>
      <c r="T86" s="27">
        <f>INDEX(EF_GHG!$E$4:$E$1000,MATCH(Settings!$C$4&amp;"|"&amp;$B86&amp;"|"&amp;$H86,EF_GHG!$A$4:$A$1000,0))</f>
        <v>5.5800000000000002E-2</v>
      </c>
      <c r="U86" s="44">
        <f>INDEX(EnergyCons!$F$4:$F$5000,MATCH(Settings!$C$4&amp;"|"&amp;Settings!$C$7&amp;"|"&amp;$C86&amp;"|"&amp;$B86,EnergyCons!$A$4:$A$5000,0))</f>
        <v>0</v>
      </c>
    </row>
    <row r="87" spans="1:21" x14ac:dyDescent="0.25">
      <c r="A87" s="5" t="str">
        <f t="shared" si="2"/>
        <v>gso|mac</v>
      </c>
      <c r="B87" s="6" t="s">
        <v>872</v>
      </c>
      <c r="C87" s="6" t="s">
        <v>890</v>
      </c>
      <c r="D87" s="5" t="str">
        <f>INDEX(Mapping!$D$5:$D$20,MATCH($C87,Mapping!$A$5:$A$20,0))</f>
        <v>ind</v>
      </c>
      <c r="E87" s="5" t="str">
        <f>INDEX(Mapping!$C$30:$C$37,MATCH($B87,Mapping!$A$30:$A$37,0))</f>
        <v>gso</v>
      </c>
      <c r="F87" s="5" t="str">
        <f>INDEX(Mapping!$D$30:$D$37,MATCH($B87,Mapping!$A$30:$A$37,0))</f>
        <v>oil</v>
      </c>
      <c r="G87" s="5" t="str">
        <f>$B87&amp;"."&amp;IF(INDEX(Mapping!$E$30:$E$37,MATCH($B87,Mapping!$A$30:$A$37,0))="sub",INDEX(Mapping!$F$5:$F$20,MATCH($C87,Mapping!$A$5:$A$20,0)),"all")</f>
        <v>gso.all</v>
      </c>
      <c r="H87" s="5" t="str">
        <f>INDEX(Mapping!$E$5:$E$20,MATCH($C87,Mapping!$A$5:$A$20,0))</f>
        <v>ind</v>
      </c>
      <c r="I87" s="5">
        <f>INDEX(Mapping!$G$30:$G$37,MATCH($B87,Mapping!$A$30:$A$37,0))</f>
        <v>3.4969740000000013E-2</v>
      </c>
      <c r="J87" s="5">
        <f>INDEX(Mapping!$H$30:$H$37,MATCH($B87,Mapping!$A$30:$A$37,0))</f>
        <v>3</v>
      </c>
      <c r="K87" s="5">
        <f>INDEX(Mapping!$H$5:$H$20,MATCH($C87,Mapping!$A$5:$A$20,0))</f>
        <v>12</v>
      </c>
      <c r="L87" s="5">
        <f>INDEX(Mapping!$E$45:$E$58,MATCH($G87,Mapping!$A$45:$A$58,0))</f>
        <v>9</v>
      </c>
      <c r="M87" s="5">
        <f>INDEX(Mapping!$D$62:$D$65,MATCH(INDEX(Mapping!$G$5:$G$20,MATCH($C87,Mapping!$A$5:$A$20,0)),Mapping!$A$62:$A$65,0))</f>
        <v>4</v>
      </c>
      <c r="N87" s="33">
        <f>INDEX(Elasticities!$F$4:$I$200,MATCH("inc|"&amp;$E87&amp;"|"&amp;$D87,Elasticities!$A$4:$A$200,0),MATCH(Settings!$C$6,Elasticities!$F$3:$I$3,0))</f>
        <v>0.5</v>
      </c>
      <c r="O87" s="33">
        <f>INDEX(Elasticities!$F$4:$I$200,MATCH("usg|"&amp;$E87&amp;"|"&amp;$D87,Elasticities!$A$4:$A$200,0),MATCH(Settings!$C$6,Elasticities!$F$3:$I$3,0))</f>
        <v>-0.4</v>
      </c>
      <c r="P87" s="33">
        <f>INDEX(Elasticities!$F$4:$I$200,MATCH("eff|"&amp;$E87&amp;"|"&amp;$D87,Elasticities!$A$4:$A$200,0),MATCH(Settings!$C$6,Elasticities!$F$3:$I$3,0))</f>
        <v>-0.7</v>
      </c>
      <c r="Q87" s="25">
        <f>INDEX(Elasticities!$F$4:$I$200,MATCH("aei|"&amp;$F87&amp;"|"&amp;$D87,Elasticities!$A$4:$A$200,0),MATCH(Settings!$C$6,Elasticities!$F$3:$I$3,0))</f>
        <v>5.0000000000000001E-3</v>
      </c>
      <c r="R87" s="5">
        <f>INDEX(Inputs_prices!$E$5:$E$16,MATCH($G87,Inputs_prices!$A$5:$A$16,0))</f>
        <v>7</v>
      </c>
      <c r="S87" s="25">
        <f>INDEX(Inputs_prices!$Q$5:$Q$16,MATCH($G87,Inputs_prices!$A$5:$A$16,0))</f>
        <v>0.14000000000000001</v>
      </c>
      <c r="T87" s="27">
        <f>INDEX(EF_GHG!$E$4:$E$1000,MATCH(Settings!$C$4&amp;"|"&amp;$B87&amp;"|"&amp;$H87,EF_GHG!$A$4:$A$1000,0))</f>
        <v>6.7793000000000006E-2</v>
      </c>
      <c r="U87" s="44">
        <f>INDEX(EnergyCons!$F$4:$F$5000,MATCH(Settings!$C$4&amp;"|"&amp;Settings!$C$7&amp;"|"&amp;$C87&amp;"|"&amp;$B87,EnergyCons!$A$4:$A$5000,0))</f>
        <v>0</v>
      </c>
    </row>
    <row r="88" spans="1:21" x14ac:dyDescent="0.25">
      <c r="A88" s="5" t="str">
        <f t="shared" si="2"/>
        <v>die|mac</v>
      </c>
      <c r="B88" s="6" t="s">
        <v>873</v>
      </c>
      <c r="C88" s="6" t="s">
        <v>890</v>
      </c>
      <c r="D88" s="5" t="str">
        <f>INDEX(Mapping!$D$5:$D$20,MATCH($C88,Mapping!$A$5:$A$20,0))</f>
        <v>ind</v>
      </c>
      <c r="E88" s="5" t="str">
        <f>INDEX(Mapping!$C$30:$C$37,MATCH($B88,Mapping!$A$30:$A$37,0))</f>
        <v>die</v>
      </c>
      <c r="F88" s="5" t="str">
        <f>INDEX(Mapping!$D$30:$D$37,MATCH($B88,Mapping!$A$30:$A$37,0))</f>
        <v>oil</v>
      </c>
      <c r="G88" s="5" t="str">
        <f>$B88&amp;"."&amp;IF(INDEX(Mapping!$E$30:$E$37,MATCH($B88,Mapping!$A$30:$A$37,0))="sub",INDEX(Mapping!$F$5:$F$20,MATCH($C88,Mapping!$A$5:$A$20,0)),"all")</f>
        <v>die.all</v>
      </c>
      <c r="H88" s="5" t="str">
        <f>INDEX(Mapping!$E$5:$E$20,MATCH($C88,Mapping!$A$5:$A$20,0))</f>
        <v>ind</v>
      </c>
      <c r="I88" s="5">
        <f>INDEX(Mapping!$G$30:$G$37,MATCH($B88,Mapping!$A$30:$A$37,0))</f>
        <v>3.7295190000000013E-2</v>
      </c>
      <c r="J88" s="5">
        <f>INDEX(Mapping!$H$30:$H$37,MATCH($B88,Mapping!$A$30:$A$37,0))</f>
        <v>4</v>
      </c>
      <c r="K88" s="5">
        <f>INDEX(Mapping!$H$5:$H$20,MATCH($C88,Mapping!$A$5:$A$20,0))</f>
        <v>12</v>
      </c>
      <c r="L88" s="5">
        <f>INDEX(Mapping!$E$45:$E$58,MATCH($G88,Mapping!$A$45:$A$58,0))</f>
        <v>10</v>
      </c>
      <c r="M88" s="5">
        <f>INDEX(Mapping!$D$62:$D$65,MATCH(INDEX(Mapping!$G$5:$G$20,MATCH($C88,Mapping!$A$5:$A$20,0)),Mapping!$A$62:$A$65,0))</f>
        <v>4</v>
      </c>
      <c r="N88" s="33">
        <f>INDEX(Elasticities!$F$4:$I$200,MATCH("inc|"&amp;$E88&amp;"|"&amp;$D88,Elasticities!$A$4:$A$200,0),MATCH(Settings!$C$6,Elasticities!$F$3:$I$3,0))</f>
        <v>0.5</v>
      </c>
      <c r="O88" s="33">
        <f>INDEX(Elasticities!$F$4:$I$200,MATCH("usg|"&amp;$E88&amp;"|"&amp;$D88,Elasticities!$A$4:$A$200,0),MATCH(Settings!$C$6,Elasticities!$F$3:$I$3,0))</f>
        <v>-0.7</v>
      </c>
      <c r="P88" s="33">
        <f>INDEX(Elasticities!$F$4:$I$200,MATCH("eff|"&amp;$E88&amp;"|"&amp;$D88,Elasticities!$A$4:$A$200,0),MATCH(Settings!$C$6,Elasticities!$F$3:$I$3,0))</f>
        <v>-1.2</v>
      </c>
      <c r="Q88" s="25">
        <f>INDEX(Elasticities!$F$4:$I$200,MATCH("aei|"&amp;$F88&amp;"|"&amp;$D88,Elasticities!$A$4:$A$200,0),MATCH(Settings!$C$6,Elasticities!$F$3:$I$3,0))</f>
        <v>5.0000000000000001E-3</v>
      </c>
      <c r="R88" s="5">
        <f>INDEX(Inputs_prices!$E$5:$E$16,MATCH($G88,Inputs_prices!$A$5:$A$16,0))</f>
        <v>8</v>
      </c>
      <c r="S88" s="25">
        <f>INDEX(Inputs_prices!$Q$5:$Q$16,MATCH($G88,Inputs_prices!$A$5:$A$16,0))</f>
        <v>0.14000000000000001</v>
      </c>
      <c r="T88" s="27">
        <f>INDEX(EF_GHG!$E$4:$E$1000,MATCH(Settings!$C$4&amp;"|"&amp;$B88&amp;"|"&amp;$H88,EF_GHG!$A$4:$A$1000,0))</f>
        <v>7.1844999999999992E-2</v>
      </c>
      <c r="U88" s="44">
        <f>INDEX(EnergyCons!$F$4:$F$5000,MATCH(Settings!$C$4&amp;"|"&amp;Settings!$C$7&amp;"|"&amp;$C88&amp;"|"&amp;$B88,EnergyCons!$A$4:$A$5000,0))</f>
        <v>0</v>
      </c>
    </row>
    <row r="89" spans="1:21" x14ac:dyDescent="0.25">
      <c r="A89" s="5" t="str">
        <f t="shared" si="2"/>
        <v>lpg|mac</v>
      </c>
      <c r="B89" s="6" t="s">
        <v>874</v>
      </c>
      <c r="C89" s="6" t="s">
        <v>890</v>
      </c>
      <c r="D89" s="5" t="str">
        <f>INDEX(Mapping!$D$5:$D$20,MATCH($C89,Mapping!$A$5:$A$20,0))</f>
        <v>ind</v>
      </c>
      <c r="E89" s="5" t="str">
        <f>INDEX(Mapping!$C$30:$C$37,MATCH($B89,Mapping!$A$30:$A$37,0))</f>
        <v>oil</v>
      </c>
      <c r="F89" s="5" t="str">
        <f>INDEX(Mapping!$D$30:$D$37,MATCH($B89,Mapping!$A$30:$A$37,0))</f>
        <v>oil</v>
      </c>
      <c r="G89" s="5" t="str">
        <f>$B89&amp;"."&amp;IF(INDEX(Mapping!$E$30:$E$37,MATCH($B89,Mapping!$A$30:$A$37,0))="sub",INDEX(Mapping!$F$5:$F$20,MATCH($C89,Mapping!$A$5:$A$20,0)),"all")</f>
        <v>lpg.all</v>
      </c>
      <c r="H89" s="5" t="str">
        <f>INDEX(Mapping!$E$5:$E$20,MATCH($C89,Mapping!$A$5:$A$20,0))</f>
        <v>ind</v>
      </c>
      <c r="I89" s="5">
        <f>INDEX(Mapping!$G$30:$G$37,MATCH($B89,Mapping!$A$30:$A$37,0))</f>
        <v>2.5779688544951249E-2</v>
      </c>
      <c r="J89" s="5">
        <f>INDEX(Mapping!$H$30:$H$37,MATCH($B89,Mapping!$A$30:$A$37,0))</f>
        <v>5</v>
      </c>
      <c r="K89" s="5">
        <f>INDEX(Mapping!$H$5:$H$20,MATCH($C89,Mapping!$A$5:$A$20,0))</f>
        <v>12</v>
      </c>
      <c r="L89" s="5">
        <f>INDEX(Mapping!$E$45:$E$58,MATCH($G89,Mapping!$A$45:$A$58,0))</f>
        <v>11</v>
      </c>
      <c r="M89" s="5">
        <f>INDEX(Mapping!$D$62:$D$65,MATCH(INDEX(Mapping!$G$5:$G$20,MATCH($C89,Mapping!$A$5:$A$20,0)),Mapping!$A$62:$A$65,0))</f>
        <v>4</v>
      </c>
      <c r="N89" s="33">
        <f>INDEX(Elasticities!$F$4:$I$200,MATCH("inc|"&amp;$E89&amp;"|"&amp;$D89,Elasticities!$A$4:$A$200,0),MATCH(Settings!$C$6,Elasticities!$F$3:$I$3,0))</f>
        <v>0.8</v>
      </c>
      <c r="O89" s="33">
        <f>INDEX(Elasticities!$F$4:$I$200,MATCH("usg|"&amp;$E89&amp;"|"&amp;$D89,Elasticities!$A$4:$A$200,0),MATCH(Settings!$C$6,Elasticities!$F$3:$I$3,0))</f>
        <v>-0.4</v>
      </c>
      <c r="P89" s="33">
        <f>INDEX(Elasticities!$F$4:$I$200,MATCH("eff|"&amp;$E89&amp;"|"&amp;$D89,Elasticities!$A$4:$A$200,0),MATCH(Settings!$C$6,Elasticities!$F$3:$I$3,0))</f>
        <v>-0.4</v>
      </c>
      <c r="Q89" s="25">
        <f>INDEX(Elasticities!$F$4:$I$200,MATCH("aei|"&amp;$F89&amp;"|"&amp;$D89,Elasticities!$A$4:$A$200,0),MATCH(Settings!$C$6,Elasticities!$F$3:$I$3,0))</f>
        <v>5.0000000000000001E-3</v>
      </c>
      <c r="R89" s="5">
        <f>INDEX(Inputs_prices!$E$5:$E$16,MATCH($G89,Inputs_prices!$A$5:$A$16,0))</f>
        <v>9</v>
      </c>
      <c r="S89" s="25">
        <f>INDEX(Inputs_prices!$Q$5:$Q$16,MATCH($G89,Inputs_prices!$A$5:$A$16,0))</f>
        <v>0.14000000000000001</v>
      </c>
      <c r="T89" s="27">
        <f>INDEX(EF_GHG!$E$4:$E$1000,MATCH(Settings!$C$4&amp;"|"&amp;$B89&amp;"|"&amp;$H89,EF_GHG!$A$4:$A$1000,0))</f>
        <v>6.8599999999999994E-2</v>
      </c>
      <c r="U89" s="44">
        <f>INDEX(EnergyCons!$F$4:$F$5000,MATCH(Settings!$C$4&amp;"|"&amp;Settings!$C$7&amp;"|"&amp;$C89&amp;"|"&amp;$B89,EnergyCons!$A$4:$A$5000,0))</f>
        <v>0</v>
      </c>
    </row>
    <row r="90" spans="1:21" x14ac:dyDescent="0.25">
      <c r="A90" s="5" t="str">
        <f t="shared" si="2"/>
        <v>ker|mac</v>
      </c>
      <c r="B90" s="6" t="s">
        <v>875</v>
      </c>
      <c r="C90" s="6" t="s">
        <v>890</v>
      </c>
      <c r="D90" s="5" t="str">
        <f>INDEX(Mapping!$D$5:$D$20,MATCH($C90,Mapping!$A$5:$A$20,0))</f>
        <v>ind</v>
      </c>
      <c r="E90" s="5" t="str">
        <f>INDEX(Mapping!$C$30:$C$37,MATCH($B90,Mapping!$A$30:$A$37,0))</f>
        <v>oil</v>
      </c>
      <c r="F90" s="5" t="str">
        <f>INDEX(Mapping!$D$30:$D$37,MATCH($B90,Mapping!$A$30:$A$37,0))</f>
        <v>oil</v>
      </c>
      <c r="G90" s="5" t="str">
        <f>$B90&amp;"."&amp;IF(INDEX(Mapping!$E$30:$E$37,MATCH($B90,Mapping!$A$30:$A$37,0))="sub",INDEX(Mapping!$F$5:$F$20,MATCH($C90,Mapping!$A$5:$A$20,0)),"all")</f>
        <v>ker.all</v>
      </c>
      <c r="H90" s="5" t="str">
        <f>INDEX(Mapping!$E$5:$E$20,MATCH($C90,Mapping!$A$5:$A$20,0))</f>
        <v>ind</v>
      </c>
      <c r="I90" s="5">
        <f>INDEX(Mapping!$G$30:$G$37,MATCH($B90,Mapping!$A$30:$A$37,0))</f>
        <v>3.7748829655107147E-2</v>
      </c>
      <c r="J90" s="5">
        <f>INDEX(Mapping!$H$30:$H$37,MATCH($B90,Mapping!$A$30:$A$37,0))</f>
        <v>6</v>
      </c>
      <c r="K90" s="5">
        <f>INDEX(Mapping!$H$5:$H$20,MATCH($C90,Mapping!$A$5:$A$20,0))</f>
        <v>12</v>
      </c>
      <c r="L90" s="5">
        <f>INDEX(Mapping!$E$45:$E$58,MATCH($G90,Mapping!$A$45:$A$58,0))</f>
        <v>12</v>
      </c>
      <c r="M90" s="5">
        <f>INDEX(Mapping!$D$62:$D$65,MATCH(INDEX(Mapping!$G$5:$G$20,MATCH($C90,Mapping!$A$5:$A$20,0)),Mapping!$A$62:$A$65,0))</f>
        <v>4</v>
      </c>
      <c r="N90" s="33">
        <f>INDEX(Elasticities!$F$4:$I$200,MATCH("inc|"&amp;$E90&amp;"|"&amp;$D90,Elasticities!$A$4:$A$200,0),MATCH(Settings!$C$6,Elasticities!$F$3:$I$3,0))</f>
        <v>0.8</v>
      </c>
      <c r="O90" s="33">
        <f>INDEX(Elasticities!$F$4:$I$200,MATCH("usg|"&amp;$E90&amp;"|"&amp;$D90,Elasticities!$A$4:$A$200,0),MATCH(Settings!$C$6,Elasticities!$F$3:$I$3,0))</f>
        <v>-0.4</v>
      </c>
      <c r="P90" s="33">
        <f>INDEX(Elasticities!$F$4:$I$200,MATCH("eff|"&amp;$E90&amp;"|"&amp;$D90,Elasticities!$A$4:$A$200,0),MATCH(Settings!$C$6,Elasticities!$F$3:$I$3,0))</f>
        <v>-0.4</v>
      </c>
      <c r="Q90" s="25">
        <f>INDEX(Elasticities!$F$4:$I$200,MATCH("aei|"&amp;$F90&amp;"|"&amp;$D90,Elasticities!$A$4:$A$200,0),MATCH(Settings!$C$6,Elasticities!$F$3:$I$3,0))</f>
        <v>5.0000000000000001E-3</v>
      </c>
      <c r="R90" s="5">
        <f>INDEX(Inputs_prices!$E$5:$E$16,MATCH($G90,Inputs_prices!$A$5:$A$16,0))</f>
        <v>10</v>
      </c>
      <c r="S90" s="25">
        <f>INDEX(Inputs_prices!$Q$5:$Q$16,MATCH($G90,Inputs_prices!$A$5:$A$16,0))</f>
        <v>0.14000000000000001</v>
      </c>
      <c r="T90" s="27">
        <f>INDEX(EF_GHG!$E$4:$E$1000,MATCH(Settings!$C$4&amp;"|"&amp;$B90&amp;"|"&amp;$H90,EF_GHG!$A$4:$A$1000,0))</f>
        <v>6.7793000000000006E-2</v>
      </c>
      <c r="U90" s="44">
        <f>INDEX(EnergyCons!$F$4:$F$5000,MATCH(Settings!$C$4&amp;"|"&amp;Settings!$C$7&amp;"|"&amp;$C90&amp;"|"&amp;$B90,EnergyCons!$A$4:$A$5000,0))</f>
        <v>0</v>
      </c>
    </row>
    <row r="91" spans="1:21" x14ac:dyDescent="0.25">
      <c r="A91" s="5" t="str">
        <f t="shared" si="2"/>
        <v>oop|mac</v>
      </c>
      <c r="B91" s="6" t="s">
        <v>876</v>
      </c>
      <c r="C91" s="6" t="s">
        <v>890</v>
      </c>
      <c r="D91" s="5" t="str">
        <f>INDEX(Mapping!$D$5:$D$20,MATCH($C91,Mapping!$A$5:$A$20,0))</f>
        <v>ind</v>
      </c>
      <c r="E91" s="5" t="str">
        <f>INDEX(Mapping!$C$30:$C$37,MATCH($B91,Mapping!$A$30:$A$37,0))</f>
        <v>oil</v>
      </c>
      <c r="F91" s="5" t="str">
        <f>INDEX(Mapping!$D$30:$D$37,MATCH($B91,Mapping!$A$30:$A$37,0))</f>
        <v>oil</v>
      </c>
      <c r="G91" s="5" t="str">
        <f>$B91&amp;"."&amp;IF(INDEX(Mapping!$E$30:$E$37,MATCH($B91,Mapping!$A$30:$A$37,0))="sub",INDEX(Mapping!$F$5:$F$20,MATCH($C91,Mapping!$A$5:$A$20,0)),"all")</f>
        <v>oop.all</v>
      </c>
      <c r="H91" s="5" t="str">
        <f>INDEX(Mapping!$E$5:$E$20,MATCH($C91,Mapping!$A$5:$A$20,0))</f>
        <v>ind</v>
      </c>
      <c r="I91" s="5">
        <f>INDEX(Mapping!$G$30:$G$37,MATCH($B91,Mapping!$A$30:$A$37,0))</f>
        <v>6.12</v>
      </c>
      <c r="J91" s="5">
        <f>INDEX(Mapping!$H$30:$H$37,MATCH($B91,Mapping!$A$30:$A$37,0))</f>
        <v>7</v>
      </c>
      <c r="K91" s="5">
        <f>INDEX(Mapping!$H$5:$H$20,MATCH($C91,Mapping!$A$5:$A$20,0))</f>
        <v>12</v>
      </c>
      <c r="L91" s="5">
        <f>INDEX(Mapping!$E$45:$E$58,MATCH($G91,Mapping!$A$45:$A$58,0))</f>
        <v>13</v>
      </c>
      <c r="M91" s="5">
        <f>INDEX(Mapping!$D$62:$D$65,MATCH(INDEX(Mapping!$G$5:$G$20,MATCH($C91,Mapping!$A$5:$A$20,0)),Mapping!$A$62:$A$65,0))</f>
        <v>4</v>
      </c>
      <c r="N91" s="33">
        <f>INDEX(Elasticities!$F$4:$I$200,MATCH("inc|"&amp;$E91&amp;"|"&amp;$D91,Elasticities!$A$4:$A$200,0),MATCH(Settings!$C$6,Elasticities!$F$3:$I$3,0))</f>
        <v>0.8</v>
      </c>
      <c r="O91" s="33">
        <f>INDEX(Elasticities!$F$4:$I$200,MATCH("usg|"&amp;$E91&amp;"|"&amp;$D91,Elasticities!$A$4:$A$200,0),MATCH(Settings!$C$6,Elasticities!$F$3:$I$3,0))</f>
        <v>-0.4</v>
      </c>
      <c r="P91" s="33">
        <f>INDEX(Elasticities!$F$4:$I$200,MATCH("eff|"&amp;$E91&amp;"|"&amp;$D91,Elasticities!$A$4:$A$200,0),MATCH(Settings!$C$6,Elasticities!$F$3:$I$3,0))</f>
        <v>-0.4</v>
      </c>
      <c r="Q91" s="25">
        <f>INDEX(Elasticities!$F$4:$I$200,MATCH("aei|"&amp;$F91&amp;"|"&amp;$D91,Elasticities!$A$4:$A$200,0),MATCH(Settings!$C$6,Elasticities!$F$3:$I$3,0))</f>
        <v>5.0000000000000001E-3</v>
      </c>
      <c r="R91" s="5">
        <f>INDEX(Inputs_prices!$E$5:$E$16,MATCH($G91,Inputs_prices!$A$5:$A$16,0))</f>
        <v>11</v>
      </c>
      <c r="S91" s="25">
        <f>INDEX(Inputs_prices!$Q$5:$Q$16,MATCH($G91,Inputs_prices!$A$5:$A$16,0))</f>
        <v>0.14000000000000001</v>
      </c>
      <c r="T91" s="27">
        <f>INDEX(EF_GHG!$E$4:$E$1000,MATCH(Settings!$C$4&amp;"|"&amp;$B91&amp;"|"&amp;$H91,EF_GHG!$A$4:$A$1000,0))</f>
        <v>7.6700000000000004E-2</v>
      </c>
      <c r="U91" s="44">
        <f>INDEX(EnergyCons!$F$4:$F$5000,MATCH(Settings!$C$4&amp;"|"&amp;Settings!$C$7&amp;"|"&amp;$C91&amp;"|"&amp;$B91,EnergyCons!$A$4:$A$5000,0))</f>
        <v>0</v>
      </c>
    </row>
    <row r="92" spans="1:21" x14ac:dyDescent="0.25">
      <c r="A92" s="5" t="str">
        <f t="shared" si="2"/>
        <v>bio|mac</v>
      </c>
      <c r="B92" s="6" t="s">
        <v>877</v>
      </c>
      <c r="C92" s="6" t="s">
        <v>890</v>
      </c>
      <c r="D92" s="5" t="str">
        <f>INDEX(Mapping!$D$5:$D$20,MATCH($C92,Mapping!$A$5:$A$20,0))</f>
        <v>ind</v>
      </c>
      <c r="E92" s="5" t="str">
        <f>INDEX(Mapping!$C$30:$C$37,MATCH($B92,Mapping!$A$30:$A$37,0))</f>
        <v>bio</v>
      </c>
      <c r="F92" s="5" t="str">
        <f>INDEX(Mapping!$D$30:$D$37,MATCH($B92,Mapping!$A$30:$A$37,0))</f>
        <v>bio</v>
      </c>
      <c r="G92" s="5" t="str">
        <f>$B92&amp;"."&amp;IF(INDEX(Mapping!$E$30:$E$37,MATCH($B92,Mapping!$A$30:$A$37,0))="sub",INDEX(Mapping!$F$5:$F$20,MATCH($C92,Mapping!$A$5:$A$20,0)),"all")</f>
        <v>bio.all</v>
      </c>
      <c r="H92" s="5" t="str">
        <f>INDEX(Mapping!$E$5:$E$20,MATCH($C92,Mapping!$A$5:$A$20,0))</f>
        <v>ind</v>
      </c>
      <c r="I92" s="5">
        <f>INDEX(Mapping!$G$30:$G$37,MATCH($B92,Mapping!$A$30:$A$37,0))</f>
        <v>1</v>
      </c>
      <c r="J92" s="5">
        <f>INDEX(Mapping!$H$30:$H$37,MATCH($B92,Mapping!$A$30:$A$37,0))</f>
        <v>8</v>
      </c>
      <c r="K92" s="5">
        <f>INDEX(Mapping!$H$5:$H$20,MATCH($C92,Mapping!$A$5:$A$20,0))</f>
        <v>12</v>
      </c>
      <c r="L92" s="5">
        <f>INDEX(Mapping!$E$45:$E$58,MATCH($G92,Mapping!$A$45:$A$58,0))</f>
        <v>14</v>
      </c>
      <c r="M92" s="5">
        <f>INDEX(Mapping!$D$62:$D$65,MATCH(INDEX(Mapping!$G$5:$G$20,MATCH($C92,Mapping!$A$5:$A$20,0)),Mapping!$A$62:$A$65,0))</f>
        <v>4</v>
      </c>
      <c r="N92" s="33">
        <f>INDEX(Elasticities!$F$4:$I$200,MATCH("inc|"&amp;$E92&amp;"|"&amp;$D92,Elasticities!$A$4:$A$200,0),MATCH(Settings!$C$6,Elasticities!$F$3:$I$3,0))</f>
        <v>0.1</v>
      </c>
      <c r="O92" s="33">
        <f>INDEX(Elasticities!$F$4:$I$200,MATCH("usg|"&amp;$E92&amp;"|"&amp;$D92,Elasticities!$A$4:$A$200,0),MATCH(Settings!$C$6,Elasticities!$F$3:$I$3,0))</f>
        <v>-0.3</v>
      </c>
      <c r="P92" s="33">
        <f>INDEX(Elasticities!$F$4:$I$200,MATCH("eff|"&amp;$E92&amp;"|"&amp;$D92,Elasticities!$A$4:$A$200,0),MATCH(Settings!$C$6,Elasticities!$F$3:$I$3,0))</f>
        <v>-0.2</v>
      </c>
      <c r="Q92" s="25">
        <f>INDEX(Elasticities!$F$4:$I$200,MATCH("aei|"&amp;$F92&amp;"|"&amp;$D92,Elasticities!$A$4:$A$200,0),MATCH(Settings!$C$6,Elasticities!$F$3:$I$3,0))</f>
        <v>5.0000000000000001E-3</v>
      </c>
      <c r="R92" s="5">
        <f>INDEX(Inputs_prices!$E$5:$E$16,MATCH($G92,Inputs_prices!$A$5:$A$16,0))</f>
        <v>12</v>
      </c>
      <c r="S92" s="25">
        <f>INDEX(Inputs_prices!$Q$5:$Q$16,MATCH($G92,Inputs_prices!$A$5:$A$16,0))</f>
        <v>0</v>
      </c>
      <c r="T92" s="27">
        <f>INDEX(EF_GHG!$E$4:$E$1000,MATCH(Settings!$C$4&amp;"|"&amp;$B92&amp;"|"&amp;$H92,EF_GHG!$A$4:$A$1000,0))</f>
        <v>0</v>
      </c>
      <c r="U92" s="44">
        <f>INDEX(EnergyCons!$F$4:$F$5000,MATCH(Settings!$C$4&amp;"|"&amp;Settings!$C$7&amp;"|"&amp;$C92&amp;"|"&amp;$B92,EnergyCons!$A$4:$A$5000,0))</f>
        <v>0</v>
      </c>
    </row>
    <row r="93" spans="1:21" x14ac:dyDescent="0.25">
      <c r="A93" s="5" t="str">
        <f t="shared" si="2"/>
        <v>coa|cem</v>
      </c>
      <c r="B93" s="6" t="s">
        <v>869</v>
      </c>
      <c r="C93" s="6" t="s">
        <v>891</v>
      </c>
      <c r="D93" s="5" t="str">
        <f>INDEX(Mapping!$D$5:$D$20,MATCH($C93,Mapping!$A$5:$A$20,0))</f>
        <v>ind</v>
      </c>
      <c r="E93" s="5" t="str">
        <f>INDEX(Mapping!$C$30:$C$37,MATCH($B93,Mapping!$A$30:$A$37,0))</f>
        <v>coa</v>
      </c>
      <c r="F93" s="5" t="str">
        <f>INDEX(Mapping!$D$30:$D$37,MATCH($B93,Mapping!$A$30:$A$37,0))</f>
        <v>coa</v>
      </c>
      <c r="G93" s="5" t="str">
        <f>$B93&amp;"."&amp;IF(INDEX(Mapping!$E$30:$E$37,MATCH($B93,Mapping!$A$30:$A$37,0))="sub",INDEX(Mapping!$F$5:$F$20,MATCH($C93,Mapping!$A$5:$A$20,0)),"all")</f>
        <v>coa.ind</v>
      </c>
      <c r="H93" s="5" t="str">
        <f>INDEX(Mapping!$E$5:$E$20,MATCH($C93,Mapping!$A$5:$A$20,0))</f>
        <v>ind</v>
      </c>
      <c r="I93" s="5">
        <f>INDEX(Mapping!$G$30:$G$37,MATCH($B93,Mapping!$A$30:$A$37,0))</f>
        <v>1</v>
      </c>
      <c r="J93" s="5">
        <f>INDEX(Mapping!$H$30:$H$37,MATCH($B93,Mapping!$A$30:$A$37,0))</f>
        <v>1</v>
      </c>
      <c r="K93" s="5">
        <f>INDEX(Mapping!$H$5:$H$20,MATCH($C93,Mapping!$A$5:$A$20,0))</f>
        <v>13</v>
      </c>
      <c r="L93" s="5">
        <f>INDEX(Mapping!$E$45:$E$58,MATCH($G93,Mapping!$A$45:$A$58,0))</f>
        <v>3</v>
      </c>
      <c r="M93" s="5">
        <f>INDEX(Mapping!$D$62:$D$65,MATCH(INDEX(Mapping!$G$5:$G$20,MATCH($C93,Mapping!$A$5:$A$20,0)),Mapping!$A$62:$A$65,0))</f>
        <v>4</v>
      </c>
      <c r="N93" s="33">
        <f>INDEX(Elasticities!$F$4:$I$200,MATCH("inc|"&amp;$E93&amp;"|"&amp;$D93,Elasticities!$A$4:$A$200,0),MATCH(Settings!$C$6,Elasticities!$F$3:$I$3,0))</f>
        <v>0.5</v>
      </c>
      <c r="O93" s="33">
        <f>INDEX(Elasticities!$F$4:$I$200,MATCH("usg|"&amp;$E93&amp;"|"&amp;$D93,Elasticities!$A$4:$A$200,0),MATCH(Settings!$C$6,Elasticities!$F$3:$I$3,0))</f>
        <v>-0.3</v>
      </c>
      <c r="P93" s="33">
        <f>INDEX(Elasticities!$F$4:$I$200,MATCH("eff|"&amp;$E93&amp;"|"&amp;$D93,Elasticities!$A$4:$A$200,0),MATCH(Settings!$C$6,Elasticities!$F$3:$I$3,0))</f>
        <v>-0.4</v>
      </c>
      <c r="Q93" s="25">
        <f>INDEX(Elasticities!$F$4:$I$200,MATCH("aei|"&amp;$F93&amp;"|"&amp;$D93,Elasticities!$A$4:$A$200,0),MATCH(Settings!$C$6,Elasticities!$F$3:$I$3,0))</f>
        <v>5.0000000000000001E-3</v>
      </c>
      <c r="R93" s="5">
        <f>INDEX(Inputs_prices!$E$5:$E$16,MATCH($G93,Inputs_prices!$A$5:$A$16,0))</f>
        <v>3</v>
      </c>
      <c r="S93" s="25">
        <f>INDEX(Inputs_prices!$Q$5:$Q$16,MATCH($G93,Inputs_prices!$A$5:$A$16,0))</f>
        <v>0</v>
      </c>
      <c r="T93" s="27">
        <f>INDEX(EF_GHG!$E$4:$E$1000,MATCH(Settings!$C$4&amp;"|"&amp;$B93&amp;"|"&amp;$H93,EF_GHG!$A$4:$A$1000,0))</f>
        <v>0.1</v>
      </c>
      <c r="U93" s="44">
        <f>INDEX(EnergyCons!$F$4:$F$5000,MATCH(Settings!$C$4&amp;"|"&amp;Settings!$C$7&amp;"|"&amp;$C93&amp;"|"&amp;$B93,EnergyCons!$A$4:$A$5000,0))</f>
        <v>1463.05522446279</v>
      </c>
    </row>
    <row r="94" spans="1:21" x14ac:dyDescent="0.25">
      <c r="A94" s="5" t="str">
        <f t="shared" si="2"/>
        <v>nga|cem</v>
      </c>
      <c r="B94" s="6" t="s">
        <v>871</v>
      </c>
      <c r="C94" s="6" t="s">
        <v>891</v>
      </c>
      <c r="D94" s="5" t="str">
        <f>INDEX(Mapping!$D$5:$D$20,MATCH($C94,Mapping!$A$5:$A$20,0))</f>
        <v>ind</v>
      </c>
      <c r="E94" s="5" t="str">
        <f>INDEX(Mapping!$C$30:$C$37,MATCH($B94,Mapping!$A$30:$A$37,0))</f>
        <v>nga</v>
      </c>
      <c r="F94" s="5" t="str">
        <f>INDEX(Mapping!$D$30:$D$37,MATCH($B94,Mapping!$A$30:$A$37,0))</f>
        <v>nga</v>
      </c>
      <c r="G94" s="5" t="str">
        <f>$B94&amp;"."&amp;IF(INDEX(Mapping!$E$30:$E$37,MATCH($B94,Mapping!$A$30:$A$37,0))="sub",INDEX(Mapping!$F$5:$F$20,MATCH($C94,Mapping!$A$5:$A$20,0)),"all")</f>
        <v>nga.ind</v>
      </c>
      <c r="H94" s="5" t="str">
        <f>INDEX(Mapping!$E$5:$E$20,MATCH($C94,Mapping!$A$5:$A$20,0))</f>
        <v>ind</v>
      </c>
      <c r="I94" s="5">
        <f>INDEX(Mapping!$G$30:$G$37,MATCH($B94,Mapping!$A$30:$A$37,0))</f>
        <v>1</v>
      </c>
      <c r="J94" s="5">
        <f>INDEX(Mapping!$H$30:$H$37,MATCH($B94,Mapping!$A$30:$A$37,0))</f>
        <v>2</v>
      </c>
      <c r="K94" s="5">
        <f>INDEX(Mapping!$H$5:$H$20,MATCH($C94,Mapping!$A$5:$A$20,0))</f>
        <v>13</v>
      </c>
      <c r="L94" s="5">
        <f>INDEX(Mapping!$E$45:$E$58,MATCH($G94,Mapping!$A$45:$A$58,0))</f>
        <v>6</v>
      </c>
      <c r="M94" s="5">
        <f>INDEX(Mapping!$D$62:$D$65,MATCH(INDEX(Mapping!$G$5:$G$20,MATCH($C94,Mapping!$A$5:$A$20,0)),Mapping!$A$62:$A$65,0))</f>
        <v>4</v>
      </c>
      <c r="N94" s="33">
        <f>INDEX(Elasticities!$F$4:$I$200,MATCH("inc|"&amp;$E94&amp;"|"&amp;$D94,Elasticities!$A$4:$A$200,0),MATCH(Settings!$C$6,Elasticities!$F$3:$I$3,0))</f>
        <v>1</v>
      </c>
      <c r="O94" s="33">
        <f>INDEX(Elasticities!$F$4:$I$200,MATCH("usg|"&amp;$E94&amp;"|"&amp;$D94,Elasticities!$A$4:$A$200,0),MATCH(Settings!$C$6,Elasticities!$F$3:$I$3,0))</f>
        <v>-0.5</v>
      </c>
      <c r="P94" s="33">
        <f>INDEX(Elasticities!$F$4:$I$200,MATCH("eff|"&amp;$E94&amp;"|"&amp;$D94,Elasticities!$A$4:$A$200,0),MATCH(Settings!$C$6,Elasticities!$F$3:$I$3,0))</f>
        <v>-0.5</v>
      </c>
      <c r="Q94" s="25">
        <f>INDEX(Elasticities!$F$4:$I$200,MATCH("aei|"&amp;$F94&amp;"|"&amp;$D94,Elasticities!$A$4:$A$200,0),MATCH(Settings!$C$6,Elasticities!$F$3:$I$3,0))</f>
        <v>0.01</v>
      </c>
      <c r="R94" s="5">
        <f>INDEX(Inputs_prices!$E$5:$E$16,MATCH($G94,Inputs_prices!$A$5:$A$16,0))</f>
        <v>6</v>
      </c>
      <c r="S94" s="25">
        <f>INDEX(Inputs_prices!$Q$5:$Q$16,MATCH($G94,Inputs_prices!$A$5:$A$16,0))</f>
        <v>0</v>
      </c>
      <c r="T94" s="27">
        <f>INDEX(EF_GHG!$E$4:$E$1000,MATCH(Settings!$C$4&amp;"|"&amp;$B94&amp;"|"&amp;$H94,EF_GHG!$A$4:$A$1000,0))</f>
        <v>5.5800000000000002E-2</v>
      </c>
      <c r="U94" s="44">
        <f>INDEX(EnergyCons!$F$4:$F$5000,MATCH(Settings!$C$4&amp;"|"&amp;Settings!$C$7&amp;"|"&amp;$C94&amp;"|"&amp;$B94,EnergyCons!$A$4:$A$5000,0))</f>
        <v>1747.39153476208</v>
      </c>
    </row>
    <row r="95" spans="1:21" x14ac:dyDescent="0.25">
      <c r="A95" s="5" t="str">
        <f t="shared" si="2"/>
        <v>gso|cem</v>
      </c>
      <c r="B95" s="6" t="s">
        <v>872</v>
      </c>
      <c r="C95" s="6" t="s">
        <v>891</v>
      </c>
      <c r="D95" s="5" t="str">
        <f>INDEX(Mapping!$D$5:$D$20,MATCH($C95,Mapping!$A$5:$A$20,0))</f>
        <v>ind</v>
      </c>
      <c r="E95" s="5" t="str">
        <f>INDEX(Mapping!$C$30:$C$37,MATCH($B95,Mapping!$A$30:$A$37,0))</f>
        <v>gso</v>
      </c>
      <c r="F95" s="5" t="str">
        <f>INDEX(Mapping!$D$30:$D$37,MATCH($B95,Mapping!$A$30:$A$37,0))</f>
        <v>oil</v>
      </c>
      <c r="G95" s="5" t="str">
        <f>$B95&amp;"."&amp;IF(INDEX(Mapping!$E$30:$E$37,MATCH($B95,Mapping!$A$30:$A$37,0))="sub",INDEX(Mapping!$F$5:$F$20,MATCH($C95,Mapping!$A$5:$A$20,0)),"all")</f>
        <v>gso.all</v>
      </c>
      <c r="H95" s="5" t="str">
        <f>INDEX(Mapping!$E$5:$E$20,MATCH($C95,Mapping!$A$5:$A$20,0))</f>
        <v>ind</v>
      </c>
      <c r="I95" s="5">
        <f>INDEX(Mapping!$G$30:$G$37,MATCH($B95,Mapping!$A$30:$A$37,0))</f>
        <v>3.4969740000000013E-2</v>
      </c>
      <c r="J95" s="5">
        <f>INDEX(Mapping!$H$30:$H$37,MATCH($B95,Mapping!$A$30:$A$37,0))</f>
        <v>3</v>
      </c>
      <c r="K95" s="5">
        <f>INDEX(Mapping!$H$5:$H$20,MATCH($C95,Mapping!$A$5:$A$20,0))</f>
        <v>13</v>
      </c>
      <c r="L95" s="5">
        <f>INDEX(Mapping!$E$45:$E$58,MATCH($G95,Mapping!$A$45:$A$58,0))</f>
        <v>9</v>
      </c>
      <c r="M95" s="5">
        <f>INDEX(Mapping!$D$62:$D$65,MATCH(INDEX(Mapping!$G$5:$G$20,MATCH($C95,Mapping!$A$5:$A$20,0)),Mapping!$A$62:$A$65,0))</f>
        <v>4</v>
      </c>
      <c r="N95" s="33">
        <f>INDEX(Elasticities!$F$4:$I$200,MATCH("inc|"&amp;$E95&amp;"|"&amp;$D95,Elasticities!$A$4:$A$200,0),MATCH(Settings!$C$6,Elasticities!$F$3:$I$3,0))</f>
        <v>0.5</v>
      </c>
      <c r="O95" s="33">
        <f>INDEX(Elasticities!$F$4:$I$200,MATCH("usg|"&amp;$E95&amp;"|"&amp;$D95,Elasticities!$A$4:$A$200,0),MATCH(Settings!$C$6,Elasticities!$F$3:$I$3,0))</f>
        <v>-0.4</v>
      </c>
      <c r="P95" s="33">
        <f>INDEX(Elasticities!$F$4:$I$200,MATCH("eff|"&amp;$E95&amp;"|"&amp;$D95,Elasticities!$A$4:$A$200,0),MATCH(Settings!$C$6,Elasticities!$F$3:$I$3,0))</f>
        <v>-0.7</v>
      </c>
      <c r="Q95" s="25">
        <f>INDEX(Elasticities!$F$4:$I$200,MATCH("aei|"&amp;$F95&amp;"|"&amp;$D95,Elasticities!$A$4:$A$200,0),MATCH(Settings!$C$6,Elasticities!$F$3:$I$3,0))</f>
        <v>5.0000000000000001E-3</v>
      </c>
      <c r="R95" s="5">
        <f>INDEX(Inputs_prices!$E$5:$E$16,MATCH($G95,Inputs_prices!$A$5:$A$16,0))</f>
        <v>7</v>
      </c>
      <c r="S95" s="25">
        <f>INDEX(Inputs_prices!$Q$5:$Q$16,MATCH($G95,Inputs_prices!$A$5:$A$16,0))</f>
        <v>0.14000000000000001</v>
      </c>
      <c r="T95" s="27">
        <f>INDEX(EF_GHG!$E$4:$E$1000,MATCH(Settings!$C$4&amp;"|"&amp;$B95&amp;"|"&amp;$H95,EF_GHG!$A$4:$A$1000,0))</f>
        <v>6.7793000000000006E-2</v>
      </c>
      <c r="U95" s="44">
        <f>INDEX(EnergyCons!$F$4:$F$5000,MATCH(Settings!$C$4&amp;"|"&amp;Settings!$C$7&amp;"|"&amp;$C95&amp;"|"&amp;$B95,EnergyCons!$A$4:$A$5000,0))</f>
        <v>0</v>
      </c>
    </row>
    <row r="96" spans="1:21" x14ac:dyDescent="0.25">
      <c r="A96" s="5" t="str">
        <f t="shared" si="2"/>
        <v>die|cem</v>
      </c>
      <c r="B96" s="6" t="s">
        <v>873</v>
      </c>
      <c r="C96" s="6" t="s">
        <v>891</v>
      </c>
      <c r="D96" s="5" t="str">
        <f>INDEX(Mapping!$D$5:$D$20,MATCH($C96,Mapping!$A$5:$A$20,0))</f>
        <v>ind</v>
      </c>
      <c r="E96" s="5" t="str">
        <f>INDEX(Mapping!$C$30:$C$37,MATCH($B96,Mapping!$A$30:$A$37,0))</f>
        <v>die</v>
      </c>
      <c r="F96" s="5" t="str">
        <f>INDEX(Mapping!$D$30:$D$37,MATCH($B96,Mapping!$A$30:$A$37,0))</f>
        <v>oil</v>
      </c>
      <c r="G96" s="5" t="str">
        <f>$B96&amp;"."&amp;IF(INDEX(Mapping!$E$30:$E$37,MATCH($B96,Mapping!$A$30:$A$37,0))="sub",INDEX(Mapping!$F$5:$F$20,MATCH($C96,Mapping!$A$5:$A$20,0)),"all")</f>
        <v>die.all</v>
      </c>
      <c r="H96" s="5" t="str">
        <f>INDEX(Mapping!$E$5:$E$20,MATCH($C96,Mapping!$A$5:$A$20,0))</f>
        <v>ind</v>
      </c>
      <c r="I96" s="5">
        <f>INDEX(Mapping!$G$30:$G$37,MATCH($B96,Mapping!$A$30:$A$37,0))</f>
        <v>3.7295190000000013E-2</v>
      </c>
      <c r="J96" s="5">
        <f>INDEX(Mapping!$H$30:$H$37,MATCH($B96,Mapping!$A$30:$A$37,0))</f>
        <v>4</v>
      </c>
      <c r="K96" s="5">
        <f>INDEX(Mapping!$H$5:$H$20,MATCH($C96,Mapping!$A$5:$A$20,0))</f>
        <v>13</v>
      </c>
      <c r="L96" s="5">
        <f>INDEX(Mapping!$E$45:$E$58,MATCH($G96,Mapping!$A$45:$A$58,0))</f>
        <v>10</v>
      </c>
      <c r="M96" s="5">
        <f>INDEX(Mapping!$D$62:$D$65,MATCH(INDEX(Mapping!$G$5:$G$20,MATCH($C96,Mapping!$A$5:$A$20,0)),Mapping!$A$62:$A$65,0))</f>
        <v>4</v>
      </c>
      <c r="N96" s="33">
        <f>INDEX(Elasticities!$F$4:$I$200,MATCH("inc|"&amp;$E96&amp;"|"&amp;$D96,Elasticities!$A$4:$A$200,0),MATCH(Settings!$C$6,Elasticities!$F$3:$I$3,0))</f>
        <v>0.5</v>
      </c>
      <c r="O96" s="33">
        <f>INDEX(Elasticities!$F$4:$I$200,MATCH("usg|"&amp;$E96&amp;"|"&amp;$D96,Elasticities!$A$4:$A$200,0),MATCH(Settings!$C$6,Elasticities!$F$3:$I$3,0))</f>
        <v>-0.7</v>
      </c>
      <c r="P96" s="33">
        <f>INDEX(Elasticities!$F$4:$I$200,MATCH("eff|"&amp;$E96&amp;"|"&amp;$D96,Elasticities!$A$4:$A$200,0),MATCH(Settings!$C$6,Elasticities!$F$3:$I$3,0))</f>
        <v>-1.2</v>
      </c>
      <c r="Q96" s="25">
        <f>INDEX(Elasticities!$F$4:$I$200,MATCH("aei|"&amp;$F96&amp;"|"&amp;$D96,Elasticities!$A$4:$A$200,0),MATCH(Settings!$C$6,Elasticities!$F$3:$I$3,0))</f>
        <v>5.0000000000000001E-3</v>
      </c>
      <c r="R96" s="5">
        <f>INDEX(Inputs_prices!$E$5:$E$16,MATCH($G96,Inputs_prices!$A$5:$A$16,0))</f>
        <v>8</v>
      </c>
      <c r="S96" s="25">
        <f>INDEX(Inputs_prices!$Q$5:$Q$16,MATCH($G96,Inputs_prices!$A$5:$A$16,0))</f>
        <v>0.14000000000000001</v>
      </c>
      <c r="T96" s="27">
        <f>INDEX(EF_GHG!$E$4:$E$1000,MATCH(Settings!$C$4&amp;"|"&amp;$B96&amp;"|"&amp;$H96,EF_GHG!$A$4:$A$1000,0))</f>
        <v>7.1844999999999992E-2</v>
      </c>
      <c r="U96" s="44">
        <f>INDEX(EnergyCons!$F$4:$F$5000,MATCH(Settings!$C$4&amp;"|"&amp;Settings!$C$7&amp;"|"&amp;$C96&amp;"|"&amp;$B96,EnergyCons!$A$4:$A$5000,0))</f>
        <v>0</v>
      </c>
    </row>
    <row r="97" spans="1:21" x14ac:dyDescent="0.25">
      <c r="A97" s="5" t="str">
        <f t="shared" si="2"/>
        <v>lpg|cem</v>
      </c>
      <c r="B97" s="6" t="s">
        <v>874</v>
      </c>
      <c r="C97" s="6" t="s">
        <v>891</v>
      </c>
      <c r="D97" s="5" t="str">
        <f>INDEX(Mapping!$D$5:$D$20,MATCH($C97,Mapping!$A$5:$A$20,0))</f>
        <v>ind</v>
      </c>
      <c r="E97" s="5" t="str">
        <f>INDEX(Mapping!$C$30:$C$37,MATCH($B97,Mapping!$A$30:$A$37,0))</f>
        <v>oil</v>
      </c>
      <c r="F97" s="5" t="str">
        <f>INDEX(Mapping!$D$30:$D$37,MATCH($B97,Mapping!$A$30:$A$37,0))</f>
        <v>oil</v>
      </c>
      <c r="G97" s="5" t="str">
        <f>$B97&amp;"."&amp;IF(INDEX(Mapping!$E$30:$E$37,MATCH($B97,Mapping!$A$30:$A$37,0))="sub",INDEX(Mapping!$F$5:$F$20,MATCH($C97,Mapping!$A$5:$A$20,0)),"all")</f>
        <v>lpg.all</v>
      </c>
      <c r="H97" s="5" t="str">
        <f>INDEX(Mapping!$E$5:$E$20,MATCH($C97,Mapping!$A$5:$A$20,0))</f>
        <v>ind</v>
      </c>
      <c r="I97" s="5">
        <f>INDEX(Mapping!$G$30:$G$37,MATCH($B97,Mapping!$A$30:$A$37,0))</f>
        <v>2.5779688544951249E-2</v>
      </c>
      <c r="J97" s="5">
        <f>INDEX(Mapping!$H$30:$H$37,MATCH($B97,Mapping!$A$30:$A$37,0))</f>
        <v>5</v>
      </c>
      <c r="K97" s="5">
        <f>INDEX(Mapping!$H$5:$H$20,MATCH($C97,Mapping!$A$5:$A$20,0))</f>
        <v>13</v>
      </c>
      <c r="L97" s="5">
        <f>INDEX(Mapping!$E$45:$E$58,MATCH($G97,Mapping!$A$45:$A$58,0))</f>
        <v>11</v>
      </c>
      <c r="M97" s="5">
        <f>INDEX(Mapping!$D$62:$D$65,MATCH(INDEX(Mapping!$G$5:$G$20,MATCH($C97,Mapping!$A$5:$A$20,0)),Mapping!$A$62:$A$65,0))</f>
        <v>4</v>
      </c>
      <c r="N97" s="33">
        <f>INDEX(Elasticities!$F$4:$I$200,MATCH("inc|"&amp;$E97&amp;"|"&amp;$D97,Elasticities!$A$4:$A$200,0),MATCH(Settings!$C$6,Elasticities!$F$3:$I$3,0))</f>
        <v>0.8</v>
      </c>
      <c r="O97" s="33">
        <f>INDEX(Elasticities!$F$4:$I$200,MATCH("usg|"&amp;$E97&amp;"|"&amp;$D97,Elasticities!$A$4:$A$200,0),MATCH(Settings!$C$6,Elasticities!$F$3:$I$3,0))</f>
        <v>-0.4</v>
      </c>
      <c r="P97" s="33">
        <f>INDEX(Elasticities!$F$4:$I$200,MATCH("eff|"&amp;$E97&amp;"|"&amp;$D97,Elasticities!$A$4:$A$200,0),MATCH(Settings!$C$6,Elasticities!$F$3:$I$3,0))</f>
        <v>-0.4</v>
      </c>
      <c r="Q97" s="25">
        <f>INDEX(Elasticities!$F$4:$I$200,MATCH("aei|"&amp;$F97&amp;"|"&amp;$D97,Elasticities!$A$4:$A$200,0),MATCH(Settings!$C$6,Elasticities!$F$3:$I$3,0))</f>
        <v>5.0000000000000001E-3</v>
      </c>
      <c r="R97" s="5">
        <f>INDEX(Inputs_prices!$E$5:$E$16,MATCH($G97,Inputs_prices!$A$5:$A$16,0))</f>
        <v>9</v>
      </c>
      <c r="S97" s="25">
        <f>INDEX(Inputs_prices!$Q$5:$Q$16,MATCH($G97,Inputs_prices!$A$5:$A$16,0))</f>
        <v>0.14000000000000001</v>
      </c>
      <c r="T97" s="27">
        <f>INDEX(EF_GHG!$E$4:$E$1000,MATCH(Settings!$C$4&amp;"|"&amp;$B97&amp;"|"&amp;$H97,EF_GHG!$A$4:$A$1000,0))</f>
        <v>6.8599999999999994E-2</v>
      </c>
      <c r="U97" s="44">
        <f>INDEX(EnergyCons!$F$4:$F$5000,MATCH(Settings!$C$4&amp;"|"&amp;Settings!$C$7&amp;"|"&amp;$C97&amp;"|"&amp;$B97,EnergyCons!$A$4:$A$5000,0))</f>
        <v>0</v>
      </c>
    </row>
    <row r="98" spans="1:21" x14ac:dyDescent="0.25">
      <c r="A98" s="5" t="str">
        <f t="shared" si="2"/>
        <v>ker|cem</v>
      </c>
      <c r="B98" s="6" t="s">
        <v>875</v>
      </c>
      <c r="C98" s="6" t="s">
        <v>891</v>
      </c>
      <c r="D98" s="5" t="str">
        <f>INDEX(Mapping!$D$5:$D$20,MATCH($C98,Mapping!$A$5:$A$20,0))</f>
        <v>ind</v>
      </c>
      <c r="E98" s="5" t="str">
        <f>INDEX(Mapping!$C$30:$C$37,MATCH($B98,Mapping!$A$30:$A$37,0))</f>
        <v>oil</v>
      </c>
      <c r="F98" s="5" t="str">
        <f>INDEX(Mapping!$D$30:$D$37,MATCH($B98,Mapping!$A$30:$A$37,0))</f>
        <v>oil</v>
      </c>
      <c r="G98" s="5" t="str">
        <f>$B98&amp;"."&amp;IF(INDEX(Mapping!$E$30:$E$37,MATCH($B98,Mapping!$A$30:$A$37,0))="sub",INDEX(Mapping!$F$5:$F$20,MATCH($C98,Mapping!$A$5:$A$20,0)),"all")</f>
        <v>ker.all</v>
      </c>
      <c r="H98" s="5" t="str">
        <f>INDEX(Mapping!$E$5:$E$20,MATCH($C98,Mapping!$A$5:$A$20,0))</f>
        <v>ind</v>
      </c>
      <c r="I98" s="5">
        <f>INDEX(Mapping!$G$30:$G$37,MATCH($B98,Mapping!$A$30:$A$37,0))</f>
        <v>3.7748829655107147E-2</v>
      </c>
      <c r="J98" s="5">
        <f>INDEX(Mapping!$H$30:$H$37,MATCH($B98,Mapping!$A$30:$A$37,0))</f>
        <v>6</v>
      </c>
      <c r="K98" s="5">
        <f>INDEX(Mapping!$H$5:$H$20,MATCH($C98,Mapping!$A$5:$A$20,0))</f>
        <v>13</v>
      </c>
      <c r="L98" s="5">
        <f>INDEX(Mapping!$E$45:$E$58,MATCH($G98,Mapping!$A$45:$A$58,0))</f>
        <v>12</v>
      </c>
      <c r="M98" s="5">
        <f>INDEX(Mapping!$D$62:$D$65,MATCH(INDEX(Mapping!$G$5:$G$20,MATCH($C98,Mapping!$A$5:$A$20,0)),Mapping!$A$62:$A$65,0))</f>
        <v>4</v>
      </c>
      <c r="N98" s="33">
        <f>INDEX(Elasticities!$F$4:$I$200,MATCH("inc|"&amp;$E98&amp;"|"&amp;$D98,Elasticities!$A$4:$A$200,0),MATCH(Settings!$C$6,Elasticities!$F$3:$I$3,0))</f>
        <v>0.8</v>
      </c>
      <c r="O98" s="33">
        <f>INDEX(Elasticities!$F$4:$I$200,MATCH("usg|"&amp;$E98&amp;"|"&amp;$D98,Elasticities!$A$4:$A$200,0),MATCH(Settings!$C$6,Elasticities!$F$3:$I$3,0))</f>
        <v>-0.4</v>
      </c>
      <c r="P98" s="33">
        <f>INDEX(Elasticities!$F$4:$I$200,MATCH("eff|"&amp;$E98&amp;"|"&amp;$D98,Elasticities!$A$4:$A$200,0),MATCH(Settings!$C$6,Elasticities!$F$3:$I$3,0))</f>
        <v>-0.4</v>
      </c>
      <c r="Q98" s="25">
        <f>INDEX(Elasticities!$F$4:$I$200,MATCH("aei|"&amp;$F98&amp;"|"&amp;$D98,Elasticities!$A$4:$A$200,0),MATCH(Settings!$C$6,Elasticities!$F$3:$I$3,0))</f>
        <v>5.0000000000000001E-3</v>
      </c>
      <c r="R98" s="5">
        <f>INDEX(Inputs_prices!$E$5:$E$16,MATCH($G98,Inputs_prices!$A$5:$A$16,0))</f>
        <v>10</v>
      </c>
      <c r="S98" s="25">
        <f>INDEX(Inputs_prices!$Q$5:$Q$16,MATCH($G98,Inputs_prices!$A$5:$A$16,0))</f>
        <v>0.14000000000000001</v>
      </c>
      <c r="T98" s="27">
        <f>INDEX(EF_GHG!$E$4:$E$1000,MATCH(Settings!$C$4&amp;"|"&amp;$B98&amp;"|"&amp;$H98,EF_GHG!$A$4:$A$1000,0))</f>
        <v>6.7793000000000006E-2</v>
      </c>
      <c r="U98" s="44">
        <f>INDEX(EnergyCons!$F$4:$F$5000,MATCH(Settings!$C$4&amp;"|"&amp;Settings!$C$7&amp;"|"&amp;$C98&amp;"|"&amp;$B98,EnergyCons!$A$4:$A$5000,0))</f>
        <v>0</v>
      </c>
    </row>
    <row r="99" spans="1:21" x14ac:dyDescent="0.25">
      <c r="A99" s="5" t="str">
        <f t="shared" si="2"/>
        <v>oop|cem</v>
      </c>
      <c r="B99" s="6" t="s">
        <v>876</v>
      </c>
      <c r="C99" s="6" t="s">
        <v>891</v>
      </c>
      <c r="D99" s="5" t="str">
        <f>INDEX(Mapping!$D$5:$D$20,MATCH($C99,Mapping!$A$5:$A$20,0))</f>
        <v>ind</v>
      </c>
      <c r="E99" s="5" t="str">
        <f>INDEX(Mapping!$C$30:$C$37,MATCH($B99,Mapping!$A$30:$A$37,0))</f>
        <v>oil</v>
      </c>
      <c r="F99" s="5" t="str">
        <f>INDEX(Mapping!$D$30:$D$37,MATCH($B99,Mapping!$A$30:$A$37,0))</f>
        <v>oil</v>
      </c>
      <c r="G99" s="5" t="str">
        <f>$B99&amp;"."&amp;IF(INDEX(Mapping!$E$30:$E$37,MATCH($B99,Mapping!$A$30:$A$37,0))="sub",INDEX(Mapping!$F$5:$F$20,MATCH($C99,Mapping!$A$5:$A$20,0)),"all")</f>
        <v>oop.all</v>
      </c>
      <c r="H99" s="5" t="str">
        <f>INDEX(Mapping!$E$5:$E$20,MATCH($C99,Mapping!$A$5:$A$20,0))</f>
        <v>ind</v>
      </c>
      <c r="I99" s="5">
        <f>INDEX(Mapping!$G$30:$G$37,MATCH($B99,Mapping!$A$30:$A$37,0))</f>
        <v>6.12</v>
      </c>
      <c r="J99" s="5">
        <f>INDEX(Mapping!$H$30:$H$37,MATCH($B99,Mapping!$A$30:$A$37,0))</f>
        <v>7</v>
      </c>
      <c r="K99" s="5">
        <f>INDEX(Mapping!$H$5:$H$20,MATCH($C99,Mapping!$A$5:$A$20,0))</f>
        <v>13</v>
      </c>
      <c r="L99" s="5">
        <f>INDEX(Mapping!$E$45:$E$58,MATCH($G99,Mapping!$A$45:$A$58,0))</f>
        <v>13</v>
      </c>
      <c r="M99" s="5">
        <f>INDEX(Mapping!$D$62:$D$65,MATCH(INDEX(Mapping!$G$5:$G$20,MATCH($C99,Mapping!$A$5:$A$20,0)),Mapping!$A$62:$A$65,0))</f>
        <v>4</v>
      </c>
      <c r="N99" s="33">
        <f>INDEX(Elasticities!$F$4:$I$200,MATCH("inc|"&amp;$E99&amp;"|"&amp;$D99,Elasticities!$A$4:$A$200,0),MATCH(Settings!$C$6,Elasticities!$F$3:$I$3,0))</f>
        <v>0.8</v>
      </c>
      <c r="O99" s="33">
        <f>INDEX(Elasticities!$F$4:$I$200,MATCH("usg|"&amp;$E99&amp;"|"&amp;$D99,Elasticities!$A$4:$A$200,0),MATCH(Settings!$C$6,Elasticities!$F$3:$I$3,0))</f>
        <v>-0.4</v>
      </c>
      <c r="P99" s="33">
        <f>INDEX(Elasticities!$F$4:$I$200,MATCH("eff|"&amp;$E99&amp;"|"&amp;$D99,Elasticities!$A$4:$A$200,0),MATCH(Settings!$C$6,Elasticities!$F$3:$I$3,0))</f>
        <v>-0.4</v>
      </c>
      <c r="Q99" s="25">
        <f>INDEX(Elasticities!$F$4:$I$200,MATCH("aei|"&amp;$F99&amp;"|"&amp;$D99,Elasticities!$A$4:$A$200,0),MATCH(Settings!$C$6,Elasticities!$F$3:$I$3,0))</f>
        <v>5.0000000000000001E-3</v>
      </c>
      <c r="R99" s="5">
        <f>INDEX(Inputs_prices!$E$5:$E$16,MATCH($G99,Inputs_prices!$A$5:$A$16,0))</f>
        <v>11</v>
      </c>
      <c r="S99" s="25">
        <f>INDEX(Inputs_prices!$Q$5:$Q$16,MATCH($G99,Inputs_prices!$A$5:$A$16,0))</f>
        <v>0.14000000000000001</v>
      </c>
      <c r="T99" s="27">
        <f>INDEX(EF_GHG!$E$4:$E$1000,MATCH(Settings!$C$4&amp;"|"&amp;$B99&amp;"|"&amp;$H99,EF_GHG!$A$4:$A$1000,0))</f>
        <v>7.6700000000000004E-2</v>
      </c>
      <c r="U99" s="44">
        <f>INDEX(EnergyCons!$F$4:$F$5000,MATCH(Settings!$C$4&amp;"|"&amp;Settings!$C$7&amp;"|"&amp;$C99&amp;"|"&amp;$B99,EnergyCons!$A$4:$A$5000,0))</f>
        <v>0</v>
      </c>
    </row>
    <row r="100" spans="1:21" x14ac:dyDescent="0.25">
      <c r="A100" s="5" t="str">
        <f t="shared" si="2"/>
        <v>bio|cem</v>
      </c>
      <c r="B100" s="6" t="s">
        <v>877</v>
      </c>
      <c r="C100" s="6" t="s">
        <v>891</v>
      </c>
      <c r="D100" s="5" t="str">
        <f>INDEX(Mapping!$D$5:$D$20,MATCH($C100,Mapping!$A$5:$A$20,0))</f>
        <v>ind</v>
      </c>
      <c r="E100" s="5" t="str">
        <f>INDEX(Mapping!$C$30:$C$37,MATCH($B100,Mapping!$A$30:$A$37,0))</f>
        <v>bio</v>
      </c>
      <c r="F100" s="5" t="str">
        <f>INDEX(Mapping!$D$30:$D$37,MATCH($B100,Mapping!$A$30:$A$37,0))</f>
        <v>bio</v>
      </c>
      <c r="G100" s="5" t="str">
        <f>$B100&amp;"."&amp;IF(INDEX(Mapping!$E$30:$E$37,MATCH($B100,Mapping!$A$30:$A$37,0))="sub",INDEX(Mapping!$F$5:$F$20,MATCH($C100,Mapping!$A$5:$A$20,0)),"all")</f>
        <v>bio.all</v>
      </c>
      <c r="H100" s="5" t="str">
        <f>INDEX(Mapping!$E$5:$E$20,MATCH($C100,Mapping!$A$5:$A$20,0))</f>
        <v>ind</v>
      </c>
      <c r="I100" s="5">
        <f>INDEX(Mapping!$G$30:$G$37,MATCH($B100,Mapping!$A$30:$A$37,0))</f>
        <v>1</v>
      </c>
      <c r="J100" s="5">
        <f>INDEX(Mapping!$H$30:$H$37,MATCH($B100,Mapping!$A$30:$A$37,0))</f>
        <v>8</v>
      </c>
      <c r="K100" s="5">
        <f>INDEX(Mapping!$H$5:$H$20,MATCH($C100,Mapping!$A$5:$A$20,0))</f>
        <v>13</v>
      </c>
      <c r="L100" s="5">
        <f>INDEX(Mapping!$E$45:$E$58,MATCH($G100,Mapping!$A$45:$A$58,0))</f>
        <v>14</v>
      </c>
      <c r="M100" s="5">
        <f>INDEX(Mapping!$D$62:$D$65,MATCH(INDEX(Mapping!$G$5:$G$20,MATCH($C100,Mapping!$A$5:$A$20,0)),Mapping!$A$62:$A$65,0))</f>
        <v>4</v>
      </c>
      <c r="N100" s="33">
        <f>INDEX(Elasticities!$F$4:$I$200,MATCH("inc|"&amp;$E100&amp;"|"&amp;$D100,Elasticities!$A$4:$A$200,0),MATCH(Settings!$C$6,Elasticities!$F$3:$I$3,0))</f>
        <v>0.1</v>
      </c>
      <c r="O100" s="33">
        <f>INDEX(Elasticities!$F$4:$I$200,MATCH("usg|"&amp;$E100&amp;"|"&amp;$D100,Elasticities!$A$4:$A$200,0),MATCH(Settings!$C$6,Elasticities!$F$3:$I$3,0))</f>
        <v>-0.3</v>
      </c>
      <c r="P100" s="33">
        <f>INDEX(Elasticities!$F$4:$I$200,MATCH("eff|"&amp;$E100&amp;"|"&amp;$D100,Elasticities!$A$4:$A$200,0),MATCH(Settings!$C$6,Elasticities!$F$3:$I$3,0))</f>
        <v>-0.2</v>
      </c>
      <c r="Q100" s="25">
        <f>INDEX(Elasticities!$F$4:$I$200,MATCH("aei|"&amp;$F100&amp;"|"&amp;$D100,Elasticities!$A$4:$A$200,0),MATCH(Settings!$C$6,Elasticities!$F$3:$I$3,0))</f>
        <v>5.0000000000000001E-3</v>
      </c>
      <c r="R100" s="5">
        <f>INDEX(Inputs_prices!$E$5:$E$16,MATCH($G100,Inputs_prices!$A$5:$A$16,0))</f>
        <v>12</v>
      </c>
      <c r="S100" s="25">
        <f>INDEX(Inputs_prices!$Q$5:$Q$16,MATCH($G100,Inputs_prices!$A$5:$A$16,0))</f>
        <v>0</v>
      </c>
      <c r="T100" s="27">
        <f>INDEX(EF_GHG!$E$4:$E$1000,MATCH(Settings!$C$4&amp;"|"&amp;$B100&amp;"|"&amp;$H100,EF_GHG!$A$4:$A$1000,0))</f>
        <v>0</v>
      </c>
      <c r="U100" s="44">
        <f>INDEX(EnergyCons!$F$4:$F$5000,MATCH(Settings!$C$4&amp;"|"&amp;Settings!$C$7&amp;"|"&amp;$C100&amp;"|"&amp;$B100,EnergyCons!$A$4:$A$5000,0))</f>
        <v>0</v>
      </c>
    </row>
    <row r="101" spans="1:21" x14ac:dyDescent="0.25">
      <c r="A101" s="5" t="str">
        <f t="shared" ref="A101:A132" si="3">$B101&amp;"|"&amp;$C101</f>
        <v>coa|omn</v>
      </c>
      <c r="B101" s="6" t="s">
        <v>869</v>
      </c>
      <c r="C101" s="6" t="s">
        <v>892</v>
      </c>
      <c r="D101" s="5" t="str">
        <f>INDEX(Mapping!$D$5:$D$20,MATCH($C101,Mapping!$A$5:$A$20,0))</f>
        <v>ind</v>
      </c>
      <c r="E101" s="5" t="str">
        <f>INDEX(Mapping!$C$30:$C$37,MATCH($B101,Mapping!$A$30:$A$37,0))</f>
        <v>coa</v>
      </c>
      <c r="F101" s="5" t="str">
        <f>INDEX(Mapping!$D$30:$D$37,MATCH($B101,Mapping!$A$30:$A$37,0))</f>
        <v>coa</v>
      </c>
      <c r="G101" s="5" t="str">
        <f>$B101&amp;"."&amp;IF(INDEX(Mapping!$E$30:$E$37,MATCH($B101,Mapping!$A$30:$A$37,0))="sub",INDEX(Mapping!$F$5:$F$20,MATCH($C101,Mapping!$A$5:$A$20,0)),"all")</f>
        <v>coa.ind</v>
      </c>
      <c r="H101" s="5" t="str">
        <f>INDEX(Mapping!$E$5:$E$20,MATCH($C101,Mapping!$A$5:$A$20,0))</f>
        <v>ind</v>
      </c>
      <c r="I101" s="5">
        <f>INDEX(Mapping!$G$30:$G$37,MATCH($B101,Mapping!$A$30:$A$37,0))</f>
        <v>1</v>
      </c>
      <c r="J101" s="5">
        <f>INDEX(Mapping!$H$30:$H$37,MATCH($B101,Mapping!$A$30:$A$37,0))</f>
        <v>1</v>
      </c>
      <c r="K101" s="5">
        <f>INDEX(Mapping!$H$5:$H$20,MATCH($C101,Mapping!$A$5:$A$20,0))</f>
        <v>14</v>
      </c>
      <c r="L101" s="5">
        <f>INDEX(Mapping!$E$45:$E$58,MATCH($G101,Mapping!$A$45:$A$58,0))</f>
        <v>3</v>
      </c>
      <c r="M101" s="5">
        <f>INDEX(Mapping!$D$62:$D$65,MATCH(INDEX(Mapping!$G$5:$G$20,MATCH($C101,Mapping!$A$5:$A$20,0)),Mapping!$A$62:$A$65,0))</f>
        <v>4</v>
      </c>
      <c r="N101" s="33">
        <f>INDEX(Elasticities!$F$4:$I$200,MATCH("inc|"&amp;$E101&amp;"|"&amp;$D101,Elasticities!$A$4:$A$200,0),MATCH(Settings!$C$6,Elasticities!$F$3:$I$3,0))</f>
        <v>0.5</v>
      </c>
      <c r="O101" s="33">
        <f>INDEX(Elasticities!$F$4:$I$200,MATCH("usg|"&amp;$E101&amp;"|"&amp;$D101,Elasticities!$A$4:$A$200,0),MATCH(Settings!$C$6,Elasticities!$F$3:$I$3,0))</f>
        <v>-0.3</v>
      </c>
      <c r="P101" s="33">
        <f>INDEX(Elasticities!$F$4:$I$200,MATCH("eff|"&amp;$E101&amp;"|"&amp;$D101,Elasticities!$A$4:$A$200,0),MATCH(Settings!$C$6,Elasticities!$F$3:$I$3,0))</f>
        <v>-0.4</v>
      </c>
      <c r="Q101" s="25">
        <f>INDEX(Elasticities!$F$4:$I$200,MATCH("aei|"&amp;$F101&amp;"|"&amp;$D101,Elasticities!$A$4:$A$200,0),MATCH(Settings!$C$6,Elasticities!$F$3:$I$3,0))</f>
        <v>5.0000000000000001E-3</v>
      </c>
      <c r="R101" s="5">
        <f>INDEX(Inputs_prices!$E$5:$E$16,MATCH($G101,Inputs_prices!$A$5:$A$16,0))</f>
        <v>3</v>
      </c>
      <c r="S101" s="25">
        <f>INDEX(Inputs_prices!$Q$5:$Q$16,MATCH($G101,Inputs_prices!$A$5:$A$16,0))</f>
        <v>0</v>
      </c>
      <c r="T101" s="27">
        <f>INDEX(EF_GHG!$E$4:$E$1000,MATCH(Settings!$C$4&amp;"|"&amp;$B101&amp;"|"&amp;$H101,EF_GHG!$A$4:$A$1000,0))</f>
        <v>0.1</v>
      </c>
      <c r="U101" s="44">
        <f>INDEX(EnergyCons!$F$4:$F$5000,MATCH(Settings!$C$4&amp;"|"&amp;Settings!$C$7&amp;"|"&amp;$C101&amp;"|"&amp;$B101,EnergyCons!$A$4:$A$5000,0))</f>
        <v>0</v>
      </c>
    </row>
    <row r="102" spans="1:21" x14ac:dyDescent="0.25">
      <c r="A102" s="5" t="str">
        <f t="shared" si="3"/>
        <v>nga|omn</v>
      </c>
      <c r="B102" s="6" t="s">
        <v>871</v>
      </c>
      <c r="C102" s="6" t="s">
        <v>892</v>
      </c>
      <c r="D102" s="5" t="str">
        <f>INDEX(Mapping!$D$5:$D$20,MATCH($C102,Mapping!$A$5:$A$20,0))</f>
        <v>ind</v>
      </c>
      <c r="E102" s="5" t="str">
        <f>INDEX(Mapping!$C$30:$C$37,MATCH($B102,Mapping!$A$30:$A$37,0))</f>
        <v>nga</v>
      </c>
      <c r="F102" s="5" t="str">
        <f>INDEX(Mapping!$D$30:$D$37,MATCH($B102,Mapping!$A$30:$A$37,0))</f>
        <v>nga</v>
      </c>
      <c r="G102" s="5" t="str">
        <f>$B102&amp;"."&amp;IF(INDEX(Mapping!$E$30:$E$37,MATCH($B102,Mapping!$A$30:$A$37,0))="sub",INDEX(Mapping!$F$5:$F$20,MATCH($C102,Mapping!$A$5:$A$20,0)),"all")</f>
        <v>nga.ind</v>
      </c>
      <c r="H102" s="5" t="str">
        <f>INDEX(Mapping!$E$5:$E$20,MATCH($C102,Mapping!$A$5:$A$20,0))</f>
        <v>ind</v>
      </c>
      <c r="I102" s="5">
        <f>INDEX(Mapping!$G$30:$G$37,MATCH($B102,Mapping!$A$30:$A$37,0))</f>
        <v>1</v>
      </c>
      <c r="J102" s="5">
        <f>INDEX(Mapping!$H$30:$H$37,MATCH($B102,Mapping!$A$30:$A$37,0))</f>
        <v>2</v>
      </c>
      <c r="K102" s="5">
        <f>INDEX(Mapping!$H$5:$H$20,MATCH($C102,Mapping!$A$5:$A$20,0))</f>
        <v>14</v>
      </c>
      <c r="L102" s="5">
        <f>INDEX(Mapping!$E$45:$E$58,MATCH($G102,Mapping!$A$45:$A$58,0))</f>
        <v>6</v>
      </c>
      <c r="M102" s="5">
        <f>INDEX(Mapping!$D$62:$D$65,MATCH(INDEX(Mapping!$G$5:$G$20,MATCH($C102,Mapping!$A$5:$A$20,0)),Mapping!$A$62:$A$65,0))</f>
        <v>4</v>
      </c>
      <c r="N102" s="33">
        <f>INDEX(Elasticities!$F$4:$I$200,MATCH("inc|"&amp;$E102&amp;"|"&amp;$D102,Elasticities!$A$4:$A$200,0),MATCH(Settings!$C$6,Elasticities!$F$3:$I$3,0))</f>
        <v>1</v>
      </c>
      <c r="O102" s="33">
        <f>INDEX(Elasticities!$F$4:$I$200,MATCH("usg|"&amp;$E102&amp;"|"&amp;$D102,Elasticities!$A$4:$A$200,0),MATCH(Settings!$C$6,Elasticities!$F$3:$I$3,0))</f>
        <v>-0.5</v>
      </c>
      <c r="P102" s="33">
        <f>INDEX(Elasticities!$F$4:$I$200,MATCH("eff|"&amp;$E102&amp;"|"&amp;$D102,Elasticities!$A$4:$A$200,0),MATCH(Settings!$C$6,Elasticities!$F$3:$I$3,0))</f>
        <v>-0.5</v>
      </c>
      <c r="Q102" s="25">
        <f>INDEX(Elasticities!$F$4:$I$200,MATCH("aei|"&amp;$F102&amp;"|"&amp;$D102,Elasticities!$A$4:$A$200,0),MATCH(Settings!$C$6,Elasticities!$F$3:$I$3,0))</f>
        <v>0.01</v>
      </c>
      <c r="R102" s="5">
        <f>INDEX(Inputs_prices!$E$5:$E$16,MATCH($G102,Inputs_prices!$A$5:$A$16,0))</f>
        <v>6</v>
      </c>
      <c r="S102" s="25">
        <f>INDEX(Inputs_prices!$Q$5:$Q$16,MATCH($G102,Inputs_prices!$A$5:$A$16,0))</f>
        <v>0</v>
      </c>
      <c r="T102" s="27">
        <f>INDEX(EF_GHG!$E$4:$E$1000,MATCH(Settings!$C$4&amp;"|"&amp;$B102&amp;"|"&amp;$H102,EF_GHG!$A$4:$A$1000,0))</f>
        <v>5.5800000000000002E-2</v>
      </c>
      <c r="U102" s="44">
        <f>INDEX(EnergyCons!$F$4:$F$5000,MATCH(Settings!$C$4&amp;"|"&amp;Settings!$C$7&amp;"|"&amp;$C102&amp;"|"&amp;$B102,EnergyCons!$A$4:$A$5000,0))</f>
        <v>960.13003721478594</v>
      </c>
    </row>
    <row r="103" spans="1:21" x14ac:dyDescent="0.25">
      <c r="A103" s="5" t="str">
        <f t="shared" si="3"/>
        <v>gso|omn</v>
      </c>
      <c r="B103" s="6" t="s">
        <v>872</v>
      </c>
      <c r="C103" s="6" t="s">
        <v>892</v>
      </c>
      <c r="D103" s="5" t="str">
        <f>INDEX(Mapping!$D$5:$D$20,MATCH($C103,Mapping!$A$5:$A$20,0))</f>
        <v>ind</v>
      </c>
      <c r="E103" s="5" t="str">
        <f>INDEX(Mapping!$C$30:$C$37,MATCH($B103,Mapping!$A$30:$A$37,0))</f>
        <v>gso</v>
      </c>
      <c r="F103" s="5" t="str">
        <f>INDEX(Mapping!$D$30:$D$37,MATCH($B103,Mapping!$A$30:$A$37,0))</f>
        <v>oil</v>
      </c>
      <c r="G103" s="5" t="str">
        <f>$B103&amp;"."&amp;IF(INDEX(Mapping!$E$30:$E$37,MATCH($B103,Mapping!$A$30:$A$37,0))="sub",INDEX(Mapping!$F$5:$F$20,MATCH($C103,Mapping!$A$5:$A$20,0)),"all")</f>
        <v>gso.all</v>
      </c>
      <c r="H103" s="5" t="str">
        <f>INDEX(Mapping!$E$5:$E$20,MATCH($C103,Mapping!$A$5:$A$20,0))</f>
        <v>ind</v>
      </c>
      <c r="I103" s="5">
        <f>INDEX(Mapping!$G$30:$G$37,MATCH($B103,Mapping!$A$30:$A$37,0))</f>
        <v>3.4969740000000013E-2</v>
      </c>
      <c r="J103" s="5">
        <f>INDEX(Mapping!$H$30:$H$37,MATCH($B103,Mapping!$A$30:$A$37,0))</f>
        <v>3</v>
      </c>
      <c r="K103" s="5">
        <f>INDEX(Mapping!$H$5:$H$20,MATCH($C103,Mapping!$A$5:$A$20,0))</f>
        <v>14</v>
      </c>
      <c r="L103" s="5">
        <f>INDEX(Mapping!$E$45:$E$58,MATCH($G103,Mapping!$A$45:$A$58,0))</f>
        <v>9</v>
      </c>
      <c r="M103" s="5">
        <f>INDEX(Mapping!$D$62:$D$65,MATCH(INDEX(Mapping!$G$5:$G$20,MATCH($C103,Mapping!$A$5:$A$20,0)),Mapping!$A$62:$A$65,0))</f>
        <v>4</v>
      </c>
      <c r="N103" s="33">
        <f>INDEX(Elasticities!$F$4:$I$200,MATCH("inc|"&amp;$E103&amp;"|"&amp;$D103,Elasticities!$A$4:$A$200,0),MATCH(Settings!$C$6,Elasticities!$F$3:$I$3,0))</f>
        <v>0.5</v>
      </c>
      <c r="O103" s="33">
        <f>INDEX(Elasticities!$F$4:$I$200,MATCH("usg|"&amp;$E103&amp;"|"&amp;$D103,Elasticities!$A$4:$A$200,0),MATCH(Settings!$C$6,Elasticities!$F$3:$I$3,0))</f>
        <v>-0.4</v>
      </c>
      <c r="P103" s="33">
        <f>INDEX(Elasticities!$F$4:$I$200,MATCH("eff|"&amp;$E103&amp;"|"&amp;$D103,Elasticities!$A$4:$A$200,0),MATCH(Settings!$C$6,Elasticities!$F$3:$I$3,0))</f>
        <v>-0.7</v>
      </c>
      <c r="Q103" s="25">
        <f>INDEX(Elasticities!$F$4:$I$200,MATCH("aei|"&amp;$F103&amp;"|"&amp;$D103,Elasticities!$A$4:$A$200,0),MATCH(Settings!$C$6,Elasticities!$F$3:$I$3,0))</f>
        <v>5.0000000000000001E-3</v>
      </c>
      <c r="R103" s="5">
        <f>INDEX(Inputs_prices!$E$5:$E$16,MATCH($G103,Inputs_prices!$A$5:$A$16,0))</f>
        <v>7</v>
      </c>
      <c r="S103" s="25">
        <f>INDEX(Inputs_prices!$Q$5:$Q$16,MATCH($G103,Inputs_prices!$A$5:$A$16,0))</f>
        <v>0.14000000000000001</v>
      </c>
      <c r="T103" s="27">
        <f>INDEX(EF_GHG!$E$4:$E$1000,MATCH(Settings!$C$4&amp;"|"&amp;$B103&amp;"|"&amp;$H103,EF_GHG!$A$4:$A$1000,0))</f>
        <v>6.7793000000000006E-2</v>
      </c>
      <c r="U103" s="44">
        <f>INDEX(EnergyCons!$F$4:$F$5000,MATCH(Settings!$C$4&amp;"|"&amp;Settings!$C$7&amp;"|"&amp;$C103&amp;"|"&amp;$B103,EnergyCons!$A$4:$A$5000,0))</f>
        <v>0</v>
      </c>
    </row>
    <row r="104" spans="1:21" x14ac:dyDescent="0.25">
      <c r="A104" s="5" t="str">
        <f t="shared" si="3"/>
        <v>die|omn</v>
      </c>
      <c r="B104" s="6" t="s">
        <v>873</v>
      </c>
      <c r="C104" s="6" t="s">
        <v>892</v>
      </c>
      <c r="D104" s="5" t="str">
        <f>INDEX(Mapping!$D$5:$D$20,MATCH($C104,Mapping!$A$5:$A$20,0))</f>
        <v>ind</v>
      </c>
      <c r="E104" s="5" t="str">
        <f>INDEX(Mapping!$C$30:$C$37,MATCH($B104,Mapping!$A$30:$A$37,0))</f>
        <v>die</v>
      </c>
      <c r="F104" s="5" t="str">
        <f>INDEX(Mapping!$D$30:$D$37,MATCH($B104,Mapping!$A$30:$A$37,0))</f>
        <v>oil</v>
      </c>
      <c r="G104" s="5" t="str">
        <f>$B104&amp;"."&amp;IF(INDEX(Mapping!$E$30:$E$37,MATCH($B104,Mapping!$A$30:$A$37,0))="sub",INDEX(Mapping!$F$5:$F$20,MATCH($C104,Mapping!$A$5:$A$20,0)),"all")</f>
        <v>die.all</v>
      </c>
      <c r="H104" s="5" t="str">
        <f>INDEX(Mapping!$E$5:$E$20,MATCH($C104,Mapping!$A$5:$A$20,0))</f>
        <v>ind</v>
      </c>
      <c r="I104" s="5">
        <f>INDEX(Mapping!$G$30:$G$37,MATCH($B104,Mapping!$A$30:$A$37,0))</f>
        <v>3.7295190000000013E-2</v>
      </c>
      <c r="J104" s="5">
        <f>INDEX(Mapping!$H$30:$H$37,MATCH($B104,Mapping!$A$30:$A$37,0))</f>
        <v>4</v>
      </c>
      <c r="K104" s="5">
        <f>INDEX(Mapping!$H$5:$H$20,MATCH($C104,Mapping!$A$5:$A$20,0))</f>
        <v>14</v>
      </c>
      <c r="L104" s="5">
        <f>INDEX(Mapping!$E$45:$E$58,MATCH($G104,Mapping!$A$45:$A$58,0))</f>
        <v>10</v>
      </c>
      <c r="M104" s="5">
        <f>INDEX(Mapping!$D$62:$D$65,MATCH(INDEX(Mapping!$G$5:$G$20,MATCH($C104,Mapping!$A$5:$A$20,0)),Mapping!$A$62:$A$65,0))</f>
        <v>4</v>
      </c>
      <c r="N104" s="33">
        <f>INDEX(Elasticities!$F$4:$I$200,MATCH("inc|"&amp;$E104&amp;"|"&amp;$D104,Elasticities!$A$4:$A$200,0),MATCH(Settings!$C$6,Elasticities!$F$3:$I$3,0))</f>
        <v>0.5</v>
      </c>
      <c r="O104" s="33">
        <f>INDEX(Elasticities!$F$4:$I$200,MATCH("usg|"&amp;$E104&amp;"|"&amp;$D104,Elasticities!$A$4:$A$200,0),MATCH(Settings!$C$6,Elasticities!$F$3:$I$3,0))</f>
        <v>-0.7</v>
      </c>
      <c r="P104" s="33">
        <f>INDEX(Elasticities!$F$4:$I$200,MATCH("eff|"&amp;$E104&amp;"|"&amp;$D104,Elasticities!$A$4:$A$200,0),MATCH(Settings!$C$6,Elasticities!$F$3:$I$3,0))</f>
        <v>-1.2</v>
      </c>
      <c r="Q104" s="25">
        <f>INDEX(Elasticities!$F$4:$I$200,MATCH("aei|"&amp;$F104&amp;"|"&amp;$D104,Elasticities!$A$4:$A$200,0),MATCH(Settings!$C$6,Elasticities!$F$3:$I$3,0))</f>
        <v>5.0000000000000001E-3</v>
      </c>
      <c r="R104" s="5">
        <f>INDEX(Inputs_prices!$E$5:$E$16,MATCH($G104,Inputs_prices!$A$5:$A$16,0))</f>
        <v>8</v>
      </c>
      <c r="S104" s="25">
        <f>INDEX(Inputs_prices!$Q$5:$Q$16,MATCH($G104,Inputs_prices!$A$5:$A$16,0))</f>
        <v>0.14000000000000001</v>
      </c>
      <c r="T104" s="27">
        <f>INDEX(EF_GHG!$E$4:$E$1000,MATCH(Settings!$C$4&amp;"|"&amp;$B104&amp;"|"&amp;$H104,EF_GHG!$A$4:$A$1000,0))</f>
        <v>7.1844999999999992E-2</v>
      </c>
      <c r="U104" s="44">
        <f>INDEX(EnergyCons!$F$4:$F$5000,MATCH(Settings!$C$4&amp;"|"&amp;Settings!$C$7&amp;"|"&amp;$C104&amp;"|"&amp;$B104,EnergyCons!$A$4:$A$5000,0))</f>
        <v>3819.23416175079</v>
      </c>
    </row>
    <row r="105" spans="1:21" x14ac:dyDescent="0.25">
      <c r="A105" s="5" t="str">
        <f t="shared" si="3"/>
        <v>lpg|omn</v>
      </c>
      <c r="B105" s="6" t="s">
        <v>874</v>
      </c>
      <c r="C105" s="6" t="s">
        <v>892</v>
      </c>
      <c r="D105" s="5" t="str">
        <f>INDEX(Mapping!$D$5:$D$20,MATCH($C105,Mapping!$A$5:$A$20,0))</f>
        <v>ind</v>
      </c>
      <c r="E105" s="5" t="str">
        <f>INDEX(Mapping!$C$30:$C$37,MATCH($B105,Mapping!$A$30:$A$37,0))</f>
        <v>oil</v>
      </c>
      <c r="F105" s="5" t="str">
        <f>INDEX(Mapping!$D$30:$D$37,MATCH($B105,Mapping!$A$30:$A$37,0))</f>
        <v>oil</v>
      </c>
      <c r="G105" s="5" t="str">
        <f>$B105&amp;"."&amp;IF(INDEX(Mapping!$E$30:$E$37,MATCH($B105,Mapping!$A$30:$A$37,0))="sub",INDEX(Mapping!$F$5:$F$20,MATCH($C105,Mapping!$A$5:$A$20,0)),"all")</f>
        <v>lpg.all</v>
      </c>
      <c r="H105" s="5" t="str">
        <f>INDEX(Mapping!$E$5:$E$20,MATCH($C105,Mapping!$A$5:$A$20,0))</f>
        <v>ind</v>
      </c>
      <c r="I105" s="5">
        <f>INDEX(Mapping!$G$30:$G$37,MATCH($B105,Mapping!$A$30:$A$37,0))</f>
        <v>2.5779688544951249E-2</v>
      </c>
      <c r="J105" s="5">
        <f>INDEX(Mapping!$H$30:$H$37,MATCH($B105,Mapping!$A$30:$A$37,0))</f>
        <v>5</v>
      </c>
      <c r="K105" s="5">
        <f>INDEX(Mapping!$H$5:$H$20,MATCH($C105,Mapping!$A$5:$A$20,0))</f>
        <v>14</v>
      </c>
      <c r="L105" s="5">
        <f>INDEX(Mapping!$E$45:$E$58,MATCH($G105,Mapping!$A$45:$A$58,0))</f>
        <v>11</v>
      </c>
      <c r="M105" s="5">
        <f>INDEX(Mapping!$D$62:$D$65,MATCH(INDEX(Mapping!$G$5:$G$20,MATCH($C105,Mapping!$A$5:$A$20,0)),Mapping!$A$62:$A$65,0))</f>
        <v>4</v>
      </c>
      <c r="N105" s="33">
        <f>INDEX(Elasticities!$F$4:$I$200,MATCH("inc|"&amp;$E105&amp;"|"&amp;$D105,Elasticities!$A$4:$A$200,0),MATCH(Settings!$C$6,Elasticities!$F$3:$I$3,0))</f>
        <v>0.8</v>
      </c>
      <c r="O105" s="33">
        <f>INDEX(Elasticities!$F$4:$I$200,MATCH("usg|"&amp;$E105&amp;"|"&amp;$D105,Elasticities!$A$4:$A$200,0),MATCH(Settings!$C$6,Elasticities!$F$3:$I$3,0))</f>
        <v>-0.4</v>
      </c>
      <c r="P105" s="33">
        <f>INDEX(Elasticities!$F$4:$I$200,MATCH("eff|"&amp;$E105&amp;"|"&amp;$D105,Elasticities!$A$4:$A$200,0),MATCH(Settings!$C$6,Elasticities!$F$3:$I$3,0))</f>
        <v>-0.4</v>
      </c>
      <c r="Q105" s="25">
        <f>INDEX(Elasticities!$F$4:$I$200,MATCH("aei|"&amp;$F105&amp;"|"&amp;$D105,Elasticities!$A$4:$A$200,0),MATCH(Settings!$C$6,Elasticities!$F$3:$I$3,0))</f>
        <v>5.0000000000000001E-3</v>
      </c>
      <c r="R105" s="5">
        <f>INDEX(Inputs_prices!$E$5:$E$16,MATCH($G105,Inputs_prices!$A$5:$A$16,0))</f>
        <v>9</v>
      </c>
      <c r="S105" s="25">
        <f>INDEX(Inputs_prices!$Q$5:$Q$16,MATCH($G105,Inputs_prices!$A$5:$A$16,0))</f>
        <v>0.14000000000000001</v>
      </c>
      <c r="T105" s="27">
        <f>INDEX(EF_GHG!$E$4:$E$1000,MATCH(Settings!$C$4&amp;"|"&amp;$B105&amp;"|"&amp;$H105,EF_GHG!$A$4:$A$1000,0))</f>
        <v>6.8599999999999994E-2</v>
      </c>
      <c r="U105" s="44">
        <f>INDEX(EnergyCons!$F$4:$F$5000,MATCH(Settings!$C$4&amp;"|"&amp;Settings!$C$7&amp;"|"&amp;$C105&amp;"|"&amp;$B105,EnergyCons!$A$4:$A$5000,0))</f>
        <v>17.432082843688502</v>
      </c>
    </row>
    <row r="106" spans="1:21" x14ac:dyDescent="0.25">
      <c r="A106" s="5" t="str">
        <f t="shared" si="3"/>
        <v>ker|omn</v>
      </c>
      <c r="B106" s="6" t="s">
        <v>875</v>
      </c>
      <c r="C106" s="6" t="s">
        <v>892</v>
      </c>
      <c r="D106" s="5" t="str">
        <f>INDEX(Mapping!$D$5:$D$20,MATCH($C106,Mapping!$A$5:$A$20,0))</f>
        <v>ind</v>
      </c>
      <c r="E106" s="5" t="str">
        <f>INDEX(Mapping!$C$30:$C$37,MATCH($B106,Mapping!$A$30:$A$37,0))</f>
        <v>oil</v>
      </c>
      <c r="F106" s="5" t="str">
        <f>INDEX(Mapping!$D$30:$D$37,MATCH($B106,Mapping!$A$30:$A$37,0))</f>
        <v>oil</v>
      </c>
      <c r="G106" s="5" t="str">
        <f>$B106&amp;"."&amp;IF(INDEX(Mapping!$E$30:$E$37,MATCH($B106,Mapping!$A$30:$A$37,0))="sub",INDEX(Mapping!$F$5:$F$20,MATCH($C106,Mapping!$A$5:$A$20,0)),"all")</f>
        <v>ker.all</v>
      </c>
      <c r="H106" s="5" t="str">
        <f>INDEX(Mapping!$E$5:$E$20,MATCH($C106,Mapping!$A$5:$A$20,0))</f>
        <v>ind</v>
      </c>
      <c r="I106" s="5">
        <f>INDEX(Mapping!$G$30:$G$37,MATCH($B106,Mapping!$A$30:$A$37,0))</f>
        <v>3.7748829655107147E-2</v>
      </c>
      <c r="J106" s="5">
        <f>INDEX(Mapping!$H$30:$H$37,MATCH($B106,Mapping!$A$30:$A$37,0))</f>
        <v>6</v>
      </c>
      <c r="K106" s="5">
        <f>INDEX(Mapping!$H$5:$H$20,MATCH($C106,Mapping!$A$5:$A$20,0))</f>
        <v>14</v>
      </c>
      <c r="L106" s="5">
        <f>INDEX(Mapping!$E$45:$E$58,MATCH($G106,Mapping!$A$45:$A$58,0))</f>
        <v>12</v>
      </c>
      <c r="M106" s="5">
        <f>INDEX(Mapping!$D$62:$D$65,MATCH(INDEX(Mapping!$G$5:$G$20,MATCH($C106,Mapping!$A$5:$A$20,0)),Mapping!$A$62:$A$65,0))</f>
        <v>4</v>
      </c>
      <c r="N106" s="33">
        <f>INDEX(Elasticities!$F$4:$I$200,MATCH("inc|"&amp;$E106&amp;"|"&amp;$D106,Elasticities!$A$4:$A$200,0),MATCH(Settings!$C$6,Elasticities!$F$3:$I$3,0))</f>
        <v>0.8</v>
      </c>
      <c r="O106" s="33">
        <f>INDEX(Elasticities!$F$4:$I$200,MATCH("usg|"&amp;$E106&amp;"|"&amp;$D106,Elasticities!$A$4:$A$200,0),MATCH(Settings!$C$6,Elasticities!$F$3:$I$3,0))</f>
        <v>-0.4</v>
      </c>
      <c r="P106" s="33">
        <f>INDEX(Elasticities!$F$4:$I$200,MATCH("eff|"&amp;$E106&amp;"|"&amp;$D106,Elasticities!$A$4:$A$200,0),MATCH(Settings!$C$6,Elasticities!$F$3:$I$3,0))</f>
        <v>-0.4</v>
      </c>
      <c r="Q106" s="25">
        <f>INDEX(Elasticities!$F$4:$I$200,MATCH("aei|"&amp;$F106&amp;"|"&amp;$D106,Elasticities!$A$4:$A$200,0),MATCH(Settings!$C$6,Elasticities!$F$3:$I$3,0))</f>
        <v>5.0000000000000001E-3</v>
      </c>
      <c r="R106" s="5">
        <f>INDEX(Inputs_prices!$E$5:$E$16,MATCH($G106,Inputs_prices!$A$5:$A$16,0))</f>
        <v>10</v>
      </c>
      <c r="S106" s="25">
        <f>INDEX(Inputs_prices!$Q$5:$Q$16,MATCH($G106,Inputs_prices!$A$5:$A$16,0))</f>
        <v>0.14000000000000001</v>
      </c>
      <c r="T106" s="27">
        <f>INDEX(EF_GHG!$E$4:$E$1000,MATCH(Settings!$C$4&amp;"|"&amp;$B106&amp;"|"&amp;$H106,EF_GHG!$A$4:$A$1000,0))</f>
        <v>6.7793000000000006E-2</v>
      </c>
      <c r="U106" s="44">
        <f>INDEX(EnergyCons!$F$4:$F$5000,MATCH(Settings!$C$4&amp;"|"&amp;Settings!$C$7&amp;"|"&amp;$C106&amp;"|"&amp;$B106,EnergyCons!$A$4:$A$5000,0))</f>
        <v>4.3837261485752403</v>
      </c>
    </row>
    <row r="107" spans="1:21" x14ac:dyDescent="0.25">
      <c r="A107" s="5" t="str">
        <f t="shared" si="3"/>
        <v>oop|omn</v>
      </c>
      <c r="B107" s="6" t="s">
        <v>876</v>
      </c>
      <c r="C107" s="6" t="s">
        <v>892</v>
      </c>
      <c r="D107" s="5" t="str">
        <f>INDEX(Mapping!$D$5:$D$20,MATCH($C107,Mapping!$A$5:$A$20,0))</f>
        <v>ind</v>
      </c>
      <c r="E107" s="5" t="str">
        <f>INDEX(Mapping!$C$30:$C$37,MATCH($B107,Mapping!$A$30:$A$37,0))</f>
        <v>oil</v>
      </c>
      <c r="F107" s="5" t="str">
        <f>INDEX(Mapping!$D$30:$D$37,MATCH($B107,Mapping!$A$30:$A$37,0))</f>
        <v>oil</v>
      </c>
      <c r="G107" s="5" t="str">
        <f>$B107&amp;"."&amp;IF(INDEX(Mapping!$E$30:$E$37,MATCH($B107,Mapping!$A$30:$A$37,0))="sub",INDEX(Mapping!$F$5:$F$20,MATCH($C107,Mapping!$A$5:$A$20,0)),"all")</f>
        <v>oop.all</v>
      </c>
      <c r="H107" s="5" t="str">
        <f>INDEX(Mapping!$E$5:$E$20,MATCH($C107,Mapping!$A$5:$A$20,0))</f>
        <v>ind</v>
      </c>
      <c r="I107" s="5">
        <f>INDEX(Mapping!$G$30:$G$37,MATCH($B107,Mapping!$A$30:$A$37,0))</f>
        <v>6.12</v>
      </c>
      <c r="J107" s="5">
        <f>INDEX(Mapping!$H$30:$H$37,MATCH($B107,Mapping!$A$30:$A$37,0))</f>
        <v>7</v>
      </c>
      <c r="K107" s="5">
        <f>INDEX(Mapping!$H$5:$H$20,MATCH($C107,Mapping!$A$5:$A$20,0))</f>
        <v>14</v>
      </c>
      <c r="L107" s="5">
        <f>INDEX(Mapping!$E$45:$E$58,MATCH($G107,Mapping!$A$45:$A$58,0))</f>
        <v>13</v>
      </c>
      <c r="M107" s="5">
        <f>INDEX(Mapping!$D$62:$D$65,MATCH(INDEX(Mapping!$G$5:$G$20,MATCH($C107,Mapping!$A$5:$A$20,0)),Mapping!$A$62:$A$65,0))</f>
        <v>4</v>
      </c>
      <c r="N107" s="33">
        <f>INDEX(Elasticities!$F$4:$I$200,MATCH("inc|"&amp;$E107&amp;"|"&amp;$D107,Elasticities!$A$4:$A$200,0),MATCH(Settings!$C$6,Elasticities!$F$3:$I$3,0))</f>
        <v>0.8</v>
      </c>
      <c r="O107" s="33">
        <f>INDEX(Elasticities!$F$4:$I$200,MATCH("usg|"&amp;$E107&amp;"|"&amp;$D107,Elasticities!$A$4:$A$200,0),MATCH(Settings!$C$6,Elasticities!$F$3:$I$3,0))</f>
        <v>-0.4</v>
      </c>
      <c r="P107" s="33">
        <f>INDEX(Elasticities!$F$4:$I$200,MATCH("eff|"&amp;$E107&amp;"|"&amp;$D107,Elasticities!$A$4:$A$200,0),MATCH(Settings!$C$6,Elasticities!$F$3:$I$3,0))</f>
        <v>-0.4</v>
      </c>
      <c r="Q107" s="25">
        <f>INDEX(Elasticities!$F$4:$I$200,MATCH("aei|"&amp;$F107&amp;"|"&amp;$D107,Elasticities!$A$4:$A$200,0),MATCH(Settings!$C$6,Elasticities!$F$3:$I$3,0))</f>
        <v>5.0000000000000001E-3</v>
      </c>
      <c r="R107" s="5">
        <f>INDEX(Inputs_prices!$E$5:$E$16,MATCH($G107,Inputs_prices!$A$5:$A$16,0))</f>
        <v>11</v>
      </c>
      <c r="S107" s="25">
        <f>INDEX(Inputs_prices!$Q$5:$Q$16,MATCH($G107,Inputs_prices!$A$5:$A$16,0))</f>
        <v>0.14000000000000001</v>
      </c>
      <c r="T107" s="27">
        <f>INDEX(EF_GHG!$E$4:$E$1000,MATCH(Settings!$C$4&amp;"|"&amp;$B107&amp;"|"&amp;$H107,EF_GHG!$A$4:$A$1000,0))</f>
        <v>7.6700000000000004E-2</v>
      </c>
      <c r="U107" s="44">
        <f>INDEX(EnergyCons!$F$4:$F$5000,MATCH(Settings!$C$4&amp;"|"&amp;Settings!$C$7&amp;"|"&amp;$C107&amp;"|"&amp;$B107,EnergyCons!$A$4:$A$5000,0))</f>
        <v>2347.5275440371402</v>
      </c>
    </row>
    <row r="108" spans="1:21" x14ac:dyDescent="0.25">
      <c r="A108" s="5" t="str">
        <f t="shared" si="3"/>
        <v>bio|omn</v>
      </c>
      <c r="B108" s="6" t="s">
        <v>877</v>
      </c>
      <c r="C108" s="6" t="s">
        <v>892</v>
      </c>
      <c r="D108" s="5" t="str">
        <f>INDEX(Mapping!$D$5:$D$20,MATCH($C108,Mapping!$A$5:$A$20,0))</f>
        <v>ind</v>
      </c>
      <c r="E108" s="5" t="str">
        <f>INDEX(Mapping!$C$30:$C$37,MATCH($B108,Mapping!$A$30:$A$37,0))</f>
        <v>bio</v>
      </c>
      <c r="F108" s="5" t="str">
        <f>INDEX(Mapping!$D$30:$D$37,MATCH($B108,Mapping!$A$30:$A$37,0))</f>
        <v>bio</v>
      </c>
      <c r="G108" s="5" t="str">
        <f>$B108&amp;"."&amp;IF(INDEX(Mapping!$E$30:$E$37,MATCH($B108,Mapping!$A$30:$A$37,0))="sub",INDEX(Mapping!$F$5:$F$20,MATCH($C108,Mapping!$A$5:$A$20,0)),"all")</f>
        <v>bio.all</v>
      </c>
      <c r="H108" s="5" t="str">
        <f>INDEX(Mapping!$E$5:$E$20,MATCH($C108,Mapping!$A$5:$A$20,0))</f>
        <v>ind</v>
      </c>
      <c r="I108" s="5">
        <f>INDEX(Mapping!$G$30:$G$37,MATCH($B108,Mapping!$A$30:$A$37,0))</f>
        <v>1</v>
      </c>
      <c r="J108" s="5">
        <f>INDEX(Mapping!$H$30:$H$37,MATCH($B108,Mapping!$A$30:$A$37,0))</f>
        <v>8</v>
      </c>
      <c r="K108" s="5">
        <f>INDEX(Mapping!$H$5:$H$20,MATCH($C108,Mapping!$A$5:$A$20,0))</f>
        <v>14</v>
      </c>
      <c r="L108" s="5">
        <f>INDEX(Mapping!$E$45:$E$58,MATCH($G108,Mapping!$A$45:$A$58,0))</f>
        <v>14</v>
      </c>
      <c r="M108" s="5">
        <f>INDEX(Mapping!$D$62:$D$65,MATCH(INDEX(Mapping!$G$5:$G$20,MATCH($C108,Mapping!$A$5:$A$20,0)),Mapping!$A$62:$A$65,0))</f>
        <v>4</v>
      </c>
      <c r="N108" s="33">
        <f>INDEX(Elasticities!$F$4:$I$200,MATCH("inc|"&amp;$E108&amp;"|"&amp;$D108,Elasticities!$A$4:$A$200,0),MATCH(Settings!$C$6,Elasticities!$F$3:$I$3,0))</f>
        <v>0.1</v>
      </c>
      <c r="O108" s="33">
        <f>INDEX(Elasticities!$F$4:$I$200,MATCH("usg|"&amp;$E108&amp;"|"&amp;$D108,Elasticities!$A$4:$A$200,0),MATCH(Settings!$C$6,Elasticities!$F$3:$I$3,0))</f>
        <v>-0.3</v>
      </c>
      <c r="P108" s="33">
        <f>INDEX(Elasticities!$F$4:$I$200,MATCH("eff|"&amp;$E108&amp;"|"&amp;$D108,Elasticities!$A$4:$A$200,0),MATCH(Settings!$C$6,Elasticities!$F$3:$I$3,0))</f>
        <v>-0.2</v>
      </c>
      <c r="Q108" s="25">
        <f>INDEX(Elasticities!$F$4:$I$200,MATCH("aei|"&amp;$F108&amp;"|"&amp;$D108,Elasticities!$A$4:$A$200,0),MATCH(Settings!$C$6,Elasticities!$F$3:$I$3,0))</f>
        <v>5.0000000000000001E-3</v>
      </c>
      <c r="R108" s="5">
        <f>INDEX(Inputs_prices!$E$5:$E$16,MATCH($G108,Inputs_prices!$A$5:$A$16,0))</f>
        <v>12</v>
      </c>
      <c r="S108" s="25">
        <f>INDEX(Inputs_prices!$Q$5:$Q$16,MATCH($G108,Inputs_prices!$A$5:$A$16,0))</f>
        <v>0</v>
      </c>
      <c r="T108" s="27">
        <f>INDEX(EF_GHG!$E$4:$E$1000,MATCH(Settings!$C$4&amp;"|"&amp;$B108&amp;"|"&amp;$H108,EF_GHG!$A$4:$A$1000,0))</f>
        <v>0</v>
      </c>
      <c r="U108" s="44">
        <f>INDEX(EnergyCons!$F$4:$F$5000,MATCH(Settings!$C$4&amp;"|"&amp;Settings!$C$7&amp;"|"&amp;$C108&amp;"|"&amp;$B108,EnergyCons!$A$4:$A$5000,0))</f>
        <v>0</v>
      </c>
    </row>
    <row r="109" spans="1:21" x14ac:dyDescent="0.25">
      <c r="A109" s="5" t="str">
        <f t="shared" si="3"/>
        <v>coa|cst</v>
      </c>
      <c r="B109" s="6" t="s">
        <v>869</v>
      </c>
      <c r="C109" s="6" t="s">
        <v>893</v>
      </c>
      <c r="D109" s="5" t="str">
        <f>INDEX(Mapping!$D$5:$D$20,MATCH($C109,Mapping!$A$5:$A$20,0))</f>
        <v>ind</v>
      </c>
      <c r="E109" s="5" t="str">
        <f>INDEX(Mapping!$C$30:$C$37,MATCH($B109,Mapping!$A$30:$A$37,0))</f>
        <v>coa</v>
      </c>
      <c r="F109" s="5" t="str">
        <f>INDEX(Mapping!$D$30:$D$37,MATCH($B109,Mapping!$A$30:$A$37,0))</f>
        <v>coa</v>
      </c>
      <c r="G109" s="5" t="str">
        <f>$B109&amp;"."&amp;IF(INDEX(Mapping!$E$30:$E$37,MATCH($B109,Mapping!$A$30:$A$37,0))="sub",INDEX(Mapping!$F$5:$F$20,MATCH($C109,Mapping!$A$5:$A$20,0)),"all")</f>
        <v>coa.ind</v>
      </c>
      <c r="H109" s="5" t="str">
        <f>INDEX(Mapping!$E$5:$E$20,MATCH($C109,Mapping!$A$5:$A$20,0))</f>
        <v>ind</v>
      </c>
      <c r="I109" s="5">
        <f>INDEX(Mapping!$G$30:$G$37,MATCH($B109,Mapping!$A$30:$A$37,0))</f>
        <v>1</v>
      </c>
      <c r="J109" s="5">
        <f>INDEX(Mapping!$H$30:$H$37,MATCH($B109,Mapping!$A$30:$A$37,0))</f>
        <v>1</v>
      </c>
      <c r="K109" s="5">
        <f>INDEX(Mapping!$H$5:$H$20,MATCH($C109,Mapping!$A$5:$A$20,0))</f>
        <v>15</v>
      </c>
      <c r="L109" s="5">
        <f>INDEX(Mapping!$E$45:$E$58,MATCH($G109,Mapping!$A$45:$A$58,0))</f>
        <v>3</v>
      </c>
      <c r="M109" s="5">
        <f>INDEX(Mapping!$D$62:$D$65,MATCH(INDEX(Mapping!$G$5:$G$20,MATCH($C109,Mapping!$A$5:$A$20,0)),Mapping!$A$62:$A$65,0))</f>
        <v>4</v>
      </c>
      <c r="N109" s="33">
        <f>INDEX(Elasticities!$F$4:$I$200,MATCH("inc|"&amp;$E109&amp;"|"&amp;$D109,Elasticities!$A$4:$A$200,0),MATCH(Settings!$C$6,Elasticities!$F$3:$I$3,0))</f>
        <v>0.5</v>
      </c>
      <c r="O109" s="33">
        <f>INDEX(Elasticities!$F$4:$I$200,MATCH("usg|"&amp;$E109&amp;"|"&amp;$D109,Elasticities!$A$4:$A$200,0),MATCH(Settings!$C$6,Elasticities!$F$3:$I$3,0))</f>
        <v>-0.3</v>
      </c>
      <c r="P109" s="33">
        <f>INDEX(Elasticities!$F$4:$I$200,MATCH("eff|"&amp;$E109&amp;"|"&amp;$D109,Elasticities!$A$4:$A$200,0),MATCH(Settings!$C$6,Elasticities!$F$3:$I$3,0))</f>
        <v>-0.4</v>
      </c>
      <c r="Q109" s="25">
        <f>INDEX(Elasticities!$F$4:$I$200,MATCH("aei|"&amp;$F109&amp;"|"&amp;$D109,Elasticities!$A$4:$A$200,0),MATCH(Settings!$C$6,Elasticities!$F$3:$I$3,0))</f>
        <v>5.0000000000000001E-3</v>
      </c>
      <c r="R109" s="5">
        <f>INDEX(Inputs_prices!$E$5:$E$16,MATCH($G109,Inputs_prices!$A$5:$A$16,0))</f>
        <v>3</v>
      </c>
      <c r="S109" s="25">
        <f>INDEX(Inputs_prices!$Q$5:$Q$16,MATCH($G109,Inputs_prices!$A$5:$A$16,0))</f>
        <v>0</v>
      </c>
      <c r="T109" s="27">
        <f>INDEX(EF_GHG!$E$4:$E$1000,MATCH(Settings!$C$4&amp;"|"&amp;$B109&amp;"|"&amp;$H109,EF_GHG!$A$4:$A$1000,0))</f>
        <v>0.1</v>
      </c>
      <c r="U109" s="44">
        <f>INDEX(EnergyCons!$F$4:$F$5000,MATCH(Settings!$C$4&amp;"|"&amp;Settings!$C$7&amp;"|"&amp;$C109&amp;"|"&amp;$B109,EnergyCons!$A$4:$A$5000,0))</f>
        <v>0</v>
      </c>
    </row>
    <row r="110" spans="1:21" x14ac:dyDescent="0.25">
      <c r="A110" s="5" t="str">
        <f t="shared" si="3"/>
        <v>nga|cst</v>
      </c>
      <c r="B110" s="6" t="s">
        <v>871</v>
      </c>
      <c r="C110" s="6" t="s">
        <v>893</v>
      </c>
      <c r="D110" s="5" t="str">
        <f>INDEX(Mapping!$D$5:$D$20,MATCH($C110,Mapping!$A$5:$A$20,0))</f>
        <v>ind</v>
      </c>
      <c r="E110" s="5" t="str">
        <f>INDEX(Mapping!$C$30:$C$37,MATCH($B110,Mapping!$A$30:$A$37,0))</f>
        <v>nga</v>
      </c>
      <c r="F110" s="5" t="str">
        <f>INDEX(Mapping!$D$30:$D$37,MATCH($B110,Mapping!$A$30:$A$37,0))</f>
        <v>nga</v>
      </c>
      <c r="G110" s="5" t="str">
        <f>$B110&amp;"."&amp;IF(INDEX(Mapping!$E$30:$E$37,MATCH($B110,Mapping!$A$30:$A$37,0))="sub",INDEX(Mapping!$F$5:$F$20,MATCH($C110,Mapping!$A$5:$A$20,0)),"all")</f>
        <v>nga.ind</v>
      </c>
      <c r="H110" s="5" t="str">
        <f>INDEX(Mapping!$E$5:$E$20,MATCH($C110,Mapping!$A$5:$A$20,0))</f>
        <v>ind</v>
      </c>
      <c r="I110" s="5">
        <f>INDEX(Mapping!$G$30:$G$37,MATCH($B110,Mapping!$A$30:$A$37,0))</f>
        <v>1</v>
      </c>
      <c r="J110" s="5">
        <f>INDEX(Mapping!$H$30:$H$37,MATCH($B110,Mapping!$A$30:$A$37,0))</f>
        <v>2</v>
      </c>
      <c r="K110" s="5">
        <f>INDEX(Mapping!$H$5:$H$20,MATCH($C110,Mapping!$A$5:$A$20,0))</f>
        <v>15</v>
      </c>
      <c r="L110" s="5">
        <f>INDEX(Mapping!$E$45:$E$58,MATCH($G110,Mapping!$A$45:$A$58,0))</f>
        <v>6</v>
      </c>
      <c r="M110" s="5">
        <f>INDEX(Mapping!$D$62:$D$65,MATCH(INDEX(Mapping!$G$5:$G$20,MATCH($C110,Mapping!$A$5:$A$20,0)),Mapping!$A$62:$A$65,0))</f>
        <v>4</v>
      </c>
      <c r="N110" s="33">
        <f>INDEX(Elasticities!$F$4:$I$200,MATCH("inc|"&amp;$E110&amp;"|"&amp;$D110,Elasticities!$A$4:$A$200,0),MATCH(Settings!$C$6,Elasticities!$F$3:$I$3,0))</f>
        <v>1</v>
      </c>
      <c r="O110" s="33">
        <f>INDEX(Elasticities!$F$4:$I$200,MATCH("usg|"&amp;$E110&amp;"|"&amp;$D110,Elasticities!$A$4:$A$200,0),MATCH(Settings!$C$6,Elasticities!$F$3:$I$3,0))</f>
        <v>-0.5</v>
      </c>
      <c r="P110" s="33">
        <f>INDEX(Elasticities!$F$4:$I$200,MATCH("eff|"&amp;$E110&amp;"|"&amp;$D110,Elasticities!$A$4:$A$200,0),MATCH(Settings!$C$6,Elasticities!$F$3:$I$3,0))</f>
        <v>-0.5</v>
      </c>
      <c r="Q110" s="25">
        <f>INDEX(Elasticities!$F$4:$I$200,MATCH("aei|"&amp;$F110&amp;"|"&amp;$D110,Elasticities!$A$4:$A$200,0),MATCH(Settings!$C$6,Elasticities!$F$3:$I$3,0))</f>
        <v>0.01</v>
      </c>
      <c r="R110" s="5">
        <f>INDEX(Inputs_prices!$E$5:$E$16,MATCH($G110,Inputs_prices!$A$5:$A$16,0))</f>
        <v>6</v>
      </c>
      <c r="S110" s="25">
        <f>INDEX(Inputs_prices!$Q$5:$Q$16,MATCH($G110,Inputs_prices!$A$5:$A$16,0))</f>
        <v>0</v>
      </c>
      <c r="T110" s="27">
        <f>INDEX(EF_GHG!$E$4:$E$1000,MATCH(Settings!$C$4&amp;"|"&amp;$B110&amp;"|"&amp;$H110,EF_GHG!$A$4:$A$1000,0))</f>
        <v>5.5800000000000002E-2</v>
      </c>
      <c r="U110" s="44">
        <f>INDEX(EnergyCons!$F$4:$F$5000,MATCH(Settings!$C$4&amp;"|"&amp;Settings!$C$7&amp;"|"&amp;$C110&amp;"|"&amp;$B110,EnergyCons!$A$4:$A$5000,0))</f>
        <v>0</v>
      </c>
    </row>
    <row r="111" spans="1:21" x14ac:dyDescent="0.25">
      <c r="A111" s="5" t="str">
        <f t="shared" si="3"/>
        <v>gso|cst</v>
      </c>
      <c r="B111" s="6" t="s">
        <v>872</v>
      </c>
      <c r="C111" s="6" t="s">
        <v>893</v>
      </c>
      <c r="D111" s="5" t="str">
        <f>INDEX(Mapping!$D$5:$D$20,MATCH($C111,Mapping!$A$5:$A$20,0))</f>
        <v>ind</v>
      </c>
      <c r="E111" s="5" t="str">
        <f>INDEX(Mapping!$C$30:$C$37,MATCH($B111,Mapping!$A$30:$A$37,0))</f>
        <v>gso</v>
      </c>
      <c r="F111" s="5" t="str">
        <f>INDEX(Mapping!$D$30:$D$37,MATCH($B111,Mapping!$A$30:$A$37,0))</f>
        <v>oil</v>
      </c>
      <c r="G111" s="5" t="str">
        <f>$B111&amp;"."&amp;IF(INDEX(Mapping!$E$30:$E$37,MATCH($B111,Mapping!$A$30:$A$37,0))="sub",INDEX(Mapping!$F$5:$F$20,MATCH($C111,Mapping!$A$5:$A$20,0)),"all")</f>
        <v>gso.all</v>
      </c>
      <c r="H111" s="5" t="str">
        <f>INDEX(Mapping!$E$5:$E$20,MATCH($C111,Mapping!$A$5:$A$20,0))</f>
        <v>ind</v>
      </c>
      <c r="I111" s="5">
        <f>INDEX(Mapping!$G$30:$G$37,MATCH($B111,Mapping!$A$30:$A$37,0))</f>
        <v>3.4969740000000013E-2</v>
      </c>
      <c r="J111" s="5">
        <f>INDEX(Mapping!$H$30:$H$37,MATCH($B111,Mapping!$A$30:$A$37,0))</f>
        <v>3</v>
      </c>
      <c r="K111" s="5">
        <f>INDEX(Mapping!$H$5:$H$20,MATCH($C111,Mapping!$A$5:$A$20,0))</f>
        <v>15</v>
      </c>
      <c r="L111" s="5">
        <f>INDEX(Mapping!$E$45:$E$58,MATCH($G111,Mapping!$A$45:$A$58,0))</f>
        <v>9</v>
      </c>
      <c r="M111" s="5">
        <f>INDEX(Mapping!$D$62:$D$65,MATCH(INDEX(Mapping!$G$5:$G$20,MATCH($C111,Mapping!$A$5:$A$20,0)),Mapping!$A$62:$A$65,0))</f>
        <v>4</v>
      </c>
      <c r="N111" s="33">
        <f>INDEX(Elasticities!$F$4:$I$200,MATCH("inc|"&amp;$E111&amp;"|"&amp;$D111,Elasticities!$A$4:$A$200,0),MATCH(Settings!$C$6,Elasticities!$F$3:$I$3,0))</f>
        <v>0.5</v>
      </c>
      <c r="O111" s="33">
        <f>INDEX(Elasticities!$F$4:$I$200,MATCH("usg|"&amp;$E111&amp;"|"&amp;$D111,Elasticities!$A$4:$A$200,0),MATCH(Settings!$C$6,Elasticities!$F$3:$I$3,0))</f>
        <v>-0.4</v>
      </c>
      <c r="P111" s="33">
        <f>INDEX(Elasticities!$F$4:$I$200,MATCH("eff|"&amp;$E111&amp;"|"&amp;$D111,Elasticities!$A$4:$A$200,0),MATCH(Settings!$C$6,Elasticities!$F$3:$I$3,0))</f>
        <v>-0.7</v>
      </c>
      <c r="Q111" s="25">
        <f>INDEX(Elasticities!$F$4:$I$200,MATCH("aei|"&amp;$F111&amp;"|"&amp;$D111,Elasticities!$A$4:$A$200,0),MATCH(Settings!$C$6,Elasticities!$F$3:$I$3,0))</f>
        <v>5.0000000000000001E-3</v>
      </c>
      <c r="R111" s="5">
        <f>INDEX(Inputs_prices!$E$5:$E$16,MATCH($G111,Inputs_prices!$A$5:$A$16,0))</f>
        <v>7</v>
      </c>
      <c r="S111" s="25">
        <f>INDEX(Inputs_prices!$Q$5:$Q$16,MATCH($G111,Inputs_prices!$A$5:$A$16,0))</f>
        <v>0.14000000000000001</v>
      </c>
      <c r="T111" s="27">
        <f>INDEX(EF_GHG!$E$4:$E$1000,MATCH(Settings!$C$4&amp;"|"&amp;$B111&amp;"|"&amp;$H111,EF_GHG!$A$4:$A$1000,0))</f>
        <v>6.7793000000000006E-2</v>
      </c>
      <c r="U111" s="44">
        <f>INDEX(EnergyCons!$F$4:$F$5000,MATCH(Settings!$C$4&amp;"|"&amp;Settings!$C$7&amp;"|"&amp;$C111&amp;"|"&amp;$B111,EnergyCons!$A$4:$A$5000,0))</f>
        <v>0</v>
      </c>
    </row>
    <row r="112" spans="1:21" x14ac:dyDescent="0.25">
      <c r="A112" s="5" t="str">
        <f t="shared" si="3"/>
        <v>die|cst</v>
      </c>
      <c r="B112" s="6" t="s">
        <v>873</v>
      </c>
      <c r="C112" s="6" t="s">
        <v>893</v>
      </c>
      <c r="D112" s="5" t="str">
        <f>INDEX(Mapping!$D$5:$D$20,MATCH($C112,Mapping!$A$5:$A$20,0))</f>
        <v>ind</v>
      </c>
      <c r="E112" s="5" t="str">
        <f>INDEX(Mapping!$C$30:$C$37,MATCH($B112,Mapping!$A$30:$A$37,0))</f>
        <v>die</v>
      </c>
      <c r="F112" s="5" t="str">
        <f>INDEX(Mapping!$D$30:$D$37,MATCH($B112,Mapping!$A$30:$A$37,0))</f>
        <v>oil</v>
      </c>
      <c r="G112" s="5" t="str">
        <f>$B112&amp;"."&amp;IF(INDEX(Mapping!$E$30:$E$37,MATCH($B112,Mapping!$A$30:$A$37,0))="sub",INDEX(Mapping!$F$5:$F$20,MATCH($C112,Mapping!$A$5:$A$20,0)),"all")</f>
        <v>die.all</v>
      </c>
      <c r="H112" s="5" t="str">
        <f>INDEX(Mapping!$E$5:$E$20,MATCH($C112,Mapping!$A$5:$A$20,0))</f>
        <v>ind</v>
      </c>
      <c r="I112" s="5">
        <f>INDEX(Mapping!$G$30:$G$37,MATCH($B112,Mapping!$A$30:$A$37,0))</f>
        <v>3.7295190000000013E-2</v>
      </c>
      <c r="J112" s="5">
        <f>INDEX(Mapping!$H$30:$H$37,MATCH($B112,Mapping!$A$30:$A$37,0))</f>
        <v>4</v>
      </c>
      <c r="K112" s="5">
        <f>INDEX(Mapping!$H$5:$H$20,MATCH($C112,Mapping!$A$5:$A$20,0))</f>
        <v>15</v>
      </c>
      <c r="L112" s="5">
        <f>INDEX(Mapping!$E$45:$E$58,MATCH($G112,Mapping!$A$45:$A$58,0))</f>
        <v>10</v>
      </c>
      <c r="M112" s="5">
        <f>INDEX(Mapping!$D$62:$D$65,MATCH(INDEX(Mapping!$G$5:$G$20,MATCH($C112,Mapping!$A$5:$A$20,0)),Mapping!$A$62:$A$65,0))</f>
        <v>4</v>
      </c>
      <c r="N112" s="33">
        <f>INDEX(Elasticities!$F$4:$I$200,MATCH("inc|"&amp;$E112&amp;"|"&amp;$D112,Elasticities!$A$4:$A$200,0),MATCH(Settings!$C$6,Elasticities!$F$3:$I$3,0))</f>
        <v>0.5</v>
      </c>
      <c r="O112" s="33">
        <f>INDEX(Elasticities!$F$4:$I$200,MATCH("usg|"&amp;$E112&amp;"|"&amp;$D112,Elasticities!$A$4:$A$200,0),MATCH(Settings!$C$6,Elasticities!$F$3:$I$3,0))</f>
        <v>-0.7</v>
      </c>
      <c r="P112" s="33">
        <f>INDEX(Elasticities!$F$4:$I$200,MATCH("eff|"&amp;$E112&amp;"|"&amp;$D112,Elasticities!$A$4:$A$200,0),MATCH(Settings!$C$6,Elasticities!$F$3:$I$3,0))</f>
        <v>-1.2</v>
      </c>
      <c r="Q112" s="25">
        <f>INDEX(Elasticities!$F$4:$I$200,MATCH("aei|"&amp;$F112&amp;"|"&amp;$D112,Elasticities!$A$4:$A$200,0),MATCH(Settings!$C$6,Elasticities!$F$3:$I$3,0))</f>
        <v>5.0000000000000001E-3</v>
      </c>
      <c r="R112" s="5">
        <f>INDEX(Inputs_prices!$E$5:$E$16,MATCH($G112,Inputs_prices!$A$5:$A$16,0))</f>
        <v>8</v>
      </c>
      <c r="S112" s="25">
        <f>INDEX(Inputs_prices!$Q$5:$Q$16,MATCH($G112,Inputs_prices!$A$5:$A$16,0))</f>
        <v>0.14000000000000001</v>
      </c>
      <c r="T112" s="27">
        <f>INDEX(EF_GHG!$E$4:$E$1000,MATCH(Settings!$C$4&amp;"|"&amp;$B112&amp;"|"&amp;$H112,EF_GHG!$A$4:$A$1000,0))</f>
        <v>7.1844999999999992E-2</v>
      </c>
      <c r="U112" s="44">
        <f>INDEX(EnergyCons!$F$4:$F$5000,MATCH(Settings!$C$4&amp;"|"&amp;Settings!$C$7&amp;"|"&amp;$C112&amp;"|"&amp;$B112,EnergyCons!$A$4:$A$5000,0))</f>
        <v>0</v>
      </c>
    </row>
    <row r="113" spans="1:21" x14ac:dyDescent="0.25">
      <c r="A113" s="5" t="str">
        <f t="shared" si="3"/>
        <v>lpg|cst</v>
      </c>
      <c r="B113" s="6" t="s">
        <v>874</v>
      </c>
      <c r="C113" s="6" t="s">
        <v>893</v>
      </c>
      <c r="D113" s="5" t="str">
        <f>INDEX(Mapping!$D$5:$D$20,MATCH($C113,Mapping!$A$5:$A$20,0))</f>
        <v>ind</v>
      </c>
      <c r="E113" s="5" t="str">
        <f>INDEX(Mapping!$C$30:$C$37,MATCH($B113,Mapping!$A$30:$A$37,0))</f>
        <v>oil</v>
      </c>
      <c r="F113" s="5" t="str">
        <f>INDEX(Mapping!$D$30:$D$37,MATCH($B113,Mapping!$A$30:$A$37,0))</f>
        <v>oil</v>
      </c>
      <c r="G113" s="5" t="str">
        <f>$B113&amp;"."&amp;IF(INDEX(Mapping!$E$30:$E$37,MATCH($B113,Mapping!$A$30:$A$37,0))="sub",INDEX(Mapping!$F$5:$F$20,MATCH($C113,Mapping!$A$5:$A$20,0)),"all")</f>
        <v>lpg.all</v>
      </c>
      <c r="H113" s="5" t="str">
        <f>INDEX(Mapping!$E$5:$E$20,MATCH($C113,Mapping!$A$5:$A$20,0))</f>
        <v>ind</v>
      </c>
      <c r="I113" s="5">
        <f>INDEX(Mapping!$G$30:$G$37,MATCH($B113,Mapping!$A$30:$A$37,0))</f>
        <v>2.5779688544951249E-2</v>
      </c>
      <c r="J113" s="5">
        <f>INDEX(Mapping!$H$30:$H$37,MATCH($B113,Mapping!$A$30:$A$37,0))</f>
        <v>5</v>
      </c>
      <c r="K113" s="5">
        <f>INDEX(Mapping!$H$5:$H$20,MATCH($C113,Mapping!$A$5:$A$20,0))</f>
        <v>15</v>
      </c>
      <c r="L113" s="5">
        <f>INDEX(Mapping!$E$45:$E$58,MATCH($G113,Mapping!$A$45:$A$58,0))</f>
        <v>11</v>
      </c>
      <c r="M113" s="5">
        <f>INDEX(Mapping!$D$62:$D$65,MATCH(INDEX(Mapping!$G$5:$G$20,MATCH($C113,Mapping!$A$5:$A$20,0)),Mapping!$A$62:$A$65,0))</f>
        <v>4</v>
      </c>
      <c r="N113" s="33">
        <f>INDEX(Elasticities!$F$4:$I$200,MATCH("inc|"&amp;$E113&amp;"|"&amp;$D113,Elasticities!$A$4:$A$200,0),MATCH(Settings!$C$6,Elasticities!$F$3:$I$3,0))</f>
        <v>0.8</v>
      </c>
      <c r="O113" s="33">
        <f>INDEX(Elasticities!$F$4:$I$200,MATCH("usg|"&amp;$E113&amp;"|"&amp;$D113,Elasticities!$A$4:$A$200,0),MATCH(Settings!$C$6,Elasticities!$F$3:$I$3,0))</f>
        <v>-0.4</v>
      </c>
      <c r="P113" s="33">
        <f>INDEX(Elasticities!$F$4:$I$200,MATCH("eff|"&amp;$E113&amp;"|"&amp;$D113,Elasticities!$A$4:$A$200,0),MATCH(Settings!$C$6,Elasticities!$F$3:$I$3,0))</f>
        <v>-0.4</v>
      </c>
      <c r="Q113" s="25">
        <f>INDEX(Elasticities!$F$4:$I$200,MATCH("aei|"&amp;$F113&amp;"|"&amp;$D113,Elasticities!$A$4:$A$200,0),MATCH(Settings!$C$6,Elasticities!$F$3:$I$3,0))</f>
        <v>5.0000000000000001E-3</v>
      </c>
      <c r="R113" s="5">
        <f>INDEX(Inputs_prices!$E$5:$E$16,MATCH($G113,Inputs_prices!$A$5:$A$16,0))</f>
        <v>9</v>
      </c>
      <c r="S113" s="25">
        <f>INDEX(Inputs_prices!$Q$5:$Q$16,MATCH($G113,Inputs_prices!$A$5:$A$16,0))</f>
        <v>0.14000000000000001</v>
      </c>
      <c r="T113" s="27">
        <f>INDEX(EF_GHG!$E$4:$E$1000,MATCH(Settings!$C$4&amp;"|"&amp;$B113&amp;"|"&amp;$H113,EF_GHG!$A$4:$A$1000,0))</f>
        <v>6.8599999999999994E-2</v>
      </c>
      <c r="U113" s="44">
        <f>INDEX(EnergyCons!$F$4:$F$5000,MATCH(Settings!$C$4&amp;"|"&amp;Settings!$C$7&amp;"|"&amp;$C113&amp;"|"&amp;$B113,EnergyCons!$A$4:$A$5000,0))</f>
        <v>0</v>
      </c>
    </row>
    <row r="114" spans="1:21" x14ac:dyDescent="0.25">
      <c r="A114" s="5" t="str">
        <f t="shared" si="3"/>
        <v>ker|cst</v>
      </c>
      <c r="B114" s="6" t="s">
        <v>875</v>
      </c>
      <c r="C114" s="6" t="s">
        <v>893</v>
      </c>
      <c r="D114" s="5" t="str">
        <f>INDEX(Mapping!$D$5:$D$20,MATCH($C114,Mapping!$A$5:$A$20,0))</f>
        <v>ind</v>
      </c>
      <c r="E114" s="5" t="str">
        <f>INDEX(Mapping!$C$30:$C$37,MATCH($B114,Mapping!$A$30:$A$37,0))</f>
        <v>oil</v>
      </c>
      <c r="F114" s="5" t="str">
        <f>INDEX(Mapping!$D$30:$D$37,MATCH($B114,Mapping!$A$30:$A$37,0))</f>
        <v>oil</v>
      </c>
      <c r="G114" s="5" t="str">
        <f>$B114&amp;"."&amp;IF(INDEX(Mapping!$E$30:$E$37,MATCH($B114,Mapping!$A$30:$A$37,0))="sub",INDEX(Mapping!$F$5:$F$20,MATCH($C114,Mapping!$A$5:$A$20,0)),"all")</f>
        <v>ker.all</v>
      </c>
      <c r="H114" s="5" t="str">
        <f>INDEX(Mapping!$E$5:$E$20,MATCH($C114,Mapping!$A$5:$A$20,0))</f>
        <v>ind</v>
      </c>
      <c r="I114" s="5">
        <f>INDEX(Mapping!$G$30:$G$37,MATCH($B114,Mapping!$A$30:$A$37,0))</f>
        <v>3.7748829655107147E-2</v>
      </c>
      <c r="J114" s="5">
        <f>INDEX(Mapping!$H$30:$H$37,MATCH($B114,Mapping!$A$30:$A$37,0))</f>
        <v>6</v>
      </c>
      <c r="K114" s="5">
        <f>INDEX(Mapping!$H$5:$H$20,MATCH($C114,Mapping!$A$5:$A$20,0))</f>
        <v>15</v>
      </c>
      <c r="L114" s="5">
        <f>INDEX(Mapping!$E$45:$E$58,MATCH($G114,Mapping!$A$45:$A$58,0))</f>
        <v>12</v>
      </c>
      <c r="M114" s="5">
        <f>INDEX(Mapping!$D$62:$D$65,MATCH(INDEX(Mapping!$G$5:$G$20,MATCH($C114,Mapping!$A$5:$A$20,0)),Mapping!$A$62:$A$65,0))</f>
        <v>4</v>
      </c>
      <c r="N114" s="33">
        <f>INDEX(Elasticities!$F$4:$I$200,MATCH("inc|"&amp;$E114&amp;"|"&amp;$D114,Elasticities!$A$4:$A$200,0),MATCH(Settings!$C$6,Elasticities!$F$3:$I$3,0))</f>
        <v>0.8</v>
      </c>
      <c r="O114" s="33">
        <f>INDEX(Elasticities!$F$4:$I$200,MATCH("usg|"&amp;$E114&amp;"|"&amp;$D114,Elasticities!$A$4:$A$200,0),MATCH(Settings!$C$6,Elasticities!$F$3:$I$3,0))</f>
        <v>-0.4</v>
      </c>
      <c r="P114" s="33">
        <f>INDEX(Elasticities!$F$4:$I$200,MATCH("eff|"&amp;$E114&amp;"|"&amp;$D114,Elasticities!$A$4:$A$200,0),MATCH(Settings!$C$6,Elasticities!$F$3:$I$3,0))</f>
        <v>-0.4</v>
      </c>
      <c r="Q114" s="25">
        <f>INDEX(Elasticities!$F$4:$I$200,MATCH("aei|"&amp;$F114&amp;"|"&amp;$D114,Elasticities!$A$4:$A$200,0),MATCH(Settings!$C$6,Elasticities!$F$3:$I$3,0))</f>
        <v>5.0000000000000001E-3</v>
      </c>
      <c r="R114" s="5">
        <f>INDEX(Inputs_prices!$E$5:$E$16,MATCH($G114,Inputs_prices!$A$5:$A$16,0))</f>
        <v>10</v>
      </c>
      <c r="S114" s="25">
        <f>INDEX(Inputs_prices!$Q$5:$Q$16,MATCH($G114,Inputs_prices!$A$5:$A$16,0))</f>
        <v>0.14000000000000001</v>
      </c>
      <c r="T114" s="27">
        <f>INDEX(EF_GHG!$E$4:$E$1000,MATCH(Settings!$C$4&amp;"|"&amp;$B114&amp;"|"&amp;$H114,EF_GHG!$A$4:$A$1000,0))</f>
        <v>6.7793000000000006E-2</v>
      </c>
      <c r="U114" s="44">
        <f>INDEX(EnergyCons!$F$4:$F$5000,MATCH(Settings!$C$4&amp;"|"&amp;Settings!$C$7&amp;"|"&amp;$C114&amp;"|"&amp;$B114,EnergyCons!$A$4:$A$5000,0))</f>
        <v>0</v>
      </c>
    </row>
    <row r="115" spans="1:21" x14ac:dyDescent="0.25">
      <c r="A115" s="5" t="str">
        <f t="shared" si="3"/>
        <v>oop|cst</v>
      </c>
      <c r="B115" s="6" t="s">
        <v>876</v>
      </c>
      <c r="C115" s="6" t="s">
        <v>893</v>
      </c>
      <c r="D115" s="5" t="str">
        <f>INDEX(Mapping!$D$5:$D$20,MATCH($C115,Mapping!$A$5:$A$20,0))</f>
        <v>ind</v>
      </c>
      <c r="E115" s="5" t="str">
        <f>INDEX(Mapping!$C$30:$C$37,MATCH($B115,Mapping!$A$30:$A$37,0))</f>
        <v>oil</v>
      </c>
      <c r="F115" s="5" t="str">
        <f>INDEX(Mapping!$D$30:$D$37,MATCH($B115,Mapping!$A$30:$A$37,0))</f>
        <v>oil</v>
      </c>
      <c r="G115" s="5" t="str">
        <f>$B115&amp;"."&amp;IF(INDEX(Mapping!$E$30:$E$37,MATCH($B115,Mapping!$A$30:$A$37,0))="sub",INDEX(Mapping!$F$5:$F$20,MATCH($C115,Mapping!$A$5:$A$20,0)),"all")</f>
        <v>oop.all</v>
      </c>
      <c r="H115" s="5" t="str">
        <f>INDEX(Mapping!$E$5:$E$20,MATCH($C115,Mapping!$A$5:$A$20,0))</f>
        <v>ind</v>
      </c>
      <c r="I115" s="5">
        <f>INDEX(Mapping!$G$30:$G$37,MATCH($B115,Mapping!$A$30:$A$37,0))</f>
        <v>6.12</v>
      </c>
      <c r="J115" s="5">
        <f>INDEX(Mapping!$H$30:$H$37,MATCH($B115,Mapping!$A$30:$A$37,0))</f>
        <v>7</v>
      </c>
      <c r="K115" s="5">
        <f>INDEX(Mapping!$H$5:$H$20,MATCH($C115,Mapping!$A$5:$A$20,0))</f>
        <v>15</v>
      </c>
      <c r="L115" s="5">
        <f>INDEX(Mapping!$E$45:$E$58,MATCH($G115,Mapping!$A$45:$A$58,0))</f>
        <v>13</v>
      </c>
      <c r="M115" s="5">
        <f>INDEX(Mapping!$D$62:$D$65,MATCH(INDEX(Mapping!$G$5:$G$20,MATCH($C115,Mapping!$A$5:$A$20,0)),Mapping!$A$62:$A$65,0))</f>
        <v>4</v>
      </c>
      <c r="N115" s="33">
        <f>INDEX(Elasticities!$F$4:$I$200,MATCH("inc|"&amp;$E115&amp;"|"&amp;$D115,Elasticities!$A$4:$A$200,0),MATCH(Settings!$C$6,Elasticities!$F$3:$I$3,0))</f>
        <v>0.8</v>
      </c>
      <c r="O115" s="33">
        <f>INDEX(Elasticities!$F$4:$I$200,MATCH("usg|"&amp;$E115&amp;"|"&amp;$D115,Elasticities!$A$4:$A$200,0),MATCH(Settings!$C$6,Elasticities!$F$3:$I$3,0))</f>
        <v>-0.4</v>
      </c>
      <c r="P115" s="33">
        <f>INDEX(Elasticities!$F$4:$I$200,MATCH("eff|"&amp;$E115&amp;"|"&amp;$D115,Elasticities!$A$4:$A$200,0),MATCH(Settings!$C$6,Elasticities!$F$3:$I$3,0))</f>
        <v>-0.4</v>
      </c>
      <c r="Q115" s="25">
        <f>INDEX(Elasticities!$F$4:$I$200,MATCH("aei|"&amp;$F115&amp;"|"&amp;$D115,Elasticities!$A$4:$A$200,0),MATCH(Settings!$C$6,Elasticities!$F$3:$I$3,0))</f>
        <v>5.0000000000000001E-3</v>
      </c>
      <c r="R115" s="5">
        <f>INDEX(Inputs_prices!$E$5:$E$16,MATCH($G115,Inputs_prices!$A$5:$A$16,0))</f>
        <v>11</v>
      </c>
      <c r="S115" s="25">
        <f>INDEX(Inputs_prices!$Q$5:$Q$16,MATCH($G115,Inputs_prices!$A$5:$A$16,0))</f>
        <v>0.14000000000000001</v>
      </c>
      <c r="T115" s="27">
        <f>INDEX(EF_GHG!$E$4:$E$1000,MATCH(Settings!$C$4&amp;"|"&amp;$B115&amp;"|"&amp;$H115,EF_GHG!$A$4:$A$1000,0))</f>
        <v>7.6700000000000004E-2</v>
      </c>
      <c r="U115" s="44">
        <f>INDEX(EnergyCons!$F$4:$F$5000,MATCH(Settings!$C$4&amp;"|"&amp;Settings!$C$7&amp;"|"&amp;$C115&amp;"|"&amp;$B115,EnergyCons!$A$4:$A$5000,0))</f>
        <v>0</v>
      </c>
    </row>
    <row r="116" spans="1:21" x14ac:dyDescent="0.25">
      <c r="A116" s="5" t="str">
        <f t="shared" si="3"/>
        <v>bio|cst</v>
      </c>
      <c r="B116" s="6" t="s">
        <v>877</v>
      </c>
      <c r="C116" s="6" t="s">
        <v>893</v>
      </c>
      <c r="D116" s="5" t="str">
        <f>INDEX(Mapping!$D$5:$D$20,MATCH($C116,Mapping!$A$5:$A$20,0))</f>
        <v>ind</v>
      </c>
      <c r="E116" s="5" t="str">
        <f>INDEX(Mapping!$C$30:$C$37,MATCH($B116,Mapping!$A$30:$A$37,0))</f>
        <v>bio</v>
      </c>
      <c r="F116" s="5" t="str">
        <f>INDEX(Mapping!$D$30:$D$37,MATCH($B116,Mapping!$A$30:$A$37,0))</f>
        <v>bio</v>
      </c>
      <c r="G116" s="5" t="str">
        <f>$B116&amp;"."&amp;IF(INDEX(Mapping!$E$30:$E$37,MATCH($B116,Mapping!$A$30:$A$37,0))="sub",INDEX(Mapping!$F$5:$F$20,MATCH($C116,Mapping!$A$5:$A$20,0)),"all")</f>
        <v>bio.all</v>
      </c>
      <c r="H116" s="5" t="str">
        <f>INDEX(Mapping!$E$5:$E$20,MATCH($C116,Mapping!$A$5:$A$20,0))</f>
        <v>ind</v>
      </c>
      <c r="I116" s="5">
        <f>INDEX(Mapping!$G$30:$G$37,MATCH($B116,Mapping!$A$30:$A$37,0))</f>
        <v>1</v>
      </c>
      <c r="J116" s="5">
        <f>INDEX(Mapping!$H$30:$H$37,MATCH($B116,Mapping!$A$30:$A$37,0))</f>
        <v>8</v>
      </c>
      <c r="K116" s="5">
        <f>INDEX(Mapping!$H$5:$H$20,MATCH($C116,Mapping!$A$5:$A$20,0))</f>
        <v>15</v>
      </c>
      <c r="L116" s="5">
        <f>INDEX(Mapping!$E$45:$E$58,MATCH($G116,Mapping!$A$45:$A$58,0))</f>
        <v>14</v>
      </c>
      <c r="M116" s="5">
        <f>INDEX(Mapping!$D$62:$D$65,MATCH(INDEX(Mapping!$G$5:$G$20,MATCH($C116,Mapping!$A$5:$A$20,0)),Mapping!$A$62:$A$65,0))</f>
        <v>4</v>
      </c>
      <c r="N116" s="33">
        <f>INDEX(Elasticities!$F$4:$I$200,MATCH("inc|"&amp;$E116&amp;"|"&amp;$D116,Elasticities!$A$4:$A$200,0),MATCH(Settings!$C$6,Elasticities!$F$3:$I$3,0))</f>
        <v>0.1</v>
      </c>
      <c r="O116" s="33">
        <f>INDEX(Elasticities!$F$4:$I$200,MATCH("usg|"&amp;$E116&amp;"|"&amp;$D116,Elasticities!$A$4:$A$200,0),MATCH(Settings!$C$6,Elasticities!$F$3:$I$3,0))</f>
        <v>-0.3</v>
      </c>
      <c r="P116" s="33">
        <f>INDEX(Elasticities!$F$4:$I$200,MATCH("eff|"&amp;$E116&amp;"|"&amp;$D116,Elasticities!$A$4:$A$200,0),MATCH(Settings!$C$6,Elasticities!$F$3:$I$3,0))</f>
        <v>-0.2</v>
      </c>
      <c r="Q116" s="25">
        <f>INDEX(Elasticities!$F$4:$I$200,MATCH("aei|"&amp;$F116&amp;"|"&amp;$D116,Elasticities!$A$4:$A$200,0),MATCH(Settings!$C$6,Elasticities!$F$3:$I$3,0))</f>
        <v>5.0000000000000001E-3</v>
      </c>
      <c r="R116" s="5">
        <f>INDEX(Inputs_prices!$E$5:$E$16,MATCH($G116,Inputs_prices!$A$5:$A$16,0))</f>
        <v>12</v>
      </c>
      <c r="S116" s="25">
        <f>INDEX(Inputs_prices!$Q$5:$Q$16,MATCH($G116,Inputs_prices!$A$5:$A$16,0))</f>
        <v>0</v>
      </c>
      <c r="T116" s="27">
        <f>INDEX(EF_GHG!$E$4:$E$1000,MATCH(Settings!$C$4&amp;"|"&amp;$B116&amp;"|"&amp;$H116,EF_GHG!$A$4:$A$1000,0))</f>
        <v>0</v>
      </c>
      <c r="U116" s="44">
        <f>INDEX(EnergyCons!$F$4:$F$5000,MATCH(Settings!$C$4&amp;"|"&amp;Settings!$C$7&amp;"|"&amp;$C116&amp;"|"&amp;$B116,EnergyCons!$A$4:$A$5000,0))</f>
        <v>0</v>
      </c>
    </row>
    <row r="117" spans="1:21" x14ac:dyDescent="0.25">
      <c r="A117" s="5" t="str">
        <f t="shared" si="3"/>
        <v>coa|ftr</v>
      </c>
      <c r="B117" s="6" t="s">
        <v>869</v>
      </c>
      <c r="C117" s="6" t="s">
        <v>894</v>
      </c>
      <c r="D117" s="5" t="str">
        <f>INDEX(Mapping!$D$5:$D$20,MATCH($C117,Mapping!$A$5:$A$20,0))</f>
        <v>ind</v>
      </c>
      <c r="E117" s="5" t="str">
        <f>INDEX(Mapping!$C$30:$C$37,MATCH($B117,Mapping!$A$30:$A$37,0))</f>
        <v>coa</v>
      </c>
      <c r="F117" s="5" t="str">
        <f>INDEX(Mapping!$D$30:$D$37,MATCH($B117,Mapping!$A$30:$A$37,0))</f>
        <v>coa</v>
      </c>
      <c r="G117" s="5" t="str">
        <f>$B117&amp;"."&amp;IF(INDEX(Mapping!$E$30:$E$37,MATCH($B117,Mapping!$A$30:$A$37,0))="sub",INDEX(Mapping!$F$5:$F$20,MATCH($C117,Mapping!$A$5:$A$20,0)),"all")</f>
        <v>coa.ind</v>
      </c>
      <c r="H117" s="5" t="str">
        <f>INDEX(Mapping!$E$5:$E$20,MATCH($C117,Mapping!$A$5:$A$20,0))</f>
        <v>ind</v>
      </c>
      <c r="I117" s="5">
        <f>INDEX(Mapping!$G$30:$G$37,MATCH($B117,Mapping!$A$30:$A$37,0))</f>
        <v>1</v>
      </c>
      <c r="J117" s="5">
        <f>INDEX(Mapping!$H$30:$H$37,MATCH($B117,Mapping!$A$30:$A$37,0))</f>
        <v>1</v>
      </c>
      <c r="K117" s="5">
        <f>INDEX(Mapping!$H$5:$H$20,MATCH($C117,Mapping!$A$5:$A$20,0))</f>
        <v>16</v>
      </c>
      <c r="L117" s="5">
        <f>INDEX(Mapping!$E$45:$E$58,MATCH($G117,Mapping!$A$45:$A$58,0))</f>
        <v>3</v>
      </c>
      <c r="M117" s="5">
        <f>INDEX(Mapping!$D$62:$D$65,MATCH(INDEX(Mapping!$G$5:$G$20,MATCH($C117,Mapping!$A$5:$A$20,0)),Mapping!$A$62:$A$65,0))</f>
        <v>4</v>
      </c>
      <c r="N117" s="33">
        <f>INDEX(Elasticities!$F$4:$I$200,MATCH("inc|"&amp;$E117&amp;"|"&amp;$D117,Elasticities!$A$4:$A$200,0),MATCH(Settings!$C$6,Elasticities!$F$3:$I$3,0))</f>
        <v>0.5</v>
      </c>
      <c r="O117" s="33">
        <f>INDEX(Elasticities!$F$4:$I$200,MATCH("usg|"&amp;$E117&amp;"|"&amp;$D117,Elasticities!$A$4:$A$200,0),MATCH(Settings!$C$6,Elasticities!$F$3:$I$3,0))</f>
        <v>-0.3</v>
      </c>
      <c r="P117" s="33">
        <f>INDEX(Elasticities!$F$4:$I$200,MATCH("eff|"&amp;$E117&amp;"|"&amp;$D117,Elasticities!$A$4:$A$200,0),MATCH(Settings!$C$6,Elasticities!$F$3:$I$3,0))</f>
        <v>-0.4</v>
      </c>
      <c r="Q117" s="25">
        <f>INDEX(Elasticities!$F$4:$I$200,MATCH("aei|"&amp;$F117&amp;"|"&amp;$D117,Elasticities!$A$4:$A$200,0),MATCH(Settings!$C$6,Elasticities!$F$3:$I$3,0))</f>
        <v>5.0000000000000001E-3</v>
      </c>
      <c r="R117" s="5">
        <f>INDEX(Inputs_prices!$E$5:$E$16,MATCH($G117,Inputs_prices!$A$5:$A$16,0))</f>
        <v>3</v>
      </c>
      <c r="S117" s="25">
        <f>INDEX(Inputs_prices!$Q$5:$Q$16,MATCH($G117,Inputs_prices!$A$5:$A$16,0))</f>
        <v>0</v>
      </c>
      <c r="T117" s="27">
        <f>INDEX(EF_GHG!$E$4:$E$1000,MATCH(Settings!$C$4&amp;"|"&amp;$B117&amp;"|"&amp;$H117,EF_GHG!$A$4:$A$1000,0))</f>
        <v>0.1</v>
      </c>
      <c r="U117" s="44">
        <f>INDEX(EnergyCons!$F$4:$F$5000,MATCH(Settings!$C$4&amp;"|"&amp;Settings!$C$7&amp;"|"&amp;$C117&amp;"|"&amp;$B117,EnergyCons!$A$4:$A$5000,0))</f>
        <v>0</v>
      </c>
    </row>
    <row r="118" spans="1:21" x14ac:dyDescent="0.25">
      <c r="A118" s="5" t="str">
        <f t="shared" si="3"/>
        <v>nga|ftr</v>
      </c>
      <c r="B118" s="6" t="s">
        <v>871</v>
      </c>
      <c r="C118" s="6" t="s">
        <v>894</v>
      </c>
      <c r="D118" s="5" t="str">
        <f>INDEX(Mapping!$D$5:$D$20,MATCH($C118,Mapping!$A$5:$A$20,0))</f>
        <v>ind</v>
      </c>
      <c r="E118" s="5" t="str">
        <f>INDEX(Mapping!$C$30:$C$37,MATCH($B118,Mapping!$A$30:$A$37,0))</f>
        <v>nga</v>
      </c>
      <c r="F118" s="5" t="str">
        <f>INDEX(Mapping!$D$30:$D$37,MATCH($B118,Mapping!$A$30:$A$37,0))</f>
        <v>nga</v>
      </c>
      <c r="G118" s="5" t="str">
        <f>$B118&amp;"."&amp;IF(INDEX(Mapping!$E$30:$E$37,MATCH($B118,Mapping!$A$30:$A$37,0))="sub",INDEX(Mapping!$F$5:$F$20,MATCH($C118,Mapping!$A$5:$A$20,0)),"all")</f>
        <v>nga.ind</v>
      </c>
      <c r="H118" s="5" t="str">
        <f>INDEX(Mapping!$E$5:$E$20,MATCH($C118,Mapping!$A$5:$A$20,0))</f>
        <v>ind</v>
      </c>
      <c r="I118" s="5">
        <f>INDEX(Mapping!$G$30:$G$37,MATCH($B118,Mapping!$A$30:$A$37,0))</f>
        <v>1</v>
      </c>
      <c r="J118" s="5">
        <f>INDEX(Mapping!$H$30:$H$37,MATCH($B118,Mapping!$A$30:$A$37,0))</f>
        <v>2</v>
      </c>
      <c r="K118" s="5">
        <f>INDEX(Mapping!$H$5:$H$20,MATCH($C118,Mapping!$A$5:$A$20,0))</f>
        <v>16</v>
      </c>
      <c r="L118" s="5">
        <f>INDEX(Mapping!$E$45:$E$58,MATCH($G118,Mapping!$A$45:$A$58,0))</f>
        <v>6</v>
      </c>
      <c r="M118" s="5">
        <f>INDEX(Mapping!$D$62:$D$65,MATCH(INDEX(Mapping!$G$5:$G$20,MATCH($C118,Mapping!$A$5:$A$20,0)),Mapping!$A$62:$A$65,0))</f>
        <v>4</v>
      </c>
      <c r="N118" s="33">
        <f>INDEX(Elasticities!$F$4:$I$200,MATCH("inc|"&amp;$E118&amp;"|"&amp;$D118,Elasticities!$A$4:$A$200,0),MATCH(Settings!$C$6,Elasticities!$F$3:$I$3,0))</f>
        <v>1</v>
      </c>
      <c r="O118" s="33">
        <f>INDEX(Elasticities!$F$4:$I$200,MATCH("usg|"&amp;$E118&amp;"|"&amp;$D118,Elasticities!$A$4:$A$200,0),MATCH(Settings!$C$6,Elasticities!$F$3:$I$3,0))</f>
        <v>-0.5</v>
      </c>
      <c r="P118" s="33">
        <f>INDEX(Elasticities!$F$4:$I$200,MATCH("eff|"&amp;$E118&amp;"|"&amp;$D118,Elasticities!$A$4:$A$200,0),MATCH(Settings!$C$6,Elasticities!$F$3:$I$3,0))</f>
        <v>-0.5</v>
      </c>
      <c r="Q118" s="25">
        <f>INDEX(Elasticities!$F$4:$I$200,MATCH("aei|"&amp;$F118&amp;"|"&amp;$D118,Elasticities!$A$4:$A$200,0),MATCH(Settings!$C$6,Elasticities!$F$3:$I$3,0))</f>
        <v>0.01</v>
      </c>
      <c r="R118" s="5">
        <f>INDEX(Inputs_prices!$E$5:$E$16,MATCH($G118,Inputs_prices!$A$5:$A$16,0))</f>
        <v>6</v>
      </c>
      <c r="S118" s="25">
        <f>INDEX(Inputs_prices!$Q$5:$Q$16,MATCH($G118,Inputs_prices!$A$5:$A$16,0))</f>
        <v>0</v>
      </c>
      <c r="T118" s="27">
        <f>INDEX(EF_GHG!$E$4:$E$1000,MATCH(Settings!$C$4&amp;"|"&amp;$B118&amp;"|"&amp;$H118,EF_GHG!$A$4:$A$1000,0))</f>
        <v>5.5800000000000002E-2</v>
      </c>
      <c r="U118" s="44">
        <f>INDEX(EnergyCons!$F$4:$F$5000,MATCH(Settings!$C$4&amp;"|"&amp;Settings!$C$7&amp;"|"&amp;$C118&amp;"|"&amp;$B118,EnergyCons!$A$4:$A$5000,0))</f>
        <v>7454.0058294663504</v>
      </c>
    </row>
    <row r="119" spans="1:21" x14ac:dyDescent="0.25">
      <c r="A119" s="5" t="str">
        <f t="shared" si="3"/>
        <v>gso|ftr</v>
      </c>
      <c r="B119" s="6" t="s">
        <v>872</v>
      </c>
      <c r="C119" s="6" t="s">
        <v>894</v>
      </c>
      <c r="D119" s="5" t="str">
        <f>INDEX(Mapping!$D$5:$D$20,MATCH($C119,Mapping!$A$5:$A$20,0))</f>
        <v>ind</v>
      </c>
      <c r="E119" s="5" t="str">
        <f>INDEX(Mapping!$C$30:$C$37,MATCH($B119,Mapping!$A$30:$A$37,0))</f>
        <v>gso</v>
      </c>
      <c r="F119" s="5" t="str">
        <f>INDEX(Mapping!$D$30:$D$37,MATCH($B119,Mapping!$A$30:$A$37,0))</f>
        <v>oil</v>
      </c>
      <c r="G119" s="5" t="str">
        <f>$B119&amp;"."&amp;IF(INDEX(Mapping!$E$30:$E$37,MATCH($B119,Mapping!$A$30:$A$37,0))="sub",INDEX(Mapping!$F$5:$F$20,MATCH($C119,Mapping!$A$5:$A$20,0)),"all")</f>
        <v>gso.all</v>
      </c>
      <c r="H119" s="5" t="str">
        <f>INDEX(Mapping!$E$5:$E$20,MATCH($C119,Mapping!$A$5:$A$20,0))</f>
        <v>ind</v>
      </c>
      <c r="I119" s="5">
        <f>INDEX(Mapping!$G$30:$G$37,MATCH($B119,Mapping!$A$30:$A$37,0))</f>
        <v>3.4969740000000013E-2</v>
      </c>
      <c r="J119" s="5">
        <f>INDEX(Mapping!$H$30:$H$37,MATCH($B119,Mapping!$A$30:$A$37,0))</f>
        <v>3</v>
      </c>
      <c r="K119" s="5">
        <f>INDEX(Mapping!$H$5:$H$20,MATCH($C119,Mapping!$A$5:$A$20,0))</f>
        <v>16</v>
      </c>
      <c r="L119" s="5">
        <f>INDEX(Mapping!$E$45:$E$58,MATCH($G119,Mapping!$A$45:$A$58,0))</f>
        <v>9</v>
      </c>
      <c r="M119" s="5">
        <f>INDEX(Mapping!$D$62:$D$65,MATCH(INDEX(Mapping!$G$5:$G$20,MATCH($C119,Mapping!$A$5:$A$20,0)),Mapping!$A$62:$A$65,0))</f>
        <v>4</v>
      </c>
      <c r="N119" s="33">
        <f>INDEX(Elasticities!$F$4:$I$200,MATCH("inc|"&amp;$E119&amp;"|"&amp;$D119,Elasticities!$A$4:$A$200,0),MATCH(Settings!$C$6,Elasticities!$F$3:$I$3,0))</f>
        <v>0.5</v>
      </c>
      <c r="O119" s="33">
        <f>INDEX(Elasticities!$F$4:$I$200,MATCH("usg|"&amp;$E119&amp;"|"&amp;$D119,Elasticities!$A$4:$A$200,0),MATCH(Settings!$C$6,Elasticities!$F$3:$I$3,0))</f>
        <v>-0.4</v>
      </c>
      <c r="P119" s="33">
        <f>INDEX(Elasticities!$F$4:$I$200,MATCH("eff|"&amp;$E119&amp;"|"&amp;$D119,Elasticities!$A$4:$A$200,0),MATCH(Settings!$C$6,Elasticities!$F$3:$I$3,0))</f>
        <v>-0.7</v>
      </c>
      <c r="Q119" s="25">
        <f>INDEX(Elasticities!$F$4:$I$200,MATCH("aei|"&amp;$F119&amp;"|"&amp;$D119,Elasticities!$A$4:$A$200,0),MATCH(Settings!$C$6,Elasticities!$F$3:$I$3,0))</f>
        <v>5.0000000000000001E-3</v>
      </c>
      <c r="R119" s="5">
        <f>INDEX(Inputs_prices!$E$5:$E$16,MATCH($G119,Inputs_prices!$A$5:$A$16,0))</f>
        <v>7</v>
      </c>
      <c r="S119" s="25">
        <f>INDEX(Inputs_prices!$Q$5:$Q$16,MATCH($G119,Inputs_prices!$A$5:$A$16,0))</f>
        <v>0.14000000000000001</v>
      </c>
      <c r="T119" s="27">
        <f>INDEX(EF_GHG!$E$4:$E$1000,MATCH(Settings!$C$4&amp;"|"&amp;$B119&amp;"|"&amp;$H119,EF_GHG!$A$4:$A$1000,0))</f>
        <v>6.7793000000000006E-2</v>
      </c>
      <c r="U119" s="44">
        <f>INDEX(EnergyCons!$F$4:$F$5000,MATCH(Settings!$C$4&amp;"|"&amp;Settings!$C$7&amp;"|"&amp;$C119&amp;"|"&amp;$B119,EnergyCons!$A$4:$A$5000,0))</f>
        <v>0</v>
      </c>
    </row>
    <row r="120" spans="1:21" x14ac:dyDescent="0.25">
      <c r="A120" s="5" t="str">
        <f t="shared" si="3"/>
        <v>die|ftr</v>
      </c>
      <c r="B120" s="6" t="s">
        <v>873</v>
      </c>
      <c r="C120" s="6" t="s">
        <v>894</v>
      </c>
      <c r="D120" s="5" t="str">
        <f>INDEX(Mapping!$D$5:$D$20,MATCH($C120,Mapping!$A$5:$A$20,0))</f>
        <v>ind</v>
      </c>
      <c r="E120" s="5" t="str">
        <f>INDEX(Mapping!$C$30:$C$37,MATCH($B120,Mapping!$A$30:$A$37,0))</f>
        <v>die</v>
      </c>
      <c r="F120" s="5" t="str">
        <f>INDEX(Mapping!$D$30:$D$37,MATCH($B120,Mapping!$A$30:$A$37,0))</f>
        <v>oil</v>
      </c>
      <c r="G120" s="5" t="str">
        <f>$B120&amp;"."&amp;IF(INDEX(Mapping!$E$30:$E$37,MATCH($B120,Mapping!$A$30:$A$37,0))="sub",INDEX(Mapping!$F$5:$F$20,MATCH($C120,Mapping!$A$5:$A$20,0)),"all")</f>
        <v>die.all</v>
      </c>
      <c r="H120" s="5" t="str">
        <f>INDEX(Mapping!$E$5:$E$20,MATCH($C120,Mapping!$A$5:$A$20,0))</f>
        <v>ind</v>
      </c>
      <c r="I120" s="5">
        <f>INDEX(Mapping!$G$30:$G$37,MATCH($B120,Mapping!$A$30:$A$37,0))</f>
        <v>3.7295190000000013E-2</v>
      </c>
      <c r="J120" s="5">
        <f>INDEX(Mapping!$H$30:$H$37,MATCH($B120,Mapping!$A$30:$A$37,0))</f>
        <v>4</v>
      </c>
      <c r="K120" s="5">
        <f>INDEX(Mapping!$H$5:$H$20,MATCH($C120,Mapping!$A$5:$A$20,0))</f>
        <v>16</v>
      </c>
      <c r="L120" s="5">
        <f>INDEX(Mapping!$E$45:$E$58,MATCH($G120,Mapping!$A$45:$A$58,0))</f>
        <v>10</v>
      </c>
      <c r="M120" s="5">
        <f>INDEX(Mapping!$D$62:$D$65,MATCH(INDEX(Mapping!$G$5:$G$20,MATCH($C120,Mapping!$A$5:$A$20,0)),Mapping!$A$62:$A$65,0))</f>
        <v>4</v>
      </c>
      <c r="N120" s="33">
        <f>INDEX(Elasticities!$F$4:$I$200,MATCH("inc|"&amp;$E120&amp;"|"&amp;$D120,Elasticities!$A$4:$A$200,0),MATCH(Settings!$C$6,Elasticities!$F$3:$I$3,0))</f>
        <v>0.5</v>
      </c>
      <c r="O120" s="33">
        <f>INDEX(Elasticities!$F$4:$I$200,MATCH("usg|"&amp;$E120&amp;"|"&amp;$D120,Elasticities!$A$4:$A$200,0),MATCH(Settings!$C$6,Elasticities!$F$3:$I$3,0))</f>
        <v>-0.7</v>
      </c>
      <c r="P120" s="33">
        <f>INDEX(Elasticities!$F$4:$I$200,MATCH("eff|"&amp;$E120&amp;"|"&amp;$D120,Elasticities!$A$4:$A$200,0),MATCH(Settings!$C$6,Elasticities!$F$3:$I$3,0))</f>
        <v>-1.2</v>
      </c>
      <c r="Q120" s="25">
        <f>INDEX(Elasticities!$F$4:$I$200,MATCH("aei|"&amp;$F120&amp;"|"&amp;$D120,Elasticities!$A$4:$A$200,0),MATCH(Settings!$C$6,Elasticities!$F$3:$I$3,0))</f>
        <v>5.0000000000000001E-3</v>
      </c>
      <c r="R120" s="5">
        <f>INDEX(Inputs_prices!$E$5:$E$16,MATCH($G120,Inputs_prices!$A$5:$A$16,0))</f>
        <v>8</v>
      </c>
      <c r="S120" s="25">
        <f>INDEX(Inputs_prices!$Q$5:$Q$16,MATCH($G120,Inputs_prices!$A$5:$A$16,0))</f>
        <v>0.14000000000000001</v>
      </c>
      <c r="T120" s="27">
        <f>INDEX(EF_GHG!$E$4:$E$1000,MATCH(Settings!$C$4&amp;"|"&amp;$B120&amp;"|"&amp;$H120,EF_GHG!$A$4:$A$1000,0))</f>
        <v>7.1844999999999992E-2</v>
      </c>
      <c r="U120" s="44">
        <f>INDEX(EnergyCons!$F$4:$F$5000,MATCH(Settings!$C$4&amp;"|"&amp;Settings!$C$7&amp;"|"&amp;$C120&amp;"|"&amp;$B120,EnergyCons!$A$4:$A$5000,0))</f>
        <v>824.80009356756102</v>
      </c>
    </row>
    <row r="121" spans="1:21" x14ac:dyDescent="0.25">
      <c r="A121" s="5" t="str">
        <f t="shared" si="3"/>
        <v>lpg|ftr</v>
      </c>
      <c r="B121" s="6" t="s">
        <v>874</v>
      </c>
      <c r="C121" s="6" t="s">
        <v>894</v>
      </c>
      <c r="D121" s="5" t="str">
        <f>INDEX(Mapping!$D$5:$D$20,MATCH($C121,Mapping!$A$5:$A$20,0))</f>
        <v>ind</v>
      </c>
      <c r="E121" s="5" t="str">
        <f>INDEX(Mapping!$C$30:$C$37,MATCH($B121,Mapping!$A$30:$A$37,0))</f>
        <v>oil</v>
      </c>
      <c r="F121" s="5" t="str">
        <f>INDEX(Mapping!$D$30:$D$37,MATCH($B121,Mapping!$A$30:$A$37,0))</f>
        <v>oil</v>
      </c>
      <c r="G121" s="5" t="str">
        <f>$B121&amp;"."&amp;IF(INDEX(Mapping!$E$30:$E$37,MATCH($B121,Mapping!$A$30:$A$37,0))="sub",INDEX(Mapping!$F$5:$F$20,MATCH($C121,Mapping!$A$5:$A$20,0)),"all")</f>
        <v>lpg.all</v>
      </c>
      <c r="H121" s="5" t="str">
        <f>INDEX(Mapping!$E$5:$E$20,MATCH($C121,Mapping!$A$5:$A$20,0))</f>
        <v>ind</v>
      </c>
      <c r="I121" s="5">
        <f>INDEX(Mapping!$G$30:$G$37,MATCH($B121,Mapping!$A$30:$A$37,0))</f>
        <v>2.5779688544951249E-2</v>
      </c>
      <c r="J121" s="5">
        <f>INDEX(Mapping!$H$30:$H$37,MATCH($B121,Mapping!$A$30:$A$37,0))</f>
        <v>5</v>
      </c>
      <c r="K121" s="5">
        <f>INDEX(Mapping!$H$5:$H$20,MATCH($C121,Mapping!$A$5:$A$20,0))</f>
        <v>16</v>
      </c>
      <c r="L121" s="5">
        <f>INDEX(Mapping!$E$45:$E$58,MATCH($G121,Mapping!$A$45:$A$58,0))</f>
        <v>11</v>
      </c>
      <c r="M121" s="5">
        <f>INDEX(Mapping!$D$62:$D$65,MATCH(INDEX(Mapping!$G$5:$G$20,MATCH($C121,Mapping!$A$5:$A$20,0)),Mapping!$A$62:$A$65,0))</f>
        <v>4</v>
      </c>
      <c r="N121" s="33">
        <f>INDEX(Elasticities!$F$4:$I$200,MATCH("inc|"&amp;$E121&amp;"|"&amp;$D121,Elasticities!$A$4:$A$200,0),MATCH(Settings!$C$6,Elasticities!$F$3:$I$3,0))</f>
        <v>0.8</v>
      </c>
      <c r="O121" s="33">
        <f>INDEX(Elasticities!$F$4:$I$200,MATCH("usg|"&amp;$E121&amp;"|"&amp;$D121,Elasticities!$A$4:$A$200,0),MATCH(Settings!$C$6,Elasticities!$F$3:$I$3,0))</f>
        <v>-0.4</v>
      </c>
      <c r="P121" s="33">
        <f>INDEX(Elasticities!$F$4:$I$200,MATCH("eff|"&amp;$E121&amp;"|"&amp;$D121,Elasticities!$A$4:$A$200,0),MATCH(Settings!$C$6,Elasticities!$F$3:$I$3,0))</f>
        <v>-0.4</v>
      </c>
      <c r="Q121" s="25">
        <f>INDEX(Elasticities!$F$4:$I$200,MATCH("aei|"&amp;$F121&amp;"|"&amp;$D121,Elasticities!$A$4:$A$200,0),MATCH(Settings!$C$6,Elasticities!$F$3:$I$3,0))</f>
        <v>5.0000000000000001E-3</v>
      </c>
      <c r="R121" s="5">
        <f>INDEX(Inputs_prices!$E$5:$E$16,MATCH($G121,Inputs_prices!$A$5:$A$16,0))</f>
        <v>9</v>
      </c>
      <c r="S121" s="25">
        <f>INDEX(Inputs_prices!$Q$5:$Q$16,MATCH($G121,Inputs_prices!$A$5:$A$16,0))</f>
        <v>0.14000000000000001</v>
      </c>
      <c r="T121" s="27">
        <f>INDEX(EF_GHG!$E$4:$E$1000,MATCH(Settings!$C$4&amp;"|"&amp;$B121&amp;"|"&amp;$H121,EF_GHG!$A$4:$A$1000,0))</f>
        <v>6.8599999999999994E-2</v>
      </c>
      <c r="U121" s="44">
        <f>INDEX(EnergyCons!$F$4:$F$5000,MATCH(Settings!$C$4&amp;"|"&amp;Settings!$C$7&amp;"|"&amp;$C121&amp;"|"&amp;$B121,EnergyCons!$A$4:$A$5000,0))</f>
        <v>2465.7623559048998</v>
      </c>
    </row>
    <row r="122" spans="1:21" x14ac:dyDescent="0.25">
      <c r="A122" s="5" t="str">
        <f t="shared" si="3"/>
        <v>ker|ftr</v>
      </c>
      <c r="B122" s="6" t="s">
        <v>875</v>
      </c>
      <c r="C122" s="6" t="s">
        <v>894</v>
      </c>
      <c r="D122" s="5" t="str">
        <f>INDEX(Mapping!$D$5:$D$20,MATCH($C122,Mapping!$A$5:$A$20,0))</f>
        <v>ind</v>
      </c>
      <c r="E122" s="5" t="str">
        <f>INDEX(Mapping!$C$30:$C$37,MATCH($B122,Mapping!$A$30:$A$37,0))</f>
        <v>oil</v>
      </c>
      <c r="F122" s="5" t="str">
        <f>INDEX(Mapping!$D$30:$D$37,MATCH($B122,Mapping!$A$30:$A$37,0))</f>
        <v>oil</v>
      </c>
      <c r="G122" s="5" t="str">
        <f>$B122&amp;"."&amp;IF(INDEX(Mapping!$E$30:$E$37,MATCH($B122,Mapping!$A$30:$A$37,0))="sub",INDEX(Mapping!$F$5:$F$20,MATCH($C122,Mapping!$A$5:$A$20,0)),"all")</f>
        <v>ker.all</v>
      </c>
      <c r="H122" s="5" t="str">
        <f>INDEX(Mapping!$E$5:$E$20,MATCH($C122,Mapping!$A$5:$A$20,0))</f>
        <v>ind</v>
      </c>
      <c r="I122" s="5">
        <f>INDEX(Mapping!$G$30:$G$37,MATCH($B122,Mapping!$A$30:$A$37,0))</f>
        <v>3.7748829655107147E-2</v>
      </c>
      <c r="J122" s="5">
        <f>INDEX(Mapping!$H$30:$H$37,MATCH($B122,Mapping!$A$30:$A$37,0))</f>
        <v>6</v>
      </c>
      <c r="K122" s="5">
        <f>INDEX(Mapping!$H$5:$H$20,MATCH($C122,Mapping!$A$5:$A$20,0))</f>
        <v>16</v>
      </c>
      <c r="L122" s="5">
        <f>INDEX(Mapping!$E$45:$E$58,MATCH($G122,Mapping!$A$45:$A$58,0))</f>
        <v>12</v>
      </c>
      <c r="M122" s="5">
        <f>INDEX(Mapping!$D$62:$D$65,MATCH(INDEX(Mapping!$G$5:$G$20,MATCH($C122,Mapping!$A$5:$A$20,0)),Mapping!$A$62:$A$65,0))</f>
        <v>4</v>
      </c>
      <c r="N122" s="33">
        <f>INDEX(Elasticities!$F$4:$I$200,MATCH("inc|"&amp;$E122&amp;"|"&amp;$D122,Elasticities!$A$4:$A$200,0),MATCH(Settings!$C$6,Elasticities!$F$3:$I$3,0))</f>
        <v>0.8</v>
      </c>
      <c r="O122" s="33">
        <f>INDEX(Elasticities!$F$4:$I$200,MATCH("usg|"&amp;$E122&amp;"|"&amp;$D122,Elasticities!$A$4:$A$200,0),MATCH(Settings!$C$6,Elasticities!$F$3:$I$3,0))</f>
        <v>-0.4</v>
      </c>
      <c r="P122" s="33">
        <f>INDEX(Elasticities!$F$4:$I$200,MATCH("eff|"&amp;$E122&amp;"|"&amp;$D122,Elasticities!$A$4:$A$200,0),MATCH(Settings!$C$6,Elasticities!$F$3:$I$3,0))</f>
        <v>-0.4</v>
      </c>
      <c r="Q122" s="25">
        <f>INDEX(Elasticities!$F$4:$I$200,MATCH("aei|"&amp;$F122&amp;"|"&amp;$D122,Elasticities!$A$4:$A$200,0),MATCH(Settings!$C$6,Elasticities!$F$3:$I$3,0))</f>
        <v>5.0000000000000001E-3</v>
      </c>
      <c r="R122" s="5">
        <f>INDEX(Inputs_prices!$E$5:$E$16,MATCH($G122,Inputs_prices!$A$5:$A$16,0))</f>
        <v>10</v>
      </c>
      <c r="S122" s="25">
        <f>INDEX(Inputs_prices!$Q$5:$Q$16,MATCH($G122,Inputs_prices!$A$5:$A$16,0))</f>
        <v>0.14000000000000001</v>
      </c>
      <c r="T122" s="27">
        <f>INDEX(EF_GHG!$E$4:$E$1000,MATCH(Settings!$C$4&amp;"|"&amp;$B122&amp;"|"&amp;$H122,EF_GHG!$A$4:$A$1000,0))</f>
        <v>6.7793000000000006E-2</v>
      </c>
      <c r="U122" s="44">
        <f>INDEX(EnergyCons!$F$4:$F$5000,MATCH(Settings!$C$4&amp;"|"&amp;Settings!$C$7&amp;"|"&amp;$C122&amp;"|"&amp;$B122,EnergyCons!$A$4:$A$5000,0))</f>
        <v>0</v>
      </c>
    </row>
    <row r="123" spans="1:21" x14ac:dyDescent="0.25">
      <c r="A123" s="5" t="str">
        <f t="shared" si="3"/>
        <v>oop|ftr</v>
      </c>
      <c r="B123" s="6" t="s">
        <v>876</v>
      </c>
      <c r="C123" s="6" t="s">
        <v>894</v>
      </c>
      <c r="D123" s="5" t="str">
        <f>INDEX(Mapping!$D$5:$D$20,MATCH($C123,Mapping!$A$5:$A$20,0))</f>
        <v>ind</v>
      </c>
      <c r="E123" s="5" t="str">
        <f>INDEX(Mapping!$C$30:$C$37,MATCH($B123,Mapping!$A$30:$A$37,0))</f>
        <v>oil</v>
      </c>
      <c r="F123" s="5" t="str">
        <f>INDEX(Mapping!$D$30:$D$37,MATCH($B123,Mapping!$A$30:$A$37,0))</f>
        <v>oil</v>
      </c>
      <c r="G123" s="5" t="str">
        <f>$B123&amp;"."&amp;IF(INDEX(Mapping!$E$30:$E$37,MATCH($B123,Mapping!$A$30:$A$37,0))="sub",INDEX(Mapping!$F$5:$F$20,MATCH($C123,Mapping!$A$5:$A$20,0)),"all")</f>
        <v>oop.all</v>
      </c>
      <c r="H123" s="5" t="str">
        <f>INDEX(Mapping!$E$5:$E$20,MATCH($C123,Mapping!$A$5:$A$20,0))</f>
        <v>ind</v>
      </c>
      <c r="I123" s="5">
        <f>INDEX(Mapping!$G$30:$G$37,MATCH($B123,Mapping!$A$30:$A$37,0))</f>
        <v>6.12</v>
      </c>
      <c r="J123" s="5">
        <f>INDEX(Mapping!$H$30:$H$37,MATCH($B123,Mapping!$A$30:$A$37,0))</f>
        <v>7</v>
      </c>
      <c r="K123" s="5">
        <f>INDEX(Mapping!$H$5:$H$20,MATCH($C123,Mapping!$A$5:$A$20,0))</f>
        <v>16</v>
      </c>
      <c r="L123" s="5">
        <f>INDEX(Mapping!$E$45:$E$58,MATCH($G123,Mapping!$A$45:$A$58,0))</f>
        <v>13</v>
      </c>
      <c r="M123" s="5">
        <f>INDEX(Mapping!$D$62:$D$65,MATCH(INDEX(Mapping!$G$5:$G$20,MATCH($C123,Mapping!$A$5:$A$20,0)),Mapping!$A$62:$A$65,0))</f>
        <v>4</v>
      </c>
      <c r="N123" s="33">
        <f>INDEX(Elasticities!$F$4:$I$200,MATCH("inc|"&amp;$E123&amp;"|"&amp;$D123,Elasticities!$A$4:$A$200,0),MATCH(Settings!$C$6,Elasticities!$F$3:$I$3,0))</f>
        <v>0.8</v>
      </c>
      <c r="O123" s="33">
        <f>INDEX(Elasticities!$F$4:$I$200,MATCH("usg|"&amp;$E123&amp;"|"&amp;$D123,Elasticities!$A$4:$A$200,0),MATCH(Settings!$C$6,Elasticities!$F$3:$I$3,0))</f>
        <v>-0.4</v>
      </c>
      <c r="P123" s="33">
        <f>INDEX(Elasticities!$F$4:$I$200,MATCH("eff|"&amp;$E123&amp;"|"&amp;$D123,Elasticities!$A$4:$A$200,0),MATCH(Settings!$C$6,Elasticities!$F$3:$I$3,0))</f>
        <v>-0.4</v>
      </c>
      <c r="Q123" s="25">
        <f>INDEX(Elasticities!$F$4:$I$200,MATCH("aei|"&amp;$F123&amp;"|"&amp;$D123,Elasticities!$A$4:$A$200,0),MATCH(Settings!$C$6,Elasticities!$F$3:$I$3,0))</f>
        <v>5.0000000000000001E-3</v>
      </c>
      <c r="R123" s="5">
        <f>INDEX(Inputs_prices!$E$5:$E$16,MATCH($G123,Inputs_prices!$A$5:$A$16,0))</f>
        <v>11</v>
      </c>
      <c r="S123" s="25">
        <f>INDEX(Inputs_prices!$Q$5:$Q$16,MATCH($G123,Inputs_prices!$A$5:$A$16,0))</f>
        <v>0.14000000000000001</v>
      </c>
      <c r="T123" s="27">
        <f>INDEX(EF_GHG!$E$4:$E$1000,MATCH(Settings!$C$4&amp;"|"&amp;$B123&amp;"|"&amp;$H123,EF_GHG!$A$4:$A$1000,0))</f>
        <v>7.6700000000000004E-2</v>
      </c>
      <c r="U123" s="44">
        <f>INDEX(EnergyCons!$F$4:$F$5000,MATCH(Settings!$C$4&amp;"|"&amp;Settings!$C$7&amp;"|"&amp;$C123&amp;"|"&amp;$B123,EnergyCons!$A$4:$A$5000,0))</f>
        <v>293.09921221965601</v>
      </c>
    </row>
    <row r="124" spans="1:21" x14ac:dyDescent="0.25">
      <c r="A124" s="5" t="str">
        <f t="shared" si="3"/>
        <v>bio|ftr</v>
      </c>
      <c r="B124" s="6" t="s">
        <v>877</v>
      </c>
      <c r="C124" s="6" t="s">
        <v>894</v>
      </c>
      <c r="D124" s="5" t="str">
        <f>INDEX(Mapping!$D$5:$D$20,MATCH($C124,Mapping!$A$5:$A$20,0))</f>
        <v>ind</v>
      </c>
      <c r="E124" s="5" t="str">
        <f>INDEX(Mapping!$C$30:$C$37,MATCH($B124,Mapping!$A$30:$A$37,0))</f>
        <v>bio</v>
      </c>
      <c r="F124" s="5" t="str">
        <f>INDEX(Mapping!$D$30:$D$37,MATCH($B124,Mapping!$A$30:$A$37,0))</f>
        <v>bio</v>
      </c>
      <c r="G124" s="5" t="str">
        <f>$B124&amp;"."&amp;IF(INDEX(Mapping!$E$30:$E$37,MATCH($B124,Mapping!$A$30:$A$37,0))="sub",INDEX(Mapping!$F$5:$F$20,MATCH($C124,Mapping!$A$5:$A$20,0)),"all")</f>
        <v>bio.all</v>
      </c>
      <c r="H124" s="5" t="str">
        <f>INDEX(Mapping!$E$5:$E$20,MATCH($C124,Mapping!$A$5:$A$20,0))</f>
        <v>ind</v>
      </c>
      <c r="I124" s="5">
        <f>INDEX(Mapping!$G$30:$G$37,MATCH($B124,Mapping!$A$30:$A$37,0))</f>
        <v>1</v>
      </c>
      <c r="J124" s="5">
        <f>INDEX(Mapping!$H$30:$H$37,MATCH($B124,Mapping!$A$30:$A$37,0))</f>
        <v>8</v>
      </c>
      <c r="K124" s="5">
        <f>INDEX(Mapping!$H$5:$H$20,MATCH($C124,Mapping!$A$5:$A$20,0))</f>
        <v>16</v>
      </c>
      <c r="L124" s="5">
        <f>INDEX(Mapping!$E$45:$E$58,MATCH($G124,Mapping!$A$45:$A$58,0))</f>
        <v>14</v>
      </c>
      <c r="M124" s="5">
        <f>INDEX(Mapping!$D$62:$D$65,MATCH(INDEX(Mapping!$G$5:$G$20,MATCH($C124,Mapping!$A$5:$A$20,0)),Mapping!$A$62:$A$65,0))</f>
        <v>4</v>
      </c>
      <c r="N124" s="33">
        <f>INDEX(Elasticities!$F$4:$I$200,MATCH("inc|"&amp;$E124&amp;"|"&amp;$D124,Elasticities!$A$4:$A$200,0),MATCH(Settings!$C$6,Elasticities!$F$3:$I$3,0))</f>
        <v>0.1</v>
      </c>
      <c r="O124" s="33">
        <f>INDEX(Elasticities!$F$4:$I$200,MATCH("usg|"&amp;$E124&amp;"|"&amp;$D124,Elasticities!$A$4:$A$200,0),MATCH(Settings!$C$6,Elasticities!$F$3:$I$3,0))</f>
        <v>-0.3</v>
      </c>
      <c r="P124" s="33">
        <f>INDEX(Elasticities!$F$4:$I$200,MATCH("eff|"&amp;$E124&amp;"|"&amp;$D124,Elasticities!$A$4:$A$200,0),MATCH(Settings!$C$6,Elasticities!$F$3:$I$3,0))</f>
        <v>-0.2</v>
      </c>
      <c r="Q124" s="25">
        <f>INDEX(Elasticities!$F$4:$I$200,MATCH("aei|"&amp;$F124&amp;"|"&amp;$D124,Elasticities!$A$4:$A$200,0),MATCH(Settings!$C$6,Elasticities!$F$3:$I$3,0))</f>
        <v>5.0000000000000001E-3</v>
      </c>
      <c r="R124" s="5">
        <f>INDEX(Inputs_prices!$E$5:$E$16,MATCH($G124,Inputs_prices!$A$5:$A$16,0))</f>
        <v>12</v>
      </c>
      <c r="S124" s="25">
        <f>INDEX(Inputs_prices!$Q$5:$Q$16,MATCH($G124,Inputs_prices!$A$5:$A$16,0))</f>
        <v>0</v>
      </c>
      <c r="T124" s="27">
        <f>INDEX(EF_GHG!$E$4:$E$1000,MATCH(Settings!$C$4&amp;"|"&amp;$B124&amp;"|"&amp;$H124,EF_GHG!$A$4:$A$1000,0))</f>
        <v>0</v>
      </c>
      <c r="U124" s="44">
        <f>INDEX(EnergyCons!$F$4:$F$5000,MATCH(Settings!$C$4&amp;"|"&amp;Settings!$C$7&amp;"|"&amp;$C124&amp;"|"&amp;$B124,EnergyCons!$A$4:$A$5000,0))</f>
        <v>0</v>
      </c>
    </row>
    <row r="125" spans="1:21" x14ac:dyDescent="0.25">
      <c r="A125" s="5" t="str">
        <f t="shared" si="3"/>
        <v>coa|oen</v>
      </c>
      <c r="B125" s="6" t="s">
        <v>869</v>
      </c>
      <c r="C125" s="6" t="s">
        <v>895</v>
      </c>
      <c r="D125" s="5" t="str">
        <f>INDEX(Mapping!$D$5:$D$20,MATCH($C125,Mapping!$A$5:$A$20,0))</f>
        <v>ind</v>
      </c>
      <c r="E125" s="5" t="str">
        <f>INDEX(Mapping!$C$30:$C$37,MATCH($B125,Mapping!$A$30:$A$37,0))</f>
        <v>coa</v>
      </c>
      <c r="F125" s="5" t="str">
        <f>INDEX(Mapping!$D$30:$D$37,MATCH($B125,Mapping!$A$30:$A$37,0))</f>
        <v>coa</v>
      </c>
      <c r="G125" s="5" t="str">
        <f>$B125&amp;"."&amp;IF(INDEX(Mapping!$E$30:$E$37,MATCH($B125,Mapping!$A$30:$A$37,0))="sub",INDEX(Mapping!$F$5:$F$20,MATCH($C125,Mapping!$A$5:$A$20,0)),"all")</f>
        <v>coa.ind</v>
      </c>
      <c r="H125" s="5" t="str">
        <f>INDEX(Mapping!$E$5:$E$20,MATCH($C125,Mapping!$A$5:$A$20,0))</f>
        <v>ind</v>
      </c>
      <c r="I125" s="5">
        <f>INDEX(Mapping!$G$30:$G$37,MATCH($B125,Mapping!$A$30:$A$37,0))</f>
        <v>1</v>
      </c>
      <c r="J125" s="5">
        <f>INDEX(Mapping!$H$30:$H$37,MATCH($B125,Mapping!$A$30:$A$37,0))</f>
        <v>1</v>
      </c>
      <c r="K125" s="5">
        <f>INDEX(Mapping!$H$5:$H$20,MATCH($C125,Mapping!$A$5:$A$20,0))</f>
        <v>17</v>
      </c>
      <c r="L125" s="5">
        <f>INDEX(Mapping!$E$45:$E$58,MATCH($G125,Mapping!$A$45:$A$58,0))</f>
        <v>3</v>
      </c>
      <c r="M125" s="5">
        <f>INDEX(Mapping!$D$62:$D$65,MATCH(INDEX(Mapping!$G$5:$G$20,MATCH($C125,Mapping!$A$5:$A$20,0)),Mapping!$A$62:$A$65,0))</f>
        <v>4</v>
      </c>
      <c r="N125" s="33">
        <f>INDEX(Elasticities!$F$4:$I$200,MATCH("inc|"&amp;$E125&amp;"|"&amp;$D125,Elasticities!$A$4:$A$200,0),MATCH(Settings!$C$6,Elasticities!$F$3:$I$3,0))</f>
        <v>0.5</v>
      </c>
      <c r="O125" s="33">
        <f>INDEX(Elasticities!$F$4:$I$200,MATCH("usg|"&amp;$E125&amp;"|"&amp;$D125,Elasticities!$A$4:$A$200,0),MATCH(Settings!$C$6,Elasticities!$F$3:$I$3,0))</f>
        <v>-0.3</v>
      </c>
      <c r="P125" s="33">
        <f>INDEX(Elasticities!$F$4:$I$200,MATCH("eff|"&amp;$E125&amp;"|"&amp;$D125,Elasticities!$A$4:$A$200,0),MATCH(Settings!$C$6,Elasticities!$F$3:$I$3,0))</f>
        <v>-0.4</v>
      </c>
      <c r="Q125" s="25">
        <f>INDEX(Elasticities!$F$4:$I$200,MATCH("aei|"&amp;$F125&amp;"|"&amp;$D125,Elasticities!$A$4:$A$200,0),MATCH(Settings!$C$6,Elasticities!$F$3:$I$3,0))</f>
        <v>5.0000000000000001E-3</v>
      </c>
      <c r="R125" s="5">
        <f>INDEX(Inputs_prices!$E$5:$E$16,MATCH($G125,Inputs_prices!$A$5:$A$16,0))</f>
        <v>3</v>
      </c>
      <c r="S125" s="25">
        <f>INDEX(Inputs_prices!$Q$5:$Q$16,MATCH($G125,Inputs_prices!$A$5:$A$16,0))</f>
        <v>0</v>
      </c>
      <c r="T125" s="27">
        <f>INDEX(EF_GHG!$E$4:$E$1000,MATCH(Settings!$C$4&amp;"|"&amp;$B125&amp;"|"&amp;$H125,EF_GHG!$A$4:$A$1000,0))</f>
        <v>0.1</v>
      </c>
      <c r="U125" s="44">
        <f>INDEX(EnergyCons!$F$4:$F$5000,MATCH(Settings!$C$4&amp;"|"&amp;Settings!$C$7&amp;"|"&amp;$C125&amp;"|"&amp;$B125,EnergyCons!$A$4:$A$5000,0))</f>
        <v>0</v>
      </c>
    </row>
    <row r="126" spans="1:21" x14ac:dyDescent="0.25">
      <c r="A126" s="5" t="str">
        <f t="shared" si="3"/>
        <v>nga|oen</v>
      </c>
      <c r="B126" s="6" t="s">
        <v>871</v>
      </c>
      <c r="C126" s="6" t="s">
        <v>895</v>
      </c>
      <c r="D126" s="5" t="str">
        <f>INDEX(Mapping!$D$5:$D$20,MATCH($C126,Mapping!$A$5:$A$20,0))</f>
        <v>ind</v>
      </c>
      <c r="E126" s="5" t="str">
        <f>INDEX(Mapping!$C$30:$C$37,MATCH($B126,Mapping!$A$30:$A$37,0))</f>
        <v>nga</v>
      </c>
      <c r="F126" s="5" t="str">
        <f>INDEX(Mapping!$D$30:$D$37,MATCH($B126,Mapping!$A$30:$A$37,0))</f>
        <v>nga</v>
      </c>
      <c r="G126" s="5" t="str">
        <f>$B126&amp;"."&amp;IF(INDEX(Mapping!$E$30:$E$37,MATCH($B126,Mapping!$A$30:$A$37,0))="sub",INDEX(Mapping!$F$5:$F$20,MATCH($C126,Mapping!$A$5:$A$20,0)),"all")</f>
        <v>nga.ind</v>
      </c>
      <c r="H126" s="5" t="str">
        <f>INDEX(Mapping!$E$5:$E$20,MATCH($C126,Mapping!$A$5:$A$20,0))</f>
        <v>ind</v>
      </c>
      <c r="I126" s="5">
        <f>INDEX(Mapping!$G$30:$G$37,MATCH($B126,Mapping!$A$30:$A$37,0))</f>
        <v>1</v>
      </c>
      <c r="J126" s="5">
        <f>INDEX(Mapping!$H$30:$H$37,MATCH($B126,Mapping!$A$30:$A$37,0))</f>
        <v>2</v>
      </c>
      <c r="K126" s="5">
        <f>INDEX(Mapping!$H$5:$H$20,MATCH($C126,Mapping!$A$5:$A$20,0))</f>
        <v>17</v>
      </c>
      <c r="L126" s="5">
        <f>INDEX(Mapping!$E$45:$E$58,MATCH($G126,Mapping!$A$45:$A$58,0))</f>
        <v>6</v>
      </c>
      <c r="M126" s="5">
        <f>INDEX(Mapping!$D$62:$D$65,MATCH(INDEX(Mapping!$G$5:$G$20,MATCH($C126,Mapping!$A$5:$A$20,0)),Mapping!$A$62:$A$65,0))</f>
        <v>4</v>
      </c>
      <c r="N126" s="33">
        <f>INDEX(Elasticities!$F$4:$I$200,MATCH("inc|"&amp;$E126&amp;"|"&amp;$D126,Elasticities!$A$4:$A$200,0),MATCH(Settings!$C$6,Elasticities!$F$3:$I$3,0))</f>
        <v>1</v>
      </c>
      <c r="O126" s="33">
        <f>INDEX(Elasticities!$F$4:$I$200,MATCH("usg|"&amp;$E126&amp;"|"&amp;$D126,Elasticities!$A$4:$A$200,0),MATCH(Settings!$C$6,Elasticities!$F$3:$I$3,0))</f>
        <v>-0.5</v>
      </c>
      <c r="P126" s="33">
        <f>INDEX(Elasticities!$F$4:$I$200,MATCH("eff|"&amp;$E126&amp;"|"&amp;$D126,Elasticities!$A$4:$A$200,0),MATCH(Settings!$C$6,Elasticities!$F$3:$I$3,0))</f>
        <v>-0.5</v>
      </c>
      <c r="Q126" s="25">
        <f>INDEX(Elasticities!$F$4:$I$200,MATCH("aei|"&amp;$F126&amp;"|"&amp;$D126,Elasticities!$A$4:$A$200,0),MATCH(Settings!$C$6,Elasticities!$F$3:$I$3,0))</f>
        <v>0.01</v>
      </c>
      <c r="R126" s="5">
        <f>INDEX(Inputs_prices!$E$5:$E$16,MATCH($G126,Inputs_prices!$A$5:$A$16,0))</f>
        <v>6</v>
      </c>
      <c r="S126" s="25">
        <f>INDEX(Inputs_prices!$Q$5:$Q$16,MATCH($G126,Inputs_prices!$A$5:$A$16,0))</f>
        <v>0</v>
      </c>
      <c r="T126" s="27">
        <f>INDEX(EF_GHG!$E$4:$E$1000,MATCH(Settings!$C$4&amp;"|"&amp;$B126&amp;"|"&amp;$H126,EF_GHG!$A$4:$A$1000,0))</f>
        <v>5.5800000000000002E-2</v>
      </c>
      <c r="U126" s="44">
        <f>INDEX(EnergyCons!$F$4:$F$5000,MATCH(Settings!$C$4&amp;"|"&amp;Settings!$C$7&amp;"|"&amp;$C126&amp;"|"&amp;$B126,EnergyCons!$A$4:$A$5000,0))</f>
        <v>0</v>
      </c>
    </row>
    <row r="127" spans="1:21" x14ac:dyDescent="0.25">
      <c r="A127" s="5" t="str">
        <f t="shared" si="3"/>
        <v>gso|oen</v>
      </c>
      <c r="B127" s="6" t="s">
        <v>872</v>
      </c>
      <c r="C127" s="6" t="s">
        <v>895</v>
      </c>
      <c r="D127" s="5" t="str">
        <f>INDEX(Mapping!$D$5:$D$20,MATCH($C127,Mapping!$A$5:$A$20,0))</f>
        <v>ind</v>
      </c>
      <c r="E127" s="5" t="str">
        <f>INDEX(Mapping!$C$30:$C$37,MATCH($B127,Mapping!$A$30:$A$37,0))</f>
        <v>gso</v>
      </c>
      <c r="F127" s="5" t="str">
        <f>INDEX(Mapping!$D$30:$D$37,MATCH($B127,Mapping!$A$30:$A$37,0))</f>
        <v>oil</v>
      </c>
      <c r="G127" s="5" t="str">
        <f>$B127&amp;"."&amp;IF(INDEX(Mapping!$E$30:$E$37,MATCH($B127,Mapping!$A$30:$A$37,0))="sub",INDEX(Mapping!$F$5:$F$20,MATCH($C127,Mapping!$A$5:$A$20,0)),"all")</f>
        <v>gso.all</v>
      </c>
      <c r="H127" s="5" t="str">
        <f>INDEX(Mapping!$E$5:$E$20,MATCH($C127,Mapping!$A$5:$A$20,0))</f>
        <v>ind</v>
      </c>
      <c r="I127" s="5">
        <f>INDEX(Mapping!$G$30:$G$37,MATCH($B127,Mapping!$A$30:$A$37,0))</f>
        <v>3.4969740000000013E-2</v>
      </c>
      <c r="J127" s="5">
        <f>INDEX(Mapping!$H$30:$H$37,MATCH($B127,Mapping!$A$30:$A$37,0))</f>
        <v>3</v>
      </c>
      <c r="K127" s="5">
        <f>INDEX(Mapping!$H$5:$H$20,MATCH($C127,Mapping!$A$5:$A$20,0))</f>
        <v>17</v>
      </c>
      <c r="L127" s="5">
        <f>INDEX(Mapping!$E$45:$E$58,MATCH($G127,Mapping!$A$45:$A$58,0))</f>
        <v>9</v>
      </c>
      <c r="M127" s="5">
        <f>INDEX(Mapping!$D$62:$D$65,MATCH(INDEX(Mapping!$G$5:$G$20,MATCH($C127,Mapping!$A$5:$A$20,0)),Mapping!$A$62:$A$65,0))</f>
        <v>4</v>
      </c>
      <c r="N127" s="33">
        <f>INDEX(Elasticities!$F$4:$I$200,MATCH("inc|"&amp;$E127&amp;"|"&amp;$D127,Elasticities!$A$4:$A$200,0),MATCH(Settings!$C$6,Elasticities!$F$3:$I$3,0))</f>
        <v>0.5</v>
      </c>
      <c r="O127" s="33">
        <f>INDEX(Elasticities!$F$4:$I$200,MATCH("usg|"&amp;$E127&amp;"|"&amp;$D127,Elasticities!$A$4:$A$200,0),MATCH(Settings!$C$6,Elasticities!$F$3:$I$3,0))</f>
        <v>-0.4</v>
      </c>
      <c r="P127" s="33">
        <f>INDEX(Elasticities!$F$4:$I$200,MATCH("eff|"&amp;$E127&amp;"|"&amp;$D127,Elasticities!$A$4:$A$200,0),MATCH(Settings!$C$6,Elasticities!$F$3:$I$3,0))</f>
        <v>-0.7</v>
      </c>
      <c r="Q127" s="25">
        <f>INDEX(Elasticities!$F$4:$I$200,MATCH("aei|"&amp;$F127&amp;"|"&amp;$D127,Elasticities!$A$4:$A$200,0),MATCH(Settings!$C$6,Elasticities!$F$3:$I$3,0))</f>
        <v>5.0000000000000001E-3</v>
      </c>
      <c r="R127" s="5">
        <f>INDEX(Inputs_prices!$E$5:$E$16,MATCH($G127,Inputs_prices!$A$5:$A$16,0))</f>
        <v>7</v>
      </c>
      <c r="S127" s="25">
        <f>INDEX(Inputs_prices!$Q$5:$Q$16,MATCH($G127,Inputs_prices!$A$5:$A$16,0))</f>
        <v>0.14000000000000001</v>
      </c>
      <c r="T127" s="27">
        <f>INDEX(EF_GHG!$E$4:$E$1000,MATCH(Settings!$C$4&amp;"|"&amp;$B127&amp;"|"&amp;$H127,EF_GHG!$A$4:$A$1000,0))</f>
        <v>6.7793000000000006E-2</v>
      </c>
      <c r="U127" s="44">
        <f>INDEX(EnergyCons!$F$4:$F$5000,MATCH(Settings!$C$4&amp;"|"&amp;Settings!$C$7&amp;"|"&amp;$C127&amp;"|"&amp;$B127,EnergyCons!$A$4:$A$5000,0))</f>
        <v>0</v>
      </c>
    </row>
    <row r="128" spans="1:21" x14ac:dyDescent="0.25">
      <c r="A128" s="5" t="str">
        <f t="shared" si="3"/>
        <v>die|oen</v>
      </c>
      <c r="B128" s="6" t="s">
        <v>873</v>
      </c>
      <c r="C128" s="6" t="s">
        <v>895</v>
      </c>
      <c r="D128" s="5" t="str">
        <f>INDEX(Mapping!$D$5:$D$20,MATCH($C128,Mapping!$A$5:$A$20,0))</f>
        <v>ind</v>
      </c>
      <c r="E128" s="5" t="str">
        <f>INDEX(Mapping!$C$30:$C$37,MATCH($B128,Mapping!$A$30:$A$37,0))</f>
        <v>die</v>
      </c>
      <c r="F128" s="5" t="str">
        <f>INDEX(Mapping!$D$30:$D$37,MATCH($B128,Mapping!$A$30:$A$37,0))</f>
        <v>oil</v>
      </c>
      <c r="G128" s="5" t="str">
        <f>$B128&amp;"."&amp;IF(INDEX(Mapping!$E$30:$E$37,MATCH($B128,Mapping!$A$30:$A$37,0))="sub",INDEX(Mapping!$F$5:$F$20,MATCH($C128,Mapping!$A$5:$A$20,0)),"all")</f>
        <v>die.all</v>
      </c>
      <c r="H128" s="5" t="str">
        <f>INDEX(Mapping!$E$5:$E$20,MATCH($C128,Mapping!$A$5:$A$20,0))</f>
        <v>ind</v>
      </c>
      <c r="I128" s="5">
        <f>INDEX(Mapping!$G$30:$G$37,MATCH($B128,Mapping!$A$30:$A$37,0))</f>
        <v>3.7295190000000013E-2</v>
      </c>
      <c r="J128" s="5">
        <f>INDEX(Mapping!$H$30:$H$37,MATCH($B128,Mapping!$A$30:$A$37,0))</f>
        <v>4</v>
      </c>
      <c r="K128" s="5">
        <f>INDEX(Mapping!$H$5:$H$20,MATCH($C128,Mapping!$A$5:$A$20,0))</f>
        <v>17</v>
      </c>
      <c r="L128" s="5">
        <f>INDEX(Mapping!$E$45:$E$58,MATCH($G128,Mapping!$A$45:$A$58,0))</f>
        <v>10</v>
      </c>
      <c r="M128" s="5">
        <f>INDEX(Mapping!$D$62:$D$65,MATCH(INDEX(Mapping!$G$5:$G$20,MATCH($C128,Mapping!$A$5:$A$20,0)),Mapping!$A$62:$A$65,0))</f>
        <v>4</v>
      </c>
      <c r="N128" s="33">
        <f>INDEX(Elasticities!$F$4:$I$200,MATCH("inc|"&amp;$E128&amp;"|"&amp;$D128,Elasticities!$A$4:$A$200,0),MATCH(Settings!$C$6,Elasticities!$F$3:$I$3,0))</f>
        <v>0.5</v>
      </c>
      <c r="O128" s="33">
        <f>INDEX(Elasticities!$F$4:$I$200,MATCH("usg|"&amp;$E128&amp;"|"&amp;$D128,Elasticities!$A$4:$A$200,0),MATCH(Settings!$C$6,Elasticities!$F$3:$I$3,0))</f>
        <v>-0.7</v>
      </c>
      <c r="P128" s="33">
        <f>INDEX(Elasticities!$F$4:$I$200,MATCH("eff|"&amp;$E128&amp;"|"&amp;$D128,Elasticities!$A$4:$A$200,0),MATCH(Settings!$C$6,Elasticities!$F$3:$I$3,0))</f>
        <v>-1.2</v>
      </c>
      <c r="Q128" s="25">
        <f>INDEX(Elasticities!$F$4:$I$200,MATCH("aei|"&amp;$F128&amp;"|"&amp;$D128,Elasticities!$A$4:$A$200,0),MATCH(Settings!$C$6,Elasticities!$F$3:$I$3,0))</f>
        <v>5.0000000000000001E-3</v>
      </c>
      <c r="R128" s="5">
        <f>INDEX(Inputs_prices!$E$5:$E$16,MATCH($G128,Inputs_prices!$A$5:$A$16,0))</f>
        <v>8</v>
      </c>
      <c r="S128" s="25">
        <f>INDEX(Inputs_prices!$Q$5:$Q$16,MATCH($G128,Inputs_prices!$A$5:$A$16,0))</f>
        <v>0.14000000000000001</v>
      </c>
      <c r="T128" s="27">
        <f>INDEX(EF_GHG!$E$4:$E$1000,MATCH(Settings!$C$4&amp;"|"&amp;$B128&amp;"|"&amp;$H128,EF_GHG!$A$4:$A$1000,0))</f>
        <v>7.1844999999999992E-2</v>
      </c>
      <c r="U128" s="44">
        <f>INDEX(EnergyCons!$F$4:$F$5000,MATCH(Settings!$C$4&amp;"|"&amp;Settings!$C$7&amp;"|"&amp;$C128&amp;"|"&amp;$B128,EnergyCons!$A$4:$A$5000,0))</f>
        <v>0</v>
      </c>
    </row>
    <row r="129" spans="1:21" x14ac:dyDescent="0.25">
      <c r="A129" s="5" t="str">
        <f t="shared" si="3"/>
        <v>lpg|oen</v>
      </c>
      <c r="B129" s="6" t="s">
        <v>874</v>
      </c>
      <c r="C129" s="6" t="s">
        <v>895</v>
      </c>
      <c r="D129" s="5" t="str">
        <f>INDEX(Mapping!$D$5:$D$20,MATCH($C129,Mapping!$A$5:$A$20,0))</f>
        <v>ind</v>
      </c>
      <c r="E129" s="5" t="str">
        <f>INDEX(Mapping!$C$30:$C$37,MATCH($B129,Mapping!$A$30:$A$37,0))</f>
        <v>oil</v>
      </c>
      <c r="F129" s="5" t="str">
        <f>INDEX(Mapping!$D$30:$D$37,MATCH($B129,Mapping!$A$30:$A$37,0))</f>
        <v>oil</v>
      </c>
      <c r="G129" s="5" t="str">
        <f>$B129&amp;"."&amp;IF(INDEX(Mapping!$E$30:$E$37,MATCH($B129,Mapping!$A$30:$A$37,0))="sub",INDEX(Mapping!$F$5:$F$20,MATCH($C129,Mapping!$A$5:$A$20,0)),"all")</f>
        <v>lpg.all</v>
      </c>
      <c r="H129" s="5" t="str">
        <f>INDEX(Mapping!$E$5:$E$20,MATCH($C129,Mapping!$A$5:$A$20,0))</f>
        <v>ind</v>
      </c>
      <c r="I129" s="5">
        <f>INDEX(Mapping!$G$30:$G$37,MATCH($B129,Mapping!$A$30:$A$37,0))</f>
        <v>2.5779688544951249E-2</v>
      </c>
      <c r="J129" s="5">
        <f>INDEX(Mapping!$H$30:$H$37,MATCH($B129,Mapping!$A$30:$A$37,0))</f>
        <v>5</v>
      </c>
      <c r="K129" s="5">
        <f>INDEX(Mapping!$H$5:$H$20,MATCH($C129,Mapping!$A$5:$A$20,0))</f>
        <v>17</v>
      </c>
      <c r="L129" s="5">
        <f>INDEX(Mapping!$E$45:$E$58,MATCH($G129,Mapping!$A$45:$A$58,0))</f>
        <v>11</v>
      </c>
      <c r="M129" s="5">
        <f>INDEX(Mapping!$D$62:$D$65,MATCH(INDEX(Mapping!$G$5:$G$20,MATCH($C129,Mapping!$A$5:$A$20,0)),Mapping!$A$62:$A$65,0))</f>
        <v>4</v>
      </c>
      <c r="N129" s="33">
        <f>INDEX(Elasticities!$F$4:$I$200,MATCH("inc|"&amp;$E129&amp;"|"&amp;$D129,Elasticities!$A$4:$A$200,0),MATCH(Settings!$C$6,Elasticities!$F$3:$I$3,0))</f>
        <v>0.8</v>
      </c>
      <c r="O129" s="33">
        <f>INDEX(Elasticities!$F$4:$I$200,MATCH("usg|"&amp;$E129&amp;"|"&amp;$D129,Elasticities!$A$4:$A$200,0),MATCH(Settings!$C$6,Elasticities!$F$3:$I$3,0))</f>
        <v>-0.4</v>
      </c>
      <c r="P129" s="33">
        <f>INDEX(Elasticities!$F$4:$I$200,MATCH("eff|"&amp;$E129&amp;"|"&amp;$D129,Elasticities!$A$4:$A$200,0),MATCH(Settings!$C$6,Elasticities!$F$3:$I$3,0))</f>
        <v>-0.4</v>
      </c>
      <c r="Q129" s="25">
        <f>INDEX(Elasticities!$F$4:$I$200,MATCH("aei|"&amp;$F129&amp;"|"&amp;$D129,Elasticities!$A$4:$A$200,0),MATCH(Settings!$C$6,Elasticities!$F$3:$I$3,0))</f>
        <v>5.0000000000000001E-3</v>
      </c>
      <c r="R129" s="5">
        <f>INDEX(Inputs_prices!$E$5:$E$16,MATCH($G129,Inputs_prices!$A$5:$A$16,0))</f>
        <v>9</v>
      </c>
      <c r="S129" s="25">
        <f>INDEX(Inputs_prices!$Q$5:$Q$16,MATCH($G129,Inputs_prices!$A$5:$A$16,0))</f>
        <v>0.14000000000000001</v>
      </c>
      <c r="T129" s="27">
        <f>INDEX(EF_GHG!$E$4:$E$1000,MATCH(Settings!$C$4&amp;"|"&amp;$B129&amp;"|"&amp;$H129,EF_GHG!$A$4:$A$1000,0))</f>
        <v>6.8599999999999994E-2</v>
      </c>
      <c r="U129" s="44">
        <f>INDEX(EnergyCons!$F$4:$F$5000,MATCH(Settings!$C$4&amp;"|"&amp;Settings!$C$7&amp;"|"&amp;$C129&amp;"|"&amp;$B129,EnergyCons!$A$4:$A$5000,0))</f>
        <v>0</v>
      </c>
    </row>
    <row r="130" spans="1:21" x14ac:dyDescent="0.25">
      <c r="A130" s="5" t="str">
        <f t="shared" si="3"/>
        <v>ker|oen</v>
      </c>
      <c r="B130" s="6" t="s">
        <v>875</v>
      </c>
      <c r="C130" s="6" t="s">
        <v>895</v>
      </c>
      <c r="D130" s="5" t="str">
        <f>INDEX(Mapping!$D$5:$D$20,MATCH($C130,Mapping!$A$5:$A$20,0))</f>
        <v>ind</v>
      </c>
      <c r="E130" s="5" t="str">
        <f>INDEX(Mapping!$C$30:$C$37,MATCH($B130,Mapping!$A$30:$A$37,0))</f>
        <v>oil</v>
      </c>
      <c r="F130" s="5" t="str">
        <f>INDEX(Mapping!$D$30:$D$37,MATCH($B130,Mapping!$A$30:$A$37,0))</f>
        <v>oil</v>
      </c>
      <c r="G130" s="5" t="str">
        <f>$B130&amp;"."&amp;IF(INDEX(Mapping!$E$30:$E$37,MATCH($B130,Mapping!$A$30:$A$37,0))="sub",INDEX(Mapping!$F$5:$F$20,MATCH($C130,Mapping!$A$5:$A$20,0)),"all")</f>
        <v>ker.all</v>
      </c>
      <c r="H130" s="5" t="str">
        <f>INDEX(Mapping!$E$5:$E$20,MATCH($C130,Mapping!$A$5:$A$20,0))</f>
        <v>ind</v>
      </c>
      <c r="I130" s="5">
        <f>INDEX(Mapping!$G$30:$G$37,MATCH($B130,Mapping!$A$30:$A$37,0))</f>
        <v>3.7748829655107147E-2</v>
      </c>
      <c r="J130" s="5">
        <f>INDEX(Mapping!$H$30:$H$37,MATCH($B130,Mapping!$A$30:$A$37,0))</f>
        <v>6</v>
      </c>
      <c r="K130" s="5">
        <f>INDEX(Mapping!$H$5:$H$20,MATCH($C130,Mapping!$A$5:$A$20,0))</f>
        <v>17</v>
      </c>
      <c r="L130" s="5">
        <f>INDEX(Mapping!$E$45:$E$58,MATCH($G130,Mapping!$A$45:$A$58,0))</f>
        <v>12</v>
      </c>
      <c r="M130" s="5">
        <f>INDEX(Mapping!$D$62:$D$65,MATCH(INDEX(Mapping!$G$5:$G$20,MATCH($C130,Mapping!$A$5:$A$20,0)),Mapping!$A$62:$A$65,0))</f>
        <v>4</v>
      </c>
      <c r="N130" s="33">
        <f>INDEX(Elasticities!$F$4:$I$200,MATCH("inc|"&amp;$E130&amp;"|"&amp;$D130,Elasticities!$A$4:$A$200,0),MATCH(Settings!$C$6,Elasticities!$F$3:$I$3,0))</f>
        <v>0.8</v>
      </c>
      <c r="O130" s="33">
        <f>INDEX(Elasticities!$F$4:$I$200,MATCH("usg|"&amp;$E130&amp;"|"&amp;$D130,Elasticities!$A$4:$A$200,0),MATCH(Settings!$C$6,Elasticities!$F$3:$I$3,0))</f>
        <v>-0.4</v>
      </c>
      <c r="P130" s="33">
        <f>INDEX(Elasticities!$F$4:$I$200,MATCH("eff|"&amp;$E130&amp;"|"&amp;$D130,Elasticities!$A$4:$A$200,0),MATCH(Settings!$C$6,Elasticities!$F$3:$I$3,0))</f>
        <v>-0.4</v>
      </c>
      <c r="Q130" s="25">
        <f>INDEX(Elasticities!$F$4:$I$200,MATCH("aei|"&amp;$F130&amp;"|"&amp;$D130,Elasticities!$A$4:$A$200,0),MATCH(Settings!$C$6,Elasticities!$F$3:$I$3,0))</f>
        <v>5.0000000000000001E-3</v>
      </c>
      <c r="R130" s="5">
        <f>INDEX(Inputs_prices!$E$5:$E$16,MATCH($G130,Inputs_prices!$A$5:$A$16,0))</f>
        <v>10</v>
      </c>
      <c r="S130" s="25">
        <f>INDEX(Inputs_prices!$Q$5:$Q$16,MATCH($G130,Inputs_prices!$A$5:$A$16,0))</f>
        <v>0.14000000000000001</v>
      </c>
      <c r="T130" s="27">
        <f>INDEX(EF_GHG!$E$4:$E$1000,MATCH(Settings!$C$4&amp;"|"&amp;$B130&amp;"|"&amp;$H130,EF_GHG!$A$4:$A$1000,0))</f>
        <v>6.7793000000000006E-2</v>
      </c>
      <c r="U130" s="44">
        <f>INDEX(EnergyCons!$F$4:$F$5000,MATCH(Settings!$C$4&amp;"|"&amp;Settings!$C$7&amp;"|"&amp;$C130&amp;"|"&amp;$B130,EnergyCons!$A$4:$A$5000,0))</f>
        <v>0</v>
      </c>
    </row>
    <row r="131" spans="1:21" x14ac:dyDescent="0.25">
      <c r="A131" s="5" t="str">
        <f t="shared" si="3"/>
        <v>oop|oen</v>
      </c>
      <c r="B131" s="6" t="s">
        <v>876</v>
      </c>
      <c r="C131" s="6" t="s">
        <v>895</v>
      </c>
      <c r="D131" s="5" t="str">
        <f>INDEX(Mapping!$D$5:$D$20,MATCH($C131,Mapping!$A$5:$A$20,0))</f>
        <v>ind</v>
      </c>
      <c r="E131" s="5" t="str">
        <f>INDEX(Mapping!$C$30:$C$37,MATCH($B131,Mapping!$A$30:$A$37,0))</f>
        <v>oil</v>
      </c>
      <c r="F131" s="5" t="str">
        <f>INDEX(Mapping!$D$30:$D$37,MATCH($B131,Mapping!$A$30:$A$37,0))</f>
        <v>oil</v>
      </c>
      <c r="G131" s="5" t="str">
        <f>$B131&amp;"."&amp;IF(INDEX(Mapping!$E$30:$E$37,MATCH($B131,Mapping!$A$30:$A$37,0))="sub",INDEX(Mapping!$F$5:$F$20,MATCH($C131,Mapping!$A$5:$A$20,0)),"all")</f>
        <v>oop.all</v>
      </c>
      <c r="H131" s="5" t="str">
        <f>INDEX(Mapping!$E$5:$E$20,MATCH($C131,Mapping!$A$5:$A$20,0))</f>
        <v>ind</v>
      </c>
      <c r="I131" s="5">
        <f>INDEX(Mapping!$G$30:$G$37,MATCH($B131,Mapping!$A$30:$A$37,0))</f>
        <v>6.12</v>
      </c>
      <c r="J131" s="5">
        <f>INDEX(Mapping!$H$30:$H$37,MATCH($B131,Mapping!$A$30:$A$37,0))</f>
        <v>7</v>
      </c>
      <c r="K131" s="5">
        <f>INDEX(Mapping!$H$5:$H$20,MATCH($C131,Mapping!$A$5:$A$20,0))</f>
        <v>17</v>
      </c>
      <c r="L131" s="5">
        <f>INDEX(Mapping!$E$45:$E$58,MATCH($G131,Mapping!$A$45:$A$58,0))</f>
        <v>13</v>
      </c>
      <c r="M131" s="5">
        <f>INDEX(Mapping!$D$62:$D$65,MATCH(INDEX(Mapping!$G$5:$G$20,MATCH($C131,Mapping!$A$5:$A$20,0)),Mapping!$A$62:$A$65,0))</f>
        <v>4</v>
      </c>
      <c r="N131" s="33">
        <f>INDEX(Elasticities!$F$4:$I$200,MATCH("inc|"&amp;$E131&amp;"|"&amp;$D131,Elasticities!$A$4:$A$200,0),MATCH(Settings!$C$6,Elasticities!$F$3:$I$3,0))</f>
        <v>0.8</v>
      </c>
      <c r="O131" s="33">
        <f>INDEX(Elasticities!$F$4:$I$200,MATCH("usg|"&amp;$E131&amp;"|"&amp;$D131,Elasticities!$A$4:$A$200,0),MATCH(Settings!$C$6,Elasticities!$F$3:$I$3,0))</f>
        <v>-0.4</v>
      </c>
      <c r="P131" s="33">
        <f>INDEX(Elasticities!$F$4:$I$200,MATCH("eff|"&amp;$E131&amp;"|"&amp;$D131,Elasticities!$A$4:$A$200,0),MATCH(Settings!$C$6,Elasticities!$F$3:$I$3,0))</f>
        <v>-0.4</v>
      </c>
      <c r="Q131" s="25">
        <f>INDEX(Elasticities!$F$4:$I$200,MATCH("aei|"&amp;$F131&amp;"|"&amp;$D131,Elasticities!$A$4:$A$200,0),MATCH(Settings!$C$6,Elasticities!$F$3:$I$3,0))</f>
        <v>5.0000000000000001E-3</v>
      </c>
      <c r="R131" s="5">
        <f>INDEX(Inputs_prices!$E$5:$E$16,MATCH($G131,Inputs_prices!$A$5:$A$16,0))</f>
        <v>11</v>
      </c>
      <c r="S131" s="25">
        <f>INDEX(Inputs_prices!$Q$5:$Q$16,MATCH($G131,Inputs_prices!$A$5:$A$16,0))</f>
        <v>0.14000000000000001</v>
      </c>
      <c r="T131" s="27">
        <f>INDEX(EF_GHG!$E$4:$E$1000,MATCH(Settings!$C$4&amp;"|"&amp;$B131&amp;"|"&amp;$H131,EF_GHG!$A$4:$A$1000,0))</f>
        <v>7.6700000000000004E-2</v>
      </c>
      <c r="U131" s="44">
        <f>INDEX(EnergyCons!$F$4:$F$5000,MATCH(Settings!$C$4&amp;"|"&amp;Settings!$C$7&amp;"|"&amp;$C131&amp;"|"&amp;$B131,EnergyCons!$A$4:$A$5000,0))</f>
        <v>100.678839675172</v>
      </c>
    </row>
    <row r="132" spans="1:21" x14ac:dyDescent="0.25">
      <c r="A132" s="5" t="str">
        <f t="shared" si="3"/>
        <v>bio|oen</v>
      </c>
      <c r="B132" s="6" t="s">
        <v>877</v>
      </c>
      <c r="C132" s="6" t="s">
        <v>895</v>
      </c>
      <c r="D132" s="5" t="str">
        <f>INDEX(Mapping!$D$5:$D$20,MATCH($C132,Mapping!$A$5:$A$20,0))</f>
        <v>ind</v>
      </c>
      <c r="E132" s="5" t="str">
        <f>INDEX(Mapping!$C$30:$C$37,MATCH($B132,Mapping!$A$30:$A$37,0))</f>
        <v>bio</v>
      </c>
      <c r="F132" s="5" t="str">
        <f>INDEX(Mapping!$D$30:$D$37,MATCH($B132,Mapping!$A$30:$A$37,0))</f>
        <v>bio</v>
      </c>
      <c r="G132" s="5" t="str">
        <f>$B132&amp;"."&amp;IF(INDEX(Mapping!$E$30:$E$37,MATCH($B132,Mapping!$A$30:$A$37,0))="sub",INDEX(Mapping!$F$5:$F$20,MATCH($C132,Mapping!$A$5:$A$20,0)),"all")</f>
        <v>bio.all</v>
      </c>
      <c r="H132" s="5" t="str">
        <f>INDEX(Mapping!$E$5:$E$20,MATCH($C132,Mapping!$A$5:$A$20,0))</f>
        <v>ind</v>
      </c>
      <c r="I132" s="5">
        <f>INDEX(Mapping!$G$30:$G$37,MATCH($B132,Mapping!$A$30:$A$37,0))</f>
        <v>1</v>
      </c>
      <c r="J132" s="5">
        <f>INDEX(Mapping!$H$30:$H$37,MATCH($B132,Mapping!$A$30:$A$37,0))</f>
        <v>8</v>
      </c>
      <c r="K132" s="5">
        <f>INDEX(Mapping!$H$5:$H$20,MATCH($C132,Mapping!$A$5:$A$20,0))</f>
        <v>17</v>
      </c>
      <c r="L132" s="5">
        <f>INDEX(Mapping!$E$45:$E$58,MATCH($G132,Mapping!$A$45:$A$58,0))</f>
        <v>14</v>
      </c>
      <c r="M132" s="5">
        <f>INDEX(Mapping!$D$62:$D$65,MATCH(INDEX(Mapping!$G$5:$G$20,MATCH($C132,Mapping!$A$5:$A$20,0)),Mapping!$A$62:$A$65,0))</f>
        <v>4</v>
      </c>
      <c r="N132" s="33">
        <f>INDEX(Elasticities!$F$4:$I$200,MATCH("inc|"&amp;$E132&amp;"|"&amp;$D132,Elasticities!$A$4:$A$200,0),MATCH(Settings!$C$6,Elasticities!$F$3:$I$3,0))</f>
        <v>0.1</v>
      </c>
      <c r="O132" s="33">
        <f>INDEX(Elasticities!$F$4:$I$200,MATCH("usg|"&amp;$E132&amp;"|"&amp;$D132,Elasticities!$A$4:$A$200,0),MATCH(Settings!$C$6,Elasticities!$F$3:$I$3,0))</f>
        <v>-0.3</v>
      </c>
      <c r="P132" s="33">
        <f>INDEX(Elasticities!$F$4:$I$200,MATCH("eff|"&amp;$E132&amp;"|"&amp;$D132,Elasticities!$A$4:$A$200,0),MATCH(Settings!$C$6,Elasticities!$F$3:$I$3,0))</f>
        <v>-0.2</v>
      </c>
      <c r="Q132" s="25">
        <f>INDEX(Elasticities!$F$4:$I$200,MATCH("aei|"&amp;$F132&amp;"|"&amp;$D132,Elasticities!$A$4:$A$200,0),MATCH(Settings!$C$6,Elasticities!$F$3:$I$3,0))</f>
        <v>5.0000000000000001E-3</v>
      </c>
      <c r="R132" s="5">
        <f>INDEX(Inputs_prices!$E$5:$E$16,MATCH($G132,Inputs_prices!$A$5:$A$16,0))</f>
        <v>12</v>
      </c>
      <c r="S132" s="25">
        <f>INDEX(Inputs_prices!$Q$5:$Q$16,MATCH($G132,Inputs_prices!$A$5:$A$16,0))</f>
        <v>0</v>
      </c>
      <c r="T132" s="27">
        <f>INDEX(EF_GHG!$E$4:$E$1000,MATCH(Settings!$C$4&amp;"|"&amp;$B132&amp;"|"&amp;$H132,EF_GHG!$A$4:$A$1000,0))</f>
        <v>0</v>
      </c>
      <c r="U132" s="44">
        <f>INDEX(EnergyCons!$F$4:$F$5000,MATCH(Settings!$C$4&amp;"|"&amp;Settings!$C$7&amp;"|"&amp;$C132&amp;"|"&amp;$B132,EnergyCons!$A$4:$A$5000,0))</f>
        <v>0</v>
      </c>
    </row>
  </sheetData>
  <pageMargins left="0.75" right="0.75" top="1" bottom="1" header="0.5" footer="0.5"/>
  <headerFooter>
    <oddFooter>&amp;R_x000D_&amp;1#&amp;"Aptos"&amp;10&amp;K000000 Official Use Only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AA23"/>
  <sheetViews>
    <sheetView workbookViewId="0">
      <pane xSplit="2" ySplit="4" topLeftCell="C5" activePane="bottomRight" state="frozen"/>
      <selection pane="topRight"/>
      <selection pane="bottomLeft"/>
      <selection pane="bottomRight"/>
    </sheetView>
  </sheetViews>
  <sheetFormatPr defaultRowHeight="15" x14ac:dyDescent="0.25"/>
  <cols>
    <col min="1" max="1" width="10" customWidth="1"/>
    <col min="2" max="2" width="22" customWidth="1"/>
    <col min="3" max="27" width="11" customWidth="1"/>
  </cols>
  <sheetData>
    <row r="2" spans="1:27" ht="18" x14ac:dyDescent="0.25">
      <c r="A2" s="1" t="s">
        <v>966</v>
      </c>
      <c r="B2" s="2"/>
      <c r="C2" s="2"/>
      <c r="D2" s="2"/>
      <c r="E2" s="2"/>
      <c r="F2" s="2"/>
      <c r="G2" s="2"/>
      <c r="H2" s="2"/>
      <c r="I2" s="2"/>
      <c r="J2" s="2"/>
      <c r="K2" s="2"/>
      <c r="L2" s="2"/>
      <c r="M2" s="2"/>
      <c r="N2" s="2"/>
      <c r="O2" s="2"/>
      <c r="P2" s="2"/>
      <c r="Q2" s="2"/>
      <c r="R2" s="2"/>
      <c r="S2" s="2"/>
      <c r="T2" s="2"/>
      <c r="U2" s="2"/>
      <c r="V2" s="2"/>
      <c r="W2" s="2"/>
      <c r="X2" s="2"/>
      <c r="Y2" s="2"/>
      <c r="Z2" s="2"/>
      <c r="AA2" s="2"/>
    </row>
    <row r="3" spans="1:27" x14ac:dyDescent="0.25">
      <c r="A3" s="7" t="s">
        <v>967</v>
      </c>
      <c r="T3" s="27">
        <f>INDEX(WEO!$F$4:$AZ$1000,MATCH("USA|pcpi",WEO!$A$4:$A$1000,0),MATCH(Settings!$C$8,WEO!$F$3:$AZ$3,0))/INDEX(WEO!$F$4:$AZ$1000,MATCH("USA|pcpi",WEO!$A$4:$A$1000,0),MATCH(T$4,WEO!$F$3:$AZ$3,0))</f>
        <v>1.2276586452020866</v>
      </c>
      <c r="U3" s="27">
        <f>INDEX(WEO!$F$4:$AZ$1000,MATCH("USA|pcpi",WEO!$A$4:$A$1000,0),MATCH(Settings!$C$8,WEO!$F$3:$AZ$3,0))/INDEX(WEO!$F$4:$AZ$1000,MATCH("USA|pcpi",WEO!$A$4:$A$1000,0),MATCH(U$4,WEO!$F$3:$AZ$3,0))</f>
        <v>1.1368175895069652</v>
      </c>
      <c r="V3" s="27">
        <f>INDEX(WEO!$F$4:$AZ$1000,MATCH("USA|pcpi",WEO!$A$4:$A$1000,0),MATCH(Settings!$C$8,WEO!$F$3:$AZ$3,0))/INDEX(WEO!$F$4:$AZ$1000,MATCH("USA|pcpi",WEO!$A$4:$A$1000,0),MATCH(V$4,WEO!$F$3:$AZ$3,0))</f>
        <v>1.0917610197470982</v>
      </c>
      <c r="W3" s="27">
        <f>INDEX(WEO!$F$4:$AZ$1000,MATCH("USA|pcpi",WEO!$A$4:$A$1000,0),MATCH(Settings!$C$8,WEO!$F$3:$AZ$3,0))/INDEX(WEO!$F$4:$AZ$1000,MATCH("USA|pcpi",WEO!$A$4:$A$1000,0),MATCH(W$4,WEO!$F$3:$AZ$3,0))</f>
        <v>1.0604552177698889</v>
      </c>
      <c r="X3" s="27">
        <f>INDEX(WEO!$F$4:$AZ$1000,MATCH("USA|pcpi",WEO!$A$4:$A$1000,0),MATCH(Settings!$C$8,WEO!$F$3:$AZ$3,0))/INDEX(WEO!$F$4:$AZ$1000,MATCH("USA|pcpi",WEO!$A$4:$A$1000,0),MATCH(X$4,WEO!$F$3:$AZ$3,0))</f>
        <v>1.2276586452020866</v>
      </c>
      <c r="Y3" s="27">
        <f>INDEX(WEO!$F$4:$AZ$1000,MATCH("USA|pcpi",WEO!$A$4:$A$1000,0),MATCH(Settings!$C$8,WEO!$F$3:$AZ$3,0))/INDEX(WEO!$F$4:$AZ$1000,MATCH("USA|pcpi",WEO!$A$4:$A$1000,0),MATCH(Y$4,WEO!$F$3:$AZ$3,0))</f>
        <v>1.1368175895069652</v>
      </c>
      <c r="Z3" s="27">
        <f>INDEX(WEO!$F$4:$AZ$1000,MATCH("USA|pcpi",WEO!$A$4:$A$1000,0),MATCH(Settings!$C$8,WEO!$F$3:$AZ$3,0))/INDEX(WEO!$F$4:$AZ$1000,MATCH("USA|pcpi",WEO!$A$4:$A$1000,0),MATCH(Z$4,WEO!$F$3:$AZ$3,0))</f>
        <v>1.0917610197470982</v>
      </c>
      <c r="AA3" s="27">
        <f>INDEX(WEO!$F$4:$AZ$1000,MATCH("USA|pcpi",WEO!$A$4:$A$1000,0),MATCH(Settings!$C$8,WEO!$F$3:$AZ$3,0))/INDEX(WEO!$F$4:$AZ$1000,MATCH("USA|pcpi",WEO!$A$4:$A$1000,0),MATCH(AA$4,WEO!$F$3:$AZ$3,0))</f>
        <v>1.0604552177698889</v>
      </c>
    </row>
    <row r="4" spans="1:27" ht="72" customHeight="1" x14ac:dyDescent="0.25">
      <c r="A4" s="49" t="s">
        <v>968</v>
      </c>
      <c r="B4" s="49" t="s">
        <v>969</v>
      </c>
      <c r="C4" s="49" t="s">
        <v>846</v>
      </c>
      <c r="D4" s="49" t="s">
        <v>847</v>
      </c>
      <c r="E4" s="49" t="s">
        <v>970</v>
      </c>
      <c r="F4" s="49" t="s">
        <v>971</v>
      </c>
      <c r="G4" s="49" t="s">
        <v>953</v>
      </c>
      <c r="H4" s="49" t="s">
        <v>972</v>
      </c>
      <c r="I4" s="49" t="s">
        <v>973</v>
      </c>
      <c r="J4" s="49" t="s">
        <v>974</v>
      </c>
      <c r="K4" s="49" t="s">
        <v>975</v>
      </c>
      <c r="L4" s="49" t="s">
        <v>976</v>
      </c>
      <c r="M4" s="49" t="s">
        <v>977</v>
      </c>
      <c r="N4" s="49" t="s">
        <v>978</v>
      </c>
      <c r="O4" s="49" t="s">
        <v>979</v>
      </c>
      <c r="P4" s="49" t="s">
        <v>980</v>
      </c>
      <c r="Q4" s="49" t="s">
        <v>981</v>
      </c>
      <c r="R4" s="49" t="s">
        <v>982</v>
      </c>
      <c r="S4" s="49" t="s">
        <v>983</v>
      </c>
      <c r="T4" s="50">
        <v>2021</v>
      </c>
      <c r="U4" s="50">
        <v>2022</v>
      </c>
      <c r="V4" s="50">
        <v>2023</v>
      </c>
      <c r="W4" s="50">
        <v>2024</v>
      </c>
      <c r="X4" s="50">
        <v>2021</v>
      </c>
      <c r="Y4" s="50">
        <v>2022</v>
      </c>
      <c r="Z4" s="50">
        <v>2023</v>
      </c>
      <c r="AA4" s="50">
        <v>2024</v>
      </c>
    </row>
    <row r="5" spans="1:27" x14ac:dyDescent="0.25">
      <c r="A5" s="51" t="s">
        <v>984</v>
      </c>
      <c r="B5" s="51" t="s">
        <v>985</v>
      </c>
      <c r="C5" s="51" t="s">
        <v>869</v>
      </c>
      <c r="D5" s="51" t="s">
        <v>879</v>
      </c>
      <c r="E5" s="52">
        <v>1</v>
      </c>
      <c r="F5" s="52">
        <v>2</v>
      </c>
      <c r="G5" s="37">
        <f>INDEX(Mapping!$G$30:$G$37,MATCH($C5,Mapping!$A$30:$A$37,0))</f>
        <v>1</v>
      </c>
      <c r="H5" s="52">
        <v>1</v>
      </c>
      <c r="I5" s="33">
        <f>IFERROR(INDEX(Prices_dom!$A$6:$CU$2000,MATCH(Settings!$C$4&amp;Settings!$C$7,Prices_dom!$A$6:$A$2000,0),MATCH("mit.ps."&amp;$A5,Prices_dom!$A$5:$CU$5,0))+0,0)</f>
        <v>1</v>
      </c>
      <c r="J5" s="33">
        <f t="shared" ref="J5:J16" si="0">IF($I5&lt;=0.25,0,IF($I5&lt;=0.5,0.5,1))</f>
        <v>1</v>
      </c>
      <c r="K5" s="33">
        <f>IF(LEFT(Settings!$C$9,6)="Manual",0.8,IF(LEFT(Settings!$C$9,4)="None",1,$J5))</f>
        <v>1</v>
      </c>
      <c r="L5" s="37">
        <f>IFERROR(INDEX(Prices_dom!$A$6:$CU$2000,MATCH(Settings!$C$4&amp;Settings!$C$7,Prices_dom!$A$6:$A$2000,0),MATCH("mit.mar."&amp;$A5,Prices_dom!$A$5:$CU$5,0))+0,0)</f>
        <v>1.2350000000000001</v>
      </c>
      <c r="M5" s="37">
        <f>IFERROR(INDEX(Prices_dom!$A$6:$CU$2000,MATCH(Settings!$C$4&amp;Settings!$C$7,Prices_dom!$A$6:$A$2000,0),MATCH("mit.coa.prod.cost",Prices_dom!$A$5:$CU$5,0))+0,0)</f>
        <v>1.294</v>
      </c>
      <c r="N5" s="37">
        <f>($L5+$J5*$M5)*INDEX($T$3:$W$3,MATCH(Settings!$C$7,$T$4:$W$4,0))/$G5</f>
        <v>2.8750116838631148</v>
      </c>
      <c r="O5" s="53">
        <v>0</v>
      </c>
      <c r="P5" s="54">
        <f>$O5*IFERROR(INDEX(Prices_dom!$A$6:$CU$2000,MATCH(Settings!$C$4&amp;Settings!$C$10,Prices_dom!$A$6:$A$2000,0),MATCH("VAT_WEO",Prices_dom!$A$5:$CU$5,0))+0,0)</f>
        <v>0</v>
      </c>
      <c r="Q5" s="25">
        <f>IF(IFERROR(INDEX(Prices_dom!$A$6:$CU$2000,MATCH(Settings!$C$4&amp;Settings!$C$10,Prices_dom!$A$6:$A$2000,0),MATCH("mit.vatrate."&amp;$A5,Prices_dom!$A$5:$CU$5,0))+0,0)&gt;0,IFERROR(INDEX(Prices_dom!$A$6:$CU$2000,MATCH(Settings!$C$4&amp;Settings!$C$10,Prices_dom!$A$6:$A$2000,0),MATCH("mit.vatrate."&amp;$A5,Prices_dom!$A$5:$CU$5,0))+0,0),$P5)</f>
        <v>0</v>
      </c>
      <c r="R5" s="37">
        <f>INDEX($T5:$W5,MATCH(Settings!$C$10,$T$4:$W$4,0))</f>
        <v>5.9120378390671311</v>
      </c>
      <c r="S5" s="37">
        <f>INDEX($X5:$AA5,MATCH(Settings!$C$10,$X$4:$AA$4,0))</f>
        <v>0</v>
      </c>
      <c r="T5" s="37">
        <f>IFERROR(INDEX(Prices_dom!$A$6:$CU$2000,MATCH(Settings!$C$4&amp;T$4,Prices_dom!$A$6:$A$2000,0),MATCH("mit.sp."&amp;$A5,Prices_dom!$A$5:$CU$5,0))+0,0)*T$3/$G5</f>
        <v>7.2395030307567048</v>
      </c>
      <c r="U5" s="37">
        <f>IFERROR(INDEX(Prices_dom!$A$6:$CU$2000,MATCH(Settings!$C$4&amp;U$4,Prices_dom!$A$6:$A$2000,0),MATCH("mit.sp."&amp;$A5,Prices_dom!$A$5:$CU$5,0))+0,0)*U$3/$G5</f>
        <v>13.323502149021634</v>
      </c>
      <c r="V5" s="37">
        <f>IFERROR(INDEX(Prices_dom!$A$6:$CU$2000,MATCH(Settings!$C$4&amp;V$4,Prices_dom!$A$6:$A$2000,0),MATCH("mit.sp."&amp;$A5,Prices_dom!$A$5:$CU$5,0))+0,0)*V$3/$G5</f>
        <v>6.7110549883854125</v>
      </c>
      <c r="W5" s="37">
        <f>IFERROR(INDEX(Prices_dom!$A$6:$CU$2000,MATCH(Settings!$C$4&amp;W$4,Prices_dom!$A$6:$A$2000,0),MATCH("mit.sp."&amp;$A5,Prices_dom!$A$5:$CU$5,0))+0,0)*W$3/$G5</f>
        <v>5.9120378390671311</v>
      </c>
      <c r="X5" s="37">
        <f>IF($H5=1,IFERROR(INDEX(Prices_dom!$A$6:$CU$2000,MATCH(Settings!$C$4&amp;X$4,Prices_dom!$A$6:$A$2000,0),MATCH("mit.rp."&amp;$A5,Prices_dom!$A$5:$CU$5,0))+0,0)/(1+IF(IFERROR(INDEX(Prices_dom!$A$6:$CU$2000,MATCH(Settings!$C$4&amp;X$4,Prices_dom!$A$6:$A$2000,0),MATCH("mit.vatrate."&amp;$A5,Prices_dom!$A$5:$CU$5,0))+0,0)&gt;0,IFERROR(INDEX(Prices_dom!$A$6:$CU$2000,MATCH(Settings!$C$4&amp;X$4,Prices_dom!$A$6:$A$2000,0),MATCH("mit.vatrate."&amp;$A5,Prices_dom!$A$5:$CU$5,0))+0,0),$O5*IFERROR(INDEX(Prices_dom!$A$6:$CU$2000,MATCH(Settings!$C$4&amp;X$4,Prices_dom!$A$6:$A$2000,0),MATCH("VAT_WEO",Prices_dom!$A$5:$CU$5,0))+0,0)))-IFERROR(INDEX(Prices_dom!$A$6:$CU$2000,MATCH(Settings!$C$4&amp;X$4,Prices_dom!$A$6:$A$2000,0),MATCH("mit.sp."&amp;$A5,Prices_dom!$A$5:$CU$5,0))+0,0),IFERROR(INDEX(Prices_dom!$A$6:$CU$2000,MATCH(Settings!$C$4&amp;X$4,Prices_dom!$A$6:$A$2000,0),MATCH("mit.txo."&amp;$A5,Prices_dom!$A$5:$CU$5,0))+0,0))*X$3/$G5</f>
        <v>0</v>
      </c>
      <c r="Y5" s="37">
        <f>IF($H5=1,IFERROR(INDEX(Prices_dom!$A$6:$CU$2000,MATCH(Settings!$C$4&amp;Y$4,Prices_dom!$A$6:$A$2000,0),MATCH("mit.rp."&amp;$A5,Prices_dom!$A$5:$CU$5,0))+0,0)/(1+IF(IFERROR(INDEX(Prices_dom!$A$6:$CU$2000,MATCH(Settings!$C$4&amp;Y$4,Prices_dom!$A$6:$A$2000,0),MATCH("mit.vatrate."&amp;$A5,Prices_dom!$A$5:$CU$5,0))+0,0)&gt;0,IFERROR(INDEX(Prices_dom!$A$6:$CU$2000,MATCH(Settings!$C$4&amp;Y$4,Prices_dom!$A$6:$A$2000,0),MATCH("mit.vatrate."&amp;$A5,Prices_dom!$A$5:$CU$5,0))+0,0),$O5*IFERROR(INDEX(Prices_dom!$A$6:$CU$2000,MATCH(Settings!$C$4&amp;Y$4,Prices_dom!$A$6:$A$2000,0),MATCH("VAT_WEO",Prices_dom!$A$5:$CU$5,0))+0,0)))-IFERROR(INDEX(Prices_dom!$A$6:$CU$2000,MATCH(Settings!$C$4&amp;Y$4,Prices_dom!$A$6:$A$2000,0),MATCH("mit.sp."&amp;$A5,Prices_dom!$A$5:$CU$5,0))+0,0),IFERROR(INDEX(Prices_dom!$A$6:$CU$2000,MATCH(Settings!$C$4&amp;Y$4,Prices_dom!$A$6:$A$2000,0),MATCH("mit.txo."&amp;$A5,Prices_dom!$A$5:$CU$5,0))+0,0))*Y$3/$G5</f>
        <v>0</v>
      </c>
      <c r="Z5" s="37">
        <f>IF($H5=1,IFERROR(INDEX(Prices_dom!$A$6:$CU$2000,MATCH(Settings!$C$4&amp;Z$4,Prices_dom!$A$6:$A$2000,0),MATCH("mit.rp."&amp;$A5,Prices_dom!$A$5:$CU$5,0))+0,0)/(1+IF(IFERROR(INDEX(Prices_dom!$A$6:$CU$2000,MATCH(Settings!$C$4&amp;Z$4,Prices_dom!$A$6:$A$2000,0),MATCH("mit.vatrate."&amp;$A5,Prices_dom!$A$5:$CU$5,0))+0,0)&gt;0,IFERROR(INDEX(Prices_dom!$A$6:$CU$2000,MATCH(Settings!$C$4&amp;Z$4,Prices_dom!$A$6:$A$2000,0),MATCH("mit.vatrate."&amp;$A5,Prices_dom!$A$5:$CU$5,0))+0,0),$O5*IFERROR(INDEX(Prices_dom!$A$6:$CU$2000,MATCH(Settings!$C$4&amp;Z$4,Prices_dom!$A$6:$A$2000,0),MATCH("VAT_WEO",Prices_dom!$A$5:$CU$5,0))+0,0)))-IFERROR(INDEX(Prices_dom!$A$6:$CU$2000,MATCH(Settings!$C$4&amp;Z$4,Prices_dom!$A$6:$A$2000,0),MATCH("mit.sp."&amp;$A5,Prices_dom!$A$5:$CU$5,0))+0,0),IFERROR(INDEX(Prices_dom!$A$6:$CU$2000,MATCH(Settings!$C$4&amp;Z$4,Prices_dom!$A$6:$A$2000,0),MATCH("mit.txo."&amp;$A5,Prices_dom!$A$5:$CU$5,0))+0,0))*Z$3/$G5</f>
        <v>0</v>
      </c>
      <c r="AA5" s="37">
        <f>IF($H5=1,IFERROR(INDEX(Prices_dom!$A$6:$CU$2000,MATCH(Settings!$C$4&amp;AA$4,Prices_dom!$A$6:$A$2000,0),MATCH("mit.rp."&amp;$A5,Prices_dom!$A$5:$CU$5,0))+0,0)/(1+IF(IFERROR(INDEX(Prices_dom!$A$6:$CU$2000,MATCH(Settings!$C$4&amp;AA$4,Prices_dom!$A$6:$A$2000,0),MATCH("mit.vatrate."&amp;$A5,Prices_dom!$A$5:$CU$5,0))+0,0)&gt;0,IFERROR(INDEX(Prices_dom!$A$6:$CU$2000,MATCH(Settings!$C$4&amp;AA$4,Prices_dom!$A$6:$A$2000,0),MATCH("mit.vatrate."&amp;$A5,Prices_dom!$A$5:$CU$5,0))+0,0),$O5*IFERROR(INDEX(Prices_dom!$A$6:$CU$2000,MATCH(Settings!$C$4&amp;AA$4,Prices_dom!$A$6:$A$2000,0),MATCH("VAT_WEO",Prices_dom!$A$5:$CU$5,0))+0,0)))-IFERROR(INDEX(Prices_dom!$A$6:$CU$2000,MATCH(Settings!$C$4&amp;AA$4,Prices_dom!$A$6:$A$2000,0),MATCH("mit.sp."&amp;$A5,Prices_dom!$A$5:$CU$5,0))+0,0),IFERROR(INDEX(Prices_dom!$A$6:$CU$2000,MATCH(Settings!$C$4&amp;AA$4,Prices_dom!$A$6:$A$2000,0),MATCH("mit.txo."&amp;$A5,Prices_dom!$A$5:$CU$5,0))+0,0))*AA$3/$G5</f>
        <v>0</v>
      </c>
    </row>
    <row r="6" spans="1:27" x14ac:dyDescent="0.25">
      <c r="A6" s="51" t="s">
        <v>986</v>
      </c>
      <c r="B6" s="51" t="s">
        <v>987</v>
      </c>
      <c r="C6" s="51" t="s">
        <v>869</v>
      </c>
      <c r="D6" s="51" t="s">
        <v>884</v>
      </c>
      <c r="E6" s="52">
        <v>2</v>
      </c>
      <c r="F6" s="52">
        <v>2</v>
      </c>
      <c r="G6" s="37">
        <f>INDEX(Mapping!$G$30:$G$37,MATCH($C6,Mapping!$A$30:$A$37,0))</f>
        <v>1</v>
      </c>
      <c r="H6" s="52">
        <v>1</v>
      </c>
      <c r="I6" s="33">
        <f>IFERROR(INDEX(Prices_dom!$A$6:$CU$2000,MATCH(Settings!$C$4&amp;Settings!$C$7,Prices_dom!$A$6:$A$2000,0),MATCH("mit.ps."&amp;$A6,Prices_dom!$A$5:$CU$5,0))+0,0)</f>
        <v>1</v>
      </c>
      <c r="J6" s="33">
        <f t="shared" si="0"/>
        <v>1</v>
      </c>
      <c r="K6" s="33">
        <f>IF(LEFT(Settings!$C$9,6)="Manual",0.8,IF(LEFT(Settings!$C$9,4)="None",1,$J6))</f>
        <v>1</v>
      </c>
      <c r="L6" s="37">
        <f>IFERROR(INDEX(Prices_dom!$A$6:$CU$2000,MATCH(Settings!$C$4&amp;Settings!$C$7,Prices_dom!$A$6:$A$2000,0),MATCH("mit.mar."&amp;$A6,Prices_dom!$A$5:$CU$5,0))+0,0)</f>
        <v>7.4080000000000004</v>
      </c>
      <c r="M6" s="37">
        <f>IFERROR(INDEX(Prices_dom!$A$6:$CU$2000,MATCH(Settings!$C$4&amp;Settings!$C$7,Prices_dom!$A$6:$A$2000,0),MATCH("mit.coa.prod.cost",Prices_dom!$A$5:$CU$5,0))+0,0)</f>
        <v>1.294</v>
      </c>
      <c r="N6" s="37">
        <f>($L6+$J6*$M6)*INDEX($T$3:$W$3,MATCH(Settings!$C$7,$T$4:$W$4,0))/$G6</f>
        <v>9.8925866638896114</v>
      </c>
      <c r="O6" s="53">
        <v>1</v>
      </c>
      <c r="P6" s="54">
        <f>$O6*IFERROR(INDEX(Prices_dom!$A$6:$CU$2000,MATCH(Settings!$C$4&amp;Settings!$C$10,Prices_dom!$A$6:$A$2000,0),MATCH("VAT_WEO",Prices_dom!$A$5:$CU$5,0))+0,0)</f>
        <v>0.14000000000000001</v>
      </c>
      <c r="Q6" s="25">
        <f>IF(IFERROR(INDEX(Prices_dom!$A$6:$CU$2000,MATCH(Settings!$C$4&amp;Settings!$C$10,Prices_dom!$A$6:$A$2000,0),MATCH("mit.vatrate."&amp;$A6,Prices_dom!$A$5:$CU$5,0))+0,0)&gt;0,IFERROR(INDEX(Prices_dom!$A$6:$CU$2000,MATCH(Settings!$C$4&amp;Settings!$C$10,Prices_dom!$A$6:$A$2000,0),MATCH("mit.vatrate."&amp;$A6,Prices_dom!$A$5:$CU$5,0))+0,0),$P6)</f>
        <v>0.14000000000000001</v>
      </c>
      <c r="R6" s="37">
        <f>INDEX($T6:$W6,MATCH(Settings!$C$10,$T$4:$W$4,0))</f>
        <v>12.930130470268255</v>
      </c>
      <c r="S6" s="37">
        <f>INDEX($X6:$AA6,MATCH(Settings!$C$10,$X$4:$AA$4,0))</f>
        <v>-1.860447750604651E-5</v>
      </c>
      <c r="T6" s="37">
        <f>IFERROR(INDEX(Prices_dom!$A$6:$CU$2000,MATCH(Settings!$C$4&amp;T$4,Prices_dom!$A$6:$A$2000,0),MATCH("mit.sp."&amp;$A6,Prices_dom!$A$5:$CU$5,0))+0,0)*T$3/$G6</f>
        <v>14.25679984673183</v>
      </c>
      <c r="U6" s="37">
        <f>IFERROR(INDEX(Prices_dom!$A$6:$CU$2000,MATCH(Settings!$C$4&amp;U$4,Prices_dom!$A$6:$A$2000,0),MATCH("mit.sp."&amp;$A6,Prices_dom!$A$5:$CU$5,0))+0,0)*U$3/$G6</f>
        <v>20.341077129048131</v>
      </c>
      <c r="V6" s="37">
        <f>IFERROR(INDEX(Prices_dom!$A$6:$CU$2000,MATCH(Settings!$C$4&amp;V$4,Prices_dom!$A$6:$A$2000,0),MATCH("mit.sp."&amp;$A6,Prices_dom!$A$5:$CU$5,0))+0,0)*V$3/$G6</f>
        <v>13.728894823319759</v>
      </c>
      <c r="W6" s="37">
        <f>IFERROR(INDEX(Prices_dom!$A$6:$CU$2000,MATCH(Settings!$C$4&amp;W$4,Prices_dom!$A$6:$A$2000,0),MATCH("mit.sp."&amp;$A6,Prices_dom!$A$5:$CU$5,0))+0,0)*W$3/$G6</f>
        <v>12.930130470268255</v>
      </c>
      <c r="X6" s="37">
        <f>IF($H6=1,IFERROR(INDEX(Prices_dom!$A$6:$CU$2000,MATCH(Settings!$C$4&amp;X$4,Prices_dom!$A$6:$A$2000,0),MATCH("mit.rp."&amp;$A6,Prices_dom!$A$5:$CU$5,0))+0,0)/(1+IF(IFERROR(INDEX(Prices_dom!$A$6:$CU$2000,MATCH(Settings!$C$4&amp;X$4,Prices_dom!$A$6:$A$2000,0),MATCH("mit.vatrate."&amp;$A6,Prices_dom!$A$5:$CU$5,0))+0,0)&gt;0,IFERROR(INDEX(Prices_dom!$A$6:$CU$2000,MATCH(Settings!$C$4&amp;X$4,Prices_dom!$A$6:$A$2000,0),MATCH("mit.vatrate."&amp;$A6,Prices_dom!$A$5:$CU$5,0))+0,0),$O6*IFERROR(INDEX(Prices_dom!$A$6:$CU$2000,MATCH(Settings!$C$4&amp;X$4,Prices_dom!$A$6:$A$2000,0),MATCH("VAT_WEO",Prices_dom!$A$5:$CU$5,0))+0,0)))-IFERROR(INDEX(Prices_dom!$A$6:$CU$2000,MATCH(Settings!$C$4&amp;X$4,Prices_dom!$A$6:$A$2000,0),MATCH("mit.sp."&amp;$A6,Prices_dom!$A$5:$CU$5,0))+0,0),IFERROR(INDEX(Prices_dom!$A$6:$CU$2000,MATCH(Settings!$C$4&amp;X$4,Prices_dom!$A$6:$A$2000,0),MATCH("mit.txo."&amp;$A6,Prices_dom!$A$5:$CU$5,0))+0,0))*X$3/$G6</f>
        <v>1.9384083871670015E-4</v>
      </c>
      <c r="Y6" s="37">
        <f>IF($H6=1,IFERROR(INDEX(Prices_dom!$A$6:$CU$2000,MATCH(Settings!$C$4&amp;Y$4,Prices_dom!$A$6:$A$2000,0),MATCH("mit.rp."&amp;$A6,Prices_dom!$A$5:$CU$5,0))+0,0)/(1+IF(IFERROR(INDEX(Prices_dom!$A$6:$CU$2000,MATCH(Settings!$C$4&amp;Y$4,Prices_dom!$A$6:$A$2000,0),MATCH("mit.vatrate."&amp;$A6,Prices_dom!$A$5:$CU$5,0))+0,0)&gt;0,IFERROR(INDEX(Prices_dom!$A$6:$CU$2000,MATCH(Settings!$C$4&amp;Y$4,Prices_dom!$A$6:$A$2000,0),MATCH("mit.vatrate."&amp;$A6,Prices_dom!$A$5:$CU$5,0))+0,0),$O6*IFERROR(INDEX(Prices_dom!$A$6:$CU$2000,MATCH(Settings!$C$4&amp;Y$4,Prices_dom!$A$6:$A$2000,0),MATCH("VAT_WEO",Prices_dom!$A$5:$CU$5,0))+0,0)))-IFERROR(INDEX(Prices_dom!$A$6:$CU$2000,MATCH(Settings!$C$4&amp;Y$4,Prices_dom!$A$6:$A$2000,0),MATCH("mit.sp."&amp;$A6,Prices_dom!$A$5:$CU$5,0))+0,0),IFERROR(INDEX(Prices_dom!$A$6:$CU$2000,MATCH(Settings!$C$4&amp;Y$4,Prices_dom!$A$6:$A$2000,0),MATCH("mit.txo."&amp;$A6,Prices_dom!$A$5:$CU$5,0))+0,0))*Y$3/$G6</f>
        <v>-1.994416824038976E-5</v>
      </c>
      <c r="Z6" s="37">
        <f>IF($H6=1,IFERROR(INDEX(Prices_dom!$A$6:$CU$2000,MATCH(Settings!$C$4&amp;Z$4,Prices_dom!$A$6:$A$2000,0),MATCH("mit.rp."&amp;$A6,Prices_dom!$A$5:$CU$5,0))+0,0)/(1+IF(IFERROR(INDEX(Prices_dom!$A$6:$CU$2000,MATCH(Settings!$C$4&amp;Z$4,Prices_dom!$A$6:$A$2000,0),MATCH("mit.vatrate."&amp;$A6,Prices_dom!$A$5:$CU$5,0))+0,0)&gt;0,IFERROR(INDEX(Prices_dom!$A$6:$CU$2000,MATCH(Settings!$C$4&amp;Z$4,Prices_dom!$A$6:$A$2000,0),MATCH("mit.vatrate."&amp;$A6,Prices_dom!$A$5:$CU$5,0))+0,0),$O6*IFERROR(INDEX(Prices_dom!$A$6:$CU$2000,MATCH(Settings!$C$4&amp;Z$4,Prices_dom!$A$6:$A$2000,0),MATCH("VAT_WEO",Prices_dom!$A$5:$CU$5,0))+0,0)))-IFERROR(INDEX(Prices_dom!$A$6:$CU$2000,MATCH(Settings!$C$4&amp;Z$4,Prices_dom!$A$6:$A$2000,0),MATCH("mit.sp."&amp;$A6,Prices_dom!$A$5:$CU$5,0))+0,0),IFERROR(INDEX(Prices_dom!$A$6:$CU$2000,MATCH(Settings!$C$4&amp;Z$4,Prices_dom!$A$6:$A$2000,0),MATCH("mit.txo."&amp;$A6,Prices_dom!$A$5:$CU$5,0))+0,0))*Z$3/$G6</f>
        <v>4.7884255251950708E-4</v>
      </c>
      <c r="AA6" s="37">
        <f>IF($H6=1,IFERROR(INDEX(Prices_dom!$A$6:$CU$2000,MATCH(Settings!$C$4&amp;AA$4,Prices_dom!$A$6:$A$2000,0),MATCH("mit.rp."&amp;$A6,Prices_dom!$A$5:$CU$5,0))+0,0)/(1+IF(IFERROR(INDEX(Prices_dom!$A$6:$CU$2000,MATCH(Settings!$C$4&amp;AA$4,Prices_dom!$A$6:$A$2000,0),MATCH("mit.vatrate."&amp;$A6,Prices_dom!$A$5:$CU$5,0))+0,0)&gt;0,IFERROR(INDEX(Prices_dom!$A$6:$CU$2000,MATCH(Settings!$C$4&amp;AA$4,Prices_dom!$A$6:$A$2000,0),MATCH("mit.vatrate."&amp;$A6,Prices_dom!$A$5:$CU$5,0))+0,0),$O6*IFERROR(INDEX(Prices_dom!$A$6:$CU$2000,MATCH(Settings!$C$4&amp;AA$4,Prices_dom!$A$6:$A$2000,0),MATCH("VAT_WEO",Prices_dom!$A$5:$CU$5,0))+0,0)))-IFERROR(INDEX(Prices_dom!$A$6:$CU$2000,MATCH(Settings!$C$4&amp;AA$4,Prices_dom!$A$6:$A$2000,0),MATCH("mit.sp."&amp;$A6,Prices_dom!$A$5:$CU$5,0))+0,0),IFERROR(INDEX(Prices_dom!$A$6:$CU$2000,MATCH(Settings!$C$4&amp;AA$4,Prices_dom!$A$6:$A$2000,0),MATCH("mit.txo."&amp;$A6,Prices_dom!$A$5:$CU$5,0))+0,0))*AA$3/$G6</f>
        <v>-1.860447750604651E-5</v>
      </c>
    </row>
    <row r="7" spans="1:27" x14ac:dyDescent="0.25">
      <c r="A7" s="51" t="s">
        <v>988</v>
      </c>
      <c r="B7" s="51" t="s">
        <v>989</v>
      </c>
      <c r="C7" s="51" t="s">
        <v>869</v>
      </c>
      <c r="D7" s="51" t="s">
        <v>900</v>
      </c>
      <c r="E7" s="52">
        <v>3</v>
      </c>
      <c r="F7" s="52">
        <v>2</v>
      </c>
      <c r="G7" s="37">
        <f>INDEX(Mapping!$G$30:$G$37,MATCH($C7,Mapping!$A$30:$A$37,0))</f>
        <v>1</v>
      </c>
      <c r="H7" s="52">
        <v>1</v>
      </c>
      <c r="I7" s="33">
        <f>IFERROR(INDEX(Prices_dom!$A$6:$CU$2000,MATCH(Settings!$C$4&amp;Settings!$C$7,Prices_dom!$A$6:$A$2000,0),MATCH("mit.ps."&amp;$A7,Prices_dom!$A$5:$CU$5,0))+0,0)</f>
        <v>1</v>
      </c>
      <c r="J7" s="33">
        <f t="shared" si="0"/>
        <v>1</v>
      </c>
      <c r="K7" s="33">
        <f>IF(LEFT(Settings!$C$9,6)="Manual",0.8,IF(LEFT(Settings!$C$9,4)="None",1,$J7))</f>
        <v>1</v>
      </c>
      <c r="L7" s="37">
        <f>IFERROR(INDEX(Prices_dom!$A$6:$CU$2000,MATCH(Settings!$C$4&amp;Settings!$C$7,Prices_dom!$A$6:$A$2000,0),MATCH("mit.mar."&amp;$A7,Prices_dom!$A$5:$CU$5,0))+0,0)</f>
        <v>3.7040000000000002</v>
      </c>
      <c r="M7" s="37">
        <f>IFERROR(INDEX(Prices_dom!$A$6:$CU$2000,MATCH(Settings!$C$4&amp;Settings!$C$7,Prices_dom!$A$6:$A$2000,0),MATCH("mit.coa.prod.cost",Prices_dom!$A$5:$CU$5,0))+0,0)</f>
        <v>1.294</v>
      </c>
      <c r="N7" s="37">
        <f>($L7+$J7*$M7)*INDEX($T$3:$W$3,MATCH(Settings!$C$7,$T$4:$W$4,0))/$G7</f>
        <v>5.6818143123558125</v>
      </c>
      <c r="O7" s="53">
        <v>0</v>
      </c>
      <c r="P7" s="54">
        <f>$O7*IFERROR(INDEX(Prices_dom!$A$6:$CU$2000,MATCH(Settings!$C$4&amp;Settings!$C$10,Prices_dom!$A$6:$A$2000,0),MATCH("VAT_WEO",Prices_dom!$A$5:$CU$5,0))+0,0)</f>
        <v>0</v>
      </c>
      <c r="Q7" s="25">
        <f>IF(IFERROR(INDEX(Prices_dom!$A$6:$CU$2000,MATCH(Settings!$C$4&amp;Settings!$C$10,Prices_dom!$A$6:$A$2000,0),MATCH("mit.vatrate."&amp;$A7,Prices_dom!$A$5:$CU$5,0))+0,0)&gt;0,IFERROR(INDEX(Prices_dom!$A$6:$CU$2000,MATCH(Settings!$C$4&amp;Settings!$C$10,Prices_dom!$A$6:$A$2000,0),MATCH("mit.vatrate."&amp;$A7,Prices_dom!$A$5:$CU$5,0))+0,0),$P7)</f>
        <v>0</v>
      </c>
      <c r="R7" s="37">
        <f>INDEX($T7:$W7,MATCH(Settings!$C$10,$T$4:$W$4,0))</f>
        <v>7.5546829713926886</v>
      </c>
      <c r="S7" s="37">
        <f>INDEX($X7:$AA7,MATCH(Settings!$C$10,$X$4:$AA$4,0))</f>
        <v>0.16649146918987259</v>
      </c>
      <c r="T7" s="37">
        <f>IFERROR(INDEX(Prices_dom!$A$6:$CU$2000,MATCH(Settings!$C$4&amp;T$4,Prices_dom!$A$6:$A$2000,0),MATCH("mit.sp."&amp;$A7,Prices_dom!$A$5:$CU$5,0))+0,0)*T$3/$G7</f>
        <v>9.7770734503894179</v>
      </c>
      <c r="U7" s="37">
        <f>IFERROR(INDEX(Prices_dom!$A$6:$CU$2000,MATCH(Settings!$C$4&amp;U$4,Prices_dom!$A$6:$A$2000,0),MATCH("mit.sp."&amp;$A7,Prices_dom!$A$5:$CU$5,0))+0,0)*U$3/$G7</f>
        <v>11.12148647814664</v>
      </c>
      <c r="V7" s="37">
        <f>IFERROR(INDEX(Prices_dom!$A$6:$CU$2000,MATCH(Settings!$C$4&amp;V$4,Prices_dom!$A$6:$A$2000,0),MATCH("mit.sp."&amp;$A7,Prices_dom!$A$5:$CU$5,0))+0,0)*V$3/$G7</f>
        <v>8.609627401725616</v>
      </c>
      <c r="W7" s="37">
        <f>IFERROR(INDEX(Prices_dom!$A$6:$CU$2000,MATCH(Settings!$C$4&amp;W$4,Prices_dom!$A$6:$A$2000,0),MATCH("mit.sp."&amp;$A7,Prices_dom!$A$5:$CU$5,0))+0,0)*W$3/$G7</f>
        <v>7.5546829713926886</v>
      </c>
      <c r="X7" s="37">
        <f>IF($H7=1,IFERROR(INDEX(Prices_dom!$A$6:$CU$2000,MATCH(Settings!$C$4&amp;X$4,Prices_dom!$A$6:$A$2000,0),MATCH("mit.rp."&amp;$A7,Prices_dom!$A$5:$CU$5,0))+0,0)/(1+IF(IFERROR(INDEX(Prices_dom!$A$6:$CU$2000,MATCH(Settings!$C$4&amp;X$4,Prices_dom!$A$6:$A$2000,0),MATCH("mit.vatrate."&amp;$A7,Prices_dom!$A$5:$CU$5,0))+0,0)&gt;0,IFERROR(INDEX(Prices_dom!$A$6:$CU$2000,MATCH(Settings!$C$4&amp;X$4,Prices_dom!$A$6:$A$2000,0),MATCH("mit.vatrate."&amp;$A7,Prices_dom!$A$5:$CU$5,0))+0,0),$O7*IFERROR(INDEX(Prices_dom!$A$6:$CU$2000,MATCH(Settings!$C$4&amp;X$4,Prices_dom!$A$6:$A$2000,0),MATCH("VAT_WEO",Prices_dom!$A$5:$CU$5,0))+0,0)))-IFERROR(INDEX(Prices_dom!$A$6:$CU$2000,MATCH(Settings!$C$4&amp;X$4,Prices_dom!$A$6:$A$2000,0),MATCH("mit.sp."&amp;$A7,Prices_dom!$A$5:$CU$5,0))+0,0),IFERROR(INDEX(Prices_dom!$A$6:$CU$2000,MATCH(Settings!$C$4&amp;X$4,Prices_dom!$A$6:$A$2000,0),MATCH("mit.txo."&amp;$A7,Prices_dom!$A$5:$CU$5,0))+0,0))*X$3/$G7</f>
        <v>0.27867851246087405</v>
      </c>
      <c r="Y7" s="37">
        <f>IF($H7=1,IFERROR(INDEX(Prices_dom!$A$6:$CU$2000,MATCH(Settings!$C$4&amp;Y$4,Prices_dom!$A$6:$A$2000,0),MATCH("mit.rp."&amp;$A7,Prices_dom!$A$5:$CU$5,0))+0,0)/(1+IF(IFERROR(INDEX(Prices_dom!$A$6:$CU$2000,MATCH(Settings!$C$4&amp;Y$4,Prices_dom!$A$6:$A$2000,0),MATCH("mit.vatrate."&amp;$A7,Prices_dom!$A$5:$CU$5,0))+0,0)&gt;0,IFERROR(INDEX(Prices_dom!$A$6:$CU$2000,MATCH(Settings!$C$4&amp;Y$4,Prices_dom!$A$6:$A$2000,0),MATCH("mit.vatrate."&amp;$A7,Prices_dom!$A$5:$CU$5,0))+0,0),$O7*IFERROR(INDEX(Prices_dom!$A$6:$CU$2000,MATCH(Settings!$C$4&amp;Y$4,Prices_dom!$A$6:$A$2000,0),MATCH("VAT_WEO",Prices_dom!$A$5:$CU$5,0))+0,0)))-IFERROR(INDEX(Prices_dom!$A$6:$CU$2000,MATCH(Settings!$C$4&amp;Y$4,Prices_dom!$A$6:$A$2000,0),MATCH("mit.sp."&amp;$A7,Prices_dom!$A$5:$CU$5,0))+0,0),IFERROR(INDEX(Prices_dom!$A$6:$CU$2000,MATCH(Settings!$C$4&amp;Y$4,Prices_dom!$A$6:$A$2000,0),MATCH("mit.txo."&amp;$A7,Prices_dom!$A$5:$CU$5,0))+0,0))*Y$3/$G7</f>
        <v>0.34559254721011773</v>
      </c>
      <c r="Z7" s="37">
        <f>IF($H7=1,IFERROR(INDEX(Prices_dom!$A$6:$CU$2000,MATCH(Settings!$C$4&amp;Z$4,Prices_dom!$A$6:$A$2000,0),MATCH("mit.rp."&amp;$A7,Prices_dom!$A$5:$CU$5,0))+0,0)/(1+IF(IFERROR(INDEX(Prices_dom!$A$6:$CU$2000,MATCH(Settings!$C$4&amp;Z$4,Prices_dom!$A$6:$A$2000,0),MATCH("mit.vatrate."&amp;$A7,Prices_dom!$A$5:$CU$5,0))+0,0)&gt;0,IFERROR(INDEX(Prices_dom!$A$6:$CU$2000,MATCH(Settings!$C$4&amp;Z$4,Prices_dom!$A$6:$A$2000,0),MATCH("mit.vatrate."&amp;$A7,Prices_dom!$A$5:$CU$5,0))+0,0),$O7*IFERROR(INDEX(Prices_dom!$A$6:$CU$2000,MATCH(Settings!$C$4&amp;Z$4,Prices_dom!$A$6:$A$2000,0),MATCH("VAT_WEO",Prices_dom!$A$5:$CU$5,0))+0,0)))-IFERROR(INDEX(Prices_dom!$A$6:$CU$2000,MATCH(Settings!$C$4&amp;Z$4,Prices_dom!$A$6:$A$2000,0),MATCH("mit.sp."&amp;$A7,Prices_dom!$A$5:$CU$5,0))+0,0),IFERROR(INDEX(Prices_dom!$A$6:$CU$2000,MATCH(Settings!$C$4&amp;Z$4,Prices_dom!$A$6:$A$2000,0),MATCH("mit.txo."&amp;$A7,Prices_dom!$A$5:$CU$5,0))+0,0))*Z$3/$G7</f>
        <v>0.2205357259889128</v>
      </c>
      <c r="AA7" s="37">
        <f>IF($H7=1,IFERROR(INDEX(Prices_dom!$A$6:$CU$2000,MATCH(Settings!$C$4&amp;AA$4,Prices_dom!$A$6:$A$2000,0),MATCH("mit.rp."&amp;$A7,Prices_dom!$A$5:$CU$5,0))+0,0)/(1+IF(IFERROR(INDEX(Prices_dom!$A$6:$CU$2000,MATCH(Settings!$C$4&amp;AA$4,Prices_dom!$A$6:$A$2000,0),MATCH("mit.vatrate."&amp;$A7,Prices_dom!$A$5:$CU$5,0))+0,0)&gt;0,IFERROR(INDEX(Prices_dom!$A$6:$CU$2000,MATCH(Settings!$C$4&amp;AA$4,Prices_dom!$A$6:$A$2000,0),MATCH("mit.vatrate."&amp;$A7,Prices_dom!$A$5:$CU$5,0))+0,0),$O7*IFERROR(INDEX(Prices_dom!$A$6:$CU$2000,MATCH(Settings!$C$4&amp;AA$4,Prices_dom!$A$6:$A$2000,0),MATCH("VAT_WEO",Prices_dom!$A$5:$CU$5,0))+0,0)))-IFERROR(INDEX(Prices_dom!$A$6:$CU$2000,MATCH(Settings!$C$4&amp;AA$4,Prices_dom!$A$6:$A$2000,0),MATCH("mit.sp."&amp;$A7,Prices_dom!$A$5:$CU$5,0))+0,0),IFERROR(INDEX(Prices_dom!$A$6:$CU$2000,MATCH(Settings!$C$4&amp;AA$4,Prices_dom!$A$6:$A$2000,0),MATCH("mit.txo."&amp;$A7,Prices_dom!$A$5:$CU$5,0))+0,0))*AA$3/$G7</f>
        <v>0.16649146918987259</v>
      </c>
    </row>
    <row r="8" spans="1:27" x14ac:dyDescent="0.25">
      <c r="A8" s="51" t="s">
        <v>990</v>
      </c>
      <c r="B8" s="51" t="s">
        <v>991</v>
      </c>
      <c r="C8" s="51" t="s">
        <v>871</v>
      </c>
      <c r="D8" s="51" t="s">
        <v>879</v>
      </c>
      <c r="E8" s="52">
        <v>4</v>
      </c>
      <c r="F8" s="52">
        <v>3</v>
      </c>
      <c r="G8" s="37">
        <f>INDEX(Mapping!$G$30:$G$37,MATCH($C8,Mapping!$A$30:$A$37,0))</f>
        <v>1</v>
      </c>
      <c r="H8" s="52">
        <v>1</v>
      </c>
      <c r="I8" s="33">
        <f>IFERROR(INDEX(Prices_dom!$A$6:$CU$2000,MATCH(Settings!$C$4&amp;Settings!$C$7,Prices_dom!$A$6:$A$2000,0),MATCH("mit.ps."&amp;$A8,Prices_dom!$A$5:$CU$5,0))+0,0)</f>
        <v>0</v>
      </c>
      <c r="J8" s="33">
        <f t="shared" si="0"/>
        <v>0</v>
      </c>
      <c r="K8" s="33">
        <f>IF(LEFT(Settings!$C$9,6)="Manual",0.8,IF(LEFT(Settings!$C$9,4)="None",1,$J8))</f>
        <v>0</v>
      </c>
      <c r="L8" s="37">
        <f>IFERROR(INDEX(Prices_dom!$A$6:$CU$2000,MATCH(Settings!$C$4&amp;Settings!$C$7,Prices_dom!$A$6:$A$2000,0),MATCH("mit.mar."&amp;$A8,Prices_dom!$A$5:$CU$5,0))+0,0)</f>
        <v>1.24</v>
      </c>
      <c r="M8" s="37">
        <f>IFERROR(INDEX(Prices_dom!$A$6:$CU$2000,MATCH(Settings!$C$4&amp;Settings!$C$7,Prices_dom!$A$6:$A$2000,0),MATCH("mit.nga.prod.cost",Prices_dom!$A$5:$CU$5,0))+0,0)</f>
        <v>7.33</v>
      </c>
      <c r="N8" s="37">
        <f>($L8+$J8*$M8)*INDEX($T$3:$W$3,MATCH(Settings!$C$7,$T$4:$W$4,0))/$G8</f>
        <v>1.409653810988637</v>
      </c>
      <c r="O8" s="53">
        <v>0</v>
      </c>
      <c r="P8" s="54">
        <f>$O8*IFERROR(INDEX(Prices_dom!$A$6:$CU$2000,MATCH(Settings!$C$4&amp;Settings!$C$10,Prices_dom!$A$6:$A$2000,0),MATCH("VAT_WEO",Prices_dom!$A$5:$CU$5,0))+0,0)</f>
        <v>0</v>
      </c>
      <c r="Q8" s="25">
        <f>IF(IFERROR(INDEX(Prices_dom!$A$6:$CU$2000,MATCH(Settings!$C$4&amp;Settings!$C$10,Prices_dom!$A$6:$A$2000,0),MATCH("mit.vatrate."&amp;$A8,Prices_dom!$A$5:$CU$5,0))+0,0)&gt;0,IFERROR(INDEX(Prices_dom!$A$6:$CU$2000,MATCH(Settings!$C$4&amp;Settings!$C$10,Prices_dom!$A$6:$A$2000,0),MATCH("mit.vatrate."&amp;$A8,Prices_dom!$A$5:$CU$5,0))+0,0),$P8)</f>
        <v>0</v>
      </c>
      <c r="R8" s="37">
        <f>INDEX($T8:$W8,MATCH(Settings!$C$10,$T$4:$W$4,0))</f>
        <v>8.8601033444674222</v>
      </c>
      <c r="S8" s="37">
        <f>INDEX($X8:$AA8,MATCH(Settings!$C$10,$X$4:$AA$4,0))</f>
        <v>-6.2057839343893901</v>
      </c>
      <c r="T8" s="37">
        <f>IFERROR(INDEX(Prices_dom!$A$6:$CU$2000,MATCH(Settings!$C$4&amp;T$4,Prices_dom!$A$6:$A$2000,0),MATCH("mit.sp."&amp;$A8,Prices_dom!$A$5:$CU$5,0))+0,0)*T$3/$G8</f>
        <v>9.6420309994171873</v>
      </c>
      <c r="U8" s="37">
        <f>IFERROR(INDEX(Prices_dom!$A$6:$CU$2000,MATCH(Settings!$C$4&amp;U$4,Prices_dom!$A$6:$A$2000,0),MATCH("mit.sp."&amp;$A8,Prices_dom!$A$5:$CU$5,0))+0,0)*U$3/$G8</f>
        <v>11.489815377146897</v>
      </c>
      <c r="V8" s="37">
        <f>IFERROR(INDEX(Prices_dom!$A$6:$CU$2000,MATCH(Settings!$C$4&amp;V$4,Prices_dom!$A$6:$A$2000,0),MATCH("mit.sp."&amp;$A8,Prices_dom!$A$5:$CU$5,0))+0,0)*V$3/$G8</f>
        <v>9.3913282918645393</v>
      </c>
      <c r="W8" s="37">
        <f>IFERROR(INDEX(Prices_dom!$A$6:$CU$2000,MATCH(Settings!$C$4&amp;W$4,Prices_dom!$A$6:$A$2000,0),MATCH("mit.sp."&amp;$A8,Prices_dom!$A$5:$CU$5,0))+0,0)*W$3/$G8</f>
        <v>8.8601033444674222</v>
      </c>
      <c r="X8" s="37">
        <f>IF($H8=1,IFERROR(INDEX(Prices_dom!$A$6:$CU$2000,MATCH(Settings!$C$4&amp;X$4,Prices_dom!$A$6:$A$2000,0),MATCH("mit.rp."&amp;$A8,Prices_dom!$A$5:$CU$5,0))+0,0)/(1+IF(IFERROR(INDEX(Prices_dom!$A$6:$CU$2000,MATCH(Settings!$C$4&amp;X$4,Prices_dom!$A$6:$A$2000,0),MATCH("mit.vatrate."&amp;$A8,Prices_dom!$A$5:$CU$5,0))+0,0)&gt;0,IFERROR(INDEX(Prices_dom!$A$6:$CU$2000,MATCH(Settings!$C$4&amp;X$4,Prices_dom!$A$6:$A$2000,0),MATCH("mit.vatrate."&amp;$A8,Prices_dom!$A$5:$CU$5,0))+0,0),$O8*IFERROR(INDEX(Prices_dom!$A$6:$CU$2000,MATCH(Settings!$C$4&amp;X$4,Prices_dom!$A$6:$A$2000,0),MATCH("VAT_WEO",Prices_dom!$A$5:$CU$5,0))+0,0)))-IFERROR(INDEX(Prices_dom!$A$6:$CU$2000,MATCH(Settings!$C$4&amp;X$4,Prices_dom!$A$6:$A$2000,0),MATCH("mit.sp."&amp;$A8,Prices_dom!$A$5:$CU$5,0))+0,0),IFERROR(INDEX(Prices_dom!$A$6:$CU$2000,MATCH(Settings!$C$4&amp;X$4,Prices_dom!$A$6:$A$2000,0),MATCH("mit.txo."&amp;$A8,Prices_dom!$A$5:$CU$5,0))+0,0))*X$3/$G8</f>
        <v>-6.1296996154940189</v>
      </c>
      <c r="Y8" s="37">
        <f>IF($H8=1,IFERROR(INDEX(Prices_dom!$A$6:$CU$2000,MATCH(Settings!$C$4&amp;Y$4,Prices_dom!$A$6:$A$2000,0),MATCH("mit.rp."&amp;$A8,Prices_dom!$A$5:$CU$5,0))+0,0)/(1+IF(IFERROR(INDEX(Prices_dom!$A$6:$CU$2000,MATCH(Settings!$C$4&amp;Y$4,Prices_dom!$A$6:$A$2000,0),MATCH("mit.vatrate."&amp;$A8,Prices_dom!$A$5:$CU$5,0))+0,0)&gt;0,IFERROR(INDEX(Prices_dom!$A$6:$CU$2000,MATCH(Settings!$C$4&amp;Y$4,Prices_dom!$A$6:$A$2000,0),MATCH("mit.vatrate."&amp;$A8,Prices_dom!$A$5:$CU$5,0))+0,0),$O8*IFERROR(INDEX(Prices_dom!$A$6:$CU$2000,MATCH(Settings!$C$4&amp;Y$4,Prices_dom!$A$6:$A$2000,0),MATCH("VAT_WEO",Prices_dom!$A$5:$CU$5,0))+0,0)))-IFERROR(INDEX(Prices_dom!$A$6:$CU$2000,MATCH(Settings!$C$4&amp;Y$4,Prices_dom!$A$6:$A$2000,0),MATCH("mit.sp."&amp;$A8,Prices_dom!$A$5:$CU$5,0))+0,0),IFERROR(INDEX(Prices_dom!$A$6:$CU$2000,MATCH(Settings!$C$4&amp;Y$4,Prices_dom!$A$6:$A$2000,0),MATCH("mit.txo."&amp;$A8,Prices_dom!$A$5:$CU$5,0))+0,0))*Y$3/$G8</f>
        <v>-8.7057491004443381</v>
      </c>
      <c r="Z8" s="37">
        <f>IF($H8=1,IFERROR(INDEX(Prices_dom!$A$6:$CU$2000,MATCH(Settings!$C$4&amp;Z$4,Prices_dom!$A$6:$A$2000,0),MATCH("mit.rp."&amp;$A8,Prices_dom!$A$5:$CU$5,0))+0,0)/(1+IF(IFERROR(INDEX(Prices_dom!$A$6:$CU$2000,MATCH(Settings!$C$4&amp;Z$4,Prices_dom!$A$6:$A$2000,0),MATCH("mit.vatrate."&amp;$A8,Prices_dom!$A$5:$CU$5,0))+0,0)&gt;0,IFERROR(INDEX(Prices_dom!$A$6:$CU$2000,MATCH(Settings!$C$4&amp;Z$4,Prices_dom!$A$6:$A$2000,0),MATCH("mit.vatrate."&amp;$A8,Prices_dom!$A$5:$CU$5,0))+0,0),$O8*IFERROR(INDEX(Prices_dom!$A$6:$CU$2000,MATCH(Settings!$C$4&amp;Z$4,Prices_dom!$A$6:$A$2000,0),MATCH("VAT_WEO",Prices_dom!$A$5:$CU$5,0))+0,0)))-IFERROR(INDEX(Prices_dom!$A$6:$CU$2000,MATCH(Settings!$C$4&amp;Z$4,Prices_dom!$A$6:$A$2000,0),MATCH("mit.sp."&amp;$A8,Prices_dom!$A$5:$CU$5,0))+0,0),IFERROR(INDEX(Prices_dom!$A$6:$CU$2000,MATCH(Settings!$C$4&amp;Z$4,Prices_dom!$A$6:$A$2000,0),MATCH("mit.txo."&amp;$A8,Prices_dom!$A$5:$CU$5,0))+0,0))*Z$3/$G8</f>
        <v>-6.7776524105899858</v>
      </c>
      <c r="AA8" s="37">
        <f>IF($H8=1,IFERROR(INDEX(Prices_dom!$A$6:$CU$2000,MATCH(Settings!$C$4&amp;AA$4,Prices_dom!$A$6:$A$2000,0),MATCH("mit.rp."&amp;$A8,Prices_dom!$A$5:$CU$5,0))+0,0)/(1+IF(IFERROR(INDEX(Prices_dom!$A$6:$CU$2000,MATCH(Settings!$C$4&amp;AA$4,Prices_dom!$A$6:$A$2000,0),MATCH("mit.vatrate."&amp;$A8,Prices_dom!$A$5:$CU$5,0))+0,0)&gt;0,IFERROR(INDEX(Prices_dom!$A$6:$CU$2000,MATCH(Settings!$C$4&amp;AA$4,Prices_dom!$A$6:$A$2000,0),MATCH("mit.vatrate."&amp;$A8,Prices_dom!$A$5:$CU$5,0))+0,0),$O8*IFERROR(INDEX(Prices_dom!$A$6:$CU$2000,MATCH(Settings!$C$4&amp;AA$4,Prices_dom!$A$6:$A$2000,0),MATCH("VAT_WEO",Prices_dom!$A$5:$CU$5,0))+0,0)))-IFERROR(INDEX(Prices_dom!$A$6:$CU$2000,MATCH(Settings!$C$4&amp;AA$4,Prices_dom!$A$6:$A$2000,0),MATCH("mit.sp."&amp;$A8,Prices_dom!$A$5:$CU$5,0))+0,0),IFERROR(INDEX(Prices_dom!$A$6:$CU$2000,MATCH(Settings!$C$4&amp;AA$4,Prices_dom!$A$6:$A$2000,0),MATCH("mit.txo."&amp;$A8,Prices_dom!$A$5:$CU$5,0))+0,0))*AA$3/$G8</f>
        <v>-6.2057839343893901</v>
      </c>
    </row>
    <row r="9" spans="1:27" x14ac:dyDescent="0.25">
      <c r="A9" s="51" t="s">
        <v>992</v>
      </c>
      <c r="B9" s="51" t="s">
        <v>993</v>
      </c>
      <c r="C9" s="51" t="s">
        <v>871</v>
      </c>
      <c r="D9" s="51" t="s">
        <v>884</v>
      </c>
      <c r="E9" s="52">
        <v>5</v>
      </c>
      <c r="F9" s="52">
        <v>3</v>
      </c>
      <c r="G9" s="37">
        <f>INDEX(Mapping!$G$30:$G$37,MATCH($C9,Mapping!$A$30:$A$37,0))</f>
        <v>1</v>
      </c>
      <c r="H9" s="52">
        <v>1</v>
      </c>
      <c r="I9" s="33">
        <f>IFERROR(INDEX(Prices_dom!$A$6:$CU$2000,MATCH(Settings!$C$4&amp;Settings!$C$7,Prices_dom!$A$6:$A$2000,0),MATCH("mit.ps."&amp;$A9,Prices_dom!$A$5:$CU$5,0))+0,0)</f>
        <v>0</v>
      </c>
      <c r="J9" s="33">
        <f t="shared" si="0"/>
        <v>0</v>
      </c>
      <c r="K9" s="33">
        <f>IF(LEFT(Settings!$C$9,6)="Manual",0.8,IF(LEFT(Settings!$C$9,4)="None",1,$J9))</f>
        <v>0</v>
      </c>
      <c r="L9" s="37">
        <f>IFERROR(INDEX(Prices_dom!$A$6:$CU$2000,MATCH(Settings!$C$4&amp;Settings!$C$7,Prices_dom!$A$6:$A$2000,0),MATCH("mit.mar."&amp;$A9,Prices_dom!$A$5:$CU$5,0))+0,0)</f>
        <v>7.4649999999999999</v>
      </c>
      <c r="M9" s="37">
        <f>IFERROR(INDEX(Prices_dom!$A$6:$CU$2000,MATCH(Settings!$C$4&amp;Settings!$C$7,Prices_dom!$A$6:$A$2000,0),MATCH("mit.nga.prod.cost",Prices_dom!$A$5:$CU$5,0))+0,0)</f>
        <v>7.33</v>
      </c>
      <c r="N9" s="37">
        <f>($L9+$J9*$M9)*INDEX($T$3:$W$3,MATCH(Settings!$C$7,$T$4:$W$4,0))/$G9</f>
        <v>8.4863433056694948</v>
      </c>
      <c r="O9" s="53">
        <v>1</v>
      </c>
      <c r="P9" s="54">
        <f>$O9*IFERROR(INDEX(Prices_dom!$A$6:$CU$2000,MATCH(Settings!$C$4&amp;Settings!$C$10,Prices_dom!$A$6:$A$2000,0),MATCH("VAT_WEO",Prices_dom!$A$5:$CU$5,0))+0,0)</f>
        <v>0.14000000000000001</v>
      </c>
      <c r="Q9" s="25">
        <f>IF(IFERROR(INDEX(Prices_dom!$A$6:$CU$2000,MATCH(Settings!$C$4&amp;Settings!$C$10,Prices_dom!$A$6:$A$2000,0),MATCH("mit.vatrate."&amp;$A9,Prices_dom!$A$5:$CU$5,0))+0,0)&gt;0,IFERROR(INDEX(Prices_dom!$A$6:$CU$2000,MATCH(Settings!$C$4&amp;Settings!$C$10,Prices_dom!$A$6:$A$2000,0),MATCH("mit.vatrate."&amp;$A9,Prices_dom!$A$5:$CU$5,0))+0,0),$P9)</f>
        <v>0.14000000000000001</v>
      </c>
      <c r="R9" s="37">
        <f>INDEX($T9:$W9,MATCH(Settings!$C$10,$T$4:$W$4,0))</f>
        <v>14.478395088212293</v>
      </c>
      <c r="S9" s="37">
        <f>INDEX($X9:$AA9,MATCH(Settings!$C$10,$X$4:$AA$4,0))</f>
        <v>-12.433763010441929</v>
      </c>
      <c r="T9" s="37">
        <f>IFERROR(INDEX(Prices_dom!$A$6:$CU$2000,MATCH(Settings!$C$4&amp;T$4,Prices_dom!$A$6:$A$2000,0),MATCH("mit.sp."&amp;$A9,Prices_dom!$A$5:$CU$5,0))+0,0)*T$3/$G9</f>
        <v>14.86203555881646</v>
      </c>
      <c r="U9" s="37">
        <f>IFERROR(INDEX(Prices_dom!$A$6:$CU$2000,MATCH(Settings!$C$4&amp;U$4,Prices_dom!$A$6:$A$2000,0),MATCH("mit.sp."&amp;$A9,Prices_dom!$A$5:$CU$5,0))+0,0)*U$3/$G9</f>
        <v>16.899930285610544</v>
      </c>
      <c r="V9" s="37">
        <f>IFERROR(INDEX(Prices_dom!$A$6:$CU$2000,MATCH(Settings!$C$4&amp;V$4,Prices_dom!$A$6:$A$2000,0),MATCH("mit.sp."&amp;$A9,Prices_dom!$A$5:$CU$5,0))+0,0)*V$3/$G9</f>
        <v>15.009530499483105</v>
      </c>
      <c r="W9" s="37">
        <f>IFERROR(INDEX(Prices_dom!$A$6:$CU$2000,MATCH(Settings!$C$4&amp;W$4,Prices_dom!$A$6:$A$2000,0),MATCH("mit.sp."&amp;$A9,Prices_dom!$A$5:$CU$5,0))+0,0)*W$3/$G9</f>
        <v>14.478395088212293</v>
      </c>
      <c r="X9" s="37">
        <f>IF($H9=1,IFERROR(INDEX(Prices_dom!$A$6:$CU$2000,MATCH(Settings!$C$4&amp;X$4,Prices_dom!$A$6:$A$2000,0),MATCH("mit.rp."&amp;$A9,Prices_dom!$A$5:$CU$5,0))+0,0)/(1+IF(IFERROR(INDEX(Prices_dom!$A$6:$CU$2000,MATCH(Settings!$C$4&amp;X$4,Prices_dom!$A$6:$A$2000,0),MATCH("mit.vatrate."&amp;$A9,Prices_dom!$A$5:$CU$5,0))+0,0)&gt;0,IFERROR(INDEX(Prices_dom!$A$6:$CU$2000,MATCH(Settings!$C$4&amp;X$4,Prices_dom!$A$6:$A$2000,0),MATCH("mit.vatrate."&amp;$A9,Prices_dom!$A$5:$CU$5,0))+0,0),$O9*IFERROR(INDEX(Prices_dom!$A$6:$CU$2000,MATCH(Settings!$C$4&amp;X$4,Prices_dom!$A$6:$A$2000,0),MATCH("VAT_WEO",Prices_dom!$A$5:$CU$5,0))+0,0)))-IFERROR(INDEX(Prices_dom!$A$6:$CU$2000,MATCH(Settings!$C$4&amp;X$4,Prices_dom!$A$6:$A$2000,0),MATCH("mit.sp."&amp;$A9,Prices_dom!$A$5:$CU$5,0))+0,0),IFERROR(INDEX(Prices_dom!$A$6:$CU$2000,MATCH(Settings!$C$4&amp;X$4,Prices_dom!$A$6:$A$2000,0),MATCH("mit.txo."&amp;$A9,Prices_dom!$A$5:$CU$5,0))+0,0))*X$3/$G9</f>
        <v>-9.7500218844530355</v>
      </c>
      <c r="Y9" s="37">
        <f>IF($H9=1,IFERROR(INDEX(Prices_dom!$A$6:$CU$2000,MATCH(Settings!$C$4&amp;Y$4,Prices_dom!$A$6:$A$2000,0),MATCH("mit.rp."&amp;$A9,Prices_dom!$A$5:$CU$5,0))+0,0)/(1+IF(IFERROR(INDEX(Prices_dom!$A$6:$CU$2000,MATCH(Settings!$C$4&amp;Y$4,Prices_dom!$A$6:$A$2000,0),MATCH("mit.vatrate."&amp;$A9,Prices_dom!$A$5:$CU$5,0))+0,0)&gt;0,IFERROR(INDEX(Prices_dom!$A$6:$CU$2000,MATCH(Settings!$C$4&amp;Y$4,Prices_dom!$A$6:$A$2000,0),MATCH("mit.vatrate."&amp;$A9,Prices_dom!$A$5:$CU$5,0))+0,0),$O9*IFERROR(INDEX(Prices_dom!$A$6:$CU$2000,MATCH(Settings!$C$4&amp;Y$4,Prices_dom!$A$6:$A$2000,0),MATCH("VAT_WEO",Prices_dom!$A$5:$CU$5,0))+0,0)))-IFERROR(INDEX(Prices_dom!$A$6:$CU$2000,MATCH(Settings!$C$4&amp;Y$4,Prices_dom!$A$6:$A$2000,0),MATCH("mit.sp."&amp;$A9,Prices_dom!$A$5:$CU$5,0))+0,0),IFERROR(INDEX(Prices_dom!$A$6:$CU$2000,MATCH(Settings!$C$4&amp;Y$4,Prices_dom!$A$6:$A$2000,0),MATCH("mit.txo."&amp;$A9,Prices_dom!$A$5:$CU$5,0))+0,0))*Y$3/$G9</f>
        <v>-12.83530879891722</v>
      </c>
      <c r="Z9" s="37">
        <f>IF($H9=1,IFERROR(INDEX(Prices_dom!$A$6:$CU$2000,MATCH(Settings!$C$4&amp;Z$4,Prices_dom!$A$6:$A$2000,0),MATCH("mit.rp."&amp;$A9,Prices_dom!$A$5:$CU$5,0))+0,0)/(1+IF(IFERROR(INDEX(Prices_dom!$A$6:$CU$2000,MATCH(Settings!$C$4&amp;Z$4,Prices_dom!$A$6:$A$2000,0),MATCH("mit.vatrate."&amp;$A9,Prices_dom!$A$5:$CU$5,0))+0,0)&gt;0,IFERROR(INDEX(Prices_dom!$A$6:$CU$2000,MATCH(Settings!$C$4&amp;Z$4,Prices_dom!$A$6:$A$2000,0),MATCH("mit.vatrate."&amp;$A9,Prices_dom!$A$5:$CU$5,0))+0,0),$O9*IFERROR(INDEX(Prices_dom!$A$6:$CU$2000,MATCH(Settings!$C$4&amp;Z$4,Prices_dom!$A$6:$A$2000,0),MATCH("VAT_WEO",Prices_dom!$A$5:$CU$5,0))+0,0)))-IFERROR(INDEX(Prices_dom!$A$6:$CU$2000,MATCH(Settings!$C$4&amp;Z$4,Prices_dom!$A$6:$A$2000,0),MATCH("mit.sp."&amp;$A9,Prices_dom!$A$5:$CU$5,0))+0,0),IFERROR(INDEX(Prices_dom!$A$6:$CU$2000,MATCH(Settings!$C$4&amp;Z$4,Prices_dom!$A$6:$A$2000,0),MATCH("mit.txo."&amp;$A9,Prices_dom!$A$5:$CU$5,0))+0,0))*Z$3/$G9</f>
        <v>-12.194893975766684</v>
      </c>
      <c r="AA9" s="37">
        <f>IF($H9=1,IFERROR(INDEX(Prices_dom!$A$6:$CU$2000,MATCH(Settings!$C$4&amp;AA$4,Prices_dom!$A$6:$A$2000,0),MATCH("mit.rp."&amp;$A9,Prices_dom!$A$5:$CU$5,0))+0,0)/(1+IF(IFERROR(INDEX(Prices_dom!$A$6:$CU$2000,MATCH(Settings!$C$4&amp;AA$4,Prices_dom!$A$6:$A$2000,0),MATCH("mit.vatrate."&amp;$A9,Prices_dom!$A$5:$CU$5,0))+0,0)&gt;0,IFERROR(INDEX(Prices_dom!$A$6:$CU$2000,MATCH(Settings!$C$4&amp;AA$4,Prices_dom!$A$6:$A$2000,0),MATCH("mit.vatrate."&amp;$A9,Prices_dom!$A$5:$CU$5,0))+0,0),$O9*IFERROR(INDEX(Prices_dom!$A$6:$CU$2000,MATCH(Settings!$C$4&amp;AA$4,Prices_dom!$A$6:$A$2000,0),MATCH("VAT_WEO",Prices_dom!$A$5:$CU$5,0))+0,0)))-IFERROR(INDEX(Prices_dom!$A$6:$CU$2000,MATCH(Settings!$C$4&amp;AA$4,Prices_dom!$A$6:$A$2000,0),MATCH("mit.sp."&amp;$A9,Prices_dom!$A$5:$CU$5,0))+0,0),IFERROR(INDEX(Prices_dom!$A$6:$CU$2000,MATCH(Settings!$C$4&amp;AA$4,Prices_dom!$A$6:$A$2000,0),MATCH("mit.txo."&amp;$A9,Prices_dom!$A$5:$CU$5,0))+0,0))*AA$3/$G9</f>
        <v>-12.433763010441929</v>
      </c>
    </row>
    <row r="10" spans="1:27" x14ac:dyDescent="0.25">
      <c r="A10" s="51" t="s">
        <v>994</v>
      </c>
      <c r="B10" s="51" t="s">
        <v>995</v>
      </c>
      <c r="C10" s="51" t="s">
        <v>871</v>
      </c>
      <c r="D10" s="51" t="s">
        <v>900</v>
      </c>
      <c r="E10" s="52">
        <v>6</v>
      </c>
      <c r="F10" s="52">
        <v>3</v>
      </c>
      <c r="G10" s="37">
        <f>INDEX(Mapping!$G$30:$G$37,MATCH($C10,Mapping!$A$30:$A$37,0))</f>
        <v>1</v>
      </c>
      <c r="H10" s="52">
        <v>1</v>
      </c>
      <c r="I10" s="33">
        <f>IFERROR(INDEX(Prices_dom!$A$6:$CU$2000,MATCH(Settings!$C$4&amp;Settings!$C$7,Prices_dom!$A$6:$A$2000,0),MATCH("mit.ps."&amp;$A10,Prices_dom!$A$5:$CU$5,0))+0,0)</f>
        <v>0</v>
      </c>
      <c r="J10" s="33">
        <f t="shared" si="0"/>
        <v>0</v>
      </c>
      <c r="K10" s="33">
        <f>IF(LEFT(Settings!$C$9,6)="Manual",0.8,IF(LEFT(Settings!$C$9,4)="None",1,$J10))</f>
        <v>0</v>
      </c>
      <c r="L10" s="37">
        <f>IFERROR(INDEX(Prices_dom!$A$6:$CU$2000,MATCH(Settings!$C$4&amp;Settings!$C$7,Prices_dom!$A$6:$A$2000,0),MATCH("mit.mar."&amp;$A10,Prices_dom!$A$5:$CU$5,0))+0,0)</f>
        <v>2.3170000000000002</v>
      </c>
      <c r="M10" s="37">
        <f>IFERROR(INDEX(Prices_dom!$A$6:$CU$2000,MATCH(Settings!$C$4&amp;Settings!$C$7,Prices_dom!$A$6:$A$2000,0),MATCH("mit.nga.prod.cost",Prices_dom!$A$5:$CU$5,0))+0,0)</f>
        <v>7.33</v>
      </c>
      <c r="N10" s="37">
        <f>($L10+$J10*$M10)*INDEX($T$3:$W$3,MATCH(Settings!$C$7,$T$4:$W$4,0))/$G10</f>
        <v>2.6340063548876387</v>
      </c>
      <c r="O10" s="53">
        <v>0</v>
      </c>
      <c r="P10" s="54">
        <f>$O10*IFERROR(INDEX(Prices_dom!$A$6:$CU$2000,MATCH(Settings!$C$4&amp;Settings!$C$10,Prices_dom!$A$6:$A$2000,0),MATCH("VAT_WEO",Prices_dom!$A$5:$CU$5,0))+0,0)</f>
        <v>0</v>
      </c>
      <c r="Q10" s="25">
        <f>IF(IFERROR(INDEX(Prices_dom!$A$6:$CU$2000,MATCH(Settings!$C$4&amp;Settings!$C$10,Prices_dom!$A$6:$A$2000,0),MATCH("mit.vatrate."&amp;$A10,Prices_dom!$A$5:$CU$5,0))+0,0)&gt;0,IFERROR(INDEX(Prices_dom!$A$6:$CU$2000,MATCH(Settings!$C$4&amp;Settings!$C$10,Prices_dom!$A$6:$A$2000,0),MATCH("mit.vatrate."&amp;$A10,Prices_dom!$A$5:$CU$5,0))+0,0),$P10)</f>
        <v>0</v>
      </c>
      <c r="R10" s="37">
        <f>INDEX($T10:$W10,MATCH(Settings!$C$10,$T$4:$W$4,0))</f>
        <v>9.6628679443192276</v>
      </c>
      <c r="S10" s="37">
        <f>INDEX($X10:$AA10,MATCH(Settings!$C$10,$X$4:$AA$4,0))</f>
        <v>-4.5758642646770715</v>
      </c>
      <c r="T10" s="37">
        <f>IFERROR(INDEX(Prices_dom!$A$6:$CU$2000,MATCH(Settings!$C$4&amp;T$4,Prices_dom!$A$6:$A$2000,0),MATCH("mit.sp."&amp;$A10,Prices_dom!$A$5:$CU$5,0))+0,0)*T$3/$G10</f>
        <v>10.388447455700057</v>
      </c>
      <c r="U10" s="37">
        <f>IFERROR(INDEX(Prices_dom!$A$6:$CU$2000,MATCH(Settings!$C$4&amp;U$4,Prices_dom!$A$6:$A$2000,0),MATCH("mit.sp."&amp;$A10,Prices_dom!$A$5:$CU$5,0))+0,0)*U$3/$G10</f>
        <v>12.262851338011634</v>
      </c>
      <c r="V10" s="37">
        <f>IFERROR(INDEX(Prices_dom!$A$6:$CU$2000,MATCH(Settings!$C$4&amp;V$4,Prices_dom!$A$6:$A$2000,0),MATCH("mit.sp."&amp;$A10,Prices_dom!$A$5:$CU$5,0))+0,0)*V$3/$G10</f>
        <v>10.193772641378656</v>
      </c>
      <c r="W10" s="37">
        <f>IFERROR(INDEX(Prices_dom!$A$6:$CU$2000,MATCH(Settings!$C$4&amp;W$4,Prices_dom!$A$6:$A$2000,0),MATCH("mit.sp."&amp;$A10,Prices_dom!$A$5:$CU$5,0))+0,0)*W$3/$G10</f>
        <v>9.6628679443192276</v>
      </c>
      <c r="X10" s="37">
        <f>IF($H10=1,IFERROR(INDEX(Prices_dom!$A$6:$CU$2000,MATCH(Settings!$C$4&amp;X$4,Prices_dom!$A$6:$A$2000,0),MATCH("mit.rp."&amp;$A10,Prices_dom!$A$5:$CU$5,0))+0,0)/(1+IF(IFERROR(INDEX(Prices_dom!$A$6:$CU$2000,MATCH(Settings!$C$4&amp;X$4,Prices_dom!$A$6:$A$2000,0),MATCH("mit.vatrate."&amp;$A10,Prices_dom!$A$5:$CU$5,0))+0,0)&gt;0,IFERROR(INDEX(Prices_dom!$A$6:$CU$2000,MATCH(Settings!$C$4&amp;X$4,Prices_dom!$A$6:$A$2000,0),MATCH("mit.vatrate."&amp;$A10,Prices_dom!$A$5:$CU$5,0))+0,0),$O10*IFERROR(INDEX(Prices_dom!$A$6:$CU$2000,MATCH(Settings!$C$4&amp;X$4,Prices_dom!$A$6:$A$2000,0),MATCH("VAT_WEO",Prices_dom!$A$5:$CU$5,0))+0,0)))-IFERROR(INDEX(Prices_dom!$A$6:$CU$2000,MATCH(Settings!$C$4&amp;X$4,Prices_dom!$A$6:$A$2000,0),MATCH("mit.sp."&amp;$A10,Prices_dom!$A$5:$CU$5,0))+0,0),IFERROR(INDEX(Prices_dom!$A$6:$CU$2000,MATCH(Settings!$C$4&amp;X$4,Prices_dom!$A$6:$A$2000,0),MATCH("mit.txo."&amp;$A10,Prices_dom!$A$5:$CU$5,0))+0,0))*X$3/$G10</f>
        <v>-5.0518153250065856</v>
      </c>
      <c r="Y10" s="37">
        <f>IF($H10=1,IFERROR(INDEX(Prices_dom!$A$6:$CU$2000,MATCH(Settings!$C$4&amp;Y$4,Prices_dom!$A$6:$A$2000,0),MATCH("mit.rp."&amp;$A10,Prices_dom!$A$5:$CU$5,0))+0,0)/(1+IF(IFERROR(INDEX(Prices_dom!$A$6:$CU$2000,MATCH(Settings!$C$4&amp;Y$4,Prices_dom!$A$6:$A$2000,0),MATCH("mit.vatrate."&amp;$A10,Prices_dom!$A$5:$CU$5,0))+0,0)&gt;0,IFERROR(INDEX(Prices_dom!$A$6:$CU$2000,MATCH(Settings!$C$4&amp;Y$4,Prices_dom!$A$6:$A$2000,0),MATCH("mit.vatrate."&amp;$A10,Prices_dom!$A$5:$CU$5,0))+0,0),$O10*IFERROR(INDEX(Prices_dom!$A$6:$CU$2000,MATCH(Settings!$C$4&amp;Y$4,Prices_dom!$A$6:$A$2000,0),MATCH("VAT_WEO",Prices_dom!$A$5:$CU$5,0))+0,0)))-IFERROR(INDEX(Prices_dom!$A$6:$CU$2000,MATCH(Settings!$C$4&amp;Y$4,Prices_dom!$A$6:$A$2000,0),MATCH("mit.sp."&amp;$A10,Prices_dom!$A$5:$CU$5,0))+0,0),IFERROR(INDEX(Prices_dom!$A$6:$CU$2000,MATCH(Settings!$C$4&amp;Y$4,Prices_dom!$A$6:$A$2000,0),MATCH("mit.txo."&amp;$A10,Prices_dom!$A$5:$CU$5,0))+0,0))*Y$3/$G10</f>
        <v>-6.9266295728659397</v>
      </c>
      <c r="Z10" s="37">
        <f>IF($H10=1,IFERROR(INDEX(Prices_dom!$A$6:$CU$2000,MATCH(Settings!$C$4&amp;Z$4,Prices_dom!$A$6:$A$2000,0),MATCH("mit.rp."&amp;$A10,Prices_dom!$A$5:$CU$5,0))+0,0)/(1+IF(IFERROR(INDEX(Prices_dom!$A$6:$CU$2000,MATCH(Settings!$C$4&amp;Z$4,Prices_dom!$A$6:$A$2000,0),MATCH("mit.vatrate."&amp;$A10,Prices_dom!$A$5:$CU$5,0))+0,0)&gt;0,IFERROR(INDEX(Prices_dom!$A$6:$CU$2000,MATCH(Settings!$C$4&amp;Z$4,Prices_dom!$A$6:$A$2000,0),MATCH("mit.vatrate."&amp;$A10,Prices_dom!$A$5:$CU$5,0))+0,0),$O10*IFERROR(INDEX(Prices_dom!$A$6:$CU$2000,MATCH(Settings!$C$4&amp;Z$4,Prices_dom!$A$6:$A$2000,0),MATCH("VAT_WEO",Prices_dom!$A$5:$CU$5,0))+0,0)))-IFERROR(INDEX(Prices_dom!$A$6:$CU$2000,MATCH(Settings!$C$4&amp;Z$4,Prices_dom!$A$6:$A$2000,0),MATCH("mit.sp."&amp;$A10,Prices_dom!$A$5:$CU$5,0))+0,0),IFERROR(INDEX(Prices_dom!$A$6:$CU$2000,MATCH(Settings!$C$4&amp;Z$4,Prices_dom!$A$6:$A$2000,0),MATCH("mit.txo."&amp;$A10,Prices_dom!$A$5:$CU$5,0))+0,0))*Z$3/$G10</f>
        <v>-5.183681321759221</v>
      </c>
      <c r="AA10" s="37">
        <f>IF($H10=1,IFERROR(INDEX(Prices_dom!$A$6:$CU$2000,MATCH(Settings!$C$4&amp;AA$4,Prices_dom!$A$6:$A$2000,0),MATCH("mit.rp."&amp;$A10,Prices_dom!$A$5:$CU$5,0))+0,0)/(1+IF(IFERROR(INDEX(Prices_dom!$A$6:$CU$2000,MATCH(Settings!$C$4&amp;AA$4,Prices_dom!$A$6:$A$2000,0),MATCH("mit.vatrate."&amp;$A10,Prices_dom!$A$5:$CU$5,0))+0,0)&gt;0,IFERROR(INDEX(Prices_dom!$A$6:$CU$2000,MATCH(Settings!$C$4&amp;AA$4,Prices_dom!$A$6:$A$2000,0),MATCH("mit.vatrate."&amp;$A10,Prices_dom!$A$5:$CU$5,0))+0,0),$O10*IFERROR(INDEX(Prices_dom!$A$6:$CU$2000,MATCH(Settings!$C$4&amp;AA$4,Prices_dom!$A$6:$A$2000,0),MATCH("VAT_WEO",Prices_dom!$A$5:$CU$5,0))+0,0)))-IFERROR(INDEX(Prices_dom!$A$6:$CU$2000,MATCH(Settings!$C$4&amp;AA$4,Prices_dom!$A$6:$A$2000,0),MATCH("mit.sp."&amp;$A10,Prices_dom!$A$5:$CU$5,0))+0,0),IFERROR(INDEX(Prices_dom!$A$6:$CU$2000,MATCH(Settings!$C$4&amp;AA$4,Prices_dom!$A$6:$A$2000,0),MATCH("mit.txo."&amp;$A10,Prices_dom!$A$5:$CU$5,0))+0,0))*AA$3/$G10</f>
        <v>-4.5758642646770715</v>
      </c>
    </row>
    <row r="11" spans="1:27" x14ac:dyDescent="0.25">
      <c r="A11" s="51" t="s">
        <v>996</v>
      </c>
      <c r="B11" s="51" t="s">
        <v>997</v>
      </c>
      <c r="C11" s="51" t="s">
        <v>872</v>
      </c>
      <c r="D11" s="51" t="s">
        <v>870</v>
      </c>
      <c r="E11" s="52">
        <v>7</v>
      </c>
      <c r="F11" s="52">
        <v>1</v>
      </c>
      <c r="G11" s="37">
        <f>INDEX(Mapping!$G$30:$G$37,MATCH($C11,Mapping!$A$30:$A$37,0))</f>
        <v>3.4969740000000013E-2</v>
      </c>
      <c r="H11" s="52">
        <v>0</v>
      </c>
      <c r="I11" s="33">
        <f>IFERROR(INDEX(Prices_dom!$A$6:$CU$2000,MATCH(Settings!$C$4&amp;Settings!$C$7,Prices_dom!$A$6:$A$2000,0),MATCH("mit.ps."&amp;$A11,Prices_dom!$A$5:$CU$5,0))+0,0)</f>
        <v>0</v>
      </c>
      <c r="J11" s="33">
        <f t="shared" si="0"/>
        <v>0</v>
      </c>
      <c r="K11" s="33">
        <f>IF(LEFT(Settings!$C$9,6)="Manual",0.8,IF(LEFT(Settings!$C$9,4)="None",1,$J11))</f>
        <v>0</v>
      </c>
      <c r="L11" s="37">
        <f>IFERROR(INDEX(Prices_dom!$A$6:$CU$2000,MATCH(Settings!$C$4&amp;Settings!$C$7,Prices_dom!$A$6:$A$2000,0),MATCH("mit.mar."&amp;$A11,Prices_dom!$A$5:$CU$5,0))+0,0)</f>
        <v>0.123</v>
      </c>
      <c r="M11" s="51">
        <v>0</v>
      </c>
      <c r="N11" s="37">
        <f>($L11+$J11*$M11)*INDEX($T$3:$W$3,MATCH(Settings!$C$7,$T$4:$W$4,0))/$G11</f>
        <v>3.9985588542939312</v>
      </c>
      <c r="O11" s="53">
        <v>1</v>
      </c>
      <c r="P11" s="54">
        <f>$O11*IFERROR(INDEX(Prices_dom!$A$6:$CU$2000,MATCH(Settings!$C$4&amp;Settings!$C$10,Prices_dom!$A$6:$A$2000,0),MATCH("VAT_WEO",Prices_dom!$A$5:$CU$5,0))+0,0)</f>
        <v>0.14000000000000001</v>
      </c>
      <c r="Q11" s="25">
        <f>IF(IFERROR(INDEX(Prices_dom!$A$6:$CU$2000,MATCH(Settings!$C$4&amp;Settings!$C$10,Prices_dom!$A$6:$A$2000,0),MATCH("mit.vatrate."&amp;$A11,Prices_dom!$A$5:$CU$5,0))+0,0)&gt;0,IFERROR(INDEX(Prices_dom!$A$6:$CU$2000,MATCH(Settings!$C$4&amp;Settings!$C$10,Prices_dom!$A$6:$A$2000,0),MATCH("mit.vatrate."&amp;$A11,Prices_dom!$A$5:$CU$5,0))+0,0),$P11)</f>
        <v>0.14000000000000001</v>
      </c>
      <c r="R11" s="37">
        <f>INDEX($T11:$W11,MATCH(Settings!$C$10,$T$4:$W$4,0))</f>
        <v>21.83395577989198</v>
      </c>
      <c r="S11" s="37">
        <f>INDEX($X11:$AA11,MATCH(Settings!$C$10,$X$4:$AA$4,0))</f>
        <v>-13.433947792350203</v>
      </c>
      <c r="T11" s="37">
        <f>IFERROR(INDEX(Prices_dom!$A$6:$CU$2000,MATCH(Settings!$C$4&amp;T$4,Prices_dom!$A$6:$A$2000,0),MATCH("mit.sp."&amp;$A11,Prices_dom!$A$5:$CU$5,0))+0,0)*T$3/$G11</f>
        <v>21.801020501453412</v>
      </c>
      <c r="U11" s="37">
        <f>IFERROR(INDEX(Prices_dom!$A$6:$CU$2000,MATCH(Settings!$C$4&amp;U$4,Prices_dom!$A$6:$A$2000,0),MATCH("mit.sp."&amp;$A11,Prices_dom!$A$5:$CU$5,0))+0,0)*U$3/$G11</f>
        <v>27.534791460056585</v>
      </c>
      <c r="V11" s="37">
        <f>IFERROR(INDEX(Prices_dom!$A$6:$CU$2000,MATCH(Settings!$C$4&amp;V$4,Prices_dom!$A$6:$A$2000,0),MATCH("mit.sp."&amp;$A11,Prices_dom!$A$5:$CU$5,0))+0,0)*V$3/$G11</f>
        <v>23.383902876903754</v>
      </c>
      <c r="W11" s="37">
        <f>IFERROR(INDEX(Prices_dom!$A$6:$CU$2000,MATCH(Settings!$C$4&amp;W$4,Prices_dom!$A$6:$A$2000,0),MATCH("mit.sp."&amp;$A11,Prices_dom!$A$5:$CU$5,0))+0,0)*W$3/$G11</f>
        <v>21.83395577989198</v>
      </c>
      <c r="X11" s="37">
        <f>IF($H11=1,IFERROR(INDEX(Prices_dom!$A$6:$CU$2000,MATCH(Settings!$C$4&amp;X$4,Prices_dom!$A$6:$A$2000,0),MATCH("mit.rp."&amp;$A11,Prices_dom!$A$5:$CU$5,0))+0,0)/(1+IF(IFERROR(INDEX(Prices_dom!$A$6:$CU$2000,MATCH(Settings!$C$4&amp;X$4,Prices_dom!$A$6:$A$2000,0),MATCH("mit.vatrate."&amp;$A11,Prices_dom!$A$5:$CU$5,0))+0,0)&gt;0,IFERROR(INDEX(Prices_dom!$A$6:$CU$2000,MATCH(Settings!$C$4&amp;X$4,Prices_dom!$A$6:$A$2000,0),MATCH("mit.vatrate."&amp;$A11,Prices_dom!$A$5:$CU$5,0))+0,0),$O11*IFERROR(INDEX(Prices_dom!$A$6:$CU$2000,MATCH(Settings!$C$4&amp;X$4,Prices_dom!$A$6:$A$2000,0),MATCH("VAT_WEO",Prices_dom!$A$5:$CU$5,0))+0,0)))-IFERROR(INDEX(Prices_dom!$A$6:$CU$2000,MATCH(Settings!$C$4&amp;X$4,Prices_dom!$A$6:$A$2000,0),MATCH("mit.sp."&amp;$A11,Prices_dom!$A$5:$CU$5,0))+0,0),IFERROR(INDEX(Prices_dom!$A$6:$CU$2000,MATCH(Settings!$C$4&amp;X$4,Prices_dom!$A$6:$A$2000,0),MATCH("mit.txo."&amp;$A11,Prices_dom!$A$5:$CU$5,0))+0,0))*X$3/$G11</f>
        <v>-4.3882891508561617</v>
      </c>
      <c r="Y11" s="37">
        <f>IF($H11=1,IFERROR(INDEX(Prices_dom!$A$6:$CU$2000,MATCH(Settings!$C$4&amp;Y$4,Prices_dom!$A$6:$A$2000,0),MATCH("mit.rp."&amp;$A11,Prices_dom!$A$5:$CU$5,0))+0,0)/(1+IF(IFERROR(INDEX(Prices_dom!$A$6:$CU$2000,MATCH(Settings!$C$4&amp;Y$4,Prices_dom!$A$6:$A$2000,0),MATCH("mit.vatrate."&amp;$A11,Prices_dom!$A$5:$CU$5,0))+0,0)&gt;0,IFERROR(INDEX(Prices_dom!$A$6:$CU$2000,MATCH(Settings!$C$4&amp;Y$4,Prices_dom!$A$6:$A$2000,0),MATCH("mit.vatrate."&amp;$A11,Prices_dom!$A$5:$CU$5,0))+0,0),$O11*IFERROR(INDEX(Prices_dom!$A$6:$CU$2000,MATCH(Settings!$C$4&amp;Y$4,Prices_dom!$A$6:$A$2000,0),MATCH("VAT_WEO",Prices_dom!$A$5:$CU$5,0))+0,0)))-IFERROR(INDEX(Prices_dom!$A$6:$CU$2000,MATCH(Settings!$C$4&amp;Y$4,Prices_dom!$A$6:$A$2000,0),MATCH("mit.sp."&amp;$A11,Prices_dom!$A$5:$CU$5,0))+0,0),IFERROR(INDEX(Prices_dom!$A$6:$CU$2000,MATCH(Settings!$C$4&amp;Y$4,Prices_dom!$A$6:$A$2000,0),MATCH("mit.txo."&amp;$A11,Prices_dom!$A$5:$CU$5,0))+0,0))*Y$3/$G11</f>
        <v>-12.483305691454225</v>
      </c>
      <c r="Z11" s="37">
        <f>IF($H11=1,IFERROR(INDEX(Prices_dom!$A$6:$CU$2000,MATCH(Settings!$C$4&amp;Z$4,Prices_dom!$A$6:$A$2000,0),MATCH("mit.rp."&amp;$A11,Prices_dom!$A$5:$CU$5,0))+0,0)/(1+IF(IFERROR(INDEX(Prices_dom!$A$6:$CU$2000,MATCH(Settings!$C$4&amp;Z$4,Prices_dom!$A$6:$A$2000,0),MATCH("mit.vatrate."&amp;$A11,Prices_dom!$A$5:$CU$5,0))+0,0)&gt;0,IFERROR(INDEX(Prices_dom!$A$6:$CU$2000,MATCH(Settings!$C$4&amp;Z$4,Prices_dom!$A$6:$A$2000,0),MATCH("mit.vatrate."&amp;$A11,Prices_dom!$A$5:$CU$5,0))+0,0),$O11*IFERROR(INDEX(Prices_dom!$A$6:$CU$2000,MATCH(Settings!$C$4&amp;Z$4,Prices_dom!$A$6:$A$2000,0),MATCH("VAT_WEO",Prices_dom!$A$5:$CU$5,0))+0,0)))-IFERROR(INDEX(Prices_dom!$A$6:$CU$2000,MATCH(Settings!$C$4&amp;Z$4,Prices_dom!$A$6:$A$2000,0),MATCH("mit.sp."&amp;$A11,Prices_dom!$A$5:$CU$5,0))+0,0),IFERROR(INDEX(Prices_dom!$A$6:$CU$2000,MATCH(Settings!$C$4&amp;Z$4,Prices_dom!$A$6:$A$2000,0),MATCH("mit.txo."&amp;$A11,Prices_dom!$A$5:$CU$5,0))+0,0))*Z$3/$G11</f>
        <v>-13.081248738882072</v>
      </c>
      <c r="AA11" s="37">
        <f>IF($H11=1,IFERROR(INDEX(Prices_dom!$A$6:$CU$2000,MATCH(Settings!$C$4&amp;AA$4,Prices_dom!$A$6:$A$2000,0),MATCH("mit.rp."&amp;$A11,Prices_dom!$A$5:$CU$5,0))+0,0)/(1+IF(IFERROR(INDEX(Prices_dom!$A$6:$CU$2000,MATCH(Settings!$C$4&amp;AA$4,Prices_dom!$A$6:$A$2000,0),MATCH("mit.vatrate."&amp;$A11,Prices_dom!$A$5:$CU$5,0))+0,0)&gt;0,IFERROR(INDEX(Prices_dom!$A$6:$CU$2000,MATCH(Settings!$C$4&amp;AA$4,Prices_dom!$A$6:$A$2000,0),MATCH("mit.vatrate."&amp;$A11,Prices_dom!$A$5:$CU$5,0))+0,0),$O11*IFERROR(INDEX(Prices_dom!$A$6:$CU$2000,MATCH(Settings!$C$4&amp;AA$4,Prices_dom!$A$6:$A$2000,0),MATCH("VAT_WEO",Prices_dom!$A$5:$CU$5,0))+0,0)))-IFERROR(INDEX(Prices_dom!$A$6:$CU$2000,MATCH(Settings!$C$4&amp;AA$4,Prices_dom!$A$6:$A$2000,0),MATCH("mit.sp."&amp;$A11,Prices_dom!$A$5:$CU$5,0))+0,0),IFERROR(INDEX(Prices_dom!$A$6:$CU$2000,MATCH(Settings!$C$4&amp;AA$4,Prices_dom!$A$6:$A$2000,0),MATCH("mit.txo."&amp;$A11,Prices_dom!$A$5:$CU$5,0))+0,0))*AA$3/$G11</f>
        <v>-13.433947792350203</v>
      </c>
    </row>
    <row r="12" spans="1:27" x14ac:dyDescent="0.25">
      <c r="A12" s="51" t="s">
        <v>998</v>
      </c>
      <c r="B12" s="51" t="s">
        <v>999</v>
      </c>
      <c r="C12" s="51" t="s">
        <v>873</v>
      </c>
      <c r="D12" s="51" t="s">
        <v>870</v>
      </c>
      <c r="E12" s="52">
        <v>8</v>
      </c>
      <c r="F12" s="52">
        <v>1</v>
      </c>
      <c r="G12" s="37">
        <f>INDEX(Mapping!$G$30:$G$37,MATCH($C12,Mapping!$A$30:$A$37,0))</f>
        <v>3.7295190000000013E-2</v>
      </c>
      <c r="H12" s="52">
        <v>0</v>
      </c>
      <c r="I12" s="33">
        <f>IFERROR(INDEX(Prices_dom!$A$6:$CU$2000,MATCH(Settings!$C$4&amp;Settings!$C$7,Prices_dom!$A$6:$A$2000,0),MATCH("mit.ps."&amp;$A12,Prices_dom!$A$5:$CU$5,0))+0,0)</f>
        <v>0</v>
      </c>
      <c r="J12" s="33">
        <f t="shared" si="0"/>
        <v>0</v>
      </c>
      <c r="K12" s="33">
        <f>IF(LEFT(Settings!$C$9,6)="Manual",0.8,IF(LEFT(Settings!$C$9,4)="None",1,$J12))</f>
        <v>0</v>
      </c>
      <c r="L12" s="37">
        <f>IFERROR(INDEX(Prices_dom!$A$6:$CU$2000,MATCH(Settings!$C$4&amp;Settings!$C$7,Prices_dom!$A$6:$A$2000,0),MATCH("mit.mar."&amp;$A12,Prices_dom!$A$5:$CU$5,0))+0,0)</f>
        <v>0.123</v>
      </c>
      <c r="M12" s="51">
        <v>0</v>
      </c>
      <c r="N12" s="37">
        <f>($L12+$J12*$M12)*INDEX($T$3:$W$3,MATCH(Settings!$C$7,$T$4:$W$4,0))/$G12</f>
        <v>3.7492385347643133</v>
      </c>
      <c r="O12" s="53">
        <v>1</v>
      </c>
      <c r="P12" s="54">
        <f>$O12*IFERROR(INDEX(Prices_dom!$A$6:$CU$2000,MATCH(Settings!$C$4&amp;Settings!$C$10,Prices_dom!$A$6:$A$2000,0),MATCH("VAT_WEO",Prices_dom!$A$5:$CU$5,0))+0,0)</f>
        <v>0.14000000000000001</v>
      </c>
      <c r="Q12" s="25">
        <f>IF(IFERROR(INDEX(Prices_dom!$A$6:$CU$2000,MATCH(Settings!$C$4&amp;Settings!$C$10,Prices_dom!$A$6:$A$2000,0),MATCH("mit.vatrate."&amp;$A12,Prices_dom!$A$5:$CU$5,0))+0,0)&gt;0,IFERROR(INDEX(Prices_dom!$A$6:$CU$2000,MATCH(Settings!$C$4&amp;Settings!$C$10,Prices_dom!$A$6:$A$2000,0),MATCH("mit.vatrate."&amp;$A12,Prices_dom!$A$5:$CU$5,0))+0,0),$P12)</f>
        <v>0.14000000000000001</v>
      </c>
      <c r="R12" s="37">
        <f>INDEX($T12:$W12,MATCH(Settings!$C$10,$T$4:$W$4,0))</f>
        <v>20.870630498010556</v>
      </c>
      <c r="S12" s="37">
        <f>INDEX($X12:$AA12,MATCH(Settings!$C$10,$X$4:$AA$4,0))</f>
        <v>-15.013205589849553</v>
      </c>
      <c r="T12" s="37">
        <f>IFERROR(INDEX(Prices_dom!$A$6:$CU$2000,MATCH(Settings!$C$4&amp;T$4,Prices_dom!$A$6:$A$2000,0),MATCH("mit.sp."&amp;$A12,Prices_dom!$A$5:$CU$5,0))+0,0)*T$3/$G12</f>
        <v>19.51998573019301</v>
      </c>
      <c r="U12" s="37">
        <f>IFERROR(INDEX(Prices_dom!$A$6:$CU$2000,MATCH(Settings!$C$4&amp;U$4,Prices_dom!$A$6:$A$2000,0),MATCH("mit.sp."&amp;$A12,Prices_dom!$A$5:$CU$5,0))+0,0)*U$3/$G12</f>
        <v>28.866088556274835</v>
      </c>
      <c r="V12" s="37">
        <f>IFERROR(INDEX(Prices_dom!$A$6:$CU$2000,MATCH(Settings!$C$4&amp;V$4,Prices_dom!$A$6:$A$2000,0),MATCH("mit.sp."&amp;$A12,Prices_dom!$A$5:$CU$5,0))+0,0)*V$3/$G12</f>
        <v>22.921156279455275</v>
      </c>
      <c r="W12" s="37">
        <f>IFERROR(INDEX(Prices_dom!$A$6:$CU$2000,MATCH(Settings!$C$4&amp;W$4,Prices_dom!$A$6:$A$2000,0),MATCH("mit.sp."&amp;$A12,Prices_dom!$A$5:$CU$5,0))+0,0)*W$3/$G12</f>
        <v>20.870630498010556</v>
      </c>
      <c r="X12" s="37">
        <f>IF($H12=1,IFERROR(INDEX(Prices_dom!$A$6:$CU$2000,MATCH(Settings!$C$4&amp;X$4,Prices_dom!$A$6:$A$2000,0),MATCH("mit.rp."&amp;$A12,Prices_dom!$A$5:$CU$5,0))+0,0)/(1+IF(IFERROR(INDEX(Prices_dom!$A$6:$CU$2000,MATCH(Settings!$C$4&amp;X$4,Prices_dom!$A$6:$A$2000,0),MATCH("mit.vatrate."&amp;$A12,Prices_dom!$A$5:$CU$5,0))+0,0)&gt;0,IFERROR(INDEX(Prices_dom!$A$6:$CU$2000,MATCH(Settings!$C$4&amp;X$4,Prices_dom!$A$6:$A$2000,0),MATCH("mit.vatrate."&amp;$A12,Prices_dom!$A$5:$CU$5,0))+0,0),$O12*IFERROR(INDEX(Prices_dom!$A$6:$CU$2000,MATCH(Settings!$C$4&amp;X$4,Prices_dom!$A$6:$A$2000,0),MATCH("VAT_WEO",Prices_dom!$A$5:$CU$5,0))+0,0)))-IFERROR(INDEX(Prices_dom!$A$6:$CU$2000,MATCH(Settings!$C$4&amp;X$4,Prices_dom!$A$6:$A$2000,0),MATCH("mit.sp."&amp;$A12,Prices_dom!$A$5:$CU$5,0))+0,0),IFERROR(INDEX(Prices_dom!$A$6:$CU$2000,MATCH(Settings!$C$4&amp;X$4,Prices_dom!$A$6:$A$2000,0),MATCH("mit.txo."&amp;$A12,Prices_dom!$A$5:$CU$5,0))+0,0))*X$3/$G12</f>
        <v>-7.0772292276416477</v>
      </c>
      <c r="Y12" s="37">
        <f>IF($H12=1,IFERROR(INDEX(Prices_dom!$A$6:$CU$2000,MATCH(Settings!$C$4&amp;Y$4,Prices_dom!$A$6:$A$2000,0),MATCH("mit.rp."&amp;$A12,Prices_dom!$A$5:$CU$5,0))+0,0)/(1+IF(IFERROR(INDEX(Prices_dom!$A$6:$CU$2000,MATCH(Settings!$C$4&amp;Y$4,Prices_dom!$A$6:$A$2000,0),MATCH("mit.vatrate."&amp;$A12,Prices_dom!$A$5:$CU$5,0))+0,0)&gt;0,IFERROR(INDEX(Prices_dom!$A$6:$CU$2000,MATCH(Settings!$C$4&amp;Y$4,Prices_dom!$A$6:$A$2000,0),MATCH("mit.vatrate."&amp;$A12,Prices_dom!$A$5:$CU$5,0))+0,0),$O12*IFERROR(INDEX(Prices_dom!$A$6:$CU$2000,MATCH(Settings!$C$4&amp;Y$4,Prices_dom!$A$6:$A$2000,0),MATCH("VAT_WEO",Prices_dom!$A$5:$CU$5,0))+0,0)))-IFERROR(INDEX(Prices_dom!$A$6:$CU$2000,MATCH(Settings!$C$4&amp;Y$4,Prices_dom!$A$6:$A$2000,0),MATCH("mit.sp."&amp;$A12,Prices_dom!$A$5:$CU$5,0))+0,0),IFERROR(INDEX(Prices_dom!$A$6:$CU$2000,MATCH(Settings!$C$4&amp;Y$4,Prices_dom!$A$6:$A$2000,0),MATCH("mit.txo."&amp;$A12,Prices_dom!$A$5:$CU$5,0))+0,0))*Y$3/$G12</f>
        <v>-19.111972043066867</v>
      </c>
      <c r="Z12" s="37">
        <f>IF($H12=1,IFERROR(INDEX(Prices_dom!$A$6:$CU$2000,MATCH(Settings!$C$4&amp;Z$4,Prices_dom!$A$6:$A$2000,0),MATCH("mit.rp."&amp;$A12,Prices_dom!$A$5:$CU$5,0))+0,0)/(1+IF(IFERROR(INDEX(Prices_dom!$A$6:$CU$2000,MATCH(Settings!$C$4&amp;Z$4,Prices_dom!$A$6:$A$2000,0),MATCH("mit.vatrate."&amp;$A12,Prices_dom!$A$5:$CU$5,0))+0,0)&gt;0,IFERROR(INDEX(Prices_dom!$A$6:$CU$2000,MATCH(Settings!$C$4&amp;Z$4,Prices_dom!$A$6:$A$2000,0),MATCH("mit.vatrate."&amp;$A12,Prices_dom!$A$5:$CU$5,0))+0,0),$O12*IFERROR(INDEX(Prices_dom!$A$6:$CU$2000,MATCH(Settings!$C$4&amp;Z$4,Prices_dom!$A$6:$A$2000,0),MATCH("VAT_WEO",Prices_dom!$A$5:$CU$5,0))+0,0)))-IFERROR(INDEX(Prices_dom!$A$6:$CU$2000,MATCH(Settings!$C$4&amp;Z$4,Prices_dom!$A$6:$A$2000,0),MATCH("mit.sp."&amp;$A12,Prices_dom!$A$5:$CU$5,0))+0,0),IFERROR(INDEX(Prices_dom!$A$6:$CU$2000,MATCH(Settings!$C$4&amp;Z$4,Prices_dom!$A$6:$A$2000,0),MATCH("mit.txo."&amp;$A12,Prices_dom!$A$5:$CU$5,0))+0,0))*Z$3/$G12</f>
        <v>-16.305343611311098</v>
      </c>
      <c r="AA12" s="37">
        <f>IF($H12=1,IFERROR(INDEX(Prices_dom!$A$6:$CU$2000,MATCH(Settings!$C$4&amp;AA$4,Prices_dom!$A$6:$A$2000,0),MATCH("mit.rp."&amp;$A12,Prices_dom!$A$5:$CU$5,0))+0,0)/(1+IF(IFERROR(INDEX(Prices_dom!$A$6:$CU$2000,MATCH(Settings!$C$4&amp;AA$4,Prices_dom!$A$6:$A$2000,0),MATCH("mit.vatrate."&amp;$A12,Prices_dom!$A$5:$CU$5,0))+0,0)&gt;0,IFERROR(INDEX(Prices_dom!$A$6:$CU$2000,MATCH(Settings!$C$4&amp;AA$4,Prices_dom!$A$6:$A$2000,0),MATCH("mit.vatrate."&amp;$A12,Prices_dom!$A$5:$CU$5,0))+0,0),$O12*IFERROR(INDEX(Prices_dom!$A$6:$CU$2000,MATCH(Settings!$C$4&amp;AA$4,Prices_dom!$A$6:$A$2000,0),MATCH("VAT_WEO",Prices_dom!$A$5:$CU$5,0))+0,0)))-IFERROR(INDEX(Prices_dom!$A$6:$CU$2000,MATCH(Settings!$C$4&amp;AA$4,Prices_dom!$A$6:$A$2000,0),MATCH("mit.sp."&amp;$A12,Prices_dom!$A$5:$CU$5,0))+0,0),IFERROR(INDEX(Prices_dom!$A$6:$CU$2000,MATCH(Settings!$C$4&amp;AA$4,Prices_dom!$A$6:$A$2000,0),MATCH("mit.txo."&amp;$A12,Prices_dom!$A$5:$CU$5,0))+0,0))*AA$3/$G12</f>
        <v>-15.013205589849553</v>
      </c>
    </row>
    <row r="13" spans="1:27" x14ac:dyDescent="0.25">
      <c r="A13" s="51" t="s">
        <v>1000</v>
      </c>
      <c r="B13" s="51" t="s">
        <v>1001</v>
      </c>
      <c r="C13" s="51" t="s">
        <v>874</v>
      </c>
      <c r="D13" s="51" t="s">
        <v>870</v>
      </c>
      <c r="E13" s="52">
        <v>9</v>
      </c>
      <c r="F13" s="52">
        <v>1</v>
      </c>
      <c r="G13" s="37">
        <f>INDEX(Mapping!$G$30:$G$37,MATCH($C13,Mapping!$A$30:$A$37,0))</f>
        <v>2.5779688544951249E-2</v>
      </c>
      <c r="H13" s="52">
        <v>0</v>
      </c>
      <c r="I13" s="33">
        <f>IFERROR(INDEX(Prices_dom!$A$6:$CU$2000,MATCH(Settings!$C$4&amp;Settings!$C$7,Prices_dom!$A$6:$A$2000,0),MATCH("mit.ps."&amp;$A13,Prices_dom!$A$5:$CU$5,0))+0,0)</f>
        <v>0</v>
      </c>
      <c r="J13" s="33">
        <f t="shared" si="0"/>
        <v>0</v>
      </c>
      <c r="K13" s="33">
        <f>IF(LEFT(Settings!$C$9,6)="Manual",0.8,IF(LEFT(Settings!$C$9,4)="None",1,$J13))</f>
        <v>0</v>
      </c>
      <c r="L13" s="37">
        <f>IFERROR(INDEX(Prices_dom!$A$6:$CU$2000,MATCH(Settings!$C$4&amp;Settings!$C$7,Prices_dom!$A$6:$A$2000,0),MATCH("mit.mar."&amp;$A13,Prices_dom!$A$5:$CU$5,0))+0,0)</f>
        <v>0.123</v>
      </c>
      <c r="M13" s="51">
        <v>0</v>
      </c>
      <c r="N13" s="37">
        <f>($L13+$J13*$M13)*INDEX($T$3:$W$3,MATCH(Settings!$C$7,$T$4:$W$4,0))/$G13</f>
        <v>5.4239818788168037</v>
      </c>
      <c r="O13" s="53">
        <v>1</v>
      </c>
      <c r="P13" s="54">
        <f>$O13*IFERROR(INDEX(Prices_dom!$A$6:$CU$2000,MATCH(Settings!$C$4&amp;Settings!$C$10,Prices_dom!$A$6:$A$2000,0),MATCH("VAT_WEO",Prices_dom!$A$5:$CU$5,0))+0,0)</f>
        <v>0.14000000000000001</v>
      </c>
      <c r="Q13" s="25">
        <f>IF(IFERROR(INDEX(Prices_dom!$A$6:$CU$2000,MATCH(Settings!$C$4&amp;Settings!$C$10,Prices_dom!$A$6:$A$2000,0),MATCH("mit.vatrate."&amp;$A13,Prices_dom!$A$5:$CU$5,0))+0,0)&gt;0,IFERROR(INDEX(Prices_dom!$A$6:$CU$2000,MATCH(Settings!$C$4&amp;Settings!$C$10,Prices_dom!$A$6:$A$2000,0),MATCH("mit.vatrate."&amp;$A13,Prices_dom!$A$5:$CU$5,0))+0,0),$P13)</f>
        <v>0.14000000000000001</v>
      </c>
      <c r="R13" s="37">
        <f>INDEX($T13:$W13,MATCH(Settings!$C$10,$T$4:$W$4,0))</f>
        <v>20.979002912297055</v>
      </c>
      <c r="S13" s="37">
        <f>INDEX($X13:$AA13,MATCH(Settings!$C$10,$X$4:$AA$4,0))</f>
        <v>-18.181802523990783</v>
      </c>
      <c r="T13" s="37">
        <f>IFERROR(INDEX(Prices_dom!$A$6:$CU$2000,MATCH(Settings!$C$4&amp;T$4,Prices_dom!$A$6:$A$2000,0),MATCH("mit.sp."&amp;$A13,Prices_dom!$A$5:$CU$5,0))+0,0)*T$3/$G13</f>
        <v>20.953309926419035</v>
      </c>
      <c r="U13" s="37">
        <f>IFERROR(INDEX(Prices_dom!$A$6:$CU$2000,MATCH(Settings!$C$4&amp;U$4,Prices_dom!$A$6:$A$2000,0),MATCH("mit.sp."&amp;$A13,Prices_dom!$A$5:$CU$5,0))+0,0)*U$3/$G13</f>
        <v>25.973376639212173</v>
      </c>
      <c r="V13" s="37">
        <f>IFERROR(INDEX(Prices_dom!$A$6:$CU$2000,MATCH(Settings!$C$4&amp;V$4,Prices_dom!$A$6:$A$2000,0),MATCH("mit.sp."&amp;$A13,Prices_dom!$A$5:$CU$5,0))+0,0)*V$3/$G13</f>
        <v>22.318270308172522</v>
      </c>
      <c r="W13" s="37">
        <f>IFERROR(INDEX(Prices_dom!$A$6:$CU$2000,MATCH(Settings!$C$4&amp;W$4,Prices_dom!$A$6:$A$2000,0),MATCH("mit.sp."&amp;$A13,Prices_dom!$A$5:$CU$5,0))+0,0)*W$3/$G13</f>
        <v>20.979002912297055</v>
      </c>
      <c r="X13" s="37">
        <f>IF($H13=1,IFERROR(INDEX(Prices_dom!$A$6:$CU$2000,MATCH(Settings!$C$4&amp;X$4,Prices_dom!$A$6:$A$2000,0),MATCH("mit.rp."&amp;$A13,Prices_dom!$A$5:$CU$5,0))+0,0)/(1+IF(IFERROR(INDEX(Prices_dom!$A$6:$CU$2000,MATCH(Settings!$C$4&amp;X$4,Prices_dom!$A$6:$A$2000,0),MATCH("mit.vatrate."&amp;$A13,Prices_dom!$A$5:$CU$5,0))+0,0)&gt;0,IFERROR(INDEX(Prices_dom!$A$6:$CU$2000,MATCH(Settings!$C$4&amp;X$4,Prices_dom!$A$6:$A$2000,0),MATCH("mit.vatrate."&amp;$A13,Prices_dom!$A$5:$CU$5,0))+0,0),$O13*IFERROR(INDEX(Prices_dom!$A$6:$CU$2000,MATCH(Settings!$C$4&amp;X$4,Prices_dom!$A$6:$A$2000,0),MATCH("VAT_WEO",Prices_dom!$A$5:$CU$5,0))+0,0)))-IFERROR(INDEX(Prices_dom!$A$6:$CU$2000,MATCH(Settings!$C$4&amp;X$4,Prices_dom!$A$6:$A$2000,0),MATCH("mit.sp."&amp;$A13,Prices_dom!$A$5:$CU$5,0))+0,0),IFERROR(INDEX(Prices_dom!$A$6:$CU$2000,MATCH(Settings!$C$4&amp;X$4,Prices_dom!$A$6:$A$2000,0),MATCH("mit.txo."&amp;$A13,Prices_dom!$A$5:$CU$5,0))+0,0))*X$3/$G13</f>
        <v>-13.762514928943411</v>
      </c>
      <c r="Y13" s="37">
        <f>IF($H13=1,IFERROR(INDEX(Prices_dom!$A$6:$CU$2000,MATCH(Settings!$C$4&amp;Y$4,Prices_dom!$A$6:$A$2000,0),MATCH("mit.rp."&amp;$A13,Prices_dom!$A$5:$CU$5,0))+0,0)/(1+IF(IFERROR(INDEX(Prices_dom!$A$6:$CU$2000,MATCH(Settings!$C$4&amp;Y$4,Prices_dom!$A$6:$A$2000,0),MATCH("mit.vatrate."&amp;$A13,Prices_dom!$A$5:$CU$5,0))+0,0)&gt;0,IFERROR(INDEX(Prices_dom!$A$6:$CU$2000,MATCH(Settings!$C$4&amp;Y$4,Prices_dom!$A$6:$A$2000,0),MATCH("mit.vatrate."&amp;$A13,Prices_dom!$A$5:$CU$5,0))+0,0),$O13*IFERROR(INDEX(Prices_dom!$A$6:$CU$2000,MATCH(Settings!$C$4&amp;Y$4,Prices_dom!$A$6:$A$2000,0),MATCH("VAT_WEO",Prices_dom!$A$5:$CU$5,0))+0,0)))-IFERROR(INDEX(Prices_dom!$A$6:$CU$2000,MATCH(Settings!$C$4&amp;Y$4,Prices_dom!$A$6:$A$2000,0),MATCH("mit.sp."&amp;$A13,Prices_dom!$A$5:$CU$5,0))+0,0),IFERROR(INDEX(Prices_dom!$A$6:$CU$2000,MATCH(Settings!$C$4&amp;Y$4,Prices_dom!$A$6:$A$2000,0),MATCH("mit.txo."&amp;$A13,Prices_dom!$A$5:$CU$5,0))+0,0))*Y$3/$G13</f>
        <v>-19.976128382959452</v>
      </c>
      <c r="Z13" s="37">
        <f>IF($H13=1,IFERROR(INDEX(Prices_dom!$A$6:$CU$2000,MATCH(Settings!$C$4&amp;Z$4,Prices_dom!$A$6:$A$2000,0),MATCH("mit.rp."&amp;$A13,Prices_dom!$A$5:$CU$5,0))+0,0)/(1+IF(IFERROR(INDEX(Prices_dom!$A$6:$CU$2000,MATCH(Settings!$C$4&amp;Z$4,Prices_dom!$A$6:$A$2000,0),MATCH("mit.vatrate."&amp;$A13,Prices_dom!$A$5:$CU$5,0))+0,0)&gt;0,IFERROR(INDEX(Prices_dom!$A$6:$CU$2000,MATCH(Settings!$C$4&amp;Z$4,Prices_dom!$A$6:$A$2000,0),MATCH("mit.vatrate."&amp;$A13,Prices_dom!$A$5:$CU$5,0))+0,0),$O13*IFERROR(INDEX(Prices_dom!$A$6:$CU$2000,MATCH(Settings!$C$4&amp;Z$4,Prices_dom!$A$6:$A$2000,0),MATCH("VAT_WEO",Prices_dom!$A$5:$CU$5,0))+0,0)))-IFERROR(INDEX(Prices_dom!$A$6:$CU$2000,MATCH(Settings!$C$4&amp;Z$4,Prices_dom!$A$6:$A$2000,0),MATCH("mit.sp."&amp;$A13,Prices_dom!$A$5:$CU$5,0))+0,0),IFERROR(INDEX(Prices_dom!$A$6:$CU$2000,MATCH(Settings!$C$4&amp;Z$4,Prices_dom!$A$6:$A$2000,0),MATCH("mit.txo."&amp;$A13,Prices_dom!$A$5:$CU$5,0))+0,0))*Z$3/$G13</f>
        <v>-18.887947926840503</v>
      </c>
      <c r="AA13" s="37">
        <f>IF($H13=1,IFERROR(INDEX(Prices_dom!$A$6:$CU$2000,MATCH(Settings!$C$4&amp;AA$4,Prices_dom!$A$6:$A$2000,0),MATCH("mit.rp."&amp;$A13,Prices_dom!$A$5:$CU$5,0))+0,0)/(1+IF(IFERROR(INDEX(Prices_dom!$A$6:$CU$2000,MATCH(Settings!$C$4&amp;AA$4,Prices_dom!$A$6:$A$2000,0),MATCH("mit.vatrate."&amp;$A13,Prices_dom!$A$5:$CU$5,0))+0,0)&gt;0,IFERROR(INDEX(Prices_dom!$A$6:$CU$2000,MATCH(Settings!$C$4&amp;AA$4,Prices_dom!$A$6:$A$2000,0),MATCH("mit.vatrate."&amp;$A13,Prices_dom!$A$5:$CU$5,0))+0,0),$O13*IFERROR(INDEX(Prices_dom!$A$6:$CU$2000,MATCH(Settings!$C$4&amp;AA$4,Prices_dom!$A$6:$A$2000,0),MATCH("VAT_WEO",Prices_dom!$A$5:$CU$5,0))+0,0)))-IFERROR(INDEX(Prices_dom!$A$6:$CU$2000,MATCH(Settings!$C$4&amp;AA$4,Prices_dom!$A$6:$A$2000,0),MATCH("mit.sp."&amp;$A13,Prices_dom!$A$5:$CU$5,0))+0,0),IFERROR(INDEX(Prices_dom!$A$6:$CU$2000,MATCH(Settings!$C$4&amp;AA$4,Prices_dom!$A$6:$A$2000,0),MATCH("mit.txo."&amp;$A13,Prices_dom!$A$5:$CU$5,0))+0,0))*AA$3/$G13</f>
        <v>-18.181802523990783</v>
      </c>
    </row>
    <row r="14" spans="1:27" x14ac:dyDescent="0.25">
      <c r="A14" s="51" t="s">
        <v>1002</v>
      </c>
      <c r="B14" s="51" t="s">
        <v>1003</v>
      </c>
      <c r="C14" s="51" t="s">
        <v>875</v>
      </c>
      <c r="D14" s="51" t="s">
        <v>870</v>
      </c>
      <c r="E14" s="52">
        <v>10</v>
      </c>
      <c r="F14" s="52">
        <v>1</v>
      </c>
      <c r="G14" s="37">
        <f>INDEX(Mapping!$G$30:$G$37,MATCH($C14,Mapping!$A$30:$A$37,0))</f>
        <v>3.7748829655107147E-2</v>
      </c>
      <c r="H14" s="52">
        <v>0</v>
      </c>
      <c r="I14" s="33">
        <f>IFERROR(INDEX(Prices_dom!$A$6:$CU$2000,MATCH(Settings!$C$4&amp;Settings!$C$7,Prices_dom!$A$6:$A$2000,0),MATCH("mit.ps."&amp;$A14,Prices_dom!$A$5:$CU$5,0))+0,0)</f>
        <v>0</v>
      </c>
      <c r="J14" s="33">
        <f t="shared" si="0"/>
        <v>0</v>
      </c>
      <c r="K14" s="33">
        <f>IF(LEFT(Settings!$C$9,6)="Manual",0.8,IF(LEFT(Settings!$C$9,4)="None",1,$J14))</f>
        <v>0</v>
      </c>
      <c r="L14" s="37">
        <f>IFERROR(INDEX(Prices_dom!$A$6:$CU$2000,MATCH(Settings!$C$4&amp;Settings!$C$7,Prices_dom!$A$6:$A$2000,0),MATCH("mit.mar."&amp;$A14,Prices_dom!$A$5:$CU$5,0))+0,0)</f>
        <v>0.123</v>
      </c>
      <c r="M14" s="51">
        <v>0</v>
      </c>
      <c r="N14" s="37">
        <f>($L14+$J14*$M14)*INDEX($T$3:$W$3,MATCH(Settings!$C$7,$T$4:$W$4,0))/$G14</f>
        <v>3.7041827465090407</v>
      </c>
      <c r="O14" s="53">
        <v>1</v>
      </c>
      <c r="P14" s="54">
        <f>$O14*IFERROR(INDEX(Prices_dom!$A$6:$CU$2000,MATCH(Settings!$C$4&amp;Settings!$C$10,Prices_dom!$A$6:$A$2000,0),MATCH("VAT_WEO",Prices_dom!$A$5:$CU$5,0))+0,0)</f>
        <v>0.14000000000000001</v>
      </c>
      <c r="Q14" s="25">
        <f>IF(IFERROR(INDEX(Prices_dom!$A$6:$CU$2000,MATCH(Settings!$C$4&amp;Settings!$C$10,Prices_dom!$A$6:$A$2000,0),MATCH("mit.vatrate."&amp;$A14,Prices_dom!$A$5:$CU$5,0))+0,0)&gt;0,IFERROR(INDEX(Prices_dom!$A$6:$CU$2000,MATCH(Settings!$C$4&amp;Settings!$C$10,Prices_dom!$A$6:$A$2000,0),MATCH("mit.vatrate."&amp;$A14,Prices_dom!$A$5:$CU$5,0))+0,0),$P14)</f>
        <v>0.14000000000000001</v>
      </c>
      <c r="R14" s="37">
        <f>INDEX($T14:$W14,MATCH(Settings!$C$10,$T$4:$W$4,0))</f>
        <v>18.316244723428767</v>
      </c>
      <c r="S14" s="37">
        <f>INDEX($X14:$AA14,MATCH(Settings!$C$10,$X$4:$AA$4,0))</f>
        <v>-12.641579947151756</v>
      </c>
      <c r="T14" s="37">
        <f>IFERROR(INDEX(Prices_dom!$A$6:$CU$2000,MATCH(Settings!$C$4&amp;T$4,Prices_dom!$A$6:$A$2000,0),MATCH("mit.sp."&amp;$A14,Prices_dom!$A$5:$CU$5,0))+0,0)*T$3/$G14</f>
        <v>18.212189559104814</v>
      </c>
      <c r="U14" s="37">
        <f>IFERROR(INDEX(Prices_dom!$A$6:$CU$2000,MATCH(Settings!$C$4&amp;U$4,Prices_dom!$A$6:$A$2000,0),MATCH("mit.sp."&amp;$A14,Prices_dom!$A$5:$CU$5,0))+0,0)*U$3/$G14</f>
        <v>20.749446441827065</v>
      </c>
      <c r="V14" s="37">
        <f>IFERROR(INDEX(Prices_dom!$A$6:$CU$2000,MATCH(Settings!$C$4&amp;V$4,Prices_dom!$A$6:$A$2000,0),MATCH("mit.sp."&amp;$A14,Prices_dom!$A$5:$CU$5,0))+0,0)*V$3/$G14</f>
        <v>18.509899751120098</v>
      </c>
      <c r="W14" s="37">
        <f>IFERROR(INDEX(Prices_dom!$A$6:$CU$2000,MATCH(Settings!$C$4&amp;W$4,Prices_dom!$A$6:$A$2000,0),MATCH("mit.sp."&amp;$A14,Prices_dom!$A$5:$CU$5,0))+0,0)*W$3/$G14</f>
        <v>18.316244723428767</v>
      </c>
      <c r="X14" s="37">
        <f>IF($H14=1,IFERROR(INDEX(Prices_dom!$A$6:$CU$2000,MATCH(Settings!$C$4&amp;X$4,Prices_dom!$A$6:$A$2000,0),MATCH("mit.rp."&amp;$A14,Prices_dom!$A$5:$CU$5,0))+0,0)/(1+IF(IFERROR(INDEX(Prices_dom!$A$6:$CU$2000,MATCH(Settings!$C$4&amp;X$4,Prices_dom!$A$6:$A$2000,0),MATCH("mit.vatrate."&amp;$A14,Prices_dom!$A$5:$CU$5,0))+0,0)&gt;0,IFERROR(INDEX(Prices_dom!$A$6:$CU$2000,MATCH(Settings!$C$4&amp;X$4,Prices_dom!$A$6:$A$2000,0),MATCH("mit.vatrate."&amp;$A14,Prices_dom!$A$5:$CU$5,0))+0,0),$O14*IFERROR(INDEX(Prices_dom!$A$6:$CU$2000,MATCH(Settings!$C$4&amp;X$4,Prices_dom!$A$6:$A$2000,0),MATCH("VAT_WEO",Prices_dom!$A$5:$CU$5,0))+0,0)))-IFERROR(INDEX(Prices_dom!$A$6:$CU$2000,MATCH(Settings!$C$4&amp;X$4,Prices_dom!$A$6:$A$2000,0),MATCH("mit.sp."&amp;$A14,Prices_dom!$A$5:$CU$5,0))+0,0),IFERROR(INDEX(Prices_dom!$A$6:$CU$2000,MATCH(Settings!$C$4&amp;X$4,Prices_dom!$A$6:$A$2000,0),MATCH("mit.txo."&amp;$A14,Prices_dom!$A$5:$CU$5,0))+0,0))*X$3/$G14</f>
        <v>-5.9189616067090638</v>
      </c>
      <c r="Y14" s="37">
        <f>IF($H14=1,IFERROR(INDEX(Prices_dom!$A$6:$CU$2000,MATCH(Settings!$C$4&amp;Y$4,Prices_dom!$A$6:$A$2000,0),MATCH("mit.rp."&amp;$A14,Prices_dom!$A$5:$CU$5,0))+0,0)/(1+IF(IFERROR(INDEX(Prices_dom!$A$6:$CU$2000,MATCH(Settings!$C$4&amp;Y$4,Prices_dom!$A$6:$A$2000,0),MATCH("mit.vatrate."&amp;$A14,Prices_dom!$A$5:$CU$5,0))+0,0)&gt;0,IFERROR(INDEX(Prices_dom!$A$6:$CU$2000,MATCH(Settings!$C$4&amp;Y$4,Prices_dom!$A$6:$A$2000,0),MATCH("mit.vatrate."&amp;$A14,Prices_dom!$A$5:$CU$5,0))+0,0),$O14*IFERROR(INDEX(Prices_dom!$A$6:$CU$2000,MATCH(Settings!$C$4&amp;Y$4,Prices_dom!$A$6:$A$2000,0),MATCH("VAT_WEO",Prices_dom!$A$5:$CU$5,0))+0,0)))-IFERROR(INDEX(Prices_dom!$A$6:$CU$2000,MATCH(Settings!$C$4&amp;Y$4,Prices_dom!$A$6:$A$2000,0),MATCH("mit.sp."&amp;$A14,Prices_dom!$A$5:$CU$5,0))+0,0),IFERROR(INDEX(Prices_dom!$A$6:$CU$2000,MATCH(Settings!$C$4&amp;Y$4,Prices_dom!$A$6:$A$2000,0),MATCH("mit.txo."&amp;$A14,Prices_dom!$A$5:$CU$5,0))+0,0))*Y$3/$G14</f>
        <v>-11.112548239527122</v>
      </c>
      <c r="Z14" s="37">
        <f>IF($H14=1,IFERROR(INDEX(Prices_dom!$A$6:$CU$2000,MATCH(Settings!$C$4&amp;Z$4,Prices_dom!$A$6:$A$2000,0),MATCH("mit.rp."&amp;$A14,Prices_dom!$A$5:$CU$5,0))+0,0)/(1+IF(IFERROR(INDEX(Prices_dom!$A$6:$CU$2000,MATCH(Settings!$C$4&amp;Z$4,Prices_dom!$A$6:$A$2000,0),MATCH("mit.vatrate."&amp;$A14,Prices_dom!$A$5:$CU$5,0))+0,0)&gt;0,IFERROR(INDEX(Prices_dom!$A$6:$CU$2000,MATCH(Settings!$C$4&amp;Z$4,Prices_dom!$A$6:$A$2000,0),MATCH("mit.vatrate."&amp;$A14,Prices_dom!$A$5:$CU$5,0))+0,0),$O14*IFERROR(INDEX(Prices_dom!$A$6:$CU$2000,MATCH(Settings!$C$4&amp;Z$4,Prices_dom!$A$6:$A$2000,0),MATCH("VAT_WEO",Prices_dom!$A$5:$CU$5,0))+0,0)))-IFERROR(INDEX(Prices_dom!$A$6:$CU$2000,MATCH(Settings!$C$4&amp;Z$4,Prices_dom!$A$6:$A$2000,0),MATCH("mit.sp."&amp;$A14,Prices_dom!$A$5:$CU$5,0))+0,0),IFERROR(INDEX(Prices_dom!$A$6:$CU$2000,MATCH(Settings!$C$4&amp;Z$4,Prices_dom!$A$6:$A$2000,0),MATCH("mit.txo."&amp;$A14,Prices_dom!$A$5:$CU$5,0))+0,0))*Z$3/$G14</f>
        <v>-12.494182332006067</v>
      </c>
      <c r="AA14" s="37">
        <f>IF($H14=1,IFERROR(INDEX(Prices_dom!$A$6:$CU$2000,MATCH(Settings!$C$4&amp;AA$4,Prices_dom!$A$6:$A$2000,0),MATCH("mit.rp."&amp;$A14,Prices_dom!$A$5:$CU$5,0))+0,0)/(1+IF(IFERROR(INDEX(Prices_dom!$A$6:$CU$2000,MATCH(Settings!$C$4&amp;AA$4,Prices_dom!$A$6:$A$2000,0),MATCH("mit.vatrate."&amp;$A14,Prices_dom!$A$5:$CU$5,0))+0,0)&gt;0,IFERROR(INDEX(Prices_dom!$A$6:$CU$2000,MATCH(Settings!$C$4&amp;AA$4,Prices_dom!$A$6:$A$2000,0),MATCH("mit.vatrate."&amp;$A14,Prices_dom!$A$5:$CU$5,0))+0,0),$O14*IFERROR(INDEX(Prices_dom!$A$6:$CU$2000,MATCH(Settings!$C$4&amp;AA$4,Prices_dom!$A$6:$A$2000,0),MATCH("VAT_WEO",Prices_dom!$A$5:$CU$5,0))+0,0)))-IFERROR(INDEX(Prices_dom!$A$6:$CU$2000,MATCH(Settings!$C$4&amp;AA$4,Prices_dom!$A$6:$A$2000,0),MATCH("mit.sp."&amp;$A14,Prices_dom!$A$5:$CU$5,0))+0,0),IFERROR(INDEX(Prices_dom!$A$6:$CU$2000,MATCH(Settings!$C$4&amp;AA$4,Prices_dom!$A$6:$A$2000,0),MATCH("mit.txo."&amp;$A14,Prices_dom!$A$5:$CU$5,0))+0,0))*AA$3/$G14</f>
        <v>-12.641579947151756</v>
      </c>
    </row>
    <row r="15" spans="1:27" x14ac:dyDescent="0.25">
      <c r="A15" s="51" t="s">
        <v>1004</v>
      </c>
      <c r="B15" s="51" t="s">
        <v>1005</v>
      </c>
      <c r="C15" s="51" t="s">
        <v>876</v>
      </c>
      <c r="D15" s="51" t="s">
        <v>870</v>
      </c>
      <c r="E15" s="52">
        <v>11</v>
      </c>
      <c r="F15" s="52">
        <v>1</v>
      </c>
      <c r="G15" s="37">
        <f>INDEX(Mapping!$G$30:$G$37,MATCH($C15,Mapping!$A$30:$A$37,0))</f>
        <v>6.12</v>
      </c>
      <c r="H15" s="52">
        <v>0</v>
      </c>
      <c r="I15" s="55">
        <f>IFERROR(INDEX(Prices_dom!$A$6:$CU$2000,MATCH(Settings!$C$4&amp;Settings!$C$7,Prices_dom!$A$6:$A$2000,0),MATCH("mit.ps."&amp;$A15,Prices_dom!$A$5:$CU$5,0))+0,0)</f>
        <v>0</v>
      </c>
      <c r="J15" s="33">
        <f t="shared" si="0"/>
        <v>0</v>
      </c>
      <c r="K15" s="33">
        <f>IF(LEFT(Settings!$C$9,6)="Manual",0.8,IF(LEFT(Settings!$C$9,4)="None",1,$J15))</f>
        <v>0</v>
      </c>
      <c r="L15" s="56">
        <f>IFERROR(INDEX(Prices_dom!$A$6:$CU$2000,MATCH(Settings!$C$4&amp;Settings!$C$7,Prices_dom!$A$6:$A$2000,0),MATCH("mit.mar."&amp;$A15,Prices_dom!$A$5:$CU$5,0))+0,0)</f>
        <v>7.95</v>
      </c>
      <c r="M15" s="51">
        <v>0</v>
      </c>
      <c r="N15" s="37">
        <f>($L15+$J15*$M15)*INDEX($T$3:$W$3,MATCH(Settings!$C$7,$T$4:$W$4,0))/$G15</f>
        <v>1.4767483393105185</v>
      </c>
      <c r="O15" s="53">
        <v>1</v>
      </c>
      <c r="P15" s="54">
        <f>$O15*IFERROR(INDEX(Prices_dom!$A$6:$CU$2000,MATCH(Settings!$C$4&amp;Settings!$C$10,Prices_dom!$A$6:$A$2000,0),MATCH("VAT_WEO",Prices_dom!$A$5:$CU$5,0))+0,0)</f>
        <v>0.14000000000000001</v>
      </c>
      <c r="Q15" s="25">
        <f>IF(IFERROR(INDEX(Prices_dom!$A$6:$CU$2000,MATCH(Settings!$C$4&amp;Settings!$C$10,Prices_dom!$A$6:$A$2000,0),MATCH("mit.vatrate."&amp;$A15,Prices_dom!$A$5:$CU$5,0))+0,0)&gt;0,IFERROR(INDEX(Prices_dom!$A$6:$CU$2000,MATCH(Settings!$C$4&amp;Settings!$C$10,Prices_dom!$A$6:$A$2000,0),MATCH("mit.vatrate."&amp;$A15,Prices_dom!$A$5:$CU$5,0))+0,0),$P15)</f>
        <v>0.14000000000000001</v>
      </c>
      <c r="R15" s="37">
        <f>INDEX($T15:$W15,MATCH(Settings!$C$10,$T$4:$W$4,0))</f>
        <v>14.968533331217625</v>
      </c>
      <c r="S15" s="37">
        <f>INDEX($X15:$AA15,MATCH(Settings!$C$10,$X$4:$AA$4,0))</f>
        <v>-11.181564575603094</v>
      </c>
      <c r="T15" s="37">
        <f>IFERROR(INDEX(Prices_dom!$A$6:$CU$2000,MATCH(Settings!$C$4&amp;T$4,Prices_dom!$A$6:$A$2000,0),MATCH("mit.sp."&amp;$A15,Prices_dom!$A$5:$CU$5,0))+0,0)*T$3/$G15</f>
        <v>16.387838728722947</v>
      </c>
      <c r="U15" s="37">
        <f>IFERROR(INDEX(Prices_dom!$A$6:$CU$2000,MATCH(Settings!$C$4&amp;U$4,Prices_dom!$A$6:$A$2000,0),MATCH("mit.sp."&amp;$A15,Prices_dom!$A$5:$CU$5,0))+0,0)*U$3/$G15</f>
        <v>19.035564725474718</v>
      </c>
      <c r="V15" s="37">
        <f>IFERROR(INDEX(Prices_dom!$A$6:$CU$2000,MATCH(Settings!$C$4&amp;V$4,Prices_dom!$A$6:$A$2000,0),MATCH("mit.sp."&amp;$A15,Prices_dom!$A$5:$CU$5,0))+0,0)*V$3/$G15</f>
        <v>15.534225137019208</v>
      </c>
      <c r="W15" s="37">
        <f>IFERROR(INDEX(Prices_dom!$A$6:$CU$2000,MATCH(Settings!$C$4&amp;W$4,Prices_dom!$A$6:$A$2000,0),MATCH("mit.sp."&amp;$A15,Prices_dom!$A$5:$CU$5,0))+0,0)*W$3/$G15</f>
        <v>14.968533331217625</v>
      </c>
      <c r="X15" s="37">
        <f>IF($H15=1,IFERROR(INDEX(Prices_dom!$A$6:$CU$2000,MATCH(Settings!$C$4&amp;X$4,Prices_dom!$A$6:$A$2000,0),MATCH("mit.rp."&amp;$A15,Prices_dom!$A$5:$CU$5,0))+0,0)/(1+IF(IFERROR(INDEX(Prices_dom!$A$6:$CU$2000,MATCH(Settings!$C$4&amp;X$4,Prices_dom!$A$6:$A$2000,0),MATCH("mit.vatrate."&amp;$A15,Prices_dom!$A$5:$CU$5,0))+0,0)&gt;0,IFERROR(INDEX(Prices_dom!$A$6:$CU$2000,MATCH(Settings!$C$4&amp;X$4,Prices_dom!$A$6:$A$2000,0),MATCH("mit.vatrate."&amp;$A15,Prices_dom!$A$5:$CU$5,0))+0,0),$O15*IFERROR(INDEX(Prices_dom!$A$6:$CU$2000,MATCH(Settings!$C$4&amp;X$4,Prices_dom!$A$6:$A$2000,0),MATCH("VAT_WEO",Prices_dom!$A$5:$CU$5,0))+0,0)))-IFERROR(INDEX(Prices_dom!$A$6:$CU$2000,MATCH(Settings!$C$4&amp;X$4,Prices_dom!$A$6:$A$2000,0),MATCH("mit.sp."&amp;$A15,Prices_dom!$A$5:$CU$5,0))+0,0),IFERROR(INDEX(Prices_dom!$A$6:$CU$2000,MATCH(Settings!$C$4&amp;X$4,Prices_dom!$A$6:$A$2000,0),MATCH("mit.txo."&amp;$A15,Prices_dom!$A$5:$CU$5,0))+0,0))*X$3/$G15</f>
        <v>-10.378529899585875</v>
      </c>
      <c r="Y15" s="37">
        <f>IF($H15=1,IFERROR(INDEX(Prices_dom!$A$6:$CU$2000,MATCH(Settings!$C$4&amp;Y$4,Prices_dom!$A$6:$A$2000,0),MATCH("mit.rp."&amp;$A15,Prices_dom!$A$5:$CU$5,0))+0,0)/(1+IF(IFERROR(INDEX(Prices_dom!$A$6:$CU$2000,MATCH(Settings!$C$4&amp;Y$4,Prices_dom!$A$6:$A$2000,0),MATCH("mit.vatrate."&amp;$A15,Prices_dom!$A$5:$CU$5,0))+0,0)&gt;0,IFERROR(INDEX(Prices_dom!$A$6:$CU$2000,MATCH(Settings!$C$4&amp;Y$4,Prices_dom!$A$6:$A$2000,0),MATCH("mit.vatrate."&amp;$A15,Prices_dom!$A$5:$CU$5,0))+0,0),$O15*IFERROR(INDEX(Prices_dom!$A$6:$CU$2000,MATCH(Settings!$C$4&amp;Y$4,Prices_dom!$A$6:$A$2000,0),MATCH("VAT_WEO",Prices_dom!$A$5:$CU$5,0))+0,0)))-IFERROR(INDEX(Prices_dom!$A$6:$CU$2000,MATCH(Settings!$C$4&amp;Y$4,Prices_dom!$A$6:$A$2000,0),MATCH("mit.sp."&amp;$A15,Prices_dom!$A$5:$CU$5,0))+0,0),IFERROR(INDEX(Prices_dom!$A$6:$CU$2000,MATCH(Settings!$C$4&amp;Y$4,Prices_dom!$A$6:$A$2000,0),MATCH("mit.txo."&amp;$A15,Prices_dom!$A$5:$CU$5,0))+0,0))*Y$3/$G15</f>
        <v>-13.635123911792364</v>
      </c>
      <c r="Z15" s="37">
        <f>IF($H15=1,IFERROR(INDEX(Prices_dom!$A$6:$CU$2000,MATCH(Settings!$C$4&amp;Z$4,Prices_dom!$A$6:$A$2000,0),MATCH("mit.rp."&amp;$A15,Prices_dom!$A$5:$CU$5,0))+0,0)/(1+IF(IFERROR(INDEX(Prices_dom!$A$6:$CU$2000,MATCH(Settings!$C$4&amp;Z$4,Prices_dom!$A$6:$A$2000,0),MATCH("mit.vatrate."&amp;$A15,Prices_dom!$A$5:$CU$5,0))+0,0)&gt;0,IFERROR(INDEX(Prices_dom!$A$6:$CU$2000,MATCH(Settings!$C$4&amp;Z$4,Prices_dom!$A$6:$A$2000,0),MATCH("mit.vatrate."&amp;$A15,Prices_dom!$A$5:$CU$5,0))+0,0),$O15*IFERROR(INDEX(Prices_dom!$A$6:$CU$2000,MATCH(Settings!$C$4&amp;Z$4,Prices_dom!$A$6:$A$2000,0),MATCH("VAT_WEO",Prices_dom!$A$5:$CU$5,0))+0,0)))-IFERROR(INDEX(Prices_dom!$A$6:$CU$2000,MATCH(Settings!$C$4&amp;Z$4,Prices_dom!$A$6:$A$2000,0),MATCH("mit.sp."&amp;$A15,Prices_dom!$A$5:$CU$5,0))+0,0),IFERROR(INDEX(Prices_dom!$A$6:$CU$2000,MATCH(Settings!$C$4&amp;Z$4,Prices_dom!$A$6:$A$2000,0),MATCH("mit.txo."&amp;$A15,Prices_dom!$A$5:$CU$5,0))+0,0))*Z$3/$G15</f>
        <v>-11.236754064191171</v>
      </c>
      <c r="AA15" s="37">
        <f>IF($H15=1,IFERROR(INDEX(Prices_dom!$A$6:$CU$2000,MATCH(Settings!$C$4&amp;AA$4,Prices_dom!$A$6:$A$2000,0),MATCH("mit.rp."&amp;$A15,Prices_dom!$A$5:$CU$5,0))+0,0)/(1+IF(IFERROR(INDEX(Prices_dom!$A$6:$CU$2000,MATCH(Settings!$C$4&amp;AA$4,Prices_dom!$A$6:$A$2000,0),MATCH("mit.vatrate."&amp;$A15,Prices_dom!$A$5:$CU$5,0))+0,0)&gt;0,IFERROR(INDEX(Prices_dom!$A$6:$CU$2000,MATCH(Settings!$C$4&amp;AA$4,Prices_dom!$A$6:$A$2000,0),MATCH("mit.vatrate."&amp;$A15,Prices_dom!$A$5:$CU$5,0))+0,0),$O15*IFERROR(INDEX(Prices_dom!$A$6:$CU$2000,MATCH(Settings!$C$4&amp;AA$4,Prices_dom!$A$6:$A$2000,0),MATCH("VAT_WEO",Prices_dom!$A$5:$CU$5,0))+0,0)))-IFERROR(INDEX(Prices_dom!$A$6:$CU$2000,MATCH(Settings!$C$4&amp;AA$4,Prices_dom!$A$6:$A$2000,0),MATCH("mit.sp."&amp;$A15,Prices_dom!$A$5:$CU$5,0))+0,0),IFERROR(INDEX(Prices_dom!$A$6:$CU$2000,MATCH(Settings!$C$4&amp;AA$4,Prices_dom!$A$6:$A$2000,0),MATCH("mit.txo."&amp;$A15,Prices_dom!$A$5:$CU$5,0))+0,0))*AA$3/$G15</f>
        <v>-11.181564575603094</v>
      </c>
    </row>
    <row r="16" spans="1:27" x14ac:dyDescent="0.25">
      <c r="A16" s="51" t="s">
        <v>1006</v>
      </c>
      <c r="B16" s="51" t="s">
        <v>1007</v>
      </c>
      <c r="C16" s="51" t="s">
        <v>877</v>
      </c>
      <c r="D16" s="51" t="s">
        <v>870</v>
      </c>
      <c r="E16" s="52">
        <v>12</v>
      </c>
      <c r="F16" s="52">
        <v>4</v>
      </c>
      <c r="G16" s="37">
        <f>INDEX(Mapping!$G$30:$G$37,MATCH($C16,Mapping!$A$30:$A$37,0))</f>
        <v>1</v>
      </c>
      <c r="H16" s="52">
        <v>1</v>
      </c>
      <c r="I16" s="34">
        <v>1</v>
      </c>
      <c r="J16" s="33">
        <f t="shared" si="0"/>
        <v>1</v>
      </c>
      <c r="K16" s="33">
        <f>IF(LEFT(Settings!$C$9,6)="Manual",0.8,IF(LEFT(Settings!$C$9,4)="None",1,$J16))</f>
        <v>1</v>
      </c>
      <c r="L16" s="51">
        <v>0</v>
      </c>
      <c r="M16" s="51">
        <v>0</v>
      </c>
      <c r="N16" s="37">
        <f>($L16+$J16*$M16)*INDEX($T$3:$W$3,MATCH(Settings!$C$7,$T$4:$W$4,0))/$G16</f>
        <v>0</v>
      </c>
      <c r="O16" s="53">
        <v>0</v>
      </c>
      <c r="P16" s="54">
        <f>$O16*IFERROR(INDEX(Prices_dom!$A$6:$CU$2000,MATCH(Settings!$C$4&amp;Settings!$C$10,Prices_dom!$A$6:$A$2000,0),MATCH("VAT_WEO",Prices_dom!$A$5:$CU$5,0))+0,0)</f>
        <v>0</v>
      </c>
      <c r="Q16" s="25">
        <f>IF(IFERROR(INDEX(Prices_dom!$A$6:$CU$2000,MATCH(Settings!$C$4&amp;Settings!$C$10,Prices_dom!$A$6:$A$2000,0),MATCH("mit.vatrate."&amp;$A16,Prices_dom!$A$5:$CU$5,0))+0,0)&gt;0,IFERROR(INDEX(Prices_dom!$A$6:$CU$2000,MATCH(Settings!$C$4&amp;Settings!$C$10,Prices_dom!$A$6:$A$2000,0),MATCH("mit.vatrate."&amp;$A16,Prices_dom!$A$5:$CU$5,0))+0,0),$P16)</f>
        <v>0</v>
      </c>
      <c r="R16" s="37">
        <f>INDEX($T16:$W16,MATCH(Settings!$C$10,$T$4:$W$4,0))</f>
        <v>14.470971901687905</v>
      </c>
      <c r="S16" s="37">
        <f>INDEX($X16:$AA16,MATCH(Settings!$C$10,$X$4:$AA$4,0))</f>
        <v>0</v>
      </c>
      <c r="T16" s="37">
        <f>IFERROR(INDEX(Prices_dom!$A$6:$CU$2000,MATCH(Settings!$C$4&amp;T$4,Prices_dom!$A$6:$A$2000,0),MATCH("mit.sp."&amp;$A16,Prices_dom!$A$5:$CU$5,0))+0,0)*T$3/$G16</f>
        <v>14.470412450996996</v>
      </c>
      <c r="U16" s="37">
        <f>IFERROR(INDEX(Prices_dom!$A$6:$CU$2000,MATCH(Settings!$C$4&amp;U$4,Prices_dom!$A$6:$A$2000,0),MATCH("mit.sp."&amp;$A16,Prices_dom!$A$5:$CU$5,0))+0,0)*U$3/$G16</f>
        <v>14.470551096834159</v>
      </c>
      <c r="V16" s="37">
        <f>IFERROR(INDEX(Prices_dom!$A$6:$CU$2000,MATCH(Settings!$C$4&amp;V$4,Prices_dom!$A$6:$A$2000,0),MATCH("mit.sp."&amp;$A16,Prices_dom!$A$5:$CU$5,0))+0,0)*V$3/$G16</f>
        <v>14.470200555728038</v>
      </c>
      <c r="W16" s="37">
        <f>IFERROR(INDEX(Prices_dom!$A$6:$CU$2000,MATCH(Settings!$C$4&amp;W$4,Prices_dom!$A$6:$A$2000,0),MATCH("mit.sp."&amp;$A16,Prices_dom!$A$5:$CU$5,0))+0,0)*W$3/$G16</f>
        <v>14.470971901687905</v>
      </c>
      <c r="X16" s="37">
        <f>IF($H16=1,IFERROR(INDEX(Prices_dom!$A$6:$CU$2000,MATCH(Settings!$C$4&amp;X$4,Prices_dom!$A$6:$A$2000,0),MATCH("mit.rp."&amp;$A16,Prices_dom!$A$5:$CU$5,0))+0,0)/(1+IF(IFERROR(INDEX(Prices_dom!$A$6:$CU$2000,MATCH(Settings!$C$4&amp;X$4,Prices_dom!$A$6:$A$2000,0),MATCH("mit.vatrate."&amp;$A16,Prices_dom!$A$5:$CU$5,0))+0,0)&gt;0,IFERROR(INDEX(Prices_dom!$A$6:$CU$2000,MATCH(Settings!$C$4&amp;X$4,Prices_dom!$A$6:$A$2000,0),MATCH("mit.vatrate."&amp;$A16,Prices_dom!$A$5:$CU$5,0))+0,0),$O16*IFERROR(INDEX(Prices_dom!$A$6:$CU$2000,MATCH(Settings!$C$4&amp;X$4,Prices_dom!$A$6:$A$2000,0),MATCH("VAT_WEO",Prices_dom!$A$5:$CU$5,0))+0,0)))-IFERROR(INDEX(Prices_dom!$A$6:$CU$2000,MATCH(Settings!$C$4&amp;X$4,Prices_dom!$A$6:$A$2000,0),MATCH("mit.sp."&amp;$A16,Prices_dom!$A$5:$CU$5,0))+0,0),IFERROR(INDEX(Prices_dom!$A$6:$CU$2000,MATCH(Settings!$C$4&amp;X$4,Prices_dom!$A$6:$A$2000,0),MATCH("mit.txo."&amp;$A16,Prices_dom!$A$5:$CU$5,0))+0,0))*X$3/$G16</f>
        <v>0</v>
      </c>
      <c r="Y16" s="37">
        <f>IF($H16=1,IFERROR(INDEX(Prices_dom!$A$6:$CU$2000,MATCH(Settings!$C$4&amp;Y$4,Prices_dom!$A$6:$A$2000,0),MATCH("mit.rp."&amp;$A16,Prices_dom!$A$5:$CU$5,0))+0,0)/(1+IF(IFERROR(INDEX(Prices_dom!$A$6:$CU$2000,MATCH(Settings!$C$4&amp;Y$4,Prices_dom!$A$6:$A$2000,0),MATCH("mit.vatrate."&amp;$A16,Prices_dom!$A$5:$CU$5,0))+0,0)&gt;0,IFERROR(INDEX(Prices_dom!$A$6:$CU$2000,MATCH(Settings!$C$4&amp;Y$4,Prices_dom!$A$6:$A$2000,0),MATCH("mit.vatrate."&amp;$A16,Prices_dom!$A$5:$CU$5,0))+0,0),$O16*IFERROR(INDEX(Prices_dom!$A$6:$CU$2000,MATCH(Settings!$C$4&amp;Y$4,Prices_dom!$A$6:$A$2000,0),MATCH("VAT_WEO",Prices_dom!$A$5:$CU$5,0))+0,0)))-IFERROR(INDEX(Prices_dom!$A$6:$CU$2000,MATCH(Settings!$C$4&amp;Y$4,Prices_dom!$A$6:$A$2000,0),MATCH("mit.sp."&amp;$A16,Prices_dom!$A$5:$CU$5,0))+0,0),IFERROR(INDEX(Prices_dom!$A$6:$CU$2000,MATCH(Settings!$C$4&amp;Y$4,Prices_dom!$A$6:$A$2000,0),MATCH("mit.txo."&amp;$A16,Prices_dom!$A$5:$CU$5,0))+0,0))*Y$3/$G16</f>
        <v>0</v>
      </c>
      <c r="Z16" s="37">
        <f>IF($H16=1,IFERROR(INDEX(Prices_dom!$A$6:$CU$2000,MATCH(Settings!$C$4&amp;Z$4,Prices_dom!$A$6:$A$2000,0),MATCH("mit.rp."&amp;$A16,Prices_dom!$A$5:$CU$5,0))+0,0)/(1+IF(IFERROR(INDEX(Prices_dom!$A$6:$CU$2000,MATCH(Settings!$C$4&amp;Z$4,Prices_dom!$A$6:$A$2000,0),MATCH("mit.vatrate."&amp;$A16,Prices_dom!$A$5:$CU$5,0))+0,0)&gt;0,IFERROR(INDEX(Prices_dom!$A$6:$CU$2000,MATCH(Settings!$C$4&amp;Z$4,Prices_dom!$A$6:$A$2000,0),MATCH("mit.vatrate."&amp;$A16,Prices_dom!$A$5:$CU$5,0))+0,0),$O16*IFERROR(INDEX(Prices_dom!$A$6:$CU$2000,MATCH(Settings!$C$4&amp;Z$4,Prices_dom!$A$6:$A$2000,0),MATCH("VAT_WEO",Prices_dom!$A$5:$CU$5,0))+0,0)))-IFERROR(INDEX(Prices_dom!$A$6:$CU$2000,MATCH(Settings!$C$4&amp;Z$4,Prices_dom!$A$6:$A$2000,0),MATCH("mit.sp."&amp;$A16,Prices_dom!$A$5:$CU$5,0))+0,0),IFERROR(INDEX(Prices_dom!$A$6:$CU$2000,MATCH(Settings!$C$4&amp;Z$4,Prices_dom!$A$6:$A$2000,0),MATCH("mit.txo."&amp;$A16,Prices_dom!$A$5:$CU$5,0))+0,0))*Z$3/$G16</f>
        <v>0</v>
      </c>
      <c r="AA16" s="37">
        <f>IF($H16=1,IFERROR(INDEX(Prices_dom!$A$6:$CU$2000,MATCH(Settings!$C$4&amp;AA$4,Prices_dom!$A$6:$A$2000,0),MATCH("mit.rp."&amp;$A16,Prices_dom!$A$5:$CU$5,0))+0,0)/(1+IF(IFERROR(INDEX(Prices_dom!$A$6:$CU$2000,MATCH(Settings!$C$4&amp;AA$4,Prices_dom!$A$6:$A$2000,0),MATCH("mit.vatrate."&amp;$A16,Prices_dom!$A$5:$CU$5,0))+0,0)&gt;0,IFERROR(INDEX(Prices_dom!$A$6:$CU$2000,MATCH(Settings!$C$4&amp;AA$4,Prices_dom!$A$6:$A$2000,0),MATCH("mit.vatrate."&amp;$A16,Prices_dom!$A$5:$CU$5,0))+0,0),$O16*IFERROR(INDEX(Prices_dom!$A$6:$CU$2000,MATCH(Settings!$C$4&amp;AA$4,Prices_dom!$A$6:$A$2000,0),MATCH("VAT_WEO",Prices_dom!$A$5:$CU$5,0))+0,0)))-IFERROR(INDEX(Prices_dom!$A$6:$CU$2000,MATCH(Settings!$C$4&amp;AA$4,Prices_dom!$A$6:$A$2000,0),MATCH("mit.sp."&amp;$A16,Prices_dom!$A$5:$CU$5,0))+0,0),IFERROR(INDEX(Prices_dom!$A$6:$CU$2000,MATCH(Settings!$C$4&amp;AA$4,Prices_dom!$A$6:$A$2000,0),MATCH("mit.txo."&amp;$A16,Prices_dom!$A$5:$CU$5,0))+0,0))*AA$3/$G16</f>
        <v>0</v>
      </c>
    </row>
    <row r="18" spans="1:1" x14ac:dyDescent="0.25">
      <c r="A18" s="5" t="s">
        <v>1008</v>
      </c>
    </row>
    <row r="19" spans="1:1" x14ac:dyDescent="0.25">
      <c r="A19" s="5" t="s">
        <v>1009</v>
      </c>
    </row>
    <row r="20" spans="1:1" x14ac:dyDescent="0.25">
      <c r="A20" s="5" t="s">
        <v>1010</v>
      </c>
    </row>
    <row r="21" spans="1:1" x14ac:dyDescent="0.25">
      <c r="A21" s="5" t="s">
        <v>1011</v>
      </c>
    </row>
    <row r="22" spans="1:1" x14ac:dyDescent="0.25">
      <c r="A22" s="5" t="s">
        <v>1012</v>
      </c>
    </row>
    <row r="23" spans="1:1" x14ac:dyDescent="0.25">
      <c r="A23" s="5" t="s">
        <v>1013</v>
      </c>
    </row>
  </sheetData>
  <pageMargins left="0.75" right="0.75" top="1" bottom="1" header="0.5" footer="0.5"/>
  <headerFooter>
    <oddFooter>&amp;R_x000D_&amp;1#&amp;"Aptos"&amp;10&amp;K000000 Official Use Only</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J44"/>
  <sheetViews>
    <sheetView workbookViewId="0"/>
  </sheetViews>
  <sheetFormatPr defaultRowHeight="15" x14ac:dyDescent="0.25"/>
  <cols>
    <col min="1" max="1" width="14" customWidth="1"/>
    <col min="2" max="2" width="46" customWidth="1"/>
    <col min="3" max="4" width="9" customWidth="1"/>
    <col min="5" max="5" width="34" customWidth="1"/>
    <col min="6" max="6" width="60" customWidth="1"/>
    <col min="7" max="10" width="16" customWidth="1"/>
  </cols>
  <sheetData>
    <row r="2" spans="1:10" ht="18" x14ac:dyDescent="0.25">
      <c r="A2" s="1" t="s">
        <v>1014</v>
      </c>
      <c r="B2" s="2"/>
      <c r="C2" s="2"/>
      <c r="D2" s="2"/>
      <c r="E2" s="2"/>
      <c r="F2" s="2"/>
      <c r="G2" s="2"/>
      <c r="H2" s="2"/>
      <c r="I2" s="2"/>
      <c r="J2" s="2"/>
    </row>
    <row r="3" spans="1:10" x14ac:dyDescent="0.25">
      <c r="A3" s="5" t="s">
        <v>1015</v>
      </c>
    </row>
    <row r="4" spans="1:10" x14ac:dyDescent="0.25">
      <c r="A4" s="8" t="s">
        <v>1016</v>
      </c>
      <c r="B4" s="8" t="s">
        <v>969</v>
      </c>
      <c r="C4" s="8" t="s">
        <v>852</v>
      </c>
      <c r="D4" s="8" t="s">
        <v>1017</v>
      </c>
      <c r="E4" s="8" t="s">
        <v>853</v>
      </c>
      <c r="F4" s="8" t="s">
        <v>1018</v>
      </c>
      <c r="G4" s="8" t="s">
        <v>1019</v>
      </c>
      <c r="H4" s="8" t="s">
        <v>1020</v>
      </c>
      <c r="I4" s="8" t="s">
        <v>1021</v>
      </c>
      <c r="J4" s="8" t="s">
        <v>1022</v>
      </c>
    </row>
    <row r="5" spans="1:10" x14ac:dyDescent="0.25">
      <c r="A5" s="6" t="s">
        <v>860</v>
      </c>
      <c r="B5" s="6" t="s">
        <v>1023</v>
      </c>
      <c r="C5" s="6" t="s">
        <v>276</v>
      </c>
      <c r="D5" s="6"/>
      <c r="E5" s="6" t="s">
        <v>1024</v>
      </c>
      <c r="F5" s="5" t="s">
        <v>1025</v>
      </c>
    </row>
    <row r="6" spans="1:10" x14ac:dyDescent="0.25">
      <c r="A6" s="6" t="s">
        <v>861</v>
      </c>
      <c r="B6" s="6" t="s">
        <v>1026</v>
      </c>
      <c r="C6" s="6" t="s">
        <v>1027</v>
      </c>
      <c r="D6" s="6"/>
      <c r="E6" s="6" t="s">
        <v>1028</v>
      </c>
      <c r="F6" s="5" t="s">
        <v>1029</v>
      </c>
    </row>
    <row r="7" spans="1:10" x14ac:dyDescent="0.25">
      <c r="A7" s="6" t="s">
        <v>862</v>
      </c>
      <c r="B7" s="6" t="s">
        <v>1030</v>
      </c>
      <c r="C7" s="6" t="s">
        <v>1027</v>
      </c>
      <c r="D7" s="6"/>
      <c r="E7" s="6" t="s">
        <v>1031</v>
      </c>
      <c r="F7" s="5" t="s">
        <v>1032</v>
      </c>
    </row>
    <row r="8" spans="1:10" x14ac:dyDescent="0.25">
      <c r="A8" s="6" t="s">
        <v>130</v>
      </c>
      <c r="B8" s="5" t="str">
        <f>INDEX(MTInputs!$B$8:$B$415,MATCH($A8,MTInputs!$H$8:$H$415,0))&amp;""</f>
        <v>Carbon pricing start year</v>
      </c>
      <c r="C8" s="5" t="str">
        <f>INDEX(MTInputs!$C$8:$C$415,MATCH($A8,MTInputs!$H$8:$H$415,0))&amp;""</f>
        <v>year</v>
      </c>
      <c r="D8" s="6"/>
      <c r="E8" s="6" t="s">
        <v>1033</v>
      </c>
      <c r="F8" s="5" t="s">
        <v>1034</v>
      </c>
    </row>
    <row r="9" spans="1:10" x14ac:dyDescent="0.25">
      <c r="A9" s="6" t="s">
        <v>133</v>
      </c>
      <c r="B9" s="5" t="str">
        <f>INDEX(MTInputs!$B$8:$B$415,MATCH($A9,MTInputs!$H$8:$H$415,0))&amp;""</f>
        <v>Starting carbon price</v>
      </c>
      <c r="C9" s="5" t="str">
        <f>INDEX(MTInputs!$C$8:$C$415,MATCH($A9,MTInputs!$H$8:$H$415,0))&amp;""</f>
        <v>nom. USD/tCO2</v>
      </c>
      <c r="D9" s="6"/>
      <c r="E9" s="6" t="s">
        <v>1033</v>
      </c>
      <c r="F9" s="5" t="s">
        <v>1035</v>
      </c>
    </row>
    <row r="10" spans="1:10" x14ac:dyDescent="0.25">
      <c r="A10" s="6" t="s">
        <v>135</v>
      </c>
      <c r="B10" s="5" t="str">
        <f>INDEX(MTInputs!$B$8:$B$415,MATCH($A10,MTInputs!$H$8:$H$415,0))&amp;""</f>
        <v>Target level of carbon price</v>
      </c>
      <c r="C10" s="5" t="str">
        <f>INDEX(MTInputs!$C$8:$C$415,MATCH($A10,MTInputs!$H$8:$H$415,0))&amp;""</f>
        <v>nom. USD/tCO2</v>
      </c>
      <c r="D10" s="6"/>
      <c r="E10" s="6" t="s">
        <v>1033</v>
      </c>
      <c r="F10" s="5" t="s">
        <v>1036</v>
      </c>
    </row>
    <row r="11" spans="1:10" x14ac:dyDescent="0.25">
      <c r="A11" s="6" t="s">
        <v>137</v>
      </c>
      <c r="B11" s="5" t="str">
        <f>INDEX(MTInputs!$B$8:$B$415,MATCH($A11,MTInputs!$H$8:$H$415,0))&amp;""</f>
        <v>Year to reach target level</v>
      </c>
      <c r="C11" s="5" t="str">
        <f>INDEX(MTInputs!$C$8:$C$415,MATCH($A11,MTInputs!$H$8:$H$415,0))&amp;""</f>
        <v>year</v>
      </c>
      <c r="D11" s="6"/>
      <c r="E11" s="6" t="s">
        <v>1033</v>
      </c>
      <c r="F11" s="5" t="s">
        <v>1037</v>
      </c>
    </row>
    <row r="12" spans="1:10" x14ac:dyDescent="0.25">
      <c r="A12" s="6" t="s">
        <v>526</v>
      </c>
      <c r="B12" s="5" t="str">
        <f>INDEX(MTInputs!$B$8:$B$415,MATCH($A12,MTInputs!$H$8:$H$415,0))&amp;""</f>
        <v>Price pathway continues to rise after target year?</v>
      </c>
      <c r="C12" s="5" t="str">
        <f>INDEX(MTInputs!$C$8:$C$415,MATCH($A12,MTInputs!$H$8:$H$415,0))&amp;""</f>
        <v>switch</v>
      </c>
      <c r="D12" s="6"/>
      <c r="E12" s="6" t="s">
        <v>1033</v>
      </c>
      <c r="F12" s="5" t="s">
        <v>1038</v>
      </c>
    </row>
    <row r="13" spans="1:10" x14ac:dyDescent="0.25">
      <c r="A13" s="6" t="s">
        <v>529</v>
      </c>
      <c r="B13" s="5" t="str">
        <f>INDEX(MTInputs!$B$8:$B$415,MATCH($A13,MTInputs!$H$8:$H$415,0))&amp;""</f>
        <v>Tax pathway is in nominal or real terms?</v>
      </c>
      <c r="C13" s="5" t="str">
        <f>INDEX(MTInputs!$C$8:$C$415,MATCH($A13,MTInputs!$H$8:$H$415,0))&amp;""</f>
        <v>switch</v>
      </c>
      <c r="D13" s="6"/>
      <c r="E13" s="6" t="s">
        <v>1033</v>
      </c>
      <c r="F13" s="5" t="s">
        <v>1039</v>
      </c>
    </row>
    <row r="14" spans="1:10" x14ac:dyDescent="0.25">
      <c r="A14" s="6" t="s">
        <v>431</v>
      </c>
      <c r="B14" s="5" t="str">
        <f>INDEX(MTInputs!$B$8:$B$415,MATCH($A14,MTInputs!$H$8:$H$415,0))&amp;""</f>
        <v>International energy price forecasts</v>
      </c>
      <c r="C14" s="5" t="str">
        <f>INDEX(MTInputs!$C$8:$C$415,MATCH($A14,MTInputs!$H$8:$H$415,0))&amp;""</f>
        <v>switch</v>
      </c>
      <c r="D14" s="6"/>
      <c r="E14" s="6" t="s">
        <v>1033</v>
      </c>
      <c r="F14" s="5" t="s">
        <v>1040</v>
      </c>
    </row>
    <row r="15" spans="1:10" x14ac:dyDescent="0.25">
      <c r="A15" s="6" t="s">
        <v>512</v>
      </c>
      <c r="B15" s="5" t="str">
        <f>INDEX(MTInputs!$B$8:$B$415,MATCH($A15,MTInputs!$H$8:$H$415,0))&amp;""</f>
        <v>International energy prices adjustment</v>
      </c>
      <c r="C15" s="5" t="str">
        <f>INDEX(MTInputs!$C$8:$C$415,MATCH($A15,MTInputs!$H$8:$H$415,0))&amp;""</f>
        <v>switch</v>
      </c>
      <c r="D15" s="6"/>
      <c r="E15" s="6" t="s">
        <v>1033</v>
      </c>
      <c r="F15" s="5" t="s">
        <v>1041</v>
      </c>
    </row>
    <row r="16" spans="1:10" x14ac:dyDescent="0.25">
      <c r="A16" s="6" t="s">
        <v>865</v>
      </c>
      <c r="B16" s="6" t="s">
        <v>1042</v>
      </c>
      <c r="C16" s="6" t="s">
        <v>1043</v>
      </c>
      <c r="D16" s="6"/>
      <c r="E16" s="6" t="s">
        <v>1044</v>
      </c>
      <c r="F16" s="5" t="s">
        <v>1045</v>
      </c>
    </row>
    <row r="17" spans="1:9" x14ac:dyDescent="0.25">
      <c r="A17" s="6" t="s">
        <v>868</v>
      </c>
      <c r="B17" s="6" t="s">
        <v>1046</v>
      </c>
      <c r="C17" s="6" t="s">
        <v>115</v>
      </c>
      <c r="D17" s="6"/>
      <c r="E17" s="6" t="s">
        <v>1033</v>
      </c>
      <c r="F17" s="5" t="s">
        <v>1047</v>
      </c>
    </row>
    <row r="18" spans="1:9" x14ac:dyDescent="0.25">
      <c r="A18" s="6" t="s">
        <v>897</v>
      </c>
      <c r="B18" s="6" t="s">
        <v>1048</v>
      </c>
      <c r="C18" s="6" t="s">
        <v>129</v>
      </c>
      <c r="D18" s="6"/>
      <c r="E18" s="6" t="s">
        <v>1033</v>
      </c>
      <c r="F18" s="5" t="s">
        <v>1049</v>
      </c>
    </row>
    <row r="19" spans="1:9" x14ac:dyDescent="0.25">
      <c r="A19" s="6" t="s">
        <v>898</v>
      </c>
      <c r="B19" s="6" t="s">
        <v>1050</v>
      </c>
      <c r="C19" s="6" t="s">
        <v>129</v>
      </c>
      <c r="D19" s="6"/>
      <c r="E19" s="6" t="s">
        <v>1033</v>
      </c>
      <c r="F19" s="5" t="s">
        <v>1051</v>
      </c>
    </row>
    <row r="20" spans="1:9" x14ac:dyDescent="0.25">
      <c r="A20" s="6" t="s">
        <v>899</v>
      </c>
      <c r="B20" s="6" t="s">
        <v>1052</v>
      </c>
      <c r="C20" s="6" t="s">
        <v>1053</v>
      </c>
      <c r="D20" s="6"/>
      <c r="E20" s="6" t="s">
        <v>1033</v>
      </c>
      <c r="F20" s="5" t="s">
        <v>1054</v>
      </c>
    </row>
    <row r="21" spans="1:9" x14ac:dyDescent="0.25">
      <c r="A21" s="6" t="s">
        <v>902</v>
      </c>
      <c r="B21" s="6" t="s">
        <v>1055</v>
      </c>
      <c r="C21" s="6" t="s">
        <v>1053</v>
      </c>
      <c r="D21" s="6"/>
      <c r="E21" s="6" t="s">
        <v>1033</v>
      </c>
      <c r="F21" s="5" t="s">
        <v>1056</v>
      </c>
    </row>
    <row r="22" spans="1:9" x14ac:dyDescent="0.25">
      <c r="A22" s="6" t="s">
        <v>903</v>
      </c>
      <c r="B22" s="6" t="s">
        <v>1057</v>
      </c>
      <c r="C22" s="6" t="s">
        <v>1053</v>
      </c>
      <c r="D22" s="6"/>
      <c r="E22" s="6" t="s">
        <v>1058</v>
      </c>
      <c r="F22" s="5" t="s">
        <v>1059</v>
      </c>
    </row>
    <row r="23" spans="1:9" x14ac:dyDescent="0.25">
      <c r="A23" s="6" t="s">
        <v>905</v>
      </c>
      <c r="B23" s="6" t="s">
        <v>1060</v>
      </c>
      <c r="C23" s="6" t="s">
        <v>129</v>
      </c>
      <c r="D23" s="6"/>
      <c r="E23" s="6" t="s">
        <v>1033</v>
      </c>
      <c r="F23" s="5" t="s">
        <v>1061</v>
      </c>
    </row>
    <row r="24" spans="1:9" x14ac:dyDescent="0.25">
      <c r="A24" s="6" t="s">
        <v>906</v>
      </c>
      <c r="B24" s="6" t="s">
        <v>1062</v>
      </c>
      <c r="C24" s="6" t="s">
        <v>129</v>
      </c>
      <c r="D24" s="6"/>
      <c r="E24" s="6" t="s">
        <v>1033</v>
      </c>
      <c r="F24" s="5" t="s">
        <v>1063</v>
      </c>
    </row>
    <row r="25" spans="1:9" x14ac:dyDescent="0.25">
      <c r="A25" s="6" t="s">
        <v>907</v>
      </c>
      <c r="B25" s="6" t="s">
        <v>1064</v>
      </c>
      <c r="C25" s="6" t="s">
        <v>202</v>
      </c>
      <c r="D25" s="6"/>
      <c r="E25" s="6" t="s">
        <v>1033</v>
      </c>
      <c r="F25" s="5" t="s">
        <v>1065</v>
      </c>
    </row>
    <row r="26" spans="1:9" x14ac:dyDescent="0.25">
      <c r="A26" s="6" t="s">
        <v>909</v>
      </c>
      <c r="B26" s="6" t="s">
        <v>1066</v>
      </c>
      <c r="C26" s="6" t="s">
        <v>202</v>
      </c>
      <c r="D26" s="6"/>
      <c r="E26" s="6" t="s">
        <v>1033</v>
      </c>
      <c r="F26" s="5" t="s">
        <v>1067</v>
      </c>
    </row>
    <row r="27" spans="1:9" x14ac:dyDescent="0.25">
      <c r="A27" s="6" t="s">
        <v>910</v>
      </c>
      <c r="B27" s="6" t="s">
        <v>1068</v>
      </c>
      <c r="C27" s="6" t="s">
        <v>202</v>
      </c>
      <c r="D27" s="6"/>
      <c r="E27" s="6" t="s">
        <v>1058</v>
      </c>
      <c r="F27" s="5" t="s">
        <v>1069</v>
      </c>
    </row>
    <row r="28" spans="1:9" x14ac:dyDescent="0.25">
      <c r="A28" s="6" t="s">
        <v>912</v>
      </c>
      <c r="B28" s="6" t="s">
        <v>1070</v>
      </c>
      <c r="C28" s="6" t="s">
        <v>115</v>
      </c>
      <c r="D28" s="6"/>
      <c r="E28" s="6" t="s">
        <v>1033</v>
      </c>
      <c r="F28" s="5" t="s">
        <v>1071</v>
      </c>
    </row>
    <row r="29" spans="1:9" x14ac:dyDescent="0.25">
      <c r="A29" s="6" t="s">
        <v>914</v>
      </c>
      <c r="B29" s="6" t="s">
        <v>1072</v>
      </c>
      <c r="C29" s="6" t="s">
        <v>1073</v>
      </c>
      <c r="D29" s="6"/>
      <c r="E29" s="6" t="s">
        <v>1074</v>
      </c>
      <c r="F29" s="5" t="s">
        <v>1075</v>
      </c>
    </row>
    <row r="30" spans="1:9" x14ac:dyDescent="0.25">
      <c r="A30" s="6" t="s">
        <v>915</v>
      </c>
      <c r="B30" s="6" t="s">
        <v>1076</v>
      </c>
      <c r="C30" s="6" t="s">
        <v>202</v>
      </c>
      <c r="D30" s="6"/>
      <c r="E30" s="6" t="s">
        <v>1077</v>
      </c>
      <c r="F30" s="5" t="s">
        <v>1078</v>
      </c>
    </row>
    <row r="31" spans="1:9" x14ac:dyDescent="0.25">
      <c r="A31" s="6" t="s">
        <v>916</v>
      </c>
      <c r="B31" s="6" t="s">
        <v>1079</v>
      </c>
      <c r="C31" s="6" t="s">
        <v>1073</v>
      </c>
      <c r="D31" s="6"/>
      <c r="E31" s="6" t="s">
        <v>1080</v>
      </c>
      <c r="F31" s="5" t="s">
        <v>1081</v>
      </c>
    </row>
    <row r="32" spans="1:9" x14ac:dyDescent="0.25">
      <c r="A32" s="6" t="s">
        <v>919</v>
      </c>
      <c r="B32" s="6" t="s">
        <v>1082</v>
      </c>
      <c r="C32" s="6" t="s">
        <v>1083</v>
      </c>
      <c r="D32" s="6"/>
      <c r="E32" s="6" t="s">
        <v>1084</v>
      </c>
      <c r="F32" s="5" t="s">
        <v>1085</v>
      </c>
      <c r="G32" s="5" t="s">
        <v>1086</v>
      </c>
      <c r="H32" s="5" t="s">
        <v>1087</v>
      </c>
      <c r="I32" s="5" t="s">
        <v>1088</v>
      </c>
    </row>
    <row r="33" spans="1:10" x14ac:dyDescent="0.25">
      <c r="A33" s="6" t="s">
        <v>924</v>
      </c>
      <c r="B33" s="6" t="s">
        <v>1089</v>
      </c>
      <c r="C33" s="6" t="s">
        <v>1090</v>
      </c>
      <c r="D33" s="6" t="s">
        <v>1091</v>
      </c>
      <c r="E33" s="6" t="s">
        <v>1092</v>
      </c>
      <c r="F33" s="5" t="s">
        <v>1093</v>
      </c>
      <c r="G33" s="5" t="s">
        <v>1094</v>
      </c>
      <c r="H33" s="5" t="s">
        <v>1095</v>
      </c>
      <c r="I33" s="5" t="s">
        <v>1096</v>
      </c>
    </row>
    <row r="34" spans="1:10" x14ac:dyDescent="0.25">
      <c r="A34" s="6" t="s">
        <v>925</v>
      </c>
      <c r="B34" s="6" t="s">
        <v>1097</v>
      </c>
      <c r="C34" s="6" t="s">
        <v>1090</v>
      </c>
      <c r="D34" s="6" t="s">
        <v>1091</v>
      </c>
      <c r="E34" s="6" t="s">
        <v>1098</v>
      </c>
      <c r="F34" s="5" t="s">
        <v>1099</v>
      </c>
      <c r="G34" s="5" t="s">
        <v>1100</v>
      </c>
      <c r="H34" s="5" t="s">
        <v>1101</v>
      </c>
      <c r="I34" s="5" t="s">
        <v>1102</v>
      </c>
      <c r="J34" s="5" t="s">
        <v>1096</v>
      </c>
    </row>
    <row r="35" spans="1:10" x14ac:dyDescent="0.25">
      <c r="A35" s="6" t="s">
        <v>926</v>
      </c>
      <c r="B35" s="6" t="s">
        <v>1103</v>
      </c>
      <c r="C35" s="6" t="s">
        <v>1090</v>
      </c>
      <c r="D35" s="6" t="s">
        <v>1091</v>
      </c>
      <c r="E35" s="6" t="s">
        <v>1104</v>
      </c>
      <c r="F35" s="5" t="s">
        <v>1105</v>
      </c>
      <c r="G35" s="5" t="s">
        <v>963</v>
      </c>
    </row>
    <row r="36" spans="1:10" x14ac:dyDescent="0.25">
      <c r="A36" s="6" t="s">
        <v>931</v>
      </c>
      <c r="B36" s="6" t="s">
        <v>1106</v>
      </c>
      <c r="C36" s="6" t="s">
        <v>336</v>
      </c>
      <c r="D36" s="6" t="s">
        <v>1091</v>
      </c>
      <c r="E36" s="6" t="s">
        <v>1107</v>
      </c>
      <c r="F36" s="5" t="s">
        <v>1108</v>
      </c>
      <c r="G36" s="5" t="s">
        <v>1109</v>
      </c>
      <c r="H36" s="5" t="s">
        <v>1110</v>
      </c>
      <c r="I36" s="5" t="s">
        <v>1111</v>
      </c>
    </row>
    <row r="37" spans="1:10" x14ac:dyDescent="0.25">
      <c r="A37" s="6" t="s">
        <v>932</v>
      </c>
      <c r="B37" s="6" t="s">
        <v>1112</v>
      </c>
      <c r="C37" s="6" t="s">
        <v>336</v>
      </c>
      <c r="D37" s="6" t="s">
        <v>1091</v>
      </c>
      <c r="E37" s="6" t="s">
        <v>1113</v>
      </c>
      <c r="F37" s="5" t="s">
        <v>1114</v>
      </c>
      <c r="G37" s="5" t="s">
        <v>1115</v>
      </c>
      <c r="H37" s="5" t="s">
        <v>1116</v>
      </c>
    </row>
    <row r="38" spans="1:10" x14ac:dyDescent="0.25">
      <c r="A38" s="6" t="s">
        <v>933</v>
      </c>
      <c r="B38" s="6" t="s">
        <v>1117</v>
      </c>
      <c r="C38" s="6" t="s">
        <v>336</v>
      </c>
      <c r="D38" s="6" t="s">
        <v>1091</v>
      </c>
      <c r="E38" s="6" t="s">
        <v>1118</v>
      </c>
      <c r="F38" s="5" t="s">
        <v>1119</v>
      </c>
    </row>
    <row r="39" spans="1:10" x14ac:dyDescent="0.25">
      <c r="A39" s="6" t="s">
        <v>934</v>
      </c>
      <c r="B39" s="6" t="s">
        <v>1120</v>
      </c>
      <c r="C39" s="6" t="s">
        <v>1090</v>
      </c>
      <c r="D39" s="6" t="s">
        <v>1121</v>
      </c>
      <c r="E39" s="6" t="s">
        <v>1122</v>
      </c>
      <c r="F39" s="5" t="s">
        <v>1123</v>
      </c>
      <c r="G39" s="5" t="s">
        <v>1096</v>
      </c>
      <c r="H39" s="5" t="s">
        <v>963</v>
      </c>
    </row>
    <row r="40" spans="1:10" x14ac:dyDescent="0.25">
      <c r="A40" s="6" t="s">
        <v>935</v>
      </c>
      <c r="B40" s="6" t="s">
        <v>1124</v>
      </c>
      <c r="C40" s="6" t="s">
        <v>336</v>
      </c>
      <c r="D40" s="6"/>
      <c r="E40" s="6" t="s">
        <v>1125</v>
      </c>
      <c r="F40" s="5" t="s">
        <v>1126</v>
      </c>
      <c r="G40" s="5" t="s">
        <v>1127</v>
      </c>
      <c r="H40" s="5" t="s">
        <v>1109</v>
      </c>
      <c r="I40" s="5" t="s">
        <v>1111</v>
      </c>
    </row>
    <row r="41" spans="1:10" x14ac:dyDescent="0.25">
      <c r="A41" s="6" t="s">
        <v>930</v>
      </c>
      <c r="B41" s="6" t="s">
        <v>1128</v>
      </c>
      <c r="C41" s="6" t="s">
        <v>1129</v>
      </c>
      <c r="D41" s="6" t="s">
        <v>1121</v>
      </c>
      <c r="E41" s="6" t="s">
        <v>1130</v>
      </c>
      <c r="F41" s="5" t="s">
        <v>1131</v>
      </c>
      <c r="G41" s="5" t="s">
        <v>1132</v>
      </c>
      <c r="H41" s="5" t="s">
        <v>1133</v>
      </c>
      <c r="I41" s="5" t="s">
        <v>1134</v>
      </c>
      <c r="J41" s="5" t="s">
        <v>1135</v>
      </c>
    </row>
    <row r="42" spans="1:10" x14ac:dyDescent="0.25">
      <c r="A42" s="6" t="s">
        <v>941</v>
      </c>
      <c r="B42" s="6" t="s">
        <v>1136</v>
      </c>
      <c r="C42" s="6" t="s">
        <v>1129</v>
      </c>
      <c r="D42" s="6"/>
      <c r="E42" s="6" t="s">
        <v>1137</v>
      </c>
      <c r="F42" s="5" t="s">
        <v>1059</v>
      </c>
    </row>
    <row r="43" spans="1:10" x14ac:dyDescent="0.25">
      <c r="A43" s="6" t="s">
        <v>942</v>
      </c>
      <c r="B43" s="6" t="s">
        <v>1138</v>
      </c>
      <c r="C43" s="6" t="s">
        <v>1129</v>
      </c>
      <c r="D43" s="6" t="s">
        <v>1121</v>
      </c>
      <c r="E43" s="6" t="s">
        <v>1139</v>
      </c>
      <c r="F43" s="5" t="s">
        <v>1059</v>
      </c>
    </row>
    <row r="44" spans="1:10" x14ac:dyDescent="0.25">
      <c r="A44" s="6" t="s">
        <v>943</v>
      </c>
      <c r="B44" s="6" t="s">
        <v>1140</v>
      </c>
      <c r="C44" s="6" t="s">
        <v>276</v>
      </c>
      <c r="D44" s="6" t="s">
        <v>1121</v>
      </c>
      <c r="E44" s="6" t="s">
        <v>1077</v>
      </c>
      <c r="F44" s="5" t="s">
        <v>1059</v>
      </c>
    </row>
  </sheetData>
  <pageMargins left="0.75" right="0.75" top="1" bottom="1" header="0.5" footer="0.5"/>
  <headerFooter>
    <oddFooter>&amp;R_x000D_&amp;1#&amp;"Aptos"&amp;10&amp;K000000 Official Use Only</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H72"/>
  <sheetViews>
    <sheetView workbookViewId="0"/>
  </sheetViews>
  <sheetFormatPr defaultRowHeight="15" x14ac:dyDescent="0.25"/>
  <cols>
    <col min="2" max="2" width="26" customWidth="1"/>
    <col min="3" max="8" width="16" customWidth="1"/>
  </cols>
  <sheetData>
    <row r="2" spans="1:8" ht="18" x14ac:dyDescent="0.25">
      <c r="A2" s="1" t="s">
        <v>1141</v>
      </c>
      <c r="B2" s="2"/>
      <c r="C2" s="2"/>
      <c r="D2" s="2"/>
      <c r="E2" s="2"/>
      <c r="F2" s="2"/>
      <c r="G2" s="2"/>
      <c r="H2" s="2"/>
    </row>
    <row r="3" spans="1:8" x14ac:dyDescent="0.25">
      <c r="A3" s="7" t="s">
        <v>1142</v>
      </c>
    </row>
    <row r="4" spans="1:8" x14ac:dyDescent="0.25">
      <c r="A4" s="8" t="s">
        <v>1143</v>
      </c>
      <c r="B4" s="8" t="s">
        <v>1144</v>
      </c>
      <c r="C4" s="8" t="s">
        <v>1145</v>
      </c>
      <c r="D4" s="8" t="s">
        <v>948</v>
      </c>
      <c r="E4" s="8" t="s">
        <v>952</v>
      </c>
      <c r="F4" s="8" t="s">
        <v>1146</v>
      </c>
      <c r="G4" s="8" t="s">
        <v>1147</v>
      </c>
      <c r="H4" s="8" t="s">
        <v>1148</v>
      </c>
    </row>
    <row r="5" spans="1:8" x14ac:dyDescent="0.25">
      <c r="A5" s="5" t="s">
        <v>880</v>
      </c>
      <c r="B5" s="5" t="s">
        <v>1149</v>
      </c>
      <c r="C5" s="6" t="s">
        <v>908</v>
      </c>
      <c r="D5" s="6" t="s">
        <v>908</v>
      </c>
      <c r="E5" s="6" t="s">
        <v>880</v>
      </c>
      <c r="F5" s="6" t="s">
        <v>884</v>
      </c>
      <c r="G5" s="6" t="s">
        <v>908</v>
      </c>
      <c r="H5" s="6">
        <v>2</v>
      </c>
    </row>
    <row r="6" spans="1:8" x14ac:dyDescent="0.25">
      <c r="A6" s="5" t="s">
        <v>881</v>
      </c>
      <c r="B6" s="5" t="s">
        <v>1150</v>
      </c>
      <c r="C6" s="6" t="s">
        <v>908</v>
      </c>
      <c r="D6" s="6" t="s">
        <v>908</v>
      </c>
      <c r="E6" s="6" t="s">
        <v>880</v>
      </c>
      <c r="F6" s="6" t="s">
        <v>900</v>
      </c>
      <c r="G6" s="6" t="s">
        <v>908</v>
      </c>
      <c r="H6" s="6">
        <v>3</v>
      </c>
    </row>
    <row r="7" spans="1:8" x14ac:dyDescent="0.25">
      <c r="A7" s="5" t="s">
        <v>882</v>
      </c>
      <c r="B7" s="5" t="s">
        <v>1151</v>
      </c>
      <c r="C7" s="6" t="s">
        <v>908</v>
      </c>
      <c r="D7" s="6" t="s">
        <v>908</v>
      </c>
      <c r="E7" s="6" t="s">
        <v>880</v>
      </c>
      <c r="F7" s="6" t="s">
        <v>900</v>
      </c>
      <c r="G7" s="6" t="s">
        <v>908</v>
      </c>
      <c r="H7" s="6">
        <v>4</v>
      </c>
    </row>
    <row r="8" spans="1:8" x14ac:dyDescent="0.25">
      <c r="A8" s="5" t="s">
        <v>883</v>
      </c>
      <c r="B8" s="5" t="s">
        <v>1152</v>
      </c>
      <c r="C8" s="6" t="s">
        <v>908</v>
      </c>
      <c r="D8" s="6" t="s">
        <v>908</v>
      </c>
      <c r="E8" s="6" t="s">
        <v>880</v>
      </c>
      <c r="F8" s="6" t="s">
        <v>900</v>
      </c>
      <c r="G8" s="6" t="s">
        <v>908</v>
      </c>
      <c r="H8" s="6">
        <v>5</v>
      </c>
    </row>
    <row r="9" spans="1:8" x14ac:dyDescent="0.25">
      <c r="A9" s="5" t="s">
        <v>884</v>
      </c>
      <c r="B9" s="5" t="s">
        <v>206</v>
      </c>
      <c r="C9" s="6" t="s">
        <v>937</v>
      </c>
      <c r="D9" s="6" t="s">
        <v>884</v>
      </c>
      <c r="E9" s="6" t="s">
        <v>884</v>
      </c>
      <c r="F9" s="6" t="s">
        <v>884</v>
      </c>
      <c r="G9" s="6" t="s">
        <v>884</v>
      </c>
      <c r="H9" s="6">
        <v>6</v>
      </c>
    </row>
    <row r="10" spans="1:8" x14ac:dyDescent="0.25">
      <c r="A10" s="5" t="s">
        <v>885</v>
      </c>
      <c r="B10" s="5" t="s">
        <v>1153</v>
      </c>
      <c r="C10" s="6" t="s">
        <v>937</v>
      </c>
      <c r="D10" s="6" t="s">
        <v>900</v>
      </c>
      <c r="E10" s="6" t="s">
        <v>884</v>
      </c>
      <c r="F10" s="6" t="s">
        <v>900</v>
      </c>
      <c r="G10" s="6" t="s">
        <v>884</v>
      </c>
      <c r="H10" s="6">
        <v>7</v>
      </c>
    </row>
    <row r="11" spans="1:8" x14ac:dyDescent="0.25">
      <c r="A11" s="5" t="s">
        <v>886</v>
      </c>
      <c r="B11" s="5" t="s">
        <v>1154</v>
      </c>
      <c r="C11" s="6" t="s">
        <v>937</v>
      </c>
      <c r="D11" s="6" t="s">
        <v>886</v>
      </c>
      <c r="E11" s="6" t="s">
        <v>884</v>
      </c>
      <c r="F11" s="6" t="s">
        <v>900</v>
      </c>
      <c r="G11" s="6" t="s">
        <v>884</v>
      </c>
      <c r="H11" s="6">
        <v>8</v>
      </c>
    </row>
    <row r="12" spans="1:8" x14ac:dyDescent="0.25">
      <c r="A12" s="5" t="s">
        <v>887</v>
      </c>
      <c r="B12" s="5" t="s">
        <v>1155</v>
      </c>
      <c r="C12" s="6" t="s">
        <v>900</v>
      </c>
      <c r="D12" s="6" t="s">
        <v>900</v>
      </c>
      <c r="E12" s="6" t="s">
        <v>900</v>
      </c>
      <c r="F12" s="6" t="s">
        <v>900</v>
      </c>
      <c r="G12" s="6" t="s">
        <v>900</v>
      </c>
      <c r="H12" s="6">
        <v>9</v>
      </c>
    </row>
    <row r="13" spans="1:8" x14ac:dyDescent="0.25">
      <c r="A13" s="5" t="s">
        <v>888</v>
      </c>
      <c r="B13" s="5" t="s">
        <v>1156</v>
      </c>
      <c r="C13" s="6" t="s">
        <v>900</v>
      </c>
      <c r="D13" s="6" t="s">
        <v>900</v>
      </c>
      <c r="E13" s="6" t="s">
        <v>900</v>
      </c>
      <c r="F13" s="6" t="s">
        <v>900</v>
      </c>
      <c r="G13" s="6" t="s">
        <v>900</v>
      </c>
      <c r="H13" s="6">
        <v>10</v>
      </c>
    </row>
    <row r="14" spans="1:8" x14ac:dyDescent="0.25">
      <c r="A14" s="5" t="s">
        <v>889</v>
      </c>
      <c r="B14" s="5" t="s">
        <v>1157</v>
      </c>
      <c r="C14" s="6" t="s">
        <v>900</v>
      </c>
      <c r="D14" s="6" t="s">
        <v>900</v>
      </c>
      <c r="E14" s="6" t="s">
        <v>900</v>
      </c>
      <c r="F14" s="6" t="s">
        <v>900</v>
      </c>
      <c r="G14" s="6" t="s">
        <v>900</v>
      </c>
      <c r="H14" s="6">
        <v>11</v>
      </c>
    </row>
    <row r="15" spans="1:8" x14ac:dyDescent="0.25">
      <c r="A15" s="5" t="s">
        <v>890</v>
      </c>
      <c r="B15" s="5" t="s">
        <v>1158</v>
      </c>
      <c r="C15" s="6" t="s">
        <v>900</v>
      </c>
      <c r="D15" s="6" t="s">
        <v>900</v>
      </c>
      <c r="E15" s="6" t="s">
        <v>900</v>
      </c>
      <c r="F15" s="6" t="s">
        <v>900</v>
      </c>
      <c r="G15" s="6" t="s">
        <v>900</v>
      </c>
      <c r="H15" s="6">
        <v>12</v>
      </c>
    </row>
    <row r="16" spans="1:8" x14ac:dyDescent="0.25">
      <c r="A16" s="5" t="s">
        <v>891</v>
      </c>
      <c r="B16" s="5" t="s">
        <v>1159</v>
      </c>
      <c r="C16" s="6" t="s">
        <v>900</v>
      </c>
      <c r="D16" s="6" t="s">
        <v>900</v>
      </c>
      <c r="E16" s="6" t="s">
        <v>900</v>
      </c>
      <c r="F16" s="6" t="s">
        <v>900</v>
      </c>
      <c r="G16" s="6" t="s">
        <v>900</v>
      </c>
      <c r="H16" s="6">
        <v>13</v>
      </c>
    </row>
    <row r="17" spans="1:8" x14ac:dyDescent="0.25">
      <c r="A17" s="5" t="s">
        <v>892</v>
      </c>
      <c r="B17" s="5" t="s">
        <v>1160</v>
      </c>
      <c r="C17" s="6" t="s">
        <v>900</v>
      </c>
      <c r="D17" s="6" t="s">
        <v>900</v>
      </c>
      <c r="E17" s="6" t="s">
        <v>900</v>
      </c>
      <c r="F17" s="6" t="s">
        <v>900</v>
      </c>
      <c r="G17" s="6" t="s">
        <v>900</v>
      </c>
      <c r="H17" s="6">
        <v>14</v>
      </c>
    </row>
    <row r="18" spans="1:8" x14ac:dyDescent="0.25">
      <c r="A18" s="5" t="s">
        <v>893</v>
      </c>
      <c r="B18" s="5" t="s">
        <v>1161</v>
      </c>
      <c r="C18" s="6" t="s">
        <v>900</v>
      </c>
      <c r="D18" s="6" t="s">
        <v>900</v>
      </c>
      <c r="E18" s="6" t="s">
        <v>900</v>
      </c>
      <c r="F18" s="6" t="s">
        <v>900</v>
      </c>
      <c r="G18" s="6" t="s">
        <v>900</v>
      </c>
      <c r="H18" s="6">
        <v>15</v>
      </c>
    </row>
    <row r="19" spans="1:8" x14ac:dyDescent="0.25">
      <c r="A19" s="5" t="s">
        <v>894</v>
      </c>
      <c r="B19" s="5" t="s">
        <v>1162</v>
      </c>
      <c r="C19" s="6" t="s">
        <v>900</v>
      </c>
      <c r="D19" s="6" t="s">
        <v>900</v>
      </c>
      <c r="E19" s="6" t="s">
        <v>900</v>
      </c>
      <c r="F19" s="6" t="s">
        <v>900</v>
      </c>
      <c r="G19" s="6" t="s">
        <v>900</v>
      </c>
      <c r="H19" s="6">
        <v>16</v>
      </c>
    </row>
    <row r="20" spans="1:8" x14ac:dyDescent="0.25">
      <c r="A20" s="5" t="s">
        <v>895</v>
      </c>
      <c r="B20" s="5" t="s">
        <v>1163</v>
      </c>
      <c r="C20" s="6" t="s">
        <v>895</v>
      </c>
      <c r="D20" s="6" t="s">
        <v>900</v>
      </c>
      <c r="E20" s="6" t="s">
        <v>900</v>
      </c>
      <c r="F20" s="6" t="s">
        <v>900</v>
      </c>
      <c r="G20" s="6" t="s">
        <v>900</v>
      </c>
      <c r="H20" s="6">
        <v>17</v>
      </c>
    </row>
    <row r="21" spans="1:8" x14ac:dyDescent="0.25">
      <c r="A21" s="5" t="s">
        <v>870</v>
      </c>
      <c r="B21" s="5" t="s">
        <v>1164</v>
      </c>
    </row>
    <row r="22" spans="1:8" x14ac:dyDescent="0.25">
      <c r="A22" s="5" t="s">
        <v>879</v>
      </c>
      <c r="B22" s="5" t="s">
        <v>482</v>
      </c>
    </row>
    <row r="23" spans="1:8" x14ac:dyDescent="0.25">
      <c r="A23" s="5" t="s">
        <v>908</v>
      </c>
      <c r="B23" s="5" t="s">
        <v>204</v>
      </c>
    </row>
    <row r="24" spans="1:8" x14ac:dyDescent="0.25">
      <c r="A24" s="5" t="s">
        <v>937</v>
      </c>
      <c r="B24" s="5" t="s">
        <v>1165</v>
      </c>
    </row>
    <row r="25" spans="1:8" x14ac:dyDescent="0.25">
      <c r="A25" s="5" t="s">
        <v>900</v>
      </c>
      <c r="B25" s="5" t="s">
        <v>208</v>
      </c>
    </row>
    <row r="26" spans="1:8" x14ac:dyDescent="0.25">
      <c r="A26" s="5" t="s">
        <v>921</v>
      </c>
      <c r="B26" s="5" t="s">
        <v>1166</v>
      </c>
    </row>
    <row r="28" spans="1:8" x14ac:dyDescent="0.25">
      <c r="A28" s="7" t="s">
        <v>1167</v>
      </c>
    </row>
    <row r="29" spans="1:8" x14ac:dyDescent="0.25">
      <c r="A29" s="8" t="s">
        <v>1143</v>
      </c>
      <c r="B29" s="8" t="s">
        <v>1144</v>
      </c>
      <c r="C29" s="8" t="s">
        <v>949</v>
      </c>
      <c r="D29" s="8" t="s">
        <v>950</v>
      </c>
      <c r="E29" s="8" t="s">
        <v>1168</v>
      </c>
      <c r="F29" s="8" t="s">
        <v>1169</v>
      </c>
      <c r="G29" s="8" t="s">
        <v>953</v>
      </c>
      <c r="H29" s="8" t="s">
        <v>1170</v>
      </c>
    </row>
    <row r="30" spans="1:8" x14ac:dyDescent="0.25">
      <c r="A30" s="5" t="s">
        <v>869</v>
      </c>
      <c r="B30" s="5" t="s">
        <v>827</v>
      </c>
      <c r="C30" s="6" t="s">
        <v>869</v>
      </c>
      <c r="D30" s="6" t="s">
        <v>869</v>
      </c>
      <c r="E30" s="6" t="s">
        <v>1171</v>
      </c>
      <c r="F30" s="6" t="s">
        <v>336</v>
      </c>
      <c r="G30" s="6">
        <v>1</v>
      </c>
      <c r="H30" s="6">
        <v>1</v>
      </c>
    </row>
    <row r="31" spans="1:8" x14ac:dyDescent="0.25">
      <c r="A31" s="5" t="s">
        <v>871</v>
      </c>
      <c r="B31" s="5" t="s">
        <v>830</v>
      </c>
      <c r="C31" s="6" t="s">
        <v>871</v>
      </c>
      <c r="D31" s="6" t="s">
        <v>871</v>
      </c>
      <c r="E31" s="6" t="s">
        <v>1171</v>
      </c>
      <c r="F31" s="6" t="s">
        <v>336</v>
      </c>
      <c r="G31" s="6">
        <v>1</v>
      </c>
      <c r="H31" s="6">
        <v>2</v>
      </c>
    </row>
    <row r="32" spans="1:8" x14ac:dyDescent="0.25">
      <c r="A32" s="5" t="s">
        <v>872</v>
      </c>
      <c r="B32" s="5" t="s">
        <v>1172</v>
      </c>
      <c r="C32" s="6" t="s">
        <v>872</v>
      </c>
      <c r="D32" s="6" t="s">
        <v>920</v>
      </c>
      <c r="E32" s="6" t="s">
        <v>870</v>
      </c>
      <c r="F32" s="6" t="s">
        <v>346</v>
      </c>
      <c r="G32" s="6">
        <v>3.4969740000000013E-2</v>
      </c>
      <c r="H32" s="6">
        <v>3</v>
      </c>
    </row>
    <row r="33" spans="1:8" x14ac:dyDescent="0.25">
      <c r="A33" s="5" t="s">
        <v>873</v>
      </c>
      <c r="B33" s="5" t="s">
        <v>1173</v>
      </c>
      <c r="C33" s="6" t="s">
        <v>873</v>
      </c>
      <c r="D33" s="6" t="s">
        <v>920</v>
      </c>
      <c r="E33" s="6" t="s">
        <v>870</v>
      </c>
      <c r="F33" s="6" t="s">
        <v>346</v>
      </c>
      <c r="G33" s="6">
        <v>3.7295190000000013E-2</v>
      </c>
      <c r="H33" s="6">
        <v>4</v>
      </c>
    </row>
    <row r="34" spans="1:8" x14ac:dyDescent="0.25">
      <c r="A34" s="5" t="s">
        <v>874</v>
      </c>
      <c r="B34" s="5" t="s">
        <v>501</v>
      </c>
      <c r="C34" s="6" t="s">
        <v>920</v>
      </c>
      <c r="D34" s="6" t="s">
        <v>920</v>
      </c>
      <c r="E34" s="6" t="s">
        <v>870</v>
      </c>
      <c r="F34" s="6" t="s">
        <v>346</v>
      </c>
      <c r="G34" s="6">
        <v>2.5779688544951249E-2</v>
      </c>
      <c r="H34" s="6">
        <v>5</v>
      </c>
    </row>
    <row r="35" spans="1:8" x14ac:dyDescent="0.25">
      <c r="A35" s="5" t="s">
        <v>875</v>
      </c>
      <c r="B35" s="5" t="s">
        <v>503</v>
      </c>
      <c r="C35" s="6" t="s">
        <v>920</v>
      </c>
      <c r="D35" s="6" t="s">
        <v>920</v>
      </c>
      <c r="E35" s="6" t="s">
        <v>870</v>
      </c>
      <c r="F35" s="6" t="s">
        <v>346</v>
      </c>
      <c r="G35" s="6">
        <v>3.7748829655107147E-2</v>
      </c>
      <c r="H35" s="6">
        <v>6</v>
      </c>
    </row>
    <row r="36" spans="1:8" x14ac:dyDescent="0.25">
      <c r="A36" s="5" t="s">
        <v>876</v>
      </c>
      <c r="B36" s="5" t="s">
        <v>1174</v>
      </c>
      <c r="C36" s="6" t="s">
        <v>920</v>
      </c>
      <c r="D36" s="6" t="s">
        <v>920</v>
      </c>
      <c r="E36" s="6" t="s">
        <v>870</v>
      </c>
      <c r="F36" s="6" t="s">
        <v>1175</v>
      </c>
      <c r="G36" s="6">
        <v>6.12</v>
      </c>
      <c r="H36" s="6">
        <v>7</v>
      </c>
    </row>
    <row r="37" spans="1:8" x14ac:dyDescent="0.25">
      <c r="A37" s="5" t="s">
        <v>877</v>
      </c>
      <c r="B37" s="5" t="s">
        <v>505</v>
      </c>
      <c r="C37" s="6" t="s">
        <v>877</v>
      </c>
      <c r="D37" s="6" t="s">
        <v>877</v>
      </c>
      <c r="E37" s="6" t="s">
        <v>870</v>
      </c>
      <c r="F37" s="6" t="s">
        <v>336</v>
      </c>
      <c r="G37" s="6">
        <v>1</v>
      </c>
      <c r="H37" s="6">
        <v>8</v>
      </c>
    </row>
    <row r="38" spans="1:8" x14ac:dyDescent="0.25">
      <c r="A38" s="5" t="s">
        <v>870</v>
      </c>
      <c r="B38" s="5" t="s">
        <v>1176</v>
      </c>
    </row>
    <row r="39" spans="1:8" x14ac:dyDescent="0.25">
      <c r="A39" s="5" t="s">
        <v>901</v>
      </c>
      <c r="B39" s="5" t="s">
        <v>1177</v>
      </c>
    </row>
    <row r="40" spans="1:8" x14ac:dyDescent="0.25">
      <c r="A40" s="5" t="s">
        <v>920</v>
      </c>
      <c r="B40" s="5" t="s">
        <v>1178</v>
      </c>
    </row>
    <row r="41" spans="1:8" x14ac:dyDescent="0.25">
      <c r="A41" s="5" t="s">
        <v>922</v>
      </c>
      <c r="B41" s="5" t="s">
        <v>1179</v>
      </c>
    </row>
    <row r="43" spans="1:8" x14ac:dyDescent="0.25">
      <c r="A43" s="7" t="s">
        <v>1180</v>
      </c>
    </row>
    <row r="44" spans="1:8" x14ac:dyDescent="0.25">
      <c r="A44" s="8" t="s">
        <v>951</v>
      </c>
      <c r="B44" s="8" t="s">
        <v>969</v>
      </c>
      <c r="C44" s="8" t="s">
        <v>1181</v>
      </c>
      <c r="D44" s="8" t="s">
        <v>1182</v>
      </c>
      <c r="E44" s="8" t="s">
        <v>1183</v>
      </c>
    </row>
    <row r="45" spans="1:8" x14ac:dyDescent="0.25">
      <c r="A45" s="5" t="s">
        <v>984</v>
      </c>
      <c r="B45" s="5" t="s">
        <v>985</v>
      </c>
      <c r="C45" s="5">
        <v>142</v>
      </c>
      <c r="D45" s="5">
        <v>156</v>
      </c>
      <c r="E45" s="5">
        <v>1</v>
      </c>
    </row>
    <row r="46" spans="1:8" x14ac:dyDescent="0.25">
      <c r="A46" s="5" t="s">
        <v>986</v>
      </c>
      <c r="B46" s="5" t="s">
        <v>987</v>
      </c>
      <c r="C46" s="5">
        <v>143</v>
      </c>
      <c r="D46" s="5">
        <v>157</v>
      </c>
      <c r="E46" s="5">
        <v>2</v>
      </c>
    </row>
    <row r="47" spans="1:8" x14ac:dyDescent="0.25">
      <c r="A47" s="5" t="s">
        <v>988</v>
      </c>
      <c r="B47" s="5" t="s">
        <v>989</v>
      </c>
      <c r="C47" s="5">
        <v>144</v>
      </c>
      <c r="D47" s="5">
        <v>158</v>
      </c>
      <c r="E47" s="5">
        <v>3</v>
      </c>
    </row>
    <row r="48" spans="1:8" x14ac:dyDescent="0.25">
      <c r="A48" s="5" t="s">
        <v>990</v>
      </c>
      <c r="B48" s="5" t="s">
        <v>991</v>
      </c>
      <c r="C48" s="5">
        <v>145</v>
      </c>
      <c r="D48" s="5">
        <v>159</v>
      </c>
      <c r="E48" s="5">
        <v>4</v>
      </c>
    </row>
    <row r="49" spans="1:5" x14ac:dyDescent="0.25">
      <c r="A49" s="5" t="s">
        <v>992</v>
      </c>
      <c r="B49" s="5" t="s">
        <v>993</v>
      </c>
      <c r="C49" s="5">
        <v>146</v>
      </c>
      <c r="D49" s="5">
        <v>160</v>
      </c>
      <c r="E49" s="5">
        <v>5</v>
      </c>
    </row>
    <row r="50" spans="1:5" x14ac:dyDescent="0.25">
      <c r="A50" s="5" t="s">
        <v>994</v>
      </c>
      <c r="B50" s="5" t="s">
        <v>995</v>
      </c>
      <c r="C50" s="5">
        <v>147</v>
      </c>
      <c r="D50" s="5">
        <v>161</v>
      </c>
      <c r="E50" s="5">
        <v>6</v>
      </c>
    </row>
    <row r="51" spans="1:5" x14ac:dyDescent="0.25">
      <c r="A51" s="5" t="s">
        <v>1184</v>
      </c>
      <c r="B51" s="5" t="s">
        <v>1185</v>
      </c>
      <c r="C51" s="5">
        <v>148</v>
      </c>
      <c r="D51" s="5">
        <v>162</v>
      </c>
      <c r="E51" s="5">
        <v>7</v>
      </c>
    </row>
    <row r="52" spans="1:5" x14ac:dyDescent="0.25">
      <c r="A52" s="5" t="s">
        <v>1186</v>
      </c>
      <c r="B52" s="5" t="s">
        <v>1187</v>
      </c>
      <c r="C52" s="5">
        <v>149</v>
      </c>
      <c r="D52" s="5">
        <v>163</v>
      </c>
      <c r="E52" s="5">
        <v>8</v>
      </c>
    </row>
    <row r="53" spans="1:5" x14ac:dyDescent="0.25">
      <c r="A53" s="5" t="s">
        <v>996</v>
      </c>
      <c r="B53" s="5" t="s">
        <v>997</v>
      </c>
      <c r="C53" s="5">
        <v>150</v>
      </c>
      <c r="D53" s="5">
        <v>164</v>
      </c>
      <c r="E53" s="5">
        <v>9</v>
      </c>
    </row>
    <row r="54" spans="1:5" x14ac:dyDescent="0.25">
      <c r="A54" s="5" t="s">
        <v>998</v>
      </c>
      <c r="B54" s="5" t="s">
        <v>999</v>
      </c>
      <c r="C54" s="5">
        <v>151</v>
      </c>
      <c r="D54" s="5">
        <v>165</v>
      </c>
      <c r="E54" s="5">
        <v>10</v>
      </c>
    </row>
    <row r="55" spans="1:5" x14ac:dyDescent="0.25">
      <c r="A55" s="5" t="s">
        <v>1000</v>
      </c>
      <c r="B55" s="5" t="s">
        <v>1001</v>
      </c>
      <c r="C55" s="5">
        <v>152</v>
      </c>
      <c r="D55" s="5">
        <v>166</v>
      </c>
      <c r="E55" s="5">
        <v>11</v>
      </c>
    </row>
    <row r="56" spans="1:5" x14ac:dyDescent="0.25">
      <c r="A56" s="5" t="s">
        <v>1002</v>
      </c>
      <c r="B56" s="5" t="s">
        <v>1003</v>
      </c>
      <c r="C56" s="5">
        <v>153</v>
      </c>
      <c r="D56" s="5">
        <v>167</v>
      </c>
      <c r="E56" s="5">
        <v>12</v>
      </c>
    </row>
    <row r="57" spans="1:5" x14ac:dyDescent="0.25">
      <c r="A57" s="5" t="s">
        <v>1004</v>
      </c>
      <c r="B57" s="5" t="s">
        <v>1005</v>
      </c>
      <c r="C57" s="5">
        <v>154</v>
      </c>
      <c r="D57" s="5">
        <v>168</v>
      </c>
      <c r="E57" s="5">
        <v>13</v>
      </c>
    </row>
    <row r="58" spans="1:5" x14ac:dyDescent="0.25">
      <c r="A58" s="5" t="s">
        <v>1006</v>
      </c>
      <c r="B58" s="5" t="s">
        <v>1007</v>
      </c>
      <c r="C58" s="5">
        <v>155</v>
      </c>
      <c r="D58" s="5">
        <v>169</v>
      </c>
      <c r="E58" s="5">
        <v>14</v>
      </c>
    </row>
    <row r="60" spans="1:5" x14ac:dyDescent="0.25">
      <c r="A60" s="7" t="s">
        <v>1188</v>
      </c>
    </row>
    <row r="61" spans="1:5" x14ac:dyDescent="0.25">
      <c r="A61" s="8" t="s">
        <v>1143</v>
      </c>
      <c r="B61" s="8" t="s">
        <v>1189</v>
      </c>
      <c r="C61" s="8" t="s">
        <v>1190</v>
      </c>
      <c r="D61" s="8" t="s">
        <v>1183</v>
      </c>
    </row>
    <row r="62" spans="1:5" x14ac:dyDescent="0.25">
      <c r="A62" s="5" t="s">
        <v>879</v>
      </c>
      <c r="B62" s="5" t="s">
        <v>203</v>
      </c>
      <c r="C62" s="5" t="s">
        <v>211</v>
      </c>
      <c r="D62" s="5">
        <v>1</v>
      </c>
    </row>
    <row r="63" spans="1:5" x14ac:dyDescent="0.25">
      <c r="A63" s="5" t="s">
        <v>908</v>
      </c>
      <c r="B63" s="5" t="s">
        <v>205</v>
      </c>
      <c r="C63" s="5" t="s">
        <v>212</v>
      </c>
      <c r="D63" s="5">
        <v>2</v>
      </c>
    </row>
    <row r="64" spans="1:5" x14ac:dyDescent="0.25">
      <c r="A64" s="5" t="s">
        <v>884</v>
      </c>
      <c r="B64" s="5" t="s">
        <v>207</v>
      </c>
      <c r="C64" s="5" t="s">
        <v>213</v>
      </c>
      <c r="D64" s="5">
        <v>3</v>
      </c>
    </row>
    <row r="65" spans="1:4" x14ac:dyDescent="0.25">
      <c r="A65" s="5" t="s">
        <v>900</v>
      </c>
      <c r="B65" s="5" t="s">
        <v>209</v>
      </c>
      <c r="C65" s="5" t="s">
        <v>214</v>
      </c>
      <c r="D65" s="5">
        <v>4</v>
      </c>
    </row>
    <row r="68" spans="1:4" x14ac:dyDescent="0.25">
      <c r="A68" s="5" t="s">
        <v>1191</v>
      </c>
    </row>
    <row r="69" spans="1:4" x14ac:dyDescent="0.25">
      <c r="A69" s="5" t="s">
        <v>1192</v>
      </c>
    </row>
    <row r="70" spans="1:4" x14ac:dyDescent="0.25">
      <c r="A70" s="5" t="s">
        <v>1193</v>
      </c>
    </row>
    <row r="71" spans="1:4" x14ac:dyDescent="0.25">
      <c r="A71" s="5" t="s">
        <v>1194</v>
      </c>
    </row>
    <row r="72" spans="1:4" x14ac:dyDescent="0.25">
      <c r="A72" s="5" t="s">
        <v>1195</v>
      </c>
    </row>
  </sheetData>
  <pageMargins left="0.75" right="0.75" top="1" bottom="1" header="0.5" footer="0.5"/>
  <headerFooter>
    <oddFooter>&amp;R_x000D_&amp;1#&amp;"Aptos"&amp;10&amp;K000000 Official Use Only</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heetViews>
  <sheetFormatPr defaultRowHeight="15" x14ac:dyDescent="0.25"/>
  <sheetData>
    <row r="1" spans="1:1" x14ac:dyDescent="0.25">
      <c r="A1" s="7" t="s">
        <v>1196</v>
      </c>
    </row>
  </sheetData>
  <pageMargins left="0.75" right="0.75" top="1" bottom="1" header="0.5" footer="0.5"/>
  <headerFooter>
    <oddFooter>&amp;R_x000D_&amp;1#&amp;"Aptos"&amp;10&amp;K000000 Official Use Only</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225"/>
  <sheetViews>
    <sheetView workbookViewId="0">
      <pane xSplit="1" ySplit="3" topLeftCell="B4" activePane="bottomRight" state="frozen"/>
      <selection pane="topRight"/>
      <selection pane="bottomLeft"/>
      <selection pane="bottomRight"/>
    </sheetView>
  </sheetViews>
  <sheetFormatPr defaultRowHeight="15" x14ac:dyDescent="0.25"/>
  <cols>
    <col min="1" max="1" width="18" customWidth="1"/>
  </cols>
  <sheetData>
    <row r="1" spans="1:5" x14ac:dyDescent="0.25">
      <c r="A1" s="5" t="s">
        <v>1197</v>
      </c>
    </row>
    <row r="2" spans="1:5" ht="18" x14ac:dyDescent="0.25">
      <c r="A2" s="1" t="s">
        <v>1198</v>
      </c>
      <c r="B2" s="2"/>
      <c r="C2" s="2"/>
      <c r="D2" s="2"/>
      <c r="E2" s="2"/>
    </row>
    <row r="3" spans="1:5" x14ac:dyDescent="0.25">
      <c r="A3" s="8" t="s">
        <v>1199</v>
      </c>
      <c r="B3" s="8" t="s">
        <v>117</v>
      </c>
      <c r="C3" s="8" t="s">
        <v>1200</v>
      </c>
      <c r="D3" s="8" t="s">
        <v>1201</v>
      </c>
      <c r="E3" s="8" t="s">
        <v>1202</v>
      </c>
    </row>
    <row r="4" spans="1:5" x14ac:dyDescent="0.25">
      <c r="A4" s="5" t="s">
        <v>1203</v>
      </c>
      <c r="B4" s="5" t="s">
        <v>1204</v>
      </c>
      <c r="C4" s="5" t="s">
        <v>1205</v>
      </c>
      <c r="D4" s="5" t="s">
        <v>1206</v>
      </c>
      <c r="E4" s="5" t="s">
        <v>1207</v>
      </c>
    </row>
    <row r="5" spans="1:5" x14ac:dyDescent="0.25">
      <c r="A5" s="5" t="s">
        <v>1208</v>
      </c>
      <c r="B5" s="5" t="s">
        <v>1209</v>
      </c>
      <c r="C5" s="5" t="s">
        <v>1210</v>
      </c>
      <c r="D5" s="5" t="s">
        <v>1211</v>
      </c>
      <c r="E5" s="5" t="s">
        <v>1212</v>
      </c>
    </row>
    <row r="6" spans="1:5" x14ac:dyDescent="0.25">
      <c r="A6" s="5" t="s">
        <v>1213</v>
      </c>
      <c r="B6" s="5" t="s">
        <v>1214</v>
      </c>
      <c r="C6" s="5" t="s">
        <v>1215</v>
      </c>
      <c r="D6" s="5" t="s">
        <v>1216</v>
      </c>
      <c r="E6" s="5" t="s">
        <v>1217</v>
      </c>
    </row>
    <row r="7" spans="1:5" x14ac:dyDescent="0.25">
      <c r="A7" s="5" t="s">
        <v>1218</v>
      </c>
      <c r="B7" s="5" t="s">
        <v>1219</v>
      </c>
      <c r="C7" s="5" t="s">
        <v>1220</v>
      </c>
      <c r="D7" s="5" t="s">
        <v>1221</v>
      </c>
      <c r="E7" s="5" t="s">
        <v>1222</v>
      </c>
    </row>
    <row r="8" spans="1:5" x14ac:dyDescent="0.25">
      <c r="A8" s="5" t="s">
        <v>1223</v>
      </c>
      <c r="B8" s="5" t="s">
        <v>1224</v>
      </c>
      <c r="C8" s="5" t="s">
        <v>1220</v>
      </c>
      <c r="D8" s="5" t="s">
        <v>1206</v>
      </c>
      <c r="E8" s="5" t="s">
        <v>1225</v>
      </c>
    </row>
    <row r="9" spans="1:5" x14ac:dyDescent="0.25">
      <c r="A9" s="5" t="s">
        <v>1226</v>
      </c>
      <c r="B9" s="5" t="s">
        <v>1227</v>
      </c>
      <c r="C9" s="5" t="s">
        <v>1228</v>
      </c>
      <c r="D9" s="5" t="s">
        <v>1206</v>
      </c>
      <c r="E9" s="5" t="s">
        <v>1229</v>
      </c>
    </row>
    <row r="10" spans="1:5" x14ac:dyDescent="0.25">
      <c r="A10" s="5" t="s">
        <v>1230</v>
      </c>
      <c r="B10" s="5" t="s">
        <v>1231</v>
      </c>
      <c r="C10" s="5" t="s">
        <v>1205</v>
      </c>
      <c r="D10" s="5" t="s">
        <v>1206</v>
      </c>
      <c r="E10" s="5" t="s">
        <v>1232</v>
      </c>
    </row>
    <row r="11" spans="1:5" x14ac:dyDescent="0.25">
      <c r="A11" s="5" t="s">
        <v>1233</v>
      </c>
      <c r="B11" s="5" t="s">
        <v>1234</v>
      </c>
      <c r="C11" s="5" t="s">
        <v>1220</v>
      </c>
      <c r="D11" s="5" t="s">
        <v>1221</v>
      </c>
      <c r="E11" s="5" t="s">
        <v>1235</v>
      </c>
    </row>
    <row r="12" spans="1:5" x14ac:dyDescent="0.25">
      <c r="A12" s="5" t="s">
        <v>1236</v>
      </c>
      <c r="B12" s="5" t="s">
        <v>1237</v>
      </c>
      <c r="C12" s="5" t="s">
        <v>1238</v>
      </c>
      <c r="D12" s="5" t="s">
        <v>1221</v>
      </c>
      <c r="E12" s="5" t="s">
        <v>1239</v>
      </c>
    </row>
    <row r="13" spans="1:5" x14ac:dyDescent="0.25">
      <c r="A13" s="5" t="s">
        <v>1240</v>
      </c>
      <c r="B13" s="5" t="s">
        <v>1241</v>
      </c>
      <c r="C13" s="5" t="s">
        <v>1205</v>
      </c>
      <c r="D13" s="5" t="s">
        <v>1206</v>
      </c>
      <c r="E13" s="5" t="s">
        <v>1242</v>
      </c>
    </row>
    <row r="14" spans="1:5" x14ac:dyDescent="0.25">
      <c r="A14" s="5" t="s">
        <v>1243</v>
      </c>
      <c r="B14" s="5" t="s">
        <v>1244</v>
      </c>
      <c r="C14" s="5" t="s">
        <v>1238</v>
      </c>
      <c r="D14" s="5" t="s">
        <v>1206</v>
      </c>
      <c r="E14" s="5" t="s">
        <v>1245</v>
      </c>
    </row>
    <row r="15" spans="1:5" x14ac:dyDescent="0.25">
      <c r="A15" s="5" t="s">
        <v>1246</v>
      </c>
      <c r="B15" s="5" t="s">
        <v>1247</v>
      </c>
      <c r="C15" s="5" t="s">
        <v>1220</v>
      </c>
      <c r="D15" s="5" t="s">
        <v>1206</v>
      </c>
      <c r="E15" s="5" t="s">
        <v>1248</v>
      </c>
    </row>
    <row r="16" spans="1:5" x14ac:dyDescent="0.25">
      <c r="A16" s="5" t="s">
        <v>1249</v>
      </c>
      <c r="B16" s="5" t="s">
        <v>1250</v>
      </c>
      <c r="C16" s="5" t="s">
        <v>1220</v>
      </c>
      <c r="D16" s="5" t="s">
        <v>1221</v>
      </c>
      <c r="E16" s="5" t="s">
        <v>1251</v>
      </c>
    </row>
    <row r="17" spans="1:5" x14ac:dyDescent="0.25">
      <c r="A17" s="5" t="s">
        <v>1252</v>
      </c>
      <c r="B17" s="5" t="s">
        <v>1253</v>
      </c>
      <c r="C17" s="5" t="s">
        <v>1215</v>
      </c>
      <c r="D17" s="5" t="s">
        <v>1211</v>
      </c>
      <c r="E17" s="5" t="s">
        <v>1254</v>
      </c>
    </row>
    <row r="18" spans="1:5" x14ac:dyDescent="0.25">
      <c r="A18" s="5" t="s">
        <v>1255</v>
      </c>
      <c r="B18" s="5" t="s">
        <v>1256</v>
      </c>
      <c r="C18" s="5" t="s">
        <v>1220</v>
      </c>
      <c r="D18" s="5" t="s">
        <v>1206</v>
      </c>
      <c r="E18" s="5" t="s">
        <v>1257</v>
      </c>
    </row>
    <row r="19" spans="1:5" x14ac:dyDescent="0.25">
      <c r="A19" s="5" t="s">
        <v>1258</v>
      </c>
      <c r="B19" s="5" t="s">
        <v>1259</v>
      </c>
      <c r="C19" s="5" t="s">
        <v>1215</v>
      </c>
      <c r="D19" s="5" t="s">
        <v>1211</v>
      </c>
      <c r="E19" s="5" t="s">
        <v>1260</v>
      </c>
    </row>
    <row r="20" spans="1:5" x14ac:dyDescent="0.25">
      <c r="A20" s="5" t="s">
        <v>1261</v>
      </c>
      <c r="B20" s="5" t="s">
        <v>1262</v>
      </c>
      <c r="C20" s="5" t="s">
        <v>1215</v>
      </c>
      <c r="D20" s="5" t="s">
        <v>1211</v>
      </c>
      <c r="E20" s="5" t="s">
        <v>1263</v>
      </c>
    </row>
    <row r="21" spans="1:5" x14ac:dyDescent="0.25">
      <c r="A21" s="5" t="s">
        <v>1264</v>
      </c>
      <c r="B21" s="5" t="s">
        <v>1265</v>
      </c>
      <c r="C21" s="5" t="s">
        <v>1210</v>
      </c>
      <c r="D21" s="5" t="s">
        <v>1216</v>
      </c>
      <c r="E21" s="5" t="s">
        <v>1266</v>
      </c>
    </row>
    <row r="22" spans="1:5" x14ac:dyDescent="0.25">
      <c r="A22" s="5" t="s">
        <v>1267</v>
      </c>
      <c r="B22" s="5" t="s">
        <v>1268</v>
      </c>
      <c r="C22" s="5" t="s">
        <v>1220</v>
      </c>
      <c r="D22" s="5" t="s">
        <v>1221</v>
      </c>
      <c r="E22" s="5" t="s">
        <v>1269</v>
      </c>
    </row>
    <row r="23" spans="1:5" x14ac:dyDescent="0.25">
      <c r="A23" s="5" t="s">
        <v>1270</v>
      </c>
      <c r="B23" s="5" t="s">
        <v>1271</v>
      </c>
      <c r="C23" s="5" t="s">
        <v>1228</v>
      </c>
      <c r="D23" s="5" t="s">
        <v>1206</v>
      </c>
      <c r="E23" s="5" t="s">
        <v>1272</v>
      </c>
    </row>
    <row r="24" spans="1:5" x14ac:dyDescent="0.25">
      <c r="A24" s="5" t="s">
        <v>1273</v>
      </c>
      <c r="B24" s="5" t="s">
        <v>1274</v>
      </c>
      <c r="C24" s="5" t="s">
        <v>1205</v>
      </c>
      <c r="D24" s="5" t="s">
        <v>1206</v>
      </c>
      <c r="E24" s="5" t="s">
        <v>1275</v>
      </c>
    </row>
    <row r="25" spans="1:5" x14ac:dyDescent="0.25">
      <c r="A25" s="5" t="s">
        <v>1276</v>
      </c>
      <c r="B25" s="5" t="s">
        <v>1277</v>
      </c>
      <c r="C25" s="5" t="s">
        <v>1220</v>
      </c>
      <c r="D25" s="5" t="s">
        <v>1221</v>
      </c>
      <c r="E25" s="5" t="s">
        <v>1278</v>
      </c>
    </row>
    <row r="26" spans="1:5" x14ac:dyDescent="0.25">
      <c r="A26" s="5" t="s">
        <v>1279</v>
      </c>
      <c r="B26" s="5" t="s">
        <v>1280</v>
      </c>
      <c r="C26" s="5" t="s">
        <v>1220</v>
      </c>
      <c r="D26" s="5" t="s">
        <v>1221</v>
      </c>
      <c r="E26" s="5" t="s">
        <v>1281</v>
      </c>
    </row>
    <row r="27" spans="1:5" x14ac:dyDescent="0.25">
      <c r="A27" s="5" t="s">
        <v>1282</v>
      </c>
      <c r="B27" s="5" t="s">
        <v>1283</v>
      </c>
      <c r="C27" s="5" t="s">
        <v>1205</v>
      </c>
      <c r="D27" s="5" t="s">
        <v>1221</v>
      </c>
      <c r="E27" s="5" t="s">
        <v>1284</v>
      </c>
    </row>
    <row r="28" spans="1:5" x14ac:dyDescent="0.25">
      <c r="A28" s="5" t="s">
        <v>1285</v>
      </c>
      <c r="B28" s="5" t="s">
        <v>1286</v>
      </c>
      <c r="C28" s="5" t="s">
        <v>1287</v>
      </c>
      <c r="D28" s="5" t="s">
        <v>1206</v>
      </c>
      <c r="E28" s="5" t="s">
        <v>1288</v>
      </c>
    </row>
    <row r="29" spans="1:5" x14ac:dyDescent="0.25">
      <c r="A29" s="5" t="s">
        <v>1289</v>
      </c>
      <c r="B29" s="5" t="s">
        <v>1290</v>
      </c>
      <c r="C29" s="5" t="s">
        <v>1205</v>
      </c>
      <c r="D29" s="5" t="s">
        <v>1216</v>
      </c>
      <c r="E29" s="5" t="s">
        <v>1291</v>
      </c>
    </row>
    <row r="30" spans="1:5" x14ac:dyDescent="0.25">
      <c r="A30" s="5" t="s">
        <v>1292</v>
      </c>
      <c r="B30" s="5" t="s">
        <v>1293</v>
      </c>
      <c r="C30" s="5" t="s">
        <v>1205</v>
      </c>
      <c r="D30" s="5" t="s">
        <v>1221</v>
      </c>
      <c r="E30" s="5" t="s">
        <v>1294</v>
      </c>
    </row>
    <row r="31" spans="1:5" x14ac:dyDescent="0.25">
      <c r="A31" s="5" t="s">
        <v>1295</v>
      </c>
      <c r="B31" s="5" t="s">
        <v>1296</v>
      </c>
      <c r="C31" s="5" t="s">
        <v>1205</v>
      </c>
      <c r="D31" s="5" t="s">
        <v>1206</v>
      </c>
      <c r="E31" s="5" t="s">
        <v>1297</v>
      </c>
    </row>
    <row r="32" spans="1:5" x14ac:dyDescent="0.25">
      <c r="A32" s="5" t="s">
        <v>1298</v>
      </c>
      <c r="B32" s="5" t="s">
        <v>1299</v>
      </c>
      <c r="C32" s="5" t="s">
        <v>1238</v>
      </c>
      <c r="D32" s="5" t="s">
        <v>1206</v>
      </c>
      <c r="E32" s="5" t="s">
        <v>1300</v>
      </c>
    </row>
    <row r="33" spans="1:5" x14ac:dyDescent="0.25">
      <c r="A33" s="5" t="s">
        <v>1301</v>
      </c>
      <c r="B33" s="5" t="s">
        <v>1302</v>
      </c>
      <c r="C33" s="5" t="s">
        <v>1210</v>
      </c>
      <c r="D33" s="5" t="s">
        <v>1216</v>
      </c>
      <c r="E33" s="5" t="s">
        <v>1303</v>
      </c>
    </row>
    <row r="34" spans="1:5" x14ac:dyDescent="0.25">
      <c r="A34" s="5" t="s">
        <v>1304</v>
      </c>
      <c r="B34" s="5" t="s">
        <v>1305</v>
      </c>
      <c r="C34" s="5" t="s">
        <v>1215</v>
      </c>
      <c r="D34" s="5" t="s">
        <v>1221</v>
      </c>
      <c r="E34" s="5" t="s">
        <v>1306</v>
      </c>
    </row>
    <row r="35" spans="1:5" x14ac:dyDescent="0.25">
      <c r="A35" s="5" t="s">
        <v>1307</v>
      </c>
      <c r="B35" s="5" t="s">
        <v>1308</v>
      </c>
      <c r="C35" s="5" t="s">
        <v>1215</v>
      </c>
      <c r="D35" s="5" t="s">
        <v>1211</v>
      </c>
      <c r="E35" s="5" t="s">
        <v>1309</v>
      </c>
    </row>
    <row r="36" spans="1:5" x14ac:dyDescent="0.25">
      <c r="A36" s="5" t="s">
        <v>1310</v>
      </c>
      <c r="B36" s="5" t="s">
        <v>1311</v>
      </c>
      <c r="C36" s="5" t="s">
        <v>1287</v>
      </c>
      <c r="D36" s="5" t="s">
        <v>1206</v>
      </c>
      <c r="E36" s="5" t="s">
        <v>1312</v>
      </c>
    </row>
    <row r="37" spans="1:5" x14ac:dyDescent="0.25">
      <c r="A37" s="5" t="s">
        <v>1313</v>
      </c>
      <c r="B37" s="5" t="s">
        <v>1314</v>
      </c>
      <c r="C37" s="5" t="s">
        <v>1220</v>
      </c>
      <c r="D37" s="5" t="s">
        <v>1206</v>
      </c>
      <c r="E37" s="5" t="s">
        <v>1315</v>
      </c>
    </row>
    <row r="38" spans="1:5" x14ac:dyDescent="0.25">
      <c r="A38" s="5" t="s">
        <v>1316</v>
      </c>
      <c r="B38" s="5" t="s">
        <v>1317</v>
      </c>
      <c r="C38" s="5" t="s">
        <v>1220</v>
      </c>
      <c r="D38" s="5" t="s">
        <v>1206</v>
      </c>
      <c r="E38" s="5" t="s">
        <v>1318</v>
      </c>
    </row>
    <row r="39" spans="1:5" x14ac:dyDescent="0.25">
      <c r="A39" s="5" t="s">
        <v>1319</v>
      </c>
      <c r="B39" s="5" t="s">
        <v>1320</v>
      </c>
      <c r="C39" s="5" t="s">
        <v>1205</v>
      </c>
      <c r="D39" s="5" t="s">
        <v>1206</v>
      </c>
      <c r="E39" s="5" t="s">
        <v>1321</v>
      </c>
    </row>
    <row r="40" spans="1:5" x14ac:dyDescent="0.25">
      <c r="A40" s="5" t="s">
        <v>1322</v>
      </c>
      <c r="B40" s="5" t="s">
        <v>1323</v>
      </c>
      <c r="C40" s="5" t="s">
        <v>1238</v>
      </c>
      <c r="D40" s="5" t="s">
        <v>1221</v>
      </c>
      <c r="E40" s="5" t="s">
        <v>1324</v>
      </c>
    </row>
    <row r="41" spans="1:5" x14ac:dyDescent="0.25">
      <c r="A41" s="5" t="s">
        <v>1325</v>
      </c>
      <c r="B41" s="5" t="s">
        <v>1326</v>
      </c>
      <c r="C41" s="5" t="s">
        <v>1215</v>
      </c>
      <c r="D41" s="5" t="s">
        <v>1216</v>
      </c>
      <c r="E41" s="5" t="s">
        <v>1327</v>
      </c>
    </row>
    <row r="42" spans="1:5" x14ac:dyDescent="0.25">
      <c r="A42" s="5" t="s">
        <v>1328</v>
      </c>
      <c r="B42" s="5" t="s">
        <v>1329</v>
      </c>
      <c r="C42" s="5" t="s">
        <v>1215</v>
      </c>
      <c r="D42" s="5" t="s">
        <v>1216</v>
      </c>
      <c r="E42" s="5" t="s">
        <v>1330</v>
      </c>
    </row>
    <row r="43" spans="1:5" x14ac:dyDescent="0.25">
      <c r="A43" s="5" t="s">
        <v>1331</v>
      </c>
      <c r="B43" s="5" t="s">
        <v>1332</v>
      </c>
      <c r="C43" s="5" t="s">
        <v>1215</v>
      </c>
      <c r="D43" s="5" t="s">
        <v>1211</v>
      </c>
      <c r="E43" s="5" t="s">
        <v>1333</v>
      </c>
    </row>
    <row r="44" spans="1:5" x14ac:dyDescent="0.25">
      <c r="A44" s="5" t="s">
        <v>1334</v>
      </c>
      <c r="B44" s="5" t="s">
        <v>1335</v>
      </c>
      <c r="C44" s="5" t="s">
        <v>1215</v>
      </c>
      <c r="D44" s="5" t="s">
        <v>1216</v>
      </c>
      <c r="E44" s="5" t="s">
        <v>1336</v>
      </c>
    </row>
    <row r="45" spans="1:5" x14ac:dyDescent="0.25">
      <c r="A45" s="5" t="s">
        <v>1337</v>
      </c>
      <c r="B45" s="5" t="s">
        <v>1338</v>
      </c>
      <c r="C45" s="5" t="s">
        <v>1205</v>
      </c>
      <c r="D45" s="5" t="s">
        <v>1221</v>
      </c>
      <c r="E45" s="5" t="s">
        <v>1339</v>
      </c>
    </row>
    <row r="46" spans="1:5" x14ac:dyDescent="0.25">
      <c r="A46" s="5" t="s">
        <v>1340</v>
      </c>
      <c r="B46" s="5" t="s">
        <v>1341</v>
      </c>
      <c r="C46" s="5" t="s">
        <v>1215</v>
      </c>
      <c r="D46" s="5" t="s">
        <v>1211</v>
      </c>
      <c r="E46" s="5" t="s">
        <v>1342</v>
      </c>
    </row>
    <row r="47" spans="1:5" x14ac:dyDescent="0.25">
      <c r="A47" s="5" t="s">
        <v>1343</v>
      </c>
      <c r="B47" s="5" t="s">
        <v>1344</v>
      </c>
      <c r="C47" s="5" t="s">
        <v>1215</v>
      </c>
      <c r="D47" s="5" t="s">
        <v>1216</v>
      </c>
      <c r="E47" s="5" t="s">
        <v>1345</v>
      </c>
    </row>
    <row r="48" spans="1:5" x14ac:dyDescent="0.25">
      <c r="A48" s="5" t="s">
        <v>1346</v>
      </c>
      <c r="B48" s="5" t="s">
        <v>1347</v>
      </c>
      <c r="C48" s="5" t="s">
        <v>1205</v>
      </c>
      <c r="D48" s="5" t="s">
        <v>1221</v>
      </c>
      <c r="E48" s="5" t="s">
        <v>1348</v>
      </c>
    </row>
    <row r="49" spans="1:5" x14ac:dyDescent="0.25">
      <c r="A49" s="5" t="s">
        <v>1349</v>
      </c>
      <c r="B49" s="5" t="s">
        <v>1350</v>
      </c>
      <c r="C49" s="5" t="s">
        <v>1205</v>
      </c>
      <c r="D49" s="5" t="s">
        <v>1221</v>
      </c>
      <c r="E49" s="5" t="s">
        <v>1351</v>
      </c>
    </row>
    <row r="50" spans="1:5" x14ac:dyDescent="0.25">
      <c r="A50" s="5" t="s">
        <v>1352</v>
      </c>
      <c r="B50" s="5" t="s">
        <v>1353</v>
      </c>
      <c r="C50" s="5" t="s">
        <v>1205</v>
      </c>
      <c r="D50" s="5" t="s">
        <v>1206</v>
      </c>
      <c r="E50" s="5" t="s">
        <v>1354</v>
      </c>
    </row>
    <row r="51" spans="1:5" x14ac:dyDescent="0.25">
      <c r="A51" s="5" t="s">
        <v>1355</v>
      </c>
      <c r="B51" s="5" t="s">
        <v>1356</v>
      </c>
      <c r="C51" s="5" t="s">
        <v>1205</v>
      </c>
      <c r="D51" s="5" t="s">
        <v>1206</v>
      </c>
      <c r="E51" s="5" t="s">
        <v>1357</v>
      </c>
    </row>
    <row r="52" spans="1:5" x14ac:dyDescent="0.25">
      <c r="A52" s="5" t="s">
        <v>1358</v>
      </c>
      <c r="B52" s="5" t="s">
        <v>1359</v>
      </c>
      <c r="C52" s="5" t="s">
        <v>1220</v>
      </c>
      <c r="D52" s="5" t="s">
        <v>1206</v>
      </c>
      <c r="E52" s="5" t="s">
        <v>1360</v>
      </c>
    </row>
    <row r="53" spans="1:5" x14ac:dyDescent="0.25">
      <c r="A53" s="5" t="s">
        <v>1361</v>
      </c>
      <c r="B53" s="5" t="s">
        <v>1362</v>
      </c>
      <c r="C53" s="5" t="s">
        <v>1220</v>
      </c>
      <c r="D53" s="5" t="s">
        <v>1206</v>
      </c>
      <c r="E53" s="5" t="s">
        <v>1363</v>
      </c>
    </row>
    <row r="54" spans="1:5" x14ac:dyDescent="0.25">
      <c r="A54" s="5" t="s">
        <v>1364</v>
      </c>
      <c r="B54" s="5" t="s">
        <v>1365</v>
      </c>
      <c r="C54" s="5" t="s">
        <v>1220</v>
      </c>
      <c r="D54" s="5" t="s">
        <v>1206</v>
      </c>
      <c r="E54" s="5" t="s">
        <v>1366</v>
      </c>
    </row>
    <row r="55" spans="1:5" x14ac:dyDescent="0.25">
      <c r="A55" s="5" t="s">
        <v>1367</v>
      </c>
      <c r="B55" s="5" t="s">
        <v>1368</v>
      </c>
      <c r="C55" s="5" t="s">
        <v>1228</v>
      </c>
      <c r="D55" s="5" t="s">
        <v>1216</v>
      </c>
      <c r="E55" s="5" t="s">
        <v>1369</v>
      </c>
    </row>
    <row r="56" spans="1:5" x14ac:dyDescent="0.25">
      <c r="A56" s="5" t="s">
        <v>1370</v>
      </c>
      <c r="B56" s="5" t="s">
        <v>1371</v>
      </c>
      <c r="C56" s="5" t="s">
        <v>1205</v>
      </c>
      <c r="D56" s="5" t="s">
        <v>1221</v>
      </c>
      <c r="E56" s="5" t="s">
        <v>1372</v>
      </c>
    </row>
    <row r="57" spans="1:5" x14ac:dyDescent="0.25">
      <c r="A57" s="5" t="s">
        <v>1373</v>
      </c>
      <c r="B57" s="5" t="s">
        <v>1374</v>
      </c>
      <c r="C57" s="5" t="s">
        <v>1220</v>
      </c>
      <c r="D57" s="5" t="s">
        <v>1206</v>
      </c>
      <c r="E57" s="5" t="s">
        <v>1375</v>
      </c>
    </row>
    <row r="58" spans="1:5" x14ac:dyDescent="0.25">
      <c r="A58" s="5" t="s">
        <v>1376</v>
      </c>
      <c r="B58" s="5" t="s">
        <v>1377</v>
      </c>
      <c r="C58" s="5" t="s">
        <v>1205</v>
      </c>
      <c r="D58" s="5" t="s">
        <v>1221</v>
      </c>
      <c r="E58" s="5" t="s">
        <v>1378</v>
      </c>
    </row>
    <row r="59" spans="1:5" x14ac:dyDescent="0.25">
      <c r="A59" s="5" t="s">
        <v>1379</v>
      </c>
      <c r="B59" s="5" t="s">
        <v>1380</v>
      </c>
      <c r="C59" s="5" t="s">
        <v>1228</v>
      </c>
      <c r="D59" s="5" t="s">
        <v>1221</v>
      </c>
      <c r="E59" s="5" t="s">
        <v>1381</v>
      </c>
    </row>
    <row r="60" spans="1:5" x14ac:dyDescent="0.25">
      <c r="A60" s="5" t="s">
        <v>1382</v>
      </c>
      <c r="B60" s="5" t="s">
        <v>1383</v>
      </c>
      <c r="C60" s="5" t="s">
        <v>1205</v>
      </c>
      <c r="D60" s="5" t="s">
        <v>1221</v>
      </c>
      <c r="E60" s="5" t="s">
        <v>1384</v>
      </c>
    </row>
    <row r="61" spans="1:5" x14ac:dyDescent="0.25">
      <c r="A61" s="5" t="s">
        <v>47</v>
      </c>
      <c r="B61" s="5" t="s">
        <v>107</v>
      </c>
      <c r="C61" s="5" t="s">
        <v>1228</v>
      </c>
      <c r="D61" s="5" t="s">
        <v>1216</v>
      </c>
      <c r="E61" s="5" t="s">
        <v>1385</v>
      </c>
    </row>
    <row r="62" spans="1:5" x14ac:dyDescent="0.25">
      <c r="A62" s="5" t="s">
        <v>1386</v>
      </c>
      <c r="B62" s="5" t="s">
        <v>1387</v>
      </c>
      <c r="C62" s="5" t="s">
        <v>1215</v>
      </c>
      <c r="D62" s="5" t="s">
        <v>1211</v>
      </c>
      <c r="E62" s="5" t="s">
        <v>1388</v>
      </c>
    </row>
    <row r="63" spans="1:5" x14ac:dyDescent="0.25">
      <c r="A63" s="5" t="s">
        <v>1389</v>
      </c>
      <c r="B63" s="5" t="s">
        <v>1390</v>
      </c>
      <c r="C63" s="5" t="s">
        <v>1220</v>
      </c>
      <c r="D63" s="5" t="s">
        <v>1206</v>
      </c>
      <c r="E63" s="5" t="s">
        <v>1391</v>
      </c>
    </row>
    <row r="64" spans="1:5" x14ac:dyDescent="0.25">
      <c r="A64" s="5" t="s">
        <v>1392</v>
      </c>
      <c r="B64" s="5" t="s">
        <v>1393</v>
      </c>
      <c r="C64" s="5" t="s">
        <v>1220</v>
      </c>
      <c r="D64" s="5" t="s">
        <v>1206</v>
      </c>
      <c r="E64" s="5" t="s">
        <v>1394</v>
      </c>
    </row>
    <row r="65" spans="1:5" x14ac:dyDescent="0.25">
      <c r="A65" s="5" t="s">
        <v>1395</v>
      </c>
      <c r="B65" s="5" t="s">
        <v>1396</v>
      </c>
      <c r="C65" s="5" t="s">
        <v>1215</v>
      </c>
      <c r="D65" s="5" t="s">
        <v>1211</v>
      </c>
      <c r="E65" s="5" t="s">
        <v>1397</v>
      </c>
    </row>
    <row r="66" spans="1:5" x14ac:dyDescent="0.25">
      <c r="A66" s="5" t="s">
        <v>1398</v>
      </c>
      <c r="B66" s="5" t="s">
        <v>1399</v>
      </c>
      <c r="C66" s="5" t="s">
        <v>1220</v>
      </c>
      <c r="D66" s="5" t="s">
        <v>1206</v>
      </c>
      <c r="E66" s="5" t="s">
        <v>1400</v>
      </c>
    </row>
    <row r="67" spans="1:5" x14ac:dyDescent="0.25">
      <c r="A67" s="5" t="s">
        <v>1401</v>
      </c>
      <c r="B67" s="5" t="s">
        <v>1402</v>
      </c>
      <c r="C67" s="5" t="s">
        <v>1238</v>
      </c>
      <c r="D67" s="5" t="s">
        <v>1221</v>
      </c>
      <c r="E67" s="5" t="s">
        <v>1403</v>
      </c>
    </row>
    <row r="68" spans="1:5" x14ac:dyDescent="0.25">
      <c r="A68" s="5" t="s">
        <v>1404</v>
      </c>
      <c r="B68" s="5" t="s">
        <v>1405</v>
      </c>
      <c r="C68" s="5" t="s">
        <v>1220</v>
      </c>
      <c r="D68" s="5" t="s">
        <v>1206</v>
      </c>
      <c r="E68" s="5" t="s">
        <v>1406</v>
      </c>
    </row>
    <row r="69" spans="1:5" x14ac:dyDescent="0.25">
      <c r="A69" s="5" t="s">
        <v>1407</v>
      </c>
      <c r="B69" s="5" t="s">
        <v>1408</v>
      </c>
      <c r="C69" s="5" t="s">
        <v>1220</v>
      </c>
      <c r="D69" s="5" t="s">
        <v>1206</v>
      </c>
      <c r="E69" s="5" t="s">
        <v>1409</v>
      </c>
    </row>
    <row r="70" spans="1:5" x14ac:dyDescent="0.25">
      <c r="A70" s="5" t="s">
        <v>1410</v>
      </c>
      <c r="B70" s="5" t="s">
        <v>1411</v>
      </c>
      <c r="C70" s="5" t="s">
        <v>1238</v>
      </c>
      <c r="D70" s="5" t="s">
        <v>1216</v>
      </c>
      <c r="E70" s="5" t="s">
        <v>1412</v>
      </c>
    </row>
    <row r="71" spans="1:5" x14ac:dyDescent="0.25">
      <c r="A71" s="5" t="s">
        <v>1413</v>
      </c>
      <c r="B71" s="5" t="s">
        <v>1414</v>
      </c>
      <c r="C71" s="5" t="s">
        <v>1215</v>
      </c>
      <c r="D71" s="5" t="s">
        <v>1221</v>
      </c>
      <c r="E71" s="5" t="s">
        <v>1415</v>
      </c>
    </row>
    <row r="72" spans="1:5" x14ac:dyDescent="0.25">
      <c r="A72" s="5" t="s">
        <v>1416</v>
      </c>
      <c r="B72" s="5" t="s">
        <v>1417</v>
      </c>
      <c r="C72" s="5" t="s">
        <v>1220</v>
      </c>
      <c r="D72" s="5" t="s">
        <v>1206</v>
      </c>
      <c r="E72" s="5" t="s">
        <v>1418</v>
      </c>
    </row>
    <row r="73" spans="1:5" x14ac:dyDescent="0.25">
      <c r="A73" s="5" t="s">
        <v>1419</v>
      </c>
      <c r="B73" s="5" t="s">
        <v>1420</v>
      </c>
      <c r="C73" s="5" t="s">
        <v>1220</v>
      </c>
      <c r="D73" s="5" t="s">
        <v>1216</v>
      </c>
      <c r="E73" s="5" t="s">
        <v>1421</v>
      </c>
    </row>
    <row r="74" spans="1:5" x14ac:dyDescent="0.25">
      <c r="A74" s="5" t="s">
        <v>1422</v>
      </c>
      <c r="B74" s="5" t="s">
        <v>1423</v>
      </c>
      <c r="C74" s="5" t="s">
        <v>1215</v>
      </c>
      <c r="D74" s="5" t="s">
        <v>1216</v>
      </c>
      <c r="E74" s="5" t="s">
        <v>1424</v>
      </c>
    </row>
    <row r="75" spans="1:5" x14ac:dyDescent="0.25">
      <c r="A75" s="5" t="s">
        <v>1425</v>
      </c>
      <c r="B75" s="5" t="s">
        <v>1426</v>
      </c>
      <c r="C75" s="5" t="s">
        <v>1220</v>
      </c>
      <c r="D75" s="5" t="s">
        <v>1206</v>
      </c>
      <c r="E75" s="5" t="s">
        <v>1427</v>
      </c>
    </row>
    <row r="76" spans="1:5" x14ac:dyDescent="0.25">
      <c r="A76" s="5" t="s">
        <v>1428</v>
      </c>
      <c r="B76" s="5" t="s">
        <v>1429</v>
      </c>
      <c r="C76" s="5" t="s">
        <v>1215</v>
      </c>
      <c r="D76" s="5" t="s">
        <v>1211</v>
      </c>
      <c r="E76" s="5" t="s">
        <v>1430</v>
      </c>
    </row>
    <row r="77" spans="1:5" x14ac:dyDescent="0.25">
      <c r="A77" s="5" t="s">
        <v>1431</v>
      </c>
      <c r="B77" s="5" t="s">
        <v>1432</v>
      </c>
      <c r="C77" s="5" t="s">
        <v>1215</v>
      </c>
      <c r="D77" s="5" t="s">
        <v>1211</v>
      </c>
      <c r="E77" s="5" t="s">
        <v>1433</v>
      </c>
    </row>
    <row r="78" spans="1:5" x14ac:dyDescent="0.25">
      <c r="A78" s="5" t="s">
        <v>1434</v>
      </c>
      <c r="B78" s="5" t="s">
        <v>1435</v>
      </c>
      <c r="C78" s="5" t="s">
        <v>1215</v>
      </c>
      <c r="D78" s="5" t="s">
        <v>1211</v>
      </c>
      <c r="E78" s="5" t="s">
        <v>1436</v>
      </c>
    </row>
    <row r="79" spans="1:5" x14ac:dyDescent="0.25">
      <c r="A79" s="5" t="s">
        <v>1437</v>
      </c>
      <c r="B79" s="5" t="s">
        <v>1438</v>
      </c>
      <c r="C79" s="5" t="s">
        <v>1215</v>
      </c>
      <c r="D79" s="5" t="s">
        <v>1221</v>
      </c>
      <c r="E79" s="5" t="s">
        <v>1439</v>
      </c>
    </row>
    <row r="80" spans="1:5" x14ac:dyDescent="0.25">
      <c r="A80" s="5" t="s">
        <v>1440</v>
      </c>
      <c r="B80" s="5" t="s">
        <v>1441</v>
      </c>
      <c r="C80" s="5" t="s">
        <v>1220</v>
      </c>
      <c r="D80" s="5" t="s">
        <v>1206</v>
      </c>
      <c r="E80" s="5" t="s">
        <v>1442</v>
      </c>
    </row>
    <row r="81" spans="1:5" x14ac:dyDescent="0.25">
      <c r="A81" s="5" t="s">
        <v>1443</v>
      </c>
      <c r="B81" s="5" t="s">
        <v>1444</v>
      </c>
      <c r="C81" s="5" t="s">
        <v>1205</v>
      </c>
      <c r="D81" s="5" t="s">
        <v>1221</v>
      </c>
      <c r="E81" s="5" t="s">
        <v>1445</v>
      </c>
    </row>
    <row r="82" spans="1:5" x14ac:dyDescent="0.25">
      <c r="A82" s="5" t="s">
        <v>1446</v>
      </c>
      <c r="B82" s="5" t="s">
        <v>1447</v>
      </c>
      <c r="C82" s="5" t="s">
        <v>1220</v>
      </c>
      <c r="D82" s="5" t="s">
        <v>1206</v>
      </c>
      <c r="E82" s="5" t="s">
        <v>1448</v>
      </c>
    </row>
    <row r="83" spans="1:5" x14ac:dyDescent="0.25">
      <c r="A83" s="5" t="s">
        <v>1449</v>
      </c>
      <c r="B83" s="5" t="s">
        <v>1450</v>
      </c>
      <c r="C83" s="5" t="s">
        <v>1205</v>
      </c>
      <c r="D83" s="5" t="s">
        <v>1221</v>
      </c>
      <c r="E83" s="5" t="s">
        <v>1451</v>
      </c>
    </row>
    <row r="84" spans="1:5" x14ac:dyDescent="0.25">
      <c r="A84" s="5" t="s">
        <v>1452</v>
      </c>
      <c r="B84" s="5" t="s">
        <v>1453</v>
      </c>
      <c r="C84" s="5" t="s">
        <v>1238</v>
      </c>
      <c r="D84" s="5" t="s">
        <v>1206</v>
      </c>
      <c r="E84" s="5" t="s">
        <v>1454</v>
      </c>
    </row>
    <row r="85" spans="1:5" x14ac:dyDescent="0.25">
      <c r="A85" s="5" t="s">
        <v>1455</v>
      </c>
      <c r="B85" s="5" t="s">
        <v>1456</v>
      </c>
      <c r="C85" s="5" t="s">
        <v>1205</v>
      </c>
      <c r="D85" s="5" t="s">
        <v>1221</v>
      </c>
      <c r="E85" s="5" t="s">
        <v>1457</v>
      </c>
    </row>
    <row r="86" spans="1:5" x14ac:dyDescent="0.25">
      <c r="A86" s="5" t="s">
        <v>1206</v>
      </c>
      <c r="B86" s="5" t="s">
        <v>1206</v>
      </c>
      <c r="C86" s="5" t="s">
        <v>112</v>
      </c>
      <c r="D86" s="5" t="s">
        <v>1206</v>
      </c>
      <c r="E86" s="5" t="s">
        <v>1458</v>
      </c>
    </row>
    <row r="87" spans="1:5" x14ac:dyDescent="0.25">
      <c r="A87" s="5" t="s">
        <v>1459</v>
      </c>
      <c r="B87" s="5" t="s">
        <v>1460</v>
      </c>
      <c r="C87" s="5" t="s">
        <v>1238</v>
      </c>
      <c r="D87" s="5" t="s">
        <v>1206</v>
      </c>
      <c r="E87" s="5" t="s">
        <v>1461</v>
      </c>
    </row>
    <row r="88" spans="1:5" x14ac:dyDescent="0.25">
      <c r="A88" s="5" t="s">
        <v>1462</v>
      </c>
      <c r="B88" s="5" t="s">
        <v>1463</v>
      </c>
      <c r="C88" s="5" t="s">
        <v>1205</v>
      </c>
      <c r="D88" s="5" t="s">
        <v>1216</v>
      </c>
      <c r="E88" s="5" t="s">
        <v>1464</v>
      </c>
    </row>
    <row r="89" spans="1:5" x14ac:dyDescent="0.25">
      <c r="A89" s="5" t="s">
        <v>1465</v>
      </c>
      <c r="B89" s="5" t="s">
        <v>1466</v>
      </c>
      <c r="C89" s="5" t="s">
        <v>1220</v>
      </c>
      <c r="D89" s="5" t="s">
        <v>1206</v>
      </c>
      <c r="E89" s="5" t="s">
        <v>1467</v>
      </c>
    </row>
    <row r="90" spans="1:5" x14ac:dyDescent="0.25">
      <c r="A90" s="5" t="s">
        <v>1468</v>
      </c>
      <c r="B90" s="5" t="s">
        <v>1469</v>
      </c>
      <c r="C90" s="5" t="s">
        <v>1205</v>
      </c>
      <c r="D90" s="5" t="s">
        <v>1211</v>
      </c>
      <c r="E90" s="5" t="s">
        <v>1470</v>
      </c>
    </row>
    <row r="91" spans="1:5" x14ac:dyDescent="0.25">
      <c r="A91" s="5" t="s">
        <v>1471</v>
      </c>
      <c r="B91" s="5" t="s">
        <v>1472</v>
      </c>
      <c r="C91" s="5" t="s">
        <v>1220</v>
      </c>
      <c r="D91" s="5" t="s">
        <v>1206</v>
      </c>
      <c r="E91" s="5" t="s">
        <v>1473</v>
      </c>
    </row>
    <row r="92" spans="1:5" x14ac:dyDescent="0.25">
      <c r="A92" s="5" t="s">
        <v>1474</v>
      </c>
      <c r="B92" s="5" t="s">
        <v>1475</v>
      </c>
      <c r="C92" s="5" t="s">
        <v>1238</v>
      </c>
      <c r="D92" s="5" t="s">
        <v>1216</v>
      </c>
      <c r="E92" s="5" t="s">
        <v>1476</v>
      </c>
    </row>
    <row r="93" spans="1:5" x14ac:dyDescent="0.25">
      <c r="A93" s="5" t="s">
        <v>1477</v>
      </c>
      <c r="B93" s="5" t="s">
        <v>1478</v>
      </c>
      <c r="C93" s="5" t="s">
        <v>1220</v>
      </c>
      <c r="D93" s="5" t="s">
        <v>1206</v>
      </c>
      <c r="E93" s="5" t="s">
        <v>1479</v>
      </c>
    </row>
    <row r="94" spans="1:5" x14ac:dyDescent="0.25">
      <c r="A94" s="5" t="s">
        <v>1480</v>
      </c>
      <c r="B94" s="5" t="s">
        <v>1481</v>
      </c>
      <c r="C94" s="5" t="s">
        <v>1210</v>
      </c>
      <c r="D94" s="5" t="s">
        <v>1216</v>
      </c>
      <c r="E94" s="5" t="s">
        <v>1482</v>
      </c>
    </row>
    <row r="95" spans="1:5" x14ac:dyDescent="0.25">
      <c r="A95" s="5" t="s">
        <v>1483</v>
      </c>
      <c r="B95" s="5" t="s">
        <v>1484</v>
      </c>
      <c r="C95" s="5" t="s">
        <v>1220</v>
      </c>
      <c r="D95" s="5" t="s">
        <v>1206</v>
      </c>
      <c r="E95" s="5" t="s">
        <v>1485</v>
      </c>
    </row>
    <row r="96" spans="1:5" x14ac:dyDescent="0.25">
      <c r="A96" s="5" t="s">
        <v>1486</v>
      </c>
      <c r="B96" s="5" t="s">
        <v>1487</v>
      </c>
      <c r="C96" s="5" t="s">
        <v>1228</v>
      </c>
      <c r="D96" s="5" t="s">
        <v>1221</v>
      </c>
      <c r="E96" s="5" t="s">
        <v>1488</v>
      </c>
    </row>
    <row r="97" spans="1:5" x14ac:dyDescent="0.25">
      <c r="A97" s="5" t="s">
        <v>1489</v>
      </c>
      <c r="B97" s="5" t="s">
        <v>1490</v>
      </c>
      <c r="C97" s="5" t="s">
        <v>1228</v>
      </c>
      <c r="D97" s="5" t="s">
        <v>1221</v>
      </c>
      <c r="E97" s="5" t="s">
        <v>1491</v>
      </c>
    </row>
    <row r="98" spans="1:5" x14ac:dyDescent="0.25">
      <c r="A98" s="5" t="s">
        <v>1492</v>
      </c>
      <c r="B98" s="5" t="s">
        <v>1493</v>
      </c>
      <c r="C98" s="5" t="s">
        <v>1220</v>
      </c>
      <c r="D98" s="5" t="s">
        <v>1206</v>
      </c>
      <c r="E98" s="5" t="s">
        <v>1494</v>
      </c>
    </row>
    <row r="99" spans="1:5" x14ac:dyDescent="0.25">
      <c r="A99" s="5" t="s">
        <v>1495</v>
      </c>
      <c r="B99" s="5" t="s">
        <v>1496</v>
      </c>
      <c r="C99" s="5" t="s">
        <v>1228</v>
      </c>
      <c r="D99" s="5" t="s">
        <v>1206</v>
      </c>
      <c r="E99" s="5" t="s">
        <v>1497</v>
      </c>
    </row>
    <row r="100" spans="1:5" x14ac:dyDescent="0.25">
      <c r="A100" s="5" t="s">
        <v>1498</v>
      </c>
      <c r="B100" s="5" t="s">
        <v>1499</v>
      </c>
      <c r="C100" s="5" t="s">
        <v>1220</v>
      </c>
      <c r="D100" s="5" t="s">
        <v>1206</v>
      </c>
      <c r="E100" s="5" t="s">
        <v>1500</v>
      </c>
    </row>
    <row r="101" spans="1:5" x14ac:dyDescent="0.25">
      <c r="A101" s="5" t="s">
        <v>1501</v>
      </c>
      <c r="B101" s="5" t="s">
        <v>1502</v>
      </c>
      <c r="C101" s="5" t="s">
        <v>1205</v>
      </c>
      <c r="D101" s="5" t="s">
        <v>1221</v>
      </c>
      <c r="E101" s="5" t="s">
        <v>1503</v>
      </c>
    </row>
    <row r="102" spans="1:5" x14ac:dyDescent="0.25">
      <c r="A102" s="5" t="s">
        <v>1504</v>
      </c>
      <c r="B102" s="5" t="s">
        <v>1505</v>
      </c>
      <c r="C102" s="5" t="s">
        <v>1228</v>
      </c>
      <c r="D102" s="5" t="s">
        <v>1221</v>
      </c>
      <c r="E102" s="5" t="s">
        <v>1506</v>
      </c>
    </row>
    <row r="103" spans="1:5" x14ac:dyDescent="0.25">
      <c r="A103" s="5" t="s">
        <v>1507</v>
      </c>
      <c r="B103" s="5" t="s">
        <v>1508</v>
      </c>
      <c r="C103" s="5" t="s">
        <v>1238</v>
      </c>
      <c r="D103" s="5" t="s">
        <v>1206</v>
      </c>
      <c r="E103" s="5" t="s">
        <v>1509</v>
      </c>
    </row>
    <row r="104" spans="1:5" x14ac:dyDescent="0.25">
      <c r="A104" s="5" t="s">
        <v>1510</v>
      </c>
      <c r="B104" s="5" t="s">
        <v>1511</v>
      </c>
      <c r="C104" s="5" t="s">
        <v>1220</v>
      </c>
      <c r="D104" s="5" t="s">
        <v>1221</v>
      </c>
      <c r="E104" s="5" t="s">
        <v>1512</v>
      </c>
    </row>
    <row r="105" spans="1:5" x14ac:dyDescent="0.25">
      <c r="A105" s="5" t="s">
        <v>1513</v>
      </c>
      <c r="B105" s="5" t="s">
        <v>1514</v>
      </c>
      <c r="C105" s="5" t="s">
        <v>1215</v>
      </c>
      <c r="D105" s="5" t="s">
        <v>1216</v>
      </c>
      <c r="E105" s="5" t="s">
        <v>1515</v>
      </c>
    </row>
    <row r="106" spans="1:5" x14ac:dyDescent="0.25">
      <c r="A106" s="5" t="s">
        <v>1516</v>
      </c>
      <c r="B106" s="5" t="s">
        <v>1517</v>
      </c>
      <c r="C106" s="5" t="s">
        <v>1220</v>
      </c>
      <c r="D106" s="5" t="s">
        <v>1216</v>
      </c>
      <c r="E106" s="5" t="s">
        <v>1518</v>
      </c>
    </row>
    <row r="107" spans="1:5" x14ac:dyDescent="0.25">
      <c r="A107" s="5" t="s">
        <v>1519</v>
      </c>
      <c r="B107" s="5" t="s">
        <v>1520</v>
      </c>
      <c r="C107" s="5" t="s">
        <v>1238</v>
      </c>
      <c r="D107" s="5" t="s">
        <v>1216</v>
      </c>
      <c r="E107" s="5" t="s">
        <v>1521</v>
      </c>
    </row>
    <row r="108" spans="1:5" x14ac:dyDescent="0.25">
      <c r="A108" s="5" t="s">
        <v>1522</v>
      </c>
      <c r="B108" s="5" t="s">
        <v>1523</v>
      </c>
      <c r="C108" s="5" t="s">
        <v>1238</v>
      </c>
      <c r="D108" s="5" t="s">
        <v>1216</v>
      </c>
      <c r="E108" s="5" t="s">
        <v>1524</v>
      </c>
    </row>
    <row r="109" spans="1:5" x14ac:dyDescent="0.25">
      <c r="A109" s="5" t="s">
        <v>1525</v>
      </c>
      <c r="B109" s="5" t="s">
        <v>1526</v>
      </c>
      <c r="C109" s="5" t="s">
        <v>1205</v>
      </c>
      <c r="D109" s="5" t="s">
        <v>1206</v>
      </c>
      <c r="E109" s="5" t="s">
        <v>1527</v>
      </c>
    </row>
    <row r="110" spans="1:5" x14ac:dyDescent="0.25">
      <c r="A110" s="5" t="s">
        <v>1528</v>
      </c>
      <c r="B110" s="5" t="s">
        <v>1529</v>
      </c>
      <c r="C110" s="5" t="s">
        <v>1238</v>
      </c>
      <c r="D110" s="5" t="s">
        <v>1206</v>
      </c>
      <c r="E110" s="5" t="s">
        <v>1530</v>
      </c>
    </row>
    <row r="111" spans="1:5" x14ac:dyDescent="0.25">
      <c r="A111" s="5" t="s">
        <v>1531</v>
      </c>
      <c r="B111" s="5" t="s">
        <v>1532</v>
      </c>
      <c r="C111" s="5" t="s">
        <v>1228</v>
      </c>
      <c r="D111" s="5" t="s">
        <v>1206</v>
      </c>
      <c r="E111" s="5" t="s">
        <v>1533</v>
      </c>
    </row>
    <row r="112" spans="1:5" x14ac:dyDescent="0.25">
      <c r="A112" s="5" t="s">
        <v>1534</v>
      </c>
      <c r="B112" s="5" t="s">
        <v>1535</v>
      </c>
      <c r="C112" s="5" t="s">
        <v>1238</v>
      </c>
      <c r="D112" s="5" t="s">
        <v>1216</v>
      </c>
      <c r="E112" s="5" t="s">
        <v>1536</v>
      </c>
    </row>
    <row r="113" spans="1:5" x14ac:dyDescent="0.25">
      <c r="A113" s="5" t="s">
        <v>1537</v>
      </c>
      <c r="B113" s="5" t="s">
        <v>1538</v>
      </c>
      <c r="C113" s="5" t="s">
        <v>1228</v>
      </c>
      <c r="D113" s="5" t="s">
        <v>1221</v>
      </c>
      <c r="E113" s="5" t="s">
        <v>1539</v>
      </c>
    </row>
    <row r="114" spans="1:5" x14ac:dyDescent="0.25">
      <c r="A114" s="5" t="s">
        <v>1540</v>
      </c>
      <c r="B114" s="5" t="s">
        <v>1541</v>
      </c>
      <c r="C114" s="5" t="s">
        <v>1215</v>
      </c>
      <c r="D114" s="5" t="s">
        <v>1211</v>
      </c>
      <c r="E114" s="5" t="s">
        <v>1542</v>
      </c>
    </row>
    <row r="115" spans="1:5" x14ac:dyDescent="0.25">
      <c r="A115" s="5" t="s">
        <v>1543</v>
      </c>
      <c r="B115" s="5" t="s">
        <v>1544</v>
      </c>
      <c r="C115" s="5" t="s">
        <v>1228</v>
      </c>
      <c r="D115" s="5" t="s">
        <v>1221</v>
      </c>
      <c r="E115" s="5" t="s">
        <v>1545</v>
      </c>
    </row>
    <row r="116" spans="1:5" x14ac:dyDescent="0.25">
      <c r="A116" s="5" t="s">
        <v>1546</v>
      </c>
      <c r="B116" s="5" t="s">
        <v>1547</v>
      </c>
      <c r="C116" s="5" t="s">
        <v>1205</v>
      </c>
      <c r="D116" s="5" t="s">
        <v>1221</v>
      </c>
      <c r="E116" s="5" t="s">
        <v>1548</v>
      </c>
    </row>
    <row r="117" spans="1:5" x14ac:dyDescent="0.25">
      <c r="A117" s="5" t="s">
        <v>1549</v>
      </c>
      <c r="B117" s="5" t="s">
        <v>1550</v>
      </c>
      <c r="C117" s="5" t="s">
        <v>1220</v>
      </c>
      <c r="D117" s="5" t="s">
        <v>1206</v>
      </c>
      <c r="E117" s="5" t="s">
        <v>1551</v>
      </c>
    </row>
    <row r="118" spans="1:5" x14ac:dyDescent="0.25">
      <c r="A118" s="5" t="s">
        <v>1552</v>
      </c>
      <c r="B118" s="5" t="s">
        <v>1553</v>
      </c>
      <c r="C118" s="5" t="s">
        <v>1210</v>
      </c>
      <c r="D118" s="5" t="s">
        <v>1216</v>
      </c>
      <c r="E118" s="5" t="s">
        <v>1554</v>
      </c>
    </row>
    <row r="119" spans="1:5" x14ac:dyDescent="0.25">
      <c r="A119" s="5" t="s">
        <v>1555</v>
      </c>
      <c r="B119" s="5" t="s">
        <v>1556</v>
      </c>
      <c r="C119" s="5" t="s">
        <v>1215</v>
      </c>
      <c r="D119" s="5" t="s">
        <v>1216</v>
      </c>
      <c r="E119" s="5" t="s">
        <v>1557</v>
      </c>
    </row>
    <row r="120" spans="1:5" x14ac:dyDescent="0.25">
      <c r="A120" s="5" t="s">
        <v>1558</v>
      </c>
      <c r="B120" s="5" t="s">
        <v>1559</v>
      </c>
      <c r="C120" s="5" t="s">
        <v>1220</v>
      </c>
      <c r="D120" s="5" t="s">
        <v>1206</v>
      </c>
      <c r="E120" s="5" t="s">
        <v>1560</v>
      </c>
    </row>
    <row r="121" spans="1:5" x14ac:dyDescent="0.25">
      <c r="A121" s="5" t="s">
        <v>1561</v>
      </c>
      <c r="B121" s="5" t="s">
        <v>1562</v>
      </c>
      <c r="C121" s="5" t="s">
        <v>1220</v>
      </c>
      <c r="D121" s="5" t="s">
        <v>1206</v>
      </c>
      <c r="E121" s="5" t="s">
        <v>1563</v>
      </c>
    </row>
    <row r="122" spans="1:5" x14ac:dyDescent="0.25">
      <c r="A122" s="5" t="s">
        <v>1564</v>
      </c>
      <c r="B122" s="5" t="s">
        <v>1565</v>
      </c>
      <c r="C122" s="5" t="s">
        <v>1220</v>
      </c>
      <c r="D122" s="5" t="s">
        <v>1206</v>
      </c>
      <c r="E122" s="5" t="s">
        <v>1566</v>
      </c>
    </row>
    <row r="123" spans="1:5" x14ac:dyDescent="0.25">
      <c r="A123" s="5" t="s">
        <v>1567</v>
      </c>
      <c r="B123" s="5" t="s">
        <v>1568</v>
      </c>
      <c r="C123" s="5" t="s">
        <v>1238</v>
      </c>
      <c r="D123" s="5" t="s">
        <v>1206</v>
      </c>
      <c r="E123" s="5" t="s">
        <v>1569</v>
      </c>
    </row>
    <row r="124" spans="1:5" x14ac:dyDescent="0.25">
      <c r="A124" s="5" t="s">
        <v>1570</v>
      </c>
      <c r="B124" s="5" t="s">
        <v>1571</v>
      </c>
      <c r="C124" s="5" t="s">
        <v>1205</v>
      </c>
      <c r="D124" s="5" t="s">
        <v>1206</v>
      </c>
      <c r="E124" s="5" t="s">
        <v>1572</v>
      </c>
    </row>
    <row r="125" spans="1:5" x14ac:dyDescent="0.25">
      <c r="A125" s="5" t="s">
        <v>1573</v>
      </c>
      <c r="B125" s="5" t="s">
        <v>1574</v>
      </c>
      <c r="C125" s="5" t="s">
        <v>1228</v>
      </c>
      <c r="D125" s="5" t="s">
        <v>1216</v>
      </c>
      <c r="E125" s="5" t="s">
        <v>1575</v>
      </c>
    </row>
    <row r="126" spans="1:5" x14ac:dyDescent="0.25">
      <c r="A126" s="5" t="s">
        <v>1576</v>
      </c>
      <c r="B126" s="5" t="s">
        <v>1577</v>
      </c>
      <c r="C126" s="5" t="s">
        <v>1220</v>
      </c>
      <c r="D126" s="5" t="s">
        <v>1206</v>
      </c>
      <c r="E126" s="5" t="s">
        <v>1578</v>
      </c>
    </row>
    <row r="127" spans="1:5" x14ac:dyDescent="0.25">
      <c r="A127" s="5" t="s">
        <v>1579</v>
      </c>
      <c r="B127" s="5" t="s">
        <v>1580</v>
      </c>
      <c r="C127" s="5" t="s">
        <v>1220</v>
      </c>
      <c r="D127" s="5" t="s">
        <v>1216</v>
      </c>
      <c r="E127" s="5" t="s">
        <v>1581</v>
      </c>
    </row>
    <row r="128" spans="1:5" x14ac:dyDescent="0.25">
      <c r="A128" s="5" t="s">
        <v>1582</v>
      </c>
      <c r="B128" s="5" t="s">
        <v>1583</v>
      </c>
      <c r="C128" s="5" t="s">
        <v>1215</v>
      </c>
      <c r="D128" s="5" t="s">
        <v>1211</v>
      </c>
      <c r="E128" s="5" t="s">
        <v>1584</v>
      </c>
    </row>
    <row r="129" spans="1:5" x14ac:dyDescent="0.25">
      <c r="A129" s="5" t="s">
        <v>1585</v>
      </c>
      <c r="B129" s="5" t="s">
        <v>1586</v>
      </c>
      <c r="C129" s="5" t="s">
        <v>1210</v>
      </c>
      <c r="D129" s="5" t="s">
        <v>1221</v>
      </c>
      <c r="E129" s="5" t="s">
        <v>1587</v>
      </c>
    </row>
    <row r="130" spans="1:5" x14ac:dyDescent="0.25">
      <c r="A130" s="5" t="s">
        <v>1588</v>
      </c>
      <c r="B130" s="5" t="s">
        <v>1589</v>
      </c>
      <c r="C130" s="5" t="s">
        <v>1205</v>
      </c>
      <c r="D130" s="5" t="s">
        <v>1221</v>
      </c>
      <c r="E130" s="5" t="s">
        <v>1590</v>
      </c>
    </row>
    <row r="131" spans="1:5" x14ac:dyDescent="0.25">
      <c r="A131" s="5" t="s">
        <v>1591</v>
      </c>
      <c r="B131" s="5" t="s">
        <v>1592</v>
      </c>
      <c r="C131" s="5" t="s">
        <v>1238</v>
      </c>
      <c r="D131" s="5" t="s">
        <v>1221</v>
      </c>
      <c r="E131" s="5" t="s">
        <v>1593</v>
      </c>
    </row>
    <row r="132" spans="1:5" x14ac:dyDescent="0.25">
      <c r="A132" s="5" t="s">
        <v>1594</v>
      </c>
      <c r="B132" s="5" t="s">
        <v>1595</v>
      </c>
      <c r="C132" s="5" t="s">
        <v>1220</v>
      </c>
      <c r="D132" s="5" t="s">
        <v>1221</v>
      </c>
      <c r="E132" s="5" t="s">
        <v>1596</v>
      </c>
    </row>
    <row r="133" spans="1:5" x14ac:dyDescent="0.25">
      <c r="A133" s="5" t="s">
        <v>1597</v>
      </c>
      <c r="B133" s="5" t="s">
        <v>1598</v>
      </c>
      <c r="C133" s="5" t="s">
        <v>1215</v>
      </c>
      <c r="D133" s="5" t="s">
        <v>1211</v>
      </c>
      <c r="E133" s="5" t="s">
        <v>1599</v>
      </c>
    </row>
    <row r="134" spans="1:5" x14ac:dyDescent="0.25">
      <c r="A134" s="5" t="s">
        <v>1600</v>
      </c>
      <c r="B134" s="5" t="s">
        <v>1601</v>
      </c>
      <c r="C134" s="5" t="s">
        <v>1228</v>
      </c>
      <c r="D134" s="5" t="s">
        <v>1206</v>
      </c>
      <c r="E134" s="5" t="s">
        <v>1602</v>
      </c>
    </row>
    <row r="135" spans="1:5" x14ac:dyDescent="0.25">
      <c r="A135" s="5" t="s">
        <v>1603</v>
      </c>
      <c r="B135" s="5" t="s">
        <v>1604</v>
      </c>
      <c r="C135" s="5" t="s">
        <v>1238</v>
      </c>
      <c r="D135" s="5" t="s">
        <v>1216</v>
      </c>
      <c r="E135" s="5" t="s">
        <v>1605</v>
      </c>
    </row>
    <row r="136" spans="1:5" x14ac:dyDescent="0.25">
      <c r="A136" s="5" t="s">
        <v>1606</v>
      </c>
      <c r="B136" s="5" t="s">
        <v>1607</v>
      </c>
      <c r="C136" s="5" t="s">
        <v>1220</v>
      </c>
      <c r="D136" s="5" t="s">
        <v>1221</v>
      </c>
      <c r="E136" s="5" t="s">
        <v>1608</v>
      </c>
    </row>
    <row r="137" spans="1:5" x14ac:dyDescent="0.25">
      <c r="A137" s="5" t="s">
        <v>1609</v>
      </c>
      <c r="B137" s="5" t="s">
        <v>1610</v>
      </c>
      <c r="C137" s="5" t="s">
        <v>1238</v>
      </c>
      <c r="D137" s="5" t="s">
        <v>1216</v>
      </c>
      <c r="E137" s="5" t="s">
        <v>1611</v>
      </c>
    </row>
    <row r="138" spans="1:5" x14ac:dyDescent="0.25">
      <c r="A138" s="5" t="s">
        <v>1612</v>
      </c>
      <c r="B138" s="5" t="s">
        <v>1613</v>
      </c>
      <c r="C138" s="5" t="s">
        <v>1238</v>
      </c>
      <c r="D138" s="5" t="s">
        <v>1206</v>
      </c>
      <c r="E138" s="5" t="s">
        <v>1614</v>
      </c>
    </row>
    <row r="139" spans="1:5" x14ac:dyDescent="0.25">
      <c r="A139" s="5" t="s">
        <v>1615</v>
      </c>
      <c r="B139" s="5" t="s">
        <v>1616</v>
      </c>
      <c r="C139" s="5" t="s">
        <v>1215</v>
      </c>
      <c r="D139" s="5" t="s">
        <v>1211</v>
      </c>
      <c r="E139" s="5" t="s">
        <v>1617</v>
      </c>
    </row>
    <row r="140" spans="1:5" x14ac:dyDescent="0.25">
      <c r="A140" s="5" t="s">
        <v>1618</v>
      </c>
      <c r="B140" s="5" t="s">
        <v>1619</v>
      </c>
      <c r="C140" s="5" t="s">
        <v>1215</v>
      </c>
      <c r="D140" s="5" t="s">
        <v>1216</v>
      </c>
      <c r="E140" s="5" t="s">
        <v>1620</v>
      </c>
    </row>
    <row r="141" spans="1:5" x14ac:dyDescent="0.25">
      <c r="A141" s="5" t="s">
        <v>1621</v>
      </c>
      <c r="B141" s="5" t="s">
        <v>1622</v>
      </c>
      <c r="C141" s="5" t="s">
        <v>1215</v>
      </c>
      <c r="D141" s="5" t="s">
        <v>1221</v>
      </c>
      <c r="E141" s="5" t="s">
        <v>1623</v>
      </c>
    </row>
    <row r="142" spans="1:5" x14ac:dyDescent="0.25">
      <c r="A142" s="5" t="s">
        <v>1624</v>
      </c>
      <c r="B142" s="5" t="s">
        <v>1625</v>
      </c>
      <c r="C142" s="5" t="s">
        <v>1215</v>
      </c>
      <c r="D142" s="5" t="s">
        <v>1211</v>
      </c>
      <c r="E142" s="5" t="s">
        <v>1626</v>
      </c>
    </row>
    <row r="143" spans="1:5" x14ac:dyDescent="0.25">
      <c r="A143" s="5" t="s">
        <v>1627</v>
      </c>
      <c r="B143" s="5" t="s">
        <v>1628</v>
      </c>
      <c r="C143" s="5" t="s">
        <v>1238</v>
      </c>
      <c r="D143" s="5" t="s">
        <v>1221</v>
      </c>
      <c r="E143" s="5" t="s">
        <v>1629</v>
      </c>
    </row>
    <row r="144" spans="1:5" x14ac:dyDescent="0.25">
      <c r="A144" s="5" t="s">
        <v>1630</v>
      </c>
      <c r="B144" s="5" t="s">
        <v>1631</v>
      </c>
      <c r="C144" s="5" t="s">
        <v>1215</v>
      </c>
      <c r="D144" s="5" t="s">
        <v>1221</v>
      </c>
      <c r="E144" s="5" t="s">
        <v>1632</v>
      </c>
    </row>
    <row r="145" spans="1:5" x14ac:dyDescent="0.25">
      <c r="A145" s="5" t="s">
        <v>1633</v>
      </c>
      <c r="B145" s="5" t="s">
        <v>1634</v>
      </c>
      <c r="C145" s="5" t="s">
        <v>1238</v>
      </c>
      <c r="D145" s="5" t="s">
        <v>1206</v>
      </c>
      <c r="E145" s="5" t="s">
        <v>1635</v>
      </c>
    </row>
    <row r="146" spans="1:5" x14ac:dyDescent="0.25">
      <c r="A146" s="5" t="s">
        <v>1636</v>
      </c>
      <c r="B146" s="5" t="s">
        <v>1637</v>
      </c>
      <c r="C146" s="5" t="s">
        <v>1215</v>
      </c>
      <c r="D146" s="5" t="s">
        <v>1211</v>
      </c>
      <c r="E146" s="5" t="s">
        <v>1638</v>
      </c>
    </row>
    <row r="147" spans="1:5" x14ac:dyDescent="0.25">
      <c r="A147" s="5" t="s">
        <v>1639</v>
      </c>
      <c r="B147" s="5" t="s">
        <v>1640</v>
      </c>
      <c r="C147" s="5" t="s">
        <v>1215</v>
      </c>
      <c r="D147" s="5" t="s">
        <v>1216</v>
      </c>
      <c r="E147" s="5" t="s">
        <v>1641</v>
      </c>
    </row>
    <row r="148" spans="1:5" x14ac:dyDescent="0.25">
      <c r="A148" s="5" t="s">
        <v>1642</v>
      </c>
      <c r="B148" s="5" t="s">
        <v>1643</v>
      </c>
      <c r="C148" s="5" t="s">
        <v>1205</v>
      </c>
      <c r="D148" s="5" t="s">
        <v>1216</v>
      </c>
      <c r="E148" s="5" t="s">
        <v>1644</v>
      </c>
    </row>
    <row r="149" spans="1:5" x14ac:dyDescent="0.25">
      <c r="A149" s="5" t="s">
        <v>1645</v>
      </c>
      <c r="B149" s="5" t="s">
        <v>1646</v>
      </c>
      <c r="C149" s="5" t="s">
        <v>1220</v>
      </c>
      <c r="D149" s="5" t="s">
        <v>1206</v>
      </c>
      <c r="E149" s="5" t="s">
        <v>1647</v>
      </c>
    </row>
    <row r="150" spans="1:5" x14ac:dyDescent="0.25">
      <c r="A150" s="5" t="s">
        <v>1648</v>
      </c>
      <c r="B150" s="5" t="s">
        <v>1649</v>
      </c>
      <c r="C150" s="5" t="s">
        <v>1220</v>
      </c>
      <c r="D150" s="5" t="s">
        <v>1206</v>
      </c>
      <c r="E150" s="5" t="s">
        <v>1650</v>
      </c>
    </row>
    <row r="151" spans="1:5" x14ac:dyDescent="0.25">
      <c r="A151" s="5" t="s">
        <v>1651</v>
      </c>
      <c r="B151" s="5" t="s">
        <v>1652</v>
      </c>
      <c r="C151" s="5" t="s">
        <v>1210</v>
      </c>
      <c r="D151" s="5" t="s">
        <v>1211</v>
      </c>
      <c r="E151" s="5" t="s">
        <v>1653</v>
      </c>
    </row>
    <row r="152" spans="1:5" x14ac:dyDescent="0.25">
      <c r="A152" s="5" t="s">
        <v>1654</v>
      </c>
      <c r="B152" s="5" t="s">
        <v>1655</v>
      </c>
      <c r="C152" s="5" t="s">
        <v>1238</v>
      </c>
      <c r="D152" s="5" t="s">
        <v>1221</v>
      </c>
      <c r="E152" s="5" t="s">
        <v>1656</v>
      </c>
    </row>
    <row r="153" spans="1:5" x14ac:dyDescent="0.25">
      <c r="A153" s="5" t="s">
        <v>1657</v>
      </c>
      <c r="B153" s="5" t="s">
        <v>1658</v>
      </c>
      <c r="C153" s="5" t="s">
        <v>1238</v>
      </c>
      <c r="D153" s="5" t="s">
        <v>1206</v>
      </c>
      <c r="E153" s="5" t="s">
        <v>1659</v>
      </c>
    </row>
    <row r="154" spans="1:5" x14ac:dyDescent="0.25">
      <c r="A154" s="5" t="s">
        <v>1660</v>
      </c>
      <c r="B154" s="5" t="s">
        <v>1661</v>
      </c>
      <c r="C154" s="5" t="s">
        <v>1228</v>
      </c>
      <c r="D154" s="5" t="s">
        <v>1206</v>
      </c>
      <c r="E154" s="5" t="s">
        <v>1662</v>
      </c>
    </row>
    <row r="155" spans="1:5" x14ac:dyDescent="0.25">
      <c r="A155" s="5" t="s">
        <v>1663</v>
      </c>
      <c r="B155" s="5" t="s">
        <v>1664</v>
      </c>
      <c r="C155" s="5" t="s">
        <v>1210</v>
      </c>
      <c r="D155" s="5" t="s">
        <v>1216</v>
      </c>
      <c r="E155" s="5" t="s">
        <v>1665</v>
      </c>
    </row>
    <row r="156" spans="1:5" x14ac:dyDescent="0.25">
      <c r="A156" s="5" t="s">
        <v>1666</v>
      </c>
      <c r="B156" s="5" t="s">
        <v>1667</v>
      </c>
      <c r="C156" s="5" t="s">
        <v>1205</v>
      </c>
      <c r="D156" s="5" t="s">
        <v>1206</v>
      </c>
      <c r="E156" s="5" t="s">
        <v>1668</v>
      </c>
    </row>
    <row r="157" spans="1:5" x14ac:dyDescent="0.25">
      <c r="A157" s="5" t="s">
        <v>1669</v>
      </c>
      <c r="B157" s="5" t="s">
        <v>1670</v>
      </c>
      <c r="C157" s="5" t="s">
        <v>1205</v>
      </c>
      <c r="D157" s="5" t="s">
        <v>1221</v>
      </c>
      <c r="E157" s="5" t="s">
        <v>1671</v>
      </c>
    </row>
    <row r="158" spans="1:5" x14ac:dyDescent="0.25">
      <c r="A158" s="5" t="s">
        <v>1672</v>
      </c>
      <c r="B158" s="5" t="s">
        <v>1673</v>
      </c>
      <c r="C158" s="5" t="s">
        <v>1238</v>
      </c>
      <c r="D158" s="5" t="s">
        <v>1216</v>
      </c>
      <c r="E158" s="5" t="s">
        <v>1674</v>
      </c>
    </row>
    <row r="159" spans="1:5" x14ac:dyDescent="0.25">
      <c r="A159" s="5" t="s">
        <v>1675</v>
      </c>
      <c r="B159" s="5" t="s">
        <v>1676</v>
      </c>
      <c r="C159" s="5" t="s">
        <v>1238</v>
      </c>
      <c r="D159" s="5" t="s">
        <v>1206</v>
      </c>
      <c r="E159" s="5" t="s">
        <v>1677</v>
      </c>
    </row>
    <row r="160" spans="1:5" x14ac:dyDescent="0.25">
      <c r="A160" s="5" t="s">
        <v>1678</v>
      </c>
      <c r="B160" s="5" t="s">
        <v>1679</v>
      </c>
      <c r="C160" s="5" t="s">
        <v>1238</v>
      </c>
      <c r="D160" s="5" t="s">
        <v>1216</v>
      </c>
      <c r="E160" s="5" t="s">
        <v>1680</v>
      </c>
    </row>
    <row r="161" spans="1:5" x14ac:dyDescent="0.25">
      <c r="A161" s="5" t="s">
        <v>1681</v>
      </c>
      <c r="B161" s="5" t="s">
        <v>1682</v>
      </c>
      <c r="C161" s="5" t="s">
        <v>1220</v>
      </c>
      <c r="D161" s="5" t="s">
        <v>1206</v>
      </c>
      <c r="E161" s="5" t="s">
        <v>1683</v>
      </c>
    </row>
    <row r="162" spans="1:5" x14ac:dyDescent="0.25">
      <c r="A162" s="5" t="s">
        <v>1684</v>
      </c>
      <c r="B162" s="5" t="s">
        <v>1685</v>
      </c>
      <c r="C162" s="5" t="s">
        <v>1205</v>
      </c>
      <c r="D162" s="5" t="s">
        <v>1206</v>
      </c>
      <c r="E162" s="5" t="s">
        <v>1686</v>
      </c>
    </row>
    <row r="163" spans="1:5" x14ac:dyDescent="0.25">
      <c r="A163" s="5" t="s">
        <v>1687</v>
      </c>
      <c r="B163" s="5" t="s">
        <v>1688</v>
      </c>
      <c r="C163" s="5" t="s">
        <v>1238</v>
      </c>
      <c r="D163" s="5" t="s">
        <v>1211</v>
      </c>
      <c r="E163" s="5" t="s">
        <v>1689</v>
      </c>
    </row>
    <row r="164" spans="1:5" x14ac:dyDescent="0.25">
      <c r="A164" s="5" t="s">
        <v>1690</v>
      </c>
      <c r="B164" s="5" t="s">
        <v>1691</v>
      </c>
      <c r="C164" s="5" t="s">
        <v>1220</v>
      </c>
      <c r="D164" s="5" t="s">
        <v>1206</v>
      </c>
      <c r="E164" s="5" t="s">
        <v>1692</v>
      </c>
    </row>
    <row r="165" spans="1:5" x14ac:dyDescent="0.25">
      <c r="A165" s="5" t="s">
        <v>1693</v>
      </c>
      <c r="B165" s="5" t="s">
        <v>1694</v>
      </c>
      <c r="C165" s="5" t="s">
        <v>1205</v>
      </c>
      <c r="D165" s="5" t="s">
        <v>1221</v>
      </c>
      <c r="E165" s="5" t="s">
        <v>1695</v>
      </c>
    </row>
    <row r="166" spans="1:5" x14ac:dyDescent="0.25">
      <c r="A166" s="5" t="s">
        <v>1696</v>
      </c>
      <c r="B166" s="5" t="s">
        <v>1697</v>
      </c>
      <c r="C166" s="5" t="s">
        <v>1228</v>
      </c>
      <c r="D166" s="5" t="s">
        <v>1216</v>
      </c>
      <c r="E166" s="5" t="s">
        <v>1698</v>
      </c>
    </row>
    <row r="167" spans="1:5" x14ac:dyDescent="0.25">
      <c r="A167" s="5" t="s">
        <v>1699</v>
      </c>
      <c r="B167" s="5" t="s">
        <v>1700</v>
      </c>
      <c r="C167" s="5" t="s">
        <v>1238</v>
      </c>
      <c r="D167" s="5" t="s">
        <v>1206</v>
      </c>
      <c r="E167" s="5" t="s">
        <v>1701</v>
      </c>
    </row>
    <row r="168" spans="1:5" x14ac:dyDescent="0.25">
      <c r="A168" s="5" t="s">
        <v>1702</v>
      </c>
      <c r="B168" s="5" t="s">
        <v>1703</v>
      </c>
      <c r="C168" s="5" t="s">
        <v>1228</v>
      </c>
      <c r="D168" s="5" t="s">
        <v>1206</v>
      </c>
      <c r="E168" s="5" t="s">
        <v>1704</v>
      </c>
    </row>
    <row r="169" spans="1:5" x14ac:dyDescent="0.25">
      <c r="A169" s="5" t="s">
        <v>1705</v>
      </c>
      <c r="B169" s="5" t="s">
        <v>1706</v>
      </c>
      <c r="C169" s="5" t="s">
        <v>1220</v>
      </c>
      <c r="D169" s="5" t="s">
        <v>1221</v>
      </c>
      <c r="E169" s="5" t="s">
        <v>1707</v>
      </c>
    </row>
    <row r="170" spans="1:5" x14ac:dyDescent="0.25">
      <c r="A170" s="5" t="s">
        <v>1708</v>
      </c>
      <c r="B170" s="5" t="s">
        <v>1709</v>
      </c>
      <c r="C170" s="5" t="s">
        <v>1220</v>
      </c>
      <c r="D170" s="5" t="s">
        <v>1221</v>
      </c>
      <c r="E170" s="5" t="s">
        <v>1710</v>
      </c>
    </row>
    <row r="171" spans="1:5" x14ac:dyDescent="0.25">
      <c r="A171" s="5" t="s">
        <v>1711</v>
      </c>
      <c r="B171" s="5" t="s">
        <v>1712</v>
      </c>
      <c r="C171" s="5" t="s">
        <v>1215</v>
      </c>
      <c r="D171" s="5" t="s">
        <v>1211</v>
      </c>
      <c r="E171" s="5" t="s">
        <v>1713</v>
      </c>
    </row>
    <row r="172" spans="1:5" x14ac:dyDescent="0.25">
      <c r="A172" s="5" t="s">
        <v>1714</v>
      </c>
      <c r="B172" s="5" t="s">
        <v>1715</v>
      </c>
      <c r="C172" s="5" t="s">
        <v>1228</v>
      </c>
      <c r="D172" s="5" t="s">
        <v>1206</v>
      </c>
      <c r="E172" s="5" t="s">
        <v>1716</v>
      </c>
    </row>
    <row r="173" spans="1:5" x14ac:dyDescent="0.25">
      <c r="A173" s="5" t="s">
        <v>1717</v>
      </c>
      <c r="B173" s="5" t="s">
        <v>1718</v>
      </c>
      <c r="C173" s="5" t="s">
        <v>1215</v>
      </c>
      <c r="D173" s="5" t="s">
        <v>1216</v>
      </c>
      <c r="E173" s="5" t="s">
        <v>1719</v>
      </c>
    </row>
    <row r="174" spans="1:5" x14ac:dyDescent="0.25">
      <c r="A174" s="5" t="s">
        <v>1720</v>
      </c>
      <c r="B174" s="5" t="s">
        <v>1721</v>
      </c>
      <c r="C174" s="5" t="s">
        <v>1215</v>
      </c>
      <c r="D174" s="5" t="s">
        <v>1211</v>
      </c>
      <c r="E174" s="5" t="s">
        <v>1722</v>
      </c>
    </row>
    <row r="175" spans="1:5" x14ac:dyDescent="0.25">
      <c r="A175" s="5" t="s">
        <v>1723</v>
      </c>
      <c r="B175" s="5" t="s">
        <v>1724</v>
      </c>
      <c r="C175" s="5" t="s">
        <v>1238</v>
      </c>
      <c r="D175" s="5" t="s">
        <v>1206</v>
      </c>
      <c r="E175" s="5" t="s">
        <v>1725</v>
      </c>
    </row>
    <row r="176" spans="1:5" x14ac:dyDescent="0.25">
      <c r="A176" s="5" t="s">
        <v>1726</v>
      </c>
      <c r="B176" s="5" t="s">
        <v>1727</v>
      </c>
      <c r="C176" s="5" t="s">
        <v>1238</v>
      </c>
      <c r="D176" s="5" t="s">
        <v>1216</v>
      </c>
      <c r="E176" s="5" t="s">
        <v>1728</v>
      </c>
    </row>
    <row r="177" spans="1:5" x14ac:dyDescent="0.25">
      <c r="A177" s="5" t="s">
        <v>1729</v>
      </c>
      <c r="B177" s="5" t="s">
        <v>1730</v>
      </c>
      <c r="C177" s="5" t="s">
        <v>1215</v>
      </c>
      <c r="D177" s="5" t="s">
        <v>1211</v>
      </c>
      <c r="E177" s="5" t="s">
        <v>1731</v>
      </c>
    </row>
    <row r="178" spans="1:5" x14ac:dyDescent="0.25">
      <c r="A178" s="5" t="s">
        <v>1732</v>
      </c>
      <c r="B178" s="5" t="s">
        <v>1733</v>
      </c>
      <c r="C178" s="5" t="s">
        <v>1205</v>
      </c>
      <c r="D178" s="5" t="s">
        <v>1216</v>
      </c>
      <c r="E178" s="5" t="s">
        <v>1734</v>
      </c>
    </row>
    <row r="179" spans="1:5" x14ac:dyDescent="0.25">
      <c r="A179" s="5" t="s">
        <v>1735</v>
      </c>
      <c r="B179" s="5" t="s">
        <v>1736</v>
      </c>
      <c r="C179" s="5" t="s">
        <v>1220</v>
      </c>
      <c r="D179" s="5" t="s">
        <v>1206</v>
      </c>
      <c r="E179" s="5" t="s">
        <v>1737</v>
      </c>
    </row>
    <row r="180" spans="1:5" x14ac:dyDescent="0.25">
      <c r="A180" s="5" t="s">
        <v>1738</v>
      </c>
      <c r="B180" s="5" t="s">
        <v>1739</v>
      </c>
      <c r="C180" s="5" t="s">
        <v>1215</v>
      </c>
      <c r="D180" s="5" t="s">
        <v>1211</v>
      </c>
      <c r="E180" s="5" t="s">
        <v>1740</v>
      </c>
    </row>
    <row r="181" spans="1:5" x14ac:dyDescent="0.25">
      <c r="A181" s="5" t="s">
        <v>1741</v>
      </c>
      <c r="B181" s="5" t="s">
        <v>1742</v>
      </c>
      <c r="C181" s="5" t="s">
        <v>1220</v>
      </c>
      <c r="D181" s="5" t="s">
        <v>1221</v>
      </c>
      <c r="E181" s="5" t="s">
        <v>1743</v>
      </c>
    </row>
    <row r="182" spans="1:5" x14ac:dyDescent="0.25">
      <c r="A182" s="5" t="s">
        <v>1744</v>
      </c>
      <c r="B182" s="5" t="s">
        <v>1745</v>
      </c>
      <c r="C182" s="5" t="s">
        <v>1215</v>
      </c>
      <c r="D182" s="5" t="s">
        <v>1211</v>
      </c>
      <c r="E182" s="5" t="s">
        <v>1746</v>
      </c>
    </row>
    <row r="183" spans="1:5" x14ac:dyDescent="0.25">
      <c r="A183" s="5" t="s">
        <v>1215</v>
      </c>
      <c r="B183" s="5" t="s">
        <v>1747</v>
      </c>
      <c r="C183" s="5" t="s">
        <v>1215</v>
      </c>
      <c r="D183" s="5" t="s">
        <v>112</v>
      </c>
      <c r="E183" s="5" t="s">
        <v>1748</v>
      </c>
    </row>
    <row r="184" spans="1:5" x14ac:dyDescent="0.25">
      <c r="A184" s="5" t="s">
        <v>1749</v>
      </c>
      <c r="B184" s="5" t="s">
        <v>1750</v>
      </c>
      <c r="C184" s="5" t="s">
        <v>1215</v>
      </c>
      <c r="D184" s="5" t="s">
        <v>1216</v>
      </c>
      <c r="E184" s="5" t="s">
        <v>1751</v>
      </c>
    </row>
    <row r="185" spans="1:5" x14ac:dyDescent="0.25">
      <c r="A185" s="5" t="s">
        <v>1752</v>
      </c>
      <c r="B185" s="5" t="s">
        <v>1753</v>
      </c>
      <c r="C185" s="5" t="s">
        <v>1205</v>
      </c>
      <c r="D185" s="5" t="s">
        <v>1221</v>
      </c>
      <c r="E185" s="5" t="s">
        <v>1754</v>
      </c>
    </row>
    <row r="186" spans="1:5" x14ac:dyDescent="0.25">
      <c r="A186" s="5" t="s">
        <v>1755</v>
      </c>
      <c r="B186" s="5" t="s">
        <v>1756</v>
      </c>
      <c r="C186" s="5" t="s">
        <v>1220</v>
      </c>
      <c r="D186" s="5" t="s">
        <v>1206</v>
      </c>
      <c r="E186" s="5" t="s">
        <v>1757</v>
      </c>
    </row>
    <row r="187" spans="1:5" x14ac:dyDescent="0.25">
      <c r="A187" s="5" t="s">
        <v>1758</v>
      </c>
      <c r="B187" s="5" t="s">
        <v>1759</v>
      </c>
      <c r="C187" s="5" t="s">
        <v>1220</v>
      </c>
      <c r="D187" s="5" t="s">
        <v>1206</v>
      </c>
      <c r="E187" s="5" t="s">
        <v>1760</v>
      </c>
    </row>
    <row r="188" spans="1:5" x14ac:dyDescent="0.25">
      <c r="A188" s="5" t="s">
        <v>1761</v>
      </c>
      <c r="B188" s="5" t="s">
        <v>1762</v>
      </c>
      <c r="C188" s="5" t="s">
        <v>1220</v>
      </c>
      <c r="D188" s="5" t="s">
        <v>1206</v>
      </c>
      <c r="E188" s="5" t="s">
        <v>1763</v>
      </c>
    </row>
    <row r="189" spans="1:5" x14ac:dyDescent="0.25">
      <c r="A189" s="5" t="s">
        <v>1764</v>
      </c>
      <c r="B189" s="5" t="s">
        <v>1765</v>
      </c>
      <c r="C189" s="5" t="s">
        <v>1215</v>
      </c>
      <c r="D189" s="5" t="s">
        <v>1216</v>
      </c>
      <c r="E189" s="5" t="s">
        <v>1766</v>
      </c>
    </row>
    <row r="190" spans="1:5" x14ac:dyDescent="0.25">
      <c r="A190" s="5" t="s">
        <v>1767</v>
      </c>
      <c r="B190" s="5" t="s">
        <v>1768</v>
      </c>
      <c r="C190" s="5" t="s">
        <v>1205</v>
      </c>
      <c r="D190" s="5" t="s">
        <v>1206</v>
      </c>
      <c r="E190" s="5" t="s">
        <v>1769</v>
      </c>
    </row>
    <row r="191" spans="1:5" x14ac:dyDescent="0.25">
      <c r="A191" s="5" t="s">
        <v>1770</v>
      </c>
      <c r="B191" s="5" t="s">
        <v>1771</v>
      </c>
      <c r="C191" s="5" t="s">
        <v>1215</v>
      </c>
      <c r="D191" s="5" t="s">
        <v>1206</v>
      </c>
      <c r="E191" s="5" t="s">
        <v>1772</v>
      </c>
    </row>
    <row r="192" spans="1:5" x14ac:dyDescent="0.25">
      <c r="A192" s="5" t="s">
        <v>1773</v>
      </c>
      <c r="B192" s="5" t="s">
        <v>1774</v>
      </c>
      <c r="C192" s="5" t="s">
        <v>1228</v>
      </c>
      <c r="D192" s="5" t="s">
        <v>1211</v>
      </c>
      <c r="E192" s="5" t="s">
        <v>1775</v>
      </c>
    </row>
    <row r="193" spans="1:5" x14ac:dyDescent="0.25">
      <c r="A193" s="5" t="s">
        <v>1776</v>
      </c>
      <c r="B193" s="5" t="s">
        <v>1777</v>
      </c>
      <c r="C193" s="5" t="s">
        <v>1205</v>
      </c>
      <c r="D193" s="5" t="s">
        <v>1206</v>
      </c>
      <c r="E193" s="5" t="s">
        <v>1778</v>
      </c>
    </row>
    <row r="194" spans="1:5" x14ac:dyDescent="0.25">
      <c r="A194" s="5" t="s">
        <v>1779</v>
      </c>
      <c r="B194" s="5" t="s">
        <v>1780</v>
      </c>
      <c r="C194" s="5" t="s">
        <v>1215</v>
      </c>
      <c r="D194" s="5" t="s">
        <v>1211</v>
      </c>
      <c r="E194" s="5" t="s">
        <v>1781</v>
      </c>
    </row>
    <row r="195" spans="1:5" x14ac:dyDescent="0.25">
      <c r="A195" s="5" t="s">
        <v>1782</v>
      </c>
      <c r="B195" s="5" t="s">
        <v>1783</v>
      </c>
      <c r="C195" s="5" t="s">
        <v>1215</v>
      </c>
      <c r="D195" s="5" t="s">
        <v>1211</v>
      </c>
      <c r="E195" s="5" t="s">
        <v>1784</v>
      </c>
    </row>
    <row r="196" spans="1:5" x14ac:dyDescent="0.25">
      <c r="A196" s="5" t="s">
        <v>1785</v>
      </c>
      <c r="B196" s="5" t="s">
        <v>1786</v>
      </c>
      <c r="C196" s="5" t="s">
        <v>1238</v>
      </c>
      <c r="D196" s="5" t="s">
        <v>1221</v>
      </c>
      <c r="E196" s="5" t="s">
        <v>1787</v>
      </c>
    </row>
    <row r="197" spans="1:5" x14ac:dyDescent="0.25">
      <c r="A197" s="5" t="s">
        <v>1788</v>
      </c>
      <c r="B197" s="5" t="s">
        <v>1789</v>
      </c>
      <c r="C197" s="5" t="s">
        <v>1220</v>
      </c>
      <c r="D197" s="5" t="s">
        <v>1211</v>
      </c>
      <c r="E197" s="5" t="s">
        <v>1790</v>
      </c>
    </row>
    <row r="198" spans="1:5" x14ac:dyDescent="0.25">
      <c r="A198" s="5" t="s">
        <v>1791</v>
      </c>
      <c r="B198" s="5" t="s">
        <v>1792</v>
      </c>
      <c r="C198" s="5" t="s">
        <v>1220</v>
      </c>
      <c r="D198" s="5" t="s">
        <v>1221</v>
      </c>
      <c r="E198" s="5" t="s">
        <v>1793</v>
      </c>
    </row>
    <row r="199" spans="1:5" x14ac:dyDescent="0.25">
      <c r="A199" s="5" t="s">
        <v>1794</v>
      </c>
      <c r="B199" s="5" t="s">
        <v>1795</v>
      </c>
      <c r="C199" s="5" t="s">
        <v>1238</v>
      </c>
      <c r="D199" s="5" t="s">
        <v>1216</v>
      </c>
      <c r="E199" s="5" t="s">
        <v>1796</v>
      </c>
    </row>
    <row r="200" spans="1:5" x14ac:dyDescent="0.25">
      <c r="A200" s="5" t="s">
        <v>1797</v>
      </c>
      <c r="B200" s="5" t="s">
        <v>1798</v>
      </c>
      <c r="C200" s="5" t="s">
        <v>1238</v>
      </c>
      <c r="D200" s="5" t="s">
        <v>1221</v>
      </c>
      <c r="E200" s="5" t="s">
        <v>1799</v>
      </c>
    </row>
    <row r="201" spans="1:5" x14ac:dyDescent="0.25">
      <c r="A201" s="5" t="s">
        <v>1800</v>
      </c>
      <c r="B201" s="5" t="s">
        <v>1801</v>
      </c>
      <c r="C201" s="5" t="s">
        <v>1205</v>
      </c>
      <c r="D201" s="5" t="s">
        <v>1206</v>
      </c>
      <c r="E201" s="5" t="s">
        <v>1802</v>
      </c>
    </row>
    <row r="202" spans="1:5" x14ac:dyDescent="0.25">
      <c r="A202" s="5" t="s">
        <v>1803</v>
      </c>
      <c r="B202" s="5" t="s">
        <v>1804</v>
      </c>
      <c r="C202" s="5" t="s">
        <v>1228</v>
      </c>
      <c r="D202" s="5" t="s">
        <v>1216</v>
      </c>
      <c r="E202" s="5" t="s">
        <v>1805</v>
      </c>
    </row>
    <row r="203" spans="1:5" x14ac:dyDescent="0.25">
      <c r="A203" s="5" t="s">
        <v>1806</v>
      </c>
      <c r="B203" s="5" t="s">
        <v>1807</v>
      </c>
      <c r="C203" s="5" t="s">
        <v>1220</v>
      </c>
      <c r="D203" s="5" t="s">
        <v>1221</v>
      </c>
      <c r="E203" s="5" t="s">
        <v>1808</v>
      </c>
    </row>
    <row r="204" spans="1:5" x14ac:dyDescent="0.25">
      <c r="A204" s="5" t="s">
        <v>1809</v>
      </c>
      <c r="B204" s="5" t="s">
        <v>1810</v>
      </c>
      <c r="C204" s="5" t="s">
        <v>1238</v>
      </c>
      <c r="D204" s="5" t="s">
        <v>1221</v>
      </c>
      <c r="E204" s="5" t="s">
        <v>1811</v>
      </c>
    </row>
    <row r="205" spans="1:5" x14ac:dyDescent="0.25">
      <c r="A205" s="5" t="s">
        <v>1812</v>
      </c>
      <c r="B205" s="5" t="s">
        <v>1813</v>
      </c>
      <c r="C205" s="5" t="s">
        <v>1238</v>
      </c>
      <c r="D205" s="5" t="s">
        <v>1206</v>
      </c>
      <c r="E205" s="5" t="s">
        <v>1814</v>
      </c>
    </row>
    <row r="206" spans="1:5" x14ac:dyDescent="0.25">
      <c r="A206" s="5" t="s">
        <v>1815</v>
      </c>
      <c r="B206" s="5" t="s">
        <v>1816</v>
      </c>
      <c r="C206" s="5" t="s">
        <v>1215</v>
      </c>
      <c r="D206" s="5" t="s">
        <v>1211</v>
      </c>
      <c r="E206" s="5" t="s">
        <v>1817</v>
      </c>
    </row>
    <row r="207" spans="1:5" x14ac:dyDescent="0.25">
      <c r="A207" s="5" t="s">
        <v>1818</v>
      </c>
      <c r="B207" s="5" t="s">
        <v>1819</v>
      </c>
      <c r="C207" s="5" t="s">
        <v>1215</v>
      </c>
      <c r="D207" s="5" t="s">
        <v>1211</v>
      </c>
      <c r="E207" s="5" t="s">
        <v>1820</v>
      </c>
    </row>
    <row r="208" spans="1:5" x14ac:dyDescent="0.25">
      <c r="A208" s="5" t="s">
        <v>1821</v>
      </c>
      <c r="B208" s="5" t="s">
        <v>1822</v>
      </c>
      <c r="C208" s="5" t="s">
        <v>1220</v>
      </c>
      <c r="D208" s="5" t="s">
        <v>1216</v>
      </c>
      <c r="E208" s="5" t="s">
        <v>1823</v>
      </c>
    </row>
    <row r="209" spans="1:5" x14ac:dyDescent="0.25">
      <c r="A209" s="5" t="s">
        <v>1824</v>
      </c>
      <c r="B209" s="5" t="s">
        <v>1825</v>
      </c>
      <c r="C209" s="5" t="s">
        <v>1205</v>
      </c>
      <c r="D209" s="5" t="s">
        <v>1206</v>
      </c>
      <c r="E209" s="5" t="s">
        <v>1826</v>
      </c>
    </row>
    <row r="210" spans="1:5" x14ac:dyDescent="0.25">
      <c r="A210" s="5" t="s">
        <v>1827</v>
      </c>
      <c r="B210" s="5" t="s">
        <v>1828</v>
      </c>
      <c r="C210" s="5" t="s">
        <v>1287</v>
      </c>
      <c r="D210" s="5" t="s">
        <v>1206</v>
      </c>
      <c r="E210" s="5" t="s">
        <v>1829</v>
      </c>
    </row>
    <row r="211" spans="1:5" x14ac:dyDescent="0.25">
      <c r="A211" s="5" t="s">
        <v>1830</v>
      </c>
      <c r="B211" s="5" t="s">
        <v>1831</v>
      </c>
      <c r="C211" s="5" t="s">
        <v>1220</v>
      </c>
      <c r="D211" s="5" t="s">
        <v>1216</v>
      </c>
      <c r="E211" s="5" t="s">
        <v>1832</v>
      </c>
    </row>
    <row r="212" spans="1:5" x14ac:dyDescent="0.25">
      <c r="A212" s="5" t="s">
        <v>1833</v>
      </c>
      <c r="B212" s="5" t="s">
        <v>1834</v>
      </c>
      <c r="C212" s="5" t="s">
        <v>1205</v>
      </c>
      <c r="D212" s="5" t="s">
        <v>1221</v>
      </c>
      <c r="E212" s="5" t="s">
        <v>1835</v>
      </c>
    </row>
    <row r="213" spans="1:5" x14ac:dyDescent="0.25">
      <c r="A213" s="5" t="s">
        <v>1836</v>
      </c>
      <c r="B213" s="5" t="s">
        <v>1837</v>
      </c>
      <c r="C213" s="5" t="s">
        <v>1205</v>
      </c>
      <c r="D213" s="5" t="s">
        <v>1221</v>
      </c>
      <c r="E213" s="5" t="s">
        <v>1838</v>
      </c>
    </row>
    <row r="214" spans="1:5" x14ac:dyDescent="0.25">
      <c r="A214" s="5" t="s">
        <v>1839</v>
      </c>
      <c r="B214" s="5" t="s">
        <v>1840</v>
      </c>
      <c r="C214" s="5" t="s">
        <v>1205</v>
      </c>
      <c r="D214" s="5" t="s">
        <v>1206</v>
      </c>
      <c r="E214" s="5" t="s">
        <v>1841</v>
      </c>
    </row>
    <row r="215" spans="1:5" x14ac:dyDescent="0.25">
      <c r="A215" s="5" t="s">
        <v>1842</v>
      </c>
      <c r="B215" s="5" t="s">
        <v>1843</v>
      </c>
      <c r="C215" s="5" t="s">
        <v>1205</v>
      </c>
      <c r="D215" s="5" t="s">
        <v>1206</v>
      </c>
      <c r="E215" s="5" t="s">
        <v>1844</v>
      </c>
    </row>
    <row r="216" spans="1:5" x14ac:dyDescent="0.25">
      <c r="A216" s="5" t="s">
        <v>1845</v>
      </c>
      <c r="B216" s="5" t="s">
        <v>1846</v>
      </c>
      <c r="C216" s="5" t="s">
        <v>1238</v>
      </c>
      <c r="D216" s="5" t="s">
        <v>1216</v>
      </c>
      <c r="E216" s="5" t="s">
        <v>1847</v>
      </c>
    </row>
    <row r="217" spans="1:5" x14ac:dyDescent="0.25">
      <c r="A217" s="5" t="s">
        <v>1848</v>
      </c>
      <c r="B217" s="5" t="s">
        <v>1849</v>
      </c>
      <c r="C217" s="5" t="s">
        <v>1238</v>
      </c>
      <c r="D217" s="5" t="s">
        <v>1216</v>
      </c>
      <c r="E217" s="5" t="s">
        <v>1850</v>
      </c>
    </row>
    <row r="218" spans="1:5" x14ac:dyDescent="0.25">
      <c r="A218" s="5" t="s">
        <v>1851</v>
      </c>
      <c r="B218" s="5" t="s">
        <v>1852</v>
      </c>
      <c r="C218" s="5" t="s">
        <v>1853</v>
      </c>
      <c r="D218" s="5" t="s">
        <v>1853</v>
      </c>
      <c r="E218" s="5" t="s">
        <v>1854</v>
      </c>
    </row>
    <row r="219" spans="1:5" x14ac:dyDescent="0.25">
      <c r="A219" s="5" t="s">
        <v>1855</v>
      </c>
      <c r="B219" s="5" t="s">
        <v>1856</v>
      </c>
      <c r="C219" s="5" t="s">
        <v>1853</v>
      </c>
      <c r="D219" s="5" t="s">
        <v>1853</v>
      </c>
      <c r="E219" s="5" t="s">
        <v>1857</v>
      </c>
    </row>
    <row r="220" spans="1:5" x14ac:dyDescent="0.25">
      <c r="A220" s="5" t="s">
        <v>1858</v>
      </c>
      <c r="B220" s="5" t="s">
        <v>1859</v>
      </c>
      <c r="C220" s="5" t="s">
        <v>1238</v>
      </c>
      <c r="D220" s="5" t="s">
        <v>1221</v>
      </c>
      <c r="E220" s="5" t="s">
        <v>1860</v>
      </c>
    </row>
    <row r="221" spans="1:5" x14ac:dyDescent="0.25">
      <c r="A221" s="5" t="s">
        <v>1861</v>
      </c>
      <c r="B221" s="5" t="s">
        <v>1862</v>
      </c>
      <c r="C221" s="5" t="s">
        <v>1220</v>
      </c>
      <c r="D221" s="5" t="s">
        <v>1216</v>
      </c>
      <c r="E221" s="5" t="s">
        <v>1863</v>
      </c>
    </row>
    <row r="222" spans="1:5" x14ac:dyDescent="0.25">
      <c r="A222" s="5" t="s">
        <v>1864</v>
      </c>
      <c r="B222" s="5" t="s">
        <v>1865</v>
      </c>
      <c r="C222" s="5" t="s">
        <v>1228</v>
      </c>
      <c r="D222" s="5" t="s">
        <v>1211</v>
      </c>
      <c r="E222" s="5" t="s">
        <v>1866</v>
      </c>
    </row>
    <row r="223" spans="1:5" x14ac:dyDescent="0.25">
      <c r="A223" s="5" t="s">
        <v>1867</v>
      </c>
      <c r="B223" s="5" t="s">
        <v>1868</v>
      </c>
      <c r="C223" s="5" t="s">
        <v>1215</v>
      </c>
      <c r="D223" s="5" t="s">
        <v>1221</v>
      </c>
      <c r="E223" s="5" t="s">
        <v>1869</v>
      </c>
    </row>
    <row r="224" spans="1:5" x14ac:dyDescent="0.25">
      <c r="A224" s="5" t="s">
        <v>1870</v>
      </c>
      <c r="B224" s="5" t="s">
        <v>1871</v>
      </c>
      <c r="C224" s="5" t="s">
        <v>1215</v>
      </c>
      <c r="D224" s="5" t="s">
        <v>1216</v>
      </c>
      <c r="E224" s="5" t="s">
        <v>1872</v>
      </c>
    </row>
    <row r="225" spans="1:5" x14ac:dyDescent="0.25">
      <c r="A225" s="5" t="s">
        <v>1873</v>
      </c>
      <c r="B225" s="5" t="s">
        <v>1874</v>
      </c>
      <c r="C225" s="5" t="s">
        <v>1215</v>
      </c>
      <c r="D225" s="5" t="s">
        <v>1211</v>
      </c>
      <c r="E225" s="5" t="s">
        <v>1875</v>
      </c>
    </row>
  </sheetData>
  <pageMargins left="0.75" right="0.75" top="1" bottom="1" header="0.5" footer="0.5"/>
  <headerFooter>
    <oddFooter>&amp;R_x000D_&amp;1#&amp;"Aptos"&amp;10&amp;K000000 Official Use Only</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23"/>
  <sheetViews>
    <sheetView workbookViewId="0">
      <pane xSplit="1" ySplit="3" topLeftCell="B4" activePane="bottomRight" state="frozen"/>
      <selection pane="topRight"/>
      <selection pane="bottomLeft"/>
      <selection pane="bottomRight"/>
    </sheetView>
  </sheetViews>
  <sheetFormatPr defaultRowHeight="15" x14ac:dyDescent="0.25"/>
  <cols>
    <col min="1" max="1" width="18" customWidth="1"/>
  </cols>
  <sheetData>
    <row r="1" spans="1:10" x14ac:dyDescent="0.25">
      <c r="A1" s="5" t="s">
        <v>1876</v>
      </c>
    </row>
    <row r="2" spans="1:10" ht="18" x14ac:dyDescent="0.25">
      <c r="A2" s="1" t="s">
        <v>1877</v>
      </c>
      <c r="B2" s="2"/>
      <c r="C2" s="2"/>
      <c r="D2" s="2"/>
      <c r="E2" s="2"/>
      <c r="F2" s="2"/>
      <c r="G2" s="2"/>
      <c r="H2" s="2"/>
      <c r="I2" s="2"/>
      <c r="J2" s="2"/>
    </row>
    <row r="3" spans="1:10" x14ac:dyDescent="0.25">
      <c r="A3" s="8" t="s">
        <v>1878</v>
      </c>
      <c r="B3" s="8" t="s">
        <v>1879</v>
      </c>
      <c r="C3" s="8" t="s">
        <v>1880</v>
      </c>
      <c r="D3" s="8" t="s">
        <v>1881</v>
      </c>
      <c r="E3" s="8" t="s">
        <v>1882</v>
      </c>
      <c r="F3" s="8" t="s">
        <v>1211</v>
      </c>
      <c r="G3" s="8" t="s">
        <v>1216</v>
      </c>
      <c r="H3" s="8" t="s">
        <v>1221</v>
      </c>
      <c r="I3" s="8" t="s">
        <v>1206</v>
      </c>
      <c r="J3" s="8" t="s">
        <v>1202</v>
      </c>
    </row>
    <row r="4" spans="1:10" x14ac:dyDescent="0.25">
      <c r="A4" s="5" t="s">
        <v>1883</v>
      </c>
      <c r="B4" s="5" t="s">
        <v>1884</v>
      </c>
      <c r="C4" s="5" t="s">
        <v>869</v>
      </c>
      <c r="D4" s="5" t="s">
        <v>908</v>
      </c>
      <c r="E4" s="5" t="s">
        <v>1885</v>
      </c>
      <c r="F4" s="5">
        <v>0</v>
      </c>
      <c r="G4" s="5">
        <v>0</v>
      </c>
      <c r="H4" s="5">
        <v>0</v>
      </c>
      <c r="I4" s="5">
        <v>0</v>
      </c>
      <c r="J4" s="5" t="s">
        <v>1886</v>
      </c>
    </row>
    <row r="5" spans="1:10" x14ac:dyDescent="0.25">
      <c r="A5" s="5" t="s">
        <v>1887</v>
      </c>
      <c r="B5" s="5" t="s">
        <v>1884</v>
      </c>
      <c r="C5" s="5" t="s">
        <v>871</v>
      </c>
      <c r="D5" s="5" t="s">
        <v>908</v>
      </c>
      <c r="E5" s="5" t="s">
        <v>1888</v>
      </c>
      <c r="F5" s="5">
        <v>0.5</v>
      </c>
      <c r="G5" s="5">
        <v>0.5</v>
      </c>
      <c r="H5" s="5">
        <v>0.5</v>
      </c>
      <c r="I5" s="5">
        <v>0.5</v>
      </c>
      <c r="J5" s="5" t="s">
        <v>1889</v>
      </c>
    </row>
    <row r="6" spans="1:10" x14ac:dyDescent="0.25">
      <c r="A6" s="5" t="s">
        <v>1890</v>
      </c>
      <c r="B6" s="5" t="s">
        <v>1884</v>
      </c>
      <c r="C6" s="5" t="s">
        <v>872</v>
      </c>
      <c r="D6" s="5" t="s">
        <v>908</v>
      </c>
      <c r="E6" s="5" t="s">
        <v>1891</v>
      </c>
      <c r="F6" s="5">
        <v>0.7</v>
      </c>
      <c r="G6" s="5">
        <v>0.7</v>
      </c>
      <c r="H6" s="5">
        <v>0.7</v>
      </c>
      <c r="I6" s="5">
        <v>0.7</v>
      </c>
      <c r="J6" s="5" t="s">
        <v>1892</v>
      </c>
    </row>
    <row r="7" spans="1:10" x14ac:dyDescent="0.25">
      <c r="A7" s="5" t="s">
        <v>1893</v>
      </c>
      <c r="B7" s="5" t="s">
        <v>1884</v>
      </c>
      <c r="C7" s="5" t="s">
        <v>873</v>
      </c>
      <c r="D7" s="5" t="s">
        <v>908</v>
      </c>
      <c r="E7" s="5" t="s">
        <v>1894</v>
      </c>
      <c r="F7" s="5">
        <v>0.6</v>
      </c>
      <c r="G7" s="5">
        <v>0.6</v>
      </c>
      <c r="H7" s="5">
        <v>0.6</v>
      </c>
      <c r="I7" s="5">
        <v>0.6</v>
      </c>
      <c r="J7" s="5" t="s">
        <v>1895</v>
      </c>
    </row>
    <row r="8" spans="1:10" x14ac:dyDescent="0.25">
      <c r="A8" s="5" t="s">
        <v>1896</v>
      </c>
      <c r="B8" s="5" t="s">
        <v>1884</v>
      </c>
      <c r="C8" s="5" t="s">
        <v>920</v>
      </c>
      <c r="D8" s="5" t="s">
        <v>908</v>
      </c>
      <c r="E8" s="5" t="s">
        <v>1897</v>
      </c>
      <c r="F8" s="5">
        <v>0.8</v>
      </c>
      <c r="G8" s="5">
        <v>0.8</v>
      </c>
      <c r="H8" s="5">
        <v>0.8</v>
      </c>
      <c r="I8" s="5">
        <v>0.8</v>
      </c>
      <c r="J8" s="5" t="s">
        <v>1898</v>
      </c>
    </row>
    <row r="9" spans="1:10" x14ac:dyDescent="0.25">
      <c r="A9" s="5" t="s">
        <v>1899</v>
      </c>
      <c r="B9" s="5" t="s">
        <v>1884</v>
      </c>
      <c r="C9" s="5" t="s">
        <v>877</v>
      </c>
      <c r="D9" s="5" t="s">
        <v>908</v>
      </c>
      <c r="E9" s="5" t="s">
        <v>1900</v>
      </c>
      <c r="F9" s="5">
        <v>0</v>
      </c>
      <c r="G9" s="5">
        <v>0</v>
      </c>
      <c r="H9" s="5">
        <v>0</v>
      </c>
      <c r="I9" s="5">
        <v>0</v>
      </c>
      <c r="J9" s="5" t="s">
        <v>1901</v>
      </c>
    </row>
    <row r="10" spans="1:10" x14ac:dyDescent="0.25">
      <c r="A10" s="5" t="s">
        <v>1902</v>
      </c>
      <c r="B10" s="5" t="s">
        <v>1884</v>
      </c>
      <c r="C10" s="5" t="s">
        <v>1903</v>
      </c>
      <c r="D10" s="5" t="s">
        <v>908</v>
      </c>
      <c r="E10" s="5" t="s">
        <v>1904</v>
      </c>
      <c r="F10" s="5">
        <v>1</v>
      </c>
      <c r="G10" s="5">
        <v>1</v>
      </c>
      <c r="H10" s="5">
        <v>1</v>
      </c>
      <c r="I10" s="5">
        <v>1</v>
      </c>
      <c r="J10" s="5" t="s">
        <v>1905</v>
      </c>
    </row>
    <row r="11" spans="1:10" x14ac:dyDescent="0.25">
      <c r="A11" s="5" t="s">
        <v>1906</v>
      </c>
      <c r="B11" s="5" t="s">
        <v>1884</v>
      </c>
      <c r="C11" s="5" t="s">
        <v>901</v>
      </c>
      <c r="D11" s="5" t="s">
        <v>908</v>
      </c>
      <c r="E11" s="5" t="s">
        <v>1907</v>
      </c>
      <c r="F11" s="5">
        <v>1.2</v>
      </c>
      <c r="G11" s="5">
        <v>1.2</v>
      </c>
      <c r="H11" s="5">
        <v>1.2</v>
      </c>
      <c r="I11" s="5">
        <v>1.2</v>
      </c>
      <c r="J11" s="5" t="s">
        <v>1908</v>
      </c>
    </row>
    <row r="12" spans="1:10" x14ac:dyDescent="0.25">
      <c r="A12" s="5" t="s">
        <v>1909</v>
      </c>
      <c r="B12" s="5" t="s">
        <v>1884</v>
      </c>
      <c r="C12" s="5" t="s">
        <v>869</v>
      </c>
      <c r="D12" s="5" t="s">
        <v>884</v>
      </c>
      <c r="E12" s="5" t="s">
        <v>1910</v>
      </c>
      <c r="F12" s="5">
        <v>0.3</v>
      </c>
      <c r="G12" s="5">
        <v>0.3</v>
      </c>
      <c r="H12" s="5">
        <v>0.3</v>
      </c>
      <c r="I12" s="5">
        <v>0.3</v>
      </c>
      <c r="J12" s="5" t="s">
        <v>1911</v>
      </c>
    </row>
    <row r="13" spans="1:10" x14ac:dyDescent="0.25">
      <c r="A13" s="5" t="s">
        <v>1912</v>
      </c>
      <c r="B13" s="5" t="s">
        <v>1884</v>
      </c>
      <c r="C13" s="5" t="s">
        <v>871</v>
      </c>
      <c r="D13" s="5" t="s">
        <v>884</v>
      </c>
      <c r="E13" s="5" t="s">
        <v>1913</v>
      </c>
      <c r="F13" s="5">
        <v>0.3</v>
      </c>
      <c r="G13" s="5">
        <v>0.3</v>
      </c>
      <c r="H13" s="5">
        <v>0.3</v>
      </c>
      <c r="I13" s="5">
        <v>0.3</v>
      </c>
      <c r="J13" s="5" t="s">
        <v>1914</v>
      </c>
    </row>
    <row r="14" spans="1:10" x14ac:dyDescent="0.25">
      <c r="A14" s="5" t="s">
        <v>1915</v>
      </c>
      <c r="B14" s="5" t="s">
        <v>1884</v>
      </c>
      <c r="C14" s="5" t="s">
        <v>872</v>
      </c>
      <c r="D14" s="5" t="s">
        <v>884</v>
      </c>
      <c r="E14" s="5" t="s">
        <v>1891</v>
      </c>
      <c r="F14" s="5">
        <v>0.5</v>
      </c>
      <c r="G14" s="5">
        <v>0.5</v>
      </c>
      <c r="H14" s="5">
        <v>0.5</v>
      </c>
      <c r="I14" s="5">
        <v>0.5</v>
      </c>
      <c r="J14" s="5" t="s">
        <v>1916</v>
      </c>
    </row>
    <row r="15" spans="1:10" x14ac:dyDescent="0.25">
      <c r="A15" s="5" t="s">
        <v>1917</v>
      </c>
      <c r="B15" s="5" t="s">
        <v>1884</v>
      </c>
      <c r="C15" s="5" t="s">
        <v>873</v>
      </c>
      <c r="D15" s="5" t="s">
        <v>884</v>
      </c>
      <c r="E15" s="5" t="s">
        <v>1894</v>
      </c>
      <c r="F15" s="5">
        <v>0.5</v>
      </c>
      <c r="G15" s="5">
        <v>0.5</v>
      </c>
      <c r="H15" s="5">
        <v>0.5</v>
      </c>
      <c r="I15" s="5">
        <v>0.5</v>
      </c>
      <c r="J15" s="5" t="s">
        <v>1918</v>
      </c>
    </row>
    <row r="16" spans="1:10" x14ac:dyDescent="0.25">
      <c r="A16" s="5" t="s">
        <v>1919</v>
      </c>
      <c r="B16" s="5" t="s">
        <v>1884</v>
      </c>
      <c r="C16" s="5" t="s">
        <v>920</v>
      </c>
      <c r="D16" s="5" t="s">
        <v>884</v>
      </c>
      <c r="E16" s="5" t="s">
        <v>1891</v>
      </c>
      <c r="F16" s="5">
        <v>0.5</v>
      </c>
      <c r="G16" s="5">
        <v>0.5</v>
      </c>
      <c r="H16" s="5">
        <v>0.5</v>
      </c>
      <c r="I16" s="5">
        <v>0.5</v>
      </c>
      <c r="J16" s="5" t="s">
        <v>1920</v>
      </c>
    </row>
    <row r="17" spans="1:10" x14ac:dyDescent="0.25">
      <c r="A17" s="5" t="s">
        <v>1921</v>
      </c>
      <c r="B17" s="5" t="s">
        <v>1884</v>
      </c>
      <c r="C17" s="5" t="s">
        <v>877</v>
      </c>
      <c r="D17" s="5" t="s">
        <v>884</v>
      </c>
      <c r="E17" s="5" t="s">
        <v>1894</v>
      </c>
      <c r="F17" s="5">
        <v>0.1</v>
      </c>
      <c r="G17" s="5">
        <v>0.1</v>
      </c>
      <c r="H17" s="5">
        <v>0.1</v>
      </c>
      <c r="I17" s="5">
        <v>0.1</v>
      </c>
      <c r="J17" s="5" t="s">
        <v>1922</v>
      </c>
    </row>
    <row r="18" spans="1:10" x14ac:dyDescent="0.25">
      <c r="A18" s="5" t="s">
        <v>1923</v>
      </c>
      <c r="B18" s="5" t="s">
        <v>1884</v>
      </c>
      <c r="C18" s="5" t="s">
        <v>1903</v>
      </c>
      <c r="D18" s="5" t="s">
        <v>884</v>
      </c>
      <c r="E18" s="5" t="s">
        <v>1904</v>
      </c>
      <c r="F18" s="5">
        <v>0.8</v>
      </c>
      <c r="G18" s="5">
        <v>0.8</v>
      </c>
      <c r="H18" s="5">
        <v>0.8</v>
      </c>
      <c r="I18" s="5">
        <v>0.8</v>
      </c>
      <c r="J18" s="5" t="s">
        <v>1924</v>
      </c>
    </row>
    <row r="19" spans="1:10" x14ac:dyDescent="0.25">
      <c r="A19" s="5" t="s">
        <v>1925</v>
      </c>
      <c r="B19" s="5" t="s">
        <v>1884</v>
      </c>
      <c r="C19" s="5" t="s">
        <v>901</v>
      </c>
      <c r="D19" s="5" t="s">
        <v>884</v>
      </c>
      <c r="E19" s="5" t="s">
        <v>1926</v>
      </c>
      <c r="F19" s="5">
        <v>0.8</v>
      </c>
      <c r="G19" s="5">
        <v>0.8</v>
      </c>
      <c r="H19" s="5">
        <v>0.8</v>
      </c>
      <c r="I19" s="5">
        <v>0.8</v>
      </c>
      <c r="J19" s="5" t="s">
        <v>1927</v>
      </c>
    </row>
    <row r="20" spans="1:10" x14ac:dyDescent="0.25">
      <c r="A20" s="5" t="s">
        <v>1928</v>
      </c>
      <c r="B20" s="5" t="s">
        <v>1884</v>
      </c>
      <c r="C20" s="5" t="s">
        <v>869</v>
      </c>
      <c r="D20" s="5" t="s">
        <v>900</v>
      </c>
      <c r="E20" s="5" t="s">
        <v>1929</v>
      </c>
      <c r="F20" s="5">
        <v>0.5</v>
      </c>
      <c r="G20" s="5">
        <v>0.5</v>
      </c>
      <c r="H20" s="5">
        <v>0.5</v>
      </c>
      <c r="I20" s="5">
        <v>0.5</v>
      </c>
      <c r="J20" s="5" t="s">
        <v>1930</v>
      </c>
    </row>
    <row r="21" spans="1:10" x14ac:dyDescent="0.25">
      <c r="A21" s="5" t="s">
        <v>1931</v>
      </c>
      <c r="B21" s="5" t="s">
        <v>1884</v>
      </c>
      <c r="C21" s="5" t="s">
        <v>871</v>
      </c>
      <c r="D21" s="5" t="s">
        <v>900</v>
      </c>
      <c r="E21" s="5" t="s">
        <v>1932</v>
      </c>
      <c r="F21" s="5">
        <v>1</v>
      </c>
      <c r="G21" s="5">
        <v>1</v>
      </c>
      <c r="H21" s="5">
        <v>1</v>
      </c>
      <c r="I21" s="5">
        <v>1</v>
      </c>
      <c r="J21" s="5" t="s">
        <v>1933</v>
      </c>
    </row>
    <row r="22" spans="1:10" x14ac:dyDescent="0.25">
      <c r="A22" s="5" t="s">
        <v>1934</v>
      </c>
      <c r="B22" s="5" t="s">
        <v>1884</v>
      </c>
      <c r="C22" s="5" t="s">
        <v>872</v>
      </c>
      <c r="D22" s="5" t="s">
        <v>900</v>
      </c>
      <c r="E22" s="5" t="s">
        <v>1891</v>
      </c>
      <c r="F22" s="5">
        <v>0.5</v>
      </c>
      <c r="G22" s="5">
        <v>0.5</v>
      </c>
      <c r="H22" s="5">
        <v>0.5</v>
      </c>
      <c r="I22" s="5">
        <v>0.5</v>
      </c>
      <c r="J22" s="5" t="s">
        <v>1935</v>
      </c>
    </row>
    <row r="23" spans="1:10" x14ac:dyDescent="0.25">
      <c r="A23" s="5" t="s">
        <v>1936</v>
      </c>
      <c r="B23" s="5" t="s">
        <v>1884</v>
      </c>
      <c r="C23" s="5" t="s">
        <v>873</v>
      </c>
      <c r="D23" s="5" t="s">
        <v>900</v>
      </c>
      <c r="E23" s="5" t="s">
        <v>1900</v>
      </c>
      <c r="F23" s="5">
        <v>0.5</v>
      </c>
      <c r="G23" s="5">
        <v>0.5</v>
      </c>
      <c r="H23" s="5">
        <v>0.5</v>
      </c>
      <c r="I23" s="5">
        <v>0.5</v>
      </c>
      <c r="J23" s="5" t="s">
        <v>1937</v>
      </c>
    </row>
    <row r="24" spans="1:10" x14ac:dyDescent="0.25">
      <c r="A24" s="5" t="s">
        <v>1938</v>
      </c>
      <c r="B24" s="5" t="s">
        <v>1884</v>
      </c>
      <c r="C24" s="5" t="s">
        <v>920</v>
      </c>
      <c r="D24" s="5" t="s">
        <v>900</v>
      </c>
      <c r="E24" s="5" t="s">
        <v>1939</v>
      </c>
      <c r="F24" s="5">
        <v>0.8</v>
      </c>
      <c r="G24" s="5">
        <v>0.8</v>
      </c>
      <c r="H24" s="5">
        <v>0.8</v>
      </c>
      <c r="I24" s="5">
        <v>0.8</v>
      </c>
      <c r="J24" s="5" t="s">
        <v>1940</v>
      </c>
    </row>
    <row r="25" spans="1:10" x14ac:dyDescent="0.25">
      <c r="A25" s="5" t="s">
        <v>1941</v>
      </c>
      <c r="B25" s="5" t="s">
        <v>1884</v>
      </c>
      <c r="C25" s="5" t="s">
        <v>877</v>
      </c>
      <c r="D25" s="5" t="s">
        <v>900</v>
      </c>
      <c r="E25" s="5" t="s">
        <v>1894</v>
      </c>
      <c r="F25" s="5">
        <v>0.1</v>
      </c>
      <c r="G25" s="5">
        <v>0.1</v>
      </c>
      <c r="H25" s="5">
        <v>0.1</v>
      </c>
      <c r="I25" s="5">
        <v>0.1</v>
      </c>
      <c r="J25" s="5" t="s">
        <v>1942</v>
      </c>
    </row>
    <row r="26" spans="1:10" x14ac:dyDescent="0.25">
      <c r="A26" s="5" t="s">
        <v>1943</v>
      </c>
      <c r="B26" s="5" t="s">
        <v>1884</v>
      </c>
      <c r="C26" s="5" t="s">
        <v>1903</v>
      </c>
      <c r="D26" s="5" t="s">
        <v>900</v>
      </c>
      <c r="E26" s="5" t="s">
        <v>1904</v>
      </c>
      <c r="F26" s="5">
        <v>0.8</v>
      </c>
      <c r="G26" s="5">
        <v>0.8</v>
      </c>
      <c r="H26" s="5">
        <v>0.8</v>
      </c>
      <c r="I26" s="5">
        <v>0.8</v>
      </c>
      <c r="J26" s="5" t="s">
        <v>1944</v>
      </c>
    </row>
    <row r="27" spans="1:10" x14ac:dyDescent="0.25">
      <c r="A27" s="5" t="s">
        <v>1945</v>
      </c>
      <c r="B27" s="5" t="s">
        <v>1884</v>
      </c>
      <c r="C27" s="5" t="s">
        <v>901</v>
      </c>
      <c r="D27" s="5" t="s">
        <v>900</v>
      </c>
      <c r="E27" s="5" t="s">
        <v>1946</v>
      </c>
      <c r="F27" s="5">
        <v>0.8</v>
      </c>
      <c r="G27" s="5">
        <v>0.8</v>
      </c>
      <c r="H27" s="5">
        <v>0.8</v>
      </c>
      <c r="I27" s="5">
        <v>0.8</v>
      </c>
      <c r="J27" s="5" t="s">
        <v>1947</v>
      </c>
    </row>
    <row r="28" spans="1:10" x14ac:dyDescent="0.25">
      <c r="A28" s="5" t="s">
        <v>1948</v>
      </c>
      <c r="B28" s="5" t="s">
        <v>1884</v>
      </c>
      <c r="C28" s="5" t="s">
        <v>869</v>
      </c>
      <c r="D28" s="5" t="s">
        <v>886</v>
      </c>
      <c r="E28" s="5" t="s">
        <v>1949</v>
      </c>
      <c r="F28" s="5">
        <v>0.7</v>
      </c>
      <c r="G28" s="5">
        <v>0.7</v>
      </c>
      <c r="H28" s="5">
        <v>0.7</v>
      </c>
      <c r="I28" s="5">
        <v>0.7</v>
      </c>
      <c r="J28" s="5" t="s">
        <v>1950</v>
      </c>
    </row>
    <row r="29" spans="1:10" x14ac:dyDescent="0.25">
      <c r="A29" s="5" t="s">
        <v>1951</v>
      </c>
      <c r="B29" s="5" t="s">
        <v>1884</v>
      </c>
      <c r="C29" s="5" t="s">
        <v>871</v>
      </c>
      <c r="D29" s="5" t="s">
        <v>886</v>
      </c>
      <c r="E29" s="5" t="s">
        <v>1952</v>
      </c>
      <c r="F29" s="5">
        <v>1</v>
      </c>
      <c r="G29" s="5">
        <v>1</v>
      </c>
      <c r="H29" s="5">
        <v>1</v>
      </c>
      <c r="I29" s="5">
        <v>1</v>
      </c>
      <c r="J29" s="5" t="s">
        <v>1953</v>
      </c>
    </row>
    <row r="30" spans="1:10" x14ac:dyDescent="0.25">
      <c r="A30" s="5" t="s">
        <v>1954</v>
      </c>
      <c r="B30" s="5" t="s">
        <v>1884</v>
      </c>
      <c r="C30" s="5" t="s">
        <v>872</v>
      </c>
      <c r="D30" s="5" t="s">
        <v>886</v>
      </c>
      <c r="E30" s="5" t="s">
        <v>1891</v>
      </c>
      <c r="F30" s="5">
        <v>0.5</v>
      </c>
      <c r="G30" s="5">
        <v>0.5</v>
      </c>
      <c r="H30" s="5">
        <v>0.5</v>
      </c>
      <c r="I30" s="5">
        <v>0.5</v>
      </c>
      <c r="J30" s="5" t="s">
        <v>1955</v>
      </c>
    </row>
    <row r="31" spans="1:10" x14ac:dyDescent="0.25">
      <c r="A31" s="5" t="s">
        <v>1956</v>
      </c>
      <c r="B31" s="5" t="s">
        <v>1884</v>
      </c>
      <c r="C31" s="5" t="s">
        <v>873</v>
      </c>
      <c r="D31" s="5" t="s">
        <v>886</v>
      </c>
      <c r="E31" s="5" t="s">
        <v>1900</v>
      </c>
      <c r="F31" s="5">
        <v>0.5</v>
      </c>
      <c r="G31" s="5">
        <v>0.5</v>
      </c>
      <c r="H31" s="5">
        <v>0.5</v>
      </c>
      <c r="I31" s="5">
        <v>0.5</v>
      </c>
      <c r="J31" s="5" t="s">
        <v>1957</v>
      </c>
    </row>
    <row r="32" spans="1:10" x14ac:dyDescent="0.25">
      <c r="A32" s="5" t="s">
        <v>1958</v>
      </c>
      <c r="B32" s="5" t="s">
        <v>1884</v>
      </c>
      <c r="C32" s="5" t="s">
        <v>920</v>
      </c>
      <c r="D32" s="5" t="s">
        <v>886</v>
      </c>
      <c r="E32" s="5" t="s">
        <v>1959</v>
      </c>
      <c r="F32" s="5">
        <v>1.2</v>
      </c>
      <c r="G32" s="5">
        <v>1.2</v>
      </c>
      <c r="H32" s="5">
        <v>1.2</v>
      </c>
      <c r="I32" s="5">
        <v>1.2</v>
      </c>
      <c r="J32" s="5" t="s">
        <v>1960</v>
      </c>
    </row>
    <row r="33" spans="1:10" x14ac:dyDescent="0.25">
      <c r="A33" s="5" t="s">
        <v>1961</v>
      </c>
      <c r="B33" s="5" t="s">
        <v>1884</v>
      </c>
      <c r="C33" s="5" t="s">
        <v>877</v>
      </c>
      <c r="D33" s="5" t="s">
        <v>886</v>
      </c>
      <c r="E33" s="5" t="s">
        <v>1894</v>
      </c>
      <c r="F33" s="5">
        <v>0.1</v>
      </c>
      <c r="G33" s="5">
        <v>0.1</v>
      </c>
      <c r="H33" s="5">
        <v>0.1</v>
      </c>
      <c r="I33" s="5">
        <v>0.1</v>
      </c>
      <c r="J33" s="5" t="s">
        <v>1962</v>
      </c>
    </row>
    <row r="34" spans="1:10" x14ac:dyDescent="0.25">
      <c r="A34" s="5" t="s">
        <v>1963</v>
      </c>
      <c r="B34" s="5" t="s">
        <v>1884</v>
      </c>
      <c r="C34" s="5" t="s">
        <v>1903</v>
      </c>
      <c r="D34" s="5" t="s">
        <v>886</v>
      </c>
      <c r="E34" s="5" t="s">
        <v>1904</v>
      </c>
      <c r="F34" s="5">
        <v>1</v>
      </c>
      <c r="G34" s="5">
        <v>1</v>
      </c>
      <c r="H34" s="5">
        <v>1</v>
      </c>
      <c r="I34" s="5">
        <v>1</v>
      </c>
      <c r="J34" s="5" t="s">
        <v>1964</v>
      </c>
    </row>
    <row r="35" spans="1:10" x14ac:dyDescent="0.25">
      <c r="A35" s="5" t="s">
        <v>1965</v>
      </c>
      <c r="B35" s="5" t="s">
        <v>1884</v>
      </c>
      <c r="C35" s="5" t="s">
        <v>901</v>
      </c>
      <c r="D35" s="5" t="s">
        <v>886</v>
      </c>
      <c r="E35" s="5" t="s">
        <v>1966</v>
      </c>
      <c r="F35" s="5">
        <v>1.1000000000000001</v>
      </c>
      <c r="G35" s="5">
        <v>1.1000000000000001</v>
      </c>
      <c r="H35" s="5">
        <v>1.1000000000000001</v>
      </c>
      <c r="I35" s="5">
        <v>1.1000000000000001</v>
      </c>
      <c r="J35" s="5" t="s">
        <v>1967</v>
      </c>
    </row>
    <row r="36" spans="1:10" x14ac:dyDescent="0.25">
      <c r="A36" s="5" t="s">
        <v>1968</v>
      </c>
      <c r="B36" s="5" t="s">
        <v>1969</v>
      </c>
      <c r="C36" s="5" t="s">
        <v>869</v>
      </c>
      <c r="D36" s="5" t="s">
        <v>908</v>
      </c>
      <c r="E36" s="5" t="s">
        <v>1970</v>
      </c>
      <c r="F36" s="5">
        <v>-0.3</v>
      </c>
      <c r="G36" s="5">
        <v>-0.3</v>
      </c>
      <c r="H36" s="5">
        <v>-0.3</v>
      </c>
      <c r="I36" s="5">
        <v>-0.2</v>
      </c>
      <c r="J36" s="5" t="s">
        <v>1971</v>
      </c>
    </row>
    <row r="37" spans="1:10" x14ac:dyDescent="0.25">
      <c r="A37" s="5" t="s">
        <v>1972</v>
      </c>
      <c r="B37" s="5" t="s">
        <v>1969</v>
      </c>
      <c r="C37" s="5" t="s">
        <v>871</v>
      </c>
      <c r="D37" s="5" t="s">
        <v>908</v>
      </c>
      <c r="E37" s="5" t="s">
        <v>1973</v>
      </c>
      <c r="F37" s="5">
        <v>-0.5</v>
      </c>
      <c r="G37" s="5">
        <v>-0.5</v>
      </c>
      <c r="H37" s="5">
        <v>-0.5</v>
      </c>
      <c r="I37" s="5">
        <v>-0.4</v>
      </c>
      <c r="J37" s="5" t="s">
        <v>1974</v>
      </c>
    </row>
    <row r="38" spans="1:10" x14ac:dyDescent="0.25">
      <c r="A38" s="5" t="s">
        <v>1975</v>
      </c>
      <c r="B38" s="5" t="s">
        <v>1969</v>
      </c>
      <c r="C38" s="5" t="s">
        <v>872</v>
      </c>
      <c r="D38" s="5" t="s">
        <v>908</v>
      </c>
      <c r="E38" s="5" t="s">
        <v>1976</v>
      </c>
      <c r="F38" s="5">
        <v>-0.4</v>
      </c>
      <c r="G38" s="5">
        <v>-0.4</v>
      </c>
      <c r="H38" s="5">
        <v>-0.4</v>
      </c>
      <c r="I38" s="5">
        <v>-0.3</v>
      </c>
      <c r="J38" s="5" t="s">
        <v>1977</v>
      </c>
    </row>
    <row r="39" spans="1:10" x14ac:dyDescent="0.25">
      <c r="A39" s="5" t="s">
        <v>1978</v>
      </c>
      <c r="B39" s="5" t="s">
        <v>1969</v>
      </c>
      <c r="C39" s="5" t="s">
        <v>873</v>
      </c>
      <c r="D39" s="5" t="s">
        <v>908</v>
      </c>
      <c r="E39" s="5" t="s">
        <v>1979</v>
      </c>
      <c r="F39" s="5">
        <v>-0.3</v>
      </c>
      <c r="G39" s="5">
        <v>-0.3</v>
      </c>
      <c r="H39" s="5">
        <v>-0.3</v>
      </c>
      <c r="I39" s="5">
        <v>-0.2</v>
      </c>
      <c r="J39" s="5" t="s">
        <v>1980</v>
      </c>
    </row>
    <row r="40" spans="1:10" x14ac:dyDescent="0.25">
      <c r="A40" s="5" t="s">
        <v>1981</v>
      </c>
      <c r="B40" s="5" t="s">
        <v>1969</v>
      </c>
      <c r="C40" s="5" t="s">
        <v>920</v>
      </c>
      <c r="D40" s="5" t="s">
        <v>908</v>
      </c>
      <c r="E40" s="5" t="s">
        <v>1982</v>
      </c>
      <c r="F40" s="5">
        <v>-0.3</v>
      </c>
      <c r="G40" s="5">
        <v>-0.3</v>
      </c>
      <c r="H40" s="5">
        <v>-0.3</v>
      </c>
      <c r="I40" s="5">
        <v>-0.2</v>
      </c>
      <c r="J40" s="5" t="s">
        <v>1983</v>
      </c>
    </row>
    <row r="41" spans="1:10" x14ac:dyDescent="0.25">
      <c r="A41" s="5" t="s">
        <v>1984</v>
      </c>
      <c r="B41" s="5" t="s">
        <v>1969</v>
      </c>
      <c r="C41" s="5" t="s">
        <v>877</v>
      </c>
      <c r="D41" s="5" t="s">
        <v>908</v>
      </c>
      <c r="E41" s="5" t="s">
        <v>1985</v>
      </c>
      <c r="F41" s="5">
        <v>-0.3</v>
      </c>
      <c r="G41" s="5">
        <v>-0.3</v>
      </c>
      <c r="H41" s="5">
        <v>-0.3</v>
      </c>
      <c r="I41" s="5">
        <v>-0.2</v>
      </c>
      <c r="J41" s="5" t="s">
        <v>1986</v>
      </c>
    </row>
    <row r="42" spans="1:10" x14ac:dyDescent="0.25">
      <c r="A42" s="5" t="s">
        <v>1987</v>
      </c>
      <c r="B42" s="5" t="s">
        <v>1969</v>
      </c>
      <c r="C42" s="5" t="s">
        <v>1903</v>
      </c>
      <c r="D42" s="5" t="s">
        <v>908</v>
      </c>
      <c r="E42" s="5" t="s">
        <v>1988</v>
      </c>
      <c r="F42" s="5">
        <v>-0.5</v>
      </c>
      <c r="G42" s="5">
        <v>-0.5</v>
      </c>
      <c r="H42" s="5">
        <v>-0.5</v>
      </c>
      <c r="I42" s="5">
        <v>-0.4</v>
      </c>
      <c r="J42" s="5" t="s">
        <v>1989</v>
      </c>
    </row>
    <row r="43" spans="1:10" x14ac:dyDescent="0.25">
      <c r="A43" s="5" t="s">
        <v>1990</v>
      </c>
      <c r="B43" s="5" t="s">
        <v>1969</v>
      </c>
      <c r="C43" s="5" t="s">
        <v>901</v>
      </c>
      <c r="D43" s="5" t="s">
        <v>908</v>
      </c>
      <c r="E43" s="5" t="s">
        <v>1991</v>
      </c>
      <c r="F43" s="5">
        <v>-0.2</v>
      </c>
      <c r="G43" s="5">
        <v>-0.2</v>
      </c>
      <c r="H43" s="5">
        <v>-0.2</v>
      </c>
      <c r="I43" s="5">
        <v>-0.1</v>
      </c>
      <c r="J43" s="5" t="s">
        <v>1992</v>
      </c>
    </row>
    <row r="44" spans="1:10" x14ac:dyDescent="0.25">
      <c r="A44" s="5" t="s">
        <v>1993</v>
      </c>
      <c r="B44" s="5" t="s">
        <v>1969</v>
      </c>
      <c r="C44" s="5" t="s">
        <v>869</v>
      </c>
      <c r="D44" s="5" t="s">
        <v>884</v>
      </c>
      <c r="E44" s="5" t="s">
        <v>1994</v>
      </c>
      <c r="F44" s="5">
        <v>-0.3</v>
      </c>
      <c r="G44" s="5">
        <v>-0.3</v>
      </c>
      <c r="H44" s="5">
        <v>-0.3</v>
      </c>
      <c r="I44" s="5">
        <v>-0.2</v>
      </c>
      <c r="J44" s="5" t="s">
        <v>1995</v>
      </c>
    </row>
    <row r="45" spans="1:10" x14ac:dyDescent="0.25">
      <c r="A45" s="5" t="s">
        <v>1996</v>
      </c>
      <c r="B45" s="5" t="s">
        <v>1969</v>
      </c>
      <c r="C45" s="5" t="s">
        <v>871</v>
      </c>
      <c r="D45" s="5" t="s">
        <v>884</v>
      </c>
      <c r="E45" s="5" t="s">
        <v>1997</v>
      </c>
      <c r="F45" s="5">
        <v>-0.4</v>
      </c>
      <c r="G45" s="5">
        <v>-0.4</v>
      </c>
      <c r="H45" s="5">
        <v>-0.4</v>
      </c>
      <c r="I45" s="5">
        <v>-0.3</v>
      </c>
      <c r="J45" s="5" t="s">
        <v>1998</v>
      </c>
    </row>
    <row r="46" spans="1:10" x14ac:dyDescent="0.25">
      <c r="A46" s="5" t="s">
        <v>1999</v>
      </c>
      <c r="B46" s="5" t="s">
        <v>1969</v>
      </c>
      <c r="C46" s="5" t="s">
        <v>872</v>
      </c>
      <c r="D46" s="5" t="s">
        <v>884</v>
      </c>
      <c r="E46" s="5" t="s">
        <v>1976</v>
      </c>
      <c r="F46" s="5">
        <v>-0.5</v>
      </c>
      <c r="G46" s="5">
        <v>-0.5</v>
      </c>
      <c r="H46" s="5">
        <v>-0.5</v>
      </c>
      <c r="I46" s="5">
        <v>-0.4</v>
      </c>
      <c r="J46" s="5" t="s">
        <v>2000</v>
      </c>
    </row>
    <row r="47" spans="1:10" x14ac:dyDescent="0.25">
      <c r="A47" s="5" t="s">
        <v>2001</v>
      </c>
      <c r="B47" s="5" t="s">
        <v>1969</v>
      </c>
      <c r="C47" s="5" t="s">
        <v>873</v>
      </c>
      <c r="D47" s="5" t="s">
        <v>884</v>
      </c>
      <c r="E47" s="5" t="s">
        <v>1979</v>
      </c>
      <c r="F47" s="5">
        <v>-0.3</v>
      </c>
      <c r="G47" s="5">
        <v>-0.3</v>
      </c>
      <c r="H47" s="5">
        <v>-0.3</v>
      </c>
      <c r="I47" s="5">
        <v>-0.2</v>
      </c>
      <c r="J47" s="5" t="s">
        <v>2002</v>
      </c>
    </row>
    <row r="48" spans="1:10" x14ac:dyDescent="0.25">
      <c r="A48" s="5" t="s">
        <v>2003</v>
      </c>
      <c r="B48" s="5" t="s">
        <v>1969</v>
      </c>
      <c r="C48" s="5" t="s">
        <v>920</v>
      </c>
      <c r="D48" s="5" t="s">
        <v>884</v>
      </c>
      <c r="E48" s="5" t="s">
        <v>1982</v>
      </c>
      <c r="F48" s="5">
        <v>-0.3</v>
      </c>
      <c r="G48" s="5">
        <v>-0.3</v>
      </c>
      <c r="H48" s="5">
        <v>-0.3</v>
      </c>
      <c r="I48" s="5">
        <v>-0.2</v>
      </c>
      <c r="J48" s="5" t="s">
        <v>2004</v>
      </c>
    </row>
    <row r="49" spans="1:10" x14ac:dyDescent="0.25">
      <c r="A49" s="5" t="s">
        <v>2005</v>
      </c>
      <c r="B49" s="5" t="s">
        <v>1969</v>
      </c>
      <c r="C49" s="5" t="s">
        <v>877</v>
      </c>
      <c r="D49" s="5" t="s">
        <v>884</v>
      </c>
      <c r="E49" s="5" t="s">
        <v>1985</v>
      </c>
      <c r="F49" s="5">
        <v>-0.3</v>
      </c>
      <c r="G49" s="5">
        <v>-0.3</v>
      </c>
      <c r="H49" s="5">
        <v>-0.3</v>
      </c>
      <c r="I49" s="5">
        <v>-0.2</v>
      </c>
      <c r="J49" s="5" t="s">
        <v>2006</v>
      </c>
    </row>
    <row r="50" spans="1:10" x14ac:dyDescent="0.25">
      <c r="A50" s="5" t="s">
        <v>2007</v>
      </c>
      <c r="B50" s="5" t="s">
        <v>1969</v>
      </c>
      <c r="C50" s="5" t="s">
        <v>1903</v>
      </c>
      <c r="D50" s="5" t="s">
        <v>884</v>
      </c>
      <c r="E50" s="5" t="s">
        <v>1988</v>
      </c>
      <c r="F50" s="5">
        <v>-0.5</v>
      </c>
      <c r="G50" s="5">
        <v>-0.5</v>
      </c>
      <c r="H50" s="5">
        <v>-0.5</v>
      </c>
      <c r="I50" s="5">
        <v>-0.4</v>
      </c>
      <c r="J50" s="5" t="s">
        <v>2008</v>
      </c>
    </row>
    <row r="51" spans="1:10" x14ac:dyDescent="0.25">
      <c r="A51" s="5" t="s">
        <v>2009</v>
      </c>
      <c r="B51" s="5" t="s">
        <v>1969</v>
      </c>
      <c r="C51" s="5" t="s">
        <v>901</v>
      </c>
      <c r="D51" s="5" t="s">
        <v>884</v>
      </c>
      <c r="E51" s="5" t="s">
        <v>2010</v>
      </c>
      <c r="F51" s="5">
        <v>-0.3</v>
      </c>
      <c r="G51" s="5">
        <v>-0.3</v>
      </c>
      <c r="H51" s="5">
        <v>-0.3</v>
      </c>
      <c r="I51" s="5">
        <v>-0.2</v>
      </c>
      <c r="J51" s="5" t="s">
        <v>2011</v>
      </c>
    </row>
    <row r="52" spans="1:10" x14ac:dyDescent="0.25">
      <c r="A52" s="5" t="s">
        <v>2012</v>
      </c>
      <c r="B52" s="5" t="s">
        <v>1969</v>
      </c>
      <c r="C52" s="5" t="s">
        <v>869</v>
      </c>
      <c r="D52" s="5" t="s">
        <v>900</v>
      </c>
      <c r="E52" s="5" t="s">
        <v>2013</v>
      </c>
      <c r="F52" s="5">
        <v>-0.3</v>
      </c>
      <c r="G52" s="5">
        <v>-0.3</v>
      </c>
      <c r="H52" s="5">
        <v>-0.3</v>
      </c>
      <c r="I52" s="5">
        <v>-0.2</v>
      </c>
      <c r="J52" s="5" t="s">
        <v>2014</v>
      </c>
    </row>
    <row r="53" spans="1:10" x14ac:dyDescent="0.25">
      <c r="A53" s="5" t="s">
        <v>2015</v>
      </c>
      <c r="B53" s="5" t="s">
        <v>1969</v>
      </c>
      <c r="C53" s="5" t="s">
        <v>871</v>
      </c>
      <c r="D53" s="5" t="s">
        <v>900</v>
      </c>
      <c r="E53" s="5" t="s">
        <v>2016</v>
      </c>
      <c r="F53" s="5">
        <v>-0.5</v>
      </c>
      <c r="G53" s="5">
        <v>-0.5</v>
      </c>
      <c r="H53" s="5">
        <v>-0.5</v>
      </c>
      <c r="I53" s="5">
        <v>-0.4</v>
      </c>
      <c r="J53" s="5" t="s">
        <v>2017</v>
      </c>
    </row>
    <row r="54" spans="1:10" x14ac:dyDescent="0.25">
      <c r="A54" s="5" t="s">
        <v>2018</v>
      </c>
      <c r="B54" s="5" t="s">
        <v>1969</v>
      </c>
      <c r="C54" s="5" t="s">
        <v>872</v>
      </c>
      <c r="D54" s="5" t="s">
        <v>900</v>
      </c>
      <c r="E54" s="5" t="s">
        <v>1976</v>
      </c>
      <c r="F54" s="5">
        <v>-0.4</v>
      </c>
      <c r="G54" s="5">
        <v>-0.4</v>
      </c>
      <c r="H54" s="5">
        <v>-0.4</v>
      </c>
      <c r="I54" s="5">
        <v>-0.3</v>
      </c>
      <c r="J54" s="5" t="s">
        <v>2019</v>
      </c>
    </row>
    <row r="55" spans="1:10" x14ac:dyDescent="0.25">
      <c r="A55" s="5" t="s">
        <v>2020</v>
      </c>
      <c r="B55" s="5" t="s">
        <v>1969</v>
      </c>
      <c r="C55" s="5" t="s">
        <v>873</v>
      </c>
      <c r="D55" s="5" t="s">
        <v>900</v>
      </c>
      <c r="E55" s="5" t="s">
        <v>1979</v>
      </c>
      <c r="F55" s="5">
        <v>-0.7</v>
      </c>
      <c r="G55" s="5">
        <v>-0.7</v>
      </c>
      <c r="H55" s="5">
        <v>-0.7</v>
      </c>
      <c r="I55" s="5">
        <v>-0.6</v>
      </c>
      <c r="J55" s="5" t="s">
        <v>2021</v>
      </c>
    </row>
    <row r="56" spans="1:10" x14ac:dyDescent="0.25">
      <c r="A56" s="5" t="s">
        <v>2022</v>
      </c>
      <c r="B56" s="5" t="s">
        <v>1969</v>
      </c>
      <c r="C56" s="5" t="s">
        <v>920</v>
      </c>
      <c r="D56" s="5" t="s">
        <v>900</v>
      </c>
      <c r="E56" s="5" t="s">
        <v>2023</v>
      </c>
      <c r="F56" s="5">
        <v>-0.4</v>
      </c>
      <c r="G56" s="5">
        <v>-0.4</v>
      </c>
      <c r="H56" s="5">
        <v>-0.4</v>
      </c>
      <c r="I56" s="5">
        <v>-0.3</v>
      </c>
      <c r="J56" s="5" t="s">
        <v>2024</v>
      </c>
    </row>
    <row r="57" spans="1:10" x14ac:dyDescent="0.25">
      <c r="A57" s="5" t="s">
        <v>2025</v>
      </c>
      <c r="B57" s="5" t="s">
        <v>1969</v>
      </c>
      <c r="C57" s="5" t="s">
        <v>877</v>
      </c>
      <c r="D57" s="5" t="s">
        <v>900</v>
      </c>
      <c r="E57" s="5" t="s">
        <v>1985</v>
      </c>
      <c r="F57" s="5">
        <v>-0.3</v>
      </c>
      <c r="G57" s="5">
        <v>-0.3</v>
      </c>
      <c r="H57" s="5">
        <v>-0.3</v>
      </c>
      <c r="I57" s="5">
        <v>-0.2</v>
      </c>
      <c r="J57" s="5" t="s">
        <v>2026</v>
      </c>
    </row>
    <row r="58" spans="1:10" x14ac:dyDescent="0.25">
      <c r="A58" s="5" t="s">
        <v>2027</v>
      </c>
      <c r="B58" s="5" t="s">
        <v>1969</v>
      </c>
      <c r="C58" s="5" t="s">
        <v>1903</v>
      </c>
      <c r="D58" s="5" t="s">
        <v>900</v>
      </c>
      <c r="E58" s="5" t="s">
        <v>1988</v>
      </c>
      <c r="F58" s="5">
        <v>-0.5</v>
      </c>
      <c r="G58" s="5">
        <v>-0.5</v>
      </c>
      <c r="H58" s="5">
        <v>-0.5</v>
      </c>
      <c r="I58" s="5">
        <v>-0.4</v>
      </c>
      <c r="J58" s="5" t="s">
        <v>2028</v>
      </c>
    </row>
    <row r="59" spans="1:10" x14ac:dyDescent="0.25">
      <c r="A59" s="5" t="s">
        <v>2029</v>
      </c>
      <c r="B59" s="5" t="s">
        <v>1969</v>
      </c>
      <c r="C59" s="5" t="s">
        <v>901</v>
      </c>
      <c r="D59" s="5" t="s">
        <v>900</v>
      </c>
      <c r="E59" s="5" t="s">
        <v>2030</v>
      </c>
      <c r="F59" s="5">
        <v>-0.3</v>
      </c>
      <c r="G59" s="5">
        <v>-0.3</v>
      </c>
      <c r="H59" s="5">
        <v>-0.3</v>
      </c>
      <c r="I59" s="5">
        <v>-0.2</v>
      </c>
      <c r="J59" s="5" t="s">
        <v>2031</v>
      </c>
    </row>
    <row r="60" spans="1:10" x14ac:dyDescent="0.25">
      <c r="A60" s="5" t="s">
        <v>2032</v>
      </c>
      <c r="B60" s="5" t="s">
        <v>1969</v>
      </c>
      <c r="C60" s="5" t="s">
        <v>869</v>
      </c>
      <c r="D60" s="5" t="s">
        <v>886</v>
      </c>
      <c r="E60" s="5" t="s">
        <v>2013</v>
      </c>
      <c r="F60" s="5">
        <v>-0.4</v>
      </c>
      <c r="G60" s="5">
        <v>-0.4</v>
      </c>
      <c r="H60" s="5">
        <v>-0.4</v>
      </c>
      <c r="I60" s="5">
        <v>-0.3</v>
      </c>
      <c r="J60" s="5" t="s">
        <v>2033</v>
      </c>
    </row>
    <row r="61" spans="1:10" x14ac:dyDescent="0.25">
      <c r="A61" s="5" t="s">
        <v>2034</v>
      </c>
      <c r="B61" s="5" t="s">
        <v>1969</v>
      </c>
      <c r="C61" s="5" t="s">
        <v>871</v>
      </c>
      <c r="D61" s="5" t="s">
        <v>886</v>
      </c>
      <c r="E61" s="5" t="s">
        <v>2016</v>
      </c>
      <c r="F61" s="5">
        <v>-0.6</v>
      </c>
      <c r="G61" s="5">
        <v>-0.6</v>
      </c>
      <c r="H61" s="5">
        <v>-0.6</v>
      </c>
      <c r="I61" s="5">
        <v>-0.5</v>
      </c>
      <c r="J61" s="5" t="s">
        <v>2035</v>
      </c>
    </row>
    <row r="62" spans="1:10" x14ac:dyDescent="0.25">
      <c r="A62" s="5" t="s">
        <v>2036</v>
      </c>
      <c r="B62" s="5" t="s">
        <v>1969</v>
      </c>
      <c r="C62" s="5" t="s">
        <v>872</v>
      </c>
      <c r="D62" s="5" t="s">
        <v>886</v>
      </c>
      <c r="E62" s="5" t="s">
        <v>1976</v>
      </c>
      <c r="F62" s="5">
        <v>-0.6</v>
      </c>
      <c r="G62" s="5">
        <v>-0.6</v>
      </c>
      <c r="H62" s="5">
        <v>-0.6</v>
      </c>
      <c r="I62" s="5">
        <v>-0.5</v>
      </c>
      <c r="J62" s="5" t="s">
        <v>2037</v>
      </c>
    </row>
    <row r="63" spans="1:10" x14ac:dyDescent="0.25">
      <c r="A63" s="5" t="s">
        <v>2038</v>
      </c>
      <c r="B63" s="5" t="s">
        <v>1969</v>
      </c>
      <c r="C63" s="5" t="s">
        <v>873</v>
      </c>
      <c r="D63" s="5" t="s">
        <v>886</v>
      </c>
      <c r="E63" s="5" t="s">
        <v>1979</v>
      </c>
      <c r="F63" s="5">
        <v>-0.5</v>
      </c>
      <c r="G63" s="5">
        <v>-0.5</v>
      </c>
      <c r="H63" s="5">
        <v>-0.5</v>
      </c>
      <c r="I63" s="5">
        <v>-0.4</v>
      </c>
      <c r="J63" s="5" t="s">
        <v>2039</v>
      </c>
    </row>
    <row r="64" spans="1:10" x14ac:dyDescent="0.25">
      <c r="A64" s="5" t="s">
        <v>2040</v>
      </c>
      <c r="B64" s="5" t="s">
        <v>1969</v>
      </c>
      <c r="C64" s="5" t="s">
        <v>920</v>
      </c>
      <c r="D64" s="5" t="s">
        <v>886</v>
      </c>
      <c r="E64" s="5" t="s">
        <v>2023</v>
      </c>
      <c r="F64" s="5">
        <v>-0.5</v>
      </c>
      <c r="G64" s="5">
        <v>-0.5</v>
      </c>
      <c r="H64" s="5">
        <v>-0.5</v>
      </c>
      <c r="I64" s="5">
        <v>-0.4</v>
      </c>
      <c r="J64" s="5" t="s">
        <v>2041</v>
      </c>
    </row>
    <row r="65" spans="1:10" x14ac:dyDescent="0.25">
      <c r="A65" s="5" t="s">
        <v>2042</v>
      </c>
      <c r="B65" s="5" t="s">
        <v>1969</v>
      </c>
      <c r="C65" s="5" t="s">
        <v>877</v>
      </c>
      <c r="D65" s="5" t="s">
        <v>886</v>
      </c>
      <c r="E65" s="5" t="s">
        <v>1985</v>
      </c>
      <c r="F65" s="5">
        <v>-0.4</v>
      </c>
      <c r="G65" s="5">
        <v>-0.4</v>
      </c>
      <c r="H65" s="5">
        <v>-0.4</v>
      </c>
      <c r="I65" s="5">
        <v>-0.3</v>
      </c>
      <c r="J65" s="5" t="s">
        <v>2043</v>
      </c>
    </row>
    <row r="66" spans="1:10" x14ac:dyDescent="0.25">
      <c r="A66" s="5" t="s">
        <v>2044</v>
      </c>
      <c r="B66" s="5" t="s">
        <v>1969</v>
      </c>
      <c r="C66" s="5" t="s">
        <v>1903</v>
      </c>
      <c r="D66" s="5" t="s">
        <v>886</v>
      </c>
      <c r="E66" s="5" t="s">
        <v>1988</v>
      </c>
      <c r="F66" s="5">
        <v>-0.7</v>
      </c>
      <c r="G66" s="5">
        <v>-0.7</v>
      </c>
      <c r="H66" s="5">
        <v>-0.7</v>
      </c>
      <c r="I66" s="5">
        <v>-0.6</v>
      </c>
      <c r="J66" s="5" t="s">
        <v>2045</v>
      </c>
    </row>
    <row r="67" spans="1:10" x14ac:dyDescent="0.25">
      <c r="A67" s="5" t="s">
        <v>2046</v>
      </c>
      <c r="B67" s="5" t="s">
        <v>1969</v>
      </c>
      <c r="C67" s="5" t="s">
        <v>901</v>
      </c>
      <c r="D67" s="5" t="s">
        <v>886</v>
      </c>
      <c r="E67" s="5" t="s">
        <v>2030</v>
      </c>
      <c r="F67" s="5">
        <v>-0.5</v>
      </c>
      <c r="G67" s="5">
        <v>-0.5</v>
      </c>
      <c r="H67" s="5">
        <v>-0.5</v>
      </c>
      <c r="I67" s="5">
        <v>-0.4</v>
      </c>
      <c r="J67" s="5" t="s">
        <v>2047</v>
      </c>
    </row>
    <row r="68" spans="1:10" x14ac:dyDescent="0.25">
      <c r="A68" s="5" t="s">
        <v>2048</v>
      </c>
      <c r="B68" s="5" t="s">
        <v>2049</v>
      </c>
      <c r="C68" s="5" t="s">
        <v>869</v>
      </c>
      <c r="D68" s="5" t="s">
        <v>908</v>
      </c>
      <c r="E68" s="5" t="s">
        <v>2050</v>
      </c>
      <c r="F68" s="5">
        <v>-0.4</v>
      </c>
      <c r="G68" s="5">
        <v>-0.4</v>
      </c>
      <c r="H68" s="5">
        <v>-0.4</v>
      </c>
      <c r="I68" s="5">
        <v>-0.4</v>
      </c>
      <c r="J68" s="5" t="s">
        <v>2051</v>
      </c>
    </row>
    <row r="69" spans="1:10" x14ac:dyDescent="0.25">
      <c r="A69" s="5" t="s">
        <v>2052</v>
      </c>
      <c r="B69" s="5" t="s">
        <v>2049</v>
      </c>
      <c r="C69" s="5" t="s">
        <v>871</v>
      </c>
      <c r="D69" s="5" t="s">
        <v>908</v>
      </c>
      <c r="E69" s="5" t="s">
        <v>2053</v>
      </c>
      <c r="F69" s="5">
        <v>-0.4</v>
      </c>
      <c r="G69" s="5">
        <v>-0.4</v>
      </c>
      <c r="H69" s="5">
        <v>-0.4</v>
      </c>
      <c r="I69" s="5">
        <v>-0.4</v>
      </c>
      <c r="J69" s="5" t="s">
        <v>2054</v>
      </c>
    </row>
    <row r="70" spans="1:10" x14ac:dyDescent="0.25">
      <c r="A70" s="5" t="s">
        <v>2055</v>
      </c>
      <c r="B70" s="5" t="s">
        <v>2049</v>
      </c>
      <c r="C70" s="5" t="s">
        <v>872</v>
      </c>
      <c r="D70" s="5" t="s">
        <v>908</v>
      </c>
      <c r="E70" s="5" t="s">
        <v>2056</v>
      </c>
      <c r="F70" s="5">
        <v>-0.4</v>
      </c>
      <c r="G70" s="5">
        <v>-0.4</v>
      </c>
      <c r="H70" s="5">
        <v>-0.4</v>
      </c>
      <c r="I70" s="5">
        <v>-0.4</v>
      </c>
      <c r="J70" s="5" t="s">
        <v>2057</v>
      </c>
    </row>
    <row r="71" spans="1:10" x14ac:dyDescent="0.25">
      <c r="A71" s="5" t="s">
        <v>2058</v>
      </c>
      <c r="B71" s="5" t="s">
        <v>2049</v>
      </c>
      <c r="C71" s="5" t="s">
        <v>873</v>
      </c>
      <c r="D71" s="5" t="s">
        <v>908</v>
      </c>
      <c r="E71" s="5" t="s">
        <v>2059</v>
      </c>
      <c r="F71" s="5">
        <v>-0.3</v>
      </c>
      <c r="G71" s="5">
        <v>-0.3</v>
      </c>
      <c r="H71" s="5">
        <v>-0.3</v>
      </c>
      <c r="I71" s="5">
        <v>-0.3</v>
      </c>
      <c r="J71" s="5" t="s">
        <v>2060</v>
      </c>
    </row>
    <row r="72" spans="1:10" x14ac:dyDescent="0.25">
      <c r="A72" s="5" t="s">
        <v>2061</v>
      </c>
      <c r="B72" s="5" t="s">
        <v>2049</v>
      </c>
      <c r="C72" s="5" t="s">
        <v>920</v>
      </c>
      <c r="D72" s="5" t="s">
        <v>908</v>
      </c>
      <c r="E72" s="5" t="s">
        <v>2062</v>
      </c>
      <c r="F72" s="5">
        <v>-0.4</v>
      </c>
      <c r="G72" s="5">
        <v>-0.4</v>
      </c>
      <c r="H72" s="5">
        <v>-0.4</v>
      </c>
      <c r="I72" s="5">
        <v>-0.4</v>
      </c>
      <c r="J72" s="5" t="s">
        <v>2063</v>
      </c>
    </row>
    <row r="73" spans="1:10" x14ac:dyDescent="0.25">
      <c r="A73" s="5" t="s">
        <v>2064</v>
      </c>
      <c r="B73" s="5" t="s">
        <v>2049</v>
      </c>
      <c r="C73" s="5" t="s">
        <v>877</v>
      </c>
      <c r="D73" s="5" t="s">
        <v>908</v>
      </c>
      <c r="E73" s="5" t="s">
        <v>2065</v>
      </c>
      <c r="F73" s="5">
        <v>-0.2</v>
      </c>
      <c r="G73" s="5">
        <v>-0.2</v>
      </c>
      <c r="H73" s="5">
        <v>-0.2</v>
      </c>
      <c r="I73" s="5">
        <v>-0.2</v>
      </c>
      <c r="J73" s="5" t="s">
        <v>2066</v>
      </c>
    </row>
    <row r="74" spans="1:10" x14ac:dyDescent="0.25">
      <c r="A74" s="5" t="s">
        <v>2067</v>
      </c>
      <c r="B74" s="5" t="s">
        <v>2049</v>
      </c>
      <c r="C74" s="5" t="s">
        <v>1903</v>
      </c>
      <c r="D74" s="5" t="s">
        <v>908</v>
      </c>
      <c r="E74" s="5" t="s">
        <v>1988</v>
      </c>
      <c r="F74" s="5">
        <v>-0.4</v>
      </c>
      <c r="G74" s="5">
        <v>-0.4</v>
      </c>
      <c r="H74" s="5">
        <v>-0.4</v>
      </c>
      <c r="I74" s="5">
        <v>-0.4</v>
      </c>
      <c r="J74" s="5" t="s">
        <v>2068</v>
      </c>
    </row>
    <row r="75" spans="1:10" x14ac:dyDescent="0.25">
      <c r="A75" s="5" t="s">
        <v>2069</v>
      </c>
      <c r="B75" s="5" t="s">
        <v>2049</v>
      </c>
      <c r="C75" s="5" t="s">
        <v>901</v>
      </c>
      <c r="D75" s="5" t="s">
        <v>908</v>
      </c>
      <c r="E75" s="5" t="s">
        <v>2070</v>
      </c>
      <c r="F75" s="5">
        <v>-0.2</v>
      </c>
      <c r="G75" s="5">
        <v>-0.2</v>
      </c>
      <c r="H75" s="5">
        <v>-0.2</v>
      </c>
      <c r="I75" s="5">
        <v>-0.2</v>
      </c>
      <c r="J75" s="5" t="s">
        <v>2071</v>
      </c>
    </row>
    <row r="76" spans="1:10" x14ac:dyDescent="0.25">
      <c r="A76" s="5" t="s">
        <v>2072</v>
      </c>
      <c r="B76" s="5" t="s">
        <v>2049</v>
      </c>
      <c r="C76" s="5" t="s">
        <v>869</v>
      </c>
      <c r="D76" s="5" t="s">
        <v>884</v>
      </c>
      <c r="E76" s="5" t="s">
        <v>2073</v>
      </c>
      <c r="F76" s="5">
        <v>-0.4</v>
      </c>
      <c r="G76" s="5">
        <v>-0.4</v>
      </c>
      <c r="H76" s="5">
        <v>-0.4</v>
      </c>
      <c r="I76" s="5">
        <v>-0.4</v>
      </c>
      <c r="J76" s="5" t="s">
        <v>2074</v>
      </c>
    </row>
    <row r="77" spans="1:10" x14ac:dyDescent="0.25">
      <c r="A77" s="5" t="s">
        <v>2075</v>
      </c>
      <c r="B77" s="5" t="s">
        <v>2049</v>
      </c>
      <c r="C77" s="5" t="s">
        <v>871</v>
      </c>
      <c r="D77" s="5" t="s">
        <v>884</v>
      </c>
      <c r="E77" s="5" t="s">
        <v>2076</v>
      </c>
      <c r="F77" s="5">
        <v>-0.5</v>
      </c>
      <c r="G77" s="5">
        <v>-0.5</v>
      </c>
      <c r="H77" s="5">
        <v>-0.5</v>
      </c>
      <c r="I77" s="5">
        <v>-0.5</v>
      </c>
      <c r="J77" s="5" t="s">
        <v>2077</v>
      </c>
    </row>
    <row r="78" spans="1:10" x14ac:dyDescent="0.25">
      <c r="A78" s="5" t="s">
        <v>2078</v>
      </c>
      <c r="B78" s="5" t="s">
        <v>2049</v>
      </c>
      <c r="C78" s="5" t="s">
        <v>872</v>
      </c>
      <c r="D78" s="5" t="s">
        <v>884</v>
      </c>
      <c r="E78" s="5" t="s">
        <v>2056</v>
      </c>
      <c r="F78" s="5">
        <v>-0.6</v>
      </c>
      <c r="G78" s="5">
        <v>-0.6</v>
      </c>
      <c r="H78" s="5">
        <v>-0.6</v>
      </c>
      <c r="I78" s="5">
        <v>-0.6</v>
      </c>
      <c r="J78" s="5" t="s">
        <v>2079</v>
      </c>
    </row>
    <row r="79" spans="1:10" x14ac:dyDescent="0.25">
      <c r="A79" s="5" t="s">
        <v>2080</v>
      </c>
      <c r="B79" s="5" t="s">
        <v>2049</v>
      </c>
      <c r="C79" s="5" t="s">
        <v>873</v>
      </c>
      <c r="D79" s="5" t="s">
        <v>884</v>
      </c>
      <c r="E79" s="5" t="s">
        <v>2059</v>
      </c>
      <c r="F79" s="5">
        <v>-0.3</v>
      </c>
      <c r="G79" s="5">
        <v>-0.3</v>
      </c>
      <c r="H79" s="5">
        <v>-0.3</v>
      </c>
      <c r="I79" s="5">
        <v>-0.3</v>
      </c>
      <c r="J79" s="5" t="s">
        <v>2081</v>
      </c>
    </row>
    <row r="80" spans="1:10" x14ac:dyDescent="0.25">
      <c r="A80" s="5" t="s">
        <v>2082</v>
      </c>
      <c r="B80" s="5" t="s">
        <v>2049</v>
      </c>
      <c r="C80" s="5" t="s">
        <v>920</v>
      </c>
      <c r="D80" s="5" t="s">
        <v>884</v>
      </c>
      <c r="E80" s="5" t="s">
        <v>2062</v>
      </c>
      <c r="F80" s="5">
        <v>-0.4</v>
      </c>
      <c r="G80" s="5">
        <v>-0.4</v>
      </c>
      <c r="H80" s="5">
        <v>-0.4</v>
      </c>
      <c r="I80" s="5">
        <v>-0.4</v>
      </c>
      <c r="J80" s="5" t="s">
        <v>2083</v>
      </c>
    </row>
    <row r="81" spans="1:10" x14ac:dyDescent="0.25">
      <c r="A81" s="5" t="s">
        <v>2084</v>
      </c>
      <c r="B81" s="5" t="s">
        <v>2049</v>
      </c>
      <c r="C81" s="5" t="s">
        <v>877</v>
      </c>
      <c r="D81" s="5" t="s">
        <v>884</v>
      </c>
      <c r="E81" s="5" t="s">
        <v>2065</v>
      </c>
      <c r="F81" s="5">
        <v>-0.2</v>
      </c>
      <c r="G81" s="5">
        <v>-0.2</v>
      </c>
      <c r="H81" s="5">
        <v>-0.2</v>
      </c>
      <c r="I81" s="5">
        <v>-0.2</v>
      </c>
      <c r="J81" s="5" t="s">
        <v>2085</v>
      </c>
    </row>
    <row r="82" spans="1:10" x14ac:dyDescent="0.25">
      <c r="A82" s="5" t="s">
        <v>2086</v>
      </c>
      <c r="B82" s="5" t="s">
        <v>2049</v>
      </c>
      <c r="C82" s="5" t="s">
        <v>1903</v>
      </c>
      <c r="D82" s="5" t="s">
        <v>884</v>
      </c>
      <c r="E82" s="5" t="s">
        <v>1988</v>
      </c>
      <c r="F82" s="5">
        <v>-0.4</v>
      </c>
      <c r="G82" s="5">
        <v>-0.4</v>
      </c>
      <c r="H82" s="5">
        <v>-0.4</v>
      </c>
      <c r="I82" s="5">
        <v>-0.4</v>
      </c>
      <c r="J82" s="5" t="s">
        <v>2087</v>
      </c>
    </row>
    <row r="83" spans="1:10" x14ac:dyDescent="0.25">
      <c r="A83" s="5" t="s">
        <v>2088</v>
      </c>
      <c r="B83" s="5" t="s">
        <v>2049</v>
      </c>
      <c r="C83" s="5" t="s">
        <v>901</v>
      </c>
      <c r="D83" s="5" t="s">
        <v>884</v>
      </c>
      <c r="E83" s="5" t="s">
        <v>2089</v>
      </c>
      <c r="F83" s="5">
        <v>-0.2</v>
      </c>
      <c r="G83" s="5">
        <v>-0.2</v>
      </c>
      <c r="H83" s="5">
        <v>-0.2</v>
      </c>
      <c r="I83" s="5">
        <v>-0.2</v>
      </c>
      <c r="J83" s="5" t="s">
        <v>2090</v>
      </c>
    </row>
    <row r="84" spans="1:10" x14ac:dyDescent="0.25">
      <c r="A84" s="5" t="s">
        <v>2091</v>
      </c>
      <c r="B84" s="5" t="s">
        <v>2049</v>
      </c>
      <c r="C84" s="5" t="s">
        <v>869</v>
      </c>
      <c r="D84" s="5" t="s">
        <v>900</v>
      </c>
      <c r="E84" s="5" t="s">
        <v>2092</v>
      </c>
      <c r="F84" s="5">
        <v>-0.4</v>
      </c>
      <c r="G84" s="5">
        <v>-0.4</v>
      </c>
      <c r="H84" s="5">
        <v>-0.4</v>
      </c>
      <c r="I84" s="5">
        <v>-0.4</v>
      </c>
      <c r="J84" s="5" t="s">
        <v>2093</v>
      </c>
    </row>
    <row r="85" spans="1:10" x14ac:dyDescent="0.25">
      <c r="A85" s="5" t="s">
        <v>2094</v>
      </c>
      <c r="B85" s="5" t="s">
        <v>2049</v>
      </c>
      <c r="C85" s="5" t="s">
        <v>871</v>
      </c>
      <c r="D85" s="5" t="s">
        <v>900</v>
      </c>
      <c r="E85" s="5" t="s">
        <v>2095</v>
      </c>
      <c r="F85" s="5">
        <v>-0.5</v>
      </c>
      <c r="G85" s="5">
        <v>-0.5</v>
      </c>
      <c r="H85" s="5">
        <v>-0.5</v>
      </c>
      <c r="I85" s="5">
        <v>-0.5</v>
      </c>
      <c r="J85" s="5" t="s">
        <v>2096</v>
      </c>
    </row>
    <row r="86" spans="1:10" x14ac:dyDescent="0.25">
      <c r="A86" s="5" t="s">
        <v>2097</v>
      </c>
      <c r="B86" s="5" t="s">
        <v>2049</v>
      </c>
      <c r="C86" s="5" t="s">
        <v>872</v>
      </c>
      <c r="D86" s="5" t="s">
        <v>900</v>
      </c>
      <c r="E86" s="5" t="s">
        <v>2056</v>
      </c>
      <c r="F86" s="5">
        <v>-0.7</v>
      </c>
      <c r="G86" s="5">
        <v>-0.7</v>
      </c>
      <c r="H86" s="5">
        <v>-0.7</v>
      </c>
      <c r="I86" s="5">
        <v>-0.7</v>
      </c>
      <c r="J86" s="5" t="s">
        <v>2098</v>
      </c>
    </row>
    <row r="87" spans="1:10" x14ac:dyDescent="0.25">
      <c r="A87" s="5" t="s">
        <v>2099</v>
      </c>
      <c r="B87" s="5" t="s">
        <v>2049</v>
      </c>
      <c r="C87" s="5" t="s">
        <v>873</v>
      </c>
      <c r="D87" s="5" t="s">
        <v>900</v>
      </c>
      <c r="E87" s="5" t="s">
        <v>2059</v>
      </c>
      <c r="F87" s="5">
        <v>-1.2</v>
      </c>
      <c r="G87" s="5">
        <v>-1.2</v>
      </c>
      <c r="H87" s="5">
        <v>-1.2</v>
      </c>
      <c r="I87" s="5">
        <v>-1.2</v>
      </c>
      <c r="J87" s="5" t="s">
        <v>2100</v>
      </c>
    </row>
    <row r="88" spans="1:10" x14ac:dyDescent="0.25">
      <c r="A88" s="5" t="s">
        <v>2101</v>
      </c>
      <c r="B88" s="5" t="s">
        <v>2049</v>
      </c>
      <c r="C88" s="5" t="s">
        <v>920</v>
      </c>
      <c r="D88" s="5" t="s">
        <v>900</v>
      </c>
      <c r="E88" s="5" t="s">
        <v>2102</v>
      </c>
      <c r="F88" s="5">
        <v>-0.4</v>
      </c>
      <c r="G88" s="5">
        <v>-0.4</v>
      </c>
      <c r="H88" s="5">
        <v>-0.4</v>
      </c>
      <c r="I88" s="5">
        <v>-0.4</v>
      </c>
      <c r="J88" s="5" t="s">
        <v>2103</v>
      </c>
    </row>
    <row r="89" spans="1:10" x14ac:dyDescent="0.25">
      <c r="A89" s="5" t="s">
        <v>2104</v>
      </c>
      <c r="B89" s="5" t="s">
        <v>2049</v>
      </c>
      <c r="C89" s="5" t="s">
        <v>877</v>
      </c>
      <c r="D89" s="5" t="s">
        <v>900</v>
      </c>
      <c r="E89" s="5" t="s">
        <v>2065</v>
      </c>
      <c r="F89" s="5">
        <v>-0.2</v>
      </c>
      <c r="G89" s="5">
        <v>-0.2</v>
      </c>
      <c r="H89" s="5">
        <v>-0.2</v>
      </c>
      <c r="I89" s="5">
        <v>-0.2</v>
      </c>
      <c r="J89" s="5" t="s">
        <v>2105</v>
      </c>
    </row>
    <row r="90" spans="1:10" x14ac:dyDescent="0.25">
      <c r="A90" s="5" t="s">
        <v>2106</v>
      </c>
      <c r="B90" s="5" t="s">
        <v>2049</v>
      </c>
      <c r="C90" s="5" t="s">
        <v>1903</v>
      </c>
      <c r="D90" s="5" t="s">
        <v>900</v>
      </c>
      <c r="E90" s="5" t="s">
        <v>1988</v>
      </c>
      <c r="F90" s="5">
        <v>-0.4</v>
      </c>
      <c r="G90" s="5">
        <v>-0.4</v>
      </c>
      <c r="H90" s="5">
        <v>-0.4</v>
      </c>
      <c r="I90" s="5">
        <v>-0.4</v>
      </c>
      <c r="J90" s="5" t="s">
        <v>2107</v>
      </c>
    </row>
    <row r="91" spans="1:10" x14ac:dyDescent="0.25">
      <c r="A91" s="5" t="s">
        <v>2108</v>
      </c>
      <c r="B91" s="5" t="s">
        <v>2049</v>
      </c>
      <c r="C91" s="5" t="s">
        <v>901</v>
      </c>
      <c r="D91" s="5" t="s">
        <v>900</v>
      </c>
      <c r="E91" s="5" t="s">
        <v>2109</v>
      </c>
      <c r="F91" s="5">
        <v>-0.2</v>
      </c>
      <c r="G91" s="5">
        <v>-0.2</v>
      </c>
      <c r="H91" s="5">
        <v>-0.2</v>
      </c>
      <c r="I91" s="5">
        <v>-0.2</v>
      </c>
      <c r="J91" s="5" t="s">
        <v>2110</v>
      </c>
    </row>
    <row r="92" spans="1:10" x14ac:dyDescent="0.25">
      <c r="A92" s="5" t="s">
        <v>2111</v>
      </c>
      <c r="B92" s="5" t="s">
        <v>2049</v>
      </c>
      <c r="C92" s="5" t="s">
        <v>869</v>
      </c>
      <c r="D92" s="5" t="s">
        <v>886</v>
      </c>
      <c r="E92" s="5" t="s">
        <v>2092</v>
      </c>
      <c r="F92" s="5">
        <v>-0.6</v>
      </c>
      <c r="G92" s="5">
        <v>-0.6</v>
      </c>
      <c r="H92" s="5">
        <v>-0.6</v>
      </c>
      <c r="I92" s="5">
        <v>-0.6</v>
      </c>
      <c r="J92" s="5" t="s">
        <v>2112</v>
      </c>
    </row>
    <row r="93" spans="1:10" x14ac:dyDescent="0.25">
      <c r="A93" s="5" t="s">
        <v>2113</v>
      </c>
      <c r="B93" s="5" t="s">
        <v>2049</v>
      </c>
      <c r="C93" s="5" t="s">
        <v>871</v>
      </c>
      <c r="D93" s="5" t="s">
        <v>886</v>
      </c>
      <c r="E93" s="5" t="s">
        <v>2095</v>
      </c>
      <c r="F93" s="5">
        <v>-1</v>
      </c>
      <c r="G93" s="5">
        <v>-1</v>
      </c>
      <c r="H93" s="5">
        <v>-1</v>
      </c>
      <c r="I93" s="5">
        <v>-1</v>
      </c>
      <c r="J93" s="5" t="s">
        <v>2114</v>
      </c>
    </row>
    <row r="94" spans="1:10" x14ac:dyDescent="0.25">
      <c r="A94" s="5" t="s">
        <v>2115</v>
      </c>
      <c r="B94" s="5" t="s">
        <v>2049</v>
      </c>
      <c r="C94" s="5" t="s">
        <v>872</v>
      </c>
      <c r="D94" s="5" t="s">
        <v>886</v>
      </c>
      <c r="E94" s="5" t="s">
        <v>2056</v>
      </c>
      <c r="F94" s="5">
        <v>-1.1000000000000001</v>
      </c>
      <c r="G94" s="5">
        <v>-1.1000000000000001</v>
      </c>
      <c r="H94" s="5">
        <v>-1.1000000000000001</v>
      </c>
      <c r="I94" s="5">
        <v>-1.1000000000000001</v>
      </c>
      <c r="J94" s="5" t="s">
        <v>2116</v>
      </c>
    </row>
    <row r="95" spans="1:10" x14ac:dyDescent="0.25">
      <c r="A95" s="5" t="s">
        <v>2117</v>
      </c>
      <c r="B95" s="5" t="s">
        <v>2049</v>
      </c>
      <c r="C95" s="5" t="s">
        <v>873</v>
      </c>
      <c r="D95" s="5" t="s">
        <v>886</v>
      </c>
      <c r="E95" s="5" t="s">
        <v>2059</v>
      </c>
      <c r="F95" s="5">
        <v>-0.4</v>
      </c>
      <c r="G95" s="5">
        <v>-0.4</v>
      </c>
      <c r="H95" s="5">
        <v>-0.4</v>
      </c>
      <c r="I95" s="5">
        <v>-0.4</v>
      </c>
      <c r="J95" s="5" t="s">
        <v>2118</v>
      </c>
    </row>
    <row r="96" spans="1:10" x14ac:dyDescent="0.25">
      <c r="A96" s="5" t="s">
        <v>2119</v>
      </c>
      <c r="B96" s="5" t="s">
        <v>2049</v>
      </c>
      <c r="C96" s="5" t="s">
        <v>920</v>
      </c>
      <c r="D96" s="5" t="s">
        <v>886</v>
      </c>
      <c r="E96" s="5" t="s">
        <v>2102</v>
      </c>
      <c r="F96" s="5">
        <v>-0.6</v>
      </c>
      <c r="G96" s="5">
        <v>-0.6</v>
      </c>
      <c r="H96" s="5">
        <v>-0.6</v>
      </c>
      <c r="I96" s="5">
        <v>-0.6</v>
      </c>
      <c r="J96" s="5" t="s">
        <v>2120</v>
      </c>
    </row>
    <row r="97" spans="1:10" x14ac:dyDescent="0.25">
      <c r="A97" s="5" t="s">
        <v>2121</v>
      </c>
      <c r="B97" s="5" t="s">
        <v>2049</v>
      </c>
      <c r="C97" s="5" t="s">
        <v>877</v>
      </c>
      <c r="D97" s="5" t="s">
        <v>886</v>
      </c>
      <c r="E97" s="5" t="s">
        <v>2065</v>
      </c>
      <c r="F97" s="5">
        <v>-0.3</v>
      </c>
      <c r="G97" s="5">
        <v>-0.3</v>
      </c>
      <c r="H97" s="5">
        <v>-0.3</v>
      </c>
      <c r="I97" s="5">
        <v>-0.3</v>
      </c>
      <c r="J97" s="5" t="s">
        <v>2122</v>
      </c>
    </row>
    <row r="98" spans="1:10" x14ac:dyDescent="0.25">
      <c r="A98" s="5" t="s">
        <v>2123</v>
      </c>
      <c r="B98" s="5" t="s">
        <v>2049</v>
      </c>
      <c r="C98" s="5" t="s">
        <v>1903</v>
      </c>
      <c r="D98" s="5" t="s">
        <v>886</v>
      </c>
      <c r="E98" s="5" t="s">
        <v>1988</v>
      </c>
      <c r="F98" s="5">
        <v>-0.6</v>
      </c>
      <c r="G98" s="5">
        <v>-0.6</v>
      </c>
      <c r="H98" s="5">
        <v>-0.6</v>
      </c>
      <c r="I98" s="5">
        <v>-0.6</v>
      </c>
      <c r="J98" s="5" t="s">
        <v>2124</v>
      </c>
    </row>
    <row r="99" spans="1:10" x14ac:dyDescent="0.25">
      <c r="A99" s="5" t="s">
        <v>2125</v>
      </c>
      <c r="B99" s="5" t="s">
        <v>2049</v>
      </c>
      <c r="C99" s="5" t="s">
        <v>901</v>
      </c>
      <c r="D99" s="5" t="s">
        <v>886</v>
      </c>
      <c r="E99" s="5" t="s">
        <v>2109</v>
      </c>
      <c r="F99" s="5">
        <v>-0.4</v>
      </c>
      <c r="G99" s="5">
        <v>-0.4</v>
      </c>
      <c r="H99" s="5">
        <v>-0.4</v>
      </c>
      <c r="I99" s="5">
        <v>-0.4</v>
      </c>
      <c r="J99" s="5" t="s">
        <v>2126</v>
      </c>
    </row>
    <row r="100" spans="1:10" x14ac:dyDescent="0.25">
      <c r="A100" s="5" t="s">
        <v>2127</v>
      </c>
      <c r="B100" s="5" t="s">
        <v>2128</v>
      </c>
      <c r="C100" s="5" t="s">
        <v>869</v>
      </c>
      <c r="D100" s="5" t="s">
        <v>908</v>
      </c>
      <c r="E100" s="5" t="s">
        <v>2129</v>
      </c>
      <c r="F100" s="5">
        <v>0.01</v>
      </c>
      <c r="G100" s="5">
        <v>0.01</v>
      </c>
      <c r="H100" s="5">
        <v>0.01</v>
      </c>
      <c r="I100" s="5">
        <v>0.01</v>
      </c>
      <c r="J100" s="5" t="s">
        <v>2130</v>
      </c>
    </row>
    <row r="101" spans="1:10" x14ac:dyDescent="0.25">
      <c r="A101" s="5" t="s">
        <v>2131</v>
      </c>
      <c r="B101" s="5" t="s">
        <v>2128</v>
      </c>
      <c r="C101" s="5" t="s">
        <v>871</v>
      </c>
      <c r="D101" s="5" t="s">
        <v>908</v>
      </c>
      <c r="E101" s="5" t="s">
        <v>2132</v>
      </c>
      <c r="F101" s="5">
        <v>0.01</v>
      </c>
      <c r="G101" s="5">
        <v>0.01</v>
      </c>
      <c r="H101" s="5">
        <v>0.01</v>
      </c>
      <c r="I101" s="5">
        <v>0.01</v>
      </c>
      <c r="J101" s="5" t="s">
        <v>2133</v>
      </c>
    </row>
    <row r="102" spans="1:10" x14ac:dyDescent="0.25">
      <c r="A102" s="5" t="s">
        <v>2134</v>
      </c>
      <c r="B102" s="5" t="s">
        <v>2128</v>
      </c>
      <c r="C102" s="5" t="s">
        <v>920</v>
      </c>
      <c r="D102" s="5" t="s">
        <v>908</v>
      </c>
      <c r="E102" s="5" t="s">
        <v>2135</v>
      </c>
      <c r="F102" s="5">
        <v>0.01</v>
      </c>
      <c r="G102" s="5">
        <v>0.01</v>
      </c>
      <c r="H102" s="5">
        <v>0.01</v>
      </c>
      <c r="I102" s="5">
        <v>0.01</v>
      </c>
      <c r="J102" s="5" t="s">
        <v>2136</v>
      </c>
    </row>
    <row r="103" spans="1:10" x14ac:dyDescent="0.25">
      <c r="A103" s="5" t="s">
        <v>2137</v>
      </c>
      <c r="B103" s="5" t="s">
        <v>2128</v>
      </c>
      <c r="C103" s="5" t="s">
        <v>877</v>
      </c>
      <c r="D103" s="5" t="s">
        <v>908</v>
      </c>
      <c r="E103" s="5" t="s">
        <v>2138</v>
      </c>
      <c r="F103" s="5">
        <v>0.01</v>
      </c>
      <c r="G103" s="5">
        <v>0.01</v>
      </c>
      <c r="H103" s="5">
        <v>0.01</v>
      </c>
      <c r="I103" s="5">
        <v>0.01</v>
      </c>
      <c r="J103" s="5" t="s">
        <v>2139</v>
      </c>
    </row>
    <row r="104" spans="1:10" x14ac:dyDescent="0.25">
      <c r="A104" s="5" t="s">
        <v>2140</v>
      </c>
      <c r="B104" s="5" t="s">
        <v>2128</v>
      </c>
      <c r="C104" s="5" t="s">
        <v>1903</v>
      </c>
      <c r="D104" s="5" t="s">
        <v>908</v>
      </c>
      <c r="E104" s="5" t="s">
        <v>2141</v>
      </c>
      <c r="F104" s="5">
        <v>0.01</v>
      </c>
      <c r="G104" s="5">
        <v>0.01</v>
      </c>
      <c r="H104" s="5">
        <v>0.01</v>
      </c>
      <c r="I104" s="5">
        <v>0.01</v>
      </c>
      <c r="J104" s="5" t="s">
        <v>2142</v>
      </c>
    </row>
    <row r="105" spans="1:10" x14ac:dyDescent="0.25">
      <c r="A105" s="5" t="s">
        <v>2143</v>
      </c>
      <c r="B105" s="5" t="s">
        <v>2128</v>
      </c>
      <c r="C105" s="5" t="s">
        <v>901</v>
      </c>
      <c r="D105" s="5" t="s">
        <v>908</v>
      </c>
      <c r="E105" s="5" t="s">
        <v>2144</v>
      </c>
      <c r="F105" s="5">
        <v>0.01</v>
      </c>
      <c r="G105" s="5">
        <v>0.01</v>
      </c>
      <c r="H105" s="5">
        <v>0.01</v>
      </c>
      <c r="I105" s="5">
        <v>0.01</v>
      </c>
      <c r="J105" s="5" t="s">
        <v>2145</v>
      </c>
    </row>
    <row r="106" spans="1:10" x14ac:dyDescent="0.25">
      <c r="A106" s="5" t="s">
        <v>2146</v>
      </c>
      <c r="B106" s="5" t="s">
        <v>2128</v>
      </c>
      <c r="C106" s="5" t="s">
        <v>869</v>
      </c>
      <c r="D106" s="5" t="s">
        <v>884</v>
      </c>
      <c r="E106" s="5" t="s">
        <v>2147</v>
      </c>
      <c r="F106" s="5">
        <v>5.0000000000000001E-3</v>
      </c>
      <c r="G106" s="5">
        <v>5.0000000000000001E-3</v>
      </c>
      <c r="H106" s="5">
        <v>5.0000000000000001E-3</v>
      </c>
      <c r="I106" s="5">
        <v>5.0000000000000001E-3</v>
      </c>
      <c r="J106" s="5" t="s">
        <v>2148</v>
      </c>
    </row>
    <row r="107" spans="1:10" x14ac:dyDescent="0.25">
      <c r="A107" s="5" t="s">
        <v>2149</v>
      </c>
      <c r="B107" s="5" t="s">
        <v>2128</v>
      </c>
      <c r="C107" s="5" t="s">
        <v>871</v>
      </c>
      <c r="D107" s="5" t="s">
        <v>884</v>
      </c>
      <c r="E107" s="5" t="s">
        <v>2150</v>
      </c>
      <c r="F107" s="5">
        <v>0.01</v>
      </c>
      <c r="G107" s="5">
        <v>0.01</v>
      </c>
      <c r="H107" s="5">
        <v>0.01</v>
      </c>
      <c r="I107" s="5">
        <v>0.01</v>
      </c>
      <c r="J107" s="5" t="s">
        <v>2151</v>
      </c>
    </row>
    <row r="108" spans="1:10" x14ac:dyDescent="0.25">
      <c r="A108" s="5" t="s">
        <v>2152</v>
      </c>
      <c r="B108" s="5" t="s">
        <v>2128</v>
      </c>
      <c r="C108" s="5" t="s">
        <v>920</v>
      </c>
      <c r="D108" s="5" t="s">
        <v>884</v>
      </c>
      <c r="E108" s="5" t="s">
        <v>2153</v>
      </c>
      <c r="F108" s="5">
        <v>5.0000000000000001E-3</v>
      </c>
      <c r="G108" s="5">
        <v>5.0000000000000001E-3</v>
      </c>
      <c r="H108" s="5">
        <v>5.0000000000000001E-3</v>
      </c>
      <c r="I108" s="5">
        <v>5.0000000000000001E-3</v>
      </c>
      <c r="J108" s="5" t="s">
        <v>2154</v>
      </c>
    </row>
    <row r="109" spans="1:10" x14ac:dyDescent="0.25">
      <c r="A109" s="5" t="s">
        <v>2155</v>
      </c>
      <c r="B109" s="5" t="s">
        <v>2128</v>
      </c>
      <c r="C109" s="5" t="s">
        <v>877</v>
      </c>
      <c r="D109" s="5" t="s">
        <v>884</v>
      </c>
      <c r="E109" s="5" t="s">
        <v>2156</v>
      </c>
      <c r="F109" s="5">
        <v>5.0000000000000001E-3</v>
      </c>
      <c r="G109" s="5">
        <v>5.0000000000000001E-3</v>
      </c>
      <c r="H109" s="5">
        <v>5.0000000000000001E-3</v>
      </c>
      <c r="I109" s="5">
        <v>5.0000000000000001E-3</v>
      </c>
      <c r="J109" s="5" t="s">
        <v>2157</v>
      </c>
    </row>
    <row r="110" spans="1:10" x14ac:dyDescent="0.25">
      <c r="A110" s="5" t="s">
        <v>2158</v>
      </c>
      <c r="B110" s="5" t="s">
        <v>2128</v>
      </c>
      <c r="C110" s="5" t="s">
        <v>1903</v>
      </c>
      <c r="D110" s="5" t="s">
        <v>884</v>
      </c>
      <c r="E110" s="5" t="s">
        <v>2159</v>
      </c>
      <c r="F110" s="5">
        <v>5.0000000000000001E-3</v>
      </c>
      <c r="G110" s="5">
        <v>5.0000000000000001E-3</v>
      </c>
      <c r="H110" s="5">
        <v>5.0000000000000001E-3</v>
      </c>
      <c r="I110" s="5">
        <v>5.0000000000000001E-3</v>
      </c>
      <c r="J110" s="5" t="s">
        <v>2160</v>
      </c>
    </row>
    <row r="111" spans="1:10" x14ac:dyDescent="0.25">
      <c r="A111" s="5" t="s">
        <v>2161</v>
      </c>
      <c r="B111" s="5" t="s">
        <v>2128</v>
      </c>
      <c r="C111" s="5" t="s">
        <v>901</v>
      </c>
      <c r="D111" s="5" t="s">
        <v>884</v>
      </c>
      <c r="E111" s="5" t="s">
        <v>2162</v>
      </c>
      <c r="F111" s="5">
        <v>5.0000000000000001E-3</v>
      </c>
      <c r="G111" s="5">
        <v>5.0000000000000001E-3</v>
      </c>
      <c r="H111" s="5">
        <v>5.0000000000000001E-3</v>
      </c>
      <c r="I111" s="5">
        <v>5.0000000000000001E-3</v>
      </c>
      <c r="J111" s="5" t="s">
        <v>2163</v>
      </c>
    </row>
    <row r="112" spans="1:10" x14ac:dyDescent="0.25">
      <c r="A112" s="5" t="s">
        <v>2164</v>
      </c>
      <c r="B112" s="5" t="s">
        <v>2128</v>
      </c>
      <c r="C112" s="5" t="s">
        <v>869</v>
      </c>
      <c r="D112" s="5" t="s">
        <v>900</v>
      </c>
      <c r="E112" s="5" t="s">
        <v>2147</v>
      </c>
      <c r="F112" s="5">
        <v>5.0000000000000001E-3</v>
      </c>
      <c r="G112" s="5">
        <v>5.0000000000000001E-3</v>
      </c>
      <c r="H112" s="5">
        <v>5.0000000000000001E-3</v>
      </c>
      <c r="I112" s="5">
        <v>5.0000000000000001E-3</v>
      </c>
      <c r="J112" s="5" t="s">
        <v>2165</v>
      </c>
    </row>
    <row r="113" spans="1:10" x14ac:dyDescent="0.25">
      <c r="A113" s="5" t="s">
        <v>2166</v>
      </c>
      <c r="B113" s="5" t="s">
        <v>2128</v>
      </c>
      <c r="C113" s="5" t="s">
        <v>871</v>
      </c>
      <c r="D113" s="5" t="s">
        <v>900</v>
      </c>
      <c r="E113" s="5" t="s">
        <v>2150</v>
      </c>
      <c r="F113" s="5">
        <v>0.01</v>
      </c>
      <c r="G113" s="5">
        <v>0.01</v>
      </c>
      <c r="H113" s="5">
        <v>0.01</v>
      </c>
      <c r="I113" s="5">
        <v>0.01</v>
      </c>
      <c r="J113" s="5" t="s">
        <v>2167</v>
      </c>
    </row>
    <row r="114" spans="1:10" x14ac:dyDescent="0.25">
      <c r="A114" s="5" t="s">
        <v>2168</v>
      </c>
      <c r="B114" s="5" t="s">
        <v>2128</v>
      </c>
      <c r="C114" s="5" t="s">
        <v>920</v>
      </c>
      <c r="D114" s="5" t="s">
        <v>900</v>
      </c>
      <c r="E114" s="5" t="s">
        <v>2153</v>
      </c>
      <c r="F114" s="5">
        <v>5.0000000000000001E-3</v>
      </c>
      <c r="G114" s="5">
        <v>5.0000000000000001E-3</v>
      </c>
      <c r="H114" s="5">
        <v>5.0000000000000001E-3</v>
      </c>
      <c r="I114" s="5">
        <v>5.0000000000000001E-3</v>
      </c>
      <c r="J114" s="5" t="s">
        <v>2169</v>
      </c>
    </row>
    <row r="115" spans="1:10" x14ac:dyDescent="0.25">
      <c r="A115" s="5" t="s">
        <v>2170</v>
      </c>
      <c r="B115" s="5" t="s">
        <v>2128</v>
      </c>
      <c r="C115" s="5" t="s">
        <v>877</v>
      </c>
      <c r="D115" s="5" t="s">
        <v>900</v>
      </c>
      <c r="E115" s="5" t="s">
        <v>2156</v>
      </c>
      <c r="F115" s="5">
        <v>5.0000000000000001E-3</v>
      </c>
      <c r="G115" s="5">
        <v>5.0000000000000001E-3</v>
      </c>
      <c r="H115" s="5">
        <v>5.0000000000000001E-3</v>
      </c>
      <c r="I115" s="5">
        <v>5.0000000000000001E-3</v>
      </c>
      <c r="J115" s="5" t="s">
        <v>2171</v>
      </c>
    </row>
    <row r="116" spans="1:10" x14ac:dyDescent="0.25">
      <c r="A116" s="5" t="s">
        <v>2172</v>
      </c>
      <c r="B116" s="5" t="s">
        <v>2128</v>
      </c>
      <c r="C116" s="5" t="s">
        <v>1903</v>
      </c>
      <c r="D116" s="5" t="s">
        <v>900</v>
      </c>
      <c r="E116" s="5" t="s">
        <v>2159</v>
      </c>
      <c r="F116" s="5">
        <v>5.0000000000000001E-3</v>
      </c>
      <c r="G116" s="5">
        <v>5.0000000000000001E-3</v>
      </c>
      <c r="H116" s="5">
        <v>5.0000000000000001E-3</v>
      </c>
      <c r="I116" s="5">
        <v>5.0000000000000001E-3</v>
      </c>
      <c r="J116" s="5" t="s">
        <v>2173</v>
      </c>
    </row>
    <row r="117" spans="1:10" x14ac:dyDescent="0.25">
      <c r="A117" s="5" t="s">
        <v>2174</v>
      </c>
      <c r="B117" s="5" t="s">
        <v>2128</v>
      </c>
      <c r="C117" s="5" t="s">
        <v>901</v>
      </c>
      <c r="D117" s="5" t="s">
        <v>900</v>
      </c>
      <c r="E117" s="5" t="s">
        <v>2162</v>
      </c>
      <c r="F117" s="5">
        <v>5.0000000000000001E-3</v>
      </c>
      <c r="G117" s="5">
        <v>5.0000000000000001E-3</v>
      </c>
      <c r="H117" s="5">
        <v>5.0000000000000001E-3</v>
      </c>
      <c r="I117" s="5">
        <v>5.0000000000000001E-3</v>
      </c>
      <c r="J117" s="5" t="s">
        <v>2175</v>
      </c>
    </row>
    <row r="118" spans="1:10" x14ac:dyDescent="0.25">
      <c r="A118" s="5" t="s">
        <v>2176</v>
      </c>
      <c r="B118" s="5" t="s">
        <v>2128</v>
      </c>
      <c r="C118" s="5" t="s">
        <v>869</v>
      </c>
      <c r="D118" s="5" t="s">
        <v>886</v>
      </c>
      <c r="E118" s="5" t="s">
        <v>2147</v>
      </c>
      <c r="F118" s="5">
        <v>5.0000000000000001E-3</v>
      </c>
      <c r="G118" s="5">
        <v>5.0000000000000001E-3</v>
      </c>
      <c r="H118" s="5">
        <v>5.0000000000000001E-3</v>
      </c>
      <c r="I118" s="5">
        <v>5.0000000000000001E-3</v>
      </c>
      <c r="J118" s="5" t="s">
        <v>2177</v>
      </c>
    </row>
    <row r="119" spans="1:10" x14ac:dyDescent="0.25">
      <c r="A119" s="5" t="s">
        <v>2178</v>
      </c>
      <c r="B119" s="5" t="s">
        <v>2128</v>
      </c>
      <c r="C119" s="5" t="s">
        <v>871</v>
      </c>
      <c r="D119" s="5" t="s">
        <v>886</v>
      </c>
      <c r="E119" s="5" t="s">
        <v>2150</v>
      </c>
      <c r="F119" s="5">
        <v>0.01</v>
      </c>
      <c r="G119" s="5">
        <v>0.01</v>
      </c>
      <c r="H119" s="5">
        <v>0.01</v>
      </c>
      <c r="I119" s="5">
        <v>0.01</v>
      </c>
      <c r="J119" s="5" t="s">
        <v>2179</v>
      </c>
    </row>
    <row r="120" spans="1:10" x14ac:dyDescent="0.25">
      <c r="A120" s="5" t="s">
        <v>2180</v>
      </c>
      <c r="B120" s="5" t="s">
        <v>2128</v>
      </c>
      <c r="C120" s="5" t="s">
        <v>920</v>
      </c>
      <c r="D120" s="5" t="s">
        <v>886</v>
      </c>
      <c r="E120" s="5" t="s">
        <v>2153</v>
      </c>
      <c r="F120" s="5">
        <v>5.0000000000000001E-3</v>
      </c>
      <c r="G120" s="5">
        <v>5.0000000000000001E-3</v>
      </c>
      <c r="H120" s="5">
        <v>5.0000000000000001E-3</v>
      </c>
      <c r="I120" s="5">
        <v>5.0000000000000001E-3</v>
      </c>
      <c r="J120" s="5" t="s">
        <v>2181</v>
      </c>
    </row>
    <row r="121" spans="1:10" x14ac:dyDescent="0.25">
      <c r="A121" s="5" t="s">
        <v>2182</v>
      </c>
      <c r="B121" s="5" t="s">
        <v>2128</v>
      </c>
      <c r="C121" s="5" t="s">
        <v>877</v>
      </c>
      <c r="D121" s="5" t="s">
        <v>886</v>
      </c>
      <c r="E121" s="5" t="s">
        <v>2156</v>
      </c>
      <c r="F121" s="5">
        <v>5.0000000000000001E-3</v>
      </c>
      <c r="G121" s="5">
        <v>5.0000000000000001E-3</v>
      </c>
      <c r="H121" s="5">
        <v>5.0000000000000001E-3</v>
      </c>
      <c r="I121" s="5">
        <v>5.0000000000000001E-3</v>
      </c>
      <c r="J121" s="5" t="s">
        <v>2183</v>
      </c>
    </row>
    <row r="122" spans="1:10" x14ac:dyDescent="0.25">
      <c r="A122" s="5" t="s">
        <v>2184</v>
      </c>
      <c r="B122" s="5" t="s">
        <v>2128</v>
      </c>
      <c r="C122" s="5" t="s">
        <v>1903</v>
      </c>
      <c r="D122" s="5" t="s">
        <v>886</v>
      </c>
      <c r="E122" s="5" t="s">
        <v>2159</v>
      </c>
      <c r="F122" s="5">
        <v>5.0000000000000001E-3</v>
      </c>
      <c r="G122" s="5">
        <v>5.0000000000000001E-3</v>
      </c>
      <c r="H122" s="5">
        <v>5.0000000000000001E-3</v>
      </c>
      <c r="I122" s="5">
        <v>5.0000000000000001E-3</v>
      </c>
      <c r="J122" s="5" t="s">
        <v>2185</v>
      </c>
    </row>
    <row r="123" spans="1:10" x14ac:dyDescent="0.25">
      <c r="A123" s="5" t="s">
        <v>2186</v>
      </c>
      <c r="B123" s="5" t="s">
        <v>2128</v>
      </c>
      <c r="C123" s="5" t="s">
        <v>901</v>
      </c>
      <c r="D123" s="5" t="s">
        <v>886</v>
      </c>
      <c r="E123" s="5" t="s">
        <v>2162</v>
      </c>
      <c r="F123" s="5">
        <v>5.0000000000000001E-3</v>
      </c>
      <c r="G123" s="5">
        <v>5.0000000000000001E-3</v>
      </c>
      <c r="H123" s="5">
        <v>5.0000000000000001E-3</v>
      </c>
      <c r="I123" s="5">
        <v>5.0000000000000001E-3</v>
      </c>
      <c r="J123" s="5" t="s">
        <v>2187</v>
      </c>
    </row>
  </sheetData>
  <pageMargins left="0.75" right="0.75" top="1" bottom="1" header="0.5" footer="0.5"/>
  <headerFooter>
    <oddFooter>&amp;R_x000D_&amp;1#&amp;"Aptos"&amp;10&amp;K000000 Official Use Only</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U885"/>
  <sheetViews>
    <sheetView workbookViewId="0">
      <pane xSplit="5" ySplit="5" topLeftCell="F6" activePane="bottomRight" state="frozen"/>
      <selection pane="topRight"/>
      <selection pane="bottomLeft"/>
      <selection pane="bottomRight"/>
    </sheetView>
  </sheetViews>
  <sheetFormatPr defaultRowHeight="15" x14ac:dyDescent="0.25"/>
  <sheetData>
    <row r="1" spans="1:99" x14ac:dyDescent="0.25">
      <c r="A1" s="5" t="s">
        <v>2188</v>
      </c>
      <c r="F1" s="5" t="s">
        <v>870</v>
      </c>
      <c r="G1" s="5" t="s">
        <v>827</v>
      </c>
      <c r="Y1" s="5" t="s">
        <v>830</v>
      </c>
      <c r="AQ1" s="5" t="s">
        <v>1172</v>
      </c>
      <c r="AW1" s="5" t="s">
        <v>1173</v>
      </c>
      <c r="BC1" s="5" t="s">
        <v>501</v>
      </c>
      <c r="BI1" s="5" t="s">
        <v>503</v>
      </c>
      <c r="BO1" s="5" t="s">
        <v>1177</v>
      </c>
      <c r="BY1" s="5" t="s">
        <v>505</v>
      </c>
      <c r="CC1" s="5" t="s">
        <v>1174</v>
      </c>
      <c r="CI1" s="5" t="s">
        <v>2189</v>
      </c>
      <c r="CK1" s="5" t="s">
        <v>2190</v>
      </c>
      <c r="CP1" s="5" t="s">
        <v>2191</v>
      </c>
      <c r="CT1" s="5" t="s">
        <v>2192</v>
      </c>
    </row>
    <row r="2" spans="1:99" x14ac:dyDescent="0.25">
      <c r="A2" s="5" t="s">
        <v>2193</v>
      </c>
      <c r="F2" s="5" t="s">
        <v>870</v>
      </c>
      <c r="G2" s="5" t="s">
        <v>201</v>
      </c>
      <c r="M2" s="5" t="s">
        <v>208</v>
      </c>
      <c r="S2" s="5" t="s">
        <v>206</v>
      </c>
      <c r="Y2" s="5" t="s">
        <v>201</v>
      </c>
      <c r="AE2" s="5" t="s">
        <v>208</v>
      </c>
      <c r="AK2" s="5" t="s">
        <v>2194</v>
      </c>
      <c r="AQ2" s="5" t="s">
        <v>2195</v>
      </c>
      <c r="AW2" s="5" t="s">
        <v>2195</v>
      </c>
      <c r="BC2" s="5" t="s">
        <v>2195</v>
      </c>
      <c r="BI2" s="5" t="s">
        <v>2195</v>
      </c>
      <c r="BO2" s="5" t="s">
        <v>208</v>
      </c>
      <c r="BT2" s="5" t="s">
        <v>2194</v>
      </c>
      <c r="BY2" s="5" t="s">
        <v>2195</v>
      </c>
      <c r="CC2" s="5" t="s">
        <v>2195</v>
      </c>
      <c r="CI2" s="5" t="s">
        <v>1177</v>
      </c>
      <c r="CK2" s="5" t="s">
        <v>505</v>
      </c>
      <c r="CL2" s="5" t="s">
        <v>827</v>
      </c>
      <c r="CM2" s="5" t="s">
        <v>1177</v>
      </c>
      <c r="CN2" s="5" t="s">
        <v>830</v>
      </c>
      <c r="CO2" s="5" t="s">
        <v>832</v>
      </c>
      <c r="CP2" s="5" t="s">
        <v>827</v>
      </c>
      <c r="CR2" s="5" t="s">
        <v>830</v>
      </c>
      <c r="CT2" s="5" t="s">
        <v>827</v>
      </c>
      <c r="CU2" s="5" t="s">
        <v>830</v>
      </c>
    </row>
    <row r="3" spans="1:99" x14ac:dyDescent="0.25">
      <c r="A3" s="5" t="s">
        <v>2196</v>
      </c>
      <c r="F3" s="5" t="s">
        <v>2197</v>
      </c>
      <c r="G3" s="5" t="s">
        <v>2198</v>
      </c>
      <c r="H3" s="5" t="s">
        <v>2199</v>
      </c>
      <c r="I3" s="5" t="s">
        <v>2200</v>
      </c>
      <c r="J3" s="5" t="s">
        <v>2201</v>
      </c>
      <c r="K3" s="5" t="s">
        <v>963</v>
      </c>
      <c r="L3" s="5" t="s">
        <v>2202</v>
      </c>
      <c r="M3" s="5" t="s">
        <v>2198</v>
      </c>
      <c r="N3" s="5" t="s">
        <v>2199</v>
      </c>
      <c r="O3" s="5" t="s">
        <v>2200</v>
      </c>
      <c r="P3" s="5" t="s">
        <v>2201</v>
      </c>
      <c r="Q3" s="5" t="s">
        <v>963</v>
      </c>
      <c r="R3" s="5" t="s">
        <v>2202</v>
      </c>
      <c r="S3" s="5" t="s">
        <v>2198</v>
      </c>
      <c r="T3" s="5" t="s">
        <v>2199</v>
      </c>
      <c r="U3" s="5" t="s">
        <v>2200</v>
      </c>
      <c r="V3" s="5" t="s">
        <v>2201</v>
      </c>
      <c r="W3" s="5" t="s">
        <v>963</v>
      </c>
      <c r="X3" s="5" t="s">
        <v>2202</v>
      </c>
      <c r="Y3" s="5" t="s">
        <v>2198</v>
      </c>
      <c r="Z3" s="5" t="s">
        <v>2199</v>
      </c>
      <c r="AA3" s="5" t="s">
        <v>2200</v>
      </c>
      <c r="AB3" s="5" t="s">
        <v>2201</v>
      </c>
      <c r="AC3" s="5" t="s">
        <v>963</v>
      </c>
      <c r="AD3" s="5" t="s">
        <v>2202</v>
      </c>
      <c r="AE3" s="5" t="s">
        <v>2198</v>
      </c>
      <c r="AF3" s="5" t="s">
        <v>2199</v>
      </c>
      <c r="AG3" s="5" t="s">
        <v>2200</v>
      </c>
      <c r="AH3" s="5" t="s">
        <v>2201</v>
      </c>
      <c r="AI3" s="5" t="s">
        <v>963</v>
      </c>
      <c r="AJ3" s="5" t="s">
        <v>2202</v>
      </c>
      <c r="AK3" s="5" t="s">
        <v>2198</v>
      </c>
      <c r="AL3" s="5" t="s">
        <v>2199</v>
      </c>
      <c r="AM3" s="5" t="s">
        <v>2200</v>
      </c>
      <c r="AN3" s="5" t="s">
        <v>2201</v>
      </c>
      <c r="AO3" s="5" t="s">
        <v>963</v>
      </c>
      <c r="AP3" s="5" t="s">
        <v>2202</v>
      </c>
      <c r="AQ3" s="5" t="s">
        <v>2198</v>
      </c>
      <c r="AR3" s="5" t="s">
        <v>2199</v>
      </c>
      <c r="AS3" s="5" t="s">
        <v>2200</v>
      </c>
      <c r="AT3" s="5" t="s">
        <v>2201</v>
      </c>
      <c r="AU3" s="5" t="s">
        <v>963</v>
      </c>
      <c r="AV3" s="5" t="s">
        <v>2202</v>
      </c>
      <c r="AW3" s="5" t="s">
        <v>2198</v>
      </c>
      <c r="AX3" s="5" t="s">
        <v>2199</v>
      </c>
      <c r="AY3" s="5" t="s">
        <v>2200</v>
      </c>
      <c r="AZ3" s="5" t="s">
        <v>2201</v>
      </c>
      <c r="BA3" s="5" t="s">
        <v>963</v>
      </c>
      <c r="BB3" s="5" t="s">
        <v>2202</v>
      </c>
      <c r="BC3" s="5" t="s">
        <v>2198</v>
      </c>
      <c r="BD3" s="5" t="s">
        <v>2199</v>
      </c>
      <c r="BE3" s="5" t="s">
        <v>2200</v>
      </c>
      <c r="BF3" s="5" t="s">
        <v>2201</v>
      </c>
      <c r="BG3" s="5" t="s">
        <v>963</v>
      </c>
      <c r="BH3" s="5" t="s">
        <v>2202</v>
      </c>
      <c r="BI3" s="5" t="s">
        <v>2198</v>
      </c>
      <c r="BJ3" s="5" t="s">
        <v>2199</v>
      </c>
      <c r="BK3" s="5" t="s">
        <v>2200</v>
      </c>
      <c r="BL3" s="5" t="s">
        <v>2201</v>
      </c>
      <c r="BM3" s="5" t="s">
        <v>963</v>
      </c>
      <c r="BN3" s="5" t="s">
        <v>2202</v>
      </c>
      <c r="BO3" s="5" t="s">
        <v>2198</v>
      </c>
      <c r="BP3" s="5" t="s">
        <v>2200</v>
      </c>
      <c r="BQ3" s="5" t="s">
        <v>2201</v>
      </c>
      <c r="BR3" s="5" t="s">
        <v>963</v>
      </c>
      <c r="BS3" s="5" t="s">
        <v>2202</v>
      </c>
      <c r="BT3" s="5" t="s">
        <v>2198</v>
      </c>
      <c r="BU3" s="5" t="s">
        <v>2200</v>
      </c>
      <c r="BV3" s="5" t="s">
        <v>2201</v>
      </c>
      <c r="BW3" s="5" t="s">
        <v>963</v>
      </c>
      <c r="BX3" s="5" t="s">
        <v>2202</v>
      </c>
      <c r="BY3" s="5" t="s">
        <v>2198</v>
      </c>
      <c r="BZ3" s="5" t="s">
        <v>2200</v>
      </c>
      <c r="CA3" s="5" t="s">
        <v>2201</v>
      </c>
      <c r="CB3" s="5" t="s">
        <v>963</v>
      </c>
      <c r="CC3" s="5" t="s">
        <v>2198</v>
      </c>
      <c r="CD3" s="5" t="s">
        <v>2199</v>
      </c>
      <c r="CE3" s="5" t="s">
        <v>2200</v>
      </c>
      <c r="CF3" s="5" t="s">
        <v>2201</v>
      </c>
      <c r="CG3" s="5" t="s">
        <v>963</v>
      </c>
      <c r="CH3" s="5" t="s">
        <v>2202</v>
      </c>
      <c r="CI3" s="5" t="s">
        <v>206</v>
      </c>
      <c r="CJ3" s="5" t="s">
        <v>208</v>
      </c>
      <c r="CK3" s="5" t="s">
        <v>2195</v>
      </c>
      <c r="CL3" s="5" t="s">
        <v>2195</v>
      </c>
      <c r="CM3" s="5" t="s">
        <v>2195</v>
      </c>
      <c r="CN3" s="5" t="s">
        <v>2195</v>
      </c>
      <c r="CO3" s="5" t="s">
        <v>2195</v>
      </c>
      <c r="CP3" s="5" t="s">
        <v>2203</v>
      </c>
      <c r="CQ3" s="5" t="s">
        <v>2204</v>
      </c>
      <c r="CR3" s="5" t="s">
        <v>2203</v>
      </c>
      <c r="CS3" s="5" t="s">
        <v>2204</v>
      </c>
    </row>
    <row r="4" spans="1:99" x14ac:dyDescent="0.25">
      <c r="A4" s="5" t="s">
        <v>2205</v>
      </c>
      <c r="F4" s="5" t="s">
        <v>276</v>
      </c>
      <c r="G4" s="5" t="s">
        <v>2206</v>
      </c>
      <c r="H4" s="5" t="s">
        <v>2206</v>
      </c>
      <c r="I4" s="5" t="s">
        <v>2206</v>
      </c>
      <c r="J4" s="5" t="s">
        <v>2206</v>
      </c>
      <c r="K4" s="5" t="s">
        <v>276</v>
      </c>
      <c r="L4" s="5" t="s">
        <v>276</v>
      </c>
      <c r="M4" s="5" t="s">
        <v>2206</v>
      </c>
      <c r="N4" s="5" t="s">
        <v>2206</v>
      </c>
      <c r="O4" s="5" t="s">
        <v>2206</v>
      </c>
      <c r="P4" s="5" t="s">
        <v>2206</v>
      </c>
      <c r="Q4" s="5" t="s">
        <v>276</v>
      </c>
      <c r="R4" s="5" t="s">
        <v>276</v>
      </c>
      <c r="S4" s="5" t="s">
        <v>2206</v>
      </c>
      <c r="T4" s="5" t="s">
        <v>2206</v>
      </c>
      <c r="U4" s="5" t="s">
        <v>2206</v>
      </c>
      <c r="V4" s="5" t="s">
        <v>2206</v>
      </c>
      <c r="W4" s="5" t="s">
        <v>276</v>
      </c>
      <c r="X4" s="5" t="s">
        <v>276</v>
      </c>
      <c r="Y4" s="5" t="s">
        <v>2206</v>
      </c>
      <c r="Z4" s="5" t="s">
        <v>2206</v>
      </c>
      <c r="AA4" s="5" t="s">
        <v>2206</v>
      </c>
      <c r="AB4" s="5" t="s">
        <v>2206</v>
      </c>
      <c r="AC4" s="5" t="s">
        <v>276</v>
      </c>
      <c r="AD4" s="5" t="s">
        <v>276</v>
      </c>
      <c r="AE4" s="5" t="s">
        <v>2206</v>
      </c>
      <c r="AF4" s="5" t="s">
        <v>2206</v>
      </c>
      <c r="AG4" s="5" t="s">
        <v>2206</v>
      </c>
      <c r="AH4" s="5" t="s">
        <v>2206</v>
      </c>
      <c r="AI4" s="5" t="s">
        <v>276</v>
      </c>
      <c r="AJ4" s="5" t="s">
        <v>276</v>
      </c>
      <c r="AK4" s="5" t="s">
        <v>2206</v>
      </c>
      <c r="AL4" s="5" t="s">
        <v>2206</v>
      </c>
      <c r="AM4" s="5" t="s">
        <v>2206</v>
      </c>
      <c r="AN4" s="5" t="s">
        <v>2206</v>
      </c>
      <c r="AO4" s="5" t="s">
        <v>276</v>
      </c>
      <c r="AP4" s="5" t="s">
        <v>276</v>
      </c>
      <c r="AQ4" s="5" t="s">
        <v>2207</v>
      </c>
      <c r="AR4" s="5" t="s">
        <v>2207</v>
      </c>
      <c r="AS4" s="5" t="s">
        <v>2207</v>
      </c>
      <c r="AT4" s="5" t="s">
        <v>2207</v>
      </c>
      <c r="AU4" s="5" t="s">
        <v>276</v>
      </c>
      <c r="AV4" s="5" t="s">
        <v>276</v>
      </c>
      <c r="AW4" s="5" t="s">
        <v>2207</v>
      </c>
      <c r="AX4" s="5" t="s">
        <v>2207</v>
      </c>
      <c r="AY4" s="5" t="s">
        <v>2207</v>
      </c>
      <c r="AZ4" s="5" t="s">
        <v>2207</v>
      </c>
      <c r="BA4" s="5" t="s">
        <v>276</v>
      </c>
      <c r="BB4" s="5" t="s">
        <v>276</v>
      </c>
      <c r="BC4" s="5" t="s">
        <v>2207</v>
      </c>
      <c r="BD4" s="5" t="s">
        <v>2207</v>
      </c>
      <c r="BE4" s="5" t="s">
        <v>2207</v>
      </c>
      <c r="BF4" s="5" t="s">
        <v>2207</v>
      </c>
      <c r="BG4" s="5" t="s">
        <v>276</v>
      </c>
      <c r="BH4" s="5" t="s">
        <v>276</v>
      </c>
      <c r="BI4" s="5" t="s">
        <v>2207</v>
      </c>
      <c r="BJ4" s="5" t="s">
        <v>2207</v>
      </c>
      <c r="BK4" s="5" t="s">
        <v>2207</v>
      </c>
      <c r="BL4" s="5" t="s">
        <v>2207</v>
      </c>
      <c r="BM4" s="5" t="s">
        <v>276</v>
      </c>
      <c r="BN4" s="5" t="s">
        <v>276</v>
      </c>
      <c r="BO4" s="5" t="s">
        <v>2208</v>
      </c>
      <c r="BP4" s="5" t="s">
        <v>2208</v>
      </c>
      <c r="BQ4" s="5" t="s">
        <v>2208</v>
      </c>
      <c r="BR4" s="5" t="s">
        <v>276</v>
      </c>
      <c r="BS4" s="5" t="s">
        <v>276</v>
      </c>
      <c r="BT4" s="5" t="s">
        <v>2208</v>
      </c>
      <c r="BU4" s="5" t="s">
        <v>2208</v>
      </c>
      <c r="BV4" s="5" t="s">
        <v>2208</v>
      </c>
      <c r="BW4" s="5" t="s">
        <v>276</v>
      </c>
      <c r="BX4" s="5" t="s">
        <v>276</v>
      </c>
      <c r="BY4" s="5" t="s">
        <v>2206</v>
      </c>
      <c r="BZ4" s="5" t="s">
        <v>2206</v>
      </c>
      <c r="CA4" s="5" t="s">
        <v>2206</v>
      </c>
      <c r="CB4" s="5" t="s">
        <v>276</v>
      </c>
      <c r="CC4" s="5" t="s">
        <v>2209</v>
      </c>
      <c r="CD4" s="5" t="s">
        <v>2209</v>
      </c>
      <c r="CE4" s="5" t="s">
        <v>2209</v>
      </c>
      <c r="CF4" s="5" t="s">
        <v>2209</v>
      </c>
      <c r="CG4" s="5" t="s">
        <v>276</v>
      </c>
      <c r="CH4" s="5" t="s">
        <v>276</v>
      </c>
      <c r="CI4" s="5" t="s">
        <v>2210</v>
      </c>
      <c r="CK4" s="5" t="s">
        <v>2211</v>
      </c>
      <c r="CL4" s="5" t="s">
        <v>2211</v>
      </c>
      <c r="CM4" s="5" t="s">
        <v>2211</v>
      </c>
      <c r="CN4" s="5" t="s">
        <v>2211</v>
      </c>
      <c r="CO4" s="5" t="s">
        <v>2211</v>
      </c>
      <c r="CP4" s="5" t="s">
        <v>276</v>
      </c>
      <c r="CQ4" s="5" t="s">
        <v>336</v>
      </c>
      <c r="CR4" s="5" t="s">
        <v>276</v>
      </c>
      <c r="CS4" s="5" t="s">
        <v>336</v>
      </c>
      <c r="CT4" s="5" t="s">
        <v>336</v>
      </c>
      <c r="CU4" s="5" t="s">
        <v>336</v>
      </c>
    </row>
    <row r="5" spans="1:99" x14ac:dyDescent="0.25">
      <c r="A5" s="8" t="s">
        <v>2212</v>
      </c>
      <c r="B5" s="8" t="s">
        <v>2213</v>
      </c>
      <c r="C5" s="8" t="s">
        <v>2214</v>
      </c>
      <c r="D5" s="8" t="s">
        <v>2215</v>
      </c>
      <c r="E5" s="8" t="s">
        <v>129</v>
      </c>
      <c r="F5" s="8" t="s">
        <v>2216</v>
      </c>
      <c r="G5" s="8" t="s">
        <v>2217</v>
      </c>
      <c r="H5" s="8" t="s">
        <v>2218</v>
      </c>
      <c r="I5" s="8" t="s">
        <v>2219</v>
      </c>
      <c r="J5" s="8" t="s">
        <v>2220</v>
      </c>
      <c r="K5" s="8" t="s">
        <v>2221</v>
      </c>
      <c r="L5" s="8" t="s">
        <v>2222</v>
      </c>
      <c r="M5" s="8" t="s">
        <v>2223</v>
      </c>
      <c r="N5" s="8" t="s">
        <v>2224</v>
      </c>
      <c r="O5" s="8" t="s">
        <v>2225</v>
      </c>
      <c r="P5" s="8" t="s">
        <v>2226</v>
      </c>
      <c r="Q5" s="8" t="s">
        <v>2227</v>
      </c>
      <c r="R5" s="8" t="s">
        <v>2228</v>
      </c>
      <c r="S5" s="8" t="s">
        <v>2229</v>
      </c>
      <c r="T5" s="8" t="s">
        <v>2230</v>
      </c>
      <c r="U5" s="8" t="s">
        <v>2231</v>
      </c>
      <c r="V5" s="8" t="s">
        <v>2232</v>
      </c>
      <c r="W5" s="8" t="s">
        <v>2233</v>
      </c>
      <c r="X5" s="8" t="s">
        <v>2234</v>
      </c>
      <c r="Y5" s="8" t="s">
        <v>2235</v>
      </c>
      <c r="Z5" s="8" t="s">
        <v>2236</v>
      </c>
      <c r="AA5" s="8" t="s">
        <v>2237</v>
      </c>
      <c r="AB5" s="8" t="s">
        <v>2238</v>
      </c>
      <c r="AC5" s="8" t="s">
        <v>2239</v>
      </c>
      <c r="AD5" s="8" t="s">
        <v>2240</v>
      </c>
      <c r="AE5" s="8" t="s">
        <v>2241</v>
      </c>
      <c r="AF5" s="8" t="s">
        <v>2242</v>
      </c>
      <c r="AG5" s="8" t="s">
        <v>2243</v>
      </c>
      <c r="AH5" s="8" t="s">
        <v>2244</v>
      </c>
      <c r="AI5" s="8" t="s">
        <v>2245</v>
      </c>
      <c r="AJ5" s="8" t="s">
        <v>2246</v>
      </c>
      <c r="AK5" s="8" t="s">
        <v>2247</v>
      </c>
      <c r="AL5" s="8" t="s">
        <v>2248</v>
      </c>
      <c r="AM5" s="8" t="s">
        <v>2249</v>
      </c>
      <c r="AN5" s="8" t="s">
        <v>2250</v>
      </c>
      <c r="AO5" s="8" t="s">
        <v>2251</v>
      </c>
      <c r="AP5" s="8" t="s">
        <v>2252</v>
      </c>
      <c r="AQ5" s="8" t="s">
        <v>2253</v>
      </c>
      <c r="AR5" s="8" t="s">
        <v>2254</v>
      </c>
      <c r="AS5" s="8" t="s">
        <v>2255</v>
      </c>
      <c r="AT5" s="8" t="s">
        <v>2256</v>
      </c>
      <c r="AU5" s="8" t="s">
        <v>2257</v>
      </c>
      <c r="AV5" s="8" t="s">
        <v>2258</v>
      </c>
      <c r="AW5" s="8" t="s">
        <v>2259</v>
      </c>
      <c r="AX5" s="8" t="s">
        <v>2260</v>
      </c>
      <c r="AY5" s="8" t="s">
        <v>2261</v>
      </c>
      <c r="AZ5" s="8" t="s">
        <v>2262</v>
      </c>
      <c r="BA5" s="8" t="s">
        <v>2263</v>
      </c>
      <c r="BB5" s="8" t="s">
        <v>2264</v>
      </c>
      <c r="BC5" s="8" t="s">
        <v>2265</v>
      </c>
      <c r="BD5" s="8" t="s">
        <v>2266</v>
      </c>
      <c r="BE5" s="8" t="s">
        <v>2267</v>
      </c>
      <c r="BF5" s="8" t="s">
        <v>2268</v>
      </c>
      <c r="BG5" s="8" t="s">
        <v>2269</v>
      </c>
      <c r="BH5" s="8" t="s">
        <v>2270</v>
      </c>
      <c r="BI5" s="8" t="s">
        <v>2271</v>
      </c>
      <c r="BJ5" s="8" t="s">
        <v>2272</v>
      </c>
      <c r="BK5" s="8" t="s">
        <v>2273</v>
      </c>
      <c r="BL5" s="8" t="s">
        <v>2274</v>
      </c>
      <c r="BM5" s="8" t="s">
        <v>2275</v>
      </c>
      <c r="BN5" s="8" t="s">
        <v>2276</v>
      </c>
      <c r="BO5" s="8" t="s">
        <v>2277</v>
      </c>
      <c r="BP5" s="8" t="s">
        <v>2278</v>
      </c>
      <c r="BQ5" s="8" t="s">
        <v>2279</v>
      </c>
      <c r="BR5" s="8" t="s">
        <v>2280</v>
      </c>
      <c r="BS5" s="8" t="s">
        <v>2281</v>
      </c>
      <c r="BT5" s="8" t="s">
        <v>2282</v>
      </c>
      <c r="BU5" s="8" t="s">
        <v>2283</v>
      </c>
      <c r="BV5" s="8" t="s">
        <v>2284</v>
      </c>
      <c r="BW5" s="8" t="s">
        <v>2285</v>
      </c>
      <c r="BX5" s="8" t="s">
        <v>2286</v>
      </c>
      <c r="BY5" s="8" t="s">
        <v>2287</v>
      </c>
      <c r="BZ5" s="8" t="s">
        <v>2288</v>
      </c>
      <c r="CA5" s="8" t="s">
        <v>2289</v>
      </c>
      <c r="CB5" s="8" t="s">
        <v>2290</v>
      </c>
      <c r="CC5" s="8" t="s">
        <v>2291</v>
      </c>
      <c r="CD5" s="8" t="s">
        <v>2292</v>
      </c>
      <c r="CE5" s="8" t="s">
        <v>2293</v>
      </c>
      <c r="CF5" s="8" t="s">
        <v>2294</v>
      </c>
      <c r="CG5" s="8" t="s">
        <v>2295</v>
      </c>
      <c r="CH5" s="8" t="s">
        <v>2296</v>
      </c>
      <c r="CI5" s="8" t="s">
        <v>2297</v>
      </c>
      <c r="CJ5" s="8" t="s">
        <v>2298</v>
      </c>
      <c r="CK5" s="8" t="s">
        <v>2299</v>
      </c>
      <c r="CL5" s="8" t="s">
        <v>2300</v>
      </c>
      <c r="CM5" s="8" t="s">
        <v>2301</v>
      </c>
      <c r="CN5" s="8" t="s">
        <v>2302</v>
      </c>
      <c r="CO5" s="8" t="s">
        <v>2303</v>
      </c>
      <c r="CP5" s="8" t="s">
        <v>2304</v>
      </c>
      <c r="CQ5" s="8" t="s">
        <v>2305</v>
      </c>
      <c r="CR5" s="8" t="s">
        <v>2306</v>
      </c>
      <c r="CS5" s="8" t="s">
        <v>2307</v>
      </c>
      <c r="CT5" s="8" t="s">
        <v>2308</v>
      </c>
      <c r="CU5" s="8" t="s">
        <v>2309</v>
      </c>
    </row>
    <row r="6" spans="1:99" x14ac:dyDescent="0.25">
      <c r="A6" s="5" t="s">
        <v>2310</v>
      </c>
      <c r="B6" s="5" t="s">
        <v>1208</v>
      </c>
      <c r="C6" s="5" t="s">
        <v>1208</v>
      </c>
      <c r="D6" s="5" t="s">
        <v>1209</v>
      </c>
      <c r="E6" s="5">
        <v>2021</v>
      </c>
      <c r="F6" s="5">
        <v>0.1</v>
      </c>
      <c r="G6" s="5">
        <v>4.7469999999999999</v>
      </c>
      <c r="H6" s="5">
        <v>1.143</v>
      </c>
      <c r="I6" s="5">
        <v>0</v>
      </c>
      <c r="J6" s="5">
        <v>4.7469999999999999</v>
      </c>
      <c r="K6" s="5">
        <v>0</v>
      </c>
      <c r="L6" s="5">
        <v>1</v>
      </c>
      <c r="M6" s="5">
        <v>7.9640000000000004</v>
      </c>
      <c r="N6" s="5">
        <v>3.43</v>
      </c>
      <c r="O6" s="5">
        <v>0</v>
      </c>
      <c r="P6" s="5">
        <v>7.9640000000000004</v>
      </c>
      <c r="Q6" s="5">
        <v>0</v>
      </c>
      <c r="R6" s="5">
        <v>1</v>
      </c>
      <c r="S6" s="5">
        <v>10.464</v>
      </c>
      <c r="T6" s="5">
        <v>6.86</v>
      </c>
      <c r="U6" s="5">
        <v>8.2370000000000001</v>
      </c>
      <c r="V6" s="5">
        <v>20.571999999999999</v>
      </c>
      <c r="W6" s="5">
        <v>0.1</v>
      </c>
      <c r="X6" s="5">
        <v>1</v>
      </c>
      <c r="Y6" s="5">
        <v>4.4269999999999996</v>
      </c>
      <c r="Z6" s="5">
        <v>0.51700000000000002</v>
      </c>
      <c r="AA6" s="5">
        <v>0</v>
      </c>
      <c r="AB6" s="5">
        <v>4.4269999999999996</v>
      </c>
      <c r="AC6" s="5">
        <v>0</v>
      </c>
      <c r="AD6" s="5">
        <v>1</v>
      </c>
      <c r="AE6" s="5">
        <v>5.57</v>
      </c>
      <c r="AF6" s="5">
        <v>1.1519999999999999</v>
      </c>
      <c r="AG6" s="5">
        <v>0</v>
      </c>
      <c r="AH6" s="5">
        <v>5.57</v>
      </c>
      <c r="AI6" s="5">
        <v>0</v>
      </c>
      <c r="AJ6" s="5">
        <v>1</v>
      </c>
      <c r="AK6" s="5">
        <v>12.43</v>
      </c>
      <c r="AL6" s="5">
        <v>6.1950000000000003</v>
      </c>
      <c r="AM6" s="5">
        <v>0</v>
      </c>
      <c r="AN6" s="5">
        <v>13.673</v>
      </c>
      <c r="AO6" s="5">
        <v>0.1</v>
      </c>
      <c r="AP6" s="5">
        <v>1</v>
      </c>
      <c r="AQ6" s="5">
        <v>0.621</v>
      </c>
      <c r="AR6" s="5">
        <v>0.114</v>
      </c>
      <c r="AS6" s="5">
        <v>-4.4999999999999998E-2</v>
      </c>
      <c r="AT6" s="5">
        <v>0.63300000000000001</v>
      </c>
      <c r="AU6" s="5">
        <v>0.1</v>
      </c>
      <c r="AV6" s="5">
        <v>1</v>
      </c>
      <c r="AW6" s="5">
        <v>0.59299999999999997</v>
      </c>
      <c r="AX6" s="5">
        <v>0.114</v>
      </c>
      <c r="AY6" s="5">
        <v>-3.4000000000000002E-2</v>
      </c>
      <c r="AZ6" s="5">
        <v>0.61499999999999999</v>
      </c>
      <c r="BA6" s="5">
        <v>0.1</v>
      </c>
      <c r="BB6" s="5">
        <v>1</v>
      </c>
      <c r="BC6" s="5">
        <v>0.44</v>
      </c>
      <c r="BD6" s="5">
        <v>0.114</v>
      </c>
      <c r="BE6" s="5">
        <v>-6.8000000000000005E-2</v>
      </c>
      <c r="BF6" s="5">
        <v>0.40899999999999997</v>
      </c>
      <c r="BG6" s="5">
        <v>0</v>
      </c>
      <c r="BH6" s="5">
        <v>0</v>
      </c>
      <c r="BI6" s="5">
        <v>0.56000000000000005</v>
      </c>
      <c r="BJ6" s="5">
        <v>0.114</v>
      </c>
      <c r="BK6" s="5">
        <v>0</v>
      </c>
      <c r="BL6" s="5">
        <v>0.61599999999999999</v>
      </c>
      <c r="BM6" s="5">
        <v>0.1</v>
      </c>
      <c r="BN6" s="5">
        <v>1</v>
      </c>
      <c r="BO6" s="5">
        <v>0</v>
      </c>
      <c r="BP6" s="5">
        <v>0</v>
      </c>
      <c r="BQ6" s="5">
        <v>2.5000000000000001E-2</v>
      </c>
      <c r="BR6" s="5">
        <v>0</v>
      </c>
      <c r="BS6" s="5">
        <v>1</v>
      </c>
      <c r="BT6" s="5">
        <v>0</v>
      </c>
      <c r="BU6" s="5">
        <v>0</v>
      </c>
      <c r="BV6" s="5">
        <v>5.0999999999999997E-2</v>
      </c>
      <c r="BW6" s="5">
        <v>0</v>
      </c>
      <c r="BX6" s="5">
        <v>0.83299999999999996</v>
      </c>
      <c r="BY6" s="5">
        <v>11.787000000000001</v>
      </c>
      <c r="BZ6" s="5">
        <v>0</v>
      </c>
      <c r="CA6" s="5">
        <v>11.787000000000001</v>
      </c>
      <c r="CB6" s="5">
        <v>0</v>
      </c>
      <c r="CC6" s="5">
        <v>81.694999999999993</v>
      </c>
      <c r="CD6" s="5">
        <v>7.95</v>
      </c>
      <c r="CE6" s="5">
        <v>0</v>
      </c>
      <c r="CF6" s="5">
        <v>89.864999999999995</v>
      </c>
      <c r="CG6" s="5">
        <v>0.1</v>
      </c>
      <c r="CH6" s="5">
        <v>1</v>
      </c>
      <c r="CI6" s="5">
        <v>0</v>
      </c>
      <c r="CJ6" s="5">
        <v>0</v>
      </c>
      <c r="CK6" s="5">
        <v>0</v>
      </c>
      <c r="CL6" s="5">
        <v>0</v>
      </c>
      <c r="CM6" s="5">
        <v>0</v>
      </c>
      <c r="CN6" s="5">
        <v>0</v>
      </c>
      <c r="CO6" s="5">
        <v>0</v>
      </c>
      <c r="CP6" s="5">
        <v>0</v>
      </c>
      <c r="CQ6" s="5">
        <v>1.198</v>
      </c>
      <c r="CR6" s="5">
        <v>0</v>
      </c>
      <c r="CS6" s="5">
        <v>8.6869999999999994</v>
      </c>
      <c r="CT6" s="5">
        <v>3.6040000000000001</v>
      </c>
      <c r="CU6" s="5">
        <v>16.843</v>
      </c>
    </row>
    <row r="7" spans="1:99" x14ac:dyDescent="0.25">
      <c r="A7" s="5" t="s">
        <v>2311</v>
      </c>
      <c r="B7" s="5" t="s">
        <v>1208</v>
      </c>
      <c r="C7" s="5" t="s">
        <v>1208</v>
      </c>
      <c r="D7" s="5" t="s">
        <v>1209</v>
      </c>
      <c r="E7" s="5">
        <v>2022</v>
      </c>
      <c r="F7" s="5">
        <v>0.1</v>
      </c>
      <c r="G7" s="5">
        <v>8.7880000000000003</v>
      </c>
      <c r="H7" s="5">
        <v>1.2350000000000001</v>
      </c>
      <c r="I7" s="5">
        <v>0</v>
      </c>
      <c r="J7" s="5">
        <v>8.7880000000000003</v>
      </c>
      <c r="K7" s="5">
        <v>0</v>
      </c>
      <c r="L7" s="5">
        <v>1</v>
      </c>
      <c r="M7" s="5">
        <v>9.7829999999999995</v>
      </c>
      <c r="N7" s="5">
        <v>3.7040000000000002</v>
      </c>
      <c r="O7" s="5">
        <v>0</v>
      </c>
      <c r="P7" s="5">
        <v>9.7829999999999995</v>
      </c>
      <c r="Q7" s="5">
        <v>0</v>
      </c>
      <c r="R7" s="5">
        <v>1</v>
      </c>
      <c r="S7" s="5">
        <v>14.962</v>
      </c>
      <c r="T7" s="5">
        <v>7.4080000000000004</v>
      </c>
      <c r="U7" s="5">
        <v>9.0719999999999992</v>
      </c>
      <c r="V7" s="5">
        <v>26.242999999999999</v>
      </c>
      <c r="W7" s="5">
        <v>0.1</v>
      </c>
      <c r="X7" s="5">
        <v>1</v>
      </c>
      <c r="Y7" s="5">
        <v>4.7809999999999997</v>
      </c>
      <c r="Z7" s="5">
        <v>0.55800000000000005</v>
      </c>
      <c r="AA7" s="5">
        <v>0</v>
      </c>
      <c r="AB7" s="5">
        <v>4.7809999999999997</v>
      </c>
      <c r="AC7" s="5">
        <v>0</v>
      </c>
      <c r="AD7" s="5">
        <v>1</v>
      </c>
      <c r="AE7" s="5">
        <v>6.0149999999999997</v>
      </c>
      <c r="AF7" s="5">
        <v>1.244</v>
      </c>
      <c r="AG7" s="5">
        <v>0</v>
      </c>
      <c r="AH7" s="5">
        <v>6.0149999999999997</v>
      </c>
      <c r="AI7" s="5">
        <v>0</v>
      </c>
      <c r="AJ7" s="5">
        <v>1</v>
      </c>
      <c r="AK7" s="5">
        <v>13.423999999999999</v>
      </c>
      <c r="AL7" s="5">
        <v>6.69</v>
      </c>
      <c r="AM7" s="5">
        <v>9.9000000000000005E-2</v>
      </c>
      <c r="AN7" s="5">
        <v>14.766</v>
      </c>
      <c r="AO7" s="5">
        <v>0.1</v>
      </c>
      <c r="AP7" s="5">
        <v>1</v>
      </c>
      <c r="AQ7" s="5">
        <v>0.84699999999999998</v>
      </c>
      <c r="AR7" s="5">
        <v>0.123</v>
      </c>
      <c r="AS7" s="5">
        <v>-0.04</v>
      </c>
      <c r="AT7" s="5">
        <v>0.88700000000000001</v>
      </c>
      <c r="AU7" s="5">
        <v>0.1</v>
      </c>
      <c r="AV7" s="5">
        <v>1</v>
      </c>
      <c r="AW7" s="5">
        <v>0.94699999999999995</v>
      </c>
      <c r="AX7" s="5">
        <v>0.123</v>
      </c>
      <c r="AY7" s="5">
        <v>-1.7000000000000001E-2</v>
      </c>
      <c r="AZ7" s="5">
        <v>1.022</v>
      </c>
      <c r="BA7" s="5">
        <v>0.1</v>
      </c>
      <c r="BB7" s="5">
        <v>1</v>
      </c>
      <c r="BC7" s="5">
        <v>0.58899999999999997</v>
      </c>
      <c r="BD7" s="5">
        <v>0.123</v>
      </c>
      <c r="BE7" s="5">
        <v>-0.185</v>
      </c>
      <c r="BF7" s="5">
        <v>0.44400000000000001</v>
      </c>
      <c r="BG7" s="5">
        <v>0</v>
      </c>
      <c r="BH7" s="5">
        <v>0</v>
      </c>
      <c r="BI7" s="5">
        <v>0.68899999999999995</v>
      </c>
      <c r="BJ7" s="5">
        <v>0.123</v>
      </c>
      <c r="BK7" s="5">
        <v>5.0000000000000001E-3</v>
      </c>
      <c r="BL7" s="5">
        <v>0.75800000000000001</v>
      </c>
      <c r="BM7" s="5">
        <v>0.1</v>
      </c>
      <c r="BN7" s="5">
        <v>1</v>
      </c>
      <c r="BO7" s="5">
        <v>0</v>
      </c>
      <c r="BP7" s="5">
        <v>0</v>
      </c>
      <c r="BQ7" s="5">
        <v>2.7E-2</v>
      </c>
      <c r="BR7" s="5">
        <v>0</v>
      </c>
      <c r="BS7" s="5">
        <v>1</v>
      </c>
      <c r="BT7" s="5">
        <v>0</v>
      </c>
      <c r="BU7" s="5">
        <v>0</v>
      </c>
      <c r="BV7" s="5">
        <v>5.5E-2</v>
      </c>
      <c r="BW7" s="5">
        <v>0</v>
      </c>
      <c r="BX7" s="5">
        <v>0.83299999999999996</v>
      </c>
      <c r="BY7" s="5">
        <v>12.728999999999999</v>
      </c>
      <c r="BZ7" s="5">
        <v>0</v>
      </c>
      <c r="CA7" s="5">
        <v>12.728999999999999</v>
      </c>
      <c r="CB7" s="5">
        <v>0</v>
      </c>
      <c r="CC7" s="5">
        <v>102.477</v>
      </c>
      <c r="CD7" s="5">
        <v>7.95</v>
      </c>
      <c r="CE7" s="5">
        <v>0.75800000000000001</v>
      </c>
      <c r="CF7" s="5">
        <v>112.724</v>
      </c>
      <c r="CG7" s="5">
        <v>0.1</v>
      </c>
      <c r="CH7" s="5">
        <v>1</v>
      </c>
      <c r="CI7" s="5">
        <v>0</v>
      </c>
      <c r="CJ7" s="5">
        <v>0</v>
      </c>
      <c r="CK7" s="5">
        <v>0</v>
      </c>
      <c r="CL7" s="5">
        <v>0</v>
      </c>
      <c r="CM7" s="5">
        <v>0</v>
      </c>
      <c r="CN7" s="5">
        <v>0</v>
      </c>
      <c r="CO7" s="5">
        <v>0</v>
      </c>
      <c r="CP7" s="5">
        <v>0</v>
      </c>
      <c r="CQ7" s="5">
        <v>1.294</v>
      </c>
      <c r="CR7" s="5">
        <v>0</v>
      </c>
      <c r="CS7" s="5">
        <v>9.3810000000000002</v>
      </c>
      <c r="CT7" s="5">
        <v>7.5540000000000003</v>
      </c>
      <c r="CU7" s="5">
        <v>30.149000000000001</v>
      </c>
    </row>
    <row r="8" spans="1:99" x14ac:dyDescent="0.25">
      <c r="A8" s="5" t="s">
        <v>2312</v>
      </c>
      <c r="B8" s="5" t="s">
        <v>1208</v>
      </c>
      <c r="C8" s="5" t="s">
        <v>1208</v>
      </c>
      <c r="D8" s="5" t="s">
        <v>1209</v>
      </c>
      <c r="E8" s="5">
        <v>2023</v>
      </c>
      <c r="F8" s="5">
        <v>0.1</v>
      </c>
      <c r="G8" s="5">
        <v>5.77</v>
      </c>
      <c r="H8" s="5">
        <v>1.286</v>
      </c>
      <c r="I8" s="5">
        <v>0</v>
      </c>
      <c r="J8" s="5">
        <v>5.77</v>
      </c>
      <c r="K8" s="5">
        <v>0</v>
      </c>
      <c r="L8" s="5">
        <v>1</v>
      </c>
      <c r="M8" s="5">
        <v>7.8860000000000001</v>
      </c>
      <c r="N8" s="5">
        <v>3.8570000000000002</v>
      </c>
      <c r="O8" s="5">
        <v>0</v>
      </c>
      <c r="P8" s="5">
        <v>7.8860000000000001</v>
      </c>
      <c r="Q8" s="5">
        <v>0</v>
      </c>
      <c r="R8" s="5">
        <v>1</v>
      </c>
      <c r="S8" s="5">
        <v>12.198</v>
      </c>
      <c r="T8" s="5">
        <v>7.7140000000000004</v>
      </c>
      <c r="U8" s="5">
        <v>9.5009999999999994</v>
      </c>
      <c r="V8" s="5">
        <v>23.608000000000001</v>
      </c>
      <c r="W8" s="5">
        <v>0.1</v>
      </c>
      <c r="X8" s="5">
        <v>1</v>
      </c>
      <c r="Y8" s="5">
        <v>4.9779999999999998</v>
      </c>
      <c r="Z8" s="5">
        <v>0.58099999999999996</v>
      </c>
      <c r="AA8" s="5">
        <v>0</v>
      </c>
      <c r="AB8" s="5">
        <v>4.9779999999999998</v>
      </c>
      <c r="AC8" s="5">
        <v>0</v>
      </c>
      <c r="AD8" s="5">
        <v>1</v>
      </c>
      <c r="AE8" s="5">
        <v>6.2640000000000002</v>
      </c>
      <c r="AF8" s="5">
        <v>1.2949999999999999</v>
      </c>
      <c r="AG8" s="5">
        <v>0</v>
      </c>
      <c r="AH8" s="5">
        <v>6.2640000000000002</v>
      </c>
      <c r="AI8" s="5">
        <v>0</v>
      </c>
      <c r="AJ8" s="5">
        <v>1</v>
      </c>
      <c r="AK8" s="5">
        <v>13.978</v>
      </c>
      <c r="AL8" s="5">
        <v>6.9660000000000002</v>
      </c>
      <c r="AM8" s="5">
        <v>0.155</v>
      </c>
      <c r="AN8" s="5">
        <v>15.375</v>
      </c>
      <c r="AO8" s="5">
        <v>0.1</v>
      </c>
      <c r="AP8" s="5">
        <v>1</v>
      </c>
      <c r="AQ8" s="5">
        <v>0.749</v>
      </c>
      <c r="AR8" s="5">
        <v>0.129</v>
      </c>
      <c r="AS8" s="5">
        <v>6.5000000000000002E-2</v>
      </c>
      <c r="AT8" s="5">
        <v>0.89500000000000002</v>
      </c>
      <c r="AU8" s="5">
        <v>0.1</v>
      </c>
      <c r="AV8" s="5">
        <v>1</v>
      </c>
      <c r="AW8" s="5">
        <v>0.78300000000000003</v>
      </c>
      <c r="AX8" s="5">
        <v>0.129</v>
      </c>
      <c r="AY8" s="5">
        <v>4.1000000000000002E-2</v>
      </c>
      <c r="AZ8" s="5">
        <v>0.90500000000000003</v>
      </c>
      <c r="BA8" s="5">
        <v>0.1</v>
      </c>
      <c r="BB8" s="5">
        <v>1</v>
      </c>
      <c r="BC8" s="5">
        <v>0.52700000000000002</v>
      </c>
      <c r="BD8" s="5">
        <v>0.129</v>
      </c>
      <c r="BE8" s="5">
        <v>-0.14299999999999999</v>
      </c>
      <c r="BF8" s="5">
        <v>0.42299999999999999</v>
      </c>
      <c r="BG8" s="5">
        <v>0</v>
      </c>
      <c r="BH8" s="5">
        <v>0</v>
      </c>
      <c r="BI8" s="5">
        <v>0.64</v>
      </c>
      <c r="BJ8" s="5">
        <v>0.129</v>
      </c>
      <c r="BK8" s="5">
        <v>7.0000000000000001E-3</v>
      </c>
      <c r="BL8" s="5">
        <v>0.70399999999999996</v>
      </c>
      <c r="BM8" s="5">
        <v>0.1</v>
      </c>
      <c r="BN8" s="5">
        <v>1</v>
      </c>
      <c r="BO8" s="5">
        <v>0</v>
      </c>
      <c r="BP8" s="5">
        <v>0</v>
      </c>
      <c r="BQ8" s="5">
        <v>2.8000000000000001E-2</v>
      </c>
      <c r="BR8" s="5">
        <v>0</v>
      </c>
      <c r="BS8" s="5">
        <v>1</v>
      </c>
      <c r="BT8" s="5">
        <v>0</v>
      </c>
      <c r="BU8" s="5">
        <v>0</v>
      </c>
      <c r="BV8" s="5">
        <v>5.7000000000000002E-2</v>
      </c>
      <c r="BW8" s="5">
        <v>0</v>
      </c>
      <c r="BX8" s="5">
        <v>0.83299999999999996</v>
      </c>
      <c r="BY8" s="5">
        <v>13.254</v>
      </c>
      <c r="BZ8" s="5">
        <v>0</v>
      </c>
      <c r="CA8" s="5">
        <v>13.254</v>
      </c>
      <c r="CB8" s="5">
        <v>0</v>
      </c>
      <c r="CC8" s="5">
        <v>87.078999999999994</v>
      </c>
      <c r="CD8" s="5">
        <v>7.95</v>
      </c>
      <c r="CE8" s="5">
        <v>0.96399999999999997</v>
      </c>
      <c r="CF8" s="5">
        <v>95.787000000000006</v>
      </c>
      <c r="CG8" s="5">
        <v>0.1</v>
      </c>
      <c r="CH8" s="5">
        <v>1</v>
      </c>
      <c r="CI8" s="5">
        <v>0</v>
      </c>
      <c r="CJ8" s="5">
        <v>0</v>
      </c>
      <c r="CK8" s="5">
        <v>0</v>
      </c>
      <c r="CL8" s="5">
        <v>0</v>
      </c>
      <c r="CM8" s="5">
        <v>0</v>
      </c>
      <c r="CN8" s="5">
        <v>0</v>
      </c>
      <c r="CO8" s="5">
        <v>0</v>
      </c>
      <c r="CP8" s="5">
        <v>0</v>
      </c>
      <c r="CQ8" s="5">
        <v>1.3480000000000001</v>
      </c>
      <c r="CR8" s="5">
        <v>0</v>
      </c>
      <c r="CS8" s="5">
        <v>9.7690000000000001</v>
      </c>
      <c r="CT8" s="5">
        <v>4.484</v>
      </c>
      <c r="CU8" s="5">
        <v>12.391999999999999</v>
      </c>
    </row>
    <row r="9" spans="1:99" x14ac:dyDescent="0.25">
      <c r="A9" s="5" t="s">
        <v>2313</v>
      </c>
      <c r="B9" s="5" t="s">
        <v>1208</v>
      </c>
      <c r="C9" s="5" t="s">
        <v>1208</v>
      </c>
      <c r="D9" s="5" t="s">
        <v>1209</v>
      </c>
      <c r="E9" s="5">
        <v>2024</v>
      </c>
      <c r="F9" s="5">
        <v>0.1</v>
      </c>
      <c r="G9" s="5">
        <v>4.8330000000000002</v>
      </c>
      <c r="H9" s="5">
        <v>1.3240000000000001</v>
      </c>
      <c r="I9" s="5">
        <v>0</v>
      </c>
      <c r="J9" s="5">
        <v>4.8330000000000002</v>
      </c>
      <c r="K9" s="5">
        <v>0</v>
      </c>
      <c r="L9" s="5">
        <v>1</v>
      </c>
      <c r="M9" s="5">
        <v>7.1239999999999997</v>
      </c>
      <c r="N9" s="5">
        <v>3.9710000000000001</v>
      </c>
      <c r="O9" s="5">
        <v>0</v>
      </c>
      <c r="P9" s="5">
        <v>7.1239999999999997</v>
      </c>
      <c r="Q9" s="5">
        <v>0</v>
      </c>
      <c r="R9" s="5">
        <v>1</v>
      </c>
      <c r="S9" s="5">
        <v>11.451000000000001</v>
      </c>
      <c r="T9" s="5">
        <v>7.9420000000000002</v>
      </c>
      <c r="U9" s="5">
        <v>9.8219999999999992</v>
      </c>
      <c r="V9" s="5">
        <v>23.085999999999999</v>
      </c>
      <c r="W9" s="5">
        <v>0.1</v>
      </c>
      <c r="X9" s="5">
        <v>1</v>
      </c>
      <c r="Y9" s="5">
        <v>5.125</v>
      </c>
      <c r="Z9" s="5">
        <v>0.59799999999999998</v>
      </c>
      <c r="AA9" s="5">
        <v>0</v>
      </c>
      <c r="AB9" s="5">
        <v>5.125</v>
      </c>
      <c r="AC9" s="5">
        <v>0</v>
      </c>
      <c r="AD9" s="5">
        <v>1</v>
      </c>
      <c r="AE9" s="5">
        <v>6.4489999999999998</v>
      </c>
      <c r="AF9" s="5">
        <v>1.333</v>
      </c>
      <c r="AG9" s="5">
        <v>0</v>
      </c>
      <c r="AH9" s="5">
        <v>6.4489999999999998</v>
      </c>
      <c r="AI9" s="5">
        <v>0</v>
      </c>
      <c r="AJ9" s="5">
        <v>1</v>
      </c>
      <c r="AK9" s="5">
        <v>14.39</v>
      </c>
      <c r="AL9" s="5">
        <v>7.1719999999999997</v>
      </c>
      <c r="AM9" s="5">
        <v>0.19600000000000001</v>
      </c>
      <c r="AN9" s="5">
        <v>15.829000000000001</v>
      </c>
      <c r="AO9" s="5">
        <v>0.1</v>
      </c>
      <c r="AP9" s="5">
        <v>1</v>
      </c>
      <c r="AQ9" s="5">
        <v>0.72</v>
      </c>
      <c r="AR9" s="5">
        <v>0.13200000000000001</v>
      </c>
      <c r="AS9" s="5">
        <v>7.8E-2</v>
      </c>
      <c r="AT9" s="5">
        <v>0.878</v>
      </c>
      <c r="AU9" s="5">
        <v>0.1</v>
      </c>
      <c r="AV9" s="5">
        <v>1</v>
      </c>
      <c r="AW9" s="5">
        <v>0.73399999999999999</v>
      </c>
      <c r="AX9" s="5">
        <v>0.13200000000000001</v>
      </c>
      <c r="AY9" s="5">
        <v>4.2999999999999997E-2</v>
      </c>
      <c r="AZ9" s="5">
        <v>0.85499999999999998</v>
      </c>
      <c r="BA9" s="5">
        <v>0.1</v>
      </c>
      <c r="BB9" s="5">
        <v>1</v>
      </c>
      <c r="BC9" s="5">
        <v>0.51</v>
      </c>
      <c r="BD9" s="5">
        <v>0.13200000000000001</v>
      </c>
      <c r="BE9" s="5">
        <v>-0.13400000000000001</v>
      </c>
      <c r="BF9" s="5">
        <v>0.41399999999999998</v>
      </c>
      <c r="BG9" s="5">
        <v>0</v>
      </c>
      <c r="BH9" s="5">
        <v>0</v>
      </c>
      <c r="BI9" s="5">
        <v>0.65200000000000002</v>
      </c>
      <c r="BJ9" s="5">
        <v>0.13200000000000001</v>
      </c>
      <c r="BK9" s="5">
        <v>8.9999999999999993E-3</v>
      </c>
      <c r="BL9" s="5">
        <v>0.71699999999999997</v>
      </c>
      <c r="BM9" s="5">
        <v>0.1</v>
      </c>
      <c r="BN9" s="5">
        <v>1</v>
      </c>
      <c r="BO9" s="5">
        <v>0</v>
      </c>
      <c r="BP9" s="5">
        <v>0</v>
      </c>
      <c r="BQ9" s="5">
        <v>2.9000000000000001E-2</v>
      </c>
      <c r="BR9" s="5">
        <v>0</v>
      </c>
      <c r="BS9" s="5">
        <v>1</v>
      </c>
      <c r="BT9" s="5">
        <v>0</v>
      </c>
      <c r="BU9" s="5">
        <v>0</v>
      </c>
      <c r="BV9" s="5">
        <v>5.8999999999999997E-2</v>
      </c>
      <c r="BW9" s="5">
        <v>0</v>
      </c>
      <c r="BX9" s="5">
        <v>0.83299999999999996</v>
      </c>
      <c r="BY9" s="5">
        <v>13.646000000000001</v>
      </c>
      <c r="BZ9" s="5">
        <v>0</v>
      </c>
      <c r="CA9" s="5">
        <v>13.646000000000001</v>
      </c>
      <c r="CB9" s="5">
        <v>0</v>
      </c>
      <c r="CC9" s="5">
        <v>86.385000000000005</v>
      </c>
      <c r="CD9" s="5">
        <v>7.95</v>
      </c>
      <c r="CE9" s="5">
        <v>1.177</v>
      </c>
      <c r="CF9" s="5">
        <v>95.024000000000001</v>
      </c>
      <c r="CG9" s="5">
        <v>0.1</v>
      </c>
      <c r="CH9" s="5">
        <v>1</v>
      </c>
      <c r="CI9" s="5">
        <v>0</v>
      </c>
      <c r="CJ9" s="5">
        <v>0</v>
      </c>
      <c r="CK9" s="5">
        <v>0</v>
      </c>
      <c r="CL9" s="5">
        <v>0</v>
      </c>
      <c r="CM9" s="5">
        <v>0</v>
      </c>
      <c r="CN9" s="5">
        <v>0</v>
      </c>
      <c r="CO9" s="5">
        <v>0</v>
      </c>
      <c r="CP9" s="5">
        <v>0</v>
      </c>
      <c r="CQ9" s="5">
        <v>1.387</v>
      </c>
      <c r="CR9" s="5">
        <v>0</v>
      </c>
      <c r="CS9" s="5">
        <v>10.057</v>
      </c>
      <c r="CT9" s="5">
        <v>3.5089999999999999</v>
      </c>
      <c r="CU9" s="5">
        <v>10.792</v>
      </c>
    </row>
    <row r="10" spans="1:99" x14ac:dyDescent="0.25">
      <c r="A10" s="5" t="s">
        <v>2314</v>
      </c>
      <c r="B10" s="5" t="s">
        <v>1218</v>
      </c>
      <c r="C10" s="5" t="s">
        <v>1218</v>
      </c>
      <c r="D10" s="5" t="s">
        <v>1219</v>
      </c>
      <c r="E10" s="5">
        <v>2021</v>
      </c>
      <c r="F10" s="5">
        <v>0.2</v>
      </c>
      <c r="G10" s="5">
        <v>3.3690000000000002</v>
      </c>
      <c r="H10" s="5">
        <v>0.81299999999999994</v>
      </c>
      <c r="I10" s="5">
        <v>0.112</v>
      </c>
      <c r="J10" s="5">
        <v>3.4809999999999999</v>
      </c>
      <c r="K10" s="5">
        <v>0</v>
      </c>
      <c r="L10" s="5">
        <v>1</v>
      </c>
      <c r="M10" s="5">
        <v>5.048</v>
      </c>
      <c r="N10" s="5">
        <v>2.44</v>
      </c>
      <c r="O10" s="5">
        <v>0</v>
      </c>
      <c r="P10" s="5">
        <v>5.048</v>
      </c>
      <c r="Q10" s="5">
        <v>0</v>
      </c>
      <c r="R10" s="5">
        <v>1</v>
      </c>
      <c r="S10" s="5">
        <v>7.4349999999999996</v>
      </c>
      <c r="T10" s="5">
        <v>4.88</v>
      </c>
      <c r="U10" s="5">
        <v>0.112</v>
      </c>
      <c r="V10" s="5">
        <v>9.0559999999999992</v>
      </c>
      <c r="W10" s="5">
        <v>0.2</v>
      </c>
      <c r="X10" s="5">
        <v>1</v>
      </c>
      <c r="Y10" s="5">
        <v>5.3470000000000004</v>
      </c>
      <c r="Z10" s="5">
        <v>0.39300000000000002</v>
      </c>
      <c r="AA10" s="5">
        <v>0</v>
      </c>
      <c r="AB10" s="5">
        <v>5.3470000000000004</v>
      </c>
      <c r="AC10" s="5">
        <v>0</v>
      </c>
      <c r="AD10" s="5">
        <v>1</v>
      </c>
      <c r="AE10" s="5">
        <v>5.9189999999999996</v>
      </c>
      <c r="AF10" s="5">
        <v>0.8</v>
      </c>
      <c r="AG10" s="5">
        <v>0</v>
      </c>
      <c r="AH10" s="5">
        <v>5.9189999999999996</v>
      </c>
      <c r="AI10" s="5">
        <v>0</v>
      </c>
      <c r="AJ10" s="5">
        <v>1</v>
      </c>
      <c r="AK10" s="5">
        <v>9.3490000000000002</v>
      </c>
      <c r="AL10" s="5">
        <v>3.4729999999999999</v>
      </c>
      <c r="AM10" s="5">
        <v>0</v>
      </c>
      <c r="AN10" s="5">
        <v>11.218999999999999</v>
      </c>
      <c r="AO10" s="5">
        <v>0.2</v>
      </c>
      <c r="AP10" s="5">
        <v>1</v>
      </c>
      <c r="AQ10" s="5">
        <v>0.61899999999999999</v>
      </c>
      <c r="AR10" s="5">
        <v>0.114</v>
      </c>
      <c r="AS10" s="5">
        <v>0.73199999999999998</v>
      </c>
      <c r="AT10" s="5">
        <v>1.621</v>
      </c>
      <c r="AU10" s="5">
        <v>0.2</v>
      </c>
      <c r="AV10" s="5">
        <v>1</v>
      </c>
      <c r="AW10" s="5">
        <v>0.59899999999999998</v>
      </c>
      <c r="AX10" s="5">
        <v>0.114</v>
      </c>
      <c r="AY10" s="5">
        <v>0.70499999999999996</v>
      </c>
      <c r="AZ10" s="5">
        <v>1.5649999999999999</v>
      </c>
      <c r="BA10" s="5">
        <v>0.2</v>
      </c>
      <c r="BB10" s="5">
        <v>1</v>
      </c>
      <c r="BC10" s="5">
        <v>0.439</v>
      </c>
      <c r="BD10" s="5">
        <v>0.114</v>
      </c>
      <c r="BE10" s="5">
        <v>0</v>
      </c>
      <c r="BF10" s="5">
        <v>0.52700000000000002</v>
      </c>
      <c r="BG10" s="5">
        <v>0.2</v>
      </c>
      <c r="BH10" s="5">
        <v>1</v>
      </c>
      <c r="BI10" s="5">
        <v>0.505</v>
      </c>
      <c r="BJ10" s="5">
        <v>0.114</v>
      </c>
      <c r="BK10" s="5">
        <v>0</v>
      </c>
      <c r="BL10" s="5">
        <v>0.60599999999999998</v>
      </c>
      <c r="BM10" s="5">
        <v>0.2</v>
      </c>
      <c r="BN10" s="5">
        <v>1</v>
      </c>
      <c r="BO10" s="5">
        <v>0</v>
      </c>
      <c r="BP10" s="5">
        <v>0</v>
      </c>
      <c r="BQ10" s="5">
        <v>0.124</v>
      </c>
      <c r="BR10" s="5">
        <v>0</v>
      </c>
      <c r="BS10" s="5">
        <v>0.66700000000000004</v>
      </c>
      <c r="BT10" s="5">
        <v>0</v>
      </c>
      <c r="BU10" s="5">
        <v>0</v>
      </c>
      <c r="BV10" s="5">
        <v>0.11</v>
      </c>
      <c r="BW10" s="5">
        <v>0.2</v>
      </c>
      <c r="BX10" s="5">
        <v>0.5</v>
      </c>
      <c r="BY10" s="5">
        <v>11.787000000000001</v>
      </c>
      <c r="BZ10" s="5">
        <v>0</v>
      </c>
      <c r="CA10" s="5">
        <v>11.787000000000001</v>
      </c>
      <c r="CB10" s="5">
        <v>0</v>
      </c>
      <c r="CC10" s="5">
        <v>78.125</v>
      </c>
      <c r="CD10" s="5">
        <v>7.95</v>
      </c>
      <c r="CE10" s="5">
        <v>0</v>
      </c>
      <c r="CF10" s="5">
        <v>93.75</v>
      </c>
      <c r="CG10" s="5">
        <v>0.2</v>
      </c>
      <c r="CH10" s="5">
        <v>1</v>
      </c>
      <c r="CI10" s="5">
        <v>0</v>
      </c>
      <c r="CJ10" s="5">
        <v>0</v>
      </c>
      <c r="CK10" s="5">
        <v>0</v>
      </c>
      <c r="CL10" s="5">
        <v>0</v>
      </c>
      <c r="CM10" s="5">
        <v>0</v>
      </c>
      <c r="CN10" s="5">
        <v>0</v>
      </c>
      <c r="CO10" s="5">
        <v>0</v>
      </c>
      <c r="CP10" s="5">
        <v>0.57699999999999996</v>
      </c>
      <c r="CQ10" s="5">
        <v>1.198</v>
      </c>
      <c r="CR10" s="5">
        <v>1</v>
      </c>
      <c r="CS10" s="5">
        <v>4.7759999999999998</v>
      </c>
      <c r="CT10" s="5">
        <v>4.41</v>
      </c>
      <c r="CU10" s="5">
        <v>15.162000000000001</v>
      </c>
    </row>
    <row r="11" spans="1:99" x14ac:dyDescent="0.25">
      <c r="A11" s="5" t="s">
        <v>2315</v>
      </c>
      <c r="B11" s="5" t="s">
        <v>1218</v>
      </c>
      <c r="C11" s="5" t="s">
        <v>1218</v>
      </c>
      <c r="D11" s="5" t="s">
        <v>1219</v>
      </c>
      <c r="E11" s="5">
        <v>2022</v>
      </c>
      <c r="F11" s="5">
        <v>0.2</v>
      </c>
      <c r="G11" s="5">
        <v>3.7759999999999998</v>
      </c>
      <c r="H11" s="5">
        <v>0.84</v>
      </c>
      <c r="I11" s="5">
        <v>0.127</v>
      </c>
      <c r="J11" s="5">
        <v>3.903</v>
      </c>
      <c r="K11" s="5">
        <v>0</v>
      </c>
      <c r="L11" s="5">
        <v>1</v>
      </c>
      <c r="M11" s="5">
        <v>5.5419999999999998</v>
      </c>
      <c r="N11" s="5">
        <v>2.5209999999999999</v>
      </c>
      <c r="O11" s="5">
        <v>0</v>
      </c>
      <c r="P11" s="5">
        <v>5.5419999999999998</v>
      </c>
      <c r="Q11" s="5">
        <v>0</v>
      </c>
      <c r="R11" s="5">
        <v>1</v>
      </c>
      <c r="S11" s="5">
        <v>7.9770000000000003</v>
      </c>
      <c r="T11" s="5">
        <v>5.0410000000000004</v>
      </c>
      <c r="U11" s="5">
        <v>0.247</v>
      </c>
      <c r="V11" s="5">
        <v>9.7249999999999996</v>
      </c>
      <c r="W11" s="5">
        <v>0.2</v>
      </c>
      <c r="X11" s="5">
        <v>1</v>
      </c>
      <c r="Y11" s="5">
        <v>5.7750000000000004</v>
      </c>
      <c r="Z11" s="5">
        <v>0.42499999999999999</v>
      </c>
      <c r="AA11" s="5">
        <v>0</v>
      </c>
      <c r="AB11" s="5">
        <v>5.7750000000000004</v>
      </c>
      <c r="AC11" s="5">
        <v>0</v>
      </c>
      <c r="AD11" s="5">
        <v>1</v>
      </c>
      <c r="AE11" s="5">
        <v>6.3920000000000003</v>
      </c>
      <c r="AF11" s="5">
        <v>0.86399999999999999</v>
      </c>
      <c r="AG11" s="5">
        <v>0</v>
      </c>
      <c r="AH11" s="5">
        <v>6.3920000000000003</v>
      </c>
      <c r="AI11" s="5">
        <v>0</v>
      </c>
      <c r="AJ11" s="5">
        <v>1</v>
      </c>
      <c r="AK11" s="5">
        <v>10.096</v>
      </c>
      <c r="AL11" s="5">
        <v>3.7509999999999999</v>
      </c>
      <c r="AM11" s="5">
        <v>0.14899999999999999</v>
      </c>
      <c r="AN11" s="5">
        <v>12.116</v>
      </c>
      <c r="AO11" s="5">
        <v>0.2</v>
      </c>
      <c r="AP11" s="5">
        <v>1</v>
      </c>
      <c r="AQ11" s="5">
        <v>0.86099999999999999</v>
      </c>
      <c r="AR11" s="5">
        <v>0.123</v>
      </c>
      <c r="AS11" s="5">
        <v>0.67600000000000005</v>
      </c>
      <c r="AT11" s="5">
        <v>1.845</v>
      </c>
      <c r="AU11" s="5">
        <v>0.2</v>
      </c>
      <c r="AV11" s="5">
        <v>1</v>
      </c>
      <c r="AW11" s="5">
        <v>0.98599999999999999</v>
      </c>
      <c r="AX11" s="5">
        <v>0.123</v>
      </c>
      <c r="AY11" s="5">
        <v>0.61899999999999999</v>
      </c>
      <c r="AZ11" s="5">
        <v>1.9259999999999999</v>
      </c>
      <c r="BA11" s="5">
        <v>0.2</v>
      </c>
      <c r="BB11" s="5">
        <v>1</v>
      </c>
      <c r="BC11" s="5">
        <v>0.59799999999999998</v>
      </c>
      <c r="BD11" s="5">
        <v>0.123</v>
      </c>
      <c r="BE11" s="5">
        <v>8.9999999999999993E-3</v>
      </c>
      <c r="BF11" s="5">
        <v>0.71699999999999997</v>
      </c>
      <c r="BG11" s="5">
        <v>0.2</v>
      </c>
      <c r="BH11" s="5">
        <v>1</v>
      </c>
      <c r="BI11" s="5">
        <v>0.61199999999999999</v>
      </c>
      <c r="BJ11" s="5">
        <v>0.123</v>
      </c>
      <c r="BK11" s="5">
        <v>8.9999999999999993E-3</v>
      </c>
      <c r="BL11" s="5">
        <v>0.73499999999999999</v>
      </c>
      <c r="BM11" s="5">
        <v>0.2</v>
      </c>
      <c r="BN11" s="5">
        <v>1</v>
      </c>
      <c r="BO11" s="5">
        <v>0</v>
      </c>
      <c r="BP11" s="5">
        <v>0</v>
      </c>
      <c r="BQ11" s="5">
        <v>0.113</v>
      </c>
      <c r="BR11" s="5">
        <v>0</v>
      </c>
      <c r="BS11" s="5">
        <v>0.66700000000000004</v>
      </c>
      <c r="BT11" s="5">
        <v>0</v>
      </c>
      <c r="BU11" s="5">
        <v>0</v>
      </c>
      <c r="BV11" s="5">
        <v>0.10100000000000001</v>
      </c>
      <c r="BW11" s="5">
        <v>0.2</v>
      </c>
      <c r="BX11" s="5">
        <v>0.5</v>
      </c>
      <c r="BY11" s="5">
        <v>12.728999999999999</v>
      </c>
      <c r="BZ11" s="5">
        <v>0</v>
      </c>
      <c r="CA11" s="5">
        <v>12.728999999999999</v>
      </c>
      <c r="CB11" s="5">
        <v>0</v>
      </c>
      <c r="CC11" s="5">
        <v>97.9</v>
      </c>
      <c r="CD11" s="5">
        <v>7.95</v>
      </c>
      <c r="CE11" s="5">
        <v>1.4490000000000001</v>
      </c>
      <c r="CF11" s="5">
        <v>117.48</v>
      </c>
      <c r="CG11" s="5">
        <v>0.2</v>
      </c>
      <c r="CH11" s="5">
        <v>1</v>
      </c>
      <c r="CI11" s="5">
        <v>0</v>
      </c>
      <c r="CJ11" s="5">
        <v>0</v>
      </c>
      <c r="CK11" s="5">
        <v>0</v>
      </c>
      <c r="CL11" s="5">
        <v>0</v>
      </c>
      <c r="CM11" s="5">
        <v>0</v>
      </c>
      <c r="CN11" s="5">
        <v>0</v>
      </c>
      <c r="CO11" s="5">
        <v>0</v>
      </c>
      <c r="CP11" s="5">
        <v>0.63900000000000001</v>
      </c>
      <c r="CQ11" s="5">
        <v>1.294</v>
      </c>
      <c r="CR11" s="5">
        <v>1</v>
      </c>
      <c r="CS11" s="5">
        <v>5.1580000000000004</v>
      </c>
      <c r="CT11" s="5">
        <v>5.8419999999999996</v>
      </c>
      <c r="CU11" s="5">
        <v>31.326000000000001</v>
      </c>
    </row>
    <row r="12" spans="1:99" x14ac:dyDescent="0.25">
      <c r="A12" s="5" t="s">
        <v>2316</v>
      </c>
      <c r="B12" s="5" t="s">
        <v>1218</v>
      </c>
      <c r="C12" s="5" t="s">
        <v>1218</v>
      </c>
      <c r="D12" s="5" t="s">
        <v>1219</v>
      </c>
      <c r="E12" s="5">
        <v>2023</v>
      </c>
      <c r="F12" s="5">
        <v>0.2</v>
      </c>
      <c r="G12" s="5">
        <v>3.4329999999999998</v>
      </c>
      <c r="H12" s="5">
        <v>0.97899999999999998</v>
      </c>
      <c r="I12" s="5">
        <v>1.4359999999999999</v>
      </c>
      <c r="J12" s="5">
        <v>4.8689999999999998</v>
      </c>
      <c r="K12" s="5">
        <v>0</v>
      </c>
      <c r="L12" s="5">
        <v>1</v>
      </c>
      <c r="M12" s="5">
        <v>5.6849999999999996</v>
      </c>
      <c r="N12" s="5">
        <v>2.9359999999999999</v>
      </c>
      <c r="O12" s="5">
        <v>0</v>
      </c>
      <c r="P12" s="5">
        <v>5.6849999999999996</v>
      </c>
      <c r="Q12" s="5">
        <v>0</v>
      </c>
      <c r="R12" s="5">
        <v>1</v>
      </c>
      <c r="S12" s="5">
        <v>8.327</v>
      </c>
      <c r="T12" s="5">
        <v>5.8719999999999999</v>
      </c>
      <c r="U12" s="5">
        <v>1.651</v>
      </c>
      <c r="V12" s="5">
        <v>11.714</v>
      </c>
      <c r="W12" s="5">
        <v>0.2</v>
      </c>
      <c r="X12" s="5">
        <v>1</v>
      </c>
      <c r="Y12" s="5">
        <v>6.0129999999999999</v>
      </c>
      <c r="Z12" s="5">
        <v>0.442</v>
      </c>
      <c r="AA12" s="5">
        <v>0.76200000000000001</v>
      </c>
      <c r="AB12" s="5">
        <v>6.7750000000000004</v>
      </c>
      <c r="AC12" s="5">
        <v>0</v>
      </c>
      <c r="AD12" s="5">
        <v>1</v>
      </c>
      <c r="AE12" s="5">
        <v>6.6559999999999997</v>
      </c>
      <c r="AF12" s="5">
        <v>0.9</v>
      </c>
      <c r="AG12" s="5">
        <v>0</v>
      </c>
      <c r="AH12" s="5">
        <v>6.6559999999999997</v>
      </c>
      <c r="AI12" s="5">
        <v>0</v>
      </c>
      <c r="AJ12" s="5">
        <v>1</v>
      </c>
      <c r="AK12" s="5">
        <v>10.513</v>
      </c>
      <c r="AL12" s="5">
        <v>3.9060000000000001</v>
      </c>
      <c r="AM12" s="5">
        <v>1.012</v>
      </c>
      <c r="AN12" s="5">
        <v>13.53</v>
      </c>
      <c r="AO12" s="5">
        <v>0.2</v>
      </c>
      <c r="AP12" s="5">
        <v>1</v>
      </c>
      <c r="AQ12" s="5">
        <v>0.76</v>
      </c>
      <c r="AR12" s="5">
        <v>0.129</v>
      </c>
      <c r="AS12" s="5">
        <v>0.81699999999999995</v>
      </c>
      <c r="AT12" s="5">
        <v>1.8919999999999999</v>
      </c>
      <c r="AU12" s="5">
        <v>0.2</v>
      </c>
      <c r="AV12" s="5">
        <v>1</v>
      </c>
      <c r="AW12" s="5">
        <v>0.81100000000000005</v>
      </c>
      <c r="AX12" s="5">
        <v>0.129</v>
      </c>
      <c r="AY12" s="5">
        <v>0.73799999999999999</v>
      </c>
      <c r="AZ12" s="5">
        <v>1.859</v>
      </c>
      <c r="BA12" s="5">
        <v>0.2</v>
      </c>
      <c r="BB12" s="5">
        <v>1</v>
      </c>
      <c r="BC12" s="5">
        <v>0.53500000000000003</v>
      </c>
      <c r="BD12" s="5">
        <v>0.129</v>
      </c>
      <c r="BE12" s="5">
        <v>1.2E-2</v>
      </c>
      <c r="BF12" s="5">
        <v>0.64200000000000002</v>
      </c>
      <c r="BG12" s="5">
        <v>0.2</v>
      </c>
      <c r="BH12" s="5">
        <v>1</v>
      </c>
      <c r="BI12" s="5">
        <v>0.57899999999999996</v>
      </c>
      <c r="BJ12" s="5">
        <v>0.129</v>
      </c>
      <c r="BK12" s="5">
        <v>1.2999999999999999E-2</v>
      </c>
      <c r="BL12" s="5">
        <v>0.69499999999999995</v>
      </c>
      <c r="BM12" s="5">
        <v>0.2</v>
      </c>
      <c r="BN12" s="5">
        <v>1</v>
      </c>
      <c r="BO12" s="5">
        <v>0</v>
      </c>
      <c r="BP12" s="5">
        <v>0</v>
      </c>
      <c r="BQ12" s="5">
        <v>0.127</v>
      </c>
      <c r="BR12" s="5">
        <v>0</v>
      </c>
      <c r="BS12" s="5">
        <v>0.66700000000000004</v>
      </c>
      <c r="BT12" s="5">
        <v>0</v>
      </c>
      <c r="BU12" s="5">
        <v>0</v>
      </c>
      <c r="BV12" s="5">
        <v>0.113</v>
      </c>
      <c r="BW12" s="5">
        <v>0.2</v>
      </c>
      <c r="BX12" s="5">
        <v>0.5</v>
      </c>
      <c r="BY12" s="5">
        <v>13.254</v>
      </c>
      <c r="BZ12" s="5">
        <v>0</v>
      </c>
      <c r="CA12" s="5">
        <v>13.254</v>
      </c>
      <c r="CB12" s="5">
        <v>0</v>
      </c>
      <c r="CC12" s="5">
        <v>83.248000000000005</v>
      </c>
      <c r="CD12" s="5">
        <v>7.95</v>
      </c>
      <c r="CE12" s="5">
        <v>1.843</v>
      </c>
      <c r="CF12" s="5">
        <v>99.897999999999996</v>
      </c>
      <c r="CG12" s="5">
        <v>0.2</v>
      </c>
      <c r="CH12" s="5">
        <v>1</v>
      </c>
      <c r="CI12" s="5">
        <v>0</v>
      </c>
      <c r="CJ12" s="5">
        <v>0</v>
      </c>
      <c r="CK12" s="5">
        <v>0</v>
      </c>
      <c r="CL12" s="5">
        <v>0</v>
      </c>
      <c r="CM12" s="5">
        <v>0</v>
      </c>
      <c r="CN12" s="5">
        <v>0</v>
      </c>
      <c r="CO12" s="5">
        <v>0</v>
      </c>
      <c r="CP12" s="5">
        <v>0.47799999999999998</v>
      </c>
      <c r="CQ12" s="5">
        <v>1.3480000000000001</v>
      </c>
      <c r="CR12" s="5">
        <v>1</v>
      </c>
      <c r="CS12" s="5">
        <v>5.37</v>
      </c>
      <c r="CT12" s="5">
        <v>3.4660000000000002</v>
      </c>
      <c r="CU12" s="5">
        <v>11.622</v>
      </c>
    </row>
    <row r="13" spans="1:99" x14ac:dyDescent="0.25">
      <c r="A13" s="5" t="s">
        <v>2317</v>
      </c>
      <c r="B13" s="5" t="s">
        <v>1218</v>
      </c>
      <c r="C13" s="5" t="s">
        <v>1218</v>
      </c>
      <c r="D13" s="5" t="s">
        <v>1219</v>
      </c>
      <c r="E13" s="5">
        <v>2024</v>
      </c>
      <c r="F13" s="5">
        <v>0.2</v>
      </c>
      <c r="G13" s="5">
        <v>3.2519999999999998</v>
      </c>
      <c r="H13" s="5">
        <v>1.008</v>
      </c>
      <c r="I13" s="5">
        <v>1.462</v>
      </c>
      <c r="J13" s="5">
        <v>4.7130000000000001</v>
      </c>
      <c r="K13" s="5">
        <v>0</v>
      </c>
      <c r="L13" s="5">
        <v>1</v>
      </c>
      <c r="M13" s="5">
        <v>5.3330000000000002</v>
      </c>
      <c r="N13" s="5">
        <v>3.0230000000000001</v>
      </c>
      <c r="O13" s="5">
        <v>0</v>
      </c>
      <c r="P13" s="5">
        <v>5.3330000000000002</v>
      </c>
      <c r="Q13" s="5">
        <v>0</v>
      </c>
      <c r="R13" s="5">
        <v>1</v>
      </c>
      <c r="S13" s="5">
        <v>8.2889999999999997</v>
      </c>
      <c r="T13" s="5">
        <v>6.0449999999999999</v>
      </c>
      <c r="U13" s="5">
        <v>1.726</v>
      </c>
      <c r="V13" s="5">
        <v>11.7</v>
      </c>
      <c r="W13" s="5">
        <v>0.2</v>
      </c>
      <c r="X13" s="5">
        <v>1</v>
      </c>
      <c r="Y13" s="5">
        <v>6.1909999999999998</v>
      </c>
      <c r="Z13" s="5">
        <v>0.45500000000000002</v>
      </c>
      <c r="AA13" s="5">
        <v>0.78500000000000003</v>
      </c>
      <c r="AB13" s="5">
        <v>6.9749999999999996</v>
      </c>
      <c r="AC13" s="5">
        <v>0</v>
      </c>
      <c r="AD13" s="5">
        <v>1</v>
      </c>
      <c r="AE13" s="5">
        <v>6.8529999999999998</v>
      </c>
      <c r="AF13" s="5">
        <v>0.92600000000000005</v>
      </c>
      <c r="AG13" s="5">
        <v>0</v>
      </c>
      <c r="AH13" s="5">
        <v>6.8529999999999998</v>
      </c>
      <c r="AI13" s="5">
        <v>0</v>
      </c>
      <c r="AJ13" s="5">
        <v>1</v>
      </c>
      <c r="AK13" s="5">
        <v>10.823</v>
      </c>
      <c r="AL13" s="5">
        <v>4.0209999999999999</v>
      </c>
      <c r="AM13" s="5">
        <v>1.101</v>
      </c>
      <c r="AN13" s="5">
        <v>13.93</v>
      </c>
      <c r="AO13" s="5">
        <v>0.2</v>
      </c>
      <c r="AP13" s="5">
        <v>1</v>
      </c>
      <c r="AQ13" s="5">
        <v>0.72399999999999998</v>
      </c>
      <c r="AR13" s="5">
        <v>0.13200000000000001</v>
      </c>
      <c r="AS13" s="5">
        <v>0.91</v>
      </c>
      <c r="AT13" s="5">
        <v>1.9610000000000001</v>
      </c>
      <c r="AU13" s="5">
        <v>0.2</v>
      </c>
      <c r="AV13" s="5">
        <v>1</v>
      </c>
      <c r="AW13" s="5">
        <v>0.75</v>
      </c>
      <c r="AX13" s="5">
        <v>0.13200000000000001</v>
      </c>
      <c r="AY13" s="5">
        <v>0.84599999999999997</v>
      </c>
      <c r="AZ13" s="5">
        <v>1.915</v>
      </c>
      <c r="BA13" s="5">
        <v>0.2</v>
      </c>
      <c r="BB13" s="5">
        <v>1</v>
      </c>
      <c r="BC13" s="5">
        <v>0.51300000000000001</v>
      </c>
      <c r="BD13" s="5">
        <v>0.13200000000000001</v>
      </c>
      <c r="BE13" s="5">
        <v>1.4E-2</v>
      </c>
      <c r="BF13" s="5">
        <v>0.61599999999999999</v>
      </c>
      <c r="BG13" s="5">
        <v>0.2</v>
      </c>
      <c r="BH13" s="5">
        <v>1</v>
      </c>
      <c r="BI13" s="5">
        <v>0.59099999999999997</v>
      </c>
      <c r="BJ13" s="5">
        <v>0.13200000000000001</v>
      </c>
      <c r="BK13" s="5">
        <v>1.6E-2</v>
      </c>
      <c r="BL13" s="5">
        <v>0.71</v>
      </c>
      <c r="BM13" s="5">
        <v>0.2</v>
      </c>
      <c r="BN13" s="5">
        <v>1</v>
      </c>
      <c r="BO13" s="5">
        <v>0</v>
      </c>
      <c r="BP13" s="5">
        <v>0</v>
      </c>
      <c r="BQ13" s="5">
        <v>0.13800000000000001</v>
      </c>
      <c r="BR13" s="5">
        <v>0</v>
      </c>
      <c r="BS13" s="5">
        <v>0.66700000000000004</v>
      </c>
      <c r="BT13" s="5">
        <v>0</v>
      </c>
      <c r="BU13" s="5">
        <v>0</v>
      </c>
      <c r="BV13" s="5">
        <v>0.123</v>
      </c>
      <c r="BW13" s="5">
        <v>0.2</v>
      </c>
      <c r="BX13" s="5">
        <v>0.5</v>
      </c>
      <c r="BY13" s="5">
        <v>13.646000000000001</v>
      </c>
      <c r="BZ13" s="5">
        <v>0</v>
      </c>
      <c r="CA13" s="5">
        <v>13.646000000000001</v>
      </c>
      <c r="CB13" s="5">
        <v>0</v>
      </c>
      <c r="CC13" s="5">
        <v>82.587999999999994</v>
      </c>
      <c r="CD13" s="5">
        <v>7.95</v>
      </c>
      <c r="CE13" s="5">
        <v>2.25</v>
      </c>
      <c r="CF13" s="5">
        <v>99.105999999999995</v>
      </c>
      <c r="CG13" s="5">
        <v>0.2</v>
      </c>
      <c r="CH13" s="5">
        <v>1</v>
      </c>
      <c r="CI13" s="5">
        <v>0</v>
      </c>
      <c r="CJ13" s="5">
        <v>0</v>
      </c>
      <c r="CK13" s="5">
        <v>0</v>
      </c>
      <c r="CL13" s="5">
        <v>0</v>
      </c>
      <c r="CM13" s="5">
        <v>0</v>
      </c>
      <c r="CN13" s="5">
        <v>0</v>
      </c>
      <c r="CO13" s="5">
        <v>0</v>
      </c>
      <c r="CP13" s="5">
        <v>0.47799999999999998</v>
      </c>
      <c r="CQ13" s="5">
        <v>1.387</v>
      </c>
      <c r="CR13" s="5">
        <v>1</v>
      </c>
      <c r="CS13" s="5">
        <v>5.5289999999999999</v>
      </c>
      <c r="CT13" s="5">
        <v>3.0270000000000001</v>
      </c>
      <c r="CU13" s="5">
        <v>10.167999999999999</v>
      </c>
    </row>
    <row r="14" spans="1:99" x14ac:dyDescent="0.25">
      <c r="A14" s="5" t="s">
        <v>2318</v>
      </c>
      <c r="B14" s="5" t="s">
        <v>1379</v>
      </c>
      <c r="C14" s="5" t="s">
        <v>1379</v>
      </c>
      <c r="D14" s="5" t="s">
        <v>1380</v>
      </c>
      <c r="E14" s="5">
        <v>2021</v>
      </c>
      <c r="F14" s="5">
        <v>0.19</v>
      </c>
      <c r="G14" s="5">
        <v>5.8970000000000002</v>
      </c>
      <c r="H14" s="5">
        <v>1.143</v>
      </c>
      <c r="I14" s="5">
        <v>0.23799999999999999</v>
      </c>
      <c r="J14" s="5">
        <v>6.1340000000000003</v>
      </c>
      <c r="K14" s="5">
        <v>0</v>
      </c>
      <c r="L14" s="5">
        <v>1</v>
      </c>
      <c r="M14" s="5">
        <v>7.9640000000000004</v>
      </c>
      <c r="N14" s="5">
        <v>3.43</v>
      </c>
      <c r="O14" s="5">
        <v>0.22700000000000001</v>
      </c>
      <c r="P14" s="5">
        <v>8.1910000000000007</v>
      </c>
      <c r="Q14" s="5">
        <v>0</v>
      </c>
      <c r="R14" s="5">
        <v>1</v>
      </c>
      <c r="S14" s="5">
        <v>11.613</v>
      </c>
      <c r="T14" s="5">
        <v>6.86</v>
      </c>
      <c r="U14" s="5">
        <v>0.23799999999999999</v>
      </c>
      <c r="V14" s="5">
        <v>14.103</v>
      </c>
      <c r="W14" s="5">
        <v>0.19</v>
      </c>
      <c r="X14" s="5">
        <v>1</v>
      </c>
      <c r="Y14" s="5">
        <v>3.7989999999999999</v>
      </c>
      <c r="Z14" s="5">
        <v>0.41699999999999998</v>
      </c>
      <c r="AA14" s="5">
        <v>-2.6869999999999998</v>
      </c>
      <c r="AB14" s="5">
        <v>1.1120000000000001</v>
      </c>
      <c r="AC14" s="5">
        <v>0</v>
      </c>
      <c r="AD14" s="5">
        <v>0</v>
      </c>
      <c r="AE14" s="5">
        <v>4.3710000000000004</v>
      </c>
      <c r="AF14" s="5">
        <v>0.85</v>
      </c>
      <c r="AG14" s="5">
        <v>-3.3879999999999999</v>
      </c>
      <c r="AH14" s="5">
        <v>0.98299999999999998</v>
      </c>
      <c r="AI14" s="5">
        <v>0</v>
      </c>
      <c r="AJ14" s="5">
        <v>0</v>
      </c>
      <c r="AK14" s="5">
        <v>7.8010000000000002</v>
      </c>
      <c r="AL14" s="5">
        <v>3.68</v>
      </c>
      <c r="AM14" s="5">
        <v>-7.1369999999999996</v>
      </c>
      <c r="AN14" s="5">
        <v>0.79</v>
      </c>
      <c r="AO14" s="5">
        <v>0</v>
      </c>
      <c r="AP14" s="5">
        <v>0</v>
      </c>
      <c r="AQ14" s="5">
        <v>0.621</v>
      </c>
      <c r="AR14" s="5">
        <v>0.114</v>
      </c>
      <c r="AS14" s="5">
        <v>-0.33500000000000002</v>
      </c>
      <c r="AT14" s="5">
        <v>0.34</v>
      </c>
      <c r="AU14" s="5">
        <v>0</v>
      </c>
      <c r="AV14" s="5">
        <v>0</v>
      </c>
      <c r="AW14" s="5">
        <v>0.59299999999999997</v>
      </c>
      <c r="AX14" s="5">
        <v>0.114</v>
      </c>
      <c r="AY14" s="5">
        <v>-0.41299999999999998</v>
      </c>
      <c r="AZ14" s="5">
        <v>0.215</v>
      </c>
      <c r="BA14" s="5">
        <v>0</v>
      </c>
      <c r="BB14" s="5">
        <v>0</v>
      </c>
      <c r="BC14" s="5">
        <v>0.44</v>
      </c>
      <c r="BD14" s="5">
        <v>0.114</v>
      </c>
      <c r="BE14" s="5">
        <v>-0.38400000000000001</v>
      </c>
      <c r="BF14" s="5">
        <v>6.7000000000000004E-2</v>
      </c>
      <c r="BG14" s="5">
        <v>0</v>
      </c>
      <c r="BH14" s="5">
        <v>0</v>
      </c>
      <c r="BI14" s="5">
        <v>0.56000000000000005</v>
      </c>
      <c r="BJ14" s="5">
        <v>0.114</v>
      </c>
      <c r="BK14" s="5">
        <v>0</v>
      </c>
      <c r="BL14" s="5">
        <v>0.66700000000000004</v>
      </c>
      <c r="BM14" s="5">
        <v>0.19</v>
      </c>
      <c r="BN14" s="5">
        <v>1</v>
      </c>
      <c r="BO14" s="5">
        <v>0</v>
      </c>
      <c r="BP14" s="5">
        <v>-6.7000000000000004E-2</v>
      </c>
      <c r="BQ14" s="5">
        <v>1.2999999999999999E-2</v>
      </c>
      <c r="BR14" s="5">
        <v>0</v>
      </c>
      <c r="BS14" s="5">
        <v>0.66700000000000004</v>
      </c>
      <c r="BT14" s="5">
        <v>0</v>
      </c>
      <c r="BU14" s="5">
        <v>-6.7000000000000004E-2</v>
      </c>
      <c r="BV14" s="5">
        <v>0.04</v>
      </c>
      <c r="BW14" s="5">
        <v>0</v>
      </c>
      <c r="BX14" s="5">
        <v>0.66700000000000004</v>
      </c>
      <c r="BY14" s="5">
        <v>11.787000000000001</v>
      </c>
      <c r="BZ14" s="5">
        <v>0</v>
      </c>
      <c r="CA14" s="5">
        <v>11.787000000000001</v>
      </c>
      <c r="CB14" s="5">
        <v>0</v>
      </c>
      <c r="CC14" s="5">
        <v>81.694999999999993</v>
      </c>
      <c r="CD14" s="5">
        <v>7.95</v>
      </c>
      <c r="CE14" s="5">
        <v>-68.242999999999995</v>
      </c>
      <c r="CF14" s="5">
        <v>16.009</v>
      </c>
      <c r="CG14" s="5">
        <v>0</v>
      </c>
      <c r="CH14" s="5">
        <v>0</v>
      </c>
      <c r="CI14" s="5">
        <v>0</v>
      </c>
      <c r="CJ14" s="5">
        <v>0</v>
      </c>
      <c r="CK14" s="5">
        <v>0</v>
      </c>
      <c r="CL14" s="5">
        <v>0</v>
      </c>
      <c r="CM14" s="5">
        <v>0</v>
      </c>
      <c r="CN14" s="5">
        <v>0</v>
      </c>
      <c r="CO14" s="5">
        <v>0</v>
      </c>
      <c r="CP14" s="5">
        <v>0</v>
      </c>
      <c r="CQ14" s="5">
        <v>1.198</v>
      </c>
      <c r="CR14" s="5">
        <v>1</v>
      </c>
      <c r="CS14" s="5">
        <v>3.2280000000000002</v>
      </c>
      <c r="CT14" s="5">
        <v>4.7530000000000001</v>
      </c>
      <c r="CU14" s="5">
        <v>14.129</v>
      </c>
    </row>
    <row r="15" spans="1:99" x14ac:dyDescent="0.25">
      <c r="A15" s="5" t="s">
        <v>2319</v>
      </c>
      <c r="B15" s="5" t="s">
        <v>1379</v>
      </c>
      <c r="C15" s="5" t="s">
        <v>1379</v>
      </c>
      <c r="D15" s="5" t="s">
        <v>1380</v>
      </c>
      <c r="E15" s="5">
        <v>2022</v>
      </c>
      <c r="F15" s="5">
        <v>0.19</v>
      </c>
      <c r="G15" s="5">
        <v>11.667</v>
      </c>
      <c r="H15" s="5">
        <v>1.2310000000000001</v>
      </c>
      <c r="I15" s="5">
        <v>0.56299999999999994</v>
      </c>
      <c r="J15" s="5">
        <v>12.23</v>
      </c>
      <c r="K15" s="5">
        <v>0</v>
      </c>
      <c r="L15" s="5">
        <v>1</v>
      </c>
      <c r="M15" s="5">
        <v>9.7469999999999999</v>
      </c>
      <c r="N15" s="5">
        <v>3.694</v>
      </c>
      <c r="O15" s="5">
        <v>0.32600000000000001</v>
      </c>
      <c r="P15" s="5">
        <v>10.073</v>
      </c>
      <c r="Q15" s="5">
        <v>0</v>
      </c>
      <c r="R15" s="5">
        <v>1</v>
      </c>
      <c r="S15" s="5">
        <v>17.824000000000002</v>
      </c>
      <c r="T15" s="5">
        <v>7.3879999999999999</v>
      </c>
      <c r="U15" s="5">
        <v>0.82199999999999995</v>
      </c>
      <c r="V15" s="5">
        <v>21.881</v>
      </c>
      <c r="W15" s="5">
        <v>0.19</v>
      </c>
      <c r="X15" s="5">
        <v>1</v>
      </c>
      <c r="Y15" s="5">
        <v>4.1029999999999998</v>
      </c>
      <c r="Z15" s="5">
        <v>0.45</v>
      </c>
      <c r="AA15" s="5">
        <v>-2.9020000000000001</v>
      </c>
      <c r="AB15" s="5">
        <v>1.2010000000000001</v>
      </c>
      <c r="AC15" s="5">
        <v>0</v>
      </c>
      <c r="AD15" s="5">
        <v>0</v>
      </c>
      <c r="AE15" s="5">
        <v>4.72</v>
      </c>
      <c r="AF15" s="5">
        <v>0.91800000000000004</v>
      </c>
      <c r="AG15" s="5">
        <v>-3.7850000000000001</v>
      </c>
      <c r="AH15" s="5">
        <v>0.93500000000000005</v>
      </c>
      <c r="AI15" s="5">
        <v>0</v>
      </c>
      <c r="AJ15" s="5">
        <v>0</v>
      </c>
      <c r="AK15" s="5">
        <v>8.4239999999999995</v>
      </c>
      <c r="AL15" s="5">
        <v>3.9740000000000002</v>
      </c>
      <c r="AM15" s="5">
        <v>-7.7930000000000001</v>
      </c>
      <c r="AN15" s="5">
        <v>0.751</v>
      </c>
      <c r="AO15" s="5">
        <v>0</v>
      </c>
      <c r="AP15" s="5">
        <v>0</v>
      </c>
      <c r="AQ15" s="5">
        <v>0.84699999999999998</v>
      </c>
      <c r="AR15" s="5">
        <v>0.123</v>
      </c>
      <c r="AS15" s="5">
        <v>-0.57499999999999996</v>
      </c>
      <c r="AT15" s="5">
        <v>0.32400000000000001</v>
      </c>
      <c r="AU15" s="5">
        <v>0</v>
      </c>
      <c r="AV15" s="5">
        <v>0</v>
      </c>
      <c r="AW15" s="5">
        <v>0.94699999999999995</v>
      </c>
      <c r="AX15" s="5">
        <v>0.123</v>
      </c>
      <c r="AY15" s="5">
        <v>-0.77500000000000002</v>
      </c>
      <c r="AZ15" s="5">
        <v>0.20399999999999999</v>
      </c>
      <c r="BA15" s="5">
        <v>0</v>
      </c>
      <c r="BB15" s="5">
        <v>0</v>
      </c>
      <c r="BC15" s="5">
        <v>0.58899999999999997</v>
      </c>
      <c r="BD15" s="5">
        <v>0.123</v>
      </c>
      <c r="BE15" s="5">
        <v>-0.53500000000000003</v>
      </c>
      <c r="BF15" s="5">
        <v>6.3E-2</v>
      </c>
      <c r="BG15" s="5">
        <v>0</v>
      </c>
      <c r="BH15" s="5">
        <v>0</v>
      </c>
      <c r="BI15" s="5">
        <v>0.68899999999999995</v>
      </c>
      <c r="BJ15" s="5">
        <v>0.123</v>
      </c>
      <c r="BK15" s="5">
        <v>0.01</v>
      </c>
      <c r="BL15" s="5">
        <v>0.82</v>
      </c>
      <c r="BM15" s="5">
        <v>0.19</v>
      </c>
      <c r="BN15" s="5">
        <v>1</v>
      </c>
      <c r="BO15" s="5">
        <v>0</v>
      </c>
      <c r="BP15" s="5">
        <v>-6.7000000000000004E-2</v>
      </c>
      <c r="BQ15" s="5">
        <v>1.2E-2</v>
      </c>
      <c r="BR15" s="5">
        <v>0</v>
      </c>
      <c r="BS15" s="5">
        <v>0.66700000000000004</v>
      </c>
      <c r="BT15" s="5">
        <v>0</v>
      </c>
      <c r="BU15" s="5">
        <v>-6.7000000000000004E-2</v>
      </c>
      <c r="BV15" s="5">
        <v>3.7999999999999999E-2</v>
      </c>
      <c r="BW15" s="5">
        <v>0</v>
      </c>
      <c r="BX15" s="5">
        <v>0.66700000000000004</v>
      </c>
      <c r="BY15" s="5">
        <v>12.728999999999999</v>
      </c>
      <c r="BZ15" s="5">
        <v>0</v>
      </c>
      <c r="CA15" s="5">
        <v>12.728999999999999</v>
      </c>
      <c r="CB15" s="5">
        <v>0</v>
      </c>
      <c r="CC15" s="5">
        <v>102.477</v>
      </c>
      <c r="CD15" s="5">
        <v>7.95</v>
      </c>
      <c r="CE15" s="5">
        <v>-89.68</v>
      </c>
      <c r="CF15" s="5">
        <v>15.227</v>
      </c>
      <c r="CG15" s="5">
        <v>0</v>
      </c>
      <c r="CH15" s="5">
        <v>0</v>
      </c>
      <c r="CI15" s="5">
        <v>0</v>
      </c>
      <c r="CJ15" s="5">
        <v>0</v>
      </c>
      <c r="CK15" s="5">
        <v>0</v>
      </c>
      <c r="CL15" s="5">
        <v>0</v>
      </c>
      <c r="CM15" s="5">
        <v>0</v>
      </c>
      <c r="CN15" s="5">
        <v>0</v>
      </c>
      <c r="CO15" s="5">
        <v>0</v>
      </c>
      <c r="CP15" s="5">
        <v>5.0000000000000001E-3</v>
      </c>
      <c r="CQ15" s="5">
        <v>1.294</v>
      </c>
      <c r="CR15" s="5">
        <v>1</v>
      </c>
      <c r="CS15" s="5">
        <v>3.4860000000000002</v>
      </c>
      <c r="CT15" s="5">
        <v>10.484999999999999</v>
      </c>
      <c r="CU15" s="5">
        <v>28.059000000000001</v>
      </c>
    </row>
    <row r="16" spans="1:99" x14ac:dyDescent="0.25">
      <c r="A16" s="5" t="s">
        <v>2320</v>
      </c>
      <c r="B16" s="5" t="s">
        <v>1379</v>
      </c>
      <c r="C16" s="5" t="s">
        <v>1379</v>
      </c>
      <c r="D16" s="5" t="s">
        <v>1380</v>
      </c>
      <c r="E16" s="5">
        <v>2023</v>
      </c>
      <c r="F16" s="5">
        <v>0.19</v>
      </c>
      <c r="G16" s="5">
        <v>6.1470000000000002</v>
      </c>
      <c r="H16" s="5">
        <v>1.286</v>
      </c>
      <c r="I16" s="5">
        <v>0.27300000000000002</v>
      </c>
      <c r="J16" s="5">
        <v>6.42</v>
      </c>
      <c r="K16" s="5">
        <v>0</v>
      </c>
      <c r="L16" s="5">
        <v>1</v>
      </c>
      <c r="M16" s="5">
        <v>7.8860000000000001</v>
      </c>
      <c r="N16" s="5">
        <v>3.8570000000000002</v>
      </c>
      <c r="O16" s="5">
        <v>0.22700000000000001</v>
      </c>
      <c r="P16" s="5">
        <v>8.1129999999999995</v>
      </c>
      <c r="Q16" s="5">
        <v>0</v>
      </c>
      <c r="R16" s="5">
        <v>1</v>
      </c>
      <c r="S16" s="5">
        <v>12.574999999999999</v>
      </c>
      <c r="T16" s="5">
        <v>7.7140000000000004</v>
      </c>
      <c r="U16" s="5">
        <v>0.54400000000000004</v>
      </c>
      <c r="V16" s="5">
        <v>15.29</v>
      </c>
      <c r="W16" s="5">
        <v>0.19</v>
      </c>
      <c r="X16" s="5">
        <v>1</v>
      </c>
      <c r="Y16" s="5">
        <v>4.2720000000000002</v>
      </c>
      <c r="Z16" s="5">
        <v>0.46899999999999997</v>
      </c>
      <c r="AA16" s="5">
        <v>-3.0470000000000002</v>
      </c>
      <c r="AB16" s="5">
        <v>1.2250000000000001</v>
      </c>
      <c r="AC16" s="5">
        <v>0</v>
      </c>
      <c r="AD16" s="5">
        <v>0</v>
      </c>
      <c r="AE16" s="5">
        <v>4.915</v>
      </c>
      <c r="AF16" s="5">
        <v>0.95599999999999996</v>
      </c>
      <c r="AG16" s="5">
        <v>-3.9380000000000002</v>
      </c>
      <c r="AH16" s="5">
        <v>0.97699999999999998</v>
      </c>
      <c r="AI16" s="5">
        <v>0</v>
      </c>
      <c r="AJ16" s="5">
        <v>0</v>
      </c>
      <c r="AK16" s="5">
        <v>8.7720000000000002</v>
      </c>
      <c r="AL16" s="5">
        <v>4.1379999999999999</v>
      </c>
      <c r="AM16" s="5">
        <v>-8.1120000000000001</v>
      </c>
      <c r="AN16" s="5">
        <v>0.78500000000000003</v>
      </c>
      <c r="AO16" s="5">
        <v>0</v>
      </c>
      <c r="AP16" s="5">
        <v>0</v>
      </c>
      <c r="AQ16" s="5">
        <v>0.749</v>
      </c>
      <c r="AR16" s="5">
        <v>0.129</v>
      </c>
      <c r="AS16" s="5">
        <v>-0.46400000000000002</v>
      </c>
      <c r="AT16" s="5">
        <v>0.33800000000000002</v>
      </c>
      <c r="AU16" s="5">
        <v>0</v>
      </c>
      <c r="AV16" s="5">
        <v>0</v>
      </c>
      <c r="AW16" s="5">
        <v>0.78300000000000003</v>
      </c>
      <c r="AX16" s="5">
        <v>0.129</v>
      </c>
      <c r="AY16" s="5">
        <v>-0.60299999999999998</v>
      </c>
      <c r="AZ16" s="5">
        <v>0.214</v>
      </c>
      <c r="BA16" s="5">
        <v>0</v>
      </c>
      <c r="BB16" s="5">
        <v>0</v>
      </c>
      <c r="BC16" s="5">
        <v>0.52700000000000002</v>
      </c>
      <c r="BD16" s="5">
        <v>0.129</v>
      </c>
      <c r="BE16" s="5">
        <v>-0.47199999999999998</v>
      </c>
      <c r="BF16" s="5">
        <v>6.6000000000000003E-2</v>
      </c>
      <c r="BG16" s="5">
        <v>0</v>
      </c>
      <c r="BH16" s="5">
        <v>0</v>
      </c>
      <c r="BI16" s="5">
        <v>0.64</v>
      </c>
      <c r="BJ16" s="5">
        <v>0.129</v>
      </c>
      <c r="BK16" s="5">
        <v>1.2999999999999999E-2</v>
      </c>
      <c r="BL16" s="5">
        <v>0.76100000000000001</v>
      </c>
      <c r="BM16" s="5">
        <v>0.19</v>
      </c>
      <c r="BN16" s="5">
        <v>1</v>
      </c>
      <c r="BO16" s="5">
        <v>0</v>
      </c>
      <c r="BP16" s="5">
        <v>-6.7000000000000004E-2</v>
      </c>
      <c r="BQ16" s="5">
        <v>1.2999999999999999E-2</v>
      </c>
      <c r="BR16" s="5">
        <v>0</v>
      </c>
      <c r="BS16" s="5">
        <v>0.66700000000000004</v>
      </c>
      <c r="BT16" s="5">
        <v>0</v>
      </c>
      <c r="BU16" s="5">
        <v>-6.7000000000000004E-2</v>
      </c>
      <c r="BV16" s="5">
        <v>3.9E-2</v>
      </c>
      <c r="BW16" s="5">
        <v>0</v>
      </c>
      <c r="BX16" s="5">
        <v>0.66700000000000004</v>
      </c>
      <c r="BY16" s="5">
        <v>13.254</v>
      </c>
      <c r="BZ16" s="5">
        <v>0</v>
      </c>
      <c r="CA16" s="5">
        <v>13.254</v>
      </c>
      <c r="CB16" s="5">
        <v>0</v>
      </c>
      <c r="CC16" s="5">
        <v>87.078999999999994</v>
      </c>
      <c r="CD16" s="5">
        <v>7.95</v>
      </c>
      <c r="CE16" s="5">
        <v>-73.703000000000003</v>
      </c>
      <c r="CF16" s="5">
        <v>15.917</v>
      </c>
      <c r="CG16" s="5">
        <v>0</v>
      </c>
      <c r="CH16" s="5">
        <v>0</v>
      </c>
      <c r="CI16" s="5">
        <v>0</v>
      </c>
      <c r="CJ16" s="5">
        <v>0</v>
      </c>
      <c r="CK16" s="5">
        <v>0</v>
      </c>
      <c r="CL16" s="5">
        <v>0</v>
      </c>
      <c r="CM16" s="5">
        <v>0</v>
      </c>
      <c r="CN16" s="5">
        <v>0</v>
      </c>
      <c r="CO16" s="5">
        <v>0</v>
      </c>
      <c r="CP16" s="5">
        <v>0</v>
      </c>
      <c r="CQ16" s="5">
        <v>1.3480000000000001</v>
      </c>
      <c r="CR16" s="5">
        <v>1</v>
      </c>
      <c r="CS16" s="5">
        <v>3.629</v>
      </c>
      <c r="CT16" s="5">
        <v>4.8609999999999998</v>
      </c>
      <c r="CU16" s="5">
        <v>9.2609999999999992</v>
      </c>
    </row>
    <row r="17" spans="1:99" x14ac:dyDescent="0.25">
      <c r="A17" s="5" t="s">
        <v>2321</v>
      </c>
      <c r="B17" s="5" t="s">
        <v>1379</v>
      </c>
      <c r="C17" s="5" t="s">
        <v>1379</v>
      </c>
      <c r="D17" s="5" t="s">
        <v>1380</v>
      </c>
      <c r="E17" s="5">
        <v>2024</v>
      </c>
      <c r="F17" s="5">
        <v>0.19</v>
      </c>
      <c r="G17" s="5">
        <v>5.5750000000000002</v>
      </c>
      <c r="H17" s="5">
        <v>1.3240000000000001</v>
      </c>
      <c r="I17" s="5">
        <v>0.21299999999999999</v>
      </c>
      <c r="J17" s="5">
        <v>5.7869999999999999</v>
      </c>
      <c r="K17" s="5">
        <v>0</v>
      </c>
      <c r="L17" s="5">
        <v>1</v>
      </c>
      <c r="M17" s="5">
        <v>7.1239999999999997</v>
      </c>
      <c r="N17" s="5">
        <v>3.9710000000000001</v>
      </c>
      <c r="O17" s="5">
        <v>0.158</v>
      </c>
      <c r="P17" s="5">
        <v>7.2809999999999997</v>
      </c>
      <c r="Q17" s="5">
        <v>0</v>
      </c>
      <c r="R17" s="5">
        <v>1</v>
      </c>
      <c r="S17" s="5">
        <v>12.193</v>
      </c>
      <c r="T17" s="5">
        <v>7.9420000000000002</v>
      </c>
      <c r="U17" s="5">
        <v>0.53400000000000003</v>
      </c>
      <c r="V17" s="5">
        <v>14.762</v>
      </c>
      <c r="W17" s="5">
        <v>0.19</v>
      </c>
      <c r="X17" s="5">
        <v>1</v>
      </c>
      <c r="Y17" s="5">
        <v>4.3979999999999997</v>
      </c>
      <c r="Z17" s="5">
        <v>0.48299999999999998</v>
      </c>
      <c r="AA17" s="5">
        <v>-3.137</v>
      </c>
      <c r="AB17" s="5">
        <v>1.262</v>
      </c>
      <c r="AC17" s="5">
        <v>0</v>
      </c>
      <c r="AD17" s="5">
        <v>0</v>
      </c>
      <c r="AE17" s="5">
        <v>5.0599999999999996</v>
      </c>
      <c r="AF17" s="5">
        <v>0.98399999999999999</v>
      </c>
      <c r="AG17" s="5">
        <v>-4.07</v>
      </c>
      <c r="AH17" s="5">
        <v>0.99</v>
      </c>
      <c r="AI17" s="5">
        <v>0</v>
      </c>
      <c r="AJ17" s="5">
        <v>0</v>
      </c>
      <c r="AK17" s="5">
        <v>9.0310000000000006</v>
      </c>
      <c r="AL17" s="5">
        <v>4.26</v>
      </c>
      <c r="AM17" s="5">
        <v>-8.3620000000000001</v>
      </c>
      <c r="AN17" s="5">
        <v>0.79600000000000004</v>
      </c>
      <c r="AO17" s="5">
        <v>0</v>
      </c>
      <c r="AP17" s="5">
        <v>0</v>
      </c>
      <c r="AQ17" s="5">
        <v>0.72</v>
      </c>
      <c r="AR17" s="5">
        <v>0.13200000000000001</v>
      </c>
      <c r="AS17" s="5">
        <v>-0.432</v>
      </c>
      <c r="AT17" s="5">
        <v>0.34300000000000003</v>
      </c>
      <c r="AU17" s="5">
        <v>0</v>
      </c>
      <c r="AV17" s="5">
        <v>0</v>
      </c>
      <c r="AW17" s="5">
        <v>0.73399999999999999</v>
      </c>
      <c r="AX17" s="5">
        <v>0.13200000000000001</v>
      </c>
      <c r="AY17" s="5">
        <v>-0.55200000000000005</v>
      </c>
      <c r="AZ17" s="5">
        <v>0.216</v>
      </c>
      <c r="BA17" s="5">
        <v>0</v>
      </c>
      <c r="BB17" s="5">
        <v>0</v>
      </c>
      <c r="BC17" s="5">
        <v>0.51</v>
      </c>
      <c r="BD17" s="5">
        <v>0.13200000000000001</v>
      </c>
      <c r="BE17" s="5">
        <v>-0.45400000000000001</v>
      </c>
      <c r="BF17" s="5">
        <v>6.7000000000000004E-2</v>
      </c>
      <c r="BG17" s="5">
        <v>0</v>
      </c>
      <c r="BH17" s="5">
        <v>0</v>
      </c>
      <c r="BI17" s="5">
        <v>0.65200000000000002</v>
      </c>
      <c r="BJ17" s="5">
        <v>0.13200000000000001</v>
      </c>
      <c r="BK17" s="5">
        <v>1.7000000000000001E-2</v>
      </c>
      <c r="BL17" s="5">
        <v>0.77600000000000002</v>
      </c>
      <c r="BM17" s="5">
        <v>0.19</v>
      </c>
      <c r="BN17" s="5">
        <v>1</v>
      </c>
      <c r="BO17" s="5">
        <v>0</v>
      </c>
      <c r="BP17" s="5">
        <v>-6.9000000000000006E-2</v>
      </c>
      <c r="BQ17" s="5">
        <v>1.2999999999999999E-2</v>
      </c>
      <c r="BR17" s="5">
        <v>0</v>
      </c>
      <c r="BS17" s="5">
        <v>0.66700000000000004</v>
      </c>
      <c r="BT17" s="5">
        <v>0</v>
      </c>
      <c r="BU17" s="5">
        <v>-6.9000000000000006E-2</v>
      </c>
      <c r="BV17" s="5">
        <v>3.5999999999999997E-2</v>
      </c>
      <c r="BW17" s="5">
        <v>0</v>
      </c>
      <c r="BX17" s="5">
        <v>0.66700000000000004</v>
      </c>
      <c r="BY17" s="5">
        <v>13.646000000000001</v>
      </c>
      <c r="BZ17" s="5">
        <v>0</v>
      </c>
      <c r="CA17" s="5">
        <v>13.646000000000001</v>
      </c>
      <c r="CB17" s="5">
        <v>0</v>
      </c>
      <c r="CC17" s="5">
        <v>86.385000000000005</v>
      </c>
      <c r="CD17" s="5">
        <v>7.95</v>
      </c>
      <c r="CE17" s="5">
        <v>-72.831000000000003</v>
      </c>
      <c r="CF17" s="5">
        <v>16.129000000000001</v>
      </c>
      <c r="CG17" s="5">
        <v>0</v>
      </c>
      <c r="CH17" s="5">
        <v>0</v>
      </c>
      <c r="CI17" s="5">
        <v>0</v>
      </c>
      <c r="CJ17" s="5">
        <v>0</v>
      </c>
      <c r="CK17" s="5">
        <v>0</v>
      </c>
      <c r="CL17" s="5">
        <v>0</v>
      </c>
      <c r="CM17" s="5">
        <v>0</v>
      </c>
      <c r="CN17" s="5">
        <v>0</v>
      </c>
      <c r="CO17" s="5">
        <v>0</v>
      </c>
      <c r="CP17" s="5">
        <v>0</v>
      </c>
      <c r="CQ17" s="5">
        <v>1.387</v>
      </c>
      <c r="CR17" s="5">
        <v>1</v>
      </c>
      <c r="CS17" s="5">
        <v>3.7370000000000001</v>
      </c>
      <c r="CT17" s="5">
        <v>4.2510000000000003</v>
      </c>
      <c r="CU17" s="5">
        <v>7.5979999999999999</v>
      </c>
    </row>
    <row r="18" spans="1:99" x14ac:dyDescent="0.25">
      <c r="A18" s="5" t="s">
        <v>2322</v>
      </c>
      <c r="B18" s="5" t="s">
        <v>1236</v>
      </c>
      <c r="C18" s="5" t="s">
        <v>1236</v>
      </c>
      <c r="D18" s="5" t="s">
        <v>1237</v>
      </c>
      <c r="E18" s="5">
        <v>2021</v>
      </c>
      <c r="F18" s="5">
        <v>0</v>
      </c>
      <c r="G18" s="5">
        <v>4.7469999999999999</v>
      </c>
      <c r="H18" s="5">
        <v>1.143</v>
      </c>
      <c r="I18" s="5">
        <v>0</v>
      </c>
      <c r="J18" s="5">
        <v>4.7469999999999999</v>
      </c>
      <c r="K18" s="5">
        <v>0</v>
      </c>
      <c r="L18" s="5">
        <v>1</v>
      </c>
      <c r="M18" s="5">
        <v>7.9640000000000004</v>
      </c>
      <c r="N18" s="5">
        <v>3.43</v>
      </c>
      <c r="O18" s="5">
        <v>0</v>
      </c>
      <c r="P18" s="5">
        <v>7.9640000000000004</v>
      </c>
      <c r="Q18" s="5">
        <v>0</v>
      </c>
      <c r="R18" s="5">
        <v>1</v>
      </c>
      <c r="S18" s="5">
        <v>10.464</v>
      </c>
      <c r="T18" s="5">
        <v>6.86</v>
      </c>
      <c r="U18" s="5">
        <v>0</v>
      </c>
      <c r="V18" s="5">
        <v>10.464</v>
      </c>
      <c r="W18" s="5">
        <v>0</v>
      </c>
      <c r="X18" s="5">
        <v>1</v>
      </c>
      <c r="Y18" s="5">
        <v>10.551</v>
      </c>
      <c r="Z18" s="5">
        <v>1.302</v>
      </c>
      <c r="AA18" s="5">
        <v>0</v>
      </c>
      <c r="AB18" s="5">
        <v>10.551</v>
      </c>
      <c r="AC18" s="5">
        <v>0</v>
      </c>
      <c r="AD18" s="5">
        <v>1</v>
      </c>
      <c r="AE18" s="5">
        <v>11.694000000000001</v>
      </c>
      <c r="AF18" s="5">
        <v>2.5489999999999999</v>
      </c>
      <c r="AG18" s="5">
        <v>0</v>
      </c>
      <c r="AH18" s="5">
        <v>11.694000000000001</v>
      </c>
      <c r="AI18" s="5">
        <v>0</v>
      </c>
      <c r="AJ18" s="5">
        <v>1</v>
      </c>
      <c r="AK18" s="5">
        <v>18.553999999999998</v>
      </c>
      <c r="AL18" s="5">
        <v>9.6270000000000007</v>
      </c>
      <c r="AM18" s="5">
        <v>0</v>
      </c>
      <c r="AN18" s="5">
        <v>18.553999999999998</v>
      </c>
      <c r="AO18" s="5">
        <v>0</v>
      </c>
      <c r="AP18" s="5">
        <v>1</v>
      </c>
      <c r="AQ18" s="5">
        <v>0.621</v>
      </c>
      <c r="AR18" s="5">
        <v>0.114</v>
      </c>
      <c r="AS18" s="5">
        <v>0</v>
      </c>
      <c r="AT18" s="5">
        <v>0.621</v>
      </c>
      <c r="AU18" s="5">
        <v>0</v>
      </c>
      <c r="AV18" s="5">
        <v>1</v>
      </c>
      <c r="AW18" s="5">
        <v>0.59299999999999997</v>
      </c>
      <c r="AX18" s="5">
        <v>0.114</v>
      </c>
      <c r="AY18" s="5">
        <v>0</v>
      </c>
      <c r="AZ18" s="5">
        <v>0.59299999999999997</v>
      </c>
      <c r="BA18" s="5">
        <v>0</v>
      </c>
      <c r="BB18" s="5">
        <v>1</v>
      </c>
      <c r="BC18" s="5">
        <v>0.44</v>
      </c>
      <c r="BD18" s="5">
        <v>0.114</v>
      </c>
      <c r="BE18" s="5">
        <v>0</v>
      </c>
      <c r="BF18" s="5">
        <v>0.44</v>
      </c>
      <c r="BG18" s="5">
        <v>0</v>
      </c>
      <c r="BH18" s="5">
        <v>1</v>
      </c>
      <c r="BI18" s="5">
        <v>0.56000000000000005</v>
      </c>
      <c r="BJ18" s="5">
        <v>0.114</v>
      </c>
      <c r="BK18" s="5">
        <v>0</v>
      </c>
      <c r="BL18" s="5">
        <v>0.56000000000000005</v>
      </c>
      <c r="BM18" s="5">
        <v>0</v>
      </c>
      <c r="BN18" s="5">
        <v>1</v>
      </c>
      <c r="BO18" s="5">
        <v>0</v>
      </c>
      <c r="BP18" s="5">
        <v>0</v>
      </c>
      <c r="BQ18" s="5">
        <v>0</v>
      </c>
      <c r="BR18" s="5">
        <v>0</v>
      </c>
      <c r="BS18" s="5">
        <v>1</v>
      </c>
      <c r="BT18" s="5">
        <v>0</v>
      </c>
      <c r="BU18" s="5">
        <v>0</v>
      </c>
      <c r="BV18" s="5">
        <v>0</v>
      </c>
      <c r="BW18" s="5">
        <v>0</v>
      </c>
      <c r="BX18" s="5">
        <v>1</v>
      </c>
      <c r="BY18" s="5">
        <v>11.787000000000001</v>
      </c>
      <c r="BZ18" s="5">
        <v>0</v>
      </c>
      <c r="CA18" s="5">
        <v>11.787000000000001</v>
      </c>
      <c r="CB18" s="5">
        <v>0</v>
      </c>
      <c r="CC18" s="5">
        <v>81.694999999999993</v>
      </c>
      <c r="CD18" s="5">
        <v>7.95</v>
      </c>
      <c r="CE18" s="5">
        <v>0</v>
      </c>
      <c r="CF18" s="5">
        <v>81.694999999999993</v>
      </c>
      <c r="CG18" s="5">
        <v>0</v>
      </c>
      <c r="CH18" s="5">
        <v>1</v>
      </c>
      <c r="CI18" s="5">
        <v>0</v>
      </c>
      <c r="CJ18" s="5">
        <v>0</v>
      </c>
      <c r="CK18" s="5">
        <v>0</v>
      </c>
      <c r="CL18" s="5">
        <v>0</v>
      </c>
      <c r="CM18" s="5">
        <v>0</v>
      </c>
      <c r="CN18" s="5">
        <v>0</v>
      </c>
      <c r="CO18" s="5">
        <v>0</v>
      </c>
      <c r="CP18" s="5">
        <v>0</v>
      </c>
      <c r="CQ18" s="5">
        <v>1.198</v>
      </c>
      <c r="CR18" s="5">
        <v>0</v>
      </c>
      <c r="CS18" s="5">
        <v>4.7759999999999998</v>
      </c>
      <c r="CT18" s="5">
        <v>3.6040000000000001</v>
      </c>
      <c r="CU18" s="5">
        <v>9.4079999999999995</v>
      </c>
    </row>
    <row r="19" spans="1:99" x14ac:dyDescent="0.25">
      <c r="A19" s="5" t="s">
        <v>2323</v>
      </c>
      <c r="B19" s="5" t="s">
        <v>1236</v>
      </c>
      <c r="C19" s="5" t="s">
        <v>1236</v>
      </c>
      <c r="D19" s="5" t="s">
        <v>1237</v>
      </c>
      <c r="E19" s="5">
        <v>2022</v>
      </c>
      <c r="F19" s="5">
        <v>0</v>
      </c>
      <c r="G19" s="5">
        <v>8.7880000000000003</v>
      </c>
      <c r="H19" s="5">
        <v>1.2350000000000001</v>
      </c>
      <c r="I19" s="5">
        <v>0</v>
      </c>
      <c r="J19" s="5">
        <v>8.7880000000000003</v>
      </c>
      <c r="K19" s="5">
        <v>0</v>
      </c>
      <c r="L19" s="5">
        <v>1</v>
      </c>
      <c r="M19" s="5">
        <v>9.7829999999999995</v>
      </c>
      <c r="N19" s="5">
        <v>3.7040000000000002</v>
      </c>
      <c r="O19" s="5">
        <v>0</v>
      </c>
      <c r="P19" s="5">
        <v>9.7829999999999995</v>
      </c>
      <c r="Q19" s="5">
        <v>0</v>
      </c>
      <c r="R19" s="5">
        <v>1</v>
      </c>
      <c r="S19" s="5">
        <v>14.962</v>
      </c>
      <c r="T19" s="5">
        <v>7.4080000000000004</v>
      </c>
      <c r="U19" s="5">
        <v>0</v>
      </c>
      <c r="V19" s="5">
        <v>14.962</v>
      </c>
      <c r="W19" s="5">
        <v>0</v>
      </c>
      <c r="X19" s="5">
        <v>1</v>
      </c>
      <c r="Y19" s="5">
        <v>17.332000000000001</v>
      </c>
      <c r="Z19" s="5">
        <v>2.1389999999999998</v>
      </c>
      <c r="AA19" s="5">
        <v>0</v>
      </c>
      <c r="AB19" s="5">
        <v>17.332000000000001</v>
      </c>
      <c r="AC19" s="5">
        <v>0</v>
      </c>
      <c r="AD19" s="5">
        <v>1</v>
      </c>
      <c r="AE19" s="5">
        <v>18.565999999999999</v>
      </c>
      <c r="AF19" s="5">
        <v>4.048</v>
      </c>
      <c r="AG19" s="5">
        <v>0</v>
      </c>
      <c r="AH19" s="5">
        <v>18.565999999999999</v>
      </c>
      <c r="AI19" s="5">
        <v>0</v>
      </c>
      <c r="AJ19" s="5">
        <v>1</v>
      </c>
      <c r="AK19" s="5">
        <v>25.974</v>
      </c>
      <c r="AL19" s="5">
        <v>13.478</v>
      </c>
      <c r="AM19" s="5">
        <v>0</v>
      </c>
      <c r="AN19" s="5">
        <v>25.974</v>
      </c>
      <c r="AO19" s="5">
        <v>0</v>
      </c>
      <c r="AP19" s="5">
        <v>1</v>
      </c>
      <c r="AQ19" s="5">
        <v>0.84699999999999998</v>
      </c>
      <c r="AR19" s="5">
        <v>0.123</v>
      </c>
      <c r="AS19" s="5">
        <v>0</v>
      </c>
      <c r="AT19" s="5">
        <v>0.84699999999999998</v>
      </c>
      <c r="AU19" s="5">
        <v>0</v>
      </c>
      <c r="AV19" s="5">
        <v>1</v>
      </c>
      <c r="AW19" s="5">
        <v>0.94699999999999995</v>
      </c>
      <c r="AX19" s="5">
        <v>0.123</v>
      </c>
      <c r="AY19" s="5">
        <v>0</v>
      </c>
      <c r="AZ19" s="5">
        <v>0.94699999999999995</v>
      </c>
      <c r="BA19" s="5">
        <v>0</v>
      </c>
      <c r="BB19" s="5">
        <v>1</v>
      </c>
      <c r="BC19" s="5">
        <v>0.58899999999999997</v>
      </c>
      <c r="BD19" s="5">
        <v>0.123</v>
      </c>
      <c r="BE19" s="5">
        <v>0</v>
      </c>
      <c r="BF19" s="5">
        <v>0.58899999999999997</v>
      </c>
      <c r="BG19" s="5">
        <v>0</v>
      </c>
      <c r="BH19" s="5">
        <v>1</v>
      </c>
      <c r="BI19" s="5">
        <v>0.68899999999999995</v>
      </c>
      <c r="BJ19" s="5">
        <v>0.123</v>
      </c>
      <c r="BK19" s="5">
        <v>0</v>
      </c>
      <c r="BL19" s="5">
        <v>0.68899999999999995</v>
      </c>
      <c r="BM19" s="5">
        <v>0</v>
      </c>
      <c r="BN19" s="5">
        <v>1</v>
      </c>
      <c r="BO19" s="5">
        <v>0</v>
      </c>
      <c r="BP19" s="5">
        <v>0</v>
      </c>
      <c r="BQ19" s="5">
        <v>0</v>
      </c>
      <c r="BR19" s="5">
        <v>0</v>
      </c>
      <c r="BS19" s="5">
        <v>1</v>
      </c>
      <c r="BT19" s="5">
        <v>0</v>
      </c>
      <c r="BU19" s="5">
        <v>0</v>
      </c>
      <c r="BV19" s="5">
        <v>0</v>
      </c>
      <c r="BW19" s="5">
        <v>0</v>
      </c>
      <c r="BX19" s="5">
        <v>1</v>
      </c>
      <c r="BY19" s="5">
        <v>12.728999999999999</v>
      </c>
      <c r="BZ19" s="5">
        <v>0</v>
      </c>
      <c r="CA19" s="5">
        <v>12.728999999999999</v>
      </c>
      <c r="CB19" s="5">
        <v>0</v>
      </c>
      <c r="CC19" s="5">
        <v>102.477</v>
      </c>
      <c r="CD19" s="5">
        <v>7.95</v>
      </c>
      <c r="CE19" s="5">
        <v>0</v>
      </c>
      <c r="CF19" s="5">
        <v>102.477</v>
      </c>
      <c r="CG19" s="5">
        <v>0</v>
      </c>
      <c r="CH19" s="5">
        <v>1</v>
      </c>
      <c r="CI19" s="5">
        <v>0</v>
      </c>
      <c r="CJ19" s="5">
        <v>0</v>
      </c>
      <c r="CK19" s="5">
        <v>0</v>
      </c>
      <c r="CL19" s="5">
        <v>0</v>
      </c>
      <c r="CM19" s="5">
        <v>0</v>
      </c>
      <c r="CN19" s="5">
        <v>0</v>
      </c>
      <c r="CO19" s="5">
        <v>0</v>
      </c>
      <c r="CP19" s="5">
        <v>0</v>
      </c>
      <c r="CQ19" s="5">
        <v>1.294</v>
      </c>
      <c r="CR19" s="5">
        <v>0</v>
      </c>
      <c r="CS19" s="5">
        <v>5.1580000000000004</v>
      </c>
      <c r="CT19" s="5">
        <v>7.5540000000000003</v>
      </c>
      <c r="CU19" s="5">
        <v>16.097000000000001</v>
      </c>
    </row>
    <row r="20" spans="1:99" x14ac:dyDescent="0.25">
      <c r="A20" s="5" t="s">
        <v>2324</v>
      </c>
      <c r="B20" s="5" t="s">
        <v>1236</v>
      </c>
      <c r="C20" s="5" t="s">
        <v>1236</v>
      </c>
      <c r="D20" s="5" t="s">
        <v>1237</v>
      </c>
      <c r="E20" s="5">
        <v>2023</v>
      </c>
      <c r="F20" s="5">
        <v>0</v>
      </c>
      <c r="G20" s="5">
        <v>5.77</v>
      </c>
      <c r="H20" s="5">
        <v>1.286</v>
      </c>
      <c r="I20" s="5">
        <v>0</v>
      </c>
      <c r="J20" s="5">
        <v>5.77</v>
      </c>
      <c r="K20" s="5">
        <v>0</v>
      </c>
      <c r="L20" s="5">
        <v>1</v>
      </c>
      <c r="M20" s="5">
        <v>7.8860000000000001</v>
      </c>
      <c r="N20" s="5">
        <v>3.8570000000000002</v>
      </c>
      <c r="O20" s="5">
        <v>0</v>
      </c>
      <c r="P20" s="5">
        <v>7.8860000000000001</v>
      </c>
      <c r="Q20" s="5">
        <v>0</v>
      </c>
      <c r="R20" s="5">
        <v>1</v>
      </c>
      <c r="S20" s="5">
        <v>12.198</v>
      </c>
      <c r="T20" s="5">
        <v>7.7140000000000004</v>
      </c>
      <c r="U20" s="5">
        <v>0</v>
      </c>
      <c r="V20" s="5">
        <v>12.198</v>
      </c>
      <c r="W20" s="5">
        <v>0</v>
      </c>
      <c r="X20" s="5">
        <v>1</v>
      </c>
      <c r="Y20" s="5">
        <v>13.814</v>
      </c>
      <c r="Z20" s="5">
        <v>1.7050000000000001</v>
      </c>
      <c r="AA20" s="5">
        <v>0</v>
      </c>
      <c r="AB20" s="5">
        <v>13.814</v>
      </c>
      <c r="AC20" s="5">
        <v>0</v>
      </c>
      <c r="AD20" s="5">
        <v>1</v>
      </c>
      <c r="AE20" s="5">
        <v>15.1</v>
      </c>
      <c r="AF20" s="5">
        <v>3.2919999999999998</v>
      </c>
      <c r="AG20" s="5">
        <v>0</v>
      </c>
      <c r="AH20" s="5">
        <v>15.1</v>
      </c>
      <c r="AI20" s="5">
        <v>0</v>
      </c>
      <c r="AJ20" s="5">
        <v>1</v>
      </c>
      <c r="AK20" s="5">
        <v>22.814</v>
      </c>
      <c r="AL20" s="5">
        <v>11.837999999999999</v>
      </c>
      <c r="AM20" s="5">
        <v>0</v>
      </c>
      <c r="AN20" s="5">
        <v>22.814</v>
      </c>
      <c r="AO20" s="5">
        <v>0</v>
      </c>
      <c r="AP20" s="5">
        <v>1</v>
      </c>
      <c r="AQ20" s="5">
        <v>0.749</v>
      </c>
      <c r="AR20" s="5">
        <v>0.129</v>
      </c>
      <c r="AS20" s="5">
        <v>0</v>
      </c>
      <c r="AT20" s="5">
        <v>0.749</v>
      </c>
      <c r="AU20" s="5">
        <v>0</v>
      </c>
      <c r="AV20" s="5">
        <v>1</v>
      </c>
      <c r="AW20" s="5">
        <v>0.78300000000000003</v>
      </c>
      <c r="AX20" s="5">
        <v>0.129</v>
      </c>
      <c r="AY20" s="5">
        <v>0</v>
      </c>
      <c r="AZ20" s="5">
        <v>0.78300000000000003</v>
      </c>
      <c r="BA20" s="5">
        <v>0</v>
      </c>
      <c r="BB20" s="5">
        <v>1</v>
      </c>
      <c r="BC20" s="5">
        <v>0.52700000000000002</v>
      </c>
      <c r="BD20" s="5">
        <v>0.129</v>
      </c>
      <c r="BE20" s="5">
        <v>0</v>
      </c>
      <c r="BF20" s="5">
        <v>0.52700000000000002</v>
      </c>
      <c r="BG20" s="5">
        <v>0</v>
      </c>
      <c r="BH20" s="5">
        <v>1</v>
      </c>
      <c r="BI20" s="5">
        <v>0.64</v>
      </c>
      <c r="BJ20" s="5">
        <v>0.129</v>
      </c>
      <c r="BK20" s="5">
        <v>0</v>
      </c>
      <c r="BL20" s="5">
        <v>0.64</v>
      </c>
      <c r="BM20" s="5">
        <v>0</v>
      </c>
      <c r="BN20" s="5">
        <v>1</v>
      </c>
      <c r="BO20" s="5">
        <v>0</v>
      </c>
      <c r="BP20" s="5">
        <v>0</v>
      </c>
      <c r="BQ20" s="5">
        <v>0</v>
      </c>
      <c r="BR20" s="5">
        <v>0</v>
      </c>
      <c r="BS20" s="5">
        <v>1</v>
      </c>
      <c r="BT20" s="5">
        <v>0</v>
      </c>
      <c r="BU20" s="5">
        <v>0</v>
      </c>
      <c r="BV20" s="5">
        <v>0</v>
      </c>
      <c r="BW20" s="5">
        <v>0</v>
      </c>
      <c r="BX20" s="5">
        <v>1</v>
      </c>
      <c r="BY20" s="5">
        <v>13.254</v>
      </c>
      <c r="BZ20" s="5">
        <v>0</v>
      </c>
      <c r="CA20" s="5">
        <v>13.254</v>
      </c>
      <c r="CB20" s="5">
        <v>0</v>
      </c>
      <c r="CC20" s="5">
        <v>87.078999999999994</v>
      </c>
      <c r="CD20" s="5">
        <v>7.95</v>
      </c>
      <c r="CE20" s="5">
        <v>0</v>
      </c>
      <c r="CF20" s="5">
        <v>87.078999999999994</v>
      </c>
      <c r="CG20" s="5">
        <v>0</v>
      </c>
      <c r="CH20" s="5">
        <v>1</v>
      </c>
      <c r="CI20" s="5">
        <v>0</v>
      </c>
      <c r="CJ20" s="5">
        <v>0</v>
      </c>
      <c r="CK20" s="5">
        <v>0</v>
      </c>
      <c r="CL20" s="5">
        <v>0</v>
      </c>
      <c r="CM20" s="5">
        <v>0</v>
      </c>
      <c r="CN20" s="5">
        <v>0</v>
      </c>
      <c r="CO20" s="5">
        <v>0</v>
      </c>
      <c r="CP20" s="5">
        <v>0</v>
      </c>
      <c r="CQ20" s="5">
        <v>1.3480000000000001</v>
      </c>
      <c r="CR20" s="5">
        <v>0</v>
      </c>
      <c r="CS20" s="5">
        <v>5.37</v>
      </c>
      <c r="CT20" s="5">
        <v>4.484</v>
      </c>
      <c r="CU20" s="5">
        <v>12.529</v>
      </c>
    </row>
    <row r="21" spans="1:99" x14ac:dyDescent="0.25">
      <c r="A21" s="5" t="s">
        <v>2325</v>
      </c>
      <c r="B21" s="5" t="s">
        <v>1236</v>
      </c>
      <c r="C21" s="5" t="s">
        <v>1236</v>
      </c>
      <c r="D21" s="5" t="s">
        <v>1237</v>
      </c>
      <c r="E21" s="5">
        <v>2024</v>
      </c>
      <c r="F21" s="5">
        <v>0</v>
      </c>
      <c r="G21" s="5">
        <v>4.8330000000000002</v>
      </c>
      <c r="H21" s="5">
        <v>1.3240000000000001</v>
      </c>
      <c r="I21" s="5">
        <v>0</v>
      </c>
      <c r="J21" s="5">
        <v>4.8330000000000002</v>
      </c>
      <c r="K21" s="5">
        <v>0</v>
      </c>
      <c r="L21" s="5">
        <v>1</v>
      </c>
      <c r="M21" s="5">
        <v>7.1239999999999997</v>
      </c>
      <c r="N21" s="5">
        <v>3.9710000000000001</v>
      </c>
      <c r="O21" s="5">
        <v>0</v>
      </c>
      <c r="P21" s="5">
        <v>7.1239999999999997</v>
      </c>
      <c r="Q21" s="5">
        <v>0</v>
      </c>
      <c r="R21" s="5">
        <v>1</v>
      </c>
      <c r="S21" s="5">
        <v>11.451000000000001</v>
      </c>
      <c r="T21" s="5">
        <v>7.9420000000000002</v>
      </c>
      <c r="U21" s="5">
        <v>0</v>
      </c>
      <c r="V21" s="5">
        <v>11.451000000000001</v>
      </c>
      <c r="W21" s="5">
        <v>0</v>
      </c>
      <c r="X21" s="5">
        <v>1</v>
      </c>
      <c r="Y21" s="5">
        <v>12.218999999999999</v>
      </c>
      <c r="Z21" s="5">
        <v>1.508</v>
      </c>
      <c r="AA21" s="5">
        <v>0</v>
      </c>
      <c r="AB21" s="5">
        <v>12.218999999999999</v>
      </c>
      <c r="AC21" s="5">
        <v>0</v>
      </c>
      <c r="AD21" s="5">
        <v>1</v>
      </c>
      <c r="AE21" s="5">
        <v>13.542999999999999</v>
      </c>
      <c r="AF21" s="5">
        <v>2.952</v>
      </c>
      <c r="AG21" s="5">
        <v>0</v>
      </c>
      <c r="AH21" s="5">
        <v>13.542999999999999</v>
      </c>
      <c r="AI21" s="5">
        <v>0</v>
      </c>
      <c r="AJ21" s="5">
        <v>1</v>
      </c>
      <c r="AK21" s="5">
        <v>21.484000000000002</v>
      </c>
      <c r="AL21" s="5">
        <v>11.148</v>
      </c>
      <c r="AM21" s="5">
        <v>0</v>
      </c>
      <c r="AN21" s="5">
        <v>21.484000000000002</v>
      </c>
      <c r="AO21" s="5">
        <v>0</v>
      </c>
      <c r="AP21" s="5">
        <v>1</v>
      </c>
      <c r="AQ21" s="5">
        <v>0.72</v>
      </c>
      <c r="AR21" s="5">
        <v>0.13200000000000001</v>
      </c>
      <c r="AS21" s="5">
        <v>0</v>
      </c>
      <c r="AT21" s="5">
        <v>0.72</v>
      </c>
      <c r="AU21" s="5">
        <v>0</v>
      </c>
      <c r="AV21" s="5">
        <v>1</v>
      </c>
      <c r="AW21" s="5">
        <v>0.73399999999999999</v>
      </c>
      <c r="AX21" s="5">
        <v>0.13200000000000001</v>
      </c>
      <c r="AY21" s="5">
        <v>0</v>
      </c>
      <c r="AZ21" s="5">
        <v>0.73399999999999999</v>
      </c>
      <c r="BA21" s="5">
        <v>0</v>
      </c>
      <c r="BB21" s="5">
        <v>1</v>
      </c>
      <c r="BC21" s="5">
        <v>0.51</v>
      </c>
      <c r="BD21" s="5">
        <v>0.13200000000000001</v>
      </c>
      <c r="BE21" s="5">
        <v>0</v>
      </c>
      <c r="BF21" s="5">
        <v>0.51</v>
      </c>
      <c r="BG21" s="5">
        <v>0</v>
      </c>
      <c r="BH21" s="5">
        <v>1</v>
      </c>
      <c r="BI21" s="5">
        <v>0.65200000000000002</v>
      </c>
      <c r="BJ21" s="5">
        <v>0.13200000000000001</v>
      </c>
      <c r="BK21" s="5">
        <v>0</v>
      </c>
      <c r="BL21" s="5">
        <v>0.65200000000000002</v>
      </c>
      <c r="BM21" s="5">
        <v>0</v>
      </c>
      <c r="BN21" s="5">
        <v>1</v>
      </c>
      <c r="BO21" s="5">
        <v>0</v>
      </c>
      <c r="BP21" s="5">
        <v>0</v>
      </c>
      <c r="BQ21" s="5">
        <v>0</v>
      </c>
      <c r="BR21" s="5">
        <v>0</v>
      </c>
      <c r="BS21" s="5">
        <v>1</v>
      </c>
      <c r="BT21" s="5">
        <v>0</v>
      </c>
      <c r="BU21" s="5">
        <v>0</v>
      </c>
      <c r="BV21" s="5">
        <v>0</v>
      </c>
      <c r="BW21" s="5">
        <v>0</v>
      </c>
      <c r="BX21" s="5">
        <v>1</v>
      </c>
      <c r="BY21" s="5">
        <v>13.646000000000001</v>
      </c>
      <c r="BZ21" s="5">
        <v>0</v>
      </c>
      <c r="CA21" s="5">
        <v>13.646000000000001</v>
      </c>
      <c r="CB21" s="5">
        <v>0</v>
      </c>
      <c r="CC21" s="5">
        <v>86.385000000000005</v>
      </c>
      <c r="CD21" s="5">
        <v>7.95</v>
      </c>
      <c r="CE21" s="5">
        <v>0</v>
      </c>
      <c r="CF21" s="5">
        <v>86.385000000000005</v>
      </c>
      <c r="CG21" s="5">
        <v>0</v>
      </c>
      <c r="CH21" s="5">
        <v>1</v>
      </c>
      <c r="CI21" s="5">
        <v>0</v>
      </c>
      <c r="CJ21" s="5">
        <v>0</v>
      </c>
      <c r="CK21" s="5">
        <v>0</v>
      </c>
      <c r="CL21" s="5">
        <v>0</v>
      </c>
      <c r="CM21" s="5">
        <v>0</v>
      </c>
      <c r="CN21" s="5">
        <v>0</v>
      </c>
      <c r="CO21" s="5">
        <v>0</v>
      </c>
      <c r="CP21" s="5">
        <v>0</v>
      </c>
      <c r="CQ21" s="5">
        <v>1.387</v>
      </c>
      <c r="CR21" s="5">
        <v>0</v>
      </c>
      <c r="CS21" s="5">
        <v>5.5289999999999999</v>
      </c>
      <c r="CT21" s="5">
        <v>3.5089999999999999</v>
      </c>
      <c r="CU21" s="5">
        <v>10.896000000000001</v>
      </c>
    </row>
    <row r="22" spans="1:99" x14ac:dyDescent="0.25">
      <c r="A22" s="5" t="s">
        <v>2326</v>
      </c>
      <c r="B22" s="5" t="s">
        <v>1223</v>
      </c>
      <c r="C22" s="5" t="s">
        <v>1223</v>
      </c>
      <c r="D22" s="5" t="s">
        <v>1224</v>
      </c>
      <c r="E22" s="5">
        <v>2021</v>
      </c>
      <c r="F22" s="5">
        <v>4.4999999999999998E-2</v>
      </c>
      <c r="G22" s="5">
        <v>5.5529999999999999</v>
      </c>
      <c r="H22" s="5">
        <v>1.143</v>
      </c>
      <c r="I22" s="5">
        <v>0</v>
      </c>
      <c r="J22" s="5">
        <v>5.5529999999999999</v>
      </c>
      <c r="K22" s="5">
        <v>0</v>
      </c>
      <c r="L22" s="5">
        <v>1</v>
      </c>
      <c r="M22" s="5">
        <v>7.9640000000000004</v>
      </c>
      <c r="N22" s="5">
        <v>3.43</v>
      </c>
      <c r="O22" s="5">
        <v>0</v>
      </c>
      <c r="P22" s="5">
        <v>7.9640000000000004</v>
      </c>
      <c r="Q22" s="5">
        <v>0</v>
      </c>
      <c r="R22" s="5">
        <v>1</v>
      </c>
      <c r="S22" s="5">
        <v>11.27</v>
      </c>
      <c r="T22" s="5">
        <v>6.86</v>
      </c>
      <c r="U22" s="5">
        <v>0</v>
      </c>
      <c r="V22" s="5">
        <v>11.776999999999999</v>
      </c>
      <c r="W22" s="5">
        <v>4.4999999999999998E-2</v>
      </c>
      <c r="X22" s="5">
        <v>1</v>
      </c>
      <c r="Y22" s="5">
        <v>16.295999999999999</v>
      </c>
      <c r="Z22" s="5">
        <v>2.202</v>
      </c>
      <c r="AA22" s="5">
        <v>0</v>
      </c>
      <c r="AB22" s="5">
        <v>16.295999999999999</v>
      </c>
      <c r="AC22" s="5">
        <v>0</v>
      </c>
      <c r="AD22" s="5">
        <v>1</v>
      </c>
      <c r="AE22" s="5">
        <v>17.439</v>
      </c>
      <c r="AF22" s="5">
        <v>4.0780000000000003</v>
      </c>
      <c r="AG22" s="5">
        <v>0</v>
      </c>
      <c r="AH22" s="5">
        <v>17.439</v>
      </c>
      <c r="AI22" s="5">
        <v>0</v>
      </c>
      <c r="AJ22" s="5">
        <v>1</v>
      </c>
      <c r="AK22" s="5">
        <v>24.298999999999999</v>
      </c>
      <c r="AL22" s="5">
        <v>12.942</v>
      </c>
      <c r="AM22" s="5">
        <v>0</v>
      </c>
      <c r="AN22" s="5">
        <v>25.393000000000001</v>
      </c>
      <c r="AO22" s="5">
        <v>4.4999999999999998E-2</v>
      </c>
      <c r="AP22" s="5">
        <v>1</v>
      </c>
      <c r="AQ22" s="5">
        <v>0.61899999999999999</v>
      </c>
      <c r="AR22" s="5">
        <v>0.114</v>
      </c>
      <c r="AS22" s="5">
        <v>0</v>
      </c>
      <c r="AT22" s="5">
        <v>0.64700000000000002</v>
      </c>
      <c r="AU22" s="5">
        <v>4.4999999999999998E-2</v>
      </c>
      <c r="AV22" s="5">
        <v>1</v>
      </c>
      <c r="AW22" s="5">
        <v>0.59899999999999998</v>
      </c>
      <c r="AX22" s="5">
        <v>0.114</v>
      </c>
      <c r="AY22" s="5">
        <v>0</v>
      </c>
      <c r="AZ22" s="5">
        <v>0.626</v>
      </c>
      <c r="BA22" s="5">
        <v>4.4999999999999998E-2</v>
      </c>
      <c r="BB22" s="5">
        <v>1</v>
      </c>
      <c r="BC22" s="5">
        <v>0.439</v>
      </c>
      <c r="BD22" s="5">
        <v>0.114</v>
      </c>
      <c r="BE22" s="5">
        <v>0</v>
      </c>
      <c r="BF22" s="5">
        <v>0.45900000000000002</v>
      </c>
      <c r="BG22" s="5">
        <v>4.4999999999999998E-2</v>
      </c>
      <c r="BH22" s="5">
        <v>1</v>
      </c>
      <c r="BI22" s="5">
        <v>0.505</v>
      </c>
      <c r="BJ22" s="5">
        <v>0.114</v>
      </c>
      <c r="BK22" s="5">
        <v>0</v>
      </c>
      <c r="BL22" s="5">
        <v>0.52700000000000002</v>
      </c>
      <c r="BM22" s="5">
        <v>4.4999999999999998E-2</v>
      </c>
      <c r="BN22" s="5">
        <v>1</v>
      </c>
      <c r="BO22" s="5">
        <v>0</v>
      </c>
      <c r="BP22" s="5">
        <v>0</v>
      </c>
      <c r="BQ22" s="5">
        <v>0</v>
      </c>
      <c r="BR22" s="5">
        <v>0</v>
      </c>
      <c r="BS22" s="5">
        <v>1</v>
      </c>
      <c r="BT22" s="5">
        <v>0</v>
      </c>
      <c r="BU22" s="5">
        <v>0</v>
      </c>
      <c r="BV22" s="5">
        <v>0</v>
      </c>
      <c r="BW22" s="5">
        <v>4.4999999999999998E-2</v>
      </c>
      <c r="BX22" s="5">
        <v>1</v>
      </c>
      <c r="BY22" s="5">
        <v>11.787000000000001</v>
      </c>
      <c r="BZ22" s="5">
        <v>0</v>
      </c>
      <c r="CA22" s="5">
        <v>11.787000000000001</v>
      </c>
      <c r="CB22" s="5">
        <v>0</v>
      </c>
      <c r="CC22" s="5">
        <v>78.125</v>
      </c>
      <c r="CD22" s="5">
        <v>7.95</v>
      </c>
      <c r="CE22" s="5">
        <v>0</v>
      </c>
      <c r="CF22" s="5">
        <v>81.641000000000005</v>
      </c>
      <c r="CG22" s="5">
        <v>4.4999999999999998E-2</v>
      </c>
      <c r="CH22" s="5">
        <v>1</v>
      </c>
      <c r="CI22" s="5">
        <v>0</v>
      </c>
      <c r="CJ22" s="5">
        <v>0</v>
      </c>
      <c r="CK22" s="5">
        <v>0</v>
      </c>
      <c r="CL22" s="5">
        <v>0</v>
      </c>
      <c r="CM22" s="5">
        <v>0</v>
      </c>
      <c r="CN22" s="5">
        <v>0</v>
      </c>
      <c r="CO22" s="5">
        <v>0</v>
      </c>
      <c r="CP22" s="5">
        <v>0</v>
      </c>
      <c r="CQ22" s="5">
        <v>1.198</v>
      </c>
      <c r="CR22" s="5">
        <v>0</v>
      </c>
      <c r="CS22" s="5">
        <v>4.7759999999999998</v>
      </c>
      <c r="CT22" s="5">
        <v>4.41</v>
      </c>
      <c r="CU22" s="5">
        <v>15.162000000000001</v>
      </c>
    </row>
    <row r="23" spans="1:99" x14ac:dyDescent="0.25">
      <c r="A23" s="5" t="s">
        <v>2327</v>
      </c>
      <c r="B23" s="5" t="s">
        <v>1223</v>
      </c>
      <c r="C23" s="5" t="s">
        <v>1223</v>
      </c>
      <c r="D23" s="5" t="s">
        <v>1224</v>
      </c>
      <c r="E23" s="5">
        <v>2022</v>
      </c>
      <c r="F23" s="5">
        <v>4.4999999999999998E-2</v>
      </c>
      <c r="G23" s="5">
        <v>7.077</v>
      </c>
      <c r="H23" s="5">
        <v>1.2350000000000001</v>
      </c>
      <c r="I23" s="5">
        <v>0</v>
      </c>
      <c r="J23" s="5">
        <v>7.077</v>
      </c>
      <c r="K23" s="5">
        <v>0</v>
      </c>
      <c r="L23" s="5">
        <v>1</v>
      </c>
      <c r="M23" s="5">
        <v>9.7829999999999995</v>
      </c>
      <c r="N23" s="5">
        <v>3.7040000000000002</v>
      </c>
      <c r="O23" s="5">
        <v>0</v>
      </c>
      <c r="P23" s="5">
        <v>9.7829999999999995</v>
      </c>
      <c r="Q23" s="5">
        <v>0</v>
      </c>
      <c r="R23" s="5">
        <v>1</v>
      </c>
      <c r="S23" s="5">
        <v>13.25</v>
      </c>
      <c r="T23" s="5">
        <v>7.4080000000000004</v>
      </c>
      <c r="U23" s="5">
        <v>4.3999999999999997E-2</v>
      </c>
      <c r="V23" s="5">
        <v>13.847</v>
      </c>
      <c r="W23" s="5">
        <v>4.4999999999999998E-2</v>
      </c>
      <c r="X23" s="5">
        <v>1</v>
      </c>
      <c r="Y23" s="5">
        <v>32.536999999999999</v>
      </c>
      <c r="Z23" s="5">
        <v>4.3979999999999997</v>
      </c>
      <c r="AA23" s="5">
        <v>0</v>
      </c>
      <c r="AB23" s="5">
        <v>32.536999999999999</v>
      </c>
      <c r="AC23" s="5">
        <v>0</v>
      </c>
      <c r="AD23" s="5">
        <v>1</v>
      </c>
      <c r="AE23" s="5">
        <v>33.771999999999998</v>
      </c>
      <c r="AF23" s="5">
        <v>7.8970000000000002</v>
      </c>
      <c r="AG23" s="5">
        <v>0</v>
      </c>
      <c r="AH23" s="5">
        <v>33.771999999999998</v>
      </c>
      <c r="AI23" s="5">
        <v>0</v>
      </c>
      <c r="AJ23" s="5">
        <v>1</v>
      </c>
      <c r="AK23" s="5">
        <v>41.18</v>
      </c>
      <c r="AL23" s="5">
        <v>21.931999999999999</v>
      </c>
      <c r="AM23" s="5">
        <v>0.13700000000000001</v>
      </c>
      <c r="AN23" s="5">
        <v>43.033000000000001</v>
      </c>
      <c r="AO23" s="5">
        <v>4.4999999999999998E-2</v>
      </c>
      <c r="AP23" s="5">
        <v>1</v>
      </c>
      <c r="AQ23" s="5">
        <v>0.86099999999999999</v>
      </c>
      <c r="AR23" s="5">
        <v>0.123</v>
      </c>
      <c r="AS23" s="5">
        <v>3.0000000000000001E-3</v>
      </c>
      <c r="AT23" s="5">
        <v>0.9</v>
      </c>
      <c r="AU23" s="5">
        <v>4.4999999999999998E-2</v>
      </c>
      <c r="AV23" s="5">
        <v>1</v>
      </c>
      <c r="AW23" s="5">
        <v>0.98599999999999999</v>
      </c>
      <c r="AX23" s="5">
        <v>0.123</v>
      </c>
      <c r="AY23" s="5">
        <v>3.0000000000000001E-3</v>
      </c>
      <c r="AZ23" s="5">
        <v>1.0309999999999999</v>
      </c>
      <c r="BA23" s="5">
        <v>4.4999999999999998E-2</v>
      </c>
      <c r="BB23" s="5">
        <v>1</v>
      </c>
      <c r="BC23" s="5">
        <v>0.59799999999999998</v>
      </c>
      <c r="BD23" s="5">
        <v>0.123</v>
      </c>
      <c r="BE23" s="5">
        <v>2E-3</v>
      </c>
      <c r="BF23" s="5">
        <v>0.625</v>
      </c>
      <c r="BG23" s="5">
        <v>4.4999999999999998E-2</v>
      </c>
      <c r="BH23" s="5">
        <v>1</v>
      </c>
      <c r="BI23" s="5">
        <v>0.61199999999999999</v>
      </c>
      <c r="BJ23" s="5">
        <v>0.123</v>
      </c>
      <c r="BK23" s="5">
        <v>2E-3</v>
      </c>
      <c r="BL23" s="5">
        <v>0.64</v>
      </c>
      <c r="BM23" s="5">
        <v>4.4999999999999998E-2</v>
      </c>
      <c r="BN23" s="5">
        <v>1</v>
      </c>
      <c r="BO23" s="5">
        <v>0</v>
      </c>
      <c r="BP23" s="5">
        <v>0</v>
      </c>
      <c r="BQ23" s="5">
        <v>0</v>
      </c>
      <c r="BR23" s="5">
        <v>0</v>
      </c>
      <c r="BS23" s="5">
        <v>1</v>
      </c>
      <c r="BT23" s="5">
        <v>0</v>
      </c>
      <c r="BU23" s="5">
        <v>0</v>
      </c>
      <c r="BV23" s="5">
        <v>0</v>
      </c>
      <c r="BW23" s="5">
        <v>4.4999999999999998E-2</v>
      </c>
      <c r="BX23" s="5">
        <v>1</v>
      </c>
      <c r="BY23" s="5">
        <v>12.728999999999999</v>
      </c>
      <c r="BZ23" s="5">
        <v>0</v>
      </c>
      <c r="CA23" s="5">
        <v>12.728999999999999</v>
      </c>
      <c r="CB23" s="5">
        <v>0</v>
      </c>
      <c r="CC23" s="5">
        <v>97.9</v>
      </c>
      <c r="CD23" s="5">
        <v>7.95</v>
      </c>
      <c r="CE23" s="5">
        <v>0.32600000000000001</v>
      </c>
      <c r="CF23" s="5">
        <v>102.306</v>
      </c>
      <c r="CG23" s="5">
        <v>4.4999999999999998E-2</v>
      </c>
      <c r="CH23" s="5">
        <v>1</v>
      </c>
      <c r="CI23" s="5">
        <v>0</v>
      </c>
      <c r="CJ23" s="5">
        <v>0</v>
      </c>
      <c r="CK23" s="5">
        <v>0</v>
      </c>
      <c r="CL23" s="5">
        <v>0</v>
      </c>
      <c r="CM23" s="5">
        <v>0</v>
      </c>
      <c r="CN23" s="5">
        <v>0</v>
      </c>
      <c r="CO23" s="5">
        <v>0</v>
      </c>
      <c r="CP23" s="5">
        <v>0</v>
      </c>
      <c r="CQ23" s="5">
        <v>1.294</v>
      </c>
      <c r="CR23" s="5">
        <v>0</v>
      </c>
      <c r="CS23" s="5">
        <v>5.1580000000000004</v>
      </c>
      <c r="CT23" s="5">
        <v>5.8419999999999996</v>
      </c>
      <c r="CU23" s="5">
        <v>31.326000000000001</v>
      </c>
    </row>
    <row r="24" spans="1:99" x14ac:dyDescent="0.25">
      <c r="A24" s="5" t="s">
        <v>2328</v>
      </c>
      <c r="B24" s="5" t="s">
        <v>1223</v>
      </c>
      <c r="C24" s="5" t="s">
        <v>1223</v>
      </c>
      <c r="D24" s="5" t="s">
        <v>1224</v>
      </c>
      <c r="E24" s="5">
        <v>2023</v>
      </c>
      <c r="F24" s="5">
        <v>4.4999999999999998E-2</v>
      </c>
      <c r="G24" s="5">
        <v>4.7519999999999998</v>
      </c>
      <c r="H24" s="5">
        <v>1.286</v>
      </c>
      <c r="I24" s="5">
        <v>0</v>
      </c>
      <c r="J24" s="5">
        <v>4.7519999999999998</v>
      </c>
      <c r="K24" s="5">
        <v>0</v>
      </c>
      <c r="L24" s="5">
        <v>1</v>
      </c>
      <c r="M24" s="5">
        <v>7.8860000000000001</v>
      </c>
      <c r="N24" s="5">
        <v>3.8570000000000002</v>
      </c>
      <c r="O24" s="5">
        <v>0</v>
      </c>
      <c r="P24" s="5">
        <v>7.8860000000000001</v>
      </c>
      <c r="Q24" s="5">
        <v>0</v>
      </c>
      <c r="R24" s="5">
        <v>1</v>
      </c>
      <c r="S24" s="5">
        <v>11.18</v>
      </c>
      <c r="T24" s="5">
        <v>7.7140000000000004</v>
      </c>
      <c r="U24" s="5">
        <v>5.6000000000000001E-2</v>
      </c>
      <c r="V24" s="5">
        <v>11.683</v>
      </c>
      <c r="W24" s="5">
        <v>4.4999999999999998E-2</v>
      </c>
      <c r="X24" s="5">
        <v>1</v>
      </c>
      <c r="Y24" s="5">
        <v>12.903</v>
      </c>
      <c r="Z24" s="5">
        <v>1.744</v>
      </c>
      <c r="AA24" s="5">
        <v>0</v>
      </c>
      <c r="AB24" s="5">
        <v>12.903</v>
      </c>
      <c r="AC24" s="5">
        <v>0</v>
      </c>
      <c r="AD24" s="5">
        <v>1</v>
      </c>
      <c r="AE24" s="5">
        <v>14.188000000000001</v>
      </c>
      <c r="AF24" s="5">
        <v>3.3180000000000001</v>
      </c>
      <c r="AG24" s="5">
        <v>0</v>
      </c>
      <c r="AH24" s="5">
        <v>14.188000000000001</v>
      </c>
      <c r="AI24" s="5">
        <v>0</v>
      </c>
      <c r="AJ24" s="5">
        <v>1</v>
      </c>
      <c r="AK24" s="5">
        <v>21.902000000000001</v>
      </c>
      <c r="AL24" s="5">
        <v>11.664999999999999</v>
      </c>
      <c r="AM24" s="5">
        <v>0.109</v>
      </c>
      <c r="AN24" s="5">
        <v>22.888000000000002</v>
      </c>
      <c r="AO24" s="5">
        <v>4.4999999999999998E-2</v>
      </c>
      <c r="AP24" s="5">
        <v>1</v>
      </c>
      <c r="AQ24" s="5">
        <v>0.76</v>
      </c>
      <c r="AR24" s="5">
        <v>0.129</v>
      </c>
      <c r="AS24" s="5">
        <v>4.0000000000000001E-3</v>
      </c>
      <c r="AT24" s="5">
        <v>0.79500000000000004</v>
      </c>
      <c r="AU24" s="5">
        <v>4.4999999999999998E-2</v>
      </c>
      <c r="AV24" s="5">
        <v>1</v>
      </c>
      <c r="AW24" s="5">
        <v>0.81100000000000005</v>
      </c>
      <c r="AX24" s="5">
        <v>0.129</v>
      </c>
      <c r="AY24" s="5">
        <v>4.0000000000000001E-3</v>
      </c>
      <c r="AZ24" s="5">
        <v>0.84799999999999998</v>
      </c>
      <c r="BA24" s="5">
        <v>4.4999999999999998E-2</v>
      </c>
      <c r="BB24" s="5">
        <v>1</v>
      </c>
      <c r="BC24" s="5">
        <v>0.53500000000000003</v>
      </c>
      <c r="BD24" s="5">
        <v>0.129</v>
      </c>
      <c r="BE24" s="5">
        <v>3.0000000000000001E-3</v>
      </c>
      <c r="BF24" s="5">
        <v>0.55900000000000005</v>
      </c>
      <c r="BG24" s="5">
        <v>4.4999999999999998E-2</v>
      </c>
      <c r="BH24" s="5">
        <v>1</v>
      </c>
      <c r="BI24" s="5">
        <v>0.57899999999999996</v>
      </c>
      <c r="BJ24" s="5">
        <v>0.129</v>
      </c>
      <c r="BK24" s="5">
        <v>3.0000000000000001E-3</v>
      </c>
      <c r="BL24" s="5">
        <v>0.60499999999999998</v>
      </c>
      <c r="BM24" s="5">
        <v>4.4999999999999998E-2</v>
      </c>
      <c r="BN24" s="5">
        <v>1</v>
      </c>
      <c r="BO24" s="5">
        <v>0</v>
      </c>
      <c r="BP24" s="5">
        <v>0</v>
      </c>
      <c r="BQ24" s="5">
        <v>0</v>
      </c>
      <c r="BR24" s="5">
        <v>0</v>
      </c>
      <c r="BS24" s="5">
        <v>1</v>
      </c>
      <c r="BT24" s="5">
        <v>0</v>
      </c>
      <c r="BU24" s="5">
        <v>0</v>
      </c>
      <c r="BV24" s="5">
        <v>0</v>
      </c>
      <c r="BW24" s="5">
        <v>4.4999999999999998E-2</v>
      </c>
      <c r="BX24" s="5">
        <v>1</v>
      </c>
      <c r="BY24" s="5">
        <v>13.254</v>
      </c>
      <c r="BZ24" s="5">
        <v>0</v>
      </c>
      <c r="CA24" s="5">
        <v>13.254</v>
      </c>
      <c r="CB24" s="5">
        <v>0</v>
      </c>
      <c r="CC24" s="5">
        <v>83.248000000000005</v>
      </c>
      <c r="CD24" s="5">
        <v>7.95</v>
      </c>
      <c r="CE24" s="5">
        <v>0.41499999999999998</v>
      </c>
      <c r="CF24" s="5">
        <v>86.994</v>
      </c>
      <c r="CG24" s="5">
        <v>4.4999999999999998E-2</v>
      </c>
      <c r="CH24" s="5">
        <v>1</v>
      </c>
      <c r="CI24" s="5">
        <v>0</v>
      </c>
      <c r="CJ24" s="5">
        <v>0</v>
      </c>
      <c r="CK24" s="5">
        <v>0</v>
      </c>
      <c r="CL24" s="5">
        <v>0</v>
      </c>
      <c r="CM24" s="5">
        <v>0</v>
      </c>
      <c r="CN24" s="5">
        <v>0</v>
      </c>
      <c r="CO24" s="5">
        <v>0</v>
      </c>
      <c r="CP24" s="5">
        <v>0</v>
      </c>
      <c r="CQ24" s="5">
        <v>1.3480000000000001</v>
      </c>
      <c r="CR24" s="5">
        <v>0</v>
      </c>
      <c r="CS24" s="5">
        <v>5.37</v>
      </c>
      <c r="CT24" s="5">
        <v>3.4660000000000002</v>
      </c>
      <c r="CU24" s="5">
        <v>11.622</v>
      </c>
    </row>
    <row r="25" spans="1:99" x14ac:dyDescent="0.25">
      <c r="A25" s="5" t="s">
        <v>2329</v>
      </c>
      <c r="B25" s="5" t="s">
        <v>1223</v>
      </c>
      <c r="C25" s="5" t="s">
        <v>1223</v>
      </c>
      <c r="D25" s="5" t="s">
        <v>1224</v>
      </c>
      <c r="E25" s="5">
        <v>2024</v>
      </c>
      <c r="F25" s="5">
        <v>4.4999999999999998E-2</v>
      </c>
      <c r="G25" s="5">
        <v>4.351</v>
      </c>
      <c r="H25" s="5">
        <v>1.3240000000000001</v>
      </c>
      <c r="I25" s="5">
        <v>0</v>
      </c>
      <c r="J25" s="5">
        <v>4.351</v>
      </c>
      <c r="K25" s="5">
        <v>0</v>
      </c>
      <c r="L25" s="5">
        <v>1</v>
      </c>
      <c r="M25" s="5">
        <v>7.1239999999999997</v>
      </c>
      <c r="N25" s="5">
        <v>3.9710000000000001</v>
      </c>
      <c r="O25" s="5">
        <v>0</v>
      </c>
      <c r="P25" s="5">
        <v>7.1239999999999997</v>
      </c>
      <c r="Q25" s="5">
        <v>0</v>
      </c>
      <c r="R25" s="5">
        <v>1</v>
      </c>
      <c r="S25" s="5">
        <v>10.968999999999999</v>
      </c>
      <c r="T25" s="5">
        <v>7.9420000000000002</v>
      </c>
      <c r="U25" s="5">
        <v>6.7000000000000004E-2</v>
      </c>
      <c r="V25" s="5">
        <v>11.462</v>
      </c>
      <c r="W25" s="5">
        <v>4.4999999999999998E-2</v>
      </c>
      <c r="X25" s="5">
        <v>1</v>
      </c>
      <c r="Y25" s="5">
        <v>11.488</v>
      </c>
      <c r="Z25" s="5">
        <v>1.5529999999999999</v>
      </c>
      <c r="AA25" s="5">
        <v>0</v>
      </c>
      <c r="AB25" s="5">
        <v>11.488</v>
      </c>
      <c r="AC25" s="5">
        <v>0</v>
      </c>
      <c r="AD25" s="5">
        <v>1</v>
      </c>
      <c r="AE25" s="5">
        <v>12.811</v>
      </c>
      <c r="AF25" s="5">
        <v>2.996</v>
      </c>
      <c r="AG25" s="5">
        <v>0</v>
      </c>
      <c r="AH25" s="5">
        <v>12.811</v>
      </c>
      <c r="AI25" s="5">
        <v>0</v>
      </c>
      <c r="AJ25" s="5">
        <v>1</v>
      </c>
      <c r="AK25" s="5">
        <v>20.753</v>
      </c>
      <c r="AL25" s="5">
        <v>11.053000000000001</v>
      </c>
      <c r="AM25" s="5">
        <v>0.127</v>
      </c>
      <c r="AN25" s="5">
        <v>21.687000000000001</v>
      </c>
      <c r="AO25" s="5">
        <v>4.4999999999999998E-2</v>
      </c>
      <c r="AP25" s="5">
        <v>1</v>
      </c>
      <c r="AQ25" s="5">
        <v>0.72399999999999998</v>
      </c>
      <c r="AR25" s="5">
        <v>0.13200000000000001</v>
      </c>
      <c r="AS25" s="5">
        <v>4.0000000000000001E-3</v>
      </c>
      <c r="AT25" s="5">
        <v>0.75700000000000001</v>
      </c>
      <c r="AU25" s="5">
        <v>4.4999999999999998E-2</v>
      </c>
      <c r="AV25" s="5">
        <v>1</v>
      </c>
      <c r="AW25" s="5">
        <v>0.75</v>
      </c>
      <c r="AX25" s="5">
        <v>0.13200000000000001</v>
      </c>
      <c r="AY25" s="5">
        <v>5.0000000000000001E-3</v>
      </c>
      <c r="AZ25" s="5">
        <v>0.78400000000000003</v>
      </c>
      <c r="BA25" s="5">
        <v>4.4999999999999998E-2</v>
      </c>
      <c r="BB25" s="5">
        <v>1</v>
      </c>
      <c r="BC25" s="5">
        <v>0.51300000000000001</v>
      </c>
      <c r="BD25" s="5">
        <v>0.13200000000000001</v>
      </c>
      <c r="BE25" s="5">
        <v>3.0000000000000001E-3</v>
      </c>
      <c r="BF25" s="5">
        <v>0.53600000000000003</v>
      </c>
      <c r="BG25" s="5">
        <v>4.4999999999999998E-2</v>
      </c>
      <c r="BH25" s="5">
        <v>1</v>
      </c>
      <c r="BI25" s="5">
        <v>0.59099999999999997</v>
      </c>
      <c r="BJ25" s="5">
        <v>0.13200000000000001</v>
      </c>
      <c r="BK25" s="5">
        <v>4.0000000000000001E-3</v>
      </c>
      <c r="BL25" s="5">
        <v>0.61799999999999999</v>
      </c>
      <c r="BM25" s="5">
        <v>4.4999999999999998E-2</v>
      </c>
      <c r="BN25" s="5">
        <v>1</v>
      </c>
      <c r="BO25" s="5">
        <v>0</v>
      </c>
      <c r="BP25" s="5">
        <v>0</v>
      </c>
      <c r="BQ25" s="5">
        <v>0</v>
      </c>
      <c r="BR25" s="5">
        <v>0</v>
      </c>
      <c r="BS25" s="5">
        <v>1</v>
      </c>
      <c r="BT25" s="5">
        <v>0</v>
      </c>
      <c r="BU25" s="5">
        <v>0</v>
      </c>
      <c r="BV25" s="5">
        <v>0</v>
      </c>
      <c r="BW25" s="5">
        <v>4.4999999999999998E-2</v>
      </c>
      <c r="BX25" s="5">
        <v>1</v>
      </c>
      <c r="BY25" s="5">
        <v>13.646000000000001</v>
      </c>
      <c r="BZ25" s="5">
        <v>0</v>
      </c>
      <c r="CA25" s="5">
        <v>13.646000000000001</v>
      </c>
      <c r="CB25" s="5">
        <v>0</v>
      </c>
      <c r="CC25" s="5">
        <v>82.587999999999994</v>
      </c>
      <c r="CD25" s="5">
        <v>7.95</v>
      </c>
      <c r="CE25" s="5">
        <v>0.50600000000000001</v>
      </c>
      <c r="CF25" s="5">
        <v>86.304000000000002</v>
      </c>
      <c r="CG25" s="5">
        <v>4.4999999999999998E-2</v>
      </c>
      <c r="CH25" s="5">
        <v>1</v>
      </c>
      <c r="CI25" s="5">
        <v>0</v>
      </c>
      <c r="CJ25" s="5">
        <v>0</v>
      </c>
      <c r="CK25" s="5">
        <v>0</v>
      </c>
      <c r="CL25" s="5">
        <v>0</v>
      </c>
      <c r="CM25" s="5">
        <v>0</v>
      </c>
      <c r="CN25" s="5">
        <v>0</v>
      </c>
      <c r="CO25" s="5">
        <v>0</v>
      </c>
      <c r="CP25" s="5">
        <v>0</v>
      </c>
      <c r="CQ25" s="5">
        <v>1.387</v>
      </c>
      <c r="CR25" s="5">
        <v>0</v>
      </c>
      <c r="CS25" s="5">
        <v>5.5289999999999999</v>
      </c>
      <c r="CT25" s="5">
        <v>3.0270000000000001</v>
      </c>
      <c r="CU25" s="5">
        <v>10.167999999999999</v>
      </c>
    </row>
    <row r="26" spans="1:99" x14ac:dyDescent="0.25">
      <c r="A26" s="5" t="s">
        <v>2330</v>
      </c>
      <c r="B26" s="5" t="s">
        <v>1213</v>
      </c>
      <c r="C26" s="5" t="s">
        <v>1213</v>
      </c>
      <c r="D26" s="5" t="s">
        <v>1214</v>
      </c>
      <c r="E26" s="5">
        <v>2021</v>
      </c>
      <c r="F26" s="5">
        <v>0.14000000000000001</v>
      </c>
      <c r="G26" s="5">
        <v>5.8970000000000002</v>
      </c>
      <c r="H26" s="5">
        <v>1.143</v>
      </c>
      <c r="I26" s="5">
        <v>9.5000000000000001E-2</v>
      </c>
      <c r="J26" s="5">
        <v>5.992</v>
      </c>
      <c r="K26" s="5">
        <v>0</v>
      </c>
      <c r="L26" s="5">
        <v>1</v>
      </c>
      <c r="M26" s="5">
        <v>7.9640000000000004</v>
      </c>
      <c r="N26" s="5">
        <v>3.43</v>
      </c>
      <c r="O26" s="5">
        <v>9.0999999999999998E-2</v>
      </c>
      <c r="P26" s="5">
        <v>8.0549999999999997</v>
      </c>
      <c r="Q26" s="5">
        <v>0</v>
      </c>
      <c r="R26" s="5">
        <v>1</v>
      </c>
      <c r="S26" s="5">
        <v>11.613</v>
      </c>
      <c r="T26" s="5">
        <v>6.86</v>
      </c>
      <c r="U26" s="5">
        <v>9.5000000000000001E-2</v>
      </c>
      <c r="V26" s="5">
        <v>13.348000000000001</v>
      </c>
      <c r="W26" s="5">
        <v>0.14000000000000001</v>
      </c>
      <c r="X26" s="5">
        <v>1</v>
      </c>
      <c r="Y26" s="5">
        <v>5.2130000000000001</v>
      </c>
      <c r="Z26" s="5">
        <v>0.57199999999999995</v>
      </c>
      <c r="AA26" s="5">
        <v>0</v>
      </c>
      <c r="AB26" s="5">
        <v>5.2130000000000001</v>
      </c>
      <c r="AC26" s="5">
        <v>0</v>
      </c>
      <c r="AD26" s="5">
        <v>1</v>
      </c>
      <c r="AE26" s="5">
        <v>5.7839999999999998</v>
      </c>
      <c r="AF26" s="5">
        <v>1.125</v>
      </c>
      <c r="AG26" s="5">
        <v>0</v>
      </c>
      <c r="AH26" s="5">
        <v>5.7839999999999998</v>
      </c>
      <c r="AI26" s="5">
        <v>0</v>
      </c>
      <c r="AJ26" s="5">
        <v>1</v>
      </c>
      <c r="AK26" s="5">
        <v>9.2140000000000004</v>
      </c>
      <c r="AL26" s="5">
        <v>4.3470000000000004</v>
      </c>
      <c r="AM26" s="5">
        <v>0</v>
      </c>
      <c r="AN26" s="5">
        <v>10.504</v>
      </c>
      <c r="AO26" s="5">
        <v>0.14000000000000001</v>
      </c>
      <c r="AP26" s="5">
        <v>1</v>
      </c>
      <c r="AQ26" s="5">
        <v>0.61899999999999999</v>
      </c>
      <c r="AR26" s="5">
        <v>0.114</v>
      </c>
      <c r="AS26" s="5">
        <v>-0.39500000000000002</v>
      </c>
      <c r="AT26" s="5">
        <v>0.25600000000000001</v>
      </c>
      <c r="AU26" s="5">
        <v>0</v>
      </c>
      <c r="AV26" s="5">
        <v>0</v>
      </c>
      <c r="AW26" s="5">
        <v>0.59899999999999998</v>
      </c>
      <c r="AX26" s="5">
        <v>0.114</v>
      </c>
      <c r="AY26" s="5">
        <v>-0.41</v>
      </c>
      <c r="AZ26" s="5">
        <v>0.216</v>
      </c>
      <c r="BA26" s="5">
        <v>0</v>
      </c>
      <c r="BB26" s="5">
        <v>0</v>
      </c>
      <c r="BC26" s="5">
        <v>0.439</v>
      </c>
      <c r="BD26" s="5">
        <v>0.114</v>
      </c>
      <c r="BE26" s="5">
        <v>-0.26700000000000002</v>
      </c>
      <c r="BF26" s="5">
        <v>0.19600000000000001</v>
      </c>
      <c r="BG26" s="5">
        <v>0</v>
      </c>
      <c r="BH26" s="5">
        <v>0</v>
      </c>
      <c r="BI26" s="5">
        <v>0.505</v>
      </c>
      <c r="BJ26" s="5">
        <v>0.114</v>
      </c>
      <c r="BK26" s="5">
        <v>-0.40799999999999997</v>
      </c>
      <c r="BL26" s="5">
        <v>0.111</v>
      </c>
      <c r="BM26" s="5">
        <v>0</v>
      </c>
      <c r="BN26" s="5">
        <v>0</v>
      </c>
      <c r="BO26" s="5">
        <v>0</v>
      </c>
      <c r="BP26" s="5">
        <v>-0.1</v>
      </c>
      <c r="BQ26" s="5">
        <v>1.2E-2</v>
      </c>
      <c r="BR26" s="5">
        <v>0</v>
      </c>
      <c r="BS26" s="5">
        <v>1</v>
      </c>
      <c r="BT26" s="5">
        <v>0</v>
      </c>
      <c r="BU26" s="5">
        <v>-0.1</v>
      </c>
      <c r="BV26" s="5">
        <v>1.7000000000000001E-2</v>
      </c>
      <c r="BW26" s="5">
        <v>0</v>
      </c>
      <c r="BX26" s="5">
        <v>1</v>
      </c>
      <c r="BY26" s="5">
        <v>11.787000000000001</v>
      </c>
      <c r="BZ26" s="5">
        <v>0</v>
      </c>
      <c r="CA26" s="5">
        <v>11.787000000000001</v>
      </c>
      <c r="CB26" s="5">
        <v>0</v>
      </c>
      <c r="CC26" s="5">
        <v>78.125</v>
      </c>
      <c r="CD26" s="5">
        <v>7.95</v>
      </c>
      <c r="CE26" s="5">
        <v>0</v>
      </c>
      <c r="CF26" s="5">
        <v>89.063000000000002</v>
      </c>
      <c r="CG26" s="5">
        <v>0.14000000000000001</v>
      </c>
      <c r="CH26" s="5">
        <v>1</v>
      </c>
      <c r="CI26" s="5">
        <v>0</v>
      </c>
      <c r="CJ26" s="5">
        <v>0</v>
      </c>
      <c r="CK26" s="5">
        <v>0</v>
      </c>
      <c r="CL26" s="5">
        <v>0</v>
      </c>
      <c r="CM26" s="5">
        <v>0</v>
      </c>
      <c r="CN26" s="5">
        <v>0</v>
      </c>
      <c r="CO26" s="5">
        <v>0</v>
      </c>
      <c r="CP26" s="5">
        <v>0</v>
      </c>
      <c r="CQ26" s="5">
        <v>1.198</v>
      </c>
      <c r="CR26" s="5">
        <v>1</v>
      </c>
      <c r="CS26" s="5">
        <v>4.641</v>
      </c>
      <c r="CT26" s="5">
        <v>4.7530000000000001</v>
      </c>
      <c r="CU26" s="5">
        <v>14.129</v>
      </c>
    </row>
    <row r="27" spans="1:99" x14ac:dyDescent="0.25">
      <c r="A27" s="5" t="s">
        <v>2331</v>
      </c>
      <c r="B27" s="5" t="s">
        <v>1213</v>
      </c>
      <c r="C27" s="5" t="s">
        <v>1213</v>
      </c>
      <c r="D27" s="5" t="s">
        <v>1214</v>
      </c>
      <c r="E27" s="5">
        <v>2022</v>
      </c>
      <c r="F27" s="5">
        <v>0.14000000000000001</v>
      </c>
      <c r="G27" s="5">
        <v>11.72</v>
      </c>
      <c r="H27" s="5">
        <v>1.2350000000000001</v>
      </c>
      <c r="I27" s="5">
        <v>0.22600000000000001</v>
      </c>
      <c r="J27" s="5">
        <v>11.946</v>
      </c>
      <c r="K27" s="5">
        <v>0</v>
      </c>
      <c r="L27" s="5">
        <v>1</v>
      </c>
      <c r="M27" s="5">
        <v>9.7829999999999995</v>
      </c>
      <c r="N27" s="5">
        <v>3.7040000000000002</v>
      </c>
      <c r="O27" s="5">
        <v>0.13100000000000001</v>
      </c>
      <c r="P27" s="5">
        <v>9.9139999999999997</v>
      </c>
      <c r="Q27" s="5">
        <v>0</v>
      </c>
      <c r="R27" s="5">
        <v>1</v>
      </c>
      <c r="S27" s="5">
        <v>17.893000000000001</v>
      </c>
      <c r="T27" s="5">
        <v>7.4080000000000004</v>
      </c>
      <c r="U27" s="5">
        <v>0.41399999999999998</v>
      </c>
      <c r="V27" s="5">
        <v>20.657</v>
      </c>
      <c r="W27" s="5">
        <v>0.14000000000000001</v>
      </c>
      <c r="X27" s="5">
        <v>1</v>
      </c>
      <c r="Y27" s="5">
        <v>5.6289999999999996</v>
      </c>
      <c r="Z27" s="5">
        <v>0.61799999999999999</v>
      </c>
      <c r="AA27" s="5">
        <v>0</v>
      </c>
      <c r="AB27" s="5">
        <v>5.6289999999999996</v>
      </c>
      <c r="AC27" s="5">
        <v>0</v>
      </c>
      <c r="AD27" s="5">
        <v>1</v>
      </c>
      <c r="AE27" s="5">
        <v>6.2460000000000004</v>
      </c>
      <c r="AF27" s="5">
        <v>1.2150000000000001</v>
      </c>
      <c r="AG27" s="5">
        <v>0</v>
      </c>
      <c r="AH27" s="5">
        <v>6.2460000000000004</v>
      </c>
      <c r="AI27" s="5">
        <v>0</v>
      </c>
      <c r="AJ27" s="5">
        <v>1</v>
      </c>
      <c r="AK27" s="5">
        <v>9.9510000000000005</v>
      </c>
      <c r="AL27" s="5">
        <v>4.694</v>
      </c>
      <c r="AM27" s="5">
        <v>0.10299999999999999</v>
      </c>
      <c r="AN27" s="5">
        <v>11.343999999999999</v>
      </c>
      <c r="AO27" s="5">
        <v>0.14000000000000001</v>
      </c>
      <c r="AP27" s="5">
        <v>1</v>
      </c>
      <c r="AQ27" s="5">
        <v>0.86099999999999999</v>
      </c>
      <c r="AR27" s="5">
        <v>0.123</v>
      </c>
      <c r="AS27" s="5">
        <v>-0.55400000000000005</v>
      </c>
      <c r="AT27" s="5">
        <v>0.35</v>
      </c>
      <c r="AU27" s="5">
        <v>0</v>
      </c>
      <c r="AV27" s="5">
        <v>0</v>
      </c>
      <c r="AW27" s="5">
        <v>0.98599999999999999</v>
      </c>
      <c r="AX27" s="5">
        <v>0.123</v>
      </c>
      <c r="AY27" s="5">
        <v>-0.72699999999999998</v>
      </c>
      <c r="AZ27" s="5">
        <v>0.29499999999999998</v>
      </c>
      <c r="BA27" s="5">
        <v>0</v>
      </c>
      <c r="BB27" s="5">
        <v>0</v>
      </c>
      <c r="BC27" s="5">
        <v>0.59799999999999998</v>
      </c>
      <c r="BD27" s="5">
        <v>0.123</v>
      </c>
      <c r="BE27" s="5">
        <v>-0.39900000000000002</v>
      </c>
      <c r="BF27" s="5">
        <v>0.22600000000000001</v>
      </c>
      <c r="BG27" s="5">
        <v>0</v>
      </c>
      <c r="BH27" s="5">
        <v>0</v>
      </c>
      <c r="BI27" s="5">
        <v>0.61199999999999999</v>
      </c>
      <c r="BJ27" s="5">
        <v>0.123</v>
      </c>
      <c r="BK27" s="5">
        <v>-0.47899999999999998</v>
      </c>
      <c r="BL27" s="5">
        <v>0.152</v>
      </c>
      <c r="BM27" s="5">
        <v>0</v>
      </c>
      <c r="BN27" s="5">
        <v>0</v>
      </c>
      <c r="BO27" s="5">
        <v>0</v>
      </c>
      <c r="BP27" s="5">
        <v>-0.113</v>
      </c>
      <c r="BQ27" s="5">
        <v>1.6E-2</v>
      </c>
      <c r="BR27" s="5">
        <v>0</v>
      </c>
      <c r="BS27" s="5">
        <v>1</v>
      </c>
      <c r="BT27" s="5">
        <v>0</v>
      </c>
      <c r="BU27" s="5">
        <v>-0.113</v>
      </c>
      <c r="BV27" s="5">
        <v>2.4E-2</v>
      </c>
      <c r="BW27" s="5">
        <v>0</v>
      </c>
      <c r="BX27" s="5">
        <v>1</v>
      </c>
      <c r="BY27" s="5">
        <v>12.728999999999999</v>
      </c>
      <c r="BZ27" s="5">
        <v>0</v>
      </c>
      <c r="CA27" s="5">
        <v>12.728999999999999</v>
      </c>
      <c r="CB27" s="5">
        <v>0</v>
      </c>
      <c r="CC27" s="5">
        <v>97.9</v>
      </c>
      <c r="CD27" s="5">
        <v>7.95</v>
      </c>
      <c r="CE27" s="5">
        <v>1.014</v>
      </c>
      <c r="CF27" s="5">
        <v>111.60599999999999</v>
      </c>
      <c r="CG27" s="5">
        <v>0.14000000000000001</v>
      </c>
      <c r="CH27" s="5">
        <v>1</v>
      </c>
      <c r="CI27" s="5">
        <v>0</v>
      </c>
      <c r="CJ27" s="5">
        <v>0</v>
      </c>
      <c r="CK27" s="5">
        <v>0</v>
      </c>
      <c r="CL27" s="5">
        <v>0</v>
      </c>
      <c r="CM27" s="5">
        <v>0</v>
      </c>
      <c r="CN27" s="5">
        <v>0</v>
      </c>
      <c r="CO27" s="5">
        <v>0</v>
      </c>
      <c r="CP27" s="5">
        <v>0</v>
      </c>
      <c r="CQ27" s="5">
        <v>1.294</v>
      </c>
      <c r="CR27" s="5">
        <v>1</v>
      </c>
      <c r="CS27" s="5">
        <v>5.0119999999999996</v>
      </c>
      <c r="CT27" s="5">
        <v>10.484999999999999</v>
      </c>
      <c r="CU27" s="5">
        <v>28.059000000000001</v>
      </c>
    </row>
    <row r="28" spans="1:99" x14ac:dyDescent="0.25">
      <c r="A28" s="5" t="s">
        <v>2332</v>
      </c>
      <c r="B28" s="5" t="s">
        <v>1213</v>
      </c>
      <c r="C28" s="5" t="s">
        <v>1213</v>
      </c>
      <c r="D28" s="5" t="s">
        <v>1214</v>
      </c>
      <c r="E28" s="5">
        <v>2023</v>
      </c>
      <c r="F28" s="5">
        <v>0.14000000000000001</v>
      </c>
      <c r="G28" s="5">
        <v>6.1470000000000002</v>
      </c>
      <c r="H28" s="5">
        <v>1.286</v>
      </c>
      <c r="I28" s="5">
        <v>0.109</v>
      </c>
      <c r="J28" s="5">
        <v>6.2560000000000002</v>
      </c>
      <c r="K28" s="5">
        <v>0</v>
      </c>
      <c r="L28" s="5">
        <v>1</v>
      </c>
      <c r="M28" s="5">
        <v>7.8860000000000001</v>
      </c>
      <c r="N28" s="5">
        <v>3.8570000000000002</v>
      </c>
      <c r="O28" s="5">
        <v>9.0999999999999998E-2</v>
      </c>
      <c r="P28" s="5">
        <v>7.9770000000000003</v>
      </c>
      <c r="Q28" s="5">
        <v>0</v>
      </c>
      <c r="R28" s="5">
        <v>1</v>
      </c>
      <c r="S28" s="5">
        <v>12.574999999999999</v>
      </c>
      <c r="T28" s="5">
        <v>7.7140000000000004</v>
      </c>
      <c r="U28" s="5">
        <v>0.30599999999999999</v>
      </c>
      <c r="V28" s="5">
        <v>14.46</v>
      </c>
      <c r="W28" s="5">
        <v>0.14000000000000001</v>
      </c>
      <c r="X28" s="5">
        <v>1</v>
      </c>
      <c r="Y28" s="5">
        <v>5.8609999999999998</v>
      </c>
      <c r="Z28" s="5">
        <v>0.64300000000000002</v>
      </c>
      <c r="AA28" s="5">
        <v>0</v>
      </c>
      <c r="AB28" s="5">
        <v>5.8609999999999998</v>
      </c>
      <c r="AC28" s="5">
        <v>0</v>
      </c>
      <c r="AD28" s="5">
        <v>1</v>
      </c>
      <c r="AE28" s="5">
        <v>6.5039999999999996</v>
      </c>
      <c r="AF28" s="5">
        <v>1.2649999999999999</v>
      </c>
      <c r="AG28" s="5">
        <v>0</v>
      </c>
      <c r="AH28" s="5">
        <v>6.5039999999999996</v>
      </c>
      <c r="AI28" s="5">
        <v>0</v>
      </c>
      <c r="AJ28" s="5">
        <v>1</v>
      </c>
      <c r="AK28" s="5">
        <v>10.361000000000001</v>
      </c>
      <c r="AL28" s="5">
        <v>4.8879999999999999</v>
      </c>
      <c r="AM28" s="5">
        <v>0.161</v>
      </c>
      <c r="AN28" s="5">
        <v>11.811999999999999</v>
      </c>
      <c r="AO28" s="5">
        <v>0.14000000000000001</v>
      </c>
      <c r="AP28" s="5">
        <v>1</v>
      </c>
      <c r="AQ28" s="5">
        <v>0.76</v>
      </c>
      <c r="AR28" s="5">
        <v>0.129</v>
      </c>
      <c r="AS28" s="5">
        <v>-0.45600000000000002</v>
      </c>
      <c r="AT28" s="5">
        <v>0.34699999999999998</v>
      </c>
      <c r="AU28" s="5">
        <v>0</v>
      </c>
      <c r="AV28" s="5">
        <v>0</v>
      </c>
      <c r="AW28" s="5">
        <v>0.81100000000000005</v>
      </c>
      <c r="AX28" s="5">
        <v>0.129</v>
      </c>
      <c r="AY28" s="5">
        <v>-0.629</v>
      </c>
      <c r="AZ28" s="5">
        <v>0.20799999999999999</v>
      </c>
      <c r="BA28" s="5">
        <v>0</v>
      </c>
      <c r="BB28" s="5">
        <v>0</v>
      </c>
      <c r="BC28" s="5">
        <v>0.53500000000000003</v>
      </c>
      <c r="BD28" s="5">
        <v>0.129</v>
      </c>
      <c r="BE28" s="5">
        <v>-0.36599999999999999</v>
      </c>
      <c r="BF28" s="5">
        <v>0.193</v>
      </c>
      <c r="BG28" s="5">
        <v>0</v>
      </c>
      <c r="BH28" s="5">
        <v>0</v>
      </c>
      <c r="BI28" s="5">
        <v>0.57899999999999996</v>
      </c>
      <c r="BJ28" s="5">
        <v>0.129</v>
      </c>
      <c r="BK28" s="5">
        <v>-0.48599999999999999</v>
      </c>
      <c r="BL28" s="5">
        <v>0.106</v>
      </c>
      <c r="BM28" s="5">
        <v>0</v>
      </c>
      <c r="BN28" s="5">
        <v>0</v>
      </c>
      <c r="BO28" s="5">
        <v>0</v>
      </c>
      <c r="BP28" s="5">
        <v>-0.109</v>
      </c>
      <c r="BQ28" s="5">
        <v>1.0999999999999999E-2</v>
      </c>
      <c r="BR28" s="5">
        <v>0</v>
      </c>
      <c r="BS28" s="5">
        <v>1</v>
      </c>
      <c r="BT28" s="5">
        <v>0</v>
      </c>
      <c r="BU28" s="5">
        <v>-0.109</v>
      </c>
      <c r="BV28" s="5">
        <v>1.6E-2</v>
      </c>
      <c r="BW28" s="5">
        <v>0</v>
      </c>
      <c r="BX28" s="5">
        <v>1</v>
      </c>
      <c r="BY28" s="5">
        <v>13.254</v>
      </c>
      <c r="BZ28" s="5">
        <v>0</v>
      </c>
      <c r="CA28" s="5">
        <v>13.254</v>
      </c>
      <c r="CB28" s="5">
        <v>0</v>
      </c>
      <c r="CC28" s="5">
        <v>83.248000000000005</v>
      </c>
      <c r="CD28" s="5">
        <v>7.95</v>
      </c>
      <c r="CE28" s="5">
        <v>1.29</v>
      </c>
      <c r="CF28" s="5">
        <v>94.903000000000006</v>
      </c>
      <c r="CG28" s="5">
        <v>0.14000000000000001</v>
      </c>
      <c r="CH28" s="5">
        <v>1</v>
      </c>
      <c r="CI28" s="5">
        <v>0</v>
      </c>
      <c r="CJ28" s="5">
        <v>0</v>
      </c>
      <c r="CK28" s="5">
        <v>0</v>
      </c>
      <c r="CL28" s="5">
        <v>0</v>
      </c>
      <c r="CM28" s="5">
        <v>0</v>
      </c>
      <c r="CN28" s="5">
        <v>0</v>
      </c>
      <c r="CO28" s="5">
        <v>0</v>
      </c>
      <c r="CP28" s="5">
        <v>0</v>
      </c>
      <c r="CQ28" s="5">
        <v>1.3480000000000001</v>
      </c>
      <c r="CR28" s="5">
        <v>1</v>
      </c>
      <c r="CS28" s="5">
        <v>5.2190000000000003</v>
      </c>
      <c r="CT28" s="5">
        <v>4.8609999999999998</v>
      </c>
      <c r="CU28" s="5">
        <v>9.2609999999999992</v>
      </c>
    </row>
    <row r="29" spans="1:99" x14ac:dyDescent="0.25">
      <c r="A29" s="5" t="s">
        <v>2333</v>
      </c>
      <c r="B29" s="5" t="s">
        <v>1213</v>
      </c>
      <c r="C29" s="5" t="s">
        <v>1213</v>
      </c>
      <c r="D29" s="5" t="s">
        <v>1214</v>
      </c>
      <c r="E29" s="5">
        <v>2024</v>
      </c>
      <c r="F29" s="5">
        <v>0.14000000000000001</v>
      </c>
      <c r="G29" s="5">
        <v>5.5750000000000002</v>
      </c>
      <c r="H29" s="5">
        <v>1.3240000000000001</v>
      </c>
      <c r="I29" s="5">
        <v>8.5000000000000006E-2</v>
      </c>
      <c r="J29" s="5">
        <v>5.66</v>
      </c>
      <c r="K29" s="5">
        <v>0</v>
      </c>
      <c r="L29" s="5">
        <v>1</v>
      </c>
      <c r="M29" s="5">
        <v>7.1239999999999997</v>
      </c>
      <c r="N29" s="5">
        <v>3.9710000000000001</v>
      </c>
      <c r="O29" s="5">
        <v>6.3E-2</v>
      </c>
      <c r="P29" s="5">
        <v>7.1870000000000003</v>
      </c>
      <c r="Q29" s="5">
        <v>0</v>
      </c>
      <c r="R29" s="5">
        <v>1</v>
      </c>
      <c r="S29" s="5">
        <v>12.193</v>
      </c>
      <c r="T29" s="5">
        <v>7.9420000000000002</v>
      </c>
      <c r="U29" s="5">
        <v>0.31900000000000001</v>
      </c>
      <c r="V29" s="5">
        <v>13.997</v>
      </c>
      <c r="W29" s="5">
        <v>0.14000000000000001</v>
      </c>
      <c r="X29" s="5">
        <v>1</v>
      </c>
      <c r="Y29" s="5">
        <v>6.0339999999999998</v>
      </c>
      <c r="Z29" s="5">
        <v>0.66200000000000003</v>
      </c>
      <c r="AA29" s="5">
        <v>0</v>
      </c>
      <c r="AB29" s="5">
        <v>6.0339999999999998</v>
      </c>
      <c r="AC29" s="5">
        <v>0</v>
      </c>
      <c r="AD29" s="5">
        <v>1</v>
      </c>
      <c r="AE29" s="5">
        <v>6.6959999999999997</v>
      </c>
      <c r="AF29" s="5">
        <v>1.302</v>
      </c>
      <c r="AG29" s="5">
        <v>0</v>
      </c>
      <c r="AH29" s="5">
        <v>6.6959999999999997</v>
      </c>
      <c r="AI29" s="5">
        <v>0</v>
      </c>
      <c r="AJ29" s="5">
        <v>1</v>
      </c>
      <c r="AK29" s="5">
        <v>10.667</v>
      </c>
      <c r="AL29" s="5">
        <v>5.032</v>
      </c>
      <c r="AM29" s="5">
        <v>0.20300000000000001</v>
      </c>
      <c r="AN29" s="5">
        <v>12.161</v>
      </c>
      <c r="AO29" s="5">
        <v>0.14000000000000001</v>
      </c>
      <c r="AP29" s="5">
        <v>1</v>
      </c>
      <c r="AQ29" s="5">
        <v>0.72399999999999998</v>
      </c>
      <c r="AR29" s="5">
        <v>0.13200000000000001</v>
      </c>
      <c r="AS29" s="5">
        <v>-0.42099999999999999</v>
      </c>
      <c r="AT29" s="5">
        <v>0.34499999999999997</v>
      </c>
      <c r="AU29" s="5">
        <v>0</v>
      </c>
      <c r="AV29" s="5">
        <v>0</v>
      </c>
      <c r="AW29" s="5">
        <v>0.75</v>
      </c>
      <c r="AX29" s="5">
        <v>0.13200000000000001</v>
      </c>
      <c r="AY29" s="5">
        <v>-0.56499999999999995</v>
      </c>
      <c r="AZ29" s="5">
        <v>0.21099999999999999</v>
      </c>
      <c r="BA29" s="5">
        <v>0</v>
      </c>
      <c r="BB29" s="5">
        <v>0</v>
      </c>
      <c r="BC29" s="5">
        <v>0.51300000000000001</v>
      </c>
      <c r="BD29" s="5">
        <v>0.13200000000000001</v>
      </c>
      <c r="BE29" s="5">
        <v>-0.36099999999999999</v>
      </c>
      <c r="BF29" s="5">
        <v>0.17299999999999999</v>
      </c>
      <c r="BG29" s="5">
        <v>0</v>
      </c>
      <c r="BH29" s="5">
        <v>0</v>
      </c>
      <c r="BI29" s="5">
        <v>0.59099999999999997</v>
      </c>
      <c r="BJ29" s="5">
        <v>0.13200000000000001</v>
      </c>
      <c r="BK29" s="5">
        <v>-0.52200000000000002</v>
      </c>
      <c r="BL29" s="5">
        <v>7.9000000000000001E-2</v>
      </c>
      <c r="BM29" s="5">
        <v>0</v>
      </c>
      <c r="BN29" s="5">
        <v>0</v>
      </c>
      <c r="BO29" s="5">
        <v>0</v>
      </c>
      <c r="BP29" s="5">
        <v>-0.112</v>
      </c>
      <c r="BQ29" s="5">
        <v>7.0000000000000001E-3</v>
      </c>
      <c r="BR29" s="5">
        <v>0</v>
      </c>
      <c r="BS29" s="5">
        <v>1</v>
      </c>
      <c r="BT29" s="5">
        <v>0</v>
      </c>
      <c r="BU29" s="5">
        <v>-0.112</v>
      </c>
      <c r="BV29" s="5">
        <v>1.2E-2</v>
      </c>
      <c r="BW29" s="5">
        <v>0</v>
      </c>
      <c r="BX29" s="5">
        <v>1</v>
      </c>
      <c r="BY29" s="5">
        <v>13.646000000000001</v>
      </c>
      <c r="BZ29" s="5">
        <v>0</v>
      </c>
      <c r="CA29" s="5">
        <v>13.646000000000001</v>
      </c>
      <c r="CB29" s="5">
        <v>0</v>
      </c>
      <c r="CC29" s="5">
        <v>82.587999999999994</v>
      </c>
      <c r="CD29" s="5">
        <v>7.95</v>
      </c>
      <c r="CE29" s="5">
        <v>1.575</v>
      </c>
      <c r="CF29" s="5">
        <v>94.15</v>
      </c>
      <c r="CG29" s="5">
        <v>0.14000000000000001</v>
      </c>
      <c r="CH29" s="5">
        <v>1</v>
      </c>
      <c r="CI29" s="5">
        <v>0</v>
      </c>
      <c r="CJ29" s="5">
        <v>0</v>
      </c>
      <c r="CK29" s="5">
        <v>0</v>
      </c>
      <c r="CL29" s="5">
        <v>0</v>
      </c>
      <c r="CM29" s="5">
        <v>0</v>
      </c>
      <c r="CN29" s="5">
        <v>0</v>
      </c>
      <c r="CO29" s="5">
        <v>0</v>
      </c>
      <c r="CP29" s="5">
        <v>0</v>
      </c>
      <c r="CQ29" s="5">
        <v>1.387</v>
      </c>
      <c r="CR29" s="5">
        <v>1</v>
      </c>
      <c r="CS29" s="5">
        <v>5.3730000000000002</v>
      </c>
      <c r="CT29" s="5">
        <v>4.2510000000000003</v>
      </c>
      <c r="CU29" s="5">
        <v>7.5979999999999999</v>
      </c>
    </row>
    <row r="30" spans="1:99" x14ac:dyDescent="0.25">
      <c r="A30" s="5" t="s">
        <v>2334</v>
      </c>
      <c r="B30" s="5" t="s">
        <v>2335</v>
      </c>
      <c r="C30" s="5" t="s">
        <v>2335</v>
      </c>
      <c r="D30" s="5" t="s">
        <v>2336</v>
      </c>
      <c r="E30" s="5">
        <v>2021</v>
      </c>
      <c r="F30" s="5">
        <v>0</v>
      </c>
      <c r="G30" s="5">
        <v>5.8970000000000002</v>
      </c>
      <c r="H30" s="5">
        <v>1.143</v>
      </c>
      <c r="I30" s="5">
        <v>0</v>
      </c>
      <c r="J30" s="5">
        <v>5.8970000000000002</v>
      </c>
      <c r="K30" s="5">
        <v>0</v>
      </c>
      <c r="L30" s="5">
        <v>1</v>
      </c>
      <c r="M30" s="5">
        <v>7.9640000000000004</v>
      </c>
      <c r="N30" s="5">
        <v>3.43</v>
      </c>
      <c r="O30" s="5">
        <v>0</v>
      </c>
      <c r="P30" s="5">
        <v>7.9640000000000004</v>
      </c>
      <c r="Q30" s="5">
        <v>0</v>
      </c>
      <c r="R30" s="5">
        <v>1</v>
      </c>
      <c r="S30" s="5">
        <v>11.613</v>
      </c>
      <c r="T30" s="5">
        <v>6.86</v>
      </c>
      <c r="U30" s="5">
        <v>0</v>
      </c>
      <c r="V30" s="5">
        <v>11.613</v>
      </c>
      <c r="W30" s="5">
        <v>0</v>
      </c>
      <c r="X30" s="5">
        <v>1</v>
      </c>
      <c r="Y30" s="5">
        <v>17.126999999999999</v>
      </c>
      <c r="Z30" s="5">
        <v>2.3039999999999998</v>
      </c>
      <c r="AA30" s="5">
        <v>0</v>
      </c>
      <c r="AB30" s="5">
        <v>17.126999999999999</v>
      </c>
      <c r="AC30" s="5">
        <v>0</v>
      </c>
      <c r="AD30" s="5">
        <v>1</v>
      </c>
      <c r="AE30" s="5">
        <v>18.27</v>
      </c>
      <c r="AF30" s="5">
        <v>4.2779999999999996</v>
      </c>
      <c r="AG30" s="5">
        <v>0</v>
      </c>
      <c r="AH30" s="5">
        <v>18.27</v>
      </c>
      <c r="AI30" s="5">
        <v>0</v>
      </c>
      <c r="AJ30" s="5">
        <v>1</v>
      </c>
      <c r="AK30" s="5">
        <v>25.13</v>
      </c>
      <c r="AL30" s="5">
        <v>13.503</v>
      </c>
      <c r="AM30" s="5">
        <v>0</v>
      </c>
      <c r="AN30" s="5">
        <v>25.13</v>
      </c>
      <c r="AO30" s="5">
        <v>0</v>
      </c>
      <c r="AP30" s="5">
        <v>1</v>
      </c>
      <c r="AQ30" s="5">
        <v>0.64900000000000002</v>
      </c>
      <c r="AR30" s="5">
        <v>0.114</v>
      </c>
      <c r="AS30" s="5">
        <v>0</v>
      </c>
      <c r="AT30" s="5">
        <v>0.64900000000000002</v>
      </c>
      <c r="AU30" s="5">
        <v>0</v>
      </c>
      <c r="AV30" s="5">
        <v>1</v>
      </c>
      <c r="AW30" s="5">
        <v>0.57699999999999996</v>
      </c>
      <c r="AX30" s="5">
        <v>0.114</v>
      </c>
      <c r="AY30" s="5">
        <v>0</v>
      </c>
      <c r="AZ30" s="5">
        <v>0.57699999999999996</v>
      </c>
      <c r="BA30" s="5">
        <v>0</v>
      </c>
      <c r="BB30" s="5">
        <v>1</v>
      </c>
      <c r="BC30" s="5">
        <v>0.45800000000000002</v>
      </c>
      <c r="BD30" s="5">
        <v>0.114</v>
      </c>
      <c r="BE30" s="5">
        <v>0</v>
      </c>
      <c r="BF30" s="5">
        <v>0.45800000000000002</v>
      </c>
      <c r="BG30" s="5">
        <v>0</v>
      </c>
      <c r="BH30" s="5">
        <v>1</v>
      </c>
      <c r="BI30" s="5">
        <v>0.49099999999999999</v>
      </c>
      <c r="BJ30" s="5">
        <v>0.114</v>
      </c>
      <c r="BK30" s="5">
        <v>0</v>
      </c>
      <c r="BL30" s="5">
        <v>0.49099999999999999</v>
      </c>
      <c r="BM30" s="5">
        <v>0</v>
      </c>
      <c r="BN30" s="5">
        <v>1</v>
      </c>
      <c r="BO30" s="5">
        <v>0</v>
      </c>
      <c r="BP30" s="5">
        <v>0</v>
      </c>
      <c r="BQ30" s="5">
        <v>0</v>
      </c>
      <c r="BR30" s="5">
        <v>0</v>
      </c>
      <c r="BS30" s="5">
        <v>1</v>
      </c>
      <c r="BT30" s="5">
        <v>0</v>
      </c>
      <c r="BU30" s="5">
        <v>0</v>
      </c>
      <c r="BV30" s="5">
        <v>0</v>
      </c>
      <c r="BW30" s="5">
        <v>0</v>
      </c>
      <c r="BX30" s="5">
        <v>1</v>
      </c>
      <c r="BY30" s="5">
        <v>11.787000000000001</v>
      </c>
      <c r="BZ30" s="5">
        <v>0</v>
      </c>
      <c r="CA30" s="5">
        <v>11.787000000000001</v>
      </c>
      <c r="CB30" s="5">
        <v>0</v>
      </c>
      <c r="CC30" s="5">
        <v>78.125</v>
      </c>
      <c r="CD30" s="5">
        <v>7.95</v>
      </c>
      <c r="CE30" s="5">
        <v>0</v>
      </c>
      <c r="CF30" s="5">
        <v>78.125</v>
      </c>
      <c r="CG30" s="5">
        <v>0</v>
      </c>
      <c r="CH30" s="5">
        <v>1</v>
      </c>
      <c r="CI30" s="5">
        <v>0</v>
      </c>
      <c r="CJ30" s="5">
        <v>0</v>
      </c>
      <c r="CK30" s="5">
        <v>0</v>
      </c>
      <c r="CL30" s="5">
        <v>0</v>
      </c>
      <c r="CM30" s="5">
        <v>0</v>
      </c>
      <c r="CN30" s="5">
        <v>0</v>
      </c>
      <c r="CO30" s="5">
        <v>0</v>
      </c>
      <c r="CP30" s="5">
        <v>0</v>
      </c>
      <c r="CQ30" s="5">
        <v>1.198</v>
      </c>
      <c r="CR30" s="5">
        <v>0</v>
      </c>
      <c r="CS30" s="5">
        <v>4.7759999999999998</v>
      </c>
      <c r="CT30" s="5">
        <v>4.7530000000000001</v>
      </c>
      <c r="CU30" s="5">
        <v>15.983000000000001</v>
      </c>
    </row>
    <row r="31" spans="1:99" x14ac:dyDescent="0.25">
      <c r="A31" s="5" t="s">
        <v>2337</v>
      </c>
      <c r="B31" s="5" t="s">
        <v>2335</v>
      </c>
      <c r="C31" s="5" t="s">
        <v>2335</v>
      </c>
      <c r="D31" s="5" t="s">
        <v>2336</v>
      </c>
      <c r="E31" s="5">
        <v>2022</v>
      </c>
      <c r="F31" s="5">
        <v>0</v>
      </c>
      <c r="G31" s="5">
        <v>11.72</v>
      </c>
      <c r="H31" s="5">
        <v>1.2350000000000001</v>
      </c>
      <c r="I31" s="5">
        <v>0</v>
      </c>
      <c r="J31" s="5">
        <v>11.72</v>
      </c>
      <c r="K31" s="5">
        <v>0</v>
      </c>
      <c r="L31" s="5">
        <v>1</v>
      </c>
      <c r="M31" s="5">
        <v>9.7829999999999995</v>
      </c>
      <c r="N31" s="5">
        <v>3.7040000000000002</v>
      </c>
      <c r="O31" s="5">
        <v>0</v>
      </c>
      <c r="P31" s="5">
        <v>9.7829999999999995</v>
      </c>
      <c r="Q31" s="5">
        <v>0</v>
      </c>
      <c r="R31" s="5">
        <v>1</v>
      </c>
      <c r="S31" s="5">
        <v>17.893000000000001</v>
      </c>
      <c r="T31" s="5">
        <v>7.4080000000000004</v>
      </c>
      <c r="U31" s="5">
        <v>0</v>
      </c>
      <c r="V31" s="5">
        <v>17.893000000000001</v>
      </c>
      <c r="W31" s="5">
        <v>0</v>
      </c>
      <c r="X31" s="5">
        <v>1</v>
      </c>
      <c r="Y31" s="5">
        <v>30.728000000000002</v>
      </c>
      <c r="Z31" s="5">
        <v>4.133</v>
      </c>
      <c r="AA31" s="5">
        <v>0</v>
      </c>
      <c r="AB31" s="5">
        <v>30.728000000000002</v>
      </c>
      <c r="AC31" s="5">
        <v>0</v>
      </c>
      <c r="AD31" s="5">
        <v>1</v>
      </c>
      <c r="AE31" s="5">
        <v>31.963000000000001</v>
      </c>
      <c r="AF31" s="5">
        <v>7.4850000000000003</v>
      </c>
      <c r="AG31" s="5">
        <v>0</v>
      </c>
      <c r="AH31" s="5">
        <v>31.963000000000001</v>
      </c>
      <c r="AI31" s="5">
        <v>0</v>
      </c>
      <c r="AJ31" s="5">
        <v>1</v>
      </c>
      <c r="AK31" s="5">
        <v>39.371000000000002</v>
      </c>
      <c r="AL31" s="5">
        <v>21.155000000000001</v>
      </c>
      <c r="AM31" s="5">
        <v>0</v>
      </c>
      <c r="AN31" s="5">
        <v>39.371000000000002</v>
      </c>
      <c r="AO31" s="5">
        <v>0</v>
      </c>
      <c r="AP31" s="5">
        <v>1</v>
      </c>
      <c r="AQ31" s="5">
        <v>0.89600000000000002</v>
      </c>
      <c r="AR31" s="5">
        <v>0.123</v>
      </c>
      <c r="AS31" s="5">
        <v>0</v>
      </c>
      <c r="AT31" s="5">
        <v>0.89600000000000002</v>
      </c>
      <c r="AU31" s="5">
        <v>0</v>
      </c>
      <c r="AV31" s="5">
        <v>1</v>
      </c>
      <c r="AW31" s="5">
        <v>0.89</v>
      </c>
      <c r="AX31" s="5">
        <v>0.123</v>
      </c>
      <c r="AY31" s="5">
        <v>0</v>
      </c>
      <c r="AZ31" s="5">
        <v>0.89</v>
      </c>
      <c r="BA31" s="5">
        <v>0</v>
      </c>
      <c r="BB31" s="5">
        <v>1</v>
      </c>
      <c r="BC31" s="5">
        <v>0.62</v>
      </c>
      <c r="BD31" s="5">
        <v>0.123</v>
      </c>
      <c r="BE31" s="5">
        <v>0</v>
      </c>
      <c r="BF31" s="5">
        <v>0.62</v>
      </c>
      <c r="BG31" s="5">
        <v>0</v>
      </c>
      <c r="BH31" s="5">
        <v>1</v>
      </c>
      <c r="BI31" s="5">
        <v>0.60799999999999998</v>
      </c>
      <c r="BJ31" s="5">
        <v>0.123</v>
      </c>
      <c r="BK31" s="5">
        <v>0</v>
      </c>
      <c r="BL31" s="5">
        <v>0.60799999999999998</v>
      </c>
      <c r="BM31" s="5">
        <v>0</v>
      </c>
      <c r="BN31" s="5">
        <v>1</v>
      </c>
      <c r="BO31" s="5">
        <v>0</v>
      </c>
      <c r="BP31" s="5">
        <v>0</v>
      </c>
      <c r="BQ31" s="5">
        <v>0</v>
      </c>
      <c r="BR31" s="5">
        <v>0</v>
      </c>
      <c r="BS31" s="5">
        <v>1</v>
      </c>
      <c r="BT31" s="5">
        <v>0</v>
      </c>
      <c r="BU31" s="5">
        <v>0</v>
      </c>
      <c r="BV31" s="5">
        <v>0</v>
      </c>
      <c r="BW31" s="5">
        <v>0</v>
      </c>
      <c r="BX31" s="5">
        <v>1</v>
      </c>
      <c r="BY31" s="5">
        <v>12.728999999999999</v>
      </c>
      <c r="BZ31" s="5">
        <v>0</v>
      </c>
      <c r="CA31" s="5">
        <v>12.728999999999999</v>
      </c>
      <c r="CB31" s="5">
        <v>0</v>
      </c>
      <c r="CC31" s="5">
        <v>97.9</v>
      </c>
      <c r="CD31" s="5">
        <v>7.95</v>
      </c>
      <c r="CE31" s="5">
        <v>0</v>
      </c>
      <c r="CF31" s="5">
        <v>97.9</v>
      </c>
      <c r="CG31" s="5">
        <v>0</v>
      </c>
      <c r="CH31" s="5">
        <v>1</v>
      </c>
      <c r="CI31" s="5">
        <v>0</v>
      </c>
      <c r="CJ31" s="5">
        <v>0</v>
      </c>
      <c r="CK31" s="5">
        <v>0</v>
      </c>
      <c r="CL31" s="5">
        <v>0</v>
      </c>
      <c r="CM31" s="5">
        <v>0</v>
      </c>
      <c r="CN31" s="5">
        <v>0</v>
      </c>
      <c r="CO31" s="5">
        <v>0</v>
      </c>
      <c r="CP31" s="5">
        <v>0</v>
      </c>
      <c r="CQ31" s="5">
        <v>1.294</v>
      </c>
      <c r="CR31" s="5">
        <v>0</v>
      </c>
      <c r="CS31" s="5">
        <v>5.1580000000000004</v>
      </c>
      <c r="CT31" s="5">
        <v>10.484999999999999</v>
      </c>
      <c r="CU31" s="5">
        <v>29.494</v>
      </c>
    </row>
    <row r="32" spans="1:99" x14ac:dyDescent="0.25">
      <c r="A32" s="5" t="s">
        <v>2338</v>
      </c>
      <c r="B32" s="5" t="s">
        <v>2335</v>
      </c>
      <c r="C32" s="5" t="s">
        <v>2335</v>
      </c>
      <c r="D32" s="5" t="s">
        <v>2336</v>
      </c>
      <c r="E32" s="5">
        <v>2023</v>
      </c>
      <c r="F32" s="5">
        <v>0</v>
      </c>
      <c r="G32" s="5">
        <v>6.1470000000000002</v>
      </c>
      <c r="H32" s="5">
        <v>1.286</v>
      </c>
      <c r="I32" s="5">
        <v>0</v>
      </c>
      <c r="J32" s="5">
        <v>6.1470000000000002</v>
      </c>
      <c r="K32" s="5">
        <v>0</v>
      </c>
      <c r="L32" s="5">
        <v>1</v>
      </c>
      <c r="M32" s="5">
        <v>7.8860000000000001</v>
      </c>
      <c r="N32" s="5">
        <v>3.8570000000000002</v>
      </c>
      <c r="O32" s="5">
        <v>0</v>
      </c>
      <c r="P32" s="5">
        <v>7.8860000000000001</v>
      </c>
      <c r="Q32" s="5">
        <v>0</v>
      </c>
      <c r="R32" s="5">
        <v>1</v>
      </c>
      <c r="S32" s="5">
        <v>12.574999999999999</v>
      </c>
      <c r="T32" s="5">
        <v>7.7140000000000004</v>
      </c>
      <c r="U32" s="5">
        <v>0</v>
      </c>
      <c r="V32" s="5">
        <v>12.574999999999999</v>
      </c>
      <c r="W32" s="5">
        <v>0</v>
      </c>
      <c r="X32" s="5">
        <v>1</v>
      </c>
      <c r="Y32" s="5">
        <v>12.478</v>
      </c>
      <c r="Z32" s="5">
        <v>1.6779999999999999</v>
      </c>
      <c r="AA32" s="5">
        <v>0</v>
      </c>
      <c r="AB32" s="5">
        <v>12.478</v>
      </c>
      <c r="AC32" s="5">
        <v>0</v>
      </c>
      <c r="AD32" s="5">
        <v>1</v>
      </c>
      <c r="AE32" s="5">
        <v>13.763</v>
      </c>
      <c r="AF32" s="5">
        <v>3.2229999999999999</v>
      </c>
      <c r="AG32" s="5">
        <v>0</v>
      </c>
      <c r="AH32" s="5">
        <v>13.763</v>
      </c>
      <c r="AI32" s="5">
        <v>0</v>
      </c>
      <c r="AJ32" s="5">
        <v>1</v>
      </c>
      <c r="AK32" s="5">
        <v>21.477</v>
      </c>
      <c r="AL32" s="5">
        <v>11.54</v>
      </c>
      <c r="AM32" s="5">
        <v>0</v>
      </c>
      <c r="AN32" s="5">
        <v>21.477</v>
      </c>
      <c r="AO32" s="5">
        <v>0</v>
      </c>
      <c r="AP32" s="5">
        <v>1</v>
      </c>
      <c r="AQ32" s="5">
        <v>0.79100000000000004</v>
      </c>
      <c r="AR32" s="5">
        <v>0.129</v>
      </c>
      <c r="AS32" s="5">
        <v>0</v>
      </c>
      <c r="AT32" s="5">
        <v>0.79100000000000004</v>
      </c>
      <c r="AU32" s="5">
        <v>0</v>
      </c>
      <c r="AV32" s="5">
        <v>1</v>
      </c>
      <c r="AW32" s="5">
        <v>0.61799999999999999</v>
      </c>
      <c r="AX32" s="5">
        <v>0.129</v>
      </c>
      <c r="AY32" s="5">
        <v>0</v>
      </c>
      <c r="AZ32" s="5">
        <v>0.61799999999999999</v>
      </c>
      <c r="BA32" s="5">
        <v>0</v>
      </c>
      <c r="BB32" s="5">
        <v>1</v>
      </c>
      <c r="BC32" s="5">
        <v>0.55400000000000005</v>
      </c>
      <c r="BD32" s="5">
        <v>0.129</v>
      </c>
      <c r="BE32" s="5">
        <v>0</v>
      </c>
      <c r="BF32" s="5">
        <v>0.55400000000000005</v>
      </c>
      <c r="BG32" s="5">
        <v>0</v>
      </c>
      <c r="BH32" s="5">
        <v>1</v>
      </c>
      <c r="BI32" s="5">
        <v>0.55700000000000005</v>
      </c>
      <c r="BJ32" s="5">
        <v>0.129</v>
      </c>
      <c r="BK32" s="5">
        <v>0</v>
      </c>
      <c r="BL32" s="5">
        <v>0.55700000000000005</v>
      </c>
      <c r="BM32" s="5">
        <v>0</v>
      </c>
      <c r="BN32" s="5">
        <v>1</v>
      </c>
      <c r="BO32" s="5">
        <v>0</v>
      </c>
      <c r="BP32" s="5">
        <v>0</v>
      </c>
      <c r="BQ32" s="5">
        <v>0</v>
      </c>
      <c r="BR32" s="5">
        <v>0</v>
      </c>
      <c r="BS32" s="5">
        <v>1</v>
      </c>
      <c r="BT32" s="5">
        <v>0</v>
      </c>
      <c r="BU32" s="5">
        <v>0</v>
      </c>
      <c r="BV32" s="5">
        <v>0</v>
      </c>
      <c r="BW32" s="5">
        <v>0</v>
      </c>
      <c r="BX32" s="5">
        <v>1</v>
      </c>
      <c r="BY32" s="5">
        <v>13.254</v>
      </c>
      <c r="BZ32" s="5">
        <v>0</v>
      </c>
      <c r="CA32" s="5">
        <v>13.254</v>
      </c>
      <c r="CB32" s="5">
        <v>0</v>
      </c>
      <c r="CC32" s="5">
        <v>83.248000000000005</v>
      </c>
      <c r="CD32" s="5">
        <v>7.95</v>
      </c>
      <c r="CE32" s="5">
        <v>0</v>
      </c>
      <c r="CF32" s="5">
        <v>83.248000000000005</v>
      </c>
      <c r="CG32" s="5">
        <v>0</v>
      </c>
      <c r="CH32" s="5">
        <v>1</v>
      </c>
      <c r="CI32" s="5">
        <v>0</v>
      </c>
      <c r="CJ32" s="5">
        <v>0</v>
      </c>
      <c r="CK32" s="5">
        <v>0</v>
      </c>
      <c r="CL32" s="5">
        <v>0</v>
      </c>
      <c r="CM32" s="5">
        <v>0</v>
      </c>
      <c r="CN32" s="5">
        <v>0</v>
      </c>
      <c r="CO32" s="5">
        <v>0</v>
      </c>
      <c r="CP32" s="5">
        <v>0</v>
      </c>
      <c r="CQ32" s="5">
        <v>1.3480000000000001</v>
      </c>
      <c r="CR32" s="5">
        <v>0</v>
      </c>
      <c r="CS32" s="5">
        <v>5.37</v>
      </c>
      <c r="CT32" s="5">
        <v>4.8609999999999998</v>
      </c>
      <c r="CU32" s="5">
        <v>11.192</v>
      </c>
    </row>
    <row r="33" spans="1:99" x14ac:dyDescent="0.25">
      <c r="A33" s="5" t="s">
        <v>2339</v>
      </c>
      <c r="B33" s="5" t="s">
        <v>2335</v>
      </c>
      <c r="C33" s="5" t="s">
        <v>2335</v>
      </c>
      <c r="D33" s="5" t="s">
        <v>2336</v>
      </c>
      <c r="E33" s="5">
        <v>2024</v>
      </c>
      <c r="F33" s="5">
        <v>0</v>
      </c>
      <c r="G33" s="5">
        <v>5.5750000000000002</v>
      </c>
      <c r="H33" s="5">
        <v>1.3240000000000001</v>
      </c>
      <c r="I33" s="5">
        <v>0</v>
      </c>
      <c r="J33" s="5">
        <v>5.5750000000000002</v>
      </c>
      <c r="K33" s="5">
        <v>0</v>
      </c>
      <c r="L33" s="5">
        <v>1</v>
      </c>
      <c r="M33" s="5">
        <v>7.1239999999999997</v>
      </c>
      <c r="N33" s="5">
        <v>3.9710000000000001</v>
      </c>
      <c r="O33" s="5">
        <v>0</v>
      </c>
      <c r="P33" s="5">
        <v>7.1239999999999997</v>
      </c>
      <c r="Q33" s="5">
        <v>0</v>
      </c>
      <c r="R33" s="5">
        <v>1</v>
      </c>
      <c r="S33" s="5">
        <v>12.193</v>
      </c>
      <c r="T33" s="5">
        <v>7.9420000000000002</v>
      </c>
      <c r="U33" s="5">
        <v>0</v>
      </c>
      <c r="V33" s="5">
        <v>12.193</v>
      </c>
      <c r="W33" s="5">
        <v>0</v>
      </c>
      <c r="X33" s="5">
        <v>1</v>
      </c>
      <c r="Y33" s="5">
        <v>11.446999999999999</v>
      </c>
      <c r="Z33" s="5">
        <v>1.54</v>
      </c>
      <c r="AA33" s="5">
        <v>0</v>
      </c>
      <c r="AB33" s="5">
        <v>11.446999999999999</v>
      </c>
      <c r="AC33" s="5">
        <v>0</v>
      </c>
      <c r="AD33" s="5">
        <v>1</v>
      </c>
      <c r="AE33" s="5">
        <v>12.771000000000001</v>
      </c>
      <c r="AF33" s="5">
        <v>2.9910000000000001</v>
      </c>
      <c r="AG33" s="5">
        <v>0</v>
      </c>
      <c r="AH33" s="5">
        <v>12.771000000000001</v>
      </c>
      <c r="AI33" s="5">
        <v>0</v>
      </c>
      <c r="AJ33" s="5">
        <v>1</v>
      </c>
      <c r="AK33" s="5">
        <v>20.712</v>
      </c>
      <c r="AL33" s="5">
        <v>11.129</v>
      </c>
      <c r="AM33" s="5">
        <v>0</v>
      </c>
      <c r="AN33" s="5">
        <v>20.712</v>
      </c>
      <c r="AO33" s="5">
        <v>0</v>
      </c>
      <c r="AP33" s="5">
        <v>1</v>
      </c>
      <c r="AQ33" s="5">
        <v>0.75600000000000001</v>
      </c>
      <c r="AR33" s="5">
        <v>0.13200000000000001</v>
      </c>
      <c r="AS33" s="5">
        <v>0</v>
      </c>
      <c r="AT33" s="5">
        <v>0.75600000000000001</v>
      </c>
      <c r="AU33" s="5">
        <v>0</v>
      </c>
      <c r="AV33" s="5">
        <v>1</v>
      </c>
      <c r="AW33" s="5">
        <v>0.65500000000000003</v>
      </c>
      <c r="AX33" s="5">
        <v>0.13200000000000001</v>
      </c>
      <c r="AY33" s="5">
        <v>0</v>
      </c>
      <c r="AZ33" s="5">
        <v>0.65500000000000003</v>
      </c>
      <c r="BA33" s="5">
        <v>0</v>
      </c>
      <c r="BB33" s="5">
        <v>1</v>
      </c>
      <c r="BC33" s="5">
        <v>0.53400000000000003</v>
      </c>
      <c r="BD33" s="5">
        <v>0.13200000000000001</v>
      </c>
      <c r="BE33" s="5">
        <v>0</v>
      </c>
      <c r="BF33" s="5">
        <v>0.53400000000000003</v>
      </c>
      <c r="BG33" s="5">
        <v>0</v>
      </c>
      <c r="BH33" s="5">
        <v>1</v>
      </c>
      <c r="BI33" s="5">
        <v>0.56799999999999995</v>
      </c>
      <c r="BJ33" s="5">
        <v>0.13200000000000001</v>
      </c>
      <c r="BK33" s="5">
        <v>0</v>
      </c>
      <c r="BL33" s="5">
        <v>0.56799999999999995</v>
      </c>
      <c r="BM33" s="5">
        <v>0</v>
      </c>
      <c r="BN33" s="5">
        <v>1</v>
      </c>
      <c r="BO33" s="5">
        <v>0</v>
      </c>
      <c r="BP33" s="5">
        <v>0</v>
      </c>
      <c r="BQ33" s="5">
        <v>0</v>
      </c>
      <c r="BR33" s="5">
        <v>0</v>
      </c>
      <c r="BS33" s="5">
        <v>1</v>
      </c>
      <c r="BT33" s="5">
        <v>0</v>
      </c>
      <c r="BU33" s="5">
        <v>0</v>
      </c>
      <c r="BV33" s="5">
        <v>0</v>
      </c>
      <c r="BW33" s="5">
        <v>0</v>
      </c>
      <c r="BX33" s="5">
        <v>1</v>
      </c>
      <c r="BY33" s="5">
        <v>13.646000000000001</v>
      </c>
      <c r="BZ33" s="5">
        <v>0</v>
      </c>
      <c r="CA33" s="5">
        <v>13.646000000000001</v>
      </c>
      <c r="CB33" s="5">
        <v>0</v>
      </c>
      <c r="CC33" s="5">
        <v>82.587999999999994</v>
      </c>
      <c r="CD33" s="5">
        <v>7.95</v>
      </c>
      <c r="CE33" s="5">
        <v>0</v>
      </c>
      <c r="CF33" s="5">
        <v>82.587999999999994</v>
      </c>
      <c r="CG33" s="5">
        <v>0</v>
      </c>
      <c r="CH33" s="5">
        <v>1</v>
      </c>
      <c r="CI33" s="5">
        <v>0</v>
      </c>
      <c r="CJ33" s="5">
        <v>0</v>
      </c>
      <c r="CK33" s="5">
        <v>0</v>
      </c>
      <c r="CL33" s="5">
        <v>0</v>
      </c>
      <c r="CM33" s="5">
        <v>0</v>
      </c>
      <c r="CN33" s="5">
        <v>0</v>
      </c>
      <c r="CO33" s="5">
        <v>0</v>
      </c>
      <c r="CP33" s="5">
        <v>0</v>
      </c>
      <c r="CQ33" s="5">
        <v>1.387</v>
      </c>
      <c r="CR33" s="5">
        <v>0</v>
      </c>
      <c r="CS33" s="5">
        <v>5.5289999999999999</v>
      </c>
      <c r="CT33" s="5">
        <v>4.2510000000000003</v>
      </c>
      <c r="CU33" s="5">
        <v>10.122999999999999</v>
      </c>
    </row>
    <row r="34" spans="1:99" x14ac:dyDescent="0.25">
      <c r="A34" s="5" t="s">
        <v>2340</v>
      </c>
      <c r="B34" s="5" t="s">
        <v>1240</v>
      </c>
      <c r="C34" s="5" t="s">
        <v>1240</v>
      </c>
      <c r="D34" s="5" t="s">
        <v>1241</v>
      </c>
      <c r="E34" s="5">
        <v>2021</v>
      </c>
      <c r="F34" s="5">
        <v>0.15</v>
      </c>
      <c r="G34" s="5">
        <v>5.8970000000000002</v>
      </c>
      <c r="H34" s="5">
        <v>1.143</v>
      </c>
      <c r="I34" s="5">
        <v>0</v>
      </c>
      <c r="J34" s="5">
        <v>5.8970000000000002</v>
      </c>
      <c r="K34" s="5">
        <v>0</v>
      </c>
      <c r="L34" s="5">
        <v>1</v>
      </c>
      <c r="M34" s="5">
        <v>7.9640000000000004</v>
      </c>
      <c r="N34" s="5">
        <v>3.43</v>
      </c>
      <c r="O34" s="5">
        <v>0</v>
      </c>
      <c r="P34" s="5">
        <v>7.9640000000000004</v>
      </c>
      <c r="Q34" s="5">
        <v>0</v>
      </c>
      <c r="R34" s="5">
        <v>1</v>
      </c>
      <c r="S34" s="5">
        <v>11.613</v>
      </c>
      <c r="T34" s="5">
        <v>6.86</v>
      </c>
      <c r="U34" s="5">
        <v>0</v>
      </c>
      <c r="V34" s="5">
        <v>13.587999999999999</v>
      </c>
      <c r="W34" s="5">
        <v>0.17</v>
      </c>
      <c r="X34" s="5">
        <v>1</v>
      </c>
      <c r="Y34" s="5">
        <v>17.126999999999999</v>
      </c>
      <c r="Z34" s="5">
        <v>2.3039999999999998</v>
      </c>
      <c r="AA34" s="5">
        <v>0</v>
      </c>
      <c r="AB34" s="5">
        <v>17.126999999999999</v>
      </c>
      <c r="AC34" s="5">
        <v>0</v>
      </c>
      <c r="AD34" s="5">
        <v>1</v>
      </c>
      <c r="AE34" s="5">
        <v>18.27</v>
      </c>
      <c r="AF34" s="5">
        <v>4.2779999999999996</v>
      </c>
      <c r="AG34" s="5">
        <v>0</v>
      </c>
      <c r="AH34" s="5">
        <v>18.27</v>
      </c>
      <c r="AI34" s="5">
        <v>0</v>
      </c>
      <c r="AJ34" s="5">
        <v>1</v>
      </c>
      <c r="AK34" s="5">
        <v>25.13</v>
      </c>
      <c r="AL34" s="5">
        <v>13.503</v>
      </c>
      <c r="AM34" s="5">
        <v>0</v>
      </c>
      <c r="AN34" s="5">
        <v>29.402000000000001</v>
      </c>
      <c r="AO34" s="5">
        <v>0.17</v>
      </c>
      <c r="AP34" s="5">
        <v>1</v>
      </c>
      <c r="AQ34" s="5">
        <v>0.64900000000000002</v>
      </c>
      <c r="AR34" s="5">
        <v>0.114</v>
      </c>
      <c r="AS34" s="5">
        <v>0.55400000000000005</v>
      </c>
      <c r="AT34" s="5">
        <v>1.218</v>
      </c>
      <c r="AU34" s="5">
        <v>1.2999999999999999E-2</v>
      </c>
      <c r="AV34" s="5">
        <v>1</v>
      </c>
      <c r="AW34" s="5">
        <v>0.57699999999999996</v>
      </c>
      <c r="AX34" s="5">
        <v>0.114</v>
      </c>
      <c r="AY34" s="5">
        <v>0.20200000000000001</v>
      </c>
      <c r="AZ34" s="5">
        <v>0.91100000000000003</v>
      </c>
      <c r="BA34" s="5">
        <v>0.17</v>
      </c>
      <c r="BB34" s="5">
        <v>1</v>
      </c>
      <c r="BC34" s="5">
        <v>0.45800000000000002</v>
      </c>
      <c r="BD34" s="5">
        <v>0.114</v>
      </c>
      <c r="BE34" s="5">
        <v>0.158</v>
      </c>
      <c r="BF34" s="5">
        <v>0.72099999999999997</v>
      </c>
      <c r="BG34" s="5">
        <v>0.17</v>
      </c>
      <c r="BH34" s="5">
        <v>0</v>
      </c>
      <c r="BI34" s="5">
        <v>0.49099999999999999</v>
      </c>
      <c r="BJ34" s="5">
        <v>0.114</v>
      </c>
      <c r="BK34" s="5">
        <v>1.7999999999999999E-2</v>
      </c>
      <c r="BL34" s="5">
        <v>0.59499999999999997</v>
      </c>
      <c r="BM34" s="5">
        <v>0.17</v>
      </c>
      <c r="BN34" s="5">
        <v>1</v>
      </c>
      <c r="BO34" s="5">
        <v>0</v>
      </c>
      <c r="BP34" s="5">
        <v>0.126</v>
      </c>
      <c r="BQ34" s="5">
        <v>0.71</v>
      </c>
      <c r="BR34" s="5">
        <v>0</v>
      </c>
      <c r="BS34" s="5">
        <v>1</v>
      </c>
      <c r="BT34" s="5">
        <v>0</v>
      </c>
      <c r="BU34" s="5">
        <v>0</v>
      </c>
      <c r="BV34" s="5">
        <v>0.38800000000000001</v>
      </c>
      <c r="BW34" s="5">
        <v>0</v>
      </c>
      <c r="BX34" s="5">
        <v>0.66700000000000004</v>
      </c>
      <c r="BY34" s="5">
        <v>11.787000000000001</v>
      </c>
      <c r="BZ34" s="5">
        <v>0</v>
      </c>
      <c r="CA34" s="5">
        <v>11.787000000000001</v>
      </c>
      <c r="CB34" s="5">
        <v>0</v>
      </c>
      <c r="CC34" s="5">
        <v>78.125</v>
      </c>
      <c r="CD34" s="5">
        <v>7.95</v>
      </c>
      <c r="CE34" s="5">
        <v>0</v>
      </c>
      <c r="CF34" s="5">
        <v>91.406000000000006</v>
      </c>
      <c r="CG34" s="5">
        <v>0.17</v>
      </c>
      <c r="CH34" s="5">
        <v>1</v>
      </c>
      <c r="CI34" s="5">
        <v>0</v>
      </c>
      <c r="CJ34" s="5">
        <v>0</v>
      </c>
      <c r="CK34" s="5">
        <v>0</v>
      </c>
      <c r="CL34" s="5">
        <v>0</v>
      </c>
      <c r="CM34" s="5">
        <v>0</v>
      </c>
      <c r="CN34" s="5">
        <v>0</v>
      </c>
      <c r="CO34" s="5">
        <v>0</v>
      </c>
      <c r="CP34" s="5">
        <v>0</v>
      </c>
      <c r="CQ34" s="5">
        <v>1.198</v>
      </c>
      <c r="CR34" s="5">
        <v>0</v>
      </c>
      <c r="CS34" s="5">
        <v>4.7759999999999998</v>
      </c>
      <c r="CT34" s="5">
        <v>4.7530000000000001</v>
      </c>
      <c r="CU34" s="5">
        <v>15.983000000000001</v>
      </c>
    </row>
    <row r="35" spans="1:99" x14ac:dyDescent="0.25">
      <c r="A35" s="5" t="s">
        <v>2341</v>
      </c>
      <c r="B35" s="5" t="s">
        <v>1240</v>
      </c>
      <c r="C35" s="5" t="s">
        <v>1240</v>
      </c>
      <c r="D35" s="5" t="s">
        <v>1241</v>
      </c>
      <c r="E35" s="5">
        <v>2022</v>
      </c>
      <c r="F35" s="5">
        <v>0.15</v>
      </c>
      <c r="G35" s="5">
        <v>11.72</v>
      </c>
      <c r="H35" s="5">
        <v>1.2350000000000001</v>
      </c>
      <c r="I35" s="5">
        <v>0</v>
      </c>
      <c r="J35" s="5">
        <v>11.72</v>
      </c>
      <c r="K35" s="5">
        <v>0</v>
      </c>
      <c r="L35" s="5">
        <v>1</v>
      </c>
      <c r="M35" s="5">
        <v>9.7829999999999995</v>
      </c>
      <c r="N35" s="5">
        <v>3.7040000000000002</v>
      </c>
      <c r="O35" s="5">
        <v>0</v>
      </c>
      <c r="P35" s="5">
        <v>9.7829999999999995</v>
      </c>
      <c r="Q35" s="5">
        <v>0</v>
      </c>
      <c r="R35" s="5">
        <v>1</v>
      </c>
      <c r="S35" s="5">
        <v>17.893000000000001</v>
      </c>
      <c r="T35" s="5">
        <v>7.4080000000000004</v>
      </c>
      <c r="U35" s="5">
        <v>0.22500000000000001</v>
      </c>
      <c r="V35" s="5">
        <v>20.934999999999999</v>
      </c>
      <c r="W35" s="5">
        <v>0.17</v>
      </c>
      <c r="X35" s="5">
        <v>1</v>
      </c>
      <c r="Y35" s="5">
        <v>30.728000000000002</v>
      </c>
      <c r="Z35" s="5">
        <v>4.133</v>
      </c>
      <c r="AA35" s="5">
        <v>0</v>
      </c>
      <c r="AB35" s="5">
        <v>30.728000000000002</v>
      </c>
      <c r="AC35" s="5">
        <v>0</v>
      </c>
      <c r="AD35" s="5">
        <v>1</v>
      </c>
      <c r="AE35" s="5">
        <v>31.963000000000001</v>
      </c>
      <c r="AF35" s="5">
        <v>7.4850000000000003</v>
      </c>
      <c r="AG35" s="5">
        <v>0</v>
      </c>
      <c r="AH35" s="5">
        <v>31.963000000000001</v>
      </c>
      <c r="AI35" s="5">
        <v>0</v>
      </c>
      <c r="AJ35" s="5">
        <v>1</v>
      </c>
      <c r="AK35" s="5">
        <v>39.371000000000002</v>
      </c>
      <c r="AL35" s="5">
        <v>21.155000000000001</v>
      </c>
      <c r="AM35" s="5">
        <v>0.495</v>
      </c>
      <c r="AN35" s="5">
        <v>46.064</v>
      </c>
      <c r="AO35" s="5">
        <v>0.17</v>
      </c>
      <c r="AP35" s="5">
        <v>1</v>
      </c>
      <c r="AQ35" s="5">
        <v>0.89600000000000002</v>
      </c>
      <c r="AR35" s="5">
        <v>0.123</v>
      </c>
      <c r="AS35" s="5">
        <v>0.56299999999999994</v>
      </c>
      <c r="AT35" s="5">
        <v>1.4790000000000001</v>
      </c>
      <c r="AU35" s="5">
        <v>1.2999999999999999E-2</v>
      </c>
      <c r="AV35" s="5">
        <v>1</v>
      </c>
      <c r="AW35" s="5">
        <v>0.89</v>
      </c>
      <c r="AX35" s="5">
        <v>0.123</v>
      </c>
      <c r="AY35" s="5">
        <v>0.105</v>
      </c>
      <c r="AZ35" s="5">
        <v>1.165</v>
      </c>
      <c r="BA35" s="5">
        <v>0.17</v>
      </c>
      <c r="BB35" s="5">
        <v>1</v>
      </c>
      <c r="BC35" s="5">
        <v>0.62</v>
      </c>
      <c r="BD35" s="5">
        <v>0.123</v>
      </c>
      <c r="BE35" s="5">
        <v>-4.0000000000000001E-3</v>
      </c>
      <c r="BF35" s="5">
        <v>0.72099999999999997</v>
      </c>
      <c r="BG35" s="5">
        <v>0.17</v>
      </c>
      <c r="BH35" s="5">
        <v>0</v>
      </c>
      <c r="BI35" s="5">
        <v>0.60799999999999998</v>
      </c>
      <c r="BJ35" s="5">
        <v>0.123</v>
      </c>
      <c r="BK35" s="5">
        <v>1.6E-2</v>
      </c>
      <c r="BL35" s="5">
        <v>0.72</v>
      </c>
      <c r="BM35" s="5">
        <v>0.17</v>
      </c>
      <c r="BN35" s="5">
        <v>1</v>
      </c>
      <c r="BO35" s="5">
        <v>0</v>
      </c>
      <c r="BP35" s="5">
        <v>0.13600000000000001</v>
      </c>
      <c r="BQ35" s="5">
        <v>0.76700000000000002</v>
      </c>
      <c r="BR35" s="5">
        <v>0</v>
      </c>
      <c r="BS35" s="5">
        <v>1</v>
      </c>
      <c r="BT35" s="5">
        <v>0</v>
      </c>
      <c r="BU35" s="5">
        <v>0</v>
      </c>
      <c r="BV35" s="5">
        <v>0.41899999999999998</v>
      </c>
      <c r="BW35" s="5">
        <v>0</v>
      </c>
      <c r="BX35" s="5">
        <v>0.66700000000000004</v>
      </c>
      <c r="BY35" s="5">
        <v>12.728999999999999</v>
      </c>
      <c r="BZ35" s="5">
        <v>0</v>
      </c>
      <c r="CA35" s="5">
        <v>12.728999999999999</v>
      </c>
      <c r="CB35" s="5">
        <v>0</v>
      </c>
      <c r="CC35" s="5">
        <v>97.9</v>
      </c>
      <c r="CD35" s="5">
        <v>7.95</v>
      </c>
      <c r="CE35" s="5">
        <v>1.232</v>
      </c>
      <c r="CF35" s="5">
        <v>114.54300000000001</v>
      </c>
      <c r="CG35" s="5">
        <v>0.17</v>
      </c>
      <c r="CH35" s="5">
        <v>1</v>
      </c>
      <c r="CI35" s="5">
        <v>0</v>
      </c>
      <c r="CJ35" s="5">
        <v>0</v>
      </c>
      <c r="CK35" s="5">
        <v>0</v>
      </c>
      <c r="CL35" s="5">
        <v>0</v>
      </c>
      <c r="CM35" s="5">
        <v>0</v>
      </c>
      <c r="CN35" s="5">
        <v>0</v>
      </c>
      <c r="CO35" s="5">
        <v>0</v>
      </c>
      <c r="CP35" s="5">
        <v>0</v>
      </c>
      <c r="CQ35" s="5">
        <v>1.294</v>
      </c>
      <c r="CR35" s="5">
        <v>0</v>
      </c>
      <c r="CS35" s="5">
        <v>5.1580000000000004</v>
      </c>
      <c r="CT35" s="5">
        <v>10.484999999999999</v>
      </c>
      <c r="CU35" s="5">
        <v>29.494</v>
      </c>
    </row>
    <row r="36" spans="1:99" x14ac:dyDescent="0.25">
      <c r="A36" s="5" t="s">
        <v>2342</v>
      </c>
      <c r="B36" s="5" t="s">
        <v>1240</v>
      </c>
      <c r="C36" s="5" t="s">
        <v>1240</v>
      </c>
      <c r="D36" s="5" t="s">
        <v>1241</v>
      </c>
      <c r="E36" s="5">
        <v>2023</v>
      </c>
      <c r="F36" s="5">
        <v>0.15</v>
      </c>
      <c r="G36" s="5">
        <v>6.1470000000000002</v>
      </c>
      <c r="H36" s="5">
        <v>1.286</v>
      </c>
      <c r="I36" s="5">
        <v>0</v>
      </c>
      <c r="J36" s="5">
        <v>6.1470000000000002</v>
      </c>
      <c r="K36" s="5">
        <v>0</v>
      </c>
      <c r="L36" s="5">
        <v>1</v>
      </c>
      <c r="M36" s="5">
        <v>7.8860000000000001</v>
      </c>
      <c r="N36" s="5">
        <v>3.8570000000000002</v>
      </c>
      <c r="O36" s="5">
        <v>0</v>
      </c>
      <c r="P36" s="5">
        <v>7.8860000000000001</v>
      </c>
      <c r="Q36" s="5">
        <v>0</v>
      </c>
      <c r="R36" s="5">
        <v>1</v>
      </c>
      <c r="S36" s="5">
        <v>12.574999999999999</v>
      </c>
      <c r="T36" s="5">
        <v>7.7140000000000004</v>
      </c>
      <c r="U36" s="5">
        <v>0.23699999999999999</v>
      </c>
      <c r="V36" s="5">
        <v>14.712999999999999</v>
      </c>
      <c r="W36" s="5">
        <v>0.17</v>
      </c>
      <c r="X36" s="5">
        <v>1</v>
      </c>
      <c r="Y36" s="5">
        <v>12.478</v>
      </c>
      <c r="Z36" s="5">
        <v>1.6779999999999999</v>
      </c>
      <c r="AA36" s="5">
        <v>0</v>
      </c>
      <c r="AB36" s="5">
        <v>12.478</v>
      </c>
      <c r="AC36" s="5">
        <v>0</v>
      </c>
      <c r="AD36" s="5">
        <v>1</v>
      </c>
      <c r="AE36" s="5">
        <v>13.763</v>
      </c>
      <c r="AF36" s="5">
        <v>3.2229999999999999</v>
      </c>
      <c r="AG36" s="5">
        <v>0</v>
      </c>
      <c r="AH36" s="5">
        <v>13.763</v>
      </c>
      <c r="AI36" s="5">
        <v>0</v>
      </c>
      <c r="AJ36" s="5">
        <v>1</v>
      </c>
      <c r="AK36" s="5">
        <v>21.477</v>
      </c>
      <c r="AL36" s="5">
        <v>11.54</v>
      </c>
      <c r="AM36" s="5">
        <v>0.40400000000000003</v>
      </c>
      <c r="AN36" s="5">
        <v>25.129000000000001</v>
      </c>
      <c r="AO36" s="5">
        <v>0.17</v>
      </c>
      <c r="AP36" s="5">
        <v>1</v>
      </c>
      <c r="AQ36" s="5">
        <v>0.79100000000000004</v>
      </c>
      <c r="AR36" s="5">
        <v>0.129</v>
      </c>
      <c r="AS36" s="5">
        <v>0.71299999999999997</v>
      </c>
      <c r="AT36" s="5">
        <v>1.5209999999999999</v>
      </c>
      <c r="AU36" s="5">
        <v>1.2999999999999999E-2</v>
      </c>
      <c r="AV36" s="5">
        <v>1</v>
      </c>
      <c r="AW36" s="5">
        <v>0.61799999999999999</v>
      </c>
      <c r="AX36" s="5">
        <v>0.129</v>
      </c>
      <c r="AY36" s="5">
        <v>0.52700000000000002</v>
      </c>
      <c r="AZ36" s="5">
        <v>1.34</v>
      </c>
      <c r="BA36" s="5">
        <v>0.17</v>
      </c>
      <c r="BB36" s="5">
        <v>1</v>
      </c>
      <c r="BC36" s="5">
        <v>0.55400000000000005</v>
      </c>
      <c r="BD36" s="5">
        <v>0.129</v>
      </c>
      <c r="BE36" s="5">
        <v>-0.23599999999999999</v>
      </c>
      <c r="BF36" s="5">
        <v>0.372</v>
      </c>
      <c r="BG36" s="5">
        <v>0.17</v>
      </c>
      <c r="BH36" s="5">
        <v>0</v>
      </c>
      <c r="BI36" s="5">
        <v>0.55700000000000005</v>
      </c>
      <c r="BJ36" s="5">
        <v>0.129</v>
      </c>
      <c r="BK36" s="5">
        <v>0.03</v>
      </c>
      <c r="BL36" s="5">
        <v>0.67500000000000004</v>
      </c>
      <c r="BM36" s="5">
        <v>0.17</v>
      </c>
      <c r="BN36" s="5">
        <v>1</v>
      </c>
      <c r="BO36" s="5">
        <v>0</v>
      </c>
      <c r="BP36" s="5">
        <v>0.14199999999999999</v>
      </c>
      <c r="BQ36" s="5">
        <v>0.79900000000000004</v>
      </c>
      <c r="BR36" s="5">
        <v>0</v>
      </c>
      <c r="BS36" s="5">
        <v>1</v>
      </c>
      <c r="BT36" s="5">
        <v>0</v>
      </c>
      <c r="BU36" s="5">
        <v>0</v>
      </c>
      <c r="BV36" s="5">
        <v>0.436</v>
      </c>
      <c r="BW36" s="5">
        <v>0</v>
      </c>
      <c r="BX36" s="5">
        <v>0.66700000000000004</v>
      </c>
      <c r="BY36" s="5">
        <v>13.254</v>
      </c>
      <c r="BZ36" s="5">
        <v>0</v>
      </c>
      <c r="CA36" s="5">
        <v>13.254</v>
      </c>
      <c r="CB36" s="5">
        <v>0</v>
      </c>
      <c r="CC36" s="5">
        <v>83.248000000000005</v>
      </c>
      <c r="CD36" s="5">
        <v>7.95</v>
      </c>
      <c r="CE36" s="5">
        <v>1.5669999999999999</v>
      </c>
      <c r="CF36" s="5">
        <v>97.4</v>
      </c>
      <c r="CG36" s="5">
        <v>0.17</v>
      </c>
      <c r="CH36" s="5">
        <v>1</v>
      </c>
      <c r="CI36" s="5">
        <v>0</v>
      </c>
      <c r="CJ36" s="5">
        <v>0</v>
      </c>
      <c r="CK36" s="5">
        <v>0</v>
      </c>
      <c r="CL36" s="5">
        <v>0</v>
      </c>
      <c r="CM36" s="5">
        <v>0</v>
      </c>
      <c r="CN36" s="5">
        <v>0</v>
      </c>
      <c r="CO36" s="5">
        <v>0</v>
      </c>
      <c r="CP36" s="5">
        <v>0</v>
      </c>
      <c r="CQ36" s="5">
        <v>1.3480000000000001</v>
      </c>
      <c r="CR36" s="5">
        <v>0</v>
      </c>
      <c r="CS36" s="5">
        <v>5.37</v>
      </c>
      <c r="CT36" s="5">
        <v>4.8609999999999998</v>
      </c>
      <c r="CU36" s="5">
        <v>11.192</v>
      </c>
    </row>
    <row r="37" spans="1:99" x14ac:dyDescent="0.25">
      <c r="A37" s="5" t="s">
        <v>2343</v>
      </c>
      <c r="B37" s="5" t="s">
        <v>1240</v>
      </c>
      <c r="C37" s="5" t="s">
        <v>1240</v>
      </c>
      <c r="D37" s="5" t="s">
        <v>1241</v>
      </c>
      <c r="E37" s="5">
        <v>2024</v>
      </c>
      <c r="F37" s="5">
        <v>0.15</v>
      </c>
      <c r="G37" s="5">
        <v>5.5750000000000002</v>
      </c>
      <c r="H37" s="5">
        <v>1.3240000000000001</v>
      </c>
      <c r="I37" s="5">
        <v>0</v>
      </c>
      <c r="J37" s="5">
        <v>5.5750000000000002</v>
      </c>
      <c r="K37" s="5">
        <v>0</v>
      </c>
      <c r="L37" s="5">
        <v>1</v>
      </c>
      <c r="M37" s="5">
        <v>7.1239999999999997</v>
      </c>
      <c r="N37" s="5">
        <v>3.9710000000000001</v>
      </c>
      <c r="O37" s="5">
        <v>0</v>
      </c>
      <c r="P37" s="5">
        <v>7.1239999999999997</v>
      </c>
      <c r="Q37" s="5">
        <v>0</v>
      </c>
      <c r="R37" s="5">
        <v>1</v>
      </c>
      <c r="S37" s="5">
        <v>12.193</v>
      </c>
      <c r="T37" s="5">
        <v>7.9420000000000002</v>
      </c>
      <c r="U37" s="5">
        <v>0.28199999999999997</v>
      </c>
      <c r="V37" s="5">
        <v>14.266</v>
      </c>
      <c r="W37" s="5">
        <v>0.17</v>
      </c>
      <c r="X37" s="5">
        <v>1</v>
      </c>
      <c r="Y37" s="5">
        <v>11.446999999999999</v>
      </c>
      <c r="Z37" s="5">
        <v>1.54</v>
      </c>
      <c r="AA37" s="5">
        <v>0</v>
      </c>
      <c r="AB37" s="5">
        <v>11.446999999999999</v>
      </c>
      <c r="AC37" s="5">
        <v>0</v>
      </c>
      <c r="AD37" s="5">
        <v>1</v>
      </c>
      <c r="AE37" s="5">
        <v>12.771000000000001</v>
      </c>
      <c r="AF37" s="5">
        <v>2.9910000000000001</v>
      </c>
      <c r="AG37" s="5">
        <v>0</v>
      </c>
      <c r="AH37" s="5">
        <v>12.771000000000001</v>
      </c>
      <c r="AI37" s="5">
        <v>0</v>
      </c>
      <c r="AJ37" s="5">
        <v>1</v>
      </c>
      <c r="AK37" s="5">
        <v>20.712</v>
      </c>
      <c r="AL37" s="5">
        <v>11.129</v>
      </c>
      <c r="AM37" s="5">
        <v>0.48</v>
      </c>
      <c r="AN37" s="5">
        <v>24.233000000000001</v>
      </c>
      <c r="AO37" s="5">
        <v>0.17</v>
      </c>
      <c r="AP37" s="5">
        <v>1</v>
      </c>
      <c r="AQ37" s="5">
        <v>0.75600000000000001</v>
      </c>
      <c r="AR37" s="5">
        <v>0.13200000000000001</v>
      </c>
      <c r="AS37" s="5">
        <v>0.78400000000000003</v>
      </c>
      <c r="AT37" s="5">
        <v>1.5580000000000001</v>
      </c>
      <c r="AU37" s="5">
        <v>1.4E-2</v>
      </c>
      <c r="AV37" s="5">
        <v>1</v>
      </c>
      <c r="AW37" s="5">
        <v>0.65500000000000003</v>
      </c>
      <c r="AX37" s="5">
        <v>0.13200000000000001</v>
      </c>
      <c r="AY37" s="5">
        <v>0.50700000000000001</v>
      </c>
      <c r="AZ37" s="5">
        <v>1.36</v>
      </c>
      <c r="BA37" s="5">
        <v>0.17</v>
      </c>
      <c r="BB37" s="5">
        <v>1</v>
      </c>
      <c r="BC37" s="5">
        <v>0.53400000000000003</v>
      </c>
      <c r="BD37" s="5">
        <v>0.13200000000000001</v>
      </c>
      <c r="BE37" s="5">
        <v>-0.21099999999999999</v>
      </c>
      <c r="BF37" s="5">
        <v>0.378</v>
      </c>
      <c r="BG37" s="5">
        <v>0.17</v>
      </c>
      <c r="BH37" s="5">
        <v>0</v>
      </c>
      <c r="BI37" s="5">
        <v>0.56799999999999995</v>
      </c>
      <c r="BJ37" s="5">
        <v>0.13200000000000001</v>
      </c>
      <c r="BK37" s="5">
        <v>3.4000000000000002E-2</v>
      </c>
      <c r="BL37" s="5">
        <v>0.68899999999999995</v>
      </c>
      <c r="BM37" s="5">
        <v>0.17</v>
      </c>
      <c r="BN37" s="5">
        <v>1</v>
      </c>
      <c r="BO37" s="5">
        <v>0</v>
      </c>
      <c r="BP37" s="5">
        <v>0.14599999999999999</v>
      </c>
      <c r="BQ37" s="5">
        <v>0.82199999999999995</v>
      </c>
      <c r="BR37" s="5">
        <v>0</v>
      </c>
      <c r="BS37" s="5">
        <v>1</v>
      </c>
      <c r="BT37" s="5">
        <v>0</v>
      </c>
      <c r="BU37" s="5">
        <v>0</v>
      </c>
      <c r="BV37" s="5">
        <v>0.44900000000000001</v>
      </c>
      <c r="BW37" s="5">
        <v>0</v>
      </c>
      <c r="BX37" s="5">
        <v>0.66700000000000004</v>
      </c>
      <c r="BY37" s="5">
        <v>13.646000000000001</v>
      </c>
      <c r="BZ37" s="5">
        <v>0</v>
      </c>
      <c r="CA37" s="5">
        <v>13.646000000000001</v>
      </c>
      <c r="CB37" s="5">
        <v>0</v>
      </c>
      <c r="CC37" s="5">
        <v>82.587999999999994</v>
      </c>
      <c r="CD37" s="5">
        <v>7.95</v>
      </c>
      <c r="CE37" s="5">
        <v>1.9119999999999999</v>
      </c>
      <c r="CF37" s="5">
        <v>96.628</v>
      </c>
      <c r="CG37" s="5">
        <v>0.17</v>
      </c>
      <c r="CH37" s="5">
        <v>1</v>
      </c>
      <c r="CI37" s="5">
        <v>0</v>
      </c>
      <c r="CJ37" s="5">
        <v>0</v>
      </c>
      <c r="CK37" s="5">
        <v>0</v>
      </c>
      <c r="CL37" s="5">
        <v>0</v>
      </c>
      <c r="CM37" s="5">
        <v>0</v>
      </c>
      <c r="CN37" s="5">
        <v>0</v>
      </c>
      <c r="CO37" s="5">
        <v>0</v>
      </c>
      <c r="CP37" s="5">
        <v>0</v>
      </c>
      <c r="CQ37" s="5">
        <v>1.387</v>
      </c>
      <c r="CR37" s="5">
        <v>0</v>
      </c>
      <c r="CS37" s="5">
        <v>5.5289999999999999</v>
      </c>
      <c r="CT37" s="5">
        <v>4.2510000000000003</v>
      </c>
      <c r="CU37" s="5">
        <v>10.122999999999999</v>
      </c>
    </row>
    <row r="38" spans="1:99" x14ac:dyDescent="0.25">
      <c r="A38" s="5" t="s">
        <v>2344</v>
      </c>
      <c r="B38" s="5" t="s">
        <v>1230</v>
      </c>
      <c r="C38" s="5" t="s">
        <v>1230</v>
      </c>
      <c r="D38" s="5" t="s">
        <v>1231</v>
      </c>
      <c r="E38" s="5">
        <v>2021</v>
      </c>
      <c r="F38" s="5">
        <v>0.21</v>
      </c>
      <c r="G38" s="5">
        <v>5.8570000000000002</v>
      </c>
      <c r="H38" s="5">
        <v>1.1379999999999999</v>
      </c>
      <c r="I38" s="5">
        <v>0.38200000000000001</v>
      </c>
      <c r="J38" s="5">
        <v>6.2389999999999999</v>
      </c>
      <c r="K38" s="5">
        <v>0</v>
      </c>
      <c r="L38" s="5">
        <v>1</v>
      </c>
      <c r="M38" s="5">
        <v>7.915</v>
      </c>
      <c r="N38" s="5">
        <v>3.4129999999999998</v>
      </c>
      <c r="O38" s="5">
        <v>0.40500000000000003</v>
      </c>
      <c r="P38" s="5">
        <v>8.3209999999999997</v>
      </c>
      <c r="Q38" s="5">
        <v>0</v>
      </c>
      <c r="R38" s="5">
        <v>1</v>
      </c>
      <c r="S38" s="5">
        <v>11.545999999999999</v>
      </c>
      <c r="T38" s="5">
        <v>6.827</v>
      </c>
      <c r="U38" s="5">
        <v>0.38200000000000001</v>
      </c>
      <c r="V38" s="5">
        <v>14.433</v>
      </c>
      <c r="W38" s="5">
        <v>0.21</v>
      </c>
      <c r="X38" s="5">
        <v>1</v>
      </c>
      <c r="Y38" s="5">
        <v>7.8250000000000002</v>
      </c>
      <c r="Z38" s="5">
        <v>0.65600000000000003</v>
      </c>
      <c r="AA38" s="5">
        <v>-3.7949999999999999</v>
      </c>
      <c r="AB38" s="5">
        <v>4.0289999999999999</v>
      </c>
      <c r="AC38" s="5">
        <v>0</v>
      </c>
      <c r="AD38" s="5">
        <v>0</v>
      </c>
      <c r="AE38" s="5">
        <v>8.4939999999999998</v>
      </c>
      <c r="AF38" s="5">
        <v>1.3</v>
      </c>
      <c r="AG38" s="5">
        <v>-1.1020000000000001</v>
      </c>
      <c r="AH38" s="5">
        <v>7.3929999999999998</v>
      </c>
      <c r="AI38" s="5">
        <v>0</v>
      </c>
      <c r="AJ38" s="5">
        <v>0</v>
      </c>
      <c r="AK38" s="5">
        <v>12.51</v>
      </c>
      <c r="AL38" s="5">
        <v>5.1150000000000002</v>
      </c>
      <c r="AM38" s="5">
        <v>-6.83</v>
      </c>
      <c r="AN38" s="5">
        <v>6.8730000000000002</v>
      </c>
      <c r="AO38" s="5">
        <v>0</v>
      </c>
      <c r="AP38" s="5">
        <v>0</v>
      </c>
      <c r="AQ38" s="5">
        <v>0.64900000000000002</v>
      </c>
      <c r="AR38" s="5">
        <v>0.114</v>
      </c>
      <c r="AS38" s="5">
        <v>0.10100000000000001</v>
      </c>
      <c r="AT38" s="5">
        <v>0.90800000000000003</v>
      </c>
      <c r="AU38" s="5">
        <v>0.21</v>
      </c>
      <c r="AV38" s="5">
        <v>1</v>
      </c>
      <c r="AW38" s="5">
        <v>0.57699999999999996</v>
      </c>
      <c r="AX38" s="5">
        <v>0.114</v>
      </c>
      <c r="AY38" s="5">
        <v>0.127</v>
      </c>
      <c r="AZ38" s="5">
        <v>0.85199999999999998</v>
      </c>
      <c r="BA38" s="5">
        <v>0.21</v>
      </c>
      <c r="BB38" s="5">
        <v>1</v>
      </c>
      <c r="BC38" s="5">
        <v>0.45800000000000002</v>
      </c>
      <c r="BD38" s="5">
        <v>0.114</v>
      </c>
      <c r="BE38" s="5">
        <v>-0.33400000000000002</v>
      </c>
      <c r="BF38" s="5">
        <v>0.15</v>
      </c>
      <c r="BG38" s="5">
        <v>0</v>
      </c>
      <c r="BH38" s="5">
        <v>0</v>
      </c>
      <c r="BI38" s="5">
        <v>0.49099999999999999</v>
      </c>
      <c r="BJ38" s="5">
        <v>0.114</v>
      </c>
      <c r="BK38" s="5">
        <v>0.29199999999999998</v>
      </c>
      <c r="BL38" s="5">
        <v>0.94799999999999995</v>
      </c>
      <c r="BM38" s="5">
        <v>0.21</v>
      </c>
      <c r="BN38" s="5">
        <v>1</v>
      </c>
      <c r="BO38" s="5">
        <v>0</v>
      </c>
      <c r="BP38" s="5">
        <v>-0.04</v>
      </c>
      <c r="BQ38" s="5">
        <v>5.8999999999999997E-2</v>
      </c>
      <c r="BR38" s="5">
        <v>0</v>
      </c>
      <c r="BS38" s="5">
        <v>1</v>
      </c>
      <c r="BT38" s="5">
        <v>0</v>
      </c>
      <c r="BU38" s="5">
        <v>-0.04</v>
      </c>
      <c r="BV38" s="5">
        <v>5.6000000000000001E-2</v>
      </c>
      <c r="BW38" s="5">
        <v>0</v>
      </c>
      <c r="BX38" s="5">
        <v>1</v>
      </c>
      <c r="BY38" s="5">
        <v>11.787000000000001</v>
      </c>
      <c r="BZ38" s="5">
        <v>0</v>
      </c>
      <c r="CA38" s="5">
        <v>11.787000000000001</v>
      </c>
      <c r="CB38" s="5">
        <v>0</v>
      </c>
      <c r="CC38" s="5">
        <v>78.125</v>
      </c>
      <c r="CD38" s="5">
        <v>7.95</v>
      </c>
      <c r="CE38" s="5">
        <v>-21.704000000000001</v>
      </c>
      <c r="CF38" s="5">
        <v>68.27</v>
      </c>
      <c r="CG38" s="5">
        <v>0</v>
      </c>
      <c r="CH38" s="5">
        <v>1</v>
      </c>
      <c r="CI38" s="5">
        <v>0</v>
      </c>
      <c r="CJ38" s="5">
        <v>0</v>
      </c>
      <c r="CK38" s="5">
        <v>0</v>
      </c>
      <c r="CL38" s="5">
        <v>0.10199999999999999</v>
      </c>
      <c r="CM38" s="5">
        <v>0.83499999999999996</v>
      </c>
      <c r="CN38" s="5">
        <v>2.0430000000000001</v>
      </c>
      <c r="CO38" s="5">
        <v>0.60399999999999998</v>
      </c>
      <c r="CP38" s="5">
        <v>0.01</v>
      </c>
      <c r="CQ38" s="5">
        <v>1.198</v>
      </c>
      <c r="CR38" s="5">
        <v>0.82899999999999996</v>
      </c>
      <c r="CS38" s="5">
        <v>6.22</v>
      </c>
      <c r="CT38" s="5">
        <v>4.7530000000000001</v>
      </c>
      <c r="CU38" s="5">
        <v>16.170999999999999</v>
      </c>
    </row>
    <row r="39" spans="1:99" x14ac:dyDescent="0.25">
      <c r="A39" s="5" t="s">
        <v>2345</v>
      </c>
      <c r="B39" s="5" t="s">
        <v>1230</v>
      </c>
      <c r="C39" s="5" t="s">
        <v>1230</v>
      </c>
      <c r="D39" s="5" t="s">
        <v>1231</v>
      </c>
      <c r="E39" s="5">
        <v>2022</v>
      </c>
      <c r="F39" s="5">
        <v>0.21</v>
      </c>
      <c r="G39" s="5">
        <v>11.627000000000001</v>
      </c>
      <c r="H39" s="5">
        <v>1.2290000000000001</v>
      </c>
      <c r="I39" s="5">
        <v>0.27800000000000002</v>
      </c>
      <c r="J39" s="5">
        <v>11.904999999999999</v>
      </c>
      <c r="K39" s="5">
        <v>0</v>
      </c>
      <c r="L39" s="5">
        <v>1</v>
      </c>
      <c r="M39" s="5">
        <v>9.7200000000000006</v>
      </c>
      <c r="N39" s="5">
        <v>3.6869999999999998</v>
      </c>
      <c r="O39" s="5">
        <v>0.29499999999999998</v>
      </c>
      <c r="P39" s="5">
        <v>10.015000000000001</v>
      </c>
      <c r="Q39" s="5">
        <v>0</v>
      </c>
      <c r="R39" s="5">
        <v>1</v>
      </c>
      <c r="S39" s="5">
        <v>17.771000000000001</v>
      </c>
      <c r="T39" s="5">
        <v>7.3730000000000002</v>
      </c>
      <c r="U39" s="5">
        <v>0.55900000000000005</v>
      </c>
      <c r="V39" s="5">
        <v>21.84</v>
      </c>
      <c r="W39" s="5">
        <v>0.21</v>
      </c>
      <c r="X39" s="5">
        <v>1</v>
      </c>
      <c r="Y39" s="5">
        <v>9.1920000000000002</v>
      </c>
      <c r="Z39" s="5">
        <v>0.77</v>
      </c>
      <c r="AA39" s="5">
        <v>-5.3120000000000003</v>
      </c>
      <c r="AB39" s="5">
        <v>3.879</v>
      </c>
      <c r="AC39" s="5">
        <v>0</v>
      </c>
      <c r="AD39" s="5">
        <v>0</v>
      </c>
      <c r="AE39" s="5">
        <v>9.8879999999999999</v>
      </c>
      <c r="AF39" s="5">
        <v>1.514</v>
      </c>
      <c r="AG39" s="5">
        <v>-1.19</v>
      </c>
      <c r="AH39" s="5">
        <v>8.6989999999999998</v>
      </c>
      <c r="AI39" s="5">
        <v>0</v>
      </c>
      <c r="AJ39" s="5">
        <v>0</v>
      </c>
      <c r="AK39" s="5">
        <v>14.068</v>
      </c>
      <c r="AL39" s="5">
        <v>5.7519999999999998</v>
      </c>
      <c r="AM39" s="5">
        <v>-7.7169999999999996</v>
      </c>
      <c r="AN39" s="5">
        <v>7.6840000000000002</v>
      </c>
      <c r="AO39" s="5">
        <v>0</v>
      </c>
      <c r="AP39" s="5">
        <v>0</v>
      </c>
      <c r="AQ39" s="5">
        <v>0.89600000000000002</v>
      </c>
      <c r="AR39" s="5">
        <v>0.123</v>
      </c>
      <c r="AS39" s="5">
        <v>-9.9000000000000005E-2</v>
      </c>
      <c r="AT39" s="5">
        <v>0.96399999999999997</v>
      </c>
      <c r="AU39" s="5">
        <v>0.21</v>
      </c>
      <c r="AV39" s="5">
        <v>1</v>
      </c>
      <c r="AW39" s="5">
        <v>0.89</v>
      </c>
      <c r="AX39" s="5">
        <v>0.123</v>
      </c>
      <c r="AY39" s="5">
        <v>-0.124</v>
      </c>
      <c r="AZ39" s="5">
        <v>0.92700000000000005</v>
      </c>
      <c r="BA39" s="5">
        <v>0.21</v>
      </c>
      <c r="BB39" s="5">
        <v>1</v>
      </c>
      <c r="BC39" s="5">
        <v>0.62</v>
      </c>
      <c r="BD39" s="5">
        <v>0.123</v>
      </c>
      <c r="BE39" s="5">
        <v>-0.47399999999999998</v>
      </c>
      <c r="BF39" s="5">
        <v>0.17699999999999999</v>
      </c>
      <c r="BG39" s="5">
        <v>0</v>
      </c>
      <c r="BH39" s="5">
        <v>0</v>
      </c>
      <c r="BI39" s="5">
        <v>0.60799999999999998</v>
      </c>
      <c r="BJ39" s="5">
        <v>0.123</v>
      </c>
      <c r="BK39" s="5">
        <v>0.245</v>
      </c>
      <c r="BL39" s="5">
        <v>1.032</v>
      </c>
      <c r="BM39" s="5">
        <v>0.21</v>
      </c>
      <c r="BN39" s="5">
        <v>1</v>
      </c>
      <c r="BO39" s="5">
        <v>0</v>
      </c>
      <c r="BP39" s="5">
        <v>-3.2000000000000001E-2</v>
      </c>
      <c r="BQ39" s="5">
        <v>9.6000000000000002E-2</v>
      </c>
      <c r="BR39" s="5">
        <v>0</v>
      </c>
      <c r="BS39" s="5">
        <v>1</v>
      </c>
      <c r="BT39" s="5">
        <v>0</v>
      </c>
      <c r="BU39" s="5">
        <v>-3.2000000000000001E-2</v>
      </c>
      <c r="BV39" s="5">
        <v>9.6000000000000002E-2</v>
      </c>
      <c r="BW39" s="5">
        <v>0</v>
      </c>
      <c r="BX39" s="5">
        <v>1</v>
      </c>
      <c r="BY39" s="5">
        <v>12.728999999999999</v>
      </c>
      <c r="BZ39" s="5">
        <v>0</v>
      </c>
      <c r="CA39" s="5">
        <v>12.728999999999999</v>
      </c>
      <c r="CB39" s="5">
        <v>0</v>
      </c>
      <c r="CC39" s="5">
        <v>97.9</v>
      </c>
      <c r="CD39" s="5">
        <v>7.95</v>
      </c>
      <c r="CE39" s="5">
        <v>-18.689</v>
      </c>
      <c r="CF39" s="5">
        <v>95.844999999999999</v>
      </c>
      <c r="CG39" s="5">
        <v>0</v>
      </c>
      <c r="CH39" s="5">
        <v>1</v>
      </c>
      <c r="CI39" s="5">
        <v>0</v>
      </c>
      <c r="CJ39" s="5">
        <v>0</v>
      </c>
      <c r="CK39" s="5">
        <v>0</v>
      </c>
      <c r="CL39" s="5">
        <v>0.11</v>
      </c>
      <c r="CM39" s="5">
        <v>0.90200000000000002</v>
      </c>
      <c r="CN39" s="5">
        <v>2.3679999999999999</v>
      </c>
      <c r="CO39" s="5">
        <v>0.745</v>
      </c>
      <c r="CP39" s="5">
        <v>8.9999999999999993E-3</v>
      </c>
      <c r="CQ39" s="5">
        <v>1.294</v>
      </c>
      <c r="CR39" s="5">
        <v>0.872</v>
      </c>
      <c r="CS39" s="5">
        <v>6.7169999999999996</v>
      </c>
      <c r="CT39" s="5">
        <v>10.484999999999999</v>
      </c>
      <c r="CU39" s="5">
        <v>29.687999999999999</v>
      </c>
    </row>
    <row r="40" spans="1:99" x14ac:dyDescent="0.25">
      <c r="A40" s="5" t="s">
        <v>2346</v>
      </c>
      <c r="B40" s="5" t="s">
        <v>1230</v>
      </c>
      <c r="C40" s="5" t="s">
        <v>1230</v>
      </c>
      <c r="D40" s="5" t="s">
        <v>1231</v>
      </c>
      <c r="E40" s="5">
        <v>2023</v>
      </c>
      <c r="F40" s="5">
        <v>0.21</v>
      </c>
      <c r="G40" s="5">
        <v>6.1029999999999998</v>
      </c>
      <c r="H40" s="5">
        <v>1.2789999999999999</v>
      </c>
      <c r="I40" s="5">
        <v>0.32100000000000001</v>
      </c>
      <c r="J40" s="5">
        <v>6.4240000000000004</v>
      </c>
      <c r="K40" s="5">
        <v>0</v>
      </c>
      <c r="L40" s="5">
        <v>1</v>
      </c>
      <c r="M40" s="5">
        <v>7.8380000000000001</v>
      </c>
      <c r="N40" s="5">
        <v>3.8370000000000002</v>
      </c>
      <c r="O40" s="5">
        <v>0.34</v>
      </c>
      <c r="P40" s="5">
        <v>8.1780000000000008</v>
      </c>
      <c r="Q40" s="5">
        <v>0</v>
      </c>
      <c r="R40" s="5">
        <v>1</v>
      </c>
      <c r="S40" s="5">
        <v>12.497999999999999</v>
      </c>
      <c r="T40" s="5">
        <v>7.6740000000000004</v>
      </c>
      <c r="U40" s="5">
        <v>0.61899999999999999</v>
      </c>
      <c r="V40" s="5">
        <v>15.510999999999999</v>
      </c>
      <c r="W40" s="5">
        <v>0.21</v>
      </c>
      <c r="X40" s="5">
        <v>1</v>
      </c>
      <c r="Y40" s="5">
        <v>8.0510000000000002</v>
      </c>
      <c r="Z40" s="5">
        <v>0.67500000000000004</v>
      </c>
      <c r="AA40" s="5">
        <v>-4.1989999999999998</v>
      </c>
      <c r="AB40" s="5">
        <v>3.851</v>
      </c>
      <c r="AC40" s="5">
        <v>0</v>
      </c>
      <c r="AD40" s="5">
        <v>0</v>
      </c>
      <c r="AE40" s="5">
        <v>8.7639999999999993</v>
      </c>
      <c r="AF40" s="5">
        <v>1.3420000000000001</v>
      </c>
      <c r="AG40" s="5">
        <v>-1.2390000000000001</v>
      </c>
      <c r="AH40" s="5">
        <v>7.5250000000000004</v>
      </c>
      <c r="AI40" s="5">
        <v>0</v>
      </c>
      <c r="AJ40" s="5">
        <v>0</v>
      </c>
      <c r="AK40" s="5">
        <v>13.042999999999999</v>
      </c>
      <c r="AL40" s="5">
        <v>5.3330000000000002</v>
      </c>
      <c r="AM40" s="5">
        <v>-5.5469999999999997</v>
      </c>
      <c r="AN40" s="5">
        <v>9.07</v>
      </c>
      <c r="AO40" s="5">
        <v>0</v>
      </c>
      <c r="AP40" s="5">
        <v>0</v>
      </c>
      <c r="AQ40" s="5">
        <v>0.79100000000000004</v>
      </c>
      <c r="AR40" s="5">
        <v>0.129</v>
      </c>
      <c r="AS40" s="5">
        <v>-7.3999999999999996E-2</v>
      </c>
      <c r="AT40" s="5">
        <v>0.86799999999999999</v>
      </c>
      <c r="AU40" s="5">
        <v>0.21</v>
      </c>
      <c r="AV40" s="5">
        <v>1</v>
      </c>
      <c r="AW40" s="5">
        <v>0.61799999999999999</v>
      </c>
      <c r="AX40" s="5">
        <v>0.129</v>
      </c>
      <c r="AY40" s="5">
        <v>0.17599999999999999</v>
      </c>
      <c r="AZ40" s="5">
        <v>0.96099999999999997</v>
      </c>
      <c r="BA40" s="5">
        <v>0.21</v>
      </c>
      <c r="BB40" s="5">
        <v>1</v>
      </c>
      <c r="BC40" s="5">
        <v>0.55400000000000005</v>
      </c>
      <c r="BD40" s="5">
        <v>0.129</v>
      </c>
      <c r="BE40" s="5">
        <v>-0.42</v>
      </c>
      <c r="BF40" s="5">
        <v>0.16200000000000001</v>
      </c>
      <c r="BG40" s="5">
        <v>0</v>
      </c>
      <c r="BH40" s="5">
        <v>0</v>
      </c>
      <c r="BI40" s="5">
        <v>0.55700000000000005</v>
      </c>
      <c r="BJ40" s="5">
        <v>0.129</v>
      </c>
      <c r="BK40" s="5">
        <v>0.39300000000000002</v>
      </c>
      <c r="BL40" s="5">
        <v>1.149</v>
      </c>
      <c r="BM40" s="5">
        <v>0.21</v>
      </c>
      <c r="BN40" s="5">
        <v>1</v>
      </c>
      <c r="BO40" s="5">
        <v>0</v>
      </c>
      <c r="BP40" s="5">
        <v>-3.7999999999999999E-2</v>
      </c>
      <c r="BQ40" s="5">
        <v>9.0999999999999998E-2</v>
      </c>
      <c r="BR40" s="5">
        <v>0</v>
      </c>
      <c r="BS40" s="5">
        <v>1</v>
      </c>
      <c r="BT40" s="5">
        <v>0</v>
      </c>
      <c r="BU40" s="5">
        <v>-3.7999999999999999E-2</v>
      </c>
      <c r="BV40" s="5">
        <v>9.2999999999999999E-2</v>
      </c>
      <c r="BW40" s="5">
        <v>0</v>
      </c>
      <c r="BX40" s="5">
        <v>1</v>
      </c>
      <c r="BY40" s="5">
        <v>13.254</v>
      </c>
      <c r="BZ40" s="5">
        <v>0</v>
      </c>
      <c r="CA40" s="5">
        <v>13.254</v>
      </c>
      <c r="CB40" s="5">
        <v>0</v>
      </c>
      <c r="CC40" s="5">
        <v>83.248000000000005</v>
      </c>
      <c r="CD40" s="5">
        <v>7.95</v>
      </c>
      <c r="CE40" s="5">
        <v>-0.74</v>
      </c>
      <c r="CF40" s="5">
        <v>99.834999999999994</v>
      </c>
      <c r="CG40" s="5">
        <v>0</v>
      </c>
      <c r="CH40" s="5">
        <v>1</v>
      </c>
      <c r="CI40" s="5">
        <v>0</v>
      </c>
      <c r="CJ40" s="5">
        <v>0</v>
      </c>
      <c r="CK40" s="5">
        <v>0</v>
      </c>
      <c r="CL40" s="5">
        <v>0.115</v>
      </c>
      <c r="CM40" s="5">
        <v>0.93899999999999995</v>
      </c>
      <c r="CN40" s="5">
        <v>2.585</v>
      </c>
      <c r="CO40" s="5">
        <v>0.83599999999999997</v>
      </c>
      <c r="CP40" s="5">
        <v>0.01</v>
      </c>
      <c r="CQ40" s="5">
        <v>1.3480000000000001</v>
      </c>
      <c r="CR40" s="5">
        <v>0.89100000000000001</v>
      </c>
      <c r="CS40" s="5">
        <v>6.9950000000000001</v>
      </c>
      <c r="CT40" s="5">
        <v>4.8609999999999998</v>
      </c>
      <c r="CU40" s="5">
        <v>11.657999999999999</v>
      </c>
    </row>
    <row r="41" spans="1:99" x14ac:dyDescent="0.25">
      <c r="A41" s="5" t="s">
        <v>2347</v>
      </c>
      <c r="B41" s="5" t="s">
        <v>1230</v>
      </c>
      <c r="C41" s="5" t="s">
        <v>1230</v>
      </c>
      <c r="D41" s="5" t="s">
        <v>1231</v>
      </c>
      <c r="E41" s="5">
        <v>2024</v>
      </c>
      <c r="F41" s="5">
        <v>0.21</v>
      </c>
      <c r="G41" s="5">
        <v>5.5380000000000003</v>
      </c>
      <c r="H41" s="5">
        <v>1.3169999999999999</v>
      </c>
      <c r="I41" s="5">
        <v>0.22900000000000001</v>
      </c>
      <c r="J41" s="5">
        <v>5.7670000000000003</v>
      </c>
      <c r="K41" s="5">
        <v>0</v>
      </c>
      <c r="L41" s="5">
        <v>1</v>
      </c>
      <c r="M41" s="5">
        <v>7.0839999999999996</v>
      </c>
      <c r="N41" s="5">
        <v>3.95</v>
      </c>
      <c r="O41" s="5">
        <v>0.24299999999999999</v>
      </c>
      <c r="P41" s="5">
        <v>7.3280000000000003</v>
      </c>
      <c r="Q41" s="5">
        <v>0</v>
      </c>
      <c r="R41" s="5">
        <v>1</v>
      </c>
      <c r="S41" s="5">
        <v>12.121</v>
      </c>
      <c r="T41" s="5">
        <v>7.9</v>
      </c>
      <c r="U41" s="5">
        <v>0.58299999999999996</v>
      </c>
      <c r="V41" s="5">
        <v>14.944000000000001</v>
      </c>
      <c r="W41" s="5">
        <v>0.21</v>
      </c>
      <c r="X41" s="5">
        <v>1</v>
      </c>
      <c r="Y41" s="5">
        <v>8.1170000000000009</v>
      </c>
      <c r="Z41" s="5">
        <v>0.68</v>
      </c>
      <c r="AA41" s="5">
        <v>-3.7149999999999999</v>
      </c>
      <c r="AB41" s="5">
        <v>4.4020000000000001</v>
      </c>
      <c r="AC41" s="5">
        <v>0</v>
      </c>
      <c r="AD41" s="5">
        <v>0</v>
      </c>
      <c r="AE41" s="5">
        <v>8.8510000000000009</v>
      </c>
      <c r="AF41" s="5">
        <v>1.355</v>
      </c>
      <c r="AG41" s="5">
        <v>-1.2749999999999999</v>
      </c>
      <c r="AH41" s="5">
        <v>7.5759999999999996</v>
      </c>
      <c r="AI41" s="5">
        <v>0</v>
      </c>
      <c r="AJ41" s="5">
        <v>0</v>
      </c>
      <c r="AK41" s="5">
        <v>13.257</v>
      </c>
      <c r="AL41" s="5">
        <v>5.42</v>
      </c>
      <c r="AM41" s="5">
        <v>-5.2110000000000003</v>
      </c>
      <c r="AN41" s="5">
        <v>9.7349999999999994</v>
      </c>
      <c r="AO41" s="5">
        <v>0</v>
      </c>
      <c r="AP41" s="5">
        <v>0</v>
      </c>
      <c r="AQ41" s="5">
        <v>0.75600000000000001</v>
      </c>
      <c r="AR41" s="5">
        <v>0.13200000000000001</v>
      </c>
      <c r="AS41" s="5">
        <v>0.129</v>
      </c>
      <c r="AT41" s="5">
        <v>1.071</v>
      </c>
      <c r="AU41" s="5">
        <v>0.21</v>
      </c>
      <c r="AV41" s="5">
        <v>1</v>
      </c>
      <c r="AW41" s="5">
        <v>0.65500000000000003</v>
      </c>
      <c r="AX41" s="5">
        <v>0.13200000000000001</v>
      </c>
      <c r="AY41" s="5">
        <v>0.249</v>
      </c>
      <c r="AZ41" s="5">
        <v>1.0940000000000001</v>
      </c>
      <c r="BA41" s="5">
        <v>0.21</v>
      </c>
      <c r="BB41" s="5">
        <v>1</v>
      </c>
      <c r="BC41" s="5">
        <v>0.53400000000000003</v>
      </c>
      <c r="BD41" s="5">
        <v>0.13200000000000001</v>
      </c>
      <c r="BE41" s="5">
        <v>-0.36799999999999999</v>
      </c>
      <c r="BF41" s="5">
        <v>0.16600000000000001</v>
      </c>
      <c r="BG41" s="5">
        <v>0</v>
      </c>
      <c r="BH41" s="5">
        <v>0</v>
      </c>
      <c r="BI41" s="5">
        <v>0.56799999999999995</v>
      </c>
      <c r="BJ41" s="5">
        <v>0.13200000000000001</v>
      </c>
      <c r="BK41" s="5">
        <v>0.60399999999999998</v>
      </c>
      <c r="BL41" s="5">
        <v>1.4179999999999999</v>
      </c>
      <c r="BM41" s="5">
        <v>0.21</v>
      </c>
      <c r="BN41" s="5">
        <v>1</v>
      </c>
      <c r="BO41" s="5">
        <v>0</v>
      </c>
      <c r="BP41" s="5">
        <v>-1.7000000000000001E-2</v>
      </c>
      <c r="BQ41" s="5">
        <v>0.121</v>
      </c>
      <c r="BR41" s="5">
        <v>0</v>
      </c>
      <c r="BS41" s="5">
        <v>1</v>
      </c>
      <c r="BT41" s="5">
        <v>0</v>
      </c>
      <c r="BU41" s="5">
        <v>-1.6E-2</v>
      </c>
      <c r="BV41" s="5">
        <v>8.7999999999999995E-2</v>
      </c>
      <c r="BW41" s="5">
        <v>0</v>
      </c>
      <c r="BX41" s="5">
        <v>1</v>
      </c>
      <c r="BY41" s="5">
        <v>13.646000000000001</v>
      </c>
      <c r="BZ41" s="5">
        <v>0</v>
      </c>
      <c r="CA41" s="5">
        <v>13.646000000000001</v>
      </c>
      <c r="CB41" s="5">
        <v>0</v>
      </c>
      <c r="CC41" s="5">
        <v>82.587999999999994</v>
      </c>
      <c r="CD41" s="5">
        <v>7.95</v>
      </c>
      <c r="CE41" s="5">
        <v>-18.722000000000001</v>
      </c>
      <c r="CF41" s="5">
        <v>77.277000000000001</v>
      </c>
      <c r="CG41" s="5">
        <v>0</v>
      </c>
      <c r="CH41" s="5">
        <v>1</v>
      </c>
      <c r="CI41" s="5">
        <v>0</v>
      </c>
      <c r="CJ41" s="5">
        <v>0</v>
      </c>
      <c r="CK41" s="5">
        <v>0</v>
      </c>
      <c r="CL41" s="5">
        <v>0.11799999999999999</v>
      </c>
      <c r="CM41" s="5">
        <v>0.96599999999999997</v>
      </c>
      <c r="CN41" s="5">
        <v>2.82</v>
      </c>
      <c r="CO41" s="5">
        <v>0.92100000000000004</v>
      </c>
      <c r="CP41" s="5">
        <v>0.01</v>
      </c>
      <c r="CQ41" s="5">
        <v>1.387</v>
      </c>
      <c r="CR41" s="5">
        <v>0.89100000000000001</v>
      </c>
      <c r="CS41" s="5">
        <v>7.2009999999999996</v>
      </c>
      <c r="CT41" s="5">
        <v>4.2510000000000003</v>
      </c>
      <c r="CU41" s="5">
        <v>10.305999999999999</v>
      </c>
    </row>
    <row r="42" spans="1:99" x14ac:dyDescent="0.25">
      <c r="A42" s="5" t="s">
        <v>2348</v>
      </c>
      <c r="B42" s="5" t="s">
        <v>1233</v>
      </c>
      <c r="C42" s="5" t="s">
        <v>1233</v>
      </c>
      <c r="D42" s="5" t="s">
        <v>1234</v>
      </c>
      <c r="E42" s="5">
        <v>2021</v>
      </c>
      <c r="F42" s="5">
        <v>0.2</v>
      </c>
      <c r="G42" s="5">
        <v>5.548</v>
      </c>
      <c r="H42" s="5">
        <v>1.1419999999999999</v>
      </c>
      <c r="I42" s="5">
        <v>0</v>
      </c>
      <c r="J42" s="5">
        <v>5.548</v>
      </c>
      <c r="K42" s="5">
        <v>0</v>
      </c>
      <c r="L42" s="5">
        <v>1</v>
      </c>
      <c r="M42" s="5">
        <v>7.9569999999999999</v>
      </c>
      <c r="N42" s="5">
        <v>3.427</v>
      </c>
      <c r="O42" s="5">
        <v>0</v>
      </c>
      <c r="P42" s="5">
        <v>7.9569999999999999</v>
      </c>
      <c r="Q42" s="5">
        <v>0</v>
      </c>
      <c r="R42" s="5">
        <v>1</v>
      </c>
      <c r="S42" s="5">
        <v>11.26</v>
      </c>
      <c r="T42" s="5">
        <v>6.8550000000000004</v>
      </c>
      <c r="U42" s="5">
        <v>0</v>
      </c>
      <c r="V42" s="5">
        <v>13.512</v>
      </c>
      <c r="W42" s="5">
        <v>0.2</v>
      </c>
      <c r="X42" s="5">
        <v>1</v>
      </c>
      <c r="Y42" s="5">
        <v>5.306</v>
      </c>
      <c r="Z42" s="5">
        <v>0.58599999999999997</v>
      </c>
      <c r="AA42" s="5">
        <v>1.151</v>
      </c>
      <c r="AB42" s="5">
        <v>6.4580000000000002</v>
      </c>
      <c r="AC42" s="5">
        <v>0</v>
      </c>
      <c r="AD42" s="5">
        <v>1</v>
      </c>
      <c r="AE42" s="5">
        <v>6.4480000000000004</v>
      </c>
      <c r="AF42" s="5">
        <v>1.2689999999999999</v>
      </c>
      <c r="AG42" s="5">
        <v>3.5000000000000003E-2</v>
      </c>
      <c r="AH42" s="5">
        <v>6.4829999999999997</v>
      </c>
      <c r="AI42" s="5">
        <v>0</v>
      </c>
      <c r="AJ42" s="5">
        <v>1</v>
      </c>
      <c r="AK42" s="5">
        <v>13.298</v>
      </c>
      <c r="AL42" s="5">
        <v>6.5270000000000001</v>
      </c>
      <c r="AM42" s="5">
        <v>1.2909999999999999</v>
      </c>
      <c r="AN42" s="5">
        <v>15.957000000000001</v>
      </c>
      <c r="AO42" s="5">
        <v>0.2</v>
      </c>
      <c r="AP42" s="5">
        <v>1</v>
      </c>
      <c r="AQ42" s="5">
        <v>0.61899999999999999</v>
      </c>
      <c r="AR42" s="5">
        <v>0.114</v>
      </c>
      <c r="AS42" s="5">
        <v>0.17</v>
      </c>
      <c r="AT42" s="5">
        <v>0.94699999999999995</v>
      </c>
      <c r="AU42" s="5">
        <v>0.2</v>
      </c>
      <c r="AV42" s="5">
        <v>1</v>
      </c>
      <c r="AW42" s="5">
        <v>0.59899999999999998</v>
      </c>
      <c r="AX42" s="5">
        <v>0.114</v>
      </c>
      <c r="AY42" s="5">
        <v>0.13</v>
      </c>
      <c r="AZ42" s="5">
        <v>0.876</v>
      </c>
      <c r="BA42" s="5">
        <v>0.2</v>
      </c>
      <c r="BB42" s="5">
        <v>1</v>
      </c>
      <c r="BC42" s="5">
        <v>0.439</v>
      </c>
      <c r="BD42" s="5">
        <v>0.114</v>
      </c>
      <c r="BE42" s="5">
        <v>0</v>
      </c>
      <c r="BF42" s="5">
        <v>0.52700000000000002</v>
      </c>
      <c r="BG42" s="5">
        <v>0.2</v>
      </c>
      <c r="BH42" s="5">
        <v>1</v>
      </c>
      <c r="BI42" s="5">
        <v>0.505</v>
      </c>
      <c r="BJ42" s="5">
        <v>0.114</v>
      </c>
      <c r="BK42" s="5">
        <v>0</v>
      </c>
      <c r="BL42" s="5">
        <v>0.60599999999999998</v>
      </c>
      <c r="BM42" s="5">
        <v>0.2</v>
      </c>
      <c r="BN42" s="5">
        <v>1</v>
      </c>
      <c r="BO42" s="5">
        <v>0</v>
      </c>
      <c r="BP42" s="5">
        <v>0</v>
      </c>
      <c r="BQ42" s="5">
        <v>8.4000000000000005E-2</v>
      </c>
      <c r="BR42" s="5">
        <v>0</v>
      </c>
      <c r="BS42" s="5">
        <v>0.5</v>
      </c>
      <c r="BT42" s="5">
        <v>0</v>
      </c>
      <c r="BU42" s="5">
        <v>0</v>
      </c>
      <c r="BV42" s="5">
        <v>8.5999999999999993E-2</v>
      </c>
      <c r="BW42" s="5">
        <v>0.2</v>
      </c>
      <c r="BX42" s="5">
        <v>0.5</v>
      </c>
      <c r="BY42" s="5">
        <v>11.787000000000001</v>
      </c>
      <c r="BZ42" s="5">
        <v>0</v>
      </c>
      <c r="CA42" s="5">
        <v>11.787000000000001</v>
      </c>
      <c r="CB42" s="5">
        <v>0</v>
      </c>
      <c r="CC42" s="5">
        <v>78.125</v>
      </c>
      <c r="CD42" s="5">
        <v>7.95</v>
      </c>
      <c r="CE42" s="5">
        <v>0</v>
      </c>
      <c r="CF42" s="5">
        <v>93.75</v>
      </c>
      <c r="CG42" s="5">
        <v>0.2</v>
      </c>
      <c r="CH42" s="5">
        <v>1</v>
      </c>
      <c r="CI42" s="5">
        <v>1</v>
      </c>
      <c r="CJ42" s="5">
        <v>1</v>
      </c>
      <c r="CK42" s="5">
        <v>0</v>
      </c>
      <c r="CL42" s="5">
        <v>0</v>
      </c>
      <c r="CM42" s="5">
        <v>0</v>
      </c>
      <c r="CN42" s="5">
        <v>0</v>
      </c>
      <c r="CO42" s="5">
        <v>0</v>
      </c>
      <c r="CP42" s="5">
        <v>1E-3</v>
      </c>
      <c r="CQ42" s="5">
        <v>1.198</v>
      </c>
      <c r="CR42" s="5">
        <v>0</v>
      </c>
      <c r="CS42" s="5">
        <v>4.165</v>
      </c>
      <c r="CT42" s="5">
        <v>4.41</v>
      </c>
      <c r="CU42" s="5">
        <v>4.165</v>
      </c>
    </row>
    <row r="43" spans="1:99" x14ac:dyDescent="0.25">
      <c r="A43" s="5" t="s">
        <v>2349</v>
      </c>
      <c r="B43" s="5" t="s">
        <v>1233</v>
      </c>
      <c r="C43" s="5" t="s">
        <v>1233</v>
      </c>
      <c r="D43" s="5" t="s">
        <v>1234</v>
      </c>
      <c r="E43" s="5">
        <v>2022</v>
      </c>
      <c r="F43" s="5">
        <v>0.2</v>
      </c>
      <c r="G43" s="5">
        <v>7.0750000000000002</v>
      </c>
      <c r="H43" s="5">
        <v>1.2350000000000001</v>
      </c>
      <c r="I43" s="5">
        <v>0</v>
      </c>
      <c r="J43" s="5">
        <v>7.0750000000000002</v>
      </c>
      <c r="K43" s="5">
        <v>0</v>
      </c>
      <c r="L43" s="5">
        <v>1</v>
      </c>
      <c r="M43" s="5">
        <v>9.7810000000000006</v>
      </c>
      <c r="N43" s="5">
        <v>3.7040000000000002</v>
      </c>
      <c r="O43" s="5">
        <v>0</v>
      </c>
      <c r="P43" s="5">
        <v>9.7810000000000006</v>
      </c>
      <c r="Q43" s="5">
        <v>0</v>
      </c>
      <c r="R43" s="5">
        <v>1</v>
      </c>
      <c r="S43" s="5">
        <v>13.247999999999999</v>
      </c>
      <c r="T43" s="5">
        <v>7.407</v>
      </c>
      <c r="U43" s="5">
        <v>0.19600000000000001</v>
      </c>
      <c r="V43" s="5">
        <v>15.898</v>
      </c>
      <c r="W43" s="5">
        <v>0.2</v>
      </c>
      <c r="X43" s="5">
        <v>1</v>
      </c>
      <c r="Y43" s="5">
        <v>5.6269999999999998</v>
      </c>
      <c r="Z43" s="5">
        <v>0.59</v>
      </c>
      <c r="AA43" s="5">
        <v>0</v>
      </c>
      <c r="AB43" s="5">
        <v>5.6269999999999998</v>
      </c>
      <c r="AC43" s="5">
        <v>0</v>
      </c>
      <c r="AD43" s="5">
        <v>1</v>
      </c>
      <c r="AE43" s="5">
        <v>6.8620000000000001</v>
      </c>
      <c r="AF43" s="5">
        <v>1.272</v>
      </c>
      <c r="AG43" s="5">
        <v>0.06</v>
      </c>
      <c r="AH43" s="5">
        <v>6.9219999999999997</v>
      </c>
      <c r="AI43" s="5">
        <v>0</v>
      </c>
      <c r="AJ43" s="5">
        <v>1</v>
      </c>
      <c r="AK43" s="5">
        <v>14.27</v>
      </c>
      <c r="AL43" s="5">
        <v>6.8150000000000004</v>
      </c>
      <c r="AM43" s="5">
        <v>1.256</v>
      </c>
      <c r="AN43" s="5">
        <v>17.123999999999999</v>
      </c>
      <c r="AO43" s="5">
        <v>0.2</v>
      </c>
      <c r="AP43" s="5">
        <v>1</v>
      </c>
      <c r="AQ43" s="5">
        <v>0.86099999999999999</v>
      </c>
      <c r="AR43" s="5">
        <v>0.123</v>
      </c>
      <c r="AS43" s="5">
        <v>0.154</v>
      </c>
      <c r="AT43" s="5">
        <v>1.218</v>
      </c>
      <c r="AU43" s="5">
        <v>0.2</v>
      </c>
      <c r="AV43" s="5">
        <v>1</v>
      </c>
      <c r="AW43" s="5">
        <v>0.98599999999999999</v>
      </c>
      <c r="AX43" s="5">
        <v>0.123</v>
      </c>
      <c r="AY43" s="5">
        <v>0.16700000000000001</v>
      </c>
      <c r="AZ43" s="5">
        <v>1.3839999999999999</v>
      </c>
      <c r="BA43" s="5">
        <v>0.2</v>
      </c>
      <c r="BB43" s="5">
        <v>1</v>
      </c>
      <c r="BC43" s="5">
        <v>0.59799999999999998</v>
      </c>
      <c r="BD43" s="5">
        <v>0.123</v>
      </c>
      <c r="BE43" s="5">
        <v>8.9999999999999993E-3</v>
      </c>
      <c r="BF43" s="5">
        <v>0.71699999999999997</v>
      </c>
      <c r="BG43" s="5">
        <v>0.2</v>
      </c>
      <c r="BH43" s="5">
        <v>1</v>
      </c>
      <c r="BI43" s="5">
        <v>0.61199999999999999</v>
      </c>
      <c r="BJ43" s="5">
        <v>0.123</v>
      </c>
      <c r="BK43" s="5">
        <v>8.9999999999999993E-3</v>
      </c>
      <c r="BL43" s="5">
        <v>0.73499999999999999</v>
      </c>
      <c r="BM43" s="5">
        <v>0.2</v>
      </c>
      <c r="BN43" s="5">
        <v>1</v>
      </c>
      <c r="BO43" s="5">
        <v>0</v>
      </c>
      <c r="BP43" s="5">
        <v>0</v>
      </c>
      <c r="BQ43" s="5">
        <v>0.123</v>
      </c>
      <c r="BR43" s="5">
        <v>0</v>
      </c>
      <c r="BS43" s="5">
        <v>0.5</v>
      </c>
      <c r="BT43" s="5">
        <v>0</v>
      </c>
      <c r="BU43" s="5">
        <v>0</v>
      </c>
      <c r="BV43" s="5">
        <v>0.107</v>
      </c>
      <c r="BW43" s="5">
        <v>0.2</v>
      </c>
      <c r="BX43" s="5">
        <v>0.5</v>
      </c>
      <c r="BY43" s="5">
        <v>12.728999999999999</v>
      </c>
      <c r="BZ43" s="5">
        <v>0</v>
      </c>
      <c r="CA43" s="5">
        <v>12.728999999999999</v>
      </c>
      <c r="CB43" s="5">
        <v>0</v>
      </c>
      <c r="CC43" s="5">
        <v>97.9</v>
      </c>
      <c r="CD43" s="5">
        <v>7.95</v>
      </c>
      <c r="CE43" s="5">
        <v>1.4490000000000001</v>
      </c>
      <c r="CF43" s="5">
        <v>117.48</v>
      </c>
      <c r="CG43" s="5">
        <v>0.2</v>
      </c>
      <c r="CH43" s="5">
        <v>1</v>
      </c>
      <c r="CI43" s="5">
        <v>1</v>
      </c>
      <c r="CJ43" s="5">
        <v>1</v>
      </c>
      <c r="CK43" s="5">
        <v>0</v>
      </c>
      <c r="CL43" s="5">
        <v>0</v>
      </c>
      <c r="CM43" s="5">
        <v>0</v>
      </c>
      <c r="CN43" s="5">
        <v>0</v>
      </c>
      <c r="CO43" s="5">
        <v>0</v>
      </c>
      <c r="CP43" s="5">
        <v>0</v>
      </c>
      <c r="CQ43" s="5">
        <v>1.294</v>
      </c>
      <c r="CR43" s="5">
        <v>0</v>
      </c>
      <c r="CS43" s="5">
        <v>4.3929999999999998</v>
      </c>
      <c r="CT43" s="5">
        <v>5.8419999999999996</v>
      </c>
      <c r="CU43" s="5">
        <v>4.3929999999999998</v>
      </c>
    </row>
    <row r="44" spans="1:99" x14ac:dyDescent="0.25">
      <c r="A44" s="5" t="s">
        <v>2350</v>
      </c>
      <c r="B44" s="5" t="s">
        <v>1233</v>
      </c>
      <c r="C44" s="5" t="s">
        <v>1233</v>
      </c>
      <c r="D44" s="5" t="s">
        <v>1234</v>
      </c>
      <c r="E44" s="5">
        <v>2023</v>
      </c>
      <c r="F44" s="5">
        <v>0.2</v>
      </c>
      <c r="G44" s="5">
        <v>4.7510000000000003</v>
      </c>
      <c r="H44" s="5">
        <v>1.2849999999999999</v>
      </c>
      <c r="I44" s="5">
        <v>0</v>
      </c>
      <c r="J44" s="5">
        <v>4.7510000000000003</v>
      </c>
      <c r="K44" s="5">
        <v>0</v>
      </c>
      <c r="L44" s="5">
        <v>1</v>
      </c>
      <c r="M44" s="5">
        <v>7.8849999999999998</v>
      </c>
      <c r="N44" s="5">
        <v>3.8559999999999999</v>
      </c>
      <c r="O44" s="5">
        <v>0</v>
      </c>
      <c r="P44" s="5">
        <v>7.8849999999999998</v>
      </c>
      <c r="Q44" s="5">
        <v>0</v>
      </c>
      <c r="R44" s="5">
        <v>1</v>
      </c>
      <c r="S44" s="5">
        <v>11.178000000000001</v>
      </c>
      <c r="T44" s="5">
        <v>7.7130000000000001</v>
      </c>
      <c r="U44" s="5">
        <v>0.248</v>
      </c>
      <c r="V44" s="5">
        <v>13.414</v>
      </c>
      <c r="W44" s="5">
        <v>0.2</v>
      </c>
      <c r="X44" s="5">
        <v>1</v>
      </c>
      <c r="Y44" s="5">
        <v>2.794</v>
      </c>
      <c r="Z44" s="5">
        <v>0.313</v>
      </c>
      <c r="AA44" s="5">
        <v>1.0009999999999999</v>
      </c>
      <c r="AB44" s="5">
        <v>3.7949999999999999</v>
      </c>
      <c r="AC44" s="5">
        <v>0</v>
      </c>
      <c r="AD44" s="5">
        <v>1</v>
      </c>
      <c r="AE44" s="5">
        <v>4.08</v>
      </c>
      <c r="AF44" s="5">
        <v>0.81200000000000006</v>
      </c>
      <c r="AG44" s="5">
        <v>2.871</v>
      </c>
      <c r="AH44" s="5">
        <v>6.9509999999999996</v>
      </c>
      <c r="AI44" s="5">
        <v>0</v>
      </c>
      <c r="AJ44" s="5">
        <v>1</v>
      </c>
      <c r="AK44" s="5">
        <v>11.794</v>
      </c>
      <c r="AL44" s="5">
        <v>5.8419999999999996</v>
      </c>
      <c r="AM44" s="5">
        <v>0.58399999999999996</v>
      </c>
      <c r="AN44" s="5">
        <v>14.151999999999999</v>
      </c>
      <c r="AO44" s="5">
        <v>0.2</v>
      </c>
      <c r="AP44" s="5">
        <v>1</v>
      </c>
      <c r="AQ44" s="5">
        <v>0.76</v>
      </c>
      <c r="AR44" s="5">
        <v>0.129</v>
      </c>
      <c r="AS44" s="5">
        <v>0.223</v>
      </c>
      <c r="AT44" s="5">
        <v>1.181</v>
      </c>
      <c r="AU44" s="5">
        <v>0.2</v>
      </c>
      <c r="AV44" s="5">
        <v>1</v>
      </c>
      <c r="AW44" s="5">
        <v>0.81100000000000005</v>
      </c>
      <c r="AX44" s="5">
        <v>0.129</v>
      </c>
      <c r="AY44" s="5">
        <v>0.308</v>
      </c>
      <c r="AZ44" s="5">
        <v>1.343</v>
      </c>
      <c r="BA44" s="5">
        <v>0.2</v>
      </c>
      <c r="BB44" s="5">
        <v>1</v>
      </c>
      <c r="BC44" s="5">
        <v>0.53500000000000003</v>
      </c>
      <c r="BD44" s="5">
        <v>0.129</v>
      </c>
      <c r="BE44" s="5">
        <v>1.2E-2</v>
      </c>
      <c r="BF44" s="5">
        <v>0.64200000000000002</v>
      </c>
      <c r="BG44" s="5">
        <v>0.2</v>
      </c>
      <c r="BH44" s="5">
        <v>1</v>
      </c>
      <c r="BI44" s="5">
        <v>0.57899999999999996</v>
      </c>
      <c r="BJ44" s="5">
        <v>0.129</v>
      </c>
      <c r="BK44" s="5">
        <v>1.2999999999999999E-2</v>
      </c>
      <c r="BL44" s="5">
        <v>0.69499999999999995</v>
      </c>
      <c r="BM44" s="5">
        <v>0.2</v>
      </c>
      <c r="BN44" s="5">
        <v>1</v>
      </c>
      <c r="BO44" s="5">
        <v>0</v>
      </c>
      <c r="BP44" s="5">
        <v>0</v>
      </c>
      <c r="BQ44" s="5">
        <v>0.13600000000000001</v>
      </c>
      <c r="BR44" s="5">
        <v>0</v>
      </c>
      <c r="BS44" s="5">
        <v>0.5</v>
      </c>
      <c r="BT44" s="5">
        <v>0</v>
      </c>
      <c r="BU44" s="5">
        <v>0</v>
      </c>
      <c r="BV44" s="5">
        <v>0.11899999999999999</v>
      </c>
      <c r="BW44" s="5">
        <v>0.2</v>
      </c>
      <c r="BX44" s="5">
        <v>0.5</v>
      </c>
      <c r="BY44" s="5">
        <v>13.254</v>
      </c>
      <c r="BZ44" s="5">
        <v>0</v>
      </c>
      <c r="CA44" s="5">
        <v>13.254</v>
      </c>
      <c r="CB44" s="5">
        <v>0</v>
      </c>
      <c r="CC44" s="5">
        <v>83.248000000000005</v>
      </c>
      <c r="CD44" s="5">
        <v>7.95</v>
      </c>
      <c r="CE44" s="5">
        <v>1.843</v>
      </c>
      <c r="CF44" s="5">
        <v>99.897999999999996</v>
      </c>
      <c r="CG44" s="5">
        <v>0.2</v>
      </c>
      <c r="CH44" s="5">
        <v>1</v>
      </c>
      <c r="CI44" s="5">
        <v>1</v>
      </c>
      <c r="CJ44" s="5">
        <v>1</v>
      </c>
      <c r="CK44" s="5">
        <v>0</v>
      </c>
      <c r="CL44" s="5">
        <v>0</v>
      </c>
      <c r="CM44" s="5">
        <v>0</v>
      </c>
      <c r="CN44" s="5">
        <v>0</v>
      </c>
      <c r="CO44" s="5">
        <v>0</v>
      </c>
      <c r="CP44" s="5">
        <v>0</v>
      </c>
      <c r="CQ44" s="5">
        <v>1.3480000000000001</v>
      </c>
      <c r="CR44" s="5">
        <v>0</v>
      </c>
      <c r="CS44" s="5">
        <v>1.508</v>
      </c>
      <c r="CT44" s="5">
        <v>3.4660000000000002</v>
      </c>
      <c r="CU44" s="5">
        <v>1.508</v>
      </c>
    </row>
    <row r="45" spans="1:99" x14ac:dyDescent="0.25">
      <c r="A45" s="5" t="s">
        <v>2351</v>
      </c>
      <c r="B45" s="5" t="s">
        <v>1233</v>
      </c>
      <c r="C45" s="5" t="s">
        <v>1233</v>
      </c>
      <c r="D45" s="5" t="s">
        <v>1234</v>
      </c>
      <c r="E45" s="5">
        <v>2024</v>
      </c>
      <c r="F45" s="5">
        <v>0.2</v>
      </c>
      <c r="G45" s="5">
        <v>4.3499999999999996</v>
      </c>
      <c r="H45" s="5">
        <v>1.323</v>
      </c>
      <c r="I45" s="5">
        <v>0</v>
      </c>
      <c r="J45" s="5">
        <v>4.3499999999999996</v>
      </c>
      <c r="K45" s="5">
        <v>0</v>
      </c>
      <c r="L45" s="5">
        <v>1</v>
      </c>
      <c r="M45" s="5">
        <v>7.1230000000000002</v>
      </c>
      <c r="N45" s="5">
        <v>3.97</v>
      </c>
      <c r="O45" s="5">
        <v>0</v>
      </c>
      <c r="P45" s="5">
        <v>7.1230000000000002</v>
      </c>
      <c r="Q45" s="5">
        <v>0</v>
      </c>
      <c r="R45" s="5">
        <v>1</v>
      </c>
      <c r="S45" s="5">
        <v>10.967000000000001</v>
      </c>
      <c r="T45" s="5">
        <v>7.9409999999999998</v>
      </c>
      <c r="U45" s="5">
        <v>0.29899999999999999</v>
      </c>
      <c r="V45" s="5">
        <v>13.161</v>
      </c>
      <c r="W45" s="5">
        <v>0.2</v>
      </c>
      <c r="X45" s="5">
        <v>1</v>
      </c>
      <c r="Y45" s="5">
        <v>2.5990000000000002</v>
      </c>
      <c r="Z45" s="5">
        <v>0.32800000000000001</v>
      </c>
      <c r="AA45" s="5">
        <v>0</v>
      </c>
      <c r="AB45" s="5">
        <v>2.5990000000000002</v>
      </c>
      <c r="AC45" s="5">
        <v>0</v>
      </c>
      <c r="AD45" s="5">
        <v>1</v>
      </c>
      <c r="AE45" s="5">
        <v>3.9220000000000002</v>
      </c>
      <c r="AF45" s="5">
        <v>0.85899999999999999</v>
      </c>
      <c r="AG45" s="5">
        <v>3.2250000000000001</v>
      </c>
      <c r="AH45" s="5">
        <v>7.1470000000000002</v>
      </c>
      <c r="AI45" s="5">
        <v>0</v>
      </c>
      <c r="AJ45" s="5">
        <v>1</v>
      </c>
      <c r="AK45" s="5">
        <v>11.864000000000001</v>
      </c>
      <c r="AL45" s="5">
        <v>6.0339999999999998</v>
      </c>
      <c r="AM45" s="5">
        <v>0.59799999999999998</v>
      </c>
      <c r="AN45" s="5">
        <v>14.237</v>
      </c>
      <c r="AO45" s="5">
        <v>0.2</v>
      </c>
      <c r="AP45" s="5">
        <v>1</v>
      </c>
      <c r="AQ45" s="5">
        <v>0.72399999999999998</v>
      </c>
      <c r="AR45" s="5">
        <v>0.13200000000000001</v>
      </c>
      <c r="AS45" s="5">
        <v>0.40100000000000002</v>
      </c>
      <c r="AT45" s="5">
        <v>1.35</v>
      </c>
      <c r="AU45" s="5">
        <v>0.2</v>
      </c>
      <c r="AV45" s="5">
        <v>1</v>
      </c>
      <c r="AW45" s="5">
        <v>0.75</v>
      </c>
      <c r="AX45" s="5">
        <v>0.13200000000000001</v>
      </c>
      <c r="AY45" s="5">
        <v>0.38900000000000001</v>
      </c>
      <c r="AZ45" s="5">
        <v>1.3680000000000001</v>
      </c>
      <c r="BA45" s="5">
        <v>0.2</v>
      </c>
      <c r="BB45" s="5">
        <v>1</v>
      </c>
      <c r="BC45" s="5">
        <v>0.51300000000000001</v>
      </c>
      <c r="BD45" s="5">
        <v>0.13200000000000001</v>
      </c>
      <c r="BE45" s="5">
        <v>1.4E-2</v>
      </c>
      <c r="BF45" s="5">
        <v>0.61599999999999999</v>
      </c>
      <c r="BG45" s="5">
        <v>0.2</v>
      </c>
      <c r="BH45" s="5">
        <v>1</v>
      </c>
      <c r="BI45" s="5">
        <v>0.59099999999999997</v>
      </c>
      <c r="BJ45" s="5">
        <v>0.13200000000000001</v>
      </c>
      <c r="BK45" s="5">
        <v>1.6E-2</v>
      </c>
      <c r="BL45" s="5">
        <v>0.71</v>
      </c>
      <c r="BM45" s="5">
        <v>0.2</v>
      </c>
      <c r="BN45" s="5">
        <v>1</v>
      </c>
      <c r="BO45" s="5">
        <v>0</v>
      </c>
      <c r="BP45" s="5">
        <v>0</v>
      </c>
      <c r="BQ45" s="5">
        <v>0.123</v>
      </c>
      <c r="BR45" s="5">
        <v>0</v>
      </c>
      <c r="BS45" s="5">
        <v>0.5</v>
      </c>
      <c r="BT45" s="5">
        <v>0</v>
      </c>
      <c r="BU45" s="5">
        <v>0</v>
      </c>
      <c r="BV45" s="5">
        <v>0.111</v>
      </c>
      <c r="BW45" s="5">
        <v>0.2</v>
      </c>
      <c r="BX45" s="5">
        <v>0.5</v>
      </c>
      <c r="BY45" s="5">
        <v>13.646000000000001</v>
      </c>
      <c r="BZ45" s="5">
        <v>0</v>
      </c>
      <c r="CA45" s="5">
        <v>13.646000000000001</v>
      </c>
      <c r="CB45" s="5">
        <v>0</v>
      </c>
      <c r="CC45" s="5">
        <v>82.587999999999994</v>
      </c>
      <c r="CD45" s="5">
        <v>7.95</v>
      </c>
      <c r="CE45" s="5">
        <v>2.25</v>
      </c>
      <c r="CF45" s="5">
        <v>99.105999999999995</v>
      </c>
      <c r="CG45" s="5">
        <v>0.2</v>
      </c>
      <c r="CH45" s="5">
        <v>1</v>
      </c>
      <c r="CI45" s="5">
        <v>1</v>
      </c>
      <c r="CJ45" s="5">
        <v>1</v>
      </c>
      <c r="CK45" s="5">
        <v>0</v>
      </c>
      <c r="CL45" s="5">
        <v>0</v>
      </c>
      <c r="CM45" s="5">
        <v>0</v>
      </c>
      <c r="CN45" s="5">
        <v>0</v>
      </c>
      <c r="CO45" s="5">
        <v>0</v>
      </c>
      <c r="CP45" s="5">
        <v>0</v>
      </c>
      <c r="CQ45" s="5">
        <v>1.387</v>
      </c>
      <c r="CR45" s="5">
        <v>0</v>
      </c>
      <c r="CS45" s="5">
        <v>1.2749999999999999</v>
      </c>
      <c r="CT45" s="5">
        <v>3.0270000000000001</v>
      </c>
      <c r="CU45" s="5">
        <v>1.2749999999999999</v>
      </c>
    </row>
    <row r="46" spans="1:99" x14ac:dyDescent="0.25">
      <c r="A46" s="5" t="s">
        <v>2352</v>
      </c>
      <c r="B46" s="5" t="s">
        <v>1203</v>
      </c>
      <c r="C46" s="5" t="s">
        <v>1203</v>
      </c>
      <c r="D46" s="5" t="s">
        <v>1204</v>
      </c>
      <c r="E46" s="5">
        <v>2021</v>
      </c>
      <c r="F46" s="5">
        <v>0.02</v>
      </c>
      <c r="G46" s="5">
        <v>5.8970000000000002</v>
      </c>
      <c r="H46" s="5">
        <v>1.143</v>
      </c>
      <c r="I46" s="5">
        <v>0</v>
      </c>
      <c r="J46" s="5">
        <v>5.8970000000000002</v>
      </c>
      <c r="K46" s="5">
        <v>0</v>
      </c>
      <c r="L46" s="5">
        <v>1</v>
      </c>
      <c r="M46" s="5">
        <v>7.9640000000000004</v>
      </c>
      <c r="N46" s="5">
        <v>3.43</v>
      </c>
      <c r="O46" s="5">
        <v>0</v>
      </c>
      <c r="P46" s="5">
        <v>7.9640000000000004</v>
      </c>
      <c r="Q46" s="5">
        <v>0</v>
      </c>
      <c r="R46" s="5">
        <v>1</v>
      </c>
      <c r="S46" s="5">
        <v>11.613</v>
      </c>
      <c r="T46" s="5">
        <v>6.86</v>
      </c>
      <c r="U46" s="5">
        <v>0</v>
      </c>
      <c r="V46" s="5">
        <v>11.846</v>
      </c>
      <c r="W46" s="5">
        <v>0.02</v>
      </c>
      <c r="X46" s="5">
        <v>1</v>
      </c>
      <c r="Y46" s="5">
        <v>5.9189999999999996</v>
      </c>
      <c r="Z46" s="5">
        <v>0.79600000000000004</v>
      </c>
      <c r="AA46" s="5">
        <v>-3.7959999999999998</v>
      </c>
      <c r="AB46" s="5">
        <v>2.1230000000000002</v>
      </c>
      <c r="AC46" s="5">
        <v>0</v>
      </c>
      <c r="AD46" s="5">
        <v>0</v>
      </c>
      <c r="AE46" s="5">
        <v>7.0620000000000003</v>
      </c>
      <c r="AF46" s="5">
        <v>1.6539999999999999</v>
      </c>
      <c r="AG46" s="5">
        <v>-4.9400000000000004</v>
      </c>
      <c r="AH46" s="5">
        <v>2.1230000000000002</v>
      </c>
      <c r="AI46" s="5">
        <v>0</v>
      </c>
      <c r="AJ46" s="5">
        <v>0</v>
      </c>
      <c r="AK46" s="5">
        <v>13.922000000000001</v>
      </c>
      <c r="AL46" s="5">
        <v>7.4809999999999999</v>
      </c>
      <c r="AM46" s="5">
        <v>-4.96</v>
      </c>
      <c r="AN46" s="5">
        <v>8.9619999999999997</v>
      </c>
      <c r="AO46" s="5">
        <v>0</v>
      </c>
      <c r="AP46" s="5">
        <v>0</v>
      </c>
      <c r="AQ46" s="5">
        <v>0.64900000000000002</v>
      </c>
      <c r="AR46" s="5">
        <v>0.114</v>
      </c>
      <c r="AS46" s="5">
        <v>0.65600000000000003</v>
      </c>
      <c r="AT46" s="5">
        <v>1.3049999999999999</v>
      </c>
      <c r="AU46" s="5">
        <v>0</v>
      </c>
      <c r="AV46" s="5">
        <v>1</v>
      </c>
      <c r="AW46" s="5">
        <v>0.57699999999999996</v>
      </c>
      <c r="AX46" s="5">
        <v>0.114</v>
      </c>
      <c r="AY46" s="5">
        <v>0.52900000000000003</v>
      </c>
      <c r="AZ46" s="5">
        <v>1.1279999999999999</v>
      </c>
      <c r="BA46" s="5">
        <v>0.02</v>
      </c>
      <c r="BB46" s="5">
        <v>1</v>
      </c>
      <c r="BC46" s="5">
        <v>0.45800000000000002</v>
      </c>
      <c r="BD46" s="5">
        <v>0.114</v>
      </c>
      <c r="BE46" s="5">
        <v>0</v>
      </c>
      <c r="BF46" s="5">
        <v>0.46700000000000003</v>
      </c>
      <c r="BG46" s="5">
        <v>0.02</v>
      </c>
      <c r="BH46" s="5">
        <v>1</v>
      </c>
      <c r="BI46" s="5">
        <v>0.49099999999999999</v>
      </c>
      <c r="BJ46" s="5">
        <v>0.114</v>
      </c>
      <c r="BK46" s="5">
        <v>0.38400000000000001</v>
      </c>
      <c r="BL46" s="5">
        <v>0.89300000000000002</v>
      </c>
      <c r="BM46" s="5">
        <v>0.02</v>
      </c>
      <c r="BN46" s="5">
        <v>1</v>
      </c>
      <c r="BO46" s="5">
        <v>0</v>
      </c>
      <c r="BP46" s="5">
        <v>0</v>
      </c>
      <c r="BQ46" s="5">
        <v>0.27600000000000002</v>
      </c>
      <c r="BR46" s="5">
        <v>0</v>
      </c>
      <c r="BS46" s="5">
        <v>0.83299999999999996</v>
      </c>
      <c r="BT46" s="5">
        <v>0</v>
      </c>
      <c r="BU46" s="5">
        <v>0</v>
      </c>
      <c r="BV46" s="5">
        <v>0.248</v>
      </c>
      <c r="BW46" s="5">
        <v>0.02</v>
      </c>
      <c r="BX46" s="5">
        <v>0.83299999999999996</v>
      </c>
      <c r="BY46" s="5">
        <v>11.787000000000001</v>
      </c>
      <c r="BZ46" s="5">
        <v>0</v>
      </c>
      <c r="CA46" s="5">
        <v>11.787000000000001</v>
      </c>
      <c r="CB46" s="5">
        <v>0</v>
      </c>
      <c r="CC46" s="5">
        <v>78.125</v>
      </c>
      <c r="CD46" s="5">
        <v>7.95</v>
      </c>
      <c r="CE46" s="5">
        <v>0</v>
      </c>
      <c r="CF46" s="5">
        <v>79.688000000000002</v>
      </c>
      <c r="CG46" s="5">
        <v>0.02</v>
      </c>
      <c r="CH46" s="5">
        <v>1</v>
      </c>
      <c r="CI46" s="5">
        <v>0</v>
      </c>
      <c r="CJ46" s="5">
        <v>0</v>
      </c>
      <c r="CK46" s="5">
        <v>0</v>
      </c>
      <c r="CL46" s="5">
        <v>0</v>
      </c>
      <c r="CM46" s="5">
        <v>0</v>
      </c>
      <c r="CN46" s="5">
        <v>0</v>
      </c>
      <c r="CO46" s="5">
        <v>0</v>
      </c>
      <c r="CP46" s="5">
        <v>0</v>
      </c>
      <c r="CQ46" s="5">
        <v>1.198</v>
      </c>
      <c r="CR46" s="5">
        <v>0</v>
      </c>
      <c r="CS46" s="5">
        <v>4.7759999999999998</v>
      </c>
      <c r="CT46" s="5">
        <v>4.7530000000000001</v>
      </c>
      <c r="CU46" s="5">
        <v>15.983000000000001</v>
      </c>
    </row>
    <row r="47" spans="1:99" x14ac:dyDescent="0.25">
      <c r="A47" s="5" t="s">
        <v>2353</v>
      </c>
      <c r="B47" s="5" t="s">
        <v>1203</v>
      </c>
      <c r="C47" s="5" t="s">
        <v>1203</v>
      </c>
      <c r="D47" s="5" t="s">
        <v>1204</v>
      </c>
      <c r="E47" s="5">
        <v>2022</v>
      </c>
      <c r="F47" s="5">
        <v>1.4999999999999999E-2</v>
      </c>
      <c r="G47" s="5">
        <v>11.72</v>
      </c>
      <c r="H47" s="5">
        <v>1.2350000000000001</v>
      </c>
      <c r="I47" s="5">
        <v>0</v>
      </c>
      <c r="J47" s="5">
        <v>11.72</v>
      </c>
      <c r="K47" s="5">
        <v>0</v>
      </c>
      <c r="L47" s="5">
        <v>1</v>
      </c>
      <c r="M47" s="5">
        <v>9.7829999999999995</v>
      </c>
      <c r="N47" s="5">
        <v>3.7040000000000002</v>
      </c>
      <c r="O47" s="5">
        <v>0</v>
      </c>
      <c r="P47" s="5">
        <v>9.7829999999999995</v>
      </c>
      <c r="Q47" s="5">
        <v>0</v>
      </c>
      <c r="R47" s="5">
        <v>1</v>
      </c>
      <c r="S47" s="5">
        <v>17.893000000000001</v>
      </c>
      <c r="T47" s="5">
        <v>7.4080000000000004</v>
      </c>
      <c r="U47" s="5">
        <v>0.02</v>
      </c>
      <c r="V47" s="5">
        <v>18.161999999999999</v>
      </c>
      <c r="W47" s="5">
        <v>1.4999999999999999E-2</v>
      </c>
      <c r="X47" s="5">
        <v>1</v>
      </c>
      <c r="Y47" s="5">
        <v>6.3920000000000003</v>
      </c>
      <c r="Z47" s="5">
        <v>0.86</v>
      </c>
      <c r="AA47" s="5">
        <v>-4.0999999999999996</v>
      </c>
      <c r="AB47" s="5">
        <v>2.2919999999999998</v>
      </c>
      <c r="AC47" s="5">
        <v>0</v>
      </c>
      <c r="AD47" s="5">
        <v>0</v>
      </c>
      <c r="AE47" s="5">
        <v>7.6269999999999998</v>
      </c>
      <c r="AF47" s="5">
        <v>1.786</v>
      </c>
      <c r="AG47" s="5">
        <v>-5.3339999999999996</v>
      </c>
      <c r="AH47" s="5">
        <v>2.2919999999999998</v>
      </c>
      <c r="AI47" s="5">
        <v>0</v>
      </c>
      <c r="AJ47" s="5">
        <v>0</v>
      </c>
      <c r="AK47" s="5">
        <v>15.035</v>
      </c>
      <c r="AL47" s="5">
        <v>8.0790000000000006</v>
      </c>
      <c r="AM47" s="5">
        <v>-5.3570000000000002</v>
      </c>
      <c r="AN47" s="5">
        <v>9.6780000000000008</v>
      </c>
      <c r="AO47" s="5">
        <v>0</v>
      </c>
      <c r="AP47" s="5">
        <v>0</v>
      </c>
      <c r="AQ47" s="5">
        <v>0.89600000000000002</v>
      </c>
      <c r="AR47" s="5">
        <v>0.123</v>
      </c>
      <c r="AS47" s="5">
        <v>0.71099999999999997</v>
      </c>
      <c r="AT47" s="5">
        <v>1.607</v>
      </c>
      <c r="AU47" s="5">
        <v>0</v>
      </c>
      <c r="AV47" s="5">
        <v>1</v>
      </c>
      <c r="AW47" s="5">
        <v>0.89</v>
      </c>
      <c r="AX47" s="5">
        <v>0.123</v>
      </c>
      <c r="AY47" s="5">
        <v>0.67300000000000004</v>
      </c>
      <c r="AZ47" s="5">
        <v>1.5860000000000001</v>
      </c>
      <c r="BA47" s="5">
        <v>1.4999999999999999E-2</v>
      </c>
      <c r="BB47" s="5">
        <v>1</v>
      </c>
      <c r="BC47" s="5">
        <v>0.62</v>
      </c>
      <c r="BD47" s="5">
        <v>0.123</v>
      </c>
      <c r="BE47" s="5">
        <v>1E-3</v>
      </c>
      <c r="BF47" s="5">
        <v>0.63</v>
      </c>
      <c r="BG47" s="5">
        <v>1.4999999999999999E-2</v>
      </c>
      <c r="BH47" s="5">
        <v>1</v>
      </c>
      <c r="BI47" s="5">
        <v>0.60799999999999998</v>
      </c>
      <c r="BJ47" s="5">
        <v>0.123</v>
      </c>
      <c r="BK47" s="5">
        <v>0.72799999999999998</v>
      </c>
      <c r="BL47" s="5">
        <v>1.355</v>
      </c>
      <c r="BM47" s="5">
        <v>1.4999999999999999E-2</v>
      </c>
      <c r="BN47" s="5">
        <v>1</v>
      </c>
      <c r="BO47" s="5">
        <v>0</v>
      </c>
      <c r="BP47" s="5">
        <v>0</v>
      </c>
      <c r="BQ47" s="5">
        <v>0.309</v>
      </c>
      <c r="BR47" s="5">
        <v>0</v>
      </c>
      <c r="BS47" s="5">
        <v>0.83299999999999996</v>
      </c>
      <c r="BT47" s="5">
        <v>0</v>
      </c>
      <c r="BU47" s="5">
        <v>0</v>
      </c>
      <c r="BV47" s="5">
        <v>0.25900000000000001</v>
      </c>
      <c r="BW47" s="5">
        <v>1.4999999999999999E-2</v>
      </c>
      <c r="BX47" s="5">
        <v>0.83299999999999996</v>
      </c>
      <c r="BY47" s="5">
        <v>12.728999999999999</v>
      </c>
      <c r="BZ47" s="5">
        <v>0</v>
      </c>
      <c r="CA47" s="5">
        <v>12.728999999999999</v>
      </c>
      <c r="CB47" s="5">
        <v>0</v>
      </c>
      <c r="CC47" s="5">
        <v>97.9</v>
      </c>
      <c r="CD47" s="5">
        <v>7.95</v>
      </c>
      <c r="CE47" s="5">
        <v>0.109</v>
      </c>
      <c r="CF47" s="5">
        <v>99.367999999999995</v>
      </c>
      <c r="CG47" s="5">
        <v>1.4999999999999999E-2</v>
      </c>
      <c r="CH47" s="5">
        <v>1</v>
      </c>
      <c r="CI47" s="5">
        <v>0</v>
      </c>
      <c r="CJ47" s="5">
        <v>0</v>
      </c>
      <c r="CK47" s="5">
        <v>0</v>
      </c>
      <c r="CL47" s="5">
        <v>0</v>
      </c>
      <c r="CM47" s="5">
        <v>0</v>
      </c>
      <c r="CN47" s="5">
        <v>0</v>
      </c>
      <c r="CO47" s="5">
        <v>0</v>
      </c>
      <c r="CP47" s="5">
        <v>0</v>
      </c>
      <c r="CQ47" s="5">
        <v>1.294</v>
      </c>
      <c r="CR47" s="5">
        <v>0</v>
      </c>
      <c r="CS47" s="5">
        <v>5.1580000000000004</v>
      </c>
      <c r="CT47" s="5">
        <v>10.484999999999999</v>
      </c>
      <c r="CU47" s="5">
        <v>29.494</v>
      </c>
    </row>
    <row r="48" spans="1:99" x14ac:dyDescent="0.25">
      <c r="A48" s="5" t="s">
        <v>2354</v>
      </c>
      <c r="B48" s="5" t="s">
        <v>1203</v>
      </c>
      <c r="C48" s="5" t="s">
        <v>1203</v>
      </c>
      <c r="D48" s="5" t="s">
        <v>1204</v>
      </c>
      <c r="E48" s="5">
        <v>2023</v>
      </c>
      <c r="F48" s="5">
        <v>1.4999999999999999E-2</v>
      </c>
      <c r="G48" s="5">
        <v>6.1470000000000002</v>
      </c>
      <c r="H48" s="5">
        <v>1.286</v>
      </c>
      <c r="I48" s="5">
        <v>0</v>
      </c>
      <c r="J48" s="5">
        <v>6.1470000000000002</v>
      </c>
      <c r="K48" s="5">
        <v>0</v>
      </c>
      <c r="L48" s="5">
        <v>1</v>
      </c>
      <c r="M48" s="5">
        <v>7.8860000000000001</v>
      </c>
      <c r="N48" s="5">
        <v>3.8570000000000002</v>
      </c>
      <c r="O48" s="5">
        <v>0</v>
      </c>
      <c r="P48" s="5">
        <v>7.8860000000000001</v>
      </c>
      <c r="Q48" s="5">
        <v>0</v>
      </c>
      <c r="R48" s="5">
        <v>1</v>
      </c>
      <c r="S48" s="5">
        <v>12.574999999999999</v>
      </c>
      <c r="T48" s="5">
        <v>7.7140000000000004</v>
      </c>
      <c r="U48" s="5">
        <v>2.1000000000000001E-2</v>
      </c>
      <c r="V48" s="5">
        <v>12.763999999999999</v>
      </c>
      <c r="W48" s="5">
        <v>1.4999999999999999E-2</v>
      </c>
      <c r="X48" s="5">
        <v>1</v>
      </c>
      <c r="Y48" s="5">
        <v>6.6559999999999997</v>
      </c>
      <c r="Z48" s="5">
        <v>0.89500000000000002</v>
      </c>
      <c r="AA48" s="5">
        <v>-4.2690000000000001</v>
      </c>
      <c r="AB48" s="5">
        <v>2.387</v>
      </c>
      <c r="AC48" s="5">
        <v>0</v>
      </c>
      <c r="AD48" s="5">
        <v>0</v>
      </c>
      <c r="AE48" s="5">
        <v>7.9420000000000002</v>
      </c>
      <c r="AF48" s="5">
        <v>1.86</v>
      </c>
      <c r="AG48" s="5">
        <v>-5.5549999999999997</v>
      </c>
      <c r="AH48" s="5">
        <v>2.387</v>
      </c>
      <c r="AI48" s="5">
        <v>0</v>
      </c>
      <c r="AJ48" s="5">
        <v>0</v>
      </c>
      <c r="AK48" s="5">
        <v>15.656000000000001</v>
      </c>
      <c r="AL48" s="5">
        <v>8.4120000000000008</v>
      </c>
      <c r="AM48" s="5">
        <v>-5.5780000000000003</v>
      </c>
      <c r="AN48" s="5">
        <v>10.077999999999999</v>
      </c>
      <c r="AO48" s="5">
        <v>0</v>
      </c>
      <c r="AP48" s="5">
        <v>0</v>
      </c>
      <c r="AQ48" s="5">
        <v>0.79100000000000004</v>
      </c>
      <c r="AR48" s="5">
        <v>0.129</v>
      </c>
      <c r="AS48" s="5">
        <v>0.73099999999999998</v>
      </c>
      <c r="AT48" s="5">
        <v>1.522</v>
      </c>
      <c r="AU48" s="5">
        <v>0</v>
      </c>
      <c r="AV48" s="5">
        <v>1</v>
      </c>
      <c r="AW48" s="5">
        <v>0.61799999999999999</v>
      </c>
      <c r="AX48" s="5">
        <v>0.129</v>
      </c>
      <c r="AY48" s="5">
        <v>0.8</v>
      </c>
      <c r="AZ48" s="5">
        <v>1.4390000000000001</v>
      </c>
      <c r="BA48" s="5">
        <v>1.4999999999999999E-2</v>
      </c>
      <c r="BB48" s="5">
        <v>1</v>
      </c>
      <c r="BC48" s="5">
        <v>0.55400000000000005</v>
      </c>
      <c r="BD48" s="5">
        <v>0.129</v>
      </c>
      <c r="BE48" s="5">
        <v>1E-3</v>
      </c>
      <c r="BF48" s="5">
        <v>0.56299999999999994</v>
      </c>
      <c r="BG48" s="5">
        <v>1.4999999999999999E-2</v>
      </c>
      <c r="BH48" s="5">
        <v>1</v>
      </c>
      <c r="BI48" s="5">
        <v>0.55700000000000005</v>
      </c>
      <c r="BJ48" s="5">
        <v>0.129</v>
      </c>
      <c r="BK48" s="5">
        <v>0.65</v>
      </c>
      <c r="BL48" s="5">
        <v>1.2250000000000001</v>
      </c>
      <c r="BM48" s="5">
        <v>1.4999999999999999E-2</v>
      </c>
      <c r="BN48" s="5">
        <v>1</v>
      </c>
      <c r="BO48" s="5">
        <v>0</v>
      </c>
      <c r="BP48" s="5">
        <v>0</v>
      </c>
      <c r="BQ48" s="5">
        <v>0.33</v>
      </c>
      <c r="BR48" s="5">
        <v>0</v>
      </c>
      <c r="BS48" s="5">
        <v>0.83299999999999996</v>
      </c>
      <c r="BT48" s="5">
        <v>0</v>
      </c>
      <c r="BU48" s="5">
        <v>0</v>
      </c>
      <c r="BV48" s="5">
        <v>0.28299999999999997</v>
      </c>
      <c r="BW48" s="5">
        <v>1.4999999999999999E-2</v>
      </c>
      <c r="BX48" s="5">
        <v>0.83299999999999996</v>
      </c>
      <c r="BY48" s="5">
        <v>13.254</v>
      </c>
      <c r="BZ48" s="5">
        <v>0</v>
      </c>
      <c r="CA48" s="5">
        <v>13.254</v>
      </c>
      <c r="CB48" s="5">
        <v>0</v>
      </c>
      <c r="CC48" s="5">
        <v>83.248000000000005</v>
      </c>
      <c r="CD48" s="5">
        <v>7.95</v>
      </c>
      <c r="CE48" s="5">
        <v>0.13800000000000001</v>
      </c>
      <c r="CF48" s="5">
        <v>84.497</v>
      </c>
      <c r="CG48" s="5">
        <v>1.4999999999999999E-2</v>
      </c>
      <c r="CH48" s="5">
        <v>1</v>
      </c>
      <c r="CI48" s="5">
        <v>0</v>
      </c>
      <c r="CJ48" s="5">
        <v>0</v>
      </c>
      <c r="CK48" s="5">
        <v>0</v>
      </c>
      <c r="CL48" s="5">
        <v>0</v>
      </c>
      <c r="CM48" s="5">
        <v>0</v>
      </c>
      <c r="CN48" s="5">
        <v>0</v>
      </c>
      <c r="CO48" s="5">
        <v>0</v>
      </c>
      <c r="CP48" s="5">
        <v>0</v>
      </c>
      <c r="CQ48" s="5">
        <v>1.3480000000000001</v>
      </c>
      <c r="CR48" s="5">
        <v>0</v>
      </c>
      <c r="CS48" s="5">
        <v>5.37</v>
      </c>
      <c r="CT48" s="5">
        <v>4.8609999999999998</v>
      </c>
      <c r="CU48" s="5">
        <v>11.192</v>
      </c>
    </row>
    <row r="49" spans="1:99" x14ac:dyDescent="0.25">
      <c r="A49" s="5" t="s">
        <v>2355</v>
      </c>
      <c r="B49" s="5" t="s">
        <v>1203</v>
      </c>
      <c r="C49" s="5" t="s">
        <v>1203</v>
      </c>
      <c r="D49" s="5" t="s">
        <v>1204</v>
      </c>
      <c r="E49" s="5">
        <v>2024</v>
      </c>
      <c r="F49" s="5">
        <v>1.4999999999999999E-2</v>
      </c>
      <c r="G49" s="5">
        <v>5.5750000000000002</v>
      </c>
      <c r="H49" s="5">
        <v>1.3240000000000001</v>
      </c>
      <c r="I49" s="5">
        <v>0</v>
      </c>
      <c r="J49" s="5">
        <v>5.5750000000000002</v>
      </c>
      <c r="K49" s="5">
        <v>0</v>
      </c>
      <c r="L49" s="5">
        <v>1</v>
      </c>
      <c r="M49" s="5">
        <v>7.1239999999999997</v>
      </c>
      <c r="N49" s="5">
        <v>3.9710000000000001</v>
      </c>
      <c r="O49" s="5">
        <v>0</v>
      </c>
      <c r="P49" s="5">
        <v>7.1239999999999997</v>
      </c>
      <c r="Q49" s="5">
        <v>0</v>
      </c>
      <c r="R49" s="5">
        <v>1</v>
      </c>
      <c r="S49" s="5">
        <v>12.193</v>
      </c>
      <c r="T49" s="5">
        <v>7.9420000000000002</v>
      </c>
      <c r="U49" s="5">
        <v>2.5000000000000001E-2</v>
      </c>
      <c r="V49" s="5">
        <v>12.375999999999999</v>
      </c>
      <c r="W49" s="5">
        <v>1.4999999999999999E-2</v>
      </c>
      <c r="X49" s="5">
        <v>1</v>
      </c>
      <c r="Y49" s="5">
        <v>6.8529999999999998</v>
      </c>
      <c r="Z49" s="5">
        <v>0.92200000000000004</v>
      </c>
      <c r="AA49" s="5">
        <v>-4.3949999999999996</v>
      </c>
      <c r="AB49" s="5">
        <v>2.4580000000000002</v>
      </c>
      <c r="AC49" s="5">
        <v>0</v>
      </c>
      <c r="AD49" s="5">
        <v>0</v>
      </c>
      <c r="AE49" s="5">
        <v>8.1760000000000002</v>
      </c>
      <c r="AF49" s="5">
        <v>1.915</v>
      </c>
      <c r="AG49" s="5">
        <v>-5.7190000000000003</v>
      </c>
      <c r="AH49" s="5">
        <v>2.4580000000000002</v>
      </c>
      <c r="AI49" s="5">
        <v>0</v>
      </c>
      <c r="AJ49" s="5">
        <v>0</v>
      </c>
      <c r="AK49" s="5">
        <v>16.117999999999999</v>
      </c>
      <c r="AL49" s="5">
        <v>8.66</v>
      </c>
      <c r="AM49" s="5">
        <v>-5.7430000000000003</v>
      </c>
      <c r="AN49" s="5">
        <v>10.375</v>
      </c>
      <c r="AO49" s="5">
        <v>0</v>
      </c>
      <c r="AP49" s="5">
        <v>0</v>
      </c>
      <c r="AQ49" s="5">
        <v>0.75600000000000001</v>
      </c>
      <c r="AR49" s="5">
        <v>0.13200000000000001</v>
      </c>
      <c r="AS49" s="5">
        <v>0.70599999999999996</v>
      </c>
      <c r="AT49" s="5">
        <v>1.462</v>
      </c>
      <c r="AU49" s="5">
        <v>0</v>
      </c>
      <c r="AV49" s="5">
        <v>1</v>
      </c>
      <c r="AW49" s="5">
        <v>0.65500000000000003</v>
      </c>
      <c r="AX49" s="5">
        <v>0.13200000000000001</v>
      </c>
      <c r="AY49" s="5">
        <v>0.66600000000000004</v>
      </c>
      <c r="AZ49" s="5">
        <v>1.341</v>
      </c>
      <c r="BA49" s="5">
        <v>1.4999999999999999E-2</v>
      </c>
      <c r="BB49" s="5">
        <v>1</v>
      </c>
      <c r="BC49" s="5">
        <v>0.53400000000000003</v>
      </c>
      <c r="BD49" s="5">
        <v>0.13200000000000001</v>
      </c>
      <c r="BE49" s="5">
        <v>1E-3</v>
      </c>
      <c r="BF49" s="5">
        <v>0.54200000000000004</v>
      </c>
      <c r="BG49" s="5">
        <v>1.4999999999999999E-2</v>
      </c>
      <c r="BH49" s="5">
        <v>1</v>
      </c>
      <c r="BI49" s="5">
        <v>0.56799999999999995</v>
      </c>
      <c r="BJ49" s="5">
        <v>0.13200000000000001</v>
      </c>
      <c r="BK49" s="5">
        <v>0.52500000000000002</v>
      </c>
      <c r="BL49" s="5">
        <v>1.109</v>
      </c>
      <c r="BM49" s="5">
        <v>1.4999999999999999E-2</v>
      </c>
      <c r="BN49" s="5">
        <v>1</v>
      </c>
      <c r="BO49" s="5">
        <v>0</v>
      </c>
      <c r="BP49" s="5">
        <v>0</v>
      </c>
      <c r="BQ49" s="5">
        <v>0.318</v>
      </c>
      <c r="BR49" s="5">
        <v>0</v>
      </c>
      <c r="BS49" s="5">
        <v>0.83299999999999996</v>
      </c>
      <c r="BT49" s="5">
        <v>0</v>
      </c>
      <c r="BU49" s="5">
        <v>0</v>
      </c>
      <c r="BV49" s="5">
        <v>0.27500000000000002</v>
      </c>
      <c r="BW49" s="5">
        <v>1.4999999999999999E-2</v>
      </c>
      <c r="BX49" s="5">
        <v>0.83299999999999996</v>
      </c>
      <c r="BY49" s="5">
        <v>13.646000000000001</v>
      </c>
      <c r="BZ49" s="5">
        <v>0</v>
      </c>
      <c r="CA49" s="5">
        <v>13.646000000000001</v>
      </c>
      <c r="CB49" s="5">
        <v>0</v>
      </c>
      <c r="CC49" s="5">
        <v>82.587999999999994</v>
      </c>
      <c r="CD49" s="5">
        <v>7.95</v>
      </c>
      <c r="CE49" s="5">
        <v>0.16900000000000001</v>
      </c>
      <c r="CF49" s="5">
        <v>83.826999999999998</v>
      </c>
      <c r="CG49" s="5">
        <v>1.4999999999999999E-2</v>
      </c>
      <c r="CH49" s="5">
        <v>1</v>
      </c>
      <c r="CI49" s="5">
        <v>0</v>
      </c>
      <c r="CJ49" s="5">
        <v>0</v>
      </c>
      <c r="CK49" s="5">
        <v>0</v>
      </c>
      <c r="CL49" s="5">
        <v>0</v>
      </c>
      <c r="CM49" s="5">
        <v>0</v>
      </c>
      <c r="CN49" s="5">
        <v>0</v>
      </c>
      <c r="CO49" s="5">
        <v>0</v>
      </c>
      <c r="CP49" s="5">
        <v>0</v>
      </c>
      <c r="CQ49" s="5">
        <v>1.387</v>
      </c>
      <c r="CR49" s="5">
        <v>0</v>
      </c>
      <c r="CS49" s="5">
        <v>5.5289999999999999</v>
      </c>
      <c r="CT49" s="5">
        <v>4.2510000000000003</v>
      </c>
      <c r="CU49" s="5">
        <v>10.122999999999999</v>
      </c>
    </row>
    <row r="50" spans="1:99" x14ac:dyDescent="0.25">
      <c r="A50" s="5" t="s">
        <v>2356</v>
      </c>
      <c r="B50" s="5" t="s">
        <v>1243</v>
      </c>
      <c r="C50" s="5" t="s">
        <v>1243</v>
      </c>
      <c r="D50" s="5" t="s">
        <v>1244</v>
      </c>
      <c r="E50" s="5">
        <v>2021</v>
      </c>
      <c r="F50" s="5">
        <v>0.1</v>
      </c>
      <c r="G50" s="5">
        <v>1.895</v>
      </c>
      <c r="H50" s="5">
        <v>0.57599999999999996</v>
      </c>
      <c r="I50" s="5">
        <v>0</v>
      </c>
      <c r="J50" s="5">
        <v>1.895</v>
      </c>
      <c r="K50" s="5">
        <v>0</v>
      </c>
      <c r="L50" s="5">
        <v>1</v>
      </c>
      <c r="M50" s="5">
        <v>3.0470000000000002</v>
      </c>
      <c r="N50" s="5">
        <v>1.728</v>
      </c>
      <c r="O50" s="5">
        <v>0</v>
      </c>
      <c r="P50" s="5">
        <v>3.0470000000000002</v>
      </c>
      <c r="Q50" s="5">
        <v>0</v>
      </c>
      <c r="R50" s="5">
        <v>1</v>
      </c>
      <c r="S50" s="5">
        <v>4.774</v>
      </c>
      <c r="T50" s="5">
        <v>3.4550000000000001</v>
      </c>
      <c r="U50" s="5">
        <v>0</v>
      </c>
      <c r="V50" s="5">
        <v>5.2519999999999998</v>
      </c>
      <c r="W50" s="5">
        <v>0.1</v>
      </c>
      <c r="X50" s="5">
        <v>1</v>
      </c>
      <c r="Y50" s="5">
        <v>7.3230000000000004</v>
      </c>
      <c r="Z50" s="5">
        <v>0.64100000000000001</v>
      </c>
      <c r="AA50" s="5">
        <v>0</v>
      </c>
      <c r="AB50" s="5">
        <v>7.3230000000000004</v>
      </c>
      <c r="AC50" s="5">
        <v>0</v>
      </c>
      <c r="AD50" s="5">
        <v>1</v>
      </c>
      <c r="AE50" s="5">
        <v>8.4659999999999993</v>
      </c>
      <c r="AF50" s="5">
        <v>1.2829999999999999</v>
      </c>
      <c r="AG50" s="5">
        <v>0</v>
      </c>
      <c r="AH50" s="5">
        <v>8.4659999999999993</v>
      </c>
      <c r="AI50" s="5">
        <v>0</v>
      </c>
      <c r="AJ50" s="5">
        <v>1</v>
      </c>
      <c r="AK50" s="5">
        <v>15.326000000000001</v>
      </c>
      <c r="AL50" s="5">
        <v>5.1319999999999997</v>
      </c>
      <c r="AM50" s="5">
        <v>-0.26500000000000001</v>
      </c>
      <c r="AN50" s="5">
        <v>16.568000000000001</v>
      </c>
      <c r="AO50" s="5">
        <v>0.1</v>
      </c>
      <c r="AP50" s="5">
        <v>1</v>
      </c>
      <c r="AQ50" s="5">
        <v>0.621</v>
      </c>
      <c r="AR50" s="5">
        <v>0.114</v>
      </c>
      <c r="AS50" s="5">
        <v>0.39600000000000002</v>
      </c>
      <c r="AT50" s="5">
        <v>1.119</v>
      </c>
      <c r="AU50" s="5">
        <v>0.1</v>
      </c>
      <c r="AV50" s="5">
        <v>1</v>
      </c>
      <c r="AW50" s="5">
        <v>0.59299999999999997</v>
      </c>
      <c r="AX50" s="5">
        <v>0.114</v>
      </c>
      <c r="AY50" s="5">
        <v>0.38200000000000001</v>
      </c>
      <c r="AZ50" s="5">
        <v>1.073</v>
      </c>
      <c r="BA50" s="5">
        <v>0.1</v>
      </c>
      <c r="BB50" s="5">
        <v>1</v>
      </c>
      <c r="BC50" s="5">
        <v>0.44</v>
      </c>
      <c r="BD50" s="5">
        <v>0.114</v>
      </c>
      <c r="BE50" s="5">
        <v>0.13100000000000001</v>
      </c>
      <c r="BF50" s="5">
        <v>0.628</v>
      </c>
      <c r="BG50" s="5">
        <v>0.1</v>
      </c>
      <c r="BH50" s="5">
        <v>1</v>
      </c>
      <c r="BI50" s="5">
        <v>0.56000000000000005</v>
      </c>
      <c r="BJ50" s="5">
        <v>0.114</v>
      </c>
      <c r="BK50" s="5">
        <v>2.7E-2</v>
      </c>
      <c r="BL50" s="5">
        <v>0.64600000000000002</v>
      </c>
      <c r="BM50" s="5">
        <v>0.1</v>
      </c>
      <c r="BN50" s="5">
        <v>1</v>
      </c>
      <c r="BO50" s="5">
        <v>0</v>
      </c>
      <c r="BP50" s="5">
        <v>0</v>
      </c>
      <c r="BQ50" s="5">
        <v>0.16300000000000001</v>
      </c>
      <c r="BR50" s="5">
        <v>0</v>
      </c>
      <c r="BS50" s="5">
        <v>1</v>
      </c>
      <c r="BT50" s="5">
        <v>0</v>
      </c>
      <c r="BU50" s="5">
        <v>0</v>
      </c>
      <c r="BV50" s="5">
        <v>0.23599999999999999</v>
      </c>
      <c r="BW50" s="5">
        <v>0.1</v>
      </c>
      <c r="BX50" s="5">
        <v>1</v>
      </c>
      <c r="BY50" s="5">
        <v>11.787000000000001</v>
      </c>
      <c r="BZ50" s="5">
        <v>0</v>
      </c>
      <c r="CA50" s="5">
        <v>11.787000000000001</v>
      </c>
      <c r="CB50" s="5">
        <v>0</v>
      </c>
      <c r="CC50" s="5">
        <v>81.694999999999993</v>
      </c>
      <c r="CD50" s="5">
        <v>7.95</v>
      </c>
      <c r="CE50" s="5">
        <v>0</v>
      </c>
      <c r="CF50" s="5">
        <v>89.864999999999995</v>
      </c>
      <c r="CG50" s="5">
        <v>0.1</v>
      </c>
      <c r="CH50" s="5">
        <v>1</v>
      </c>
      <c r="CI50" s="5">
        <v>0</v>
      </c>
      <c r="CJ50" s="5">
        <v>0</v>
      </c>
      <c r="CK50" s="5">
        <v>0</v>
      </c>
      <c r="CL50" s="5">
        <v>1E-3</v>
      </c>
      <c r="CM50" s="5">
        <v>0</v>
      </c>
      <c r="CN50" s="5">
        <v>2.1000000000000001E-2</v>
      </c>
      <c r="CO50" s="5">
        <v>2.2109999999999999</v>
      </c>
      <c r="CP50" s="5">
        <v>0.99299999999999999</v>
      </c>
      <c r="CQ50" s="5">
        <v>1.296</v>
      </c>
      <c r="CR50" s="5">
        <v>0</v>
      </c>
      <c r="CS50" s="5">
        <v>4.0049999999999999</v>
      </c>
      <c r="CT50" s="5">
        <v>4.4660000000000002</v>
      </c>
      <c r="CU50" s="5">
        <v>6.18</v>
      </c>
    </row>
    <row r="51" spans="1:99" x14ac:dyDescent="0.25">
      <c r="A51" s="5" t="s">
        <v>2357</v>
      </c>
      <c r="B51" s="5" t="s">
        <v>1243</v>
      </c>
      <c r="C51" s="5" t="s">
        <v>1243</v>
      </c>
      <c r="D51" s="5" t="s">
        <v>1244</v>
      </c>
      <c r="E51" s="5">
        <v>2022</v>
      </c>
      <c r="F51" s="5">
        <v>0.1</v>
      </c>
      <c r="G51" s="5">
        <v>2.1070000000000002</v>
      </c>
      <c r="H51" s="5">
        <v>0.623</v>
      </c>
      <c r="I51" s="5">
        <v>0</v>
      </c>
      <c r="J51" s="5">
        <v>2.1070000000000002</v>
      </c>
      <c r="K51" s="5">
        <v>0</v>
      </c>
      <c r="L51" s="5">
        <v>1</v>
      </c>
      <c r="M51" s="5">
        <v>3.3540000000000001</v>
      </c>
      <c r="N51" s="5">
        <v>1.87</v>
      </c>
      <c r="O51" s="5">
        <v>0</v>
      </c>
      <c r="P51" s="5">
        <v>3.3540000000000001</v>
      </c>
      <c r="Q51" s="5">
        <v>0</v>
      </c>
      <c r="R51" s="5">
        <v>1</v>
      </c>
      <c r="S51" s="5">
        <v>5.2229999999999999</v>
      </c>
      <c r="T51" s="5">
        <v>3.74</v>
      </c>
      <c r="U51" s="5">
        <v>3.9E-2</v>
      </c>
      <c r="V51" s="5">
        <v>5.7460000000000004</v>
      </c>
      <c r="W51" s="5">
        <v>0.1</v>
      </c>
      <c r="X51" s="5">
        <v>1</v>
      </c>
      <c r="Y51" s="5">
        <v>12.903</v>
      </c>
      <c r="Z51" s="5">
        <v>0.67600000000000005</v>
      </c>
      <c r="AA51" s="5">
        <v>0</v>
      </c>
      <c r="AB51" s="5">
        <v>12.903</v>
      </c>
      <c r="AC51" s="5">
        <v>0</v>
      </c>
      <c r="AD51" s="5">
        <v>1</v>
      </c>
      <c r="AE51" s="5">
        <v>14.138</v>
      </c>
      <c r="AF51" s="5">
        <v>1.3520000000000001</v>
      </c>
      <c r="AG51" s="5">
        <v>0</v>
      </c>
      <c r="AH51" s="5">
        <v>14.138</v>
      </c>
      <c r="AI51" s="5">
        <v>0</v>
      </c>
      <c r="AJ51" s="5">
        <v>1</v>
      </c>
      <c r="AK51" s="5">
        <v>21.545999999999999</v>
      </c>
      <c r="AL51" s="5">
        <v>5.4080000000000004</v>
      </c>
      <c r="AM51" s="5">
        <v>2.5999999999999999E-2</v>
      </c>
      <c r="AN51" s="5">
        <v>23.555</v>
      </c>
      <c r="AO51" s="5">
        <v>0.1</v>
      </c>
      <c r="AP51" s="5">
        <v>1</v>
      </c>
      <c r="AQ51" s="5">
        <v>0.84699999999999998</v>
      </c>
      <c r="AR51" s="5">
        <v>0.123</v>
      </c>
      <c r="AS51" s="5">
        <v>0.30399999999999999</v>
      </c>
      <c r="AT51" s="5">
        <v>1.266</v>
      </c>
      <c r="AU51" s="5">
        <v>0.1</v>
      </c>
      <c r="AV51" s="5">
        <v>1</v>
      </c>
      <c r="AW51" s="5">
        <v>0.94699999999999995</v>
      </c>
      <c r="AX51" s="5">
        <v>0.123</v>
      </c>
      <c r="AY51" s="5">
        <v>0.34300000000000003</v>
      </c>
      <c r="AZ51" s="5">
        <v>1.419</v>
      </c>
      <c r="BA51" s="5">
        <v>0.1</v>
      </c>
      <c r="BB51" s="5">
        <v>1</v>
      </c>
      <c r="BC51" s="5">
        <v>0.58899999999999997</v>
      </c>
      <c r="BD51" s="5">
        <v>0.123</v>
      </c>
      <c r="BE51" s="5">
        <v>3.1E-2</v>
      </c>
      <c r="BF51" s="5">
        <v>0.68100000000000005</v>
      </c>
      <c r="BG51" s="5">
        <v>0.1</v>
      </c>
      <c r="BH51" s="5">
        <v>1</v>
      </c>
      <c r="BI51" s="5">
        <v>0.68899999999999995</v>
      </c>
      <c r="BJ51" s="5">
        <v>0.123</v>
      </c>
      <c r="BK51" s="5">
        <v>3.1E-2</v>
      </c>
      <c r="BL51" s="5">
        <v>0.78600000000000003</v>
      </c>
      <c r="BM51" s="5">
        <v>0.1</v>
      </c>
      <c r="BN51" s="5">
        <v>1</v>
      </c>
      <c r="BO51" s="5">
        <v>0</v>
      </c>
      <c r="BP51" s="5">
        <v>0</v>
      </c>
      <c r="BQ51" s="5">
        <v>0.27</v>
      </c>
      <c r="BR51" s="5">
        <v>0</v>
      </c>
      <c r="BS51" s="5">
        <v>1</v>
      </c>
      <c r="BT51" s="5">
        <v>0</v>
      </c>
      <c r="BU51" s="5">
        <v>0</v>
      </c>
      <c r="BV51" s="5">
        <v>0.23300000000000001</v>
      </c>
      <c r="BW51" s="5">
        <v>0.1</v>
      </c>
      <c r="BX51" s="5">
        <v>1</v>
      </c>
      <c r="BY51" s="5">
        <v>12.728999999999999</v>
      </c>
      <c r="BZ51" s="5">
        <v>0</v>
      </c>
      <c r="CA51" s="5">
        <v>12.728999999999999</v>
      </c>
      <c r="CB51" s="5">
        <v>0</v>
      </c>
      <c r="CC51" s="5">
        <v>102.477</v>
      </c>
      <c r="CD51" s="5">
        <v>7.95</v>
      </c>
      <c r="CE51" s="5">
        <v>0.75800000000000001</v>
      </c>
      <c r="CF51" s="5">
        <v>112.724</v>
      </c>
      <c r="CG51" s="5">
        <v>0.1</v>
      </c>
      <c r="CH51" s="5">
        <v>1</v>
      </c>
      <c r="CI51" s="5">
        <v>0</v>
      </c>
      <c r="CJ51" s="5">
        <v>0</v>
      </c>
      <c r="CK51" s="5">
        <v>0</v>
      </c>
      <c r="CL51" s="5">
        <v>1E-3</v>
      </c>
      <c r="CM51" s="5">
        <v>0</v>
      </c>
      <c r="CN51" s="5">
        <v>2.3E-2</v>
      </c>
      <c r="CO51" s="5">
        <v>2.3079999999999998</v>
      </c>
      <c r="CP51" s="5">
        <v>0.99</v>
      </c>
      <c r="CQ51" s="5">
        <v>1.399</v>
      </c>
      <c r="CR51" s="5">
        <v>0</v>
      </c>
      <c r="CS51" s="5">
        <v>4.3250000000000002</v>
      </c>
      <c r="CT51" s="5">
        <v>10.204000000000001</v>
      </c>
      <c r="CU51" s="5">
        <v>11.669</v>
      </c>
    </row>
    <row r="52" spans="1:99" x14ac:dyDescent="0.25">
      <c r="A52" s="5" t="s">
        <v>2358</v>
      </c>
      <c r="B52" s="5" t="s">
        <v>1243</v>
      </c>
      <c r="C52" s="5" t="s">
        <v>1243</v>
      </c>
      <c r="D52" s="5" t="s">
        <v>1244</v>
      </c>
      <c r="E52" s="5">
        <v>2023</v>
      </c>
      <c r="F52" s="5">
        <v>0.1</v>
      </c>
      <c r="G52" s="5">
        <v>2.1469999999999998</v>
      </c>
      <c r="H52" s="5">
        <v>0.64900000000000002</v>
      </c>
      <c r="I52" s="5">
        <v>0</v>
      </c>
      <c r="J52" s="5">
        <v>2.1469999999999998</v>
      </c>
      <c r="K52" s="5">
        <v>0</v>
      </c>
      <c r="L52" s="5">
        <v>1</v>
      </c>
      <c r="M52" s="5">
        <v>3.45</v>
      </c>
      <c r="N52" s="5">
        <v>1.948</v>
      </c>
      <c r="O52" s="5">
        <v>0</v>
      </c>
      <c r="P52" s="5">
        <v>3.45</v>
      </c>
      <c r="Q52" s="5">
        <v>0</v>
      </c>
      <c r="R52" s="5">
        <v>1</v>
      </c>
      <c r="S52" s="5">
        <v>5.3940000000000001</v>
      </c>
      <c r="T52" s="5">
        <v>3.8959999999999999</v>
      </c>
      <c r="U52" s="5">
        <v>0.06</v>
      </c>
      <c r="V52" s="5">
        <v>5.9340000000000002</v>
      </c>
      <c r="W52" s="5">
        <v>0.1</v>
      </c>
      <c r="X52" s="5">
        <v>1</v>
      </c>
      <c r="Y52" s="5">
        <v>8.8510000000000009</v>
      </c>
      <c r="Z52" s="5">
        <v>0.66100000000000003</v>
      </c>
      <c r="AA52" s="5">
        <v>0</v>
      </c>
      <c r="AB52" s="5">
        <v>8.8510000000000009</v>
      </c>
      <c r="AC52" s="5">
        <v>0</v>
      </c>
      <c r="AD52" s="5">
        <v>1</v>
      </c>
      <c r="AE52" s="5">
        <v>10.135999999999999</v>
      </c>
      <c r="AF52" s="5">
        <v>1.3220000000000001</v>
      </c>
      <c r="AG52" s="5">
        <v>0</v>
      </c>
      <c r="AH52" s="5">
        <v>10.135999999999999</v>
      </c>
      <c r="AI52" s="5">
        <v>0</v>
      </c>
      <c r="AJ52" s="5">
        <v>1</v>
      </c>
      <c r="AK52" s="5">
        <v>17.850000000000001</v>
      </c>
      <c r="AL52" s="5">
        <v>5.2889999999999997</v>
      </c>
      <c r="AM52" s="5">
        <v>0.19800000000000001</v>
      </c>
      <c r="AN52" s="5">
        <v>19.635000000000002</v>
      </c>
      <c r="AO52" s="5">
        <v>0.1</v>
      </c>
      <c r="AP52" s="5">
        <v>1</v>
      </c>
      <c r="AQ52" s="5">
        <v>0.749</v>
      </c>
      <c r="AR52" s="5">
        <v>0.129</v>
      </c>
      <c r="AS52" s="5">
        <v>0.36499999999999999</v>
      </c>
      <c r="AT52" s="5">
        <v>1.2250000000000001</v>
      </c>
      <c r="AU52" s="5">
        <v>0.1</v>
      </c>
      <c r="AV52" s="5">
        <v>1</v>
      </c>
      <c r="AW52" s="5">
        <v>0.78300000000000003</v>
      </c>
      <c r="AX52" s="5">
        <v>0.129</v>
      </c>
      <c r="AY52" s="5">
        <v>0.4</v>
      </c>
      <c r="AZ52" s="5">
        <v>1.3009999999999999</v>
      </c>
      <c r="BA52" s="5">
        <v>0.1</v>
      </c>
      <c r="BB52" s="5">
        <v>1</v>
      </c>
      <c r="BC52" s="5">
        <v>0.52700000000000002</v>
      </c>
      <c r="BD52" s="5">
        <v>0.129</v>
      </c>
      <c r="BE52" s="5">
        <v>5.8000000000000003E-2</v>
      </c>
      <c r="BF52" s="5">
        <v>0.64400000000000002</v>
      </c>
      <c r="BG52" s="5">
        <v>0.1</v>
      </c>
      <c r="BH52" s="5">
        <v>1</v>
      </c>
      <c r="BI52" s="5">
        <v>0.64</v>
      </c>
      <c r="BJ52" s="5">
        <v>0.129</v>
      </c>
      <c r="BK52" s="5">
        <v>3.1E-2</v>
      </c>
      <c r="BL52" s="5">
        <v>0.73</v>
      </c>
      <c r="BM52" s="5">
        <v>0.1</v>
      </c>
      <c r="BN52" s="5">
        <v>1</v>
      </c>
      <c r="BO52" s="5">
        <v>0</v>
      </c>
      <c r="BP52" s="5">
        <v>0</v>
      </c>
      <c r="BQ52" s="5">
        <v>0.22800000000000001</v>
      </c>
      <c r="BR52" s="5">
        <v>0</v>
      </c>
      <c r="BS52" s="5">
        <v>1</v>
      </c>
      <c r="BT52" s="5">
        <v>0</v>
      </c>
      <c r="BU52" s="5">
        <v>0</v>
      </c>
      <c r="BV52" s="5">
        <v>0.255</v>
      </c>
      <c r="BW52" s="5">
        <v>0.1</v>
      </c>
      <c r="BX52" s="5">
        <v>1</v>
      </c>
      <c r="BY52" s="5">
        <v>13.254</v>
      </c>
      <c r="BZ52" s="5">
        <v>0</v>
      </c>
      <c r="CA52" s="5">
        <v>13.254</v>
      </c>
      <c r="CB52" s="5">
        <v>0</v>
      </c>
      <c r="CC52" s="5">
        <v>87.078999999999994</v>
      </c>
      <c r="CD52" s="5">
        <v>7.95</v>
      </c>
      <c r="CE52" s="5">
        <v>0.96399999999999997</v>
      </c>
      <c r="CF52" s="5">
        <v>95.787000000000006</v>
      </c>
      <c r="CG52" s="5">
        <v>0.1</v>
      </c>
      <c r="CH52" s="5">
        <v>1</v>
      </c>
      <c r="CI52" s="5">
        <v>0</v>
      </c>
      <c r="CJ52" s="5">
        <v>0</v>
      </c>
      <c r="CK52" s="5">
        <v>0</v>
      </c>
      <c r="CL52" s="5">
        <v>1E-3</v>
      </c>
      <c r="CM52" s="5">
        <v>0</v>
      </c>
      <c r="CN52" s="5">
        <v>2.4E-2</v>
      </c>
      <c r="CO52" s="5">
        <v>2.1680000000000001</v>
      </c>
      <c r="CP52" s="5">
        <v>0.99</v>
      </c>
      <c r="CQ52" s="5">
        <v>1.4570000000000001</v>
      </c>
      <c r="CR52" s="5">
        <v>0</v>
      </c>
      <c r="CS52" s="5">
        <v>4.5039999999999996</v>
      </c>
      <c r="CT52" s="5">
        <v>5.4870000000000001</v>
      </c>
      <c r="CU52" s="5">
        <v>7.5650000000000004</v>
      </c>
    </row>
    <row r="53" spans="1:99" x14ac:dyDescent="0.25">
      <c r="A53" s="5" t="s">
        <v>2359</v>
      </c>
      <c r="B53" s="5" t="s">
        <v>1243</v>
      </c>
      <c r="C53" s="5" t="s">
        <v>1243</v>
      </c>
      <c r="D53" s="5" t="s">
        <v>1244</v>
      </c>
      <c r="E53" s="5">
        <v>2024</v>
      </c>
      <c r="F53" s="5">
        <v>0.1</v>
      </c>
      <c r="G53" s="5">
        <v>2.1989999999999998</v>
      </c>
      <c r="H53" s="5">
        <v>0.66900000000000004</v>
      </c>
      <c r="I53" s="5">
        <v>2.262</v>
      </c>
      <c r="J53" s="5">
        <v>4.4610000000000003</v>
      </c>
      <c r="K53" s="5">
        <v>0</v>
      </c>
      <c r="L53" s="5">
        <v>1</v>
      </c>
      <c r="M53" s="5">
        <v>3.54</v>
      </c>
      <c r="N53" s="5">
        <v>2.0059999999999998</v>
      </c>
      <c r="O53" s="5">
        <v>2.2370000000000001</v>
      </c>
      <c r="P53" s="5">
        <v>5.7770000000000001</v>
      </c>
      <c r="Q53" s="5">
        <v>0</v>
      </c>
      <c r="R53" s="5">
        <v>1</v>
      </c>
      <c r="S53" s="5">
        <v>5.5419999999999998</v>
      </c>
      <c r="T53" s="5">
        <v>4.0110000000000001</v>
      </c>
      <c r="U53" s="5">
        <v>7.4999999999999997E-2</v>
      </c>
      <c r="V53" s="5">
        <v>6.0960000000000001</v>
      </c>
      <c r="W53" s="5">
        <v>0.1</v>
      </c>
      <c r="X53" s="5">
        <v>1</v>
      </c>
      <c r="Y53" s="5">
        <v>8.6039999999999992</v>
      </c>
      <c r="Z53" s="5">
        <v>0.68100000000000005</v>
      </c>
      <c r="AA53" s="5">
        <v>1.31</v>
      </c>
      <c r="AB53" s="5">
        <v>9.9139999999999997</v>
      </c>
      <c r="AC53" s="5">
        <v>0</v>
      </c>
      <c r="AD53" s="5">
        <v>1</v>
      </c>
      <c r="AE53" s="5">
        <v>9.9280000000000008</v>
      </c>
      <c r="AF53" s="5">
        <v>1.361</v>
      </c>
      <c r="AG53" s="5">
        <v>1.31</v>
      </c>
      <c r="AH53" s="5">
        <v>11.238</v>
      </c>
      <c r="AI53" s="5">
        <v>0</v>
      </c>
      <c r="AJ53" s="5">
        <v>1</v>
      </c>
      <c r="AK53" s="5">
        <v>17.87</v>
      </c>
      <c r="AL53" s="5">
        <v>5.4450000000000003</v>
      </c>
      <c r="AM53" s="5">
        <v>0.28599999999999998</v>
      </c>
      <c r="AN53" s="5">
        <v>19.702999999999999</v>
      </c>
      <c r="AO53" s="5">
        <v>0.1</v>
      </c>
      <c r="AP53" s="5">
        <v>1</v>
      </c>
      <c r="AQ53" s="5">
        <v>0.72</v>
      </c>
      <c r="AR53" s="5">
        <v>0.13200000000000001</v>
      </c>
      <c r="AS53" s="5">
        <v>0.36499999999999999</v>
      </c>
      <c r="AT53" s="5">
        <v>1.194</v>
      </c>
      <c r="AU53" s="5">
        <v>0.1</v>
      </c>
      <c r="AV53" s="5">
        <v>1</v>
      </c>
      <c r="AW53" s="5">
        <v>0.73399999999999999</v>
      </c>
      <c r="AX53" s="5">
        <v>0.13200000000000001</v>
      </c>
      <c r="AY53" s="5">
        <v>0.36799999999999999</v>
      </c>
      <c r="AZ53" s="5">
        <v>1.2110000000000001</v>
      </c>
      <c r="BA53" s="5">
        <v>0.1</v>
      </c>
      <c r="BB53" s="5">
        <v>1</v>
      </c>
      <c r="BC53" s="5">
        <v>0.51</v>
      </c>
      <c r="BD53" s="5">
        <v>0.13200000000000001</v>
      </c>
      <c r="BE53" s="5">
        <v>5.3999999999999999E-2</v>
      </c>
      <c r="BF53" s="5">
        <v>0.621</v>
      </c>
      <c r="BG53" s="5">
        <v>0.1</v>
      </c>
      <c r="BH53" s="5">
        <v>1</v>
      </c>
      <c r="BI53" s="5">
        <v>0.65200000000000002</v>
      </c>
      <c r="BJ53" s="5">
        <v>0.13200000000000001</v>
      </c>
      <c r="BK53" s="5">
        <v>9.1999999999999998E-2</v>
      </c>
      <c r="BL53" s="5">
        <v>0.80800000000000005</v>
      </c>
      <c r="BM53" s="5">
        <v>0.1</v>
      </c>
      <c r="BN53" s="5">
        <v>1</v>
      </c>
      <c r="BO53" s="5">
        <v>0</v>
      </c>
      <c r="BP53" s="5">
        <v>0</v>
      </c>
      <c r="BQ53" s="5">
        <v>0.23499999999999999</v>
      </c>
      <c r="BR53" s="5">
        <v>0</v>
      </c>
      <c r="BS53" s="5">
        <v>1</v>
      </c>
      <c r="BT53" s="5">
        <v>0</v>
      </c>
      <c r="BU53" s="5">
        <v>0</v>
      </c>
      <c r="BV53" s="5">
        <v>0.25700000000000001</v>
      </c>
      <c r="BW53" s="5">
        <v>0.1</v>
      </c>
      <c r="BX53" s="5">
        <v>1</v>
      </c>
      <c r="BY53" s="5">
        <v>13.646000000000001</v>
      </c>
      <c r="BZ53" s="5">
        <v>0</v>
      </c>
      <c r="CA53" s="5">
        <v>13.646000000000001</v>
      </c>
      <c r="CB53" s="5">
        <v>0</v>
      </c>
      <c r="CC53" s="5">
        <v>86.385000000000005</v>
      </c>
      <c r="CD53" s="5">
        <v>7.95</v>
      </c>
      <c r="CE53" s="5">
        <v>12.349</v>
      </c>
      <c r="CF53" s="5">
        <v>107.149</v>
      </c>
      <c r="CG53" s="5">
        <v>0.1</v>
      </c>
      <c r="CH53" s="5">
        <v>1</v>
      </c>
      <c r="CI53" s="5">
        <v>0</v>
      </c>
      <c r="CJ53" s="5">
        <v>0</v>
      </c>
      <c r="CK53" s="5">
        <v>0</v>
      </c>
      <c r="CL53" s="5">
        <v>1E-3</v>
      </c>
      <c r="CM53" s="5">
        <v>0</v>
      </c>
      <c r="CN53" s="5">
        <v>2.5000000000000001E-2</v>
      </c>
      <c r="CO53" s="5">
        <v>2.0369999999999999</v>
      </c>
      <c r="CP53" s="5">
        <v>0.99</v>
      </c>
      <c r="CQ53" s="5">
        <v>1.5</v>
      </c>
      <c r="CR53" s="5">
        <v>0</v>
      </c>
      <c r="CS53" s="5">
        <v>4.6369999999999996</v>
      </c>
      <c r="CT53" s="5">
        <v>4.5090000000000003</v>
      </c>
      <c r="CU53" s="5">
        <v>7.2809999999999997</v>
      </c>
    </row>
    <row r="54" spans="1:99" x14ac:dyDescent="0.25">
      <c r="A54" s="5" t="s">
        <v>2360</v>
      </c>
      <c r="B54" s="5" t="s">
        <v>1246</v>
      </c>
      <c r="C54" s="5" t="s">
        <v>1246</v>
      </c>
      <c r="D54" s="5" t="s">
        <v>1247</v>
      </c>
      <c r="E54" s="5">
        <v>2021</v>
      </c>
      <c r="F54" s="5">
        <v>0.2</v>
      </c>
      <c r="G54" s="5">
        <v>5.3259999999999996</v>
      </c>
      <c r="H54" s="5">
        <v>1.165</v>
      </c>
      <c r="I54" s="5">
        <v>1.8939999999999999</v>
      </c>
      <c r="J54" s="5">
        <v>7.22</v>
      </c>
      <c r="K54" s="5">
        <v>0</v>
      </c>
      <c r="L54" s="5">
        <v>1</v>
      </c>
      <c r="M54" s="5">
        <v>7.3049999999999997</v>
      </c>
      <c r="N54" s="5">
        <v>3.3109999999999999</v>
      </c>
      <c r="O54" s="5">
        <v>2.4590000000000001</v>
      </c>
      <c r="P54" s="5">
        <v>9.7650000000000006</v>
      </c>
      <c r="Q54" s="5">
        <v>0</v>
      </c>
      <c r="R54" s="5">
        <v>1</v>
      </c>
      <c r="S54" s="5">
        <v>11.27</v>
      </c>
      <c r="T54" s="5">
        <v>6.86</v>
      </c>
      <c r="U54" s="5">
        <v>2.5659999999999998</v>
      </c>
      <c r="V54" s="5">
        <v>16.603000000000002</v>
      </c>
      <c r="W54" s="5">
        <v>0.2</v>
      </c>
      <c r="X54" s="5">
        <v>1</v>
      </c>
      <c r="Y54" s="5">
        <v>19.207000000000001</v>
      </c>
      <c r="Z54" s="5">
        <v>2.1219999999999999</v>
      </c>
      <c r="AA54" s="5">
        <v>-5.1310000000000002</v>
      </c>
      <c r="AB54" s="5">
        <v>14.076000000000001</v>
      </c>
      <c r="AC54" s="5">
        <v>0</v>
      </c>
      <c r="AD54" s="5">
        <v>1</v>
      </c>
      <c r="AE54" s="5">
        <v>19.163</v>
      </c>
      <c r="AF54" s="5">
        <v>3.7709999999999999</v>
      </c>
      <c r="AG54" s="5">
        <v>-5.0869999999999997</v>
      </c>
      <c r="AH54" s="5">
        <v>14.076000000000001</v>
      </c>
      <c r="AI54" s="5">
        <v>0</v>
      </c>
      <c r="AJ54" s="5">
        <v>1</v>
      </c>
      <c r="AK54" s="5">
        <v>30.123000000000001</v>
      </c>
      <c r="AL54" s="5">
        <v>14.784000000000001</v>
      </c>
      <c r="AM54" s="5">
        <v>-11.904</v>
      </c>
      <c r="AN54" s="5">
        <v>21.861999999999998</v>
      </c>
      <c r="AO54" s="5">
        <v>0.2</v>
      </c>
      <c r="AP54" s="5">
        <v>1</v>
      </c>
      <c r="AQ54" s="5">
        <v>0.61899999999999999</v>
      </c>
      <c r="AR54" s="5">
        <v>0.114</v>
      </c>
      <c r="AS54" s="5">
        <v>0.64600000000000002</v>
      </c>
      <c r="AT54" s="5">
        <v>1.518</v>
      </c>
      <c r="AU54" s="5">
        <v>0.2</v>
      </c>
      <c r="AV54" s="5">
        <v>1</v>
      </c>
      <c r="AW54" s="5">
        <v>0.59899999999999998</v>
      </c>
      <c r="AX54" s="5">
        <v>0.114</v>
      </c>
      <c r="AY54" s="5">
        <v>0.62</v>
      </c>
      <c r="AZ54" s="5">
        <v>1.4630000000000001</v>
      </c>
      <c r="BA54" s="5">
        <v>0.2</v>
      </c>
      <c r="BB54" s="5">
        <v>1</v>
      </c>
      <c r="BC54" s="5">
        <v>0.439</v>
      </c>
      <c r="BD54" s="5">
        <v>0.114</v>
      </c>
      <c r="BE54" s="5">
        <v>0.35699999999999998</v>
      </c>
      <c r="BF54" s="5">
        <v>0.95499999999999996</v>
      </c>
      <c r="BG54" s="5">
        <v>0.2</v>
      </c>
      <c r="BH54" s="5">
        <v>1</v>
      </c>
      <c r="BI54" s="5">
        <v>0.505</v>
      </c>
      <c r="BJ54" s="5">
        <v>0.114</v>
      </c>
      <c r="BK54" s="5">
        <v>0.23499999999999999</v>
      </c>
      <c r="BL54" s="5">
        <v>0.88700000000000001</v>
      </c>
      <c r="BM54" s="5">
        <v>0.2</v>
      </c>
      <c r="BN54" s="5">
        <v>1</v>
      </c>
      <c r="BO54" s="5">
        <v>0</v>
      </c>
      <c r="BP54" s="5">
        <v>2.9000000000000001E-2</v>
      </c>
      <c r="BQ54" s="5">
        <v>0.128</v>
      </c>
      <c r="BR54" s="5">
        <v>0</v>
      </c>
      <c r="BS54" s="5">
        <v>1</v>
      </c>
      <c r="BT54" s="5">
        <v>0</v>
      </c>
      <c r="BU54" s="5">
        <v>5.3999999999999999E-2</v>
      </c>
      <c r="BV54" s="5">
        <v>0.26600000000000001</v>
      </c>
      <c r="BW54" s="5">
        <v>0.2</v>
      </c>
      <c r="BX54" s="5">
        <v>1</v>
      </c>
      <c r="BY54" s="5">
        <v>11.787000000000001</v>
      </c>
      <c r="BZ54" s="5">
        <v>0</v>
      </c>
      <c r="CA54" s="5">
        <v>11.787000000000001</v>
      </c>
      <c r="CB54" s="5">
        <v>0</v>
      </c>
      <c r="CC54" s="5">
        <v>78.125</v>
      </c>
      <c r="CD54" s="5">
        <v>7.95</v>
      </c>
      <c r="CE54" s="5">
        <v>47.305</v>
      </c>
      <c r="CF54" s="5">
        <v>150.51599999999999</v>
      </c>
      <c r="CG54" s="5">
        <v>0.2</v>
      </c>
      <c r="CH54" s="5">
        <v>1</v>
      </c>
      <c r="CI54" s="5">
        <v>0</v>
      </c>
      <c r="CJ54" s="5">
        <v>0</v>
      </c>
      <c r="CK54" s="5">
        <v>0</v>
      </c>
      <c r="CL54" s="5">
        <v>0</v>
      </c>
      <c r="CM54" s="5">
        <v>0</v>
      </c>
      <c r="CN54" s="5">
        <v>3.5000000000000003E-2</v>
      </c>
      <c r="CO54" s="5">
        <v>0</v>
      </c>
      <c r="CP54" s="5">
        <v>0</v>
      </c>
      <c r="CQ54" s="5">
        <v>1.198</v>
      </c>
      <c r="CR54" s="5">
        <v>0</v>
      </c>
      <c r="CS54" s="5">
        <v>5.1539999999999999</v>
      </c>
      <c r="CT54" s="5">
        <v>4.41</v>
      </c>
      <c r="CU54" s="5">
        <v>14.942</v>
      </c>
    </row>
    <row r="55" spans="1:99" x14ac:dyDescent="0.25">
      <c r="A55" s="5" t="s">
        <v>2361</v>
      </c>
      <c r="B55" s="5" t="s">
        <v>1246</v>
      </c>
      <c r="C55" s="5" t="s">
        <v>1246</v>
      </c>
      <c r="D55" s="5" t="s">
        <v>1247</v>
      </c>
      <c r="E55" s="5">
        <v>2022</v>
      </c>
      <c r="F55" s="5">
        <v>0.2</v>
      </c>
      <c r="G55" s="5">
        <v>9.8059999999999992</v>
      </c>
      <c r="H55" s="5">
        <v>1.5229999999999999</v>
      </c>
      <c r="I55" s="5">
        <v>8.1590000000000007</v>
      </c>
      <c r="J55" s="5">
        <v>17.965</v>
      </c>
      <c r="K55" s="5">
        <v>0</v>
      </c>
      <c r="L55" s="5">
        <v>1</v>
      </c>
      <c r="M55" s="5">
        <v>11.603999999999999</v>
      </c>
      <c r="N55" s="5">
        <v>4.7919999999999998</v>
      </c>
      <c r="O55" s="5">
        <v>9.0449999999999999</v>
      </c>
      <c r="P55" s="5">
        <v>20.649000000000001</v>
      </c>
      <c r="Q55" s="5">
        <v>0</v>
      </c>
      <c r="R55" s="5">
        <v>1</v>
      </c>
      <c r="S55" s="5">
        <v>13.25</v>
      </c>
      <c r="T55" s="5">
        <v>7.4080000000000004</v>
      </c>
      <c r="U55" s="5">
        <v>2.6880000000000002</v>
      </c>
      <c r="V55" s="5">
        <v>18.847000000000001</v>
      </c>
      <c r="W55" s="5">
        <v>0.2</v>
      </c>
      <c r="X55" s="5">
        <v>1</v>
      </c>
      <c r="Y55" s="5">
        <v>41.829000000000001</v>
      </c>
      <c r="Z55" s="5">
        <v>4.3879999999999999</v>
      </c>
      <c r="AA55" s="5">
        <v>-15.291</v>
      </c>
      <c r="AB55" s="5">
        <v>26.538</v>
      </c>
      <c r="AC55" s="5">
        <v>0</v>
      </c>
      <c r="AD55" s="5">
        <v>1</v>
      </c>
      <c r="AE55" s="5">
        <v>41.877000000000002</v>
      </c>
      <c r="AF55" s="5">
        <v>7.7629999999999999</v>
      </c>
      <c r="AG55" s="5">
        <v>-15.339</v>
      </c>
      <c r="AH55" s="5">
        <v>26.538</v>
      </c>
      <c r="AI55" s="5">
        <v>0</v>
      </c>
      <c r="AJ55" s="5">
        <v>1</v>
      </c>
      <c r="AK55" s="5">
        <v>53.384999999999998</v>
      </c>
      <c r="AL55" s="5">
        <v>25.492999999999999</v>
      </c>
      <c r="AM55" s="5">
        <v>-28.988</v>
      </c>
      <c r="AN55" s="5">
        <v>29.277000000000001</v>
      </c>
      <c r="AO55" s="5">
        <v>0.2</v>
      </c>
      <c r="AP55" s="5">
        <v>1</v>
      </c>
      <c r="AQ55" s="5">
        <v>0.86099999999999999</v>
      </c>
      <c r="AR55" s="5">
        <v>0.123</v>
      </c>
      <c r="AS55" s="5">
        <v>0.65500000000000003</v>
      </c>
      <c r="AT55" s="5">
        <v>1.819</v>
      </c>
      <c r="AU55" s="5">
        <v>0.2</v>
      </c>
      <c r="AV55" s="5">
        <v>1</v>
      </c>
      <c r="AW55" s="5">
        <v>0.98599999999999999</v>
      </c>
      <c r="AX55" s="5">
        <v>0.123</v>
      </c>
      <c r="AY55" s="5">
        <v>0.61099999999999999</v>
      </c>
      <c r="AZ55" s="5">
        <v>1.917</v>
      </c>
      <c r="BA55" s="5">
        <v>0.2</v>
      </c>
      <c r="BB55" s="5">
        <v>1</v>
      </c>
      <c r="BC55" s="5">
        <v>0.59799999999999998</v>
      </c>
      <c r="BD55" s="5">
        <v>0.123</v>
      </c>
      <c r="BE55" s="5">
        <v>0.436</v>
      </c>
      <c r="BF55" s="5">
        <v>1.2410000000000001</v>
      </c>
      <c r="BG55" s="5">
        <v>0.2</v>
      </c>
      <c r="BH55" s="5">
        <v>1</v>
      </c>
      <c r="BI55" s="5">
        <v>0.61199999999999999</v>
      </c>
      <c r="BJ55" s="5">
        <v>0.123</v>
      </c>
      <c r="BK55" s="5">
        <v>0.63300000000000001</v>
      </c>
      <c r="BL55" s="5">
        <v>1.494</v>
      </c>
      <c r="BM55" s="5">
        <v>0.2</v>
      </c>
      <c r="BN55" s="5">
        <v>1</v>
      </c>
      <c r="BO55" s="5">
        <v>0</v>
      </c>
      <c r="BP55" s="5">
        <v>0.01</v>
      </c>
      <c r="BQ55" s="5">
        <v>0.19500000000000001</v>
      </c>
      <c r="BR55" s="5">
        <v>0</v>
      </c>
      <c r="BS55" s="5">
        <v>1</v>
      </c>
      <c r="BT55" s="5">
        <v>0</v>
      </c>
      <c r="BU55" s="5">
        <v>8.9999999999999993E-3</v>
      </c>
      <c r="BV55" s="5">
        <v>0.24299999999999999</v>
      </c>
      <c r="BW55" s="5">
        <v>0.2</v>
      </c>
      <c r="BX55" s="5">
        <v>1</v>
      </c>
      <c r="BY55" s="5">
        <v>12.728999999999999</v>
      </c>
      <c r="BZ55" s="5">
        <v>0</v>
      </c>
      <c r="CA55" s="5">
        <v>12.728999999999999</v>
      </c>
      <c r="CB55" s="5">
        <v>0</v>
      </c>
      <c r="CC55" s="5">
        <v>97.9</v>
      </c>
      <c r="CD55" s="5">
        <v>7.95</v>
      </c>
      <c r="CE55" s="5">
        <v>133.88499999999999</v>
      </c>
      <c r="CF55" s="5">
        <v>278.142</v>
      </c>
      <c r="CG55" s="5">
        <v>0.2</v>
      </c>
      <c r="CH55" s="5">
        <v>1</v>
      </c>
      <c r="CI55" s="5">
        <v>0</v>
      </c>
      <c r="CJ55" s="5">
        <v>0</v>
      </c>
      <c r="CK55" s="5">
        <v>0</v>
      </c>
      <c r="CL55" s="5">
        <v>0</v>
      </c>
      <c r="CM55" s="5">
        <v>0</v>
      </c>
      <c r="CN55" s="5">
        <v>3.9E-2</v>
      </c>
      <c r="CO55" s="5">
        <v>0</v>
      </c>
      <c r="CP55" s="5">
        <v>0</v>
      </c>
      <c r="CQ55" s="5">
        <v>1.294</v>
      </c>
      <c r="CR55" s="5">
        <v>0</v>
      </c>
      <c r="CS55" s="5">
        <v>5.5659999999999998</v>
      </c>
      <c r="CT55" s="5">
        <v>5.8419999999999996</v>
      </c>
      <c r="CU55" s="5">
        <v>37.472999999999999</v>
      </c>
    </row>
    <row r="56" spans="1:99" x14ac:dyDescent="0.25">
      <c r="A56" s="5" t="s">
        <v>2362</v>
      </c>
      <c r="B56" s="5" t="s">
        <v>1246</v>
      </c>
      <c r="C56" s="5" t="s">
        <v>1246</v>
      </c>
      <c r="D56" s="5" t="s">
        <v>1247</v>
      </c>
      <c r="E56" s="5">
        <v>2023</v>
      </c>
      <c r="F56" s="5">
        <v>0.2</v>
      </c>
      <c r="G56" s="5">
        <v>12.441000000000001</v>
      </c>
      <c r="H56" s="5">
        <v>2.8340000000000001</v>
      </c>
      <c r="I56" s="5">
        <v>9.4559999999999995</v>
      </c>
      <c r="J56" s="5">
        <v>21.896999999999998</v>
      </c>
      <c r="K56" s="5">
        <v>0</v>
      </c>
      <c r="L56" s="5">
        <v>1</v>
      </c>
      <c r="M56" s="5">
        <v>10.478</v>
      </c>
      <c r="N56" s="5">
        <v>5.1970000000000001</v>
      </c>
      <c r="O56" s="5">
        <v>10.391999999999999</v>
      </c>
      <c r="P56" s="5">
        <v>20.869</v>
      </c>
      <c r="Q56" s="5">
        <v>0</v>
      </c>
      <c r="R56" s="5">
        <v>1</v>
      </c>
      <c r="S56" s="5">
        <v>11.18</v>
      </c>
      <c r="T56" s="5">
        <v>7.7140000000000004</v>
      </c>
      <c r="U56" s="5">
        <v>6.234</v>
      </c>
      <c r="V56" s="5">
        <v>20.443999999999999</v>
      </c>
      <c r="W56" s="5">
        <v>0.2</v>
      </c>
      <c r="X56" s="5">
        <v>1</v>
      </c>
      <c r="Y56" s="5">
        <v>17.013999999999999</v>
      </c>
      <c r="Z56" s="5">
        <v>1.9059999999999999</v>
      </c>
      <c r="AA56" s="5">
        <v>9.5589999999999993</v>
      </c>
      <c r="AB56" s="5">
        <v>26.573</v>
      </c>
      <c r="AC56" s="5">
        <v>0</v>
      </c>
      <c r="AD56" s="5">
        <v>1</v>
      </c>
      <c r="AE56" s="5">
        <v>17.113</v>
      </c>
      <c r="AF56" s="5">
        <v>3.4079999999999999</v>
      </c>
      <c r="AG56" s="5">
        <v>9.4600000000000009</v>
      </c>
      <c r="AH56" s="5">
        <v>26.573</v>
      </c>
      <c r="AI56" s="5">
        <v>0</v>
      </c>
      <c r="AJ56" s="5">
        <v>1</v>
      </c>
      <c r="AK56" s="5">
        <v>28.927</v>
      </c>
      <c r="AL56" s="5">
        <v>14.33</v>
      </c>
      <c r="AM56" s="5">
        <v>9.08</v>
      </c>
      <c r="AN56" s="5">
        <v>45.609000000000002</v>
      </c>
      <c r="AO56" s="5">
        <v>0.2</v>
      </c>
      <c r="AP56" s="5">
        <v>1</v>
      </c>
      <c r="AQ56" s="5">
        <v>0.76</v>
      </c>
      <c r="AR56" s="5">
        <v>0.129</v>
      </c>
      <c r="AS56" s="5">
        <v>0.67700000000000005</v>
      </c>
      <c r="AT56" s="5">
        <v>1.7250000000000001</v>
      </c>
      <c r="AU56" s="5">
        <v>0.2</v>
      </c>
      <c r="AV56" s="5">
        <v>1</v>
      </c>
      <c r="AW56" s="5">
        <v>0.81100000000000005</v>
      </c>
      <c r="AX56" s="5">
        <v>0.129</v>
      </c>
      <c r="AY56" s="5">
        <v>0.66800000000000004</v>
      </c>
      <c r="AZ56" s="5">
        <v>1.776</v>
      </c>
      <c r="BA56" s="5">
        <v>0.2</v>
      </c>
      <c r="BB56" s="5">
        <v>1</v>
      </c>
      <c r="BC56" s="5">
        <v>0.53500000000000003</v>
      </c>
      <c r="BD56" s="5">
        <v>0.129</v>
      </c>
      <c r="BE56" s="5">
        <v>0.505</v>
      </c>
      <c r="BF56" s="5">
        <v>1.248</v>
      </c>
      <c r="BG56" s="5">
        <v>0.2</v>
      </c>
      <c r="BH56" s="5">
        <v>1</v>
      </c>
      <c r="BI56" s="5">
        <v>0.57899999999999996</v>
      </c>
      <c r="BJ56" s="5">
        <v>0.129</v>
      </c>
      <c r="BK56" s="5">
        <v>0.51500000000000001</v>
      </c>
      <c r="BL56" s="5">
        <v>1.3129999999999999</v>
      </c>
      <c r="BM56" s="5">
        <v>0.2</v>
      </c>
      <c r="BN56" s="5">
        <v>1</v>
      </c>
      <c r="BO56" s="5">
        <v>0</v>
      </c>
      <c r="BP56" s="5">
        <v>5.0000000000000001E-3</v>
      </c>
      <c r="BQ56" s="5">
        <v>0.23799999999999999</v>
      </c>
      <c r="BR56" s="5">
        <v>0</v>
      </c>
      <c r="BS56" s="5">
        <v>1</v>
      </c>
      <c r="BT56" s="5">
        <v>0</v>
      </c>
      <c r="BU56" s="5">
        <v>-6.4000000000000001E-2</v>
      </c>
      <c r="BV56" s="5">
        <v>0.29199999999999998</v>
      </c>
      <c r="BW56" s="5">
        <v>0.2</v>
      </c>
      <c r="BX56" s="5">
        <v>1</v>
      </c>
      <c r="BY56" s="5">
        <v>13.254</v>
      </c>
      <c r="BZ56" s="5">
        <v>0</v>
      </c>
      <c r="CA56" s="5">
        <v>13.254</v>
      </c>
      <c r="CB56" s="5">
        <v>0</v>
      </c>
      <c r="CC56" s="5">
        <v>83.248000000000005</v>
      </c>
      <c r="CD56" s="5">
        <v>7.95</v>
      </c>
      <c r="CE56" s="5">
        <v>129.92400000000001</v>
      </c>
      <c r="CF56" s="5">
        <v>255.80699999999999</v>
      </c>
      <c r="CG56" s="5">
        <v>0.2</v>
      </c>
      <c r="CH56" s="5">
        <v>1</v>
      </c>
      <c r="CI56" s="5">
        <v>0</v>
      </c>
      <c r="CJ56" s="5">
        <v>0</v>
      </c>
      <c r="CK56" s="5">
        <v>0</v>
      </c>
      <c r="CL56" s="5">
        <v>0</v>
      </c>
      <c r="CM56" s="5">
        <v>0</v>
      </c>
      <c r="CN56" s="5">
        <v>3.7999999999999999E-2</v>
      </c>
      <c r="CO56" s="5">
        <v>0</v>
      </c>
      <c r="CP56" s="5">
        <v>0</v>
      </c>
      <c r="CQ56" s="5">
        <v>1.3480000000000001</v>
      </c>
      <c r="CR56" s="5">
        <v>0</v>
      </c>
      <c r="CS56" s="5">
        <v>5.7960000000000003</v>
      </c>
      <c r="CT56" s="5">
        <v>3.4660000000000002</v>
      </c>
      <c r="CU56" s="5">
        <v>12.608000000000001</v>
      </c>
    </row>
    <row r="57" spans="1:99" x14ac:dyDescent="0.25">
      <c r="A57" s="5" t="s">
        <v>2363</v>
      </c>
      <c r="B57" s="5" t="s">
        <v>1246</v>
      </c>
      <c r="C57" s="5" t="s">
        <v>1246</v>
      </c>
      <c r="D57" s="5" t="s">
        <v>1247</v>
      </c>
      <c r="E57" s="5">
        <v>2024</v>
      </c>
      <c r="F57" s="5">
        <v>0.2</v>
      </c>
      <c r="G57" s="5">
        <v>12.129</v>
      </c>
      <c r="H57" s="5">
        <v>3.073</v>
      </c>
      <c r="I57" s="5">
        <v>6.1970000000000001</v>
      </c>
      <c r="J57" s="5">
        <v>18.327000000000002</v>
      </c>
      <c r="K57" s="5">
        <v>0</v>
      </c>
      <c r="L57" s="5">
        <v>1</v>
      </c>
      <c r="M57" s="5">
        <v>19.922999999999998</v>
      </c>
      <c r="N57" s="5">
        <v>10.853</v>
      </c>
      <c r="O57" s="5">
        <v>6.9560000000000004</v>
      </c>
      <c r="P57" s="5">
        <v>26.879000000000001</v>
      </c>
      <c r="Q57" s="5">
        <v>0</v>
      </c>
      <c r="R57" s="5">
        <v>1</v>
      </c>
      <c r="S57" s="5">
        <v>10.968999999999999</v>
      </c>
      <c r="T57" s="5">
        <v>7.9420000000000002</v>
      </c>
      <c r="U57" s="5">
        <v>7.79</v>
      </c>
      <c r="V57" s="5">
        <v>21.913</v>
      </c>
      <c r="W57" s="5">
        <v>0.2</v>
      </c>
      <c r="X57" s="5">
        <v>1</v>
      </c>
      <c r="Y57" s="5">
        <v>15.792999999999999</v>
      </c>
      <c r="Z57" s="5">
        <v>1.994</v>
      </c>
      <c r="AA57" s="5">
        <v>5.1029999999999998</v>
      </c>
      <c r="AB57" s="5">
        <v>20.896000000000001</v>
      </c>
      <c r="AC57" s="5">
        <v>0</v>
      </c>
      <c r="AD57" s="5">
        <v>1</v>
      </c>
      <c r="AE57" s="5">
        <v>15.792999999999999</v>
      </c>
      <c r="AF57" s="5">
        <v>3.46</v>
      </c>
      <c r="AG57" s="5">
        <v>5.1029999999999998</v>
      </c>
      <c r="AH57" s="5">
        <v>20.896000000000001</v>
      </c>
      <c r="AI57" s="5">
        <v>0</v>
      </c>
      <c r="AJ57" s="5">
        <v>1</v>
      </c>
      <c r="AK57" s="5">
        <v>29.728000000000002</v>
      </c>
      <c r="AL57" s="5">
        <v>15.12</v>
      </c>
      <c r="AM57" s="5">
        <v>3.0510000000000002</v>
      </c>
      <c r="AN57" s="5">
        <v>39.334000000000003</v>
      </c>
      <c r="AO57" s="5">
        <v>0.2</v>
      </c>
      <c r="AP57" s="5">
        <v>1</v>
      </c>
      <c r="AQ57" s="5">
        <v>0.72399999999999998</v>
      </c>
      <c r="AR57" s="5">
        <v>0.13200000000000001</v>
      </c>
      <c r="AS57" s="5">
        <v>0.69</v>
      </c>
      <c r="AT57" s="5">
        <v>1.6970000000000001</v>
      </c>
      <c r="AU57" s="5">
        <v>0.2</v>
      </c>
      <c r="AV57" s="5">
        <v>1</v>
      </c>
      <c r="AW57" s="5">
        <v>0.75</v>
      </c>
      <c r="AX57" s="5">
        <v>0.13200000000000001</v>
      </c>
      <c r="AY57" s="5">
        <v>0.69</v>
      </c>
      <c r="AZ57" s="5">
        <v>1.7290000000000001</v>
      </c>
      <c r="BA57" s="5">
        <v>0.2</v>
      </c>
      <c r="BB57" s="5">
        <v>1</v>
      </c>
      <c r="BC57" s="5">
        <v>0.51300000000000001</v>
      </c>
      <c r="BD57" s="5">
        <v>0.13200000000000001</v>
      </c>
      <c r="BE57" s="5">
        <v>0.33200000000000002</v>
      </c>
      <c r="BF57" s="5">
        <v>1.0149999999999999</v>
      </c>
      <c r="BG57" s="5">
        <v>0.2</v>
      </c>
      <c r="BH57" s="5">
        <v>1</v>
      </c>
      <c r="BI57" s="5">
        <v>0.59099999999999997</v>
      </c>
      <c r="BJ57" s="5">
        <v>0.13200000000000001</v>
      </c>
      <c r="BK57" s="5">
        <v>0.29799999999999999</v>
      </c>
      <c r="BL57" s="5">
        <v>1.0669999999999999</v>
      </c>
      <c r="BM57" s="5">
        <v>0.2</v>
      </c>
      <c r="BN57" s="5">
        <v>1</v>
      </c>
      <c r="BO57" s="5">
        <v>0</v>
      </c>
      <c r="BP57" s="5">
        <v>4.0000000000000001E-3</v>
      </c>
      <c r="BQ57" s="5">
        <v>0.16700000000000001</v>
      </c>
      <c r="BR57" s="5">
        <v>0</v>
      </c>
      <c r="BS57" s="5">
        <v>1</v>
      </c>
      <c r="BT57" s="5">
        <v>0</v>
      </c>
      <c r="BU57" s="5">
        <v>-7.0999999999999994E-2</v>
      </c>
      <c r="BV57" s="5">
        <v>0.28000000000000003</v>
      </c>
      <c r="BW57" s="5">
        <v>0.2</v>
      </c>
      <c r="BX57" s="5">
        <v>1</v>
      </c>
      <c r="BY57" s="5">
        <v>13.646000000000001</v>
      </c>
      <c r="BZ57" s="5">
        <v>0</v>
      </c>
      <c r="CA57" s="5">
        <v>13.646000000000001</v>
      </c>
      <c r="CB57" s="5">
        <v>0</v>
      </c>
      <c r="CC57" s="5">
        <v>82.587999999999994</v>
      </c>
      <c r="CD57" s="5">
        <v>7.95</v>
      </c>
      <c r="CE57" s="5">
        <v>109.01</v>
      </c>
      <c r="CF57" s="5">
        <v>229.91800000000001</v>
      </c>
      <c r="CG57" s="5">
        <v>0.2</v>
      </c>
      <c r="CH57" s="5">
        <v>1</v>
      </c>
      <c r="CI57" s="5">
        <v>0</v>
      </c>
      <c r="CJ57" s="5">
        <v>0</v>
      </c>
      <c r="CK57" s="5">
        <v>0</v>
      </c>
      <c r="CL57" s="5">
        <v>0</v>
      </c>
      <c r="CM57" s="5">
        <v>0</v>
      </c>
      <c r="CN57" s="5">
        <v>3.7999999999999999E-2</v>
      </c>
      <c r="CO57" s="5">
        <v>0</v>
      </c>
      <c r="CP57" s="5">
        <v>0</v>
      </c>
      <c r="CQ57" s="5">
        <v>1.387</v>
      </c>
      <c r="CR57" s="5">
        <v>0</v>
      </c>
      <c r="CS57" s="5">
        <v>5.9669999999999996</v>
      </c>
      <c r="CT57" s="5">
        <v>3.0270000000000001</v>
      </c>
      <c r="CU57" s="5">
        <v>10.564</v>
      </c>
    </row>
    <row r="58" spans="1:99" x14ac:dyDescent="0.25">
      <c r="A58" s="5" t="s">
        <v>2364</v>
      </c>
      <c r="B58" s="5" t="s">
        <v>1249</v>
      </c>
      <c r="C58" s="5" t="s">
        <v>1249</v>
      </c>
      <c r="D58" s="5" t="s">
        <v>1250</v>
      </c>
      <c r="E58" s="5">
        <v>2021</v>
      </c>
      <c r="F58" s="5">
        <v>0.18</v>
      </c>
      <c r="G58" s="5">
        <v>5.5529999999999999</v>
      </c>
      <c r="H58" s="5">
        <v>1.143</v>
      </c>
      <c r="I58" s="5">
        <v>2.8000000000000001E-2</v>
      </c>
      <c r="J58" s="5">
        <v>5.5810000000000004</v>
      </c>
      <c r="K58" s="5">
        <v>0</v>
      </c>
      <c r="L58" s="5">
        <v>1</v>
      </c>
      <c r="M58" s="5">
        <v>7.9640000000000004</v>
      </c>
      <c r="N58" s="5">
        <v>3.43</v>
      </c>
      <c r="O58" s="5">
        <v>0.04</v>
      </c>
      <c r="P58" s="5">
        <v>8.0050000000000008</v>
      </c>
      <c r="Q58" s="5">
        <v>0</v>
      </c>
      <c r="R58" s="5">
        <v>1</v>
      </c>
      <c r="S58" s="5">
        <v>11.27</v>
      </c>
      <c r="T58" s="5">
        <v>6.86</v>
      </c>
      <c r="U58" s="5">
        <v>2.8000000000000001E-2</v>
      </c>
      <c r="V58" s="5">
        <v>13.331</v>
      </c>
      <c r="W58" s="5">
        <v>0.18</v>
      </c>
      <c r="X58" s="5">
        <v>1</v>
      </c>
      <c r="Y58" s="5">
        <v>4.2750000000000004</v>
      </c>
      <c r="Z58" s="5">
        <v>0.48499999999999999</v>
      </c>
      <c r="AA58" s="5">
        <v>-1.129</v>
      </c>
      <c r="AB58" s="5">
        <v>3.145</v>
      </c>
      <c r="AC58" s="5">
        <v>0</v>
      </c>
      <c r="AD58" s="5">
        <v>0</v>
      </c>
      <c r="AE58" s="5">
        <v>4.8460000000000001</v>
      </c>
      <c r="AF58" s="5">
        <v>0.97199999999999998</v>
      </c>
      <c r="AG58" s="5">
        <v>-1.7010000000000001</v>
      </c>
      <c r="AH58" s="5">
        <v>3.145</v>
      </c>
      <c r="AI58" s="5">
        <v>0</v>
      </c>
      <c r="AJ58" s="5">
        <v>0</v>
      </c>
      <c r="AK58" s="5">
        <v>8.2759999999999998</v>
      </c>
      <c r="AL58" s="5">
        <v>3.9860000000000002</v>
      </c>
      <c r="AM58" s="5">
        <v>-5.6109999999999998</v>
      </c>
      <c r="AN58" s="5">
        <v>3.145</v>
      </c>
      <c r="AO58" s="5">
        <v>0</v>
      </c>
      <c r="AP58" s="5">
        <v>0</v>
      </c>
      <c r="AQ58" s="5">
        <v>0.61899999999999999</v>
      </c>
      <c r="AR58" s="5">
        <v>0.114</v>
      </c>
      <c r="AS58" s="5">
        <v>-0.121</v>
      </c>
      <c r="AT58" s="5">
        <v>0.58799999999999997</v>
      </c>
      <c r="AU58" s="5">
        <v>0</v>
      </c>
      <c r="AV58" s="5">
        <v>0</v>
      </c>
      <c r="AW58" s="5">
        <v>0.59899999999999998</v>
      </c>
      <c r="AX58" s="5">
        <v>0.114</v>
      </c>
      <c r="AY58" s="5">
        <v>-0.23499999999999999</v>
      </c>
      <c r="AZ58" s="5">
        <v>0.42899999999999999</v>
      </c>
      <c r="BA58" s="5">
        <v>0</v>
      </c>
      <c r="BB58" s="5">
        <v>0</v>
      </c>
      <c r="BC58" s="5">
        <v>0.439</v>
      </c>
      <c r="BD58" s="5">
        <v>0.114</v>
      </c>
      <c r="BE58" s="5">
        <v>-0.113</v>
      </c>
      <c r="BF58" s="5">
        <v>0.32600000000000001</v>
      </c>
      <c r="BG58" s="5">
        <v>0</v>
      </c>
      <c r="BH58" s="5">
        <v>0</v>
      </c>
      <c r="BI58" s="5">
        <v>0.505</v>
      </c>
      <c r="BJ58" s="5">
        <v>0.114</v>
      </c>
      <c r="BK58" s="5">
        <v>0</v>
      </c>
      <c r="BL58" s="5">
        <v>0.59599999999999997</v>
      </c>
      <c r="BM58" s="5">
        <v>0.18</v>
      </c>
      <c r="BN58" s="5">
        <v>1</v>
      </c>
      <c r="BO58" s="5">
        <v>0</v>
      </c>
      <c r="BP58" s="5">
        <v>-6.4000000000000001E-2</v>
      </c>
      <c r="BQ58" s="5">
        <v>5.2999999999999999E-2</v>
      </c>
      <c r="BR58" s="5">
        <v>0</v>
      </c>
      <c r="BS58" s="5">
        <v>0.33300000000000002</v>
      </c>
      <c r="BT58" s="5">
        <v>0</v>
      </c>
      <c r="BU58" s="5">
        <v>-6.4000000000000001E-2</v>
      </c>
      <c r="BV58" s="5">
        <v>5.2999999999999999E-2</v>
      </c>
      <c r="BW58" s="5">
        <v>0</v>
      </c>
      <c r="BX58" s="5">
        <v>0.5</v>
      </c>
      <c r="BY58" s="5">
        <v>11.787000000000001</v>
      </c>
      <c r="BZ58" s="5">
        <v>0</v>
      </c>
      <c r="CA58" s="5">
        <v>11.787000000000001</v>
      </c>
      <c r="CB58" s="5">
        <v>0</v>
      </c>
      <c r="CC58" s="5">
        <v>78.125</v>
      </c>
      <c r="CD58" s="5">
        <v>7.95</v>
      </c>
      <c r="CE58" s="5">
        <v>0</v>
      </c>
      <c r="CF58" s="5">
        <v>92.188000000000002</v>
      </c>
      <c r="CG58" s="5">
        <v>0.18</v>
      </c>
      <c r="CH58" s="5">
        <v>1</v>
      </c>
      <c r="CI58" s="5">
        <v>0</v>
      </c>
      <c r="CJ58" s="5">
        <v>0</v>
      </c>
      <c r="CK58" s="5">
        <v>0</v>
      </c>
      <c r="CL58" s="5">
        <v>0</v>
      </c>
      <c r="CM58" s="5">
        <v>0</v>
      </c>
      <c r="CN58" s="5">
        <v>0.02</v>
      </c>
      <c r="CO58" s="5">
        <v>0.01</v>
      </c>
      <c r="CP58" s="5">
        <v>0</v>
      </c>
      <c r="CQ58" s="5">
        <v>1.198</v>
      </c>
      <c r="CR58" s="5">
        <v>1</v>
      </c>
      <c r="CS58" s="5">
        <v>3.7029999999999998</v>
      </c>
      <c r="CT58" s="5">
        <v>4.41</v>
      </c>
      <c r="CU58" s="5">
        <v>14.129</v>
      </c>
    </row>
    <row r="59" spans="1:99" x14ac:dyDescent="0.25">
      <c r="A59" s="5" t="s">
        <v>2365</v>
      </c>
      <c r="B59" s="5" t="s">
        <v>1249</v>
      </c>
      <c r="C59" s="5" t="s">
        <v>1249</v>
      </c>
      <c r="D59" s="5" t="s">
        <v>1250</v>
      </c>
      <c r="E59" s="5">
        <v>2022</v>
      </c>
      <c r="F59" s="5">
        <v>0.18</v>
      </c>
      <c r="G59" s="5">
        <v>7.077</v>
      </c>
      <c r="H59" s="5">
        <v>1.2350000000000001</v>
      </c>
      <c r="I59" s="5">
        <v>4.2999999999999997E-2</v>
      </c>
      <c r="J59" s="5">
        <v>7.12</v>
      </c>
      <c r="K59" s="5">
        <v>0</v>
      </c>
      <c r="L59" s="5">
        <v>1</v>
      </c>
      <c r="M59" s="5">
        <v>9.7829999999999995</v>
      </c>
      <c r="N59" s="5">
        <v>3.7040000000000002</v>
      </c>
      <c r="O59" s="5">
        <v>5.8000000000000003E-2</v>
      </c>
      <c r="P59" s="5">
        <v>9.84</v>
      </c>
      <c r="Q59" s="5">
        <v>0</v>
      </c>
      <c r="R59" s="5">
        <v>1</v>
      </c>
      <c r="S59" s="5">
        <v>13.25</v>
      </c>
      <c r="T59" s="5">
        <v>7.4080000000000004</v>
      </c>
      <c r="U59" s="5">
        <v>0.22</v>
      </c>
      <c r="V59" s="5">
        <v>15.686</v>
      </c>
      <c r="W59" s="5">
        <v>0.18</v>
      </c>
      <c r="X59" s="5">
        <v>1</v>
      </c>
      <c r="Y59" s="5">
        <v>4.5910000000000002</v>
      </c>
      <c r="Z59" s="5">
        <v>0.52100000000000002</v>
      </c>
      <c r="AA59" s="5">
        <v>-0.83299999999999996</v>
      </c>
      <c r="AB59" s="5">
        <v>3.758</v>
      </c>
      <c r="AC59" s="5">
        <v>0</v>
      </c>
      <c r="AD59" s="5">
        <v>0</v>
      </c>
      <c r="AE59" s="5">
        <v>5.2770000000000001</v>
      </c>
      <c r="AF59" s="5">
        <v>1.0580000000000001</v>
      </c>
      <c r="AG59" s="5">
        <v>-1.5189999999999999</v>
      </c>
      <c r="AH59" s="5">
        <v>3.758</v>
      </c>
      <c r="AI59" s="5">
        <v>0</v>
      </c>
      <c r="AJ59" s="5">
        <v>0</v>
      </c>
      <c r="AK59" s="5">
        <v>9.3940000000000001</v>
      </c>
      <c r="AL59" s="5">
        <v>4.524</v>
      </c>
      <c r="AM59" s="5">
        <v>-6.2089999999999996</v>
      </c>
      <c r="AN59" s="5">
        <v>3.758</v>
      </c>
      <c r="AO59" s="5">
        <v>0</v>
      </c>
      <c r="AP59" s="5">
        <v>0</v>
      </c>
      <c r="AQ59" s="5">
        <v>0.86099999999999999</v>
      </c>
      <c r="AR59" s="5">
        <v>0.123</v>
      </c>
      <c r="AS59" s="5">
        <v>-0.36299999999999999</v>
      </c>
      <c r="AT59" s="5">
        <v>0.58799999999999997</v>
      </c>
      <c r="AU59" s="5">
        <v>0</v>
      </c>
      <c r="AV59" s="5">
        <v>0</v>
      </c>
      <c r="AW59" s="5">
        <v>0.98599999999999999</v>
      </c>
      <c r="AX59" s="5">
        <v>0.123</v>
      </c>
      <c r="AY59" s="5">
        <v>-0.622</v>
      </c>
      <c r="AZ59" s="5">
        <v>0.43</v>
      </c>
      <c r="BA59" s="5">
        <v>0</v>
      </c>
      <c r="BB59" s="5">
        <v>0</v>
      </c>
      <c r="BC59" s="5">
        <v>0.59799999999999998</v>
      </c>
      <c r="BD59" s="5">
        <v>0.123</v>
      </c>
      <c r="BE59" s="5">
        <v>-0.122</v>
      </c>
      <c r="BF59" s="5">
        <v>0.47599999999999998</v>
      </c>
      <c r="BG59" s="5">
        <v>0</v>
      </c>
      <c r="BH59" s="5">
        <v>0</v>
      </c>
      <c r="BI59" s="5">
        <v>0.61199999999999999</v>
      </c>
      <c r="BJ59" s="5">
        <v>0.123</v>
      </c>
      <c r="BK59" s="5">
        <v>8.0000000000000002E-3</v>
      </c>
      <c r="BL59" s="5">
        <v>0.72299999999999998</v>
      </c>
      <c r="BM59" s="5">
        <v>0.18</v>
      </c>
      <c r="BN59" s="5">
        <v>1</v>
      </c>
      <c r="BO59" s="5">
        <v>0</v>
      </c>
      <c r="BP59" s="5">
        <v>-6.4000000000000001E-2</v>
      </c>
      <c r="BQ59" s="5">
        <v>6.5000000000000002E-2</v>
      </c>
      <c r="BR59" s="5">
        <v>0</v>
      </c>
      <c r="BS59" s="5">
        <v>0.33300000000000002</v>
      </c>
      <c r="BT59" s="5">
        <v>0</v>
      </c>
      <c r="BU59" s="5">
        <v>-6.4000000000000001E-2</v>
      </c>
      <c r="BV59" s="5">
        <v>4.7E-2</v>
      </c>
      <c r="BW59" s="5">
        <v>0</v>
      </c>
      <c r="BX59" s="5">
        <v>0.5</v>
      </c>
      <c r="BY59" s="5">
        <v>12.728999999999999</v>
      </c>
      <c r="BZ59" s="5">
        <v>0</v>
      </c>
      <c r="CA59" s="5">
        <v>12.728999999999999</v>
      </c>
      <c r="CB59" s="5">
        <v>0</v>
      </c>
      <c r="CC59" s="5">
        <v>97.9</v>
      </c>
      <c r="CD59" s="5">
        <v>7.95</v>
      </c>
      <c r="CE59" s="5">
        <v>1.304</v>
      </c>
      <c r="CF59" s="5">
        <v>115.52200000000001</v>
      </c>
      <c r="CG59" s="5">
        <v>0.18</v>
      </c>
      <c r="CH59" s="5">
        <v>1</v>
      </c>
      <c r="CI59" s="5">
        <v>0</v>
      </c>
      <c r="CJ59" s="5">
        <v>0</v>
      </c>
      <c r="CK59" s="5">
        <v>0</v>
      </c>
      <c r="CL59" s="5">
        <v>0</v>
      </c>
      <c r="CM59" s="5">
        <v>0</v>
      </c>
      <c r="CN59" s="5">
        <v>2.3E-2</v>
      </c>
      <c r="CO59" s="5">
        <v>1.0999999999999999E-2</v>
      </c>
      <c r="CP59" s="5">
        <v>0</v>
      </c>
      <c r="CQ59" s="5">
        <v>1.294</v>
      </c>
      <c r="CR59" s="5">
        <v>0.88900000000000001</v>
      </c>
      <c r="CS59" s="5">
        <v>3.9990000000000001</v>
      </c>
      <c r="CT59" s="5">
        <v>5.8419999999999996</v>
      </c>
      <c r="CU59" s="5">
        <v>28.059000000000001</v>
      </c>
    </row>
    <row r="60" spans="1:99" x14ac:dyDescent="0.25">
      <c r="A60" s="5" t="s">
        <v>2366</v>
      </c>
      <c r="B60" s="5" t="s">
        <v>1249</v>
      </c>
      <c r="C60" s="5" t="s">
        <v>1249</v>
      </c>
      <c r="D60" s="5" t="s">
        <v>1250</v>
      </c>
      <c r="E60" s="5">
        <v>2023</v>
      </c>
      <c r="F60" s="5">
        <v>0.18</v>
      </c>
      <c r="G60" s="5">
        <v>4.7519999999999998</v>
      </c>
      <c r="H60" s="5">
        <v>1.286</v>
      </c>
      <c r="I60" s="5">
        <v>2.7E-2</v>
      </c>
      <c r="J60" s="5">
        <v>4.7779999999999996</v>
      </c>
      <c r="K60" s="5">
        <v>0</v>
      </c>
      <c r="L60" s="5">
        <v>1</v>
      </c>
      <c r="M60" s="5">
        <v>7.8860000000000001</v>
      </c>
      <c r="N60" s="5">
        <v>3.8570000000000002</v>
      </c>
      <c r="O60" s="5">
        <v>0.04</v>
      </c>
      <c r="P60" s="5">
        <v>7.9260000000000002</v>
      </c>
      <c r="Q60" s="5">
        <v>0</v>
      </c>
      <c r="R60" s="5">
        <v>1</v>
      </c>
      <c r="S60" s="5">
        <v>11.18</v>
      </c>
      <c r="T60" s="5">
        <v>7.7140000000000004</v>
      </c>
      <c r="U60" s="5">
        <v>0.25</v>
      </c>
      <c r="V60" s="5">
        <v>13.224</v>
      </c>
      <c r="W60" s="5">
        <v>0.18</v>
      </c>
      <c r="X60" s="5">
        <v>1</v>
      </c>
      <c r="Y60" s="5">
        <v>4.6849999999999996</v>
      </c>
      <c r="Z60" s="5">
        <v>0.53200000000000003</v>
      </c>
      <c r="AA60" s="5">
        <v>-0.92700000000000005</v>
      </c>
      <c r="AB60" s="5">
        <v>3.758</v>
      </c>
      <c r="AC60" s="5">
        <v>0</v>
      </c>
      <c r="AD60" s="5">
        <v>0</v>
      </c>
      <c r="AE60" s="5">
        <v>5.4290000000000003</v>
      </c>
      <c r="AF60" s="5">
        <v>1.089</v>
      </c>
      <c r="AG60" s="5">
        <v>-1.671</v>
      </c>
      <c r="AH60" s="5">
        <v>3.758</v>
      </c>
      <c r="AI60" s="5">
        <v>0</v>
      </c>
      <c r="AJ60" s="5">
        <v>0</v>
      </c>
      <c r="AK60" s="5">
        <v>9.89</v>
      </c>
      <c r="AL60" s="5">
        <v>4.7629999999999999</v>
      </c>
      <c r="AM60" s="5">
        <v>-6.7050000000000001</v>
      </c>
      <c r="AN60" s="5">
        <v>3.758</v>
      </c>
      <c r="AO60" s="5">
        <v>0</v>
      </c>
      <c r="AP60" s="5">
        <v>0</v>
      </c>
      <c r="AQ60" s="5">
        <v>0.76</v>
      </c>
      <c r="AR60" s="5">
        <v>0.129</v>
      </c>
      <c r="AS60" s="5">
        <v>-0.26200000000000001</v>
      </c>
      <c r="AT60" s="5">
        <v>0.58799999999999997</v>
      </c>
      <c r="AU60" s="5">
        <v>0</v>
      </c>
      <c r="AV60" s="5">
        <v>0</v>
      </c>
      <c r="AW60" s="5">
        <v>0.81100000000000005</v>
      </c>
      <c r="AX60" s="5">
        <v>0.129</v>
      </c>
      <c r="AY60" s="5">
        <v>-0.44700000000000001</v>
      </c>
      <c r="AZ60" s="5">
        <v>0.43</v>
      </c>
      <c r="BA60" s="5">
        <v>0</v>
      </c>
      <c r="BB60" s="5">
        <v>0</v>
      </c>
      <c r="BC60" s="5">
        <v>0.53500000000000003</v>
      </c>
      <c r="BD60" s="5">
        <v>0.129</v>
      </c>
      <c r="BE60" s="5">
        <v>-0.127</v>
      </c>
      <c r="BF60" s="5">
        <v>0.40799999999999997</v>
      </c>
      <c r="BG60" s="5">
        <v>0</v>
      </c>
      <c r="BH60" s="5">
        <v>0</v>
      </c>
      <c r="BI60" s="5">
        <v>0.57899999999999996</v>
      </c>
      <c r="BJ60" s="5">
        <v>0.129</v>
      </c>
      <c r="BK60" s="5">
        <v>1.2E-2</v>
      </c>
      <c r="BL60" s="5">
        <v>0.68400000000000005</v>
      </c>
      <c r="BM60" s="5">
        <v>0.18</v>
      </c>
      <c r="BN60" s="5">
        <v>1</v>
      </c>
      <c r="BO60" s="5">
        <v>0</v>
      </c>
      <c r="BP60" s="5">
        <v>-6.4000000000000001E-2</v>
      </c>
      <c r="BQ60" s="5">
        <v>6.5000000000000002E-2</v>
      </c>
      <c r="BR60" s="5">
        <v>0</v>
      </c>
      <c r="BS60" s="5">
        <v>0.33300000000000002</v>
      </c>
      <c r="BT60" s="5">
        <v>0</v>
      </c>
      <c r="BU60" s="5">
        <v>-6.4000000000000001E-2</v>
      </c>
      <c r="BV60" s="5">
        <v>4.7E-2</v>
      </c>
      <c r="BW60" s="5">
        <v>0</v>
      </c>
      <c r="BX60" s="5">
        <v>0.5</v>
      </c>
      <c r="BY60" s="5">
        <v>13.254</v>
      </c>
      <c r="BZ60" s="5">
        <v>0</v>
      </c>
      <c r="CA60" s="5">
        <v>13.254</v>
      </c>
      <c r="CB60" s="5">
        <v>0</v>
      </c>
      <c r="CC60" s="5">
        <v>83.248000000000005</v>
      </c>
      <c r="CD60" s="5">
        <v>7.95</v>
      </c>
      <c r="CE60" s="5">
        <v>1.659</v>
      </c>
      <c r="CF60" s="5">
        <v>98.233000000000004</v>
      </c>
      <c r="CG60" s="5">
        <v>0.18</v>
      </c>
      <c r="CH60" s="5">
        <v>1</v>
      </c>
      <c r="CI60" s="5">
        <v>0</v>
      </c>
      <c r="CJ60" s="5">
        <v>0</v>
      </c>
      <c r="CK60" s="5">
        <v>0</v>
      </c>
      <c r="CL60" s="5">
        <v>0</v>
      </c>
      <c r="CM60" s="5">
        <v>0</v>
      </c>
      <c r="CN60" s="5">
        <v>2.5000000000000001E-2</v>
      </c>
      <c r="CO60" s="5">
        <v>0.01</v>
      </c>
      <c r="CP60" s="5">
        <v>0</v>
      </c>
      <c r="CQ60" s="5">
        <v>1.3480000000000001</v>
      </c>
      <c r="CR60" s="5">
        <v>0.84299999999999997</v>
      </c>
      <c r="CS60" s="5">
        <v>4.1639999999999997</v>
      </c>
      <c r="CT60" s="5">
        <v>3.4660000000000002</v>
      </c>
      <c r="CU60" s="5">
        <v>9.2609999999999992</v>
      </c>
    </row>
    <row r="61" spans="1:99" x14ac:dyDescent="0.25">
      <c r="A61" s="5" t="s">
        <v>2367</v>
      </c>
      <c r="B61" s="5" t="s">
        <v>1249</v>
      </c>
      <c r="C61" s="5" t="s">
        <v>1249</v>
      </c>
      <c r="D61" s="5" t="s">
        <v>1250</v>
      </c>
      <c r="E61" s="5">
        <v>2024</v>
      </c>
      <c r="F61" s="5">
        <v>0.18</v>
      </c>
      <c r="G61" s="5">
        <v>4.351</v>
      </c>
      <c r="H61" s="5">
        <v>1.3240000000000001</v>
      </c>
      <c r="I61" s="5">
        <v>2.1000000000000001E-2</v>
      </c>
      <c r="J61" s="5">
        <v>4.3710000000000004</v>
      </c>
      <c r="K61" s="5">
        <v>0</v>
      </c>
      <c r="L61" s="5">
        <v>1</v>
      </c>
      <c r="M61" s="5">
        <v>7.1239999999999997</v>
      </c>
      <c r="N61" s="5">
        <v>3.9710000000000001</v>
      </c>
      <c r="O61" s="5">
        <v>2.8000000000000001E-2</v>
      </c>
      <c r="P61" s="5">
        <v>7.1509999999999998</v>
      </c>
      <c r="Q61" s="5">
        <v>0</v>
      </c>
      <c r="R61" s="5">
        <v>1</v>
      </c>
      <c r="S61" s="5">
        <v>10.968999999999999</v>
      </c>
      <c r="T61" s="5">
        <v>7.9420000000000002</v>
      </c>
      <c r="U61" s="5">
        <v>0.28999999999999998</v>
      </c>
      <c r="V61" s="5">
        <v>12.967000000000001</v>
      </c>
      <c r="W61" s="5">
        <v>0.18</v>
      </c>
      <c r="X61" s="5">
        <v>1</v>
      </c>
      <c r="Y61" s="5">
        <v>4.7939999999999996</v>
      </c>
      <c r="Z61" s="5">
        <v>0.54400000000000004</v>
      </c>
      <c r="AA61" s="5">
        <v>-1.036</v>
      </c>
      <c r="AB61" s="5">
        <v>3.758</v>
      </c>
      <c r="AC61" s="5">
        <v>0</v>
      </c>
      <c r="AD61" s="5">
        <v>0</v>
      </c>
      <c r="AE61" s="5">
        <v>5.56</v>
      </c>
      <c r="AF61" s="5">
        <v>1.115</v>
      </c>
      <c r="AG61" s="5">
        <v>-1.802</v>
      </c>
      <c r="AH61" s="5">
        <v>3.758</v>
      </c>
      <c r="AI61" s="5">
        <v>0</v>
      </c>
      <c r="AJ61" s="5">
        <v>0</v>
      </c>
      <c r="AK61" s="5">
        <v>10.153</v>
      </c>
      <c r="AL61" s="5">
        <v>4.8899999999999997</v>
      </c>
      <c r="AM61" s="5">
        <v>-6.968</v>
      </c>
      <c r="AN61" s="5">
        <v>3.758</v>
      </c>
      <c r="AO61" s="5">
        <v>0</v>
      </c>
      <c r="AP61" s="5">
        <v>0</v>
      </c>
      <c r="AQ61" s="5">
        <v>0.72399999999999998</v>
      </c>
      <c r="AR61" s="5">
        <v>0.13200000000000001</v>
      </c>
      <c r="AS61" s="5">
        <v>-0.187</v>
      </c>
      <c r="AT61" s="5">
        <v>0.63400000000000001</v>
      </c>
      <c r="AU61" s="5">
        <v>0</v>
      </c>
      <c r="AV61" s="5">
        <v>0</v>
      </c>
      <c r="AW61" s="5">
        <v>0.75</v>
      </c>
      <c r="AX61" s="5">
        <v>0.13200000000000001</v>
      </c>
      <c r="AY61" s="5">
        <v>-0.30299999999999999</v>
      </c>
      <c r="AZ61" s="5">
        <v>0.52800000000000002</v>
      </c>
      <c r="BA61" s="5">
        <v>0</v>
      </c>
      <c r="BB61" s="5">
        <v>0</v>
      </c>
      <c r="BC61" s="5">
        <v>0.51300000000000001</v>
      </c>
      <c r="BD61" s="5">
        <v>0.13200000000000001</v>
      </c>
      <c r="BE61" s="5">
        <v>-0.189</v>
      </c>
      <c r="BF61" s="5">
        <v>0.38200000000000001</v>
      </c>
      <c r="BG61" s="5">
        <v>0</v>
      </c>
      <c r="BH61" s="5">
        <v>0</v>
      </c>
      <c r="BI61" s="5">
        <v>0.59099999999999997</v>
      </c>
      <c r="BJ61" s="5">
        <v>0.13200000000000001</v>
      </c>
      <c r="BK61" s="5">
        <v>1.4E-2</v>
      </c>
      <c r="BL61" s="5">
        <v>0.69799999999999995</v>
      </c>
      <c r="BM61" s="5">
        <v>0.18</v>
      </c>
      <c r="BN61" s="5">
        <v>1</v>
      </c>
      <c r="BO61" s="5">
        <v>0</v>
      </c>
      <c r="BP61" s="5">
        <v>-6.6000000000000003E-2</v>
      </c>
      <c r="BQ61" s="5">
        <v>6.3E-2</v>
      </c>
      <c r="BR61" s="5">
        <v>0</v>
      </c>
      <c r="BS61" s="5">
        <v>0.33300000000000002</v>
      </c>
      <c r="BT61" s="5">
        <v>0</v>
      </c>
      <c r="BU61" s="5">
        <v>-6.6000000000000003E-2</v>
      </c>
      <c r="BV61" s="5">
        <v>4.5999999999999999E-2</v>
      </c>
      <c r="BW61" s="5">
        <v>0</v>
      </c>
      <c r="BX61" s="5">
        <v>0.5</v>
      </c>
      <c r="BY61" s="5">
        <v>13.646000000000001</v>
      </c>
      <c r="BZ61" s="5">
        <v>0</v>
      </c>
      <c r="CA61" s="5">
        <v>13.646000000000001</v>
      </c>
      <c r="CB61" s="5">
        <v>0</v>
      </c>
      <c r="CC61" s="5">
        <v>82.587999999999994</v>
      </c>
      <c r="CD61" s="5">
        <v>7.95</v>
      </c>
      <c r="CE61" s="5">
        <v>2.0249999999999999</v>
      </c>
      <c r="CF61" s="5">
        <v>97.453999999999994</v>
      </c>
      <c r="CG61" s="5">
        <v>0.18</v>
      </c>
      <c r="CH61" s="5">
        <v>1</v>
      </c>
      <c r="CI61" s="5">
        <v>0</v>
      </c>
      <c r="CJ61" s="5">
        <v>0</v>
      </c>
      <c r="CK61" s="5">
        <v>0</v>
      </c>
      <c r="CL61" s="5">
        <v>0</v>
      </c>
      <c r="CM61" s="5">
        <v>0</v>
      </c>
      <c r="CN61" s="5">
        <v>2.5999999999999999E-2</v>
      </c>
      <c r="CO61" s="5">
        <v>0.01</v>
      </c>
      <c r="CP61" s="5">
        <v>0</v>
      </c>
      <c r="CQ61" s="5">
        <v>1.387</v>
      </c>
      <c r="CR61" s="5">
        <v>0.84299999999999997</v>
      </c>
      <c r="CS61" s="5">
        <v>4.2869999999999999</v>
      </c>
      <c r="CT61" s="5">
        <v>3.0270000000000001</v>
      </c>
      <c r="CU61" s="5">
        <v>7.5979999999999999</v>
      </c>
    </row>
    <row r="62" spans="1:99" x14ac:dyDescent="0.25">
      <c r="A62" s="5" t="s">
        <v>2368</v>
      </c>
      <c r="B62" s="5" t="s">
        <v>1273</v>
      </c>
      <c r="C62" s="5" t="s">
        <v>1273</v>
      </c>
      <c r="D62" s="5" t="s">
        <v>1274</v>
      </c>
      <c r="E62" s="5">
        <v>2021</v>
      </c>
      <c r="F62" s="5">
        <v>0.12</v>
      </c>
      <c r="G62" s="5">
        <v>5.8970000000000002</v>
      </c>
      <c r="H62" s="5">
        <v>1.143</v>
      </c>
      <c r="I62" s="5">
        <v>0</v>
      </c>
      <c r="J62" s="5">
        <v>5.8970000000000002</v>
      </c>
      <c r="K62" s="5">
        <v>0</v>
      </c>
      <c r="L62" s="5">
        <v>1</v>
      </c>
      <c r="M62" s="5">
        <v>7.9640000000000004</v>
      </c>
      <c r="N62" s="5">
        <v>3.43</v>
      </c>
      <c r="O62" s="5">
        <v>0</v>
      </c>
      <c r="P62" s="5">
        <v>7.9640000000000004</v>
      </c>
      <c r="Q62" s="5">
        <v>0</v>
      </c>
      <c r="R62" s="5">
        <v>1</v>
      </c>
      <c r="S62" s="5">
        <v>11.613</v>
      </c>
      <c r="T62" s="5">
        <v>6.86</v>
      </c>
      <c r="U62" s="5">
        <v>0</v>
      </c>
      <c r="V62" s="5">
        <v>13.007</v>
      </c>
      <c r="W62" s="5">
        <v>0.12</v>
      </c>
      <c r="X62" s="5">
        <v>1</v>
      </c>
      <c r="Y62" s="5">
        <v>16.984999999999999</v>
      </c>
      <c r="Z62" s="5">
        <v>2.2850000000000001</v>
      </c>
      <c r="AA62" s="5">
        <v>0</v>
      </c>
      <c r="AB62" s="5">
        <v>16.984999999999999</v>
      </c>
      <c r="AC62" s="5">
        <v>0</v>
      </c>
      <c r="AD62" s="5">
        <v>1</v>
      </c>
      <c r="AE62" s="5">
        <v>18.128</v>
      </c>
      <c r="AF62" s="5">
        <v>4.2450000000000001</v>
      </c>
      <c r="AG62" s="5">
        <v>0</v>
      </c>
      <c r="AH62" s="5">
        <v>18.128</v>
      </c>
      <c r="AI62" s="5">
        <v>0</v>
      </c>
      <c r="AJ62" s="5">
        <v>1</v>
      </c>
      <c r="AK62" s="5">
        <v>24.988</v>
      </c>
      <c r="AL62" s="5">
        <v>13.427</v>
      </c>
      <c r="AM62" s="5">
        <v>0</v>
      </c>
      <c r="AN62" s="5">
        <v>27.986999999999998</v>
      </c>
      <c r="AO62" s="5">
        <v>0.12</v>
      </c>
      <c r="AP62" s="5">
        <v>1</v>
      </c>
      <c r="AQ62" s="5">
        <v>0.64900000000000002</v>
      </c>
      <c r="AR62" s="5">
        <v>0.114</v>
      </c>
      <c r="AS62" s="5">
        <v>0.60899999999999999</v>
      </c>
      <c r="AT62" s="5">
        <v>1.409</v>
      </c>
      <c r="AU62" s="5">
        <v>0.12</v>
      </c>
      <c r="AV62" s="5">
        <v>1</v>
      </c>
      <c r="AW62" s="5">
        <v>0.57699999999999996</v>
      </c>
      <c r="AX62" s="5">
        <v>0.114</v>
      </c>
      <c r="AY62" s="5">
        <v>0.498</v>
      </c>
      <c r="AZ62" s="5">
        <v>1.204</v>
      </c>
      <c r="BA62" s="5">
        <v>0.12</v>
      </c>
      <c r="BB62" s="5">
        <v>1</v>
      </c>
      <c r="BC62" s="5">
        <v>0.45800000000000002</v>
      </c>
      <c r="BD62" s="5">
        <v>0.114</v>
      </c>
      <c r="BE62" s="5">
        <v>2E-3</v>
      </c>
      <c r="BF62" s="5">
        <v>0.51500000000000001</v>
      </c>
      <c r="BG62" s="5">
        <v>0.12</v>
      </c>
      <c r="BH62" s="5">
        <v>1</v>
      </c>
      <c r="BI62" s="5">
        <v>0.49099999999999999</v>
      </c>
      <c r="BJ62" s="5">
        <v>0.114</v>
      </c>
      <c r="BK62" s="5">
        <v>2.1999999999999999E-2</v>
      </c>
      <c r="BL62" s="5">
        <v>0.57499999999999996</v>
      </c>
      <c r="BM62" s="5">
        <v>0.12</v>
      </c>
      <c r="BN62" s="5">
        <v>1</v>
      </c>
      <c r="BO62" s="5">
        <v>0</v>
      </c>
      <c r="BP62" s="5">
        <v>0</v>
      </c>
      <c r="BQ62" s="5">
        <v>0.253</v>
      </c>
      <c r="BR62" s="5">
        <v>0</v>
      </c>
      <c r="BS62" s="5">
        <v>1</v>
      </c>
      <c r="BT62" s="5">
        <v>0</v>
      </c>
      <c r="BU62" s="5">
        <v>0</v>
      </c>
      <c r="BV62" s="5">
        <v>0.26200000000000001</v>
      </c>
      <c r="BW62" s="5">
        <v>0.12</v>
      </c>
      <c r="BX62" s="5">
        <v>1</v>
      </c>
      <c r="BY62" s="5">
        <v>11.787000000000001</v>
      </c>
      <c r="BZ62" s="5">
        <v>0</v>
      </c>
      <c r="CA62" s="5">
        <v>11.787000000000001</v>
      </c>
      <c r="CB62" s="5">
        <v>0</v>
      </c>
      <c r="CC62" s="5">
        <v>78.125</v>
      </c>
      <c r="CD62" s="5">
        <v>7.95</v>
      </c>
      <c r="CE62" s="5">
        <v>0</v>
      </c>
      <c r="CF62" s="5">
        <v>87.5</v>
      </c>
      <c r="CG62" s="5">
        <v>0.12</v>
      </c>
      <c r="CH62" s="5">
        <v>1</v>
      </c>
      <c r="CI62" s="5">
        <v>0</v>
      </c>
      <c r="CJ62" s="5">
        <v>0</v>
      </c>
      <c r="CK62" s="5">
        <v>0</v>
      </c>
      <c r="CL62" s="5">
        <v>0</v>
      </c>
      <c r="CM62" s="5">
        <v>0</v>
      </c>
      <c r="CN62" s="5">
        <v>0</v>
      </c>
      <c r="CO62" s="5">
        <v>0</v>
      </c>
      <c r="CP62" s="5">
        <v>0</v>
      </c>
      <c r="CQ62" s="5">
        <v>1.198</v>
      </c>
      <c r="CR62" s="5">
        <v>0</v>
      </c>
      <c r="CS62" s="5">
        <v>4.7759999999999998</v>
      </c>
      <c r="CT62" s="5">
        <v>4.7530000000000001</v>
      </c>
      <c r="CU62" s="5">
        <v>15.983000000000001</v>
      </c>
    </row>
    <row r="63" spans="1:99" x14ac:dyDescent="0.25">
      <c r="A63" s="5" t="s">
        <v>2369</v>
      </c>
      <c r="B63" s="5" t="s">
        <v>1273</v>
      </c>
      <c r="C63" s="5" t="s">
        <v>1273</v>
      </c>
      <c r="D63" s="5" t="s">
        <v>1274</v>
      </c>
      <c r="E63" s="5">
        <v>2022</v>
      </c>
      <c r="F63" s="5">
        <v>0.1</v>
      </c>
      <c r="G63" s="5">
        <v>11.72</v>
      </c>
      <c r="H63" s="5">
        <v>1.2350000000000001</v>
      </c>
      <c r="I63" s="5">
        <v>0</v>
      </c>
      <c r="J63" s="5">
        <v>11.72</v>
      </c>
      <c r="K63" s="5">
        <v>0</v>
      </c>
      <c r="L63" s="5">
        <v>1</v>
      </c>
      <c r="M63" s="5">
        <v>9.7829999999999995</v>
      </c>
      <c r="N63" s="5">
        <v>3.7040000000000002</v>
      </c>
      <c r="O63" s="5">
        <v>0</v>
      </c>
      <c r="P63" s="5">
        <v>9.7829999999999995</v>
      </c>
      <c r="Q63" s="5">
        <v>0</v>
      </c>
      <c r="R63" s="5">
        <v>1</v>
      </c>
      <c r="S63" s="5">
        <v>17.893000000000001</v>
      </c>
      <c r="T63" s="5">
        <v>7.4080000000000004</v>
      </c>
      <c r="U63" s="5">
        <v>0.13200000000000001</v>
      </c>
      <c r="V63" s="5">
        <v>19.683</v>
      </c>
      <c r="W63" s="5">
        <v>0.1</v>
      </c>
      <c r="X63" s="5">
        <v>1</v>
      </c>
      <c r="Y63" s="5">
        <v>30.434999999999999</v>
      </c>
      <c r="Z63" s="5">
        <v>4.0940000000000003</v>
      </c>
      <c r="AA63" s="5">
        <v>0</v>
      </c>
      <c r="AB63" s="5">
        <v>30.434999999999999</v>
      </c>
      <c r="AC63" s="5">
        <v>0</v>
      </c>
      <c r="AD63" s="5">
        <v>1</v>
      </c>
      <c r="AE63" s="5">
        <v>31.67</v>
      </c>
      <c r="AF63" s="5">
        <v>7.4160000000000004</v>
      </c>
      <c r="AG63" s="5">
        <v>0</v>
      </c>
      <c r="AH63" s="5">
        <v>31.67</v>
      </c>
      <c r="AI63" s="5">
        <v>0</v>
      </c>
      <c r="AJ63" s="5">
        <v>1</v>
      </c>
      <c r="AK63" s="5">
        <v>39.078000000000003</v>
      </c>
      <c r="AL63" s="5">
        <v>20.998000000000001</v>
      </c>
      <c r="AM63" s="5">
        <v>0.28899999999999998</v>
      </c>
      <c r="AN63" s="5">
        <v>42.985999999999997</v>
      </c>
      <c r="AO63" s="5">
        <v>0.1</v>
      </c>
      <c r="AP63" s="5">
        <v>1</v>
      </c>
      <c r="AQ63" s="5">
        <v>0.89600000000000002</v>
      </c>
      <c r="AR63" s="5">
        <v>0.123</v>
      </c>
      <c r="AS63" s="5">
        <v>0.67600000000000005</v>
      </c>
      <c r="AT63" s="5">
        <v>1.716</v>
      </c>
      <c r="AU63" s="5">
        <v>0.1</v>
      </c>
      <c r="AV63" s="5">
        <v>1</v>
      </c>
      <c r="AW63" s="5">
        <v>0.89</v>
      </c>
      <c r="AX63" s="5">
        <v>0.123</v>
      </c>
      <c r="AY63" s="5">
        <v>0.54500000000000004</v>
      </c>
      <c r="AZ63" s="5">
        <v>1.5669999999999999</v>
      </c>
      <c r="BA63" s="5">
        <v>0.1</v>
      </c>
      <c r="BB63" s="5">
        <v>1</v>
      </c>
      <c r="BC63" s="5">
        <v>0.62</v>
      </c>
      <c r="BD63" s="5">
        <v>0.123</v>
      </c>
      <c r="BE63" s="5">
        <v>7.0000000000000001E-3</v>
      </c>
      <c r="BF63" s="5">
        <v>0.68500000000000005</v>
      </c>
      <c r="BG63" s="5">
        <v>0.1</v>
      </c>
      <c r="BH63" s="5">
        <v>1</v>
      </c>
      <c r="BI63" s="5">
        <v>0.60799999999999998</v>
      </c>
      <c r="BJ63" s="5">
        <v>0.123</v>
      </c>
      <c r="BK63" s="5">
        <v>3.6999999999999998E-2</v>
      </c>
      <c r="BL63" s="5">
        <v>0.70299999999999996</v>
      </c>
      <c r="BM63" s="5">
        <v>0.1</v>
      </c>
      <c r="BN63" s="5">
        <v>1</v>
      </c>
      <c r="BO63" s="5">
        <v>0</v>
      </c>
      <c r="BP63" s="5">
        <v>0</v>
      </c>
      <c r="BQ63" s="5">
        <v>0.26400000000000001</v>
      </c>
      <c r="BR63" s="5">
        <v>0</v>
      </c>
      <c r="BS63" s="5">
        <v>1</v>
      </c>
      <c r="BT63" s="5">
        <v>0</v>
      </c>
      <c r="BU63" s="5">
        <v>0</v>
      </c>
      <c r="BV63" s="5">
        <v>0.27300000000000002</v>
      </c>
      <c r="BW63" s="5">
        <v>0.1</v>
      </c>
      <c r="BX63" s="5">
        <v>1</v>
      </c>
      <c r="BY63" s="5">
        <v>12.728999999999999</v>
      </c>
      <c r="BZ63" s="5">
        <v>0</v>
      </c>
      <c r="CA63" s="5">
        <v>12.728999999999999</v>
      </c>
      <c r="CB63" s="5">
        <v>0</v>
      </c>
      <c r="CC63" s="5">
        <v>97.9</v>
      </c>
      <c r="CD63" s="5">
        <v>7.95</v>
      </c>
      <c r="CE63" s="5">
        <v>0.72499999999999998</v>
      </c>
      <c r="CF63" s="5">
        <v>107.69</v>
      </c>
      <c r="CG63" s="5">
        <v>0.1</v>
      </c>
      <c r="CH63" s="5">
        <v>1</v>
      </c>
      <c r="CI63" s="5">
        <v>0</v>
      </c>
      <c r="CJ63" s="5">
        <v>0</v>
      </c>
      <c r="CK63" s="5">
        <v>0</v>
      </c>
      <c r="CL63" s="5">
        <v>0</v>
      </c>
      <c r="CM63" s="5">
        <v>0</v>
      </c>
      <c r="CN63" s="5">
        <v>0</v>
      </c>
      <c r="CO63" s="5">
        <v>0</v>
      </c>
      <c r="CP63" s="5">
        <v>0</v>
      </c>
      <c r="CQ63" s="5">
        <v>1.294</v>
      </c>
      <c r="CR63" s="5">
        <v>0</v>
      </c>
      <c r="CS63" s="5">
        <v>5.1580000000000004</v>
      </c>
      <c r="CT63" s="5">
        <v>10.484999999999999</v>
      </c>
      <c r="CU63" s="5">
        <v>29.494</v>
      </c>
    </row>
    <row r="64" spans="1:99" x14ac:dyDescent="0.25">
      <c r="A64" s="5" t="s">
        <v>2370</v>
      </c>
      <c r="B64" s="5" t="s">
        <v>1273</v>
      </c>
      <c r="C64" s="5" t="s">
        <v>1273</v>
      </c>
      <c r="D64" s="5" t="s">
        <v>1274</v>
      </c>
      <c r="E64" s="5">
        <v>2023</v>
      </c>
      <c r="F64" s="5">
        <v>0.1</v>
      </c>
      <c r="G64" s="5">
        <v>6.1470000000000002</v>
      </c>
      <c r="H64" s="5">
        <v>1.286</v>
      </c>
      <c r="I64" s="5">
        <v>0</v>
      </c>
      <c r="J64" s="5">
        <v>6.1470000000000002</v>
      </c>
      <c r="K64" s="5">
        <v>0</v>
      </c>
      <c r="L64" s="5">
        <v>1</v>
      </c>
      <c r="M64" s="5">
        <v>7.8860000000000001</v>
      </c>
      <c r="N64" s="5">
        <v>3.8570000000000002</v>
      </c>
      <c r="O64" s="5">
        <v>0</v>
      </c>
      <c r="P64" s="5">
        <v>7.8860000000000001</v>
      </c>
      <c r="Q64" s="5">
        <v>0</v>
      </c>
      <c r="R64" s="5">
        <v>1</v>
      </c>
      <c r="S64" s="5">
        <v>12.574999999999999</v>
      </c>
      <c r="T64" s="5">
        <v>7.7140000000000004</v>
      </c>
      <c r="U64" s="5">
        <v>0.13900000000000001</v>
      </c>
      <c r="V64" s="5">
        <v>13.833</v>
      </c>
      <c r="W64" s="5">
        <v>0.1</v>
      </c>
      <c r="X64" s="5">
        <v>1</v>
      </c>
      <c r="Y64" s="5">
        <v>12.477</v>
      </c>
      <c r="Z64" s="5">
        <v>1.6779999999999999</v>
      </c>
      <c r="AA64" s="5">
        <v>0</v>
      </c>
      <c r="AB64" s="5">
        <v>12.477</v>
      </c>
      <c r="AC64" s="5">
        <v>0</v>
      </c>
      <c r="AD64" s="5">
        <v>1</v>
      </c>
      <c r="AE64" s="5">
        <v>13.763</v>
      </c>
      <c r="AF64" s="5">
        <v>3.2229999999999999</v>
      </c>
      <c r="AG64" s="5">
        <v>0</v>
      </c>
      <c r="AH64" s="5">
        <v>13.763</v>
      </c>
      <c r="AI64" s="5">
        <v>0</v>
      </c>
      <c r="AJ64" s="5">
        <v>1</v>
      </c>
      <c r="AK64" s="5">
        <v>21.477</v>
      </c>
      <c r="AL64" s="5">
        <v>11.54</v>
      </c>
      <c r="AM64" s="5">
        <v>0.23799999999999999</v>
      </c>
      <c r="AN64" s="5">
        <v>23.623999999999999</v>
      </c>
      <c r="AO64" s="5">
        <v>0.1</v>
      </c>
      <c r="AP64" s="5">
        <v>1</v>
      </c>
      <c r="AQ64" s="5">
        <v>0.79100000000000004</v>
      </c>
      <c r="AR64" s="5">
        <v>0.129</v>
      </c>
      <c r="AS64" s="5">
        <v>0.72099999999999997</v>
      </c>
      <c r="AT64" s="5">
        <v>1.645</v>
      </c>
      <c r="AU64" s="5">
        <v>0.1</v>
      </c>
      <c r="AV64" s="5">
        <v>1</v>
      </c>
      <c r="AW64" s="5">
        <v>0.61799999999999999</v>
      </c>
      <c r="AX64" s="5">
        <v>0.129</v>
      </c>
      <c r="AY64" s="5">
        <v>0.59799999999999998</v>
      </c>
      <c r="AZ64" s="5">
        <v>1.323</v>
      </c>
      <c r="BA64" s="5">
        <v>0.1</v>
      </c>
      <c r="BB64" s="5">
        <v>1</v>
      </c>
      <c r="BC64" s="5">
        <v>0.55400000000000005</v>
      </c>
      <c r="BD64" s="5">
        <v>0.129</v>
      </c>
      <c r="BE64" s="5">
        <v>8.0000000000000002E-3</v>
      </c>
      <c r="BF64" s="5">
        <v>0.61199999999999999</v>
      </c>
      <c r="BG64" s="5">
        <v>0.1</v>
      </c>
      <c r="BH64" s="5">
        <v>1</v>
      </c>
      <c r="BI64" s="5">
        <v>0.55700000000000005</v>
      </c>
      <c r="BJ64" s="5">
        <v>0.129</v>
      </c>
      <c r="BK64" s="5">
        <v>3.5000000000000003E-2</v>
      </c>
      <c r="BL64" s="5">
        <v>0.64400000000000002</v>
      </c>
      <c r="BM64" s="5">
        <v>0.1</v>
      </c>
      <c r="BN64" s="5">
        <v>1</v>
      </c>
      <c r="BO64" s="5">
        <v>0</v>
      </c>
      <c r="BP64" s="5">
        <v>0</v>
      </c>
      <c r="BQ64" s="5">
        <v>0.40200000000000002</v>
      </c>
      <c r="BR64" s="5">
        <v>0</v>
      </c>
      <c r="BS64" s="5">
        <v>1</v>
      </c>
      <c r="BT64" s="5">
        <v>0</v>
      </c>
      <c r="BU64" s="5">
        <v>0</v>
      </c>
      <c r="BV64" s="5">
        <v>0.41</v>
      </c>
      <c r="BW64" s="5">
        <v>0.1</v>
      </c>
      <c r="BX64" s="5">
        <v>1</v>
      </c>
      <c r="BY64" s="5">
        <v>13.254</v>
      </c>
      <c r="BZ64" s="5">
        <v>0</v>
      </c>
      <c r="CA64" s="5">
        <v>13.254</v>
      </c>
      <c r="CB64" s="5">
        <v>0</v>
      </c>
      <c r="CC64" s="5">
        <v>83.248000000000005</v>
      </c>
      <c r="CD64" s="5">
        <v>7.95</v>
      </c>
      <c r="CE64" s="5">
        <v>0.92200000000000004</v>
      </c>
      <c r="CF64" s="5">
        <v>91.572999999999993</v>
      </c>
      <c r="CG64" s="5">
        <v>0.1</v>
      </c>
      <c r="CH64" s="5">
        <v>1</v>
      </c>
      <c r="CI64" s="5">
        <v>0</v>
      </c>
      <c r="CJ64" s="5">
        <v>0</v>
      </c>
      <c r="CK64" s="5">
        <v>0</v>
      </c>
      <c r="CL64" s="5">
        <v>0</v>
      </c>
      <c r="CM64" s="5">
        <v>0</v>
      </c>
      <c r="CN64" s="5">
        <v>0</v>
      </c>
      <c r="CO64" s="5">
        <v>0</v>
      </c>
      <c r="CP64" s="5">
        <v>0</v>
      </c>
      <c r="CQ64" s="5">
        <v>1.3480000000000001</v>
      </c>
      <c r="CR64" s="5">
        <v>0</v>
      </c>
      <c r="CS64" s="5">
        <v>5.37</v>
      </c>
      <c r="CT64" s="5">
        <v>4.8609999999999998</v>
      </c>
      <c r="CU64" s="5">
        <v>11.192</v>
      </c>
    </row>
    <row r="65" spans="1:99" x14ac:dyDescent="0.25">
      <c r="A65" s="5" t="s">
        <v>2371</v>
      </c>
      <c r="B65" s="5" t="s">
        <v>1273</v>
      </c>
      <c r="C65" s="5" t="s">
        <v>1273</v>
      </c>
      <c r="D65" s="5" t="s">
        <v>1274</v>
      </c>
      <c r="E65" s="5">
        <v>2024</v>
      </c>
      <c r="F65" s="5">
        <v>0.1</v>
      </c>
      <c r="G65" s="5">
        <v>5.5750000000000002</v>
      </c>
      <c r="H65" s="5">
        <v>1.3240000000000001</v>
      </c>
      <c r="I65" s="5">
        <v>0</v>
      </c>
      <c r="J65" s="5">
        <v>5.5750000000000002</v>
      </c>
      <c r="K65" s="5">
        <v>0</v>
      </c>
      <c r="L65" s="5">
        <v>1</v>
      </c>
      <c r="M65" s="5">
        <v>7.1239999999999997</v>
      </c>
      <c r="N65" s="5">
        <v>3.9710000000000001</v>
      </c>
      <c r="O65" s="5">
        <v>0</v>
      </c>
      <c r="P65" s="5">
        <v>7.1239999999999997</v>
      </c>
      <c r="Q65" s="5">
        <v>0</v>
      </c>
      <c r="R65" s="5">
        <v>1</v>
      </c>
      <c r="S65" s="5">
        <v>12.193</v>
      </c>
      <c r="T65" s="5">
        <v>7.9420000000000002</v>
      </c>
      <c r="U65" s="5">
        <v>0.16600000000000001</v>
      </c>
      <c r="V65" s="5">
        <v>13.412000000000001</v>
      </c>
      <c r="W65" s="5">
        <v>0.1</v>
      </c>
      <c r="X65" s="5">
        <v>1</v>
      </c>
      <c r="Y65" s="5">
        <v>11.446</v>
      </c>
      <c r="Z65" s="5">
        <v>1.54</v>
      </c>
      <c r="AA65" s="5">
        <v>0</v>
      </c>
      <c r="AB65" s="5">
        <v>11.446</v>
      </c>
      <c r="AC65" s="5">
        <v>0</v>
      </c>
      <c r="AD65" s="5">
        <v>1</v>
      </c>
      <c r="AE65" s="5">
        <v>12.77</v>
      </c>
      <c r="AF65" s="5">
        <v>2.99</v>
      </c>
      <c r="AG65" s="5">
        <v>0</v>
      </c>
      <c r="AH65" s="5">
        <v>12.77</v>
      </c>
      <c r="AI65" s="5">
        <v>0</v>
      </c>
      <c r="AJ65" s="5">
        <v>1</v>
      </c>
      <c r="AK65" s="5">
        <v>20.712</v>
      </c>
      <c r="AL65" s="5">
        <v>11.129</v>
      </c>
      <c r="AM65" s="5">
        <v>0.28199999999999997</v>
      </c>
      <c r="AN65" s="5">
        <v>22.783000000000001</v>
      </c>
      <c r="AO65" s="5">
        <v>0.1</v>
      </c>
      <c r="AP65" s="5">
        <v>1</v>
      </c>
      <c r="AQ65" s="5">
        <v>0.75600000000000001</v>
      </c>
      <c r="AR65" s="5">
        <v>0.13200000000000001</v>
      </c>
      <c r="AS65" s="5">
        <v>0.751</v>
      </c>
      <c r="AT65" s="5">
        <v>1.635</v>
      </c>
      <c r="AU65" s="5">
        <v>0.1</v>
      </c>
      <c r="AV65" s="5">
        <v>1</v>
      </c>
      <c r="AW65" s="5">
        <v>0.65500000000000003</v>
      </c>
      <c r="AX65" s="5">
        <v>0.13200000000000001</v>
      </c>
      <c r="AY65" s="5">
        <v>0.61699999999999999</v>
      </c>
      <c r="AZ65" s="5">
        <v>1.381</v>
      </c>
      <c r="BA65" s="5">
        <v>0.1</v>
      </c>
      <c r="BB65" s="5">
        <v>1</v>
      </c>
      <c r="BC65" s="5">
        <v>0.53400000000000003</v>
      </c>
      <c r="BD65" s="5">
        <v>0.13200000000000001</v>
      </c>
      <c r="BE65" s="5">
        <v>8.9999999999999993E-3</v>
      </c>
      <c r="BF65" s="5">
        <v>0.58899999999999997</v>
      </c>
      <c r="BG65" s="5">
        <v>0.1</v>
      </c>
      <c r="BH65" s="5">
        <v>1</v>
      </c>
      <c r="BI65" s="5">
        <v>0.56799999999999995</v>
      </c>
      <c r="BJ65" s="5">
        <v>0.13200000000000001</v>
      </c>
      <c r="BK65" s="5">
        <v>3.6999999999999998E-2</v>
      </c>
      <c r="BL65" s="5">
        <v>0.65600000000000003</v>
      </c>
      <c r="BM65" s="5">
        <v>0.1</v>
      </c>
      <c r="BN65" s="5">
        <v>1</v>
      </c>
      <c r="BO65" s="5">
        <v>0</v>
      </c>
      <c r="BP65" s="5">
        <v>0</v>
      </c>
      <c r="BQ65" s="5">
        <v>0.35699999999999998</v>
      </c>
      <c r="BR65" s="5">
        <v>0</v>
      </c>
      <c r="BS65" s="5">
        <v>1</v>
      </c>
      <c r="BT65" s="5">
        <v>0</v>
      </c>
      <c r="BU65" s="5">
        <v>0</v>
      </c>
      <c r="BV65" s="5">
        <v>0.33100000000000002</v>
      </c>
      <c r="BW65" s="5">
        <v>0.1</v>
      </c>
      <c r="BX65" s="5">
        <v>1</v>
      </c>
      <c r="BY65" s="5">
        <v>13.646000000000001</v>
      </c>
      <c r="BZ65" s="5">
        <v>0</v>
      </c>
      <c r="CA65" s="5">
        <v>13.646000000000001</v>
      </c>
      <c r="CB65" s="5">
        <v>0</v>
      </c>
      <c r="CC65" s="5">
        <v>82.587999999999994</v>
      </c>
      <c r="CD65" s="5">
        <v>7.95</v>
      </c>
      <c r="CE65" s="5">
        <v>1.125</v>
      </c>
      <c r="CF65" s="5">
        <v>90.846999999999994</v>
      </c>
      <c r="CG65" s="5">
        <v>0.1</v>
      </c>
      <c r="CH65" s="5">
        <v>1</v>
      </c>
      <c r="CI65" s="5">
        <v>0</v>
      </c>
      <c r="CJ65" s="5">
        <v>0</v>
      </c>
      <c r="CK65" s="5">
        <v>0</v>
      </c>
      <c r="CL65" s="5">
        <v>0</v>
      </c>
      <c r="CM65" s="5">
        <v>0</v>
      </c>
      <c r="CN65" s="5">
        <v>0</v>
      </c>
      <c r="CO65" s="5">
        <v>0</v>
      </c>
      <c r="CP65" s="5">
        <v>0</v>
      </c>
      <c r="CQ65" s="5">
        <v>1.387</v>
      </c>
      <c r="CR65" s="5">
        <v>0</v>
      </c>
      <c r="CS65" s="5">
        <v>5.5289999999999999</v>
      </c>
      <c r="CT65" s="5">
        <v>4.2510000000000003</v>
      </c>
      <c r="CU65" s="5">
        <v>10.122999999999999</v>
      </c>
    </row>
    <row r="66" spans="1:99" x14ac:dyDescent="0.25">
      <c r="A66" s="5" t="s">
        <v>2372</v>
      </c>
      <c r="B66" s="5" t="s">
        <v>1270</v>
      </c>
      <c r="C66" s="5" t="s">
        <v>1270</v>
      </c>
      <c r="D66" s="5" t="s">
        <v>1271</v>
      </c>
      <c r="E66" s="5">
        <v>2021</v>
      </c>
      <c r="F66" s="5">
        <v>0.05</v>
      </c>
      <c r="G66" s="5">
        <v>5.8970000000000002</v>
      </c>
      <c r="H66" s="5">
        <v>1.143</v>
      </c>
      <c r="I66" s="5">
        <v>0.23799999999999999</v>
      </c>
      <c r="J66" s="5">
        <v>6.1340000000000003</v>
      </c>
      <c r="K66" s="5">
        <v>0</v>
      </c>
      <c r="L66" s="5">
        <v>1</v>
      </c>
      <c r="M66" s="5">
        <v>7.9640000000000004</v>
      </c>
      <c r="N66" s="5">
        <v>3.43</v>
      </c>
      <c r="O66" s="5">
        <v>0.22700000000000001</v>
      </c>
      <c r="P66" s="5">
        <v>8.1910000000000007</v>
      </c>
      <c r="Q66" s="5">
        <v>0</v>
      </c>
      <c r="R66" s="5">
        <v>1</v>
      </c>
      <c r="S66" s="5">
        <v>11.613</v>
      </c>
      <c r="T66" s="5">
        <v>6.86</v>
      </c>
      <c r="U66" s="5">
        <v>0.23799999999999999</v>
      </c>
      <c r="V66" s="5">
        <v>12.444000000000001</v>
      </c>
      <c r="W66" s="5">
        <v>0.05</v>
      </c>
      <c r="X66" s="5">
        <v>1</v>
      </c>
      <c r="Y66" s="5">
        <v>2.6110000000000002</v>
      </c>
      <c r="Z66" s="5">
        <v>0.23599999999999999</v>
      </c>
      <c r="AA66" s="5">
        <v>1.345</v>
      </c>
      <c r="AB66" s="5">
        <v>3.956</v>
      </c>
      <c r="AC66" s="5">
        <v>0</v>
      </c>
      <c r="AD66" s="5">
        <v>1</v>
      </c>
      <c r="AE66" s="5">
        <v>3.1819999999999999</v>
      </c>
      <c r="AF66" s="5">
        <v>0.51900000000000002</v>
      </c>
      <c r="AG66" s="5">
        <v>0.77400000000000002</v>
      </c>
      <c r="AH66" s="5">
        <v>3.956</v>
      </c>
      <c r="AI66" s="5">
        <v>0</v>
      </c>
      <c r="AJ66" s="5">
        <v>1</v>
      </c>
      <c r="AK66" s="5">
        <v>6.6120000000000001</v>
      </c>
      <c r="AL66" s="5">
        <v>2.78</v>
      </c>
      <c r="AM66" s="5">
        <v>-3.0939999999999999</v>
      </c>
      <c r="AN66" s="5">
        <v>3.694</v>
      </c>
      <c r="AO66" s="5">
        <v>0</v>
      </c>
      <c r="AP66" s="5">
        <v>0</v>
      </c>
      <c r="AQ66" s="5">
        <v>0.621</v>
      </c>
      <c r="AR66" s="5">
        <v>0.114</v>
      </c>
      <c r="AS66" s="5">
        <v>-0.2</v>
      </c>
      <c r="AT66" s="5">
        <v>0.42</v>
      </c>
      <c r="AU66" s="5">
        <v>0</v>
      </c>
      <c r="AV66" s="5">
        <v>0</v>
      </c>
      <c r="AW66" s="5">
        <v>0.59299999999999997</v>
      </c>
      <c r="AX66" s="5">
        <v>0.114</v>
      </c>
      <c r="AY66" s="5">
        <v>-0.115</v>
      </c>
      <c r="AZ66" s="5">
        <v>0.47799999999999998</v>
      </c>
      <c r="BA66" s="5">
        <v>0</v>
      </c>
      <c r="BB66" s="5">
        <v>0</v>
      </c>
      <c r="BC66" s="5">
        <v>0.44</v>
      </c>
      <c r="BD66" s="5">
        <v>0.114</v>
      </c>
      <c r="BE66" s="5">
        <v>-0.28899999999999998</v>
      </c>
      <c r="BF66" s="5">
        <v>0.151</v>
      </c>
      <c r="BG66" s="5">
        <v>0</v>
      </c>
      <c r="BH66" s="5">
        <v>0</v>
      </c>
      <c r="BI66" s="5">
        <v>0.56000000000000005</v>
      </c>
      <c r="BJ66" s="5">
        <v>0.114</v>
      </c>
      <c r="BK66" s="5">
        <v>-0.13200000000000001</v>
      </c>
      <c r="BL66" s="5">
        <v>0.42799999999999999</v>
      </c>
      <c r="BM66" s="5">
        <v>0</v>
      </c>
      <c r="BN66" s="5">
        <v>0</v>
      </c>
      <c r="BO66" s="5">
        <v>0</v>
      </c>
      <c r="BP66" s="5">
        <v>-5.3999999999999999E-2</v>
      </c>
      <c r="BQ66" s="5">
        <v>3.6999999999999998E-2</v>
      </c>
      <c r="BR66" s="5">
        <v>0</v>
      </c>
      <c r="BS66" s="5">
        <v>0.16700000000000001</v>
      </c>
      <c r="BT66" s="5">
        <v>0</v>
      </c>
      <c r="BU66" s="5">
        <v>-5.3999999999999999E-2</v>
      </c>
      <c r="BV66" s="5">
        <v>2.1000000000000001E-2</v>
      </c>
      <c r="BW66" s="5">
        <v>0</v>
      </c>
      <c r="BX66" s="5">
        <v>0.16700000000000001</v>
      </c>
      <c r="BY66" s="5">
        <v>11.787000000000001</v>
      </c>
      <c r="BZ66" s="5">
        <v>0</v>
      </c>
      <c r="CA66" s="5">
        <v>11.787000000000001</v>
      </c>
      <c r="CB66" s="5">
        <v>0</v>
      </c>
      <c r="CC66" s="5">
        <v>81.694999999999993</v>
      </c>
      <c r="CD66" s="5">
        <v>7.95</v>
      </c>
      <c r="CE66" s="5">
        <v>-17.257999999999999</v>
      </c>
      <c r="CF66" s="5">
        <v>67.66</v>
      </c>
      <c r="CG66" s="5">
        <v>0</v>
      </c>
      <c r="CH66" s="5">
        <v>0</v>
      </c>
      <c r="CI66" s="5">
        <v>0</v>
      </c>
      <c r="CJ66" s="5">
        <v>0</v>
      </c>
      <c r="CK66" s="5">
        <v>0</v>
      </c>
      <c r="CL66" s="5">
        <v>0</v>
      </c>
      <c r="CM66" s="5">
        <v>0</v>
      </c>
      <c r="CN66" s="5">
        <v>0</v>
      </c>
      <c r="CO66" s="5">
        <v>0</v>
      </c>
      <c r="CP66" s="5">
        <v>0</v>
      </c>
      <c r="CQ66" s="5">
        <v>1.198</v>
      </c>
      <c r="CR66" s="5">
        <v>1</v>
      </c>
      <c r="CS66" s="5">
        <v>2.0390000000000001</v>
      </c>
      <c r="CT66" s="5">
        <v>4.7530000000000001</v>
      </c>
      <c r="CU66" s="5">
        <v>14.162000000000001</v>
      </c>
    </row>
    <row r="67" spans="1:99" x14ac:dyDescent="0.25">
      <c r="A67" s="5" t="s">
        <v>2373</v>
      </c>
      <c r="B67" s="5" t="s">
        <v>1270</v>
      </c>
      <c r="C67" s="5" t="s">
        <v>1270</v>
      </c>
      <c r="D67" s="5" t="s">
        <v>1271</v>
      </c>
      <c r="E67" s="5">
        <v>2022</v>
      </c>
      <c r="F67" s="5">
        <v>0.1</v>
      </c>
      <c r="G67" s="5">
        <v>11.72</v>
      </c>
      <c r="H67" s="5">
        <v>1.2350000000000001</v>
      </c>
      <c r="I67" s="5">
        <v>0.56599999999999995</v>
      </c>
      <c r="J67" s="5">
        <v>12.286</v>
      </c>
      <c r="K67" s="5">
        <v>0</v>
      </c>
      <c r="L67" s="5">
        <v>1</v>
      </c>
      <c r="M67" s="5">
        <v>9.7829999999999995</v>
      </c>
      <c r="N67" s="5">
        <v>3.7040000000000002</v>
      </c>
      <c r="O67" s="5">
        <v>0.32800000000000001</v>
      </c>
      <c r="P67" s="5">
        <v>10.111000000000001</v>
      </c>
      <c r="Q67" s="5">
        <v>0</v>
      </c>
      <c r="R67" s="5">
        <v>1</v>
      </c>
      <c r="S67" s="5">
        <v>17.893000000000001</v>
      </c>
      <c r="T67" s="5">
        <v>7.4080000000000004</v>
      </c>
      <c r="U67" s="5">
        <v>0.70299999999999996</v>
      </c>
      <c r="V67" s="5">
        <v>20.305</v>
      </c>
      <c r="W67" s="5">
        <v>0.1</v>
      </c>
      <c r="X67" s="5">
        <v>1</v>
      </c>
      <c r="Y67" s="5">
        <v>2.819</v>
      </c>
      <c r="Z67" s="5">
        <v>0.255</v>
      </c>
      <c r="AA67" s="5">
        <v>1.401</v>
      </c>
      <c r="AB67" s="5">
        <v>4.22</v>
      </c>
      <c r="AC67" s="5">
        <v>0</v>
      </c>
      <c r="AD67" s="5">
        <v>1</v>
      </c>
      <c r="AE67" s="5">
        <v>3.4369999999999998</v>
      </c>
      <c r="AF67" s="5">
        <v>0.56100000000000005</v>
      </c>
      <c r="AG67" s="5">
        <v>0.78300000000000003</v>
      </c>
      <c r="AH67" s="5">
        <v>4.22</v>
      </c>
      <c r="AI67" s="5">
        <v>0</v>
      </c>
      <c r="AJ67" s="5">
        <v>1</v>
      </c>
      <c r="AK67" s="5">
        <v>7.141</v>
      </c>
      <c r="AL67" s="5">
        <v>3.0019999999999998</v>
      </c>
      <c r="AM67" s="5">
        <v>-3.7829999999999999</v>
      </c>
      <c r="AN67" s="5">
        <v>3.694</v>
      </c>
      <c r="AO67" s="5">
        <v>0</v>
      </c>
      <c r="AP67" s="5">
        <v>0</v>
      </c>
      <c r="AQ67" s="5">
        <v>0.84699999999999998</v>
      </c>
      <c r="AR67" s="5">
        <v>0.123</v>
      </c>
      <c r="AS67" s="5">
        <v>-0.42699999999999999</v>
      </c>
      <c r="AT67" s="5">
        <v>0.42</v>
      </c>
      <c r="AU67" s="5">
        <v>0</v>
      </c>
      <c r="AV67" s="5">
        <v>0</v>
      </c>
      <c r="AW67" s="5">
        <v>0.94699999999999995</v>
      </c>
      <c r="AX67" s="5">
        <v>0.123</v>
      </c>
      <c r="AY67" s="5">
        <v>-0.46899999999999997</v>
      </c>
      <c r="AZ67" s="5">
        <v>0.47799999999999998</v>
      </c>
      <c r="BA67" s="5">
        <v>0</v>
      </c>
      <c r="BB67" s="5">
        <v>0</v>
      </c>
      <c r="BC67" s="5">
        <v>0.58899999999999997</v>
      </c>
      <c r="BD67" s="5">
        <v>0.123</v>
      </c>
      <c r="BE67" s="5">
        <v>-0.438</v>
      </c>
      <c r="BF67" s="5">
        <v>0.151</v>
      </c>
      <c r="BG67" s="5">
        <v>0</v>
      </c>
      <c r="BH67" s="5">
        <v>0</v>
      </c>
      <c r="BI67" s="5">
        <v>0.68899999999999995</v>
      </c>
      <c r="BJ67" s="5">
        <v>0.123</v>
      </c>
      <c r="BK67" s="5">
        <v>-0.26100000000000001</v>
      </c>
      <c r="BL67" s="5">
        <v>0.42799999999999999</v>
      </c>
      <c r="BM67" s="5">
        <v>0</v>
      </c>
      <c r="BN67" s="5">
        <v>0</v>
      </c>
      <c r="BO67" s="5">
        <v>0</v>
      </c>
      <c r="BP67" s="5">
        <v>-0.1</v>
      </c>
      <c r="BQ67" s="5">
        <v>3.6999999999999998E-2</v>
      </c>
      <c r="BR67" s="5">
        <v>0</v>
      </c>
      <c r="BS67" s="5">
        <v>0.16700000000000001</v>
      </c>
      <c r="BT67" s="5">
        <v>0</v>
      </c>
      <c r="BU67" s="5">
        <v>-0.1</v>
      </c>
      <c r="BV67" s="5">
        <v>2.1000000000000001E-2</v>
      </c>
      <c r="BW67" s="5">
        <v>0</v>
      </c>
      <c r="BX67" s="5">
        <v>0.16700000000000001</v>
      </c>
      <c r="BY67" s="5">
        <v>12.728999999999999</v>
      </c>
      <c r="BZ67" s="5">
        <v>0</v>
      </c>
      <c r="CA67" s="5">
        <v>12.728999999999999</v>
      </c>
      <c r="CB67" s="5">
        <v>0</v>
      </c>
      <c r="CC67" s="5">
        <v>102.477</v>
      </c>
      <c r="CD67" s="5">
        <v>7.95</v>
      </c>
      <c r="CE67" s="5">
        <v>-40.968000000000004</v>
      </c>
      <c r="CF67" s="5">
        <v>67.66</v>
      </c>
      <c r="CG67" s="5">
        <v>0</v>
      </c>
      <c r="CH67" s="5">
        <v>0</v>
      </c>
      <c r="CI67" s="5">
        <v>0</v>
      </c>
      <c r="CJ67" s="5">
        <v>0</v>
      </c>
      <c r="CK67" s="5">
        <v>0</v>
      </c>
      <c r="CL67" s="5">
        <v>0</v>
      </c>
      <c r="CM67" s="5">
        <v>0</v>
      </c>
      <c r="CN67" s="5">
        <v>0</v>
      </c>
      <c r="CO67" s="5">
        <v>0</v>
      </c>
      <c r="CP67" s="5">
        <v>0</v>
      </c>
      <c r="CQ67" s="5">
        <v>1.294</v>
      </c>
      <c r="CR67" s="5">
        <v>1</v>
      </c>
      <c r="CS67" s="5">
        <v>2.202</v>
      </c>
      <c r="CT67" s="5">
        <v>10.484999999999999</v>
      </c>
      <c r="CU67" s="5">
        <v>30.326000000000001</v>
      </c>
    </row>
    <row r="68" spans="1:99" x14ac:dyDescent="0.25">
      <c r="A68" s="5" t="s">
        <v>2374</v>
      </c>
      <c r="B68" s="5" t="s">
        <v>1270</v>
      </c>
      <c r="C68" s="5" t="s">
        <v>1270</v>
      </c>
      <c r="D68" s="5" t="s">
        <v>1271</v>
      </c>
      <c r="E68" s="5">
        <v>2023</v>
      </c>
      <c r="F68" s="5">
        <v>0.1</v>
      </c>
      <c r="G68" s="5">
        <v>6.1470000000000002</v>
      </c>
      <c r="H68" s="5">
        <v>1.286</v>
      </c>
      <c r="I68" s="5">
        <v>0.27300000000000002</v>
      </c>
      <c r="J68" s="5">
        <v>6.42</v>
      </c>
      <c r="K68" s="5">
        <v>0</v>
      </c>
      <c r="L68" s="5">
        <v>1</v>
      </c>
      <c r="M68" s="5">
        <v>7.8860000000000001</v>
      </c>
      <c r="N68" s="5">
        <v>3.8570000000000002</v>
      </c>
      <c r="O68" s="5">
        <v>0.22700000000000001</v>
      </c>
      <c r="P68" s="5">
        <v>8.1129999999999995</v>
      </c>
      <c r="Q68" s="5">
        <v>0</v>
      </c>
      <c r="R68" s="5">
        <v>1</v>
      </c>
      <c r="S68" s="5">
        <v>12.574999999999999</v>
      </c>
      <c r="T68" s="5">
        <v>7.7140000000000004</v>
      </c>
      <c r="U68" s="5">
        <v>0.41599999999999998</v>
      </c>
      <c r="V68" s="5">
        <v>14.132999999999999</v>
      </c>
      <c r="W68" s="5">
        <v>0.1</v>
      </c>
      <c r="X68" s="5">
        <v>1</v>
      </c>
      <c r="Y68" s="5">
        <v>2.9359999999999999</v>
      </c>
      <c r="Z68" s="5">
        <v>0.26600000000000001</v>
      </c>
      <c r="AA68" s="5">
        <v>1.284</v>
      </c>
      <c r="AB68" s="5">
        <v>4.22</v>
      </c>
      <c r="AC68" s="5">
        <v>0</v>
      </c>
      <c r="AD68" s="5">
        <v>1</v>
      </c>
      <c r="AE68" s="5">
        <v>3.5790000000000002</v>
      </c>
      <c r="AF68" s="5">
        <v>0.58399999999999996</v>
      </c>
      <c r="AG68" s="5">
        <v>0.64100000000000001</v>
      </c>
      <c r="AH68" s="5">
        <v>4.22</v>
      </c>
      <c r="AI68" s="5">
        <v>0</v>
      </c>
      <c r="AJ68" s="5">
        <v>1</v>
      </c>
      <c r="AK68" s="5">
        <v>7.4359999999999999</v>
      </c>
      <c r="AL68" s="5">
        <v>3.1259999999999999</v>
      </c>
      <c r="AM68" s="5">
        <v>-4.0780000000000003</v>
      </c>
      <c r="AN68" s="5">
        <v>3.694</v>
      </c>
      <c r="AO68" s="5">
        <v>0</v>
      </c>
      <c r="AP68" s="5">
        <v>0</v>
      </c>
      <c r="AQ68" s="5">
        <v>0.749</v>
      </c>
      <c r="AR68" s="5">
        <v>0.129</v>
      </c>
      <c r="AS68" s="5">
        <v>-0.32900000000000001</v>
      </c>
      <c r="AT68" s="5">
        <v>0.42</v>
      </c>
      <c r="AU68" s="5">
        <v>0</v>
      </c>
      <c r="AV68" s="5">
        <v>0</v>
      </c>
      <c r="AW68" s="5">
        <v>0.78300000000000003</v>
      </c>
      <c r="AX68" s="5">
        <v>0.129</v>
      </c>
      <c r="AY68" s="5">
        <v>-0.30499999999999999</v>
      </c>
      <c r="AZ68" s="5">
        <v>0.47799999999999998</v>
      </c>
      <c r="BA68" s="5">
        <v>0</v>
      </c>
      <c r="BB68" s="5">
        <v>0</v>
      </c>
      <c r="BC68" s="5">
        <v>0.52700000000000002</v>
      </c>
      <c r="BD68" s="5">
        <v>0.129</v>
      </c>
      <c r="BE68" s="5">
        <v>-0.374</v>
      </c>
      <c r="BF68" s="5">
        <v>0.153</v>
      </c>
      <c r="BG68" s="5">
        <v>0</v>
      </c>
      <c r="BH68" s="5">
        <v>0</v>
      </c>
      <c r="BI68" s="5">
        <v>0.64</v>
      </c>
      <c r="BJ68" s="5">
        <v>0.129</v>
      </c>
      <c r="BK68" s="5">
        <v>-0.215</v>
      </c>
      <c r="BL68" s="5">
        <v>0.42499999999999999</v>
      </c>
      <c r="BM68" s="5">
        <v>0</v>
      </c>
      <c r="BN68" s="5">
        <v>0</v>
      </c>
      <c r="BO68" s="5">
        <v>0</v>
      </c>
      <c r="BP68" s="5">
        <v>-7.1999999999999995E-2</v>
      </c>
      <c r="BQ68" s="5">
        <v>3.6999999999999998E-2</v>
      </c>
      <c r="BR68" s="5">
        <v>0</v>
      </c>
      <c r="BS68" s="5">
        <v>0.16700000000000001</v>
      </c>
      <c r="BT68" s="5">
        <v>0</v>
      </c>
      <c r="BU68" s="5">
        <v>-7.1999999999999995E-2</v>
      </c>
      <c r="BV68" s="5">
        <v>2.1000000000000001E-2</v>
      </c>
      <c r="BW68" s="5">
        <v>0</v>
      </c>
      <c r="BX68" s="5">
        <v>0.16700000000000001</v>
      </c>
      <c r="BY68" s="5">
        <v>13.254</v>
      </c>
      <c r="BZ68" s="5">
        <v>0</v>
      </c>
      <c r="CA68" s="5">
        <v>13.254</v>
      </c>
      <c r="CB68" s="5">
        <v>0</v>
      </c>
      <c r="CC68" s="5">
        <v>87.078999999999994</v>
      </c>
      <c r="CD68" s="5">
        <v>7.95</v>
      </c>
      <c r="CE68" s="5">
        <v>-25.57</v>
      </c>
      <c r="CF68" s="5">
        <v>67.66</v>
      </c>
      <c r="CG68" s="5">
        <v>0</v>
      </c>
      <c r="CH68" s="5">
        <v>0</v>
      </c>
      <c r="CI68" s="5">
        <v>0</v>
      </c>
      <c r="CJ68" s="5">
        <v>0</v>
      </c>
      <c r="CK68" s="5">
        <v>0</v>
      </c>
      <c r="CL68" s="5">
        <v>0</v>
      </c>
      <c r="CM68" s="5">
        <v>0</v>
      </c>
      <c r="CN68" s="5">
        <v>0</v>
      </c>
      <c r="CO68" s="5">
        <v>0</v>
      </c>
      <c r="CP68" s="5">
        <v>0</v>
      </c>
      <c r="CQ68" s="5">
        <v>1.3480000000000001</v>
      </c>
      <c r="CR68" s="5">
        <v>1</v>
      </c>
      <c r="CS68" s="5">
        <v>2.2930000000000001</v>
      </c>
      <c r="CT68" s="5">
        <v>4.8609999999999998</v>
      </c>
      <c r="CU68" s="5">
        <v>10.622</v>
      </c>
    </row>
    <row r="69" spans="1:99" x14ac:dyDescent="0.25">
      <c r="A69" s="5" t="s">
        <v>2375</v>
      </c>
      <c r="B69" s="5" t="s">
        <v>1270</v>
      </c>
      <c r="C69" s="5" t="s">
        <v>1270</v>
      </c>
      <c r="D69" s="5" t="s">
        <v>1271</v>
      </c>
      <c r="E69" s="5">
        <v>2024</v>
      </c>
      <c r="F69" s="5">
        <v>0.1</v>
      </c>
      <c r="G69" s="5">
        <v>5.5750000000000002</v>
      </c>
      <c r="H69" s="5">
        <v>1.3240000000000001</v>
      </c>
      <c r="I69" s="5">
        <v>0.21299999999999999</v>
      </c>
      <c r="J69" s="5">
        <v>5.7869999999999999</v>
      </c>
      <c r="K69" s="5">
        <v>0</v>
      </c>
      <c r="L69" s="5">
        <v>1</v>
      </c>
      <c r="M69" s="5">
        <v>7.1239999999999997</v>
      </c>
      <c r="N69" s="5">
        <v>3.9710000000000001</v>
      </c>
      <c r="O69" s="5">
        <v>0.158</v>
      </c>
      <c r="P69" s="5">
        <v>7.2809999999999997</v>
      </c>
      <c r="Q69" s="5">
        <v>0</v>
      </c>
      <c r="R69" s="5">
        <v>1</v>
      </c>
      <c r="S69" s="5">
        <v>12.193</v>
      </c>
      <c r="T69" s="5">
        <v>7.9420000000000002</v>
      </c>
      <c r="U69" s="5">
        <v>0.38200000000000001</v>
      </c>
      <c r="V69" s="5">
        <v>13.646000000000001</v>
      </c>
      <c r="W69" s="5">
        <v>0.1</v>
      </c>
      <c r="X69" s="5">
        <v>1</v>
      </c>
      <c r="Y69" s="5">
        <v>3.0219999999999998</v>
      </c>
      <c r="Z69" s="5">
        <v>0.27400000000000002</v>
      </c>
      <c r="AA69" s="5">
        <v>1.198</v>
      </c>
      <c r="AB69" s="5">
        <v>4.22</v>
      </c>
      <c r="AC69" s="5">
        <v>0</v>
      </c>
      <c r="AD69" s="5">
        <v>1</v>
      </c>
      <c r="AE69" s="5">
        <v>3.6840000000000002</v>
      </c>
      <c r="AF69" s="5">
        <v>0.60099999999999998</v>
      </c>
      <c r="AG69" s="5">
        <v>0.53600000000000003</v>
      </c>
      <c r="AH69" s="5">
        <v>4.22</v>
      </c>
      <c r="AI69" s="5">
        <v>0</v>
      </c>
      <c r="AJ69" s="5">
        <v>1</v>
      </c>
      <c r="AK69" s="5">
        <v>7.6550000000000002</v>
      </c>
      <c r="AL69" s="5">
        <v>3.218</v>
      </c>
      <c r="AM69" s="5">
        <v>-4.2969999999999997</v>
      </c>
      <c r="AN69" s="5">
        <v>3.694</v>
      </c>
      <c r="AO69" s="5">
        <v>0</v>
      </c>
      <c r="AP69" s="5">
        <v>0</v>
      </c>
      <c r="AQ69" s="5">
        <v>0.72</v>
      </c>
      <c r="AR69" s="5">
        <v>0.13200000000000001</v>
      </c>
      <c r="AS69" s="5">
        <v>-0.3</v>
      </c>
      <c r="AT69" s="5">
        <v>0.42</v>
      </c>
      <c r="AU69" s="5">
        <v>0</v>
      </c>
      <c r="AV69" s="5">
        <v>0</v>
      </c>
      <c r="AW69" s="5">
        <v>0.73399999999999999</v>
      </c>
      <c r="AX69" s="5">
        <v>0.13200000000000001</v>
      </c>
      <c r="AY69" s="5">
        <v>-0.25600000000000001</v>
      </c>
      <c r="AZ69" s="5">
        <v>0.47799999999999998</v>
      </c>
      <c r="BA69" s="5">
        <v>0</v>
      </c>
      <c r="BB69" s="5">
        <v>0</v>
      </c>
      <c r="BC69" s="5">
        <v>0.51</v>
      </c>
      <c r="BD69" s="5">
        <v>0.13200000000000001</v>
      </c>
      <c r="BE69" s="5">
        <v>-0.35699999999999998</v>
      </c>
      <c r="BF69" s="5">
        <v>0.153</v>
      </c>
      <c r="BG69" s="5">
        <v>0</v>
      </c>
      <c r="BH69" s="5">
        <v>0</v>
      </c>
      <c r="BI69" s="5">
        <v>0.65200000000000002</v>
      </c>
      <c r="BJ69" s="5">
        <v>0.13200000000000001</v>
      </c>
      <c r="BK69" s="5">
        <v>-0.22700000000000001</v>
      </c>
      <c r="BL69" s="5">
        <v>0.42499999999999999</v>
      </c>
      <c r="BM69" s="5">
        <v>0</v>
      </c>
      <c r="BN69" s="5">
        <v>0</v>
      </c>
      <c r="BO69" s="5">
        <v>0</v>
      </c>
      <c r="BP69" s="5">
        <v>-7.3999999999999996E-2</v>
      </c>
      <c r="BQ69" s="5">
        <v>3.6999999999999998E-2</v>
      </c>
      <c r="BR69" s="5">
        <v>0</v>
      </c>
      <c r="BS69" s="5">
        <v>0.16700000000000001</v>
      </c>
      <c r="BT69" s="5">
        <v>0</v>
      </c>
      <c r="BU69" s="5">
        <v>-7.3999999999999996E-2</v>
      </c>
      <c r="BV69" s="5">
        <v>2.1000000000000001E-2</v>
      </c>
      <c r="BW69" s="5">
        <v>0</v>
      </c>
      <c r="BX69" s="5">
        <v>0.16700000000000001</v>
      </c>
      <c r="BY69" s="5">
        <v>13.646000000000001</v>
      </c>
      <c r="BZ69" s="5">
        <v>0</v>
      </c>
      <c r="CA69" s="5">
        <v>13.646000000000001</v>
      </c>
      <c r="CB69" s="5">
        <v>0</v>
      </c>
      <c r="CC69" s="5">
        <v>86.385000000000005</v>
      </c>
      <c r="CD69" s="5">
        <v>7.95</v>
      </c>
      <c r="CE69" s="5">
        <v>-24.876999999999999</v>
      </c>
      <c r="CF69" s="5">
        <v>67.66</v>
      </c>
      <c r="CG69" s="5">
        <v>0</v>
      </c>
      <c r="CH69" s="5">
        <v>0</v>
      </c>
      <c r="CI69" s="5">
        <v>0</v>
      </c>
      <c r="CJ69" s="5">
        <v>0</v>
      </c>
      <c r="CK69" s="5">
        <v>0</v>
      </c>
      <c r="CL69" s="5">
        <v>0</v>
      </c>
      <c r="CM69" s="5">
        <v>0</v>
      </c>
      <c r="CN69" s="5">
        <v>0</v>
      </c>
      <c r="CO69" s="5">
        <v>0</v>
      </c>
      <c r="CP69" s="5">
        <v>0</v>
      </c>
      <c r="CQ69" s="5">
        <v>1.387</v>
      </c>
      <c r="CR69" s="5">
        <v>1</v>
      </c>
      <c r="CS69" s="5">
        <v>2.3610000000000002</v>
      </c>
      <c r="CT69" s="5">
        <v>4.2510000000000003</v>
      </c>
      <c r="CU69" s="5">
        <v>9.1679999999999993</v>
      </c>
    </row>
    <row r="70" spans="1:99" x14ac:dyDescent="0.25">
      <c r="A70" s="5" t="s">
        <v>2376</v>
      </c>
      <c r="B70" s="5" t="s">
        <v>1264</v>
      </c>
      <c r="C70" s="5" t="s">
        <v>1264</v>
      </c>
      <c r="D70" s="5" t="s">
        <v>1265</v>
      </c>
      <c r="E70" s="5">
        <v>2021</v>
      </c>
      <c r="F70" s="5">
        <v>0.15</v>
      </c>
      <c r="G70" s="5">
        <v>4.3879999999999999</v>
      </c>
      <c r="H70" s="5">
        <v>1.0740000000000001</v>
      </c>
      <c r="I70" s="5">
        <v>0</v>
      </c>
      <c r="J70" s="5">
        <v>4.3879999999999999</v>
      </c>
      <c r="K70" s="5">
        <v>0</v>
      </c>
      <c r="L70" s="5">
        <v>1</v>
      </c>
      <c r="M70" s="5">
        <v>7.3550000000000004</v>
      </c>
      <c r="N70" s="5">
        <v>3.2229999999999999</v>
      </c>
      <c r="O70" s="5">
        <v>0.19900000000000001</v>
      </c>
      <c r="P70" s="5">
        <v>7.5540000000000003</v>
      </c>
      <c r="Q70" s="5">
        <v>0</v>
      </c>
      <c r="R70" s="5">
        <v>1</v>
      </c>
      <c r="S70" s="5">
        <v>9.76</v>
      </c>
      <c r="T70" s="5">
        <v>6.4459999999999997</v>
      </c>
      <c r="U70" s="5">
        <v>0</v>
      </c>
      <c r="V70" s="5">
        <v>11.223000000000001</v>
      </c>
      <c r="W70" s="5">
        <v>0.15</v>
      </c>
      <c r="X70" s="5">
        <v>1</v>
      </c>
      <c r="Y70" s="5">
        <v>4.1130000000000004</v>
      </c>
      <c r="Z70" s="5">
        <v>0.27800000000000002</v>
      </c>
      <c r="AA70" s="5">
        <v>-2.7589999999999999</v>
      </c>
      <c r="AB70" s="5">
        <v>1.3540000000000001</v>
      </c>
      <c r="AC70" s="5">
        <v>0</v>
      </c>
      <c r="AD70" s="5">
        <v>0</v>
      </c>
      <c r="AE70" s="5">
        <v>4.7960000000000003</v>
      </c>
      <c r="AF70" s="5">
        <v>0.60099999999999998</v>
      </c>
      <c r="AG70" s="5">
        <v>-1.54</v>
      </c>
      <c r="AH70" s="5">
        <v>3.2559999999999998</v>
      </c>
      <c r="AI70" s="5">
        <v>0</v>
      </c>
      <c r="AJ70" s="5">
        <v>1</v>
      </c>
      <c r="AK70" s="5">
        <v>8.8940000000000001</v>
      </c>
      <c r="AL70" s="5">
        <v>3.1589999999999998</v>
      </c>
      <c r="AM70" s="5">
        <v>-5.56</v>
      </c>
      <c r="AN70" s="5">
        <v>3.8340000000000001</v>
      </c>
      <c r="AO70" s="5">
        <v>0</v>
      </c>
      <c r="AP70" s="5">
        <v>0</v>
      </c>
      <c r="AQ70" s="5">
        <v>0.621</v>
      </c>
      <c r="AR70" s="5">
        <v>0.114</v>
      </c>
      <c r="AS70" s="5">
        <v>0.28899999999999998</v>
      </c>
      <c r="AT70" s="5">
        <v>1.046</v>
      </c>
      <c r="AU70" s="5">
        <v>0.15</v>
      </c>
      <c r="AV70" s="5">
        <v>1</v>
      </c>
      <c r="AW70" s="5">
        <v>0.59299999999999997</v>
      </c>
      <c r="AX70" s="5">
        <v>0.114</v>
      </c>
      <c r="AY70" s="5">
        <v>0.22500000000000001</v>
      </c>
      <c r="AZ70" s="5">
        <v>0.94</v>
      </c>
      <c r="BA70" s="5">
        <v>0.15</v>
      </c>
      <c r="BB70" s="5">
        <v>1</v>
      </c>
      <c r="BC70" s="5">
        <v>0.44</v>
      </c>
      <c r="BD70" s="5">
        <v>0.114</v>
      </c>
      <c r="BE70" s="5">
        <v>-0.13800000000000001</v>
      </c>
      <c r="BF70" s="5">
        <v>0.32300000000000001</v>
      </c>
      <c r="BG70" s="5">
        <v>0</v>
      </c>
      <c r="BH70" s="5">
        <v>0</v>
      </c>
      <c r="BI70" s="5">
        <v>0.56000000000000005</v>
      </c>
      <c r="BJ70" s="5">
        <v>0.114</v>
      </c>
      <c r="BK70" s="5">
        <v>0.24299999999999999</v>
      </c>
      <c r="BL70" s="5">
        <v>0.94</v>
      </c>
      <c r="BM70" s="5">
        <v>0.17</v>
      </c>
      <c r="BN70" s="5">
        <v>1</v>
      </c>
      <c r="BO70" s="5">
        <v>0</v>
      </c>
      <c r="BP70" s="5">
        <v>-3.2000000000000001E-2</v>
      </c>
      <c r="BQ70" s="5">
        <v>9.9000000000000005E-2</v>
      </c>
      <c r="BR70" s="5">
        <v>0</v>
      </c>
      <c r="BS70" s="5">
        <v>0.83299999999999996</v>
      </c>
      <c r="BT70" s="5">
        <v>0</v>
      </c>
      <c r="BU70" s="5">
        <v>-3.2000000000000001E-2</v>
      </c>
      <c r="BV70" s="5">
        <v>7.2999999999999995E-2</v>
      </c>
      <c r="BW70" s="5">
        <v>0</v>
      </c>
      <c r="BX70" s="5">
        <v>0.83299999999999996</v>
      </c>
      <c r="BY70" s="5">
        <v>11.787000000000001</v>
      </c>
      <c r="BZ70" s="5">
        <v>0</v>
      </c>
      <c r="CA70" s="5">
        <v>11.787000000000001</v>
      </c>
      <c r="CB70" s="5">
        <v>0</v>
      </c>
      <c r="CC70" s="5">
        <v>81.694999999999993</v>
      </c>
      <c r="CD70" s="5">
        <v>7.95</v>
      </c>
      <c r="CE70" s="5">
        <v>10.145</v>
      </c>
      <c r="CF70" s="5">
        <v>107.453</v>
      </c>
      <c r="CG70" s="5">
        <v>0.17</v>
      </c>
      <c r="CH70" s="5">
        <v>1</v>
      </c>
      <c r="CI70" s="5">
        <v>0</v>
      </c>
      <c r="CJ70" s="5">
        <v>0</v>
      </c>
      <c r="CK70" s="5">
        <v>0</v>
      </c>
      <c r="CL70" s="5">
        <v>0</v>
      </c>
      <c r="CM70" s="5">
        <v>1.0509999999999999</v>
      </c>
      <c r="CN70" s="5">
        <v>0</v>
      </c>
      <c r="CO70" s="5">
        <v>0</v>
      </c>
      <c r="CP70" s="5">
        <v>0.121</v>
      </c>
      <c r="CQ70" s="5">
        <v>1.198</v>
      </c>
      <c r="CR70" s="5">
        <v>0.80500000000000005</v>
      </c>
      <c r="CS70" s="5">
        <v>1.3140000000000001</v>
      </c>
      <c r="CT70" s="5">
        <v>3.6040000000000001</v>
      </c>
      <c r="CU70" s="5">
        <v>16.843</v>
      </c>
    </row>
    <row r="71" spans="1:99" x14ac:dyDescent="0.25">
      <c r="A71" s="5" t="s">
        <v>2377</v>
      </c>
      <c r="B71" s="5" t="s">
        <v>1264</v>
      </c>
      <c r="C71" s="5" t="s">
        <v>1264</v>
      </c>
      <c r="D71" s="5" t="s">
        <v>1265</v>
      </c>
      <c r="E71" s="5">
        <v>2022</v>
      </c>
      <c r="F71" s="5">
        <v>0.15</v>
      </c>
      <c r="G71" s="5">
        <v>8.1750000000000007</v>
      </c>
      <c r="H71" s="5">
        <v>1.18</v>
      </c>
      <c r="I71" s="5">
        <v>0</v>
      </c>
      <c r="J71" s="5">
        <v>8.1750000000000007</v>
      </c>
      <c r="K71" s="5">
        <v>0</v>
      </c>
      <c r="L71" s="5">
        <v>1</v>
      </c>
      <c r="M71" s="5">
        <v>9.19</v>
      </c>
      <c r="N71" s="5">
        <v>3.5390000000000001</v>
      </c>
      <c r="O71" s="5">
        <v>0.27700000000000002</v>
      </c>
      <c r="P71" s="5">
        <v>9.4670000000000005</v>
      </c>
      <c r="Q71" s="5">
        <v>0</v>
      </c>
      <c r="R71" s="5">
        <v>1</v>
      </c>
      <c r="S71" s="5">
        <v>14.073</v>
      </c>
      <c r="T71" s="5">
        <v>7.0780000000000003</v>
      </c>
      <c r="U71" s="5">
        <v>0.156</v>
      </c>
      <c r="V71" s="5">
        <v>16.184000000000001</v>
      </c>
      <c r="W71" s="5">
        <v>0.15</v>
      </c>
      <c r="X71" s="5">
        <v>1</v>
      </c>
      <c r="Y71" s="5">
        <v>6.64</v>
      </c>
      <c r="Z71" s="5">
        <v>0.44800000000000001</v>
      </c>
      <c r="AA71" s="5">
        <v>-5.2240000000000002</v>
      </c>
      <c r="AB71" s="5">
        <v>1.417</v>
      </c>
      <c r="AC71" s="5">
        <v>0</v>
      </c>
      <c r="AD71" s="5">
        <v>0</v>
      </c>
      <c r="AE71" s="5">
        <v>7.3949999999999996</v>
      </c>
      <c r="AF71" s="5">
        <v>0.92700000000000005</v>
      </c>
      <c r="AG71" s="5">
        <v>-4.07</v>
      </c>
      <c r="AH71" s="5">
        <v>3.3250000000000002</v>
      </c>
      <c r="AI71" s="5">
        <v>0</v>
      </c>
      <c r="AJ71" s="5">
        <v>1</v>
      </c>
      <c r="AK71" s="5">
        <v>11.922000000000001</v>
      </c>
      <c r="AL71" s="5">
        <v>4.2350000000000003</v>
      </c>
      <c r="AM71" s="5">
        <v>-7.5049999999999999</v>
      </c>
      <c r="AN71" s="5">
        <v>5.08</v>
      </c>
      <c r="AO71" s="5">
        <v>0</v>
      </c>
      <c r="AP71" s="5">
        <v>0</v>
      </c>
      <c r="AQ71" s="5">
        <v>0.84699999999999998</v>
      </c>
      <c r="AR71" s="5">
        <v>0.123</v>
      </c>
      <c r="AS71" s="5">
        <v>0.159</v>
      </c>
      <c r="AT71" s="5">
        <v>1.157</v>
      </c>
      <c r="AU71" s="5">
        <v>0.15</v>
      </c>
      <c r="AV71" s="5">
        <v>1</v>
      </c>
      <c r="AW71" s="5">
        <v>0.94699999999999995</v>
      </c>
      <c r="AX71" s="5">
        <v>0.123</v>
      </c>
      <c r="AY71" s="5">
        <v>-8.1000000000000003E-2</v>
      </c>
      <c r="AZ71" s="5">
        <v>0.996</v>
      </c>
      <c r="BA71" s="5">
        <v>0.15</v>
      </c>
      <c r="BB71" s="5">
        <v>1</v>
      </c>
      <c r="BC71" s="5">
        <v>0.58899999999999997</v>
      </c>
      <c r="BD71" s="5">
        <v>0.123</v>
      </c>
      <c r="BE71" s="5">
        <v>-0.27200000000000002</v>
      </c>
      <c r="BF71" s="5">
        <v>0.33900000000000002</v>
      </c>
      <c r="BG71" s="5">
        <v>0</v>
      </c>
      <c r="BH71" s="5">
        <v>0</v>
      </c>
      <c r="BI71" s="5">
        <v>0.68899999999999995</v>
      </c>
      <c r="BJ71" s="5">
        <v>0.123</v>
      </c>
      <c r="BK71" s="5">
        <v>0.191</v>
      </c>
      <c r="BL71" s="5">
        <v>1.03</v>
      </c>
      <c r="BM71" s="5">
        <v>0.17</v>
      </c>
      <c r="BN71" s="5">
        <v>1</v>
      </c>
      <c r="BO71" s="5">
        <v>0</v>
      </c>
      <c r="BP71" s="5">
        <v>-3.2000000000000001E-2</v>
      </c>
      <c r="BQ71" s="5">
        <v>0.09</v>
      </c>
      <c r="BR71" s="5">
        <v>0</v>
      </c>
      <c r="BS71" s="5">
        <v>0.83299999999999996</v>
      </c>
      <c r="BT71" s="5">
        <v>0</v>
      </c>
      <c r="BU71" s="5">
        <v>-3.2000000000000001E-2</v>
      </c>
      <c r="BV71" s="5">
        <v>6.6000000000000003E-2</v>
      </c>
      <c r="BW71" s="5">
        <v>0</v>
      </c>
      <c r="BX71" s="5">
        <v>0.83299999999999996</v>
      </c>
      <c r="BY71" s="5">
        <v>12.728999999999999</v>
      </c>
      <c r="BZ71" s="5">
        <v>0</v>
      </c>
      <c r="CA71" s="5">
        <v>12.728999999999999</v>
      </c>
      <c r="CB71" s="5">
        <v>0</v>
      </c>
      <c r="CC71" s="5">
        <v>102.477</v>
      </c>
      <c r="CD71" s="5">
        <v>7.95</v>
      </c>
      <c r="CE71" s="5">
        <v>5.4859999999999998</v>
      </c>
      <c r="CF71" s="5">
        <v>126.31699999999999</v>
      </c>
      <c r="CG71" s="5">
        <v>0.17</v>
      </c>
      <c r="CH71" s="5">
        <v>1</v>
      </c>
      <c r="CI71" s="5">
        <v>0</v>
      </c>
      <c r="CJ71" s="5">
        <v>0</v>
      </c>
      <c r="CK71" s="5">
        <v>0</v>
      </c>
      <c r="CL71" s="5">
        <v>0</v>
      </c>
      <c r="CM71" s="5">
        <v>1.395</v>
      </c>
      <c r="CN71" s="5">
        <v>0</v>
      </c>
      <c r="CO71" s="5">
        <v>0</v>
      </c>
      <c r="CP71" s="5">
        <v>8.8999999999999996E-2</v>
      </c>
      <c r="CQ71" s="5">
        <v>1.294</v>
      </c>
      <c r="CR71" s="5">
        <v>0.77800000000000002</v>
      </c>
      <c r="CS71" s="5">
        <v>1.419</v>
      </c>
      <c r="CT71" s="5">
        <v>7.5540000000000003</v>
      </c>
      <c r="CU71" s="5">
        <v>30.149000000000001</v>
      </c>
    </row>
    <row r="72" spans="1:99" x14ac:dyDescent="0.25">
      <c r="A72" s="5" t="s">
        <v>2378</v>
      </c>
      <c r="B72" s="5" t="s">
        <v>1264</v>
      </c>
      <c r="C72" s="5" t="s">
        <v>1264</v>
      </c>
      <c r="D72" s="5" t="s">
        <v>1265</v>
      </c>
      <c r="E72" s="5">
        <v>2023</v>
      </c>
      <c r="F72" s="5">
        <v>0.15</v>
      </c>
      <c r="G72" s="5">
        <v>5.3259999999999996</v>
      </c>
      <c r="H72" s="5">
        <v>1.21</v>
      </c>
      <c r="I72" s="5">
        <v>0</v>
      </c>
      <c r="J72" s="5">
        <v>5.3259999999999996</v>
      </c>
      <c r="K72" s="5">
        <v>0</v>
      </c>
      <c r="L72" s="5">
        <v>1</v>
      </c>
      <c r="M72" s="5">
        <v>7.3440000000000003</v>
      </c>
      <c r="N72" s="5">
        <v>3.63</v>
      </c>
      <c r="O72" s="5">
        <v>0.17799999999999999</v>
      </c>
      <c r="P72" s="5">
        <v>7.5220000000000002</v>
      </c>
      <c r="Q72" s="5">
        <v>0</v>
      </c>
      <c r="R72" s="5">
        <v>1</v>
      </c>
      <c r="S72" s="5">
        <v>11.377000000000001</v>
      </c>
      <c r="T72" s="5">
        <v>7.2610000000000001</v>
      </c>
      <c r="U72" s="5">
        <v>0.189</v>
      </c>
      <c r="V72" s="5">
        <v>13.083</v>
      </c>
      <c r="W72" s="5">
        <v>0.15</v>
      </c>
      <c r="X72" s="5">
        <v>1</v>
      </c>
      <c r="Y72" s="5">
        <v>4.2670000000000003</v>
      </c>
      <c r="Z72" s="5">
        <v>0.28799999999999998</v>
      </c>
      <c r="AA72" s="5">
        <v>-0.85699999999999998</v>
      </c>
      <c r="AB72" s="5">
        <v>3.41</v>
      </c>
      <c r="AC72" s="5">
        <v>0</v>
      </c>
      <c r="AD72" s="5">
        <v>0</v>
      </c>
      <c r="AE72" s="5">
        <v>5.0759999999999996</v>
      </c>
      <c r="AF72" s="5">
        <v>0.63600000000000001</v>
      </c>
      <c r="AG72" s="5">
        <v>2.23</v>
      </c>
      <c r="AH72" s="5">
        <v>7.3070000000000004</v>
      </c>
      <c r="AI72" s="5">
        <v>0</v>
      </c>
      <c r="AJ72" s="5">
        <v>1</v>
      </c>
      <c r="AK72" s="5">
        <v>9.9329999999999998</v>
      </c>
      <c r="AL72" s="5">
        <v>3.528</v>
      </c>
      <c r="AM72" s="5">
        <v>-6.1210000000000004</v>
      </c>
      <c r="AN72" s="5">
        <v>4.3840000000000003</v>
      </c>
      <c r="AO72" s="5">
        <v>0</v>
      </c>
      <c r="AP72" s="5">
        <v>0</v>
      </c>
      <c r="AQ72" s="5">
        <v>0.749</v>
      </c>
      <c r="AR72" s="5">
        <v>0.129</v>
      </c>
      <c r="AS72" s="5">
        <v>0.30199999999999999</v>
      </c>
      <c r="AT72" s="5">
        <v>1.2090000000000001</v>
      </c>
      <c r="AU72" s="5">
        <v>0.15</v>
      </c>
      <c r="AV72" s="5">
        <v>1</v>
      </c>
      <c r="AW72" s="5">
        <v>0.78300000000000003</v>
      </c>
      <c r="AX72" s="5">
        <v>0.129</v>
      </c>
      <c r="AY72" s="5">
        <v>0.185</v>
      </c>
      <c r="AZ72" s="5">
        <v>1.113</v>
      </c>
      <c r="BA72" s="5">
        <v>0.15</v>
      </c>
      <c r="BB72" s="5">
        <v>1</v>
      </c>
      <c r="BC72" s="5">
        <v>0.52700000000000002</v>
      </c>
      <c r="BD72" s="5">
        <v>0.129</v>
      </c>
      <c r="BE72" s="5">
        <v>-0.26800000000000002</v>
      </c>
      <c r="BF72" s="5">
        <v>0.27700000000000002</v>
      </c>
      <c r="BG72" s="5">
        <v>0</v>
      </c>
      <c r="BH72" s="5">
        <v>0</v>
      </c>
      <c r="BI72" s="5">
        <v>0.64</v>
      </c>
      <c r="BJ72" s="5">
        <v>0.129</v>
      </c>
      <c r="BK72" s="5">
        <v>0.216</v>
      </c>
      <c r="BL72" s="5">
        <v>1.002</v>
      </c>
      <c r="BM72" s="5">
        <v>0.17</v>
      </c>
      <c r="BN72" s="5">
        <v>1</v>
      </c>
      <c r="BO72" s="5">
        <v>0</v>
      </c>
      <c r="BP72" s="5">
        <v>-3.2000000000000001E-2</v>
      </c>
      <c r="BQ72" s="5">
        <v>8.7999999999999995E-2</v>
      </c>
      <c r="BR72" s="5">
        <v>0</v>
      </c>
      <c r="BS72" s="5">
        <v>0.83299999999999996</v>
      </c>
      <c r="BT72" s="5">
        <v>0</v>
      </c>
      <c r="BU72" s="5">
        <v>-3.2000000000000001E-2</v>
      </c>
      <c r="BV72" s="5">
        <v>6.3E-2</v>
      </c>
      <c r="BW72" s="5">
        <v>0</v>
      </c>
      <c r="BX72" s="5">
        <v>0.83299999999999996</v>
      </c>
      <c r="BY72" s="5">
        <v>13.254</v>
      </c>
      <c r="BZ72" s="5">
        <v>0</v>
      </c>
      <c r="CA72" s="5">
        <v>13.254</v>
      </c>
      <c r="CB72" s="5">
        <v>0</v>
      </c>
      <c r="CC72" s="5">
        <v>87.078999999999994</v>
      </c>
      <c r="CD72" s="5">
        <v>7.95</v>
      </c>
      <c r="CE72" s="5">
        <v>14.039</v>
      </c>
      <c r="CF72" s="5">
        <v>118.30800000000001</v>
      </c>
      <c r="CG72" s="5">
        <v>0.17</v>
      </c>
      <c r="CH72" s="5">
        <v>1</v>
      </c>
      <c r="CI72" s="5">
        <v>0</v>
      </c>
      <c r="CJ72" s="5">
        <v>0</v>
      </c>
      <c r="CK72" s="5">
        <v>0</v>
      </c>
      <c r="CL72" s="5">
        <v>0</v>
      </c>
      <c r="CM72" s="5">
        <v>2.7759999999999998</v>
      </c>
      <c r="CN72" s="5">
        <v>0</v>
      </c>
      <c r="CO72" s="5">
        <v>0</v>
      </c>
      <c r="CP72" s="5">
        <v>0.11799999999999999</v>
      </c>
      <c r="CQ72" s="5">
        <v>1.3480000000000001</v>
      </c>
      <c r="CR72" s="5">
        <v>0.74099999999999999</v>
      </c>
      <c r="CS72" s="5">
        <v>1.4770000000000001</v>
      </c>
      <c r="CT72" s="5">
        <v>4.484</v>
      </c>
      <c r="CU72" s="5">
        <v>12.391999999999999</v>
      </c>
    </row>
    <row r="73" spans="1:99" x14ac:dyDescent="0.25">
      <c r="A73" s="5" t="s">
        <v>2379</v>
      </c>
      <c r="B73" s="5" t="s">
        <v>1264</v>
      </c>
      <c r="C73" s="5" t="s">
        <v>1264</v>
      </c>
      <c r="D73" s="5" t="s">
        <v>1265</v>
      </c>
      <c r="E73" s="5">
        <v>2024</v>
      </c>
      <c r="F73" s="5">
        <v>0.15</v>
      </c>
      <c r="G73" s="5">
        <v>4.5060000000000002</v>
      </c>
      <c r="H73" s="5">
        <v>1.246</v>
      </c>
      <c r="I73" s="5">
        <v>0</v>
      </c>
      <c r="J73" s="5">
        <v>4.5060000000000002</v>
      </c>
      <c r="K73" s="5">
        <v>0</v>
      </c>
      <c r="L73" s="5">
        <v>1</v>
      </c>
      <c r="M73" s="5">
        <v>6.6829999999999998</v>
      </c>
      <c r="N73" s="5">
        <v>3.738</v>
      </c>
      <c r="O73" s="5">
        <v>0.13900000000000001</v>
      </c>
      <c r="P73" s="5">
        <v>6.8220000000000001</v>
      </c>
      <c r="Q73" s="5">
        <v>0</v>
      </c>
      <c r="R73" s="5">
        <v>1</v>
      </c>
      <c r="S73" s="5">
        <v>10.734999999999999</v>
      </c>
      <c r="T73" s="5">
        <v>7.4749999999999996</v>
      </c>
      <c r="U73" s="5">
        <v>0.219</v>
      </c>
      <c r="V73" s="5">
        <v>12.345000000000001</v>
      </c>
      <c r="W73" s="5">
        <v>0.15</v>
      </c>
      <c r="X73" s="5">
        <v>1</v>
      </c>
      <c r="Y73" s="5">
        <v>4.0359999999999996</v>
      </c>
      <c r="Z73" s="5">
        <v>0.27200000000000002</v>
      </c>
      <c r="AA73" s="5">
        <v>-0.56499999999999995</v>
      </c>
      <c r="AB73" s="5">
        <v>3.472</v>
      </c>
      <c r="AC73" s="5">
        <v>0</v>
      </c>
      <c r="AD73" s="5">
        <v>0</v>
      </c>
      <c r="AE73" s="5">
        <v>4.8689999999999998</v>
      </c>
      <c r="AF73" s="5">
        <v>0.61</v>
      </c>
      <c r="AG73" s="5">
        <v>1.85</v>
      </c>
      <c r="AH73" s="5">
        <v>6.7190000000000003</v>
      </c>
      <c r="AI73" s="5">
        <v>0</v>
      </c>
      <c r="AJ73" s="5">
        <v>1</v>
      </c>
      <c r="AK73" s="5">
        <v>9.8689999999999998</v>
      </c>
      <c r="AL73" s="5">
        <v>3.5059999999999998</v>
      </c>
      <c r="AM73" s="5">
        <v>-6.3639999999999999</v>
      </c>
      <c r="AN73" s="5">
        <v>4.0309999999999997</v>
      </c>
      <c r="AO73" s="5">
        <v>0</v>
      </c>
      <c r="AP73" s="5">
        <v>0</v>
      </c>
      <c r="AQ73" s="5">
        <v>0.72</v>
      </c>
      <c r="AR73" s="5">
        <v>0.13200000000000001</v>
      </c>
      <c r="AS73" s="5">
        <v>0.45600000000000002</v>
      </c>
      <c r="AT73" s="5">
        <v>1.3759999999999999</v>
      </c>
      <c r="AU73" s="5">
        <v>0.17</v>
      </c>
      <c r="AV73" s="5">
        <v>1</v>
      </c>
      <c r="AW73" s="5">
        <v>0.73399999999999999</v>
      </c>
      <c r="AX73" s="5">
        <v>0.13200000000000001</v>
      </c>
      <c r="AY73" s="5">
        <v>0.13800000000000001</v>
      </c>
      <c r="AZ73" s="5">
        <v>1.0189999999999999</v>
      </c>
      <c r="BA73" s="5">
        <v>0.17</v>
      </c>
      <c r="BB73" s="5">
        <v>1</v>
      </c>
      <c r="BC73" s="5">
        <v>0.51</v>
      </c>
      <c r="BD73" s="5">
        <v>0.13200000000000001</v>
      </c>
      <c r="BE73" s="5">
        <v>-0.25700000000000001</v>
      </c>
      <c r="BF73" s="5">
        <v>0.29599999999999999</v>
      </c>
      <c r="BG73" s="5">
        <v>0</v>
      </c>
      <c r="BH73" s="5">
        <v>0</v>
      </c>
      <c r="BI73" s="5">
        <v>0.65200000000000002</v>
      </c>
      <c r="BJ73" s="5">
        <v>0.13200000000000001</v>
      </c>
      <c r="BK73" s="5">
        <v>0.1</v>
      </c>
      <c r="BL73" s="5">
        <v>0.88</v>
      </c>
      <c r="BM73" s="5">
        <v>0.17</v>
      </c>
      <c r="BN73" s="5">
        <v>1</v>
      </c>
      <c r="BO73" s="5">
        <v>0</v>
      </c>
      <c r="BP73" s="5">
        <v>-3.3000000000000002E-2</v>
      </c>
      <c r="BQ73" s="5">
        <v>9.7000000000000003E-2</v>
      </c>
      <c r="BR73" s="5">
        <v>0</v>
      </c>
      <c r="BS73" s="5">
        <v>0.83299999999999996</v>
      </c>
      <c r="BT73" s="5">
        <v>0</v>
      </c>
      <c r="BU73" s="5">
        <v>-3.3000000000000002E-2</v>
      </c>
      <c r="BV73" s="5">
        <v>6.8000000000000005E-2</v>
      </c>
      <c r="BW73" s="5">
        <v>0</v>
      </c>
      <c r="BX73" s="5">
        <v>0.83299999999999996</v>
      </c>
      <c r="BY73" s="5">
        <v>13.646000000000001</v>
      </c>
      <c r="BZ73" s="5">
        <v>0</v>
      </c>
      <c r="CA73" s="5">
        <v>13.646000000000001</v>
      </c>
      <c r="CB73" s="5">
        <v>0</v>
      </c>
      <c r="CC73" s="5">
        <v>86.385000000000005</v>
      </c>
      <c r="CD73" s="5">
        <v>7.95</v>
      </c>
      <c r="CE73" s="5">
        <v>8.9760000000000009</v>
      </c>
      <c r="CF73" s="5">
        <v>111.57299999999999</v>
      </c>
      <c r="CG73" s="5">
        <v>0.17</v>
      </c>
      <c r="CH73" s="5">
        <v>1</v>
      </c>
      <c r="CI73" s="5">
        <v>0</v>
      </c>
      <c r="CJ73" s="5">
        <v>0</v>
      </c>
      <c r="CK73" s="5">
        <v>0</v>
      </c>
      <c r="CL73" s="5">
        <v>0</v>
      </c>
      <c r="CM73" s="5">
        <v>2.855</v>
      </c>
      <c r="CN73" s="5">
        <v>0</v>
      </c>
      <c r="CO73" s="5">
        <v>0</v>
      </c>
      <c r="CP73" s="5">
        <v>0.11799999999999999</v>
      </c>
      <c r="CQ73" s="5">
        <v>1.387</v>
      </c>
      <c r="CR73" s="5">
        <v>0.74099999999999999</v>
      </c>
      <c r="CS73" s="5">
        <v>1.5209999999999999</v>
      </c>
      <c r="CT73" s="5">
        <v>3.5089999999999999</v>
      </c>
      <c r="CU73" s="5">
        <v>10.792</v>
      </c>
    </row>
    <row r="74" spans="1:99" x14ac:dyDescent="0.25">
      <c r="A74" s="5" t="s">
        <v>2380</v>
      </c>
      <c r="B74" s="5" t="s">
        <v>1295</v>
      </c>
      <c r="C74" s="5" t="s">
        <v>1295</v>
      </c>
      <c r="D74" s="5" t="s">
        <v>1296</v>
      </c>
      <c r="E74" s="5">
        <v>2021</v>
      </c>
      <c r="F74" s="5">
        <v>0.17499999999999999</v>
      </c>
      <c r="G74" s="5">
        <v>5.8970000000000002</v>
      </c>
      <c r="H74" s="5">
        <v>1.143</v>
      </c>
      <c r="I74" s="5">
        <v>0</v>
      </c>
      <c r="J74" s="5">
        <v>5.8970000000000002</v>
      </c>
      <c r="K74" s="5">
        <v>0</v>
      </c>
      <c r="L74" s="5">
        <v>1</v>
      </c>
      <c r="M74" s="5">
        <v>7.9640000000000004</v>
      </c>
      <c r="N74" s="5">
        <v>3.43</v>
      </c>
      <c r="O74" s="5">
        <v>0</v>
      </c>
      <c r="P74" s="5">
        <v>7.9640000000000004</v>
      </c>
      <c r="Q74" s="5">
        <v>0</v>
      </c>
      <c r="R74" s="5">
        <v>1</v>
      </c>
      <c r="S74" s="5">
        <v>11.613</v>
      </c>
      <c r="T74" s="5">
        <v>6.86</v>
      </c>
      <c r="U74" s="5">
        <v>0</v>
      </c>
      <c r="V74" s="5">
        <v>13.646000000000001</v>
      </c>
      <c r="W74" s="5">
        <v>0.17499999999999999</v>
      </c>
      <c r="X74" s="5">
        <v>1</v>
      </c>
      <c r="Y74" s="5">
        <v>9.2279999999999998</v>
      </c>
      <c r="Z74" s="5">
        <v>1.2410000000000001</v>
      </c>
      <c r="AA74" s="5">
        <v>12.499000000000001</v>
      </c>
      <c r="AB74" s="5">
        <v>21.728000000000002</v>
      </c>
      <c r="AC74" s="5">
        <v>0</v>
      </c>
      <c r="AD74" s="5">
        <v>1</v>
      </c>
      <c r="AE74" s="5">
        <v>10.372</v>
      </c>
      <c r="AF74" s="5">
        <v>2.4289999999999998</v>
      </c>
      <c r="AG74" s="5">
        <v>11.356</v>
      </c>
      <c r="AH74" s="5">
        <v>21.728000000000002</v>
      </c>
      <c r="AI74" s="5">
        <v>0</v>
      </c>
      <c r="AJ74" s="5">
        <v>1</v>
      </c>
      <c r="AK74" s="5">
        <v>17.231999999999999</v>
      </c>
      <c r="AL74" s="5">
        <v>9.2590000000000003</v>
      </c>
      <c r="AM74" s="5">
        <v>3.5659999999999998</v>
      </c>
      <c r="AN74" s="5">
        <v>24.437000000000001</v>
      </c>
      <c r="AO74" s="5">
        <v>0.17499999999999999</v>
      </c>
      <c r="AP74" s="5">
        <v>1</v>
      </c>
      <c r="AQ74" s="5">
        <v>0.64900000000000002</v>
      </c>
      <c r="AR74" s="5">
        <v>0.114</v>
      </c>
      <c r="AS74" s="5">
        <v>0.93600000000000005</v>
      </c>
      <c r="AT74" s="5">
        <v>1.863</v>
      </c>
      <c r="AU74" s="5">
        <v>0.17499999999999999</v>
      </c>
      <c r="AV74" s="5">
        <v>1</v>
      </c>
      <c r="AW74" s="5">
        <v>0.57699999999999996</v>
      </c>
      <c r="AX74" s="5">
        <v>0.114</v>
      </c>
      <c r="AY74" s="5">
        <v>0.69099999999999995</v>
      </c>
      <c r="AZ74" s="5">
        <v>1.49</v>
      </c>
      <c r="BA74" s="5">
        <v>0.17499999999999999</v>
      </c>
      <c r="BB74" s="5">
        <v>1</v>
      </c>
      <c r="BC74" s="5">
        <v>0.45800000000000002</v>
      </c>
      <c r="BD74" s="5">
        <v>0.114</v>
      </c>
      <c r="BE74" s="5">
        <v>0.29099999999999998</v>
      </c>
      <c r="BF74" s="5">
        <v>0.88</v>
      </c>
      <c r="BG74" s="5">
        <v>0.17499999999999999</v>
      </c>
      <c r="BH74" s="5">
        <v>1</v>
      </c>
      <c r="BI74" s="5">
        <v>0.49099999999999999</v>
      </c>
      <c r="BJ74" s="5">
        <v>0.114</v>
      </c>
      <c r="BK74" s="5">
        <v>0.14799999999999999</v>
      </c>
      <c r="BL74" s="5">
        <v>0.63900000000000001</v>
      </c>
      <c r="BM74" s="5">
        <v>0</v>
      </c>
      <c r="BN74" s="5">
        <v>1</v>
      </c>
      <c r="BO74" s="5">
        <v>0</v>
      </c>
      <c r="BP74" s="5">
        <v>0</v>
      </c>
      <c r="BQ74" s="5">
        <v>0.26100000000000001</v>
      </c>
      <c r="BR74" s="5">
        <v>0</v>
      </c>
      <c r="BS74" s="5">
        <v>1</v>
      </c>
      <c r="BT74" s="5">
        <v>0</v>
      </c>
      <c r="BU74" s="5">
        <v>0</v>
      </c>
      <c r="BV74" s="5">
        <v>0.27900000000000003</v>
      </c>
      <c r="BW74" s="5">
        <v>0</v>
      </c>
      <c r="BX74" s="5">
        <v>1</v>
      </c>
      <c r="BY74" s="5">
        <v>11.787000000000001</v>
      </c>
      <c r="BZ74" s="5">
        <v>0</v>
      </c>
      <c r="CA74" s="5">
        <v>11.787000000000001</v>
      </c>
      <c r="CB74" s="5">
        <v>0</v>
      </c>
      <c r="CC74" s="5">
        <v>78.125</v>
      </c>
      <c r="CD74" s="5">
        <v>7.95</v>
      </c>
      <c r="CE74" s="5">
        <v>31.731999999999999</v>
      </c>
      <c r="CF74" s="5">
        <v>129.08099999999999</v>
      </c>
      <c r="CG74" s="5">
        <v>0.17499999999999999</v>
      </c>
      <c r="CH74" s="5">
        <v>1</v>
      </c>
      <c r="CI74" s="5">
        <v>0</v>
      </c>
      <c r="CJ74" s="5">
        <v>0</v>
      </c>
      <c r="CK74" s="5">
        <v>0</v>
      </c>
      <c r="CL74" s="5">
        <v>0</v>
      </c>
      <c r="CM74" s="5">
        <v>0</v>
      </c>
      <c r="CN74" s="5">
        <v>0</v>
      </c>
      <c r="CO74" s="5">
        <v>0</v>
      </c>
      <c r="CP74" s="5">
        <v>0</v>
      </c>
      <c r="CQ74" s="5">
        <v>1.198</v>
      </c>
      <c r="CR74" s="5">
        <v>0</v>
      </c>
      <c r="CS74" s="5">
        <v>4.7759999999999998</v>
      </c>
      <c r="CT74" s="5">
        <v>4.7530000000000001</v>
      </c>
      <c r="CU74" s="5">
        <v>15.983000000000001</v>
      </c>
    </row>
    <row r="75" spans="1:99" x14ac:dyDescent="0.25">
      <c r="A75" s="5" t="s">
        <v>2381</v>
      </c>
      <c r="B75" s="5" t="s">
        <v>1295</v>
      </c>
      <c r="C75" s="5" t="s">
        <v>1295</v>
      </c>
      <c r="D75" s="5" t="s">
        <v>1296</v>
      </c>
      <c r="E75" s="5">
        <v>2022</v>
      </c>
      <c r="F75" s="5">
        <v>0.17499999999999999</v>
      </c>
      <c r="G75" s="5">
        <v>11.72</v>
      </c>
      <c r="H75" s="5">
        <v>1.2350000000000001</v>
      </c>
      <c r="I75" s="5">
        <v>0</v>
      </c>
      <c r="J75" s="5">
        <v>11.72</v>
      </c>
      <c r="K75" s="5">
        <v>0</v>
      </c>
      <c r="L75" s="5">
        <v>1</v>
      </c>
      <c r="M75" s="5">
        <v>9.7829999999999995</v>
      </c>
      <c r="N75" s="5">
        <v>3.7040000000000002</v>
      </c>
      <c r="O75" s="5">
        <v>0</v>
      </c>
      <c r="P75" s="5">
        <v>9.7829999999999995</v>
      </c>
      <c r="Q75" s="5">
        <v>0</v>
      </c>
      <c r="R75" s="5">
        <v>1</v>
      </c>
      <c r="S75" s="5">
        <v>17.893000000000001</v>
      </c>
      <c r="T75" s="5">
        <v>7.4080000000000004</v>
      </c>
      <c r="U75" s="5">
        <v>0.23200000000000001</v>
      </c>
      <c r="V75" s="5">
        <v>21.024999999999999</v>
      </c>
      <c r="W75" s="5">
        <v>0.17499999999999999</v>
      </c>
      <c r="X75" s="5">
        <v>1</v>
      </c>
      <c r="Y75" s="5">
        <v>13.632</v>
      </c>
      <c r="Z75" s="5">
        <v>1.8340000000000001</v>
      </c>
      <c r="AA75" s="5">
        <v>11.082000000000001</v>
      </c>
      <c r="AB75" s="5">
        <v>24.713999999999999</v>
      </c>
      <c r="AC75" s="5">
        <v>0</v>
      </c>
      <c r="AD75" s="5">
        <v>1</v>
      </c>
      <c r="AE75" s="5">
        <v>14.867000000000001</v>
      </c>
      <c r="AF75" s="5">
        <v>3.4809999999999999</v>
      </c>
      <c r="AG75" s="5">
        <v>9.8469999999999995</v>
      </c>
      <c r="AH75" s="5">
        <v>24.713999999999999</v>
      </c>
      <c r="AI75" s="5">
        <v>0</v>
      </c>
      <c r="AJ75" s="5">
        <v>1</v>
      </c>
      <c r="AK75" s="5">
        <v>22.274999999999999</v>
      </c>
      <c r="AL75" s="5">
        <v>11.968999999999999</v>
      </c>
      <c r="AM75" s="5">
        <v>-1.33</v>
      </c>
      <c r="AN75" s="5">
        <v>24.61</v>
      </c>
      <c r="AO75" s="5">
        <v>0.17499999999999999</v>
      </c>
      <c r="AP75" s="5">
        <v>1</v>
      </c>
      <c r="AQ75" s="5">
        <v>0.89600000000000002</v>
      </c>
      <c r="AR75" s="5">
        <v>0.123</v>
      </c>
      <c r="AS75" s="5">
        <v>0.89900000000000002</v>
      </c>
      <c r="AT75" s="5">
        <v>2.109</v>
      </c>
      <c r="AU75" s="5">
        <v>0.17499999999999999</v>
      </c>
      <c r="AV75" s="5">
        <v>1</v>
      </c>
      <c r="AW75" s="5">
        <v>0.89</v>
      </c>
      <c r="AX75" s="5">
        <v>0.123</v>
      </c>
      <c r="AY75" s="5">
        <v>0.70299999999999996</v>
      </c>
      <c r="AZ75" s="5">
        <v>1.8720000000000001</v>
      </c>
      <c r="BA75" s="5">
        <v>0.17499999999999999</v>
      </c>
      <c r="BB75" s="5">
        <v>1</v>
      </c>
      <c r="BC75" s="5">
        <v>0.62</v>
      </c>
      <c r="BD75" s="5">
        <v>0.123</v>
      </c>
      <c r="BE75" s="5">
        <v>0.151</v>
      </c>
      <c r="BF75" s="5">
        <v>0.90600000000000003</v>
      </c>
      <c r="BG75" s="5">
        <v>0.17499999999999999</v>
      </c>
      <c r="BH75" s="5">
        <v>1</v>
      </c>
      <c r="BI75" s="5">
        <v>0.60799999999999998</v>
      </c>
      <c r="BJ75" s="5">
        <v>0.123</v>
      </c>
      <c r="BK75" s="5">
        <v>0.46600000000000003</v>
      </c>
      <c r="BL75" s="5">
        <v>1.073</v>
      </c>
      <c r="BM75" s="5">
        <v>0</v>
      </c>
      <c r="BN75" s="5">
        <v>1</v>
      </c>
      <c r="BO75" s="5">
        <v>0</v>
      </c>
      <c r="BP75" s="5">
        <v>0</v>
      </c>
      <c r="BQ75" s="5">
        <v>0.34699999999999998</v>
      </c>
      <c r="BR75" s="5">
        <v>0</v>
      </c>
      <c r="BS75" s="5">
        <v>1</v>
      </c>
      <c r="BT75" s="5">
        <v>0</v>
      </c>
      <c r="BU75" s="5">
        <v>0</v>
      </c>
      <c r="BV75" s="5">
        <v>0.30499999999999999</v>
      </c>
      <c r="BW75" s="5">
        <v>0</v>
      </c>
      <c r="BX75" s="5">
        <v>1</v>
      </c>
      <c r="BY75" s="5">
        <v>12.728999999999999</v>
      </c>
      <c r="BZ75" s="5">
        <v>0</v>
      </c>
      <c r="CA75" s="5">
        <v>12.728999999999999</v>
      </c>
      <c r="CB75" s="5">
        <v>0</v>
      </c>
      <c r="CC75" s="5">
        <v>97.9</v>
      </c>
      <c r="CD75" s="5">
        <v>7.95</v>
      </c>
      <c r="CE75" s="5">
        <v>33.938000000000002</v>
      </c>
      <c r="CF75" s="5">
        <v>152.929</v>
      </c>
      <c r="CG75" s="5">
        <v>0.17499999999999999</v>
      </c>
      <c r="CH75" s="5">
        <v>1</v>
      </c>
      <c r="CI75" s="5">
        <v>0</v>
      </c>
      <c r="CJ75" s="5">
        <v>0</v>
      </c>
      <c r="CK75" s="5">
        <v>0</v>
      </c>
      <c r="CL75" s="5">
        <v>0</v>
      </c>
      <c r="CM75" s="5">
        <v>0</v>
      </c>
      <c r="CN75" s="5">
        <v>0</v>
      </c>
      <c r="CO75" s="5">
        <v>0</v>
      </c>
      <c r="CP75" s="5">
        <v>0</v>
      </c>
      <c r="CQ75" s="5">
        <v>1.294</v>
      </c>
      <c r="CR75" s="5">
        <v>0</v>
      </c>
      <c r="CS75" s="5">
        <v>5.1580000000000004</v>
      </c>
      <c r="CT75" s="5">
        <v>10.484999999999999</v>
      </c>
      <c r="CU75" s="5">
        <v>29.494</v>
      </c>
    </row>
    <row r="76" spans="1:99" x14ac:dyDescent="0.25">
      <c r="A76" s="5" t="s">
        <v>2382</v>
      </c>
      <c r="B76" s="5" t="s">
        <v>1295</v>
      </c>
      <c r="C76" s="5" t="s">
        <v>1295</v>
      </c>
      <c r="D76" s="5" t="s">
        <v>1296</v>
      </c>
      <c r="E76" s="5">
        <v>2023</v>
      </c>
      <c r="F76" s="5">
        <v>0.17499999999999999</v>
      </c>
      <c r="G76" s="5">
        <v>6.1470000000000002</v>
      </c>
      <c r="H76" s="5">
        <v>1.286</v>
      </c>
      <c r="I76" s="5">
        <v>0</v>
      </c>
      <c r="J76" s="5">
        <v>6.1470000000000002</v>
      </c>
      <c r="K76" s="5">
        <v>0</v>
      </c>
      <c r="L76" s="5">
        <v>1</v>
      </c>
      <c r="M76" s="5">
        <v>7.8860000000000001</v>
      </c>
      <c r="N76" s="5">
        <v>3.8570000000000002</v>
      </c>
      <c r="O76" s="5">
        <v>0</v>
      </c>
      <c r="P76" s="5">
        <v>7.8860000000000001</v>
      </c>
      <c r="Q76" s="5">
        <v>0</v>
      </c>
      <c r="R76" s="5">
        <v>1</v>
      </c>
      <c r="S76" s="5">
        <v>12.574999999999999</v>
      </c>
      <c r="T76" s="5">
        <v>7.7140000000000004</v>
      </c>
      <c r="U76" s="5">
        <v>0.24399999999999999</v>
      </c>
      <c r="V76" s="5">
        <v>14.776</v>
      </c>
      <c r="W76" s="5">
        <v>0.17499999999999999</v>
      </c>
      <c r="X76" s="5">
        <v>1</v>
      </c>
      <c r="Y76" s="5">
        <v>8.3450000000000006</v>
      </c>
      <c r="Z76" s="5">
        <v>1.1220000000000001</v>
      </c>
      <c r="AA76" s="5">
        <v>24.771000000000001</v>
      </c>
      <c r="AB76" s="5">
        <v>33.116</v>
      </c>
      <c r="AC76" s="5">
        <v>0</v>
      </c>
      <c r="AD76" s="5">
        <v>1</v>
      </c>
      <c r="AE76" s="5">
        <v>9.6310000000000002</v>
      </c>
      <c r="AF76" s="5">
        <v>2.2549999999999999</v>
      </c>
      <c r="AG76" s="5">
        <v>23.486000000000001</v>
      </c>
      <c r="AH76" s="5">
        <v>33.116</v>
      </c>
      <c r="AI76" s="5">
        <v>0</v>
      </c>
      <c r="AJ76" s="5">
        <v>1</v>
      </c>
      <c r="AK76" s="5">
        <v>17.344999999999999</v>
      </c>
      <c r="AL76" s="5">
        <v>9.32</v>
      </c>
      <c r="AM76" s="5">
        <v>4.28</v>
      </c>
      <c r="AN76" s="5">
        <v>25.408999999999999</v>
      </c>
      <c r="AO76" s="5">
        <v>0.17499999999999999</v>
      </c>
      <c r="AP76" s="5">
        <v>1</v>
      </c>
      <c r="AQ76" s="5">
        <v>0.79100000000000004</v>
      </c>
      <c r="AR76" s="5">
        <v>0.129</v>
      </c>
      <c r="AS76" s="5">
        <v>0.93500000000000005</v>
      </c>
      <c r="AT76" s="5">
        <v>2.0270000000000001</v>
      </c>
      <c r="AU76" s="5">
        <v>0.17499999999999999</v>
      </c>
      <c r="AV76" s="5">
        <v>1</v>
      </c>
      <c r="AW76" s="5">
        <v>0.61799999999999999</v>
      </c>
      <c r="AX76" s="5">
        <v>0.129</v>
      </c>
      <c r="AY76" s="5">
        <v>0.85699999999999998</v>
      </c>
      <c r="AZ76" s="5">
        <v>1.7330000000000001</v>
      </c>
      <c r="BA76" s="5">
        <v>0.17499999999999999</v>
      </c>
      <c r="BB76" s="5">
        <v>1</v>
      </c>
      <c r="BC76" s="5">
        <v>0.55400000000000005</v>
      </c>
      <c r="BD76" s="5">
        <v>0.129</v>
      </c>
      <c r="BE76" s="5">
        <v>0.20599999999999999</v>
      </c>
      <c r="BF76" s="5">
        <v>0.89300000000000002</v>
      </c>
      <c r="BG76" s="5">
        <v>0.17499999999999999</v>
      </c>
      <c r="BH76" s="5">
        <v>1</v>
      </c>
      <c r="BI76" s="5">
        <v>0.55700000000000005</v>
      </c>
      <c r="BJ76" s="5">
        <v>0.129</v>
      </c>
      <c r="BK76" s="5">
        <v>0.373</v>
      </c>
      <c r="BL76" s="5">
        <v>0.93100000000000005</v>
      </c>
      <c r="BM76" s="5">
        <v>0</v>
      </c>
      <c r="BN76" s="5">
        <v>1</v>
      </c>
      <c r="BO76" s="5">
        <v>0</v>
      </c>
      <c r="BP76" s="5">
        <v>0</v>
      </c>
      <c r="BQ76" s="5">
        <v>0.32500000000000001</v>
      </c>
      <c r="BR76" s="5">
        <v>0</v>
      </c>
      <c r="BS76" s="5">
        <v>1</v>
      </c>
      <c r="BT76" s="5">
        <v>0</v>
      </c>
      <c r="BU76" s="5">
        <v>0</v>
      </c>
      <c r="BV76" s="5">
        <v>0.29399999999999998</v>
      </c>
      <c r="BW76" s="5">
        <v>0</v>
      </c>
      <c r="BX76" s="5">
        <v>1</v>
      </c>
      <c r="BY76" s="5">
        <v>13.254</v>
      </c>
      <c r="BZ76" s="5">
        <v>0</v>
      </c>
      <c r="CA76" s="5">
        <v>13.254</v>
      </c>
      <c r="CB76" s="5">
        <v>0</v>
      </c>
      <c r="CC76" s="5">
        <v>83.248000000000005</v>
      </c>
      <c r="CD76" s="5">
        <v>7.95</v>
      </c>
      <c r="CE76" s="5">
        <v>38.685000000000002</v>
      </c>
      <c r="CF76" s="5">
        <v>140.54900000000001</v>
      </c>
      <c r="CG76" s="5">
        <v>0.17499999999999999</v>
      </c>
      <c r="CH76" s="5">
        <v>1</v>
      </c>
      <c r="CI76" s="5">
        <v>0</v>
      </c>
      <c r="CJ76" s="5">
        <v>0</v>
      </c>
      <c r="CK76" s="5">
        <v>0</v>
      </c>
      <c r="CL76" s="5">
        <v>0</v>
      </c>
      <c r="CM76" s="5">
        <v>0</v>
      </c>
      <c r="CN76" s="5">
        <v>0</v>
      </c>
      <c r="CO76" s="5">
        <v>0</v>
      </c>
      <c r="CP76" s="5">
        <v>0</v>
      </c>
      <c r="CQ76" s="5">
        <v>1.3480000000000001</v>
      </c>
      <c r="CR76" s="5">
        <v>0</v>
      </c>
      <c r="CS76" s="5">
        <v>5.37</v>
      </c>
      <c r="CT76" s="5">
        <v>4.8609999999999998</v>
      </c>
      <c r="CU76" s="5">
        <v>11.192</v>
      </c>
    </row>
    <row r="77" spans="1:99" x14ac:dyDescent="0.25">
      <c r="A77" s="5" t="s">
        <v>2383</v>
      </c>
      <c r="B77" s="5" t="s">
        <v>1295</v>
      </c>
      <c r="C77" s="5" t="s">
        <v>1295</v>
      </c>
      <c r="D77" s="5" t="s">
        <v>1296</v>
      </c>
      <c r="E77" s="5">
        <v>2024</v>
      </c>
      <c r="F77" s="5">
        <v>0.17499999999999999</v>
      </c>
      <c r="G77" s="5">
        <v>5.5750000000000002</v>
      </c>
      <c r="H77" s="5">
        <v>1.3240000000000001</v>
      </c>
      <c r="I77" s="5">
        <v>0</v>
      </c>
      <c r="J77" s="5">
        <v>5.5750000000000002</v>
      </c>
      <c r="K77" s="5">
        <v>0</v>
      </c>
      <c r="L77" s="5">
        <v>1</v>
      </c>
      <c r="M77" s="5">
        <v>7.1239999999999997</v>
      </c>
      <c r="N77" s="5">
        <v>3.9710000000000001</v>
      </c>
      <c r="O77" s="5">
        <v>0</v>
      </c>
      <c r="P77" s="5">
        <v>7.1239999999999997</v>
      </c>
      <c r="Q77" s="5">
        <v>0</v>
      </c>
      <c r="R77" s="5">
        <v>1</v>
      </c>
      <c r="S77" s="5">
        <v>12.193</v>
      </c>
      <c r="T77" s="5">
        <v>7.9420000000000002</v>
      </c>
      <c r="U77" s="5">
        <v>0.29099999999999998</v>
      </c>
      <c r="V77" s="5">
        <v>14.327</v>
      </c>
      <c r="W77" s="5">
        <v>0.17499999999999999</v>
      </c>
      <c r="X77" s="5">
        <v>1</v>
      </c>
      <c r="Y77" s="5">
        <v>8.1720000000000006</v>
      </c>
      <c r="Z77" s="5">
        <v>1.099</v>
      </c>
      <c r="AA77" s="5">
        <v>24.943999999999999</v>
      </c>
      <c r="AB77" s="5">
        <v>33.116</v>
      </c>
      <c r="AC77" s="5">
        <v>0</v>
      </c>
      <c r="AD77" s="5">
        <v>1</v>
      </c>
      <c r="AE77" s="5">
        <v>9.4960000000000004</v>
      </c>
      <c r="AF77" s="5">
        <v>2.2240000000000002</v>
      </c>
      <c r="AG77" s="5">
        <v>23.62</v>
      </c>
      <c r="AH77" s="5">
        <v>33.116</v>
      </c>
      <c r="AI77" s="5">
        <v>0</v>
      </c>
      <c r="AJ77" s="5">
        <v>1</v>
      </c>
      <c r="AK77" s="5">
        <v>17.437999999999999</v>
      </c>
      <c r="AL77" s="5">
        <v>9.3699999999999992</v>
      </c>
      <c r="AM77" s="5">
        <v>4.1870000000000003</v>
      </c>
      <c r="AN77" s="5">
        <v>25.408999999999999</v>
      </c>
      <c r="AO77" s="5">
        <v>0.17499999999999999</v>
      </c>
      <c r="AP77" s="5">
        <v>1</v>
      </c>
      <c r="AQ77" s="5">
        <v>0.75600000000000001</v>
      </c>
      <c r="AR77" s="5">
        <v>0.13200000000000001</v>
      </c>
      <c r="AS77" s="5">
        <v>1.006</v>
      </c>
      <c r="AT77" s="5">
        <v>2.0710000000000002</v>
      </c>
      <c r="AU77" s="5">
        <v>0.17499999999999999</v>
      </c>
      <c r="AV77" s="5">
        <v>1</v>
      </c>
      <c r="AW77" s="5">
        <v>0.65500000000000003</v>
      </c>
      <c r="AX77" s="5">
        <v>0.13200000000000001</v>
      </c>
      <c r="AY77" s="5">
        <v>0.79900000000000004</v>
      </c>
      <c r="AZ77" s="5">
        <v>1.7090000000000001</v>
      </c>
      <c r="BA77" s="5">
        <v>0.17499999999999999</v>
      </c>
      <c r="BB77" s="5">
        <v>1</v>
      </c>
      <c r="BC77" s="5">
        <v>0.53400000000000003</v>
      </c>
      <c r="BD77" s="5">
        <v>0.13200000000000001</v>
      </c>
      <c r="BE77" s="5">
        <v>0.224</v>
      </c>
      <c r="BF77" s="5">
        <v>0.89</v>
      </c>
      <c r="BG77" s="5">
        <v>0.17499999999999999</v>
      </c>
      <c r="BH77" s="5">
        <v>1</v>
      </c>
      <c r="BI77" s="5">
        <v>0.56799999999999995</v>
      </c>
      <c r="BJ77" s="5">
        <v>0.13200000000000001</v>
      </c>
      <c r="BK77" s="5">
        <v>0.41599999999999998</v>
      </c>
      <c r="BL77" s="5">
        <v>0.98399999999999999</v>
      </c>
      <c r="BM77" s="5">
        <v>0</v>
      </c>
      <c r="BN77" s="5">
        <v>1</v>
      </c>
      <c r="BO77" s="5">
        <v>0</v>
      </c>
      <c r="BP77" s="5">
        <v>0</v>
      </c>
      <c r="BQ77" s="5">
        <v>0.33600000000000002</v>
      </c>
      <c r="BR77" s="5">
        <v>0</v>
      </c>
      <c r="BS77" s="5">
        <v>1</v>
      </c>
      <c r="BT77" s="5">
        <v>0</v>
      </c>
      <c r="BU77" s="5">
        <v>0</v>
      </c>
      <c r="BV77" s="5">
        <v>0.34399999999999997</v>
      </c>
      <c r="BW77" s="5">
        <v>0</v>
      </c>
      <c r="BX77" s="5">
        <v>1</v>
      </c>
      <c r="BY77" s="5">
        <v>13.646000000000001</v>
      </c>
      <c r="BZ77" s="5">
        <v>0</v>
      </c>
      <c r="CA77" s="5">
        <v>13.646000000000001</v>
      </c>
      <c r="CB77" s="5">
        <v>0</v>
      </c>
      <c r="CC77" s="5">
        <v>82.587999999999994</v>
      </c>
      <c r="CD77" s="5">
        <v>7.95</v>
      </c>
      <c r="CE77" s="5">
        <v>40.777999999999999</v>
      </c>
      <c r="CF77" s="5">
        <v>141.58000000000001</v>
      </c>
      <c r="CG77" s="5">
        <v>0.17499999999999999</v>
      </c>
      <c r="CH77" s="5">
        <v>1</v>
      </c>
      <c r="CI77" s="5">
        <v>0</v>
      </c>
      <c r="CJ77" s="5">
        <v>0</v>
      </c>
      <c r="CK77" s="5">
        <v>0</v>
      </c>
      <c r="CL77" s="5">
        <v>0</v>
      </c>
      <c r="CM77" s="5">
        <v>0</v>
      </c>
      <c r="CN77" s="5">
        <v>0</v>
      </c>
      <c r="CO77" s="5">
        <v>0</v>
      </c>
      <c r="CP77" s="5">
        <v>0</v>
      </c>
      <c r="CQ77" s="5">
        <v>1.387</v>
      </c>
      <c r="CR77" s="5">
        <v>0</v>
      </c>
      <c r="CS77" s="5">
        <v>5.5289999999999999</v>
      </c>
      <c r="CT77" s="5">
        <v>4.2510000000000003</v>
      </c>
      <c r="CU77" s="5">
        <v>10.122999999999999</v>
      </c>
    </row>
    <row r="78" spans="1:99" x14ac:dyDescent="0.25">
      <c r="A78" s="5" t="s">
        <v>2384</v>
      </c>
      <c r="B78" s="5" t="s">
        <v>1279</v>
      </c>
      <c r="C78" s="5" t="s">
        <v>1279</v>
      </c>
      <c r="D78" s="5" t="s">
        <v>1280</v>
      </c>
      <c r="E78" s="5">
        <v>2021</v>
      </c>
      <c r="F78" s="5">
        <v>0.2</v>
      </c>
      <c r="G78" s="5">
        <v>5.5529999999999999</v>
      </c>
      <c r="H78" s="5">
        <v>1.143</v>
      </c>
      <c r="I78" s="5">
        <v>0</v>
      </c>
      <c r="J78" s="5">
        <v>5.5529999999999999</v>
      </c>
      <c r="K78" s="5">
        <v>0</v>
      </c>
      <c r="L78" s="5">
        <v>1</v>
      </c>
      <c r="M78" s="5">
        <v>7.9640000000000004</v>
      </c>
      <c r="N78" s="5">
        <v>3.43</v>
      </c>
      <c r="O78" s="5">
        <v>0</v>
      </c>
      <c r="P78" s="5">
        <v>7.9640000000000004</v>
      </c>
      <c r="Q78" s="5">
        <v>0</v>
      </c>
      <c r="R78" s="5">
        <v>1</v>
      </c>
      <c r="S78" s="5">
        <v>13.63</v>
      </c>
      <c r="T78" s="5">
        <v>6.86</v>
      </c>
      <c r="U78" s="5">
        <v>-9.9849999999999994</v>
      </c>
      <c r="V78" s="5">
        <v>3.7029999999999998</v>
      </c>
      <c r="W78" s="5">
        <v>0</v>
      </c>
      <c r="X78" s="5">
        <v>0</v>
      </c>
      <c r="Y78" s="5">
        <v>5.9139999999999997</v>
      </c>
      <c r="Z78" s="5">
        <v>0.79500000000000004</v>
      </c>
      <c r="AA78" s="5">
        <v>0.97899999999999998</v>
      </c>
      <c r="AB78" s="5">
        <v>6.8929999999999998</v>
      </c>
      <c r="AC78" s="5">
        <v>0</v>
      </c>
      <c r="AD78" s="5">
        <v>0</v>
      </c>
      <c r="AE78" s="5">
        <v>7.0529999999999999</v>
      </c>
      <c r="AF78" s="5">
        <v>1.641</v>
      </c>
      <c r="AG78" s="5">
        <v>-0.159</v>
      </c>
      <c r="AH78" s="5">
        <v>6.8929999999999998</v>
      </c>
      <c r="AI78" s="5">
        <v>0</v>
      </c>
      <c r="AJ78" s="5">
        <v>0</v>
      </c>
      <c r="AK78" s="5">
        <v>13.882999999999999</v>
      </c>
      <c r="AL78" s="5">
        <v>7.3730000000000002</v>
      </c>
      <c r="AM78" s="5">
        <v>-12.698</v>
      </c>
      <c r="AN78" s="5">
        <v>1.4219999999999999</v>
      </c>
      <c r="AO78" s="5">
        <v>0</v>
      </c>
      <c r="AP78" s="5">
        <v>0</v>
      </c>
      <c r="AQ78" s="5">
        <v>0.61899999999999999</v>
      </c>
      <c r="AR78" s="5">
        <v>0.114</v>
      </c>
      <c r="AS78" s="5">
        <v>0.03</v>
      </c>
      <c r="AT78" s="5">
        <v>0.77900000000000003</v>
      </c>
      <c r="AU78" s="5">
        <v>0.2</v>
      </c>
      <c r="AV78" s="5">
        <v>1</v>
      </c>
      <c r="AW78" s="5">
        <v>0.59899999999999998</v>
      </c>
      <c r="AX78" s="5">
        <v>0.114</v>
      </c>
      <c r="AY78" s="5">
        <v>0.05</v>
      </c>
      <c r="AZ78" s="5">
        <v>0.77900000000000003</v>
      </c>
      <c r="BA78" s="5">
        <v>0.2</v>
      </c>
      <c r="BB78" s="5">
        <v>1</v>
      </c>
      <c r="BC78" s="5">
        <v>0.439</v>
      </c>
      <c r="BD78" s="5">
        <v>0.114</v>
      </c>
      <c r="BE78" s="5">
        <v>-9.1999999999999998E-2</v>
      </c>
      <c r="BF78" s="5">
        <v>0.41599999999999998</v>
      </c>
      <c r="BG78" s="5">
        <v>0</v>
      </c>
      <c r="BH78" s="5">
        <v>0</v>
      </c>
      <c r="BI78" s="5">
        <v>0.505</v>
      </c>
      <c r="BJ78" s="5">
        <v>0.114</v>
      </c>
      <c r="BK78" s="5">
        <v>0</v>
      </c>
      <c r="BL78" s="5">
        <v>0.60599999999999998</v>
      </c>
      <c r="BM78" s="5">
        <v>0.2</v>
      </c>
      <c r="BN78" s="5">
        <v>1</v>
      </c>
      <c r="BO78" s="5">
        <v>0</v>
      </c>
      <c r="BP78" s="5">
        <v>0</v>
      </c>
      <c r="BQ78" s="5">
        <v>9.2999999999999999E-2</v>
      </c>
      <c r="BR78" s="5">
        <v>0</v>
      </c>
      <c r="BS78" s="5">
        <v>1</v>
      </c>
      <c r="BT78" s="5">
        <v>0</v>
      </c>
      <c r="BU78" s="5">
        <v>0</v>
      </c>
      <c r="BV78" s="5">
        <v>7.6999999999999999E-2</v>
      </c>
      <c r="BW78" s="5">
        <v>0.2</v>
      </c>
      <c r="BX78" s="5">
        <v>1</v>
      </c>
      <c r="BY78" s="5">
        <v>11.787000000000001</v>
      </c>
      <c r="BZ78" s="5">
        <v>0</v>
      </c>
      <c r="CA78" s="5">
        <v>11.787000000000001</v>
      </c>
      <c r="CB78" s="5">
        <v>0</v>
      </c>
      <c r="CC78" s="5">
        <v>78.125</v>
      </c>
      <c r="CD78" s="5">
        <v>7.95</v>
      </c>
      <c r="CE78" s="5">
        <v>0</v>
      </c>
      <c r="CF78" s="5">
        <v>93.75</v>
      </c>
      <c r="CG78" s="5">
        <v>0.2</v>
      </c>
      <c r="CH78" s="5">
        <v>1</v>
      </c>
      <c r="CI78" s="5">
        <v>0</v>
      </c>
      <c r="CJ78" s="5">
        <v>0</v>
      </c>
      <c r="CK78" s="5">
        <v>0</v>
      </c>
      <c r="CL78" s="5">
        <v>0</v>
      </c>
      <c r="CM78" s="5">
        <v>1.9E-2</v>
      </c>
      <c r="CN78" s="5">
        <v>4.1000000000000002E-2</v>
      </c>
      <c r="CO78" s="5">
        <v>0</v>
      </c>
      <c r="CP78" s="5">
        <v>0</v>
      </c>
      <c r="CQ78" s="5">
        <v>1.198</v>
      </c>
      <c r="CR78" s="5">
        <v>8.9999999999999993E-3</v>
      </c>
      <c r="CS78" s="5">
        <v>4.7759999999999998</v>
      </c>
      <c r="CT78" s="5">
        <v>4.41</v>
      </c>
      <c r="CU78" s="5">
        <v>15.162000000000001</v>
      </c>
    </row>
    <row r="79" spans="1:99" x14ac:dyDescent="0.25">
      <c r="A79" s="5" t="s">
        <v>2385</v>
      </c>
      <c r="B79" s="5" t="s">
        <v>1279</v>
      </c>
      <c r="C79" s="5" t="s">
        <v>1279</v>
      </c>
      <c r="D79" s="5" t="s">
        <v>1280</v>
      </c>
      <c r="E79" s="5">
        <v>2022</v>
      </c>
      <c r="F79" s="5">
        <v>0.2</v>
      </c>
      <c r="G79" s="5">
        <v>7.077</v>
      </c>
      <c r="H79" s="5">
        <v>1.2350000000000001</v>
      </c>
      <c r="I79" s="5">
        <v>0</v>
      </c>
      <c r="J79" s="5">
        <v>7.077</v>
      </c>
      <c r="K79" s="5">
        <v>0</v>
      </c>
      <c r="L79" s="5">
        <v>1</v>
      </c>
      <c r="M79" s="5">
        <v>9.7829999999999995</v>
      </c>
      <c r="N79" s="5">
        <v>3.7040000000000002</v>
      </c>
      <c r="O79" s="5">
        <v>0</v>
      </c>
      <c r="P79" s="5">
        <v>9.7829999999999995</v>
      </c>
      <c r="Q79" s="5">
        <v>0</v>
      </c>
      <c r="R79" s="5">
        <v>1</v>
      </c>
      <c r="S79" s="5">
        <v>15.8</v>
      </c>
      <c r="T79" s="5">
        <v>7.4080000000000004</v>
      </c>
      <c r="U79" s="5">
        <v>-11.888</v>
      </c>
      <c r="V79" s="5">
        <v>3.968</v>
      </c>
      <c r="W79" s="5">
        <v>0</v>
      </c>
      <c r="X79" s="5">
        <v>0</v>
      </c>
      <c r="Y79" s="5">
        <v>6.3869999999999996</v>
      </c>
      <c r="Z79" s="5">
        <v>0.85899999999999999</v>
      </c>
      <c r="AA79" s="5">
        <v>0.17100000000000001</v>
      </c>
      <c r="AB79" s="5">
        <v>6.5579999999999998</v>
      </c>
      <c r="AC79" s="5">
        <v>0</v>
      </c>
      <c r="AD79" s="5">
        <v>0</v>
      </c>
      <c r="AE79" s="5">
        <v>7.6159999999999997</v>
      </c>
      <c r="AF79" s="5">
        <v>1.7729999999999999</v>
      </c>
      <c r="AG79" s="5">
        <v>-1.0580000000000001</v>
      </c>
      <c r="AH79" s="5">
        <v>6.5579999999999998</v>
      </c>
      <c r="AI79" s="5">
        <v>0</v>
      </c>
      <c r="AJ79" s="5">
        <v>0</v>
      </c>
      <c r="AK79" s="5">
        <v>14.993</v>
      </c>
      <c r="AL79" s="5">
        <v>7.9619999999999997</v>
      </c>
      <c r="AM79" s="5">
        <v>-13.472</v>
      </c>
      <c r="AN79" s="5">
        <v>1.825</v>
      </c>
      <c r="AO79" s="5">
        <v>0</v>
      </c>
      <c r="AP79" s="5">
        <v>0</v>
      </c>
      <c r="AQ79" s="5">
        <v>0.86099999999999999</v>
      </c>
      <c r="AR79" s="5">
        <v>0.123</v>
      </c>
      <c r="AS79" s="5">
        <v>-0.11799999999999999</v>
      </c>
      <c r="AT79" s="5">
        <v>0.89200000000000002</v>
      </c>
      <c r="AU79" s="5">
        <v>0.2</v>
      </c>
      <c r="AV79" s="5">
        <v>1</v>
      </c>
      <c r="AW79" s="5">
        <v>0.98599999999999999</v>
      </c>
      <c r="AX79" s="5">
        <v>0.123</v>
      </c>
      <c r="AY79" s="5">
        <v>-0.24299999999999999</v>
      </c>
      <c r="AZ79" s="5">
        <v>0.89200000000000002</v>
      </c>
      <c r="BA79" s="5">
        <v>0.2</v>
      </c>
      <c r="BB79" s="5">
        <v>1</v>
      </c>
      <c r="BC79" s="5">
        <v>0.59799999999999998</v>
      </c>
      <c r="BD79" s="5">
        <v>0.123</v>
      </c>
      <c r="BE79" s="5">
        <v>-0.189</v>
      </c>
      <c r="BF79" s="5">
        <v>0.49099999999999999</v>
      </c>
      <c r="BG79" s="5">
        <v>0</v>
      </c>
      <c r="BH79" s="5">
        <v>0</v>
      </c>
      <c r="BI79" s="5">
        <v>0.61199999999999999</v>
      </c>
      <c r="BJ79" s="5">
        <v>0.123</v>
      </c>
      <c r="BK79" s="5">
        <v>8.9999999999999993E-3</v>
      </c>
      <c r="BL79" s="5">
        <v>0.73499999999999999</v>
      </c>
      <c r="BM79" s="5">
        <v>0.2</v>
      </c>
      <c r="BN79" s="5">
        <v>1</v>
      </c>
      <c r="BO79" s="5">
        <v>0</v>
      </c>
      <c r="BP79" s="5">
        <v>0</v>
      </c>
      <c r="BQ79" s="5">
        <v>9.8000000000000004E-2</v>
      </c>
      <c r="BR79" s="5">
        <v>0</v>
      </c>
      <c r="BS79" s="5">
        <v>1</v>
      </c>
      <c r="BT79" s="5">
        <v>0</v>
      </c>
      <c r="BU79" s="5">
        <v>0</v>
      </c>
      <c r="BV79" s="5">
        <v>6.4000000000000001E-2</v>
      </c>
      <c r="BW79" s="5">
        <v>0.2</v>
      </c>
      <c r="BX79" s="5">
        <v>1</v>
      </c>
      <c r="BY79" s="5">
        <v>12.728999999999999</v>
      </c>
      <c r="BZ79" s="5">
        <v>0</v>
      </c>
      <c r="CA79" s="5">
        <v>12.728999999999999</v>
      </c>
      <c r="CB79" s="5">
        <v>0</v>
      </c>
      <c r="CC79" s="5">
        <v>97.9</v>
      </c>
      <c r="CD79" s="5">
        <v>7.95</v>
      </c>
      <c r="CE79" s="5">
        <v>1.4490000000000001</v>
      </c>
      <c r="CF79" s="5">
        <v>117.48</v>
      </c>
      <c r="CG79" s="5">
        <v>0.2</v>
      </c>
      <c r="CH79" s="5">
        <v>1</v>
      </c>
      <c r="CI79" s="5">
        <v>0</v>
      </c>
      <c r="CJ79" s="5">
        <v>0</v>
      </c>
      <c r="CK79" s="5">
        <v>0</v>
      </c>
      <c r="CL79" s="5">
        <v>0</v>
      </c>
      <c r="CM79" s="5">
        <v>2.1000000000000001E-2</v>
      </c>
      <c r="CN79" s="5">
        <v>4.3999999999999997E-2</v>
      </c>
      <c r="CO79" s="5">
        <v>0</v>
      </c>
      <c r="CP79" s="5">
        <v>0</v>
      </c>
      <c r="CQ79" s="5">
        <v>1.294</v>
      </c>
      <c r="CR79" s="5">
        <v>8.9999999999999993E-3</v>
      </c>
      <c r="CS79" s="5">
        <v>5.1580000000000004</v>
      </c>
      <c r="CT79" s="5">
        <v>5.8419999999999996</v>
      </c>
      <c r="CU79" s="5">
        <v>31.326000000000001</v>
      </c>
    </row>
    <row r="80" spans="1:99" x14ac:dyDescent="0.25">
      <c r="A80" s="5" t="s">
        <v>2386</v>
      </c>
      <c r="B80" s="5" t="s">
        <v>1279</v>
      </c>
      <c r="C80" s="5" t="s">
        <v>1279</v>
      </c>
      <c r="D80" s="5" t="s">
        <v>1280</v>
      </c>
      <c r="E80" s="5">
        <v>2023</v>
      </c>
      <c r="F80" s="5">
        <v>0.2</v>
      </c>
      <c r="G80" s="5">
        <v>4.7519999999999998</v>
      </c>
      <c r="H80" s="5">
        <v>1.286</v>
      </c>
      <c r="I80" s="5">
        <v>0</v>
      </c>
      <c r="J80" s="5">
        <v>4.7519999999999998</v>
      </c>
      <c r="K80" s="5">
        <v>0</v>
      </c>
      <c r="L80" s="5">
        <v>1</v>
      </c>
      <c r="M80" s="5">
        <v>7.8860000000000001</v>
      </c>
      <c r="N80" s="5">
        <v>3.8570000000000002</v>
      </c>
      <c r="O80" s="5">
        <v>0</v>
      </c>
      <c r="P80" s="5">
        <v>7.8860000000000001</v>
      </c>
      <c r="Q80" s="5">
        <v>0</v>
      </c>
      <c r="R80" s="5">
        <v>1</v>
      </c>
      <c r="S80" s="5">
        <v>13.834</v>
      </c>
      <c r="T80" s="5">
        <v>7.7140000000000004</v>
      </c>
      <c r="U80" s="5">
        <v>-9.8070000000000004</v>
      </c>
      <c r="V80" s="5">
        <v>4.0780000000000003</v>
      </c>
      <c r="W80" s="5">
        <v>0</v>
      </c>
      <c r="X80" s="5">
        <v>0</v>
      </c>
      <c r="Y80" s="5">
        <v>6.65</v>
      </c>
      <c r="Z80" s="5">
        <v>0.89400000000000002</v>
      </c>
      <c r="AA80" s="5">
        <v>-0.48499999999999999</v>
      </c>
      <c r="AB80" s="5">
        <v>6.165</v>
      </c>
      <c r="AC80" s="5">
        <v>0</v>
      </c>
      <c r="AD80" s="5">
        <v>0</v>
      </c>
      <c r="AE80" s="5">
        <v>7.93</v>
      </c>
      <c r="AF80" s="5">
        <v>1.845</v>
      </c>
      <c r="AG80" s="5">
        <v>-1.764</v>
      </c>
      <c r="AH80" s="5">
        <v>6.165</v>
      </c>
      <c r="AI80" s="5">
        <v>0</v>
      </c>
      <c r="AJ80" s="5">
        <v>0</v>
      </c>
      <c r="AK80" s="5">
        <v>15.606999999999999</v>
      </c>
      <c r="AL80" s="5">
        <v>8.2889999999999997</v>
      </c>
      <c r="AM80" s="5">
        <v>-14.222</v>
      </c>
      <c r="AN80" s="5">
        <v>1.663</v>
      </c>
      <c r="AO80" s="5">
        <v>0</v>
      </c>
      <c r="AP80" s="5">
        <v>0</v>
      </c>
      <c r="AQ80" s="5">
        <v>0.76</v>
      </c>
      <c r="AR80" s="5">
        <v>0.129</v>
      </c>
      <c r="AS80" s="5">
        <v>-9.9000000000000005E-2</v>
      </c>
      <c r="AT80" s="5">
        <v>0.79300000000000004</v>
      </c>
      <c r="AU80" s="5">
        <v>0.2</v>
      </c>
      <c r="AV80" s="5">
        <v>1</v>
      </c>
      <c r="AW80" s="5">
        <v>0.81100000000000005</v>
      </c>
      <c r="AX80" s="5">
        <v>0.129</v>
      </c>
      <c r="AY80" s="5">
        <v>-0.15</v>
      </c>
      <c r="AZ80" s="5">
        <v>0.79300000000000004</v>
      </c>
      <c r="BA80" s="5">
        <v>0.2</v>
      </c>
      <c r="BB80" s="5">
        <v>1</v>
      </c>
      <c r="BC80" s="5">
        <v>0.53500000000000003</v>
      </c>
      <c r="BD80" s="5">
        <v>0.129</v>
      </c>
      <c r="BE80" s="5">
        <v>-0.187</v>
      </c>
      <c r="BF80" s="5">
        <v>0.41699999999999998</v>
      </c>
      <c r="BG80" s="5">
        <v>0</v>
      </c>
      <c r="BH80" s="5">
        <v>0</v>
      </c>
      <c r="BI80" s="5">
        <v>0.57899999999999996</v>
      </c>
      <c r="BJ80" s="5">
        <v>0.129</v>
      </c>
      <c r="BK80" s="5">
        <v>1.2999999999999999E-2</v>
      </c>
      <c r="BL80" s="5">
        <v>0.69499999999999995</v>
      </c>
      <c r="BM80" s="5">
        <v>0.2</v>
      </c>
      <c r="BN80" s="5">
        <v>1</v>
      </c>
      <c r="BO80" s="5">
        <v>0</v>
      </c>
      <c r="BP80" s="5">
        <v>0</v>
      </c>
      <c r="BQ80" s="5">
        <v>0.128</v>
      </c>
      <c r="BR80" s="5">
        <v>0</v>
      </c>
      <c r="BS80" s="5">
        <v>1</v>
      </c>
      <c r="BT80" s="5">
        <v>0</v>
      </c>
      <c r="BU80" s="5">
        <v>0</v>
      </c>
      <c r="BV80" s="5">
        <v>8.3000000000000004E-2</v>
      </c>
      <c r="BW80" s="5">
        <v>0.2</v>
      </c>
      <c r="BX80" s="5">
        <v>1</v>
      </c>
      <c r="BY80" s="5">
        <v>13.254</v>
      </c>
      <c r="BZ80" s="5">
        <v>0</v>
      </c>
      <c r="CA80" s="5">
        <v>13.254</v>
      </c>
      <c r="CB80" s="5">
        <v>0</v>
      </c>
      <c r="CC80" s="5">
        <v>83.248000000000005</v>
      </c>
      <c r="CD80" s="5">
        <v>7.95</v>
      </c>
      <c r="CE80" s="5">
        <v>1.843</v>
      </c>
      <c r="CF80" s="5">
        <v>99.897999999999996</v>
      </c>
      <c r="CG80" s="5">
        <v>0.2</v>
      </c>
      <c r="CH80" s="5">
        <v>1</v>
      </c>
      <c r="CI80" s="5">
        <v>0</v>
      </c>
      <c r="CJ80" s="5">
        <v>0</v>
      </c>
      <c r="CK80" s="5">
        <v>0</v>
      </c>
      <c r="CL80" s="5">
        <v>0</v>
      </c>
      <c r="CM80" s="5">
        <v>2.1999999999999999E-2</v>
      </c>
      <c r="CN80" s="5">
        <v>4.5999999999999999E-2</v>
      </c>
      <c r="CO80" s="5">
        <v>0</v>
      </c>
      <c r="CP80" s="5">
        <v>0</v>
      </c>
      <c r="CQ80" s="5">
        <v>1.3480000000000001</v>
      </c>
      <c r="CR80" s="5">
        <v>8.9999999999999993E-3</v>
      </c>
      <c r="CS80" s="5">
        <v>5.37</v>
      </c>
      <c r="CT80" s="5">
        <v>3.4660000000000002</v>
      </c>
      <c r="CU80" s="5">
        <v>11.622</v>
      </c>
    </row>
    <row r="81" spans="1:99" x14ac:dyDescent="0.25">
      <c r="A81" s="5" t="s">
        <v>2387</v>
      </c>
      <c r="B81" s="5" t="s">
        <v>1279</v>
      </c>
      <c r="C81" s="5" t="s">
        <v>1279</v>
      </c>
      <c r="D81" s="5" t="s">
        <v>1280</v>
      </c>
      <c r="E81" s="5">
        <v>2024</v>
      </c>
      <c r="F81" s="5">
        <v>0.2</v>
      </c>
      <c r="G81" s="5">
        <v>4.351</v>
      </c>
      <c r="H81" s="5">
        <v>1.3240000000000001</v>
      </c>
      <c r="I81" s="5">
        <v>0</v>
      </c>
      <c r="J81" s="5">
        <v>4.351</v>
      </c>
      <c r="K81" s="5">
        <v>0</v>
      </c>
      <c r="L81" s="5">
        <v>1</v>
      </c>
      <c r="M81" s="5">
        <v>7.1239999999999997</v>
      </c>
      <c r="N81" s="5">
        <v>3.9710000000000001</v>
      </c>
      <c r="O81" s="5">
        <v>0</v>
      </c>
      <c r="P81" s="5">
        <v>7.1239999999999997</v>
      </c>
      <c r="Q81" s="5">
        <v>0</v>
      </c>
      <c r="R81" s="5">
        <v>1</v>
      </c>
      <c r="S81" s="5">
        <v>13.702</v>
      </c>
      <c r="T81" s="5">
        <v>7.9420000000000002</v>
      </c>
      <c r="U81" s="5">
        <v>-9.58</v>
      </c>
      <c r="V81" s="5">
        <v>4.1669999999999998</v>
      </c>
      <c r="W81" s="5">
        <v>0</v>
      </c>
      <c r="X81" s="5">
        <v>0</v>
      </c>
      <c r="Y81" s="5">
        <v>6.8460000000000001</v>
      </c>
      <c r="Z81" s="5">
        <v>0.92</v>
      </c>
      <c r="AA81" s="5">
        <v>-1.0920000000000001</v>
      </c>
      <c r="AB81" s="5">
        <v>5.7549999999999999</v>
      </c>
      <c r="AC81" s="5">
        <v>0</v>
      </c>
      <c r="AD81" s="5">
        <v>0</v>
      </c>
      <c r="AE81" s="5">
        <v>8.1639999999999997</v>
      </c>
      <c r="AF81" s="5">
        <v>1.9</v>
      </c>
      <c r="AG81" s="5">
        <v>-2.4089999999999998</v>
      </c>
      <c r="AH81" s="5">
        <v>5.7549999999999999</v>
      </c>
      <c r="AI81" s="5">
        <v>0</v>
      </c>
      <c r="AJ81" s="5">
        <v>0</v>
      </c>
      <c r="AK81" s="5">
        <v>16.068000000000001</v>
      </c>
      <c r="AL81" s="5">
        <v>8.5329999999999995</v>
      </c>
      <c r="AM81" s="5">
        <v>-14.57</v>
      </c>
      <c r="AN81" s="5">
        <v>1.7969999999999999</v>
      </c>
      <c r="AO81" s="5">
        <v>0</v>
      </c>
      <c r="AP81" s="5">
        <v>0</v>
      </c>
      <c r="AQ81" s="5">
        <v>0.72399999999999998</v>
      </c>
      <c r="AR81" s="5">
        <v>0.13200000000000001</v>
      </c>
      <c r="AS81" s="5">
        <v>-0.107</v>
      </c>
      <c r="AT81" s="5">
        <v>0.74099999999999999</v>
      </c>
      <c r="AU81" s="5">
        <v>0.2</v>
      </c>
      <c r="AV81" s="5">
        <v>1</v>
      </c>
      <c r="AW81" s="5">
        <v>0.75</v>
      </c>
      <c r="AX81" s="5">
        <v>0.13200000000000001</v>
      </c>
      <c r="AY81" s="5">
        <v>-0.13300000000000001</v>
      </c>
      <c r="AZ81" s="5">
        <v>0.74099999999999999</v>
      </c>
      <c r="BA81" s="5">
        <v>0.2</v>
      </c>
      <c r="BB81" s="5">
        <v>1</v>
      </c>
      <c r="BC81" s="5">
        <v>0.51300000000000001</v>
      </c>
      <c r="BD81" s="5">
        <v>0.13200000000000001</v>
      </c>
      <c r="BE81" s="5">
        <v>-0.19600000000000001</v>
      </c>
      <c r="BF81" s="5">
        <v>0.38</v>
      </c>
      <c r="BG81" s="5">
        <v>0</v>
      </c>
      <c r="BH81" s="5">
        <v>0</v>
      </c>
      <c r="BI81" s="5">
        <v>0.59099999999999997</v>
      </c>
      <c r="BJ81" s="5">
        <v>0.13200000000000001</v>
      </c>
      <c r="BK81" s="5">
        <v>1.6E-2</v>
      </c>
      <c r="BL81" s="5">
        <v>0.71</v>
      </c>
      <c r="BM81" s="5">
        <v>0.2</v>
      </c>
      <c r="BN81" s="5">
        <v>1</v>
      </c>
      <c r="BO81" s="5">
        <v>0</v>
      </c>
      <c r="BP81" s="5">
        <v>0</v>
      </c>
      <c r="BQ81" s="5">
        <v>9.7000000000000003E-2</v>
      </c>
      <c r="BR81" s="5">
        <v>0</v>
      </c>
      <c r="BS81" s="5">
        <v>1</v>
      </c>
      <c r="BT81" s="5">
        <v>0</v>
      </c>
      <c r="BU81" s="5">
        <v>0</v>
      </c>
      <c r="BV81" s="5">
        <v>7.2999999999999995E-2</v>
      </c>
      <c r="BW81" s="5">
        <v>0.2</v>
      </c>
      <c r="BX81" s="5">
        <v>1</v>
      </c>
      <c r="BY81" s="5">
        <v>13.646000000000001</v>
      </c>
      <c r="BZ81" s="5">
        <v>0</v>
      </c>
      <c r="CA81" s="5">
        <v>13.646000000000001</v>
      </c>
      <c r="CB81" s="5">
        <v>0</v>
      </c>
      <c r="CC81" s="5">
        <v>82.587999999999994</v>
      </c>
      <c r="CD81" s="5">
        <v>7.95</v>
      </c>
      <c r="CE81" s="5">
        <v>2.25</v>
      </c>
      <c r="CF81" s="5">
        <v>99.105999999999995</v>
      </c>
      <c r="CG81" s="5">
        <v>0.2</v>
      </c>
      <c r="CH81" s="5">
        <v>1</v>
      </c>
      <c r="CI81" s="5">
        <v>0</v>
      </c>
      <c r="CJ81" s="5">
        <v>0</v>
      </c>
      <c r="CK81" s="5">
        <v>0</v>
      </c>
      <c r="CL81" s="5">
        <v>0</v>
      </c>
      <c r="CM81" s="5">
        <v>2.1999999999999999E-2</v>
      </c>
      <c r="CN81" s="5">
        <v>4.8000000000000001E-2</v>
      </c>
      <c r="CO81" s="5">
        <v>0</v>
      </c>
      <c r="CP81" s="5">
        <v>0</v>
      </c>
      <c r="CQ81" s="5">
        <v>1.387</v>
      </c>
      <c r="CR81" s="5">
        <v>8.9999999999999993E-3</v>
      </c>
      <c r="CS81" s="5">
        <v>5.5289999999999999</v>
      </c>
      <c r="CT81" s="5">
        <v>3.0270000000000001</v>
      </c>
      <c r="CU81" s="5">
        <v>10.167999999999999</v>
      </c>
    </row>
    <row r="82" spans="1:99" x14ac:dyDescent="0.25">
      <c r="A82" s="5" t="s">
        <v>2388</v>
      </c>
      <c r="B82" s="5" t="s">
        <v>1255</v>
      </c>
      <c r="C82" s="5" t="s">
        <v>1255</v>
      </c>
      <c r="D82" s="5" t="s">
        <v>1256</v>
      </c>
      <c r="E82" s="5">
        <v>2021</v>
      </c>
      <c r="F82" s="5">
        <v>0.21</v>
      </c>
      <c r="G82" s="5">
        <v>4.6980000000000004</v>
      </c>
      <c r="H82" s="5">
        <v>1.028</v>
      </c>
      <c r="I82" s="5">
        <v>1.8660000000000001</v>
      </c>
      <c r="J82" s="5">
        <v>6.5640000000000001</v>
      </c>
      <c r="K82" s="5">
        <v>0</v>
      </c>
      <c r="L82" s="5">
        <v>1</v>
      </c>
      <c r="M82" s="5">
        <v>4.6539999999999999</v>
      </c>
      <c r="N82" s="5">
        <v>2.109</v>
      </c>
      <c r="O82" s="5">
        <v>1.91</v>
      </c>
      <c r="P82" s="5">
        <v>6.5640000000000001</v>
      </c>
      <c r="Q82" s="5">
        <v>0</v>
      </c>
      <c r="R82" s="5">
        <v>1</v>
      </c>
      <c r="S82" s="5">
        <v>11.101000000000001</v>
      </c>
      <c r="T82" s="5">
        <v>6.6980000000000004</v>
      </c>
      <c r="U82" s="5">
        <v>0</v>
      </c>
      <c r="V82" s="5">
        <v>13.433</v>
      </c>
      <c r="W82" s="5">
        <v>0.21</v>
      </c>
      <c r="X82" s="5">
        <v>1</v>
      </c>
      <c r="Y82" s="5">
        <v>17.859000000000002</v>
      </c>
      <c r="Z82" s="5">
        <v>1.9730000000000001</v>
      </c>
      <c r="AA82" s="5">
        <v>-7.5439999999999996</v>
      </c>
      <c r="AB82" s="5">
        <v>10.315</v>
      </c>
      <c r="AC82" s="5">
        <v>0</v>
      </c>
      <c r="AD82" s="5">
        <v>1</v>
      </c>
      <c r="AE82" s="5">
        <v>17.815000000000001</v>
      </c>
      <c r="AF82" s="5">
        <v>3.5059999999999998</v>
      </c>
      <c r="AG82" s="5">
        <v>-7.5</v>
      </c>
      <c r="AH82" s="5">
        <v>10.315</v>
      </c>
      <c r="AI82" s="5">
        <v>0</v>
      </c>
      <c r="AJ82" s="5">
        <v>1</v>
      </c>
      <c r="AK82" s="5">
        <v>24.137</v>
      </c>
      <c r="AL82" s="5">
        <v>11.846</v>
      </c>
      <c r="AM82" s="5">
        <v>-8.6029999999999998</v>
      </c>
      <c r="AN82" s="5">
        <v>18.795999999999999</v>
      </c>
      <c r="AO82" s="5">
        <v>0.21</v>
      </c>
      <c r="AP82" s="5">
        <v>1</v>
      </c>
      <c r="AQ82" s="5">
        <v>0.61899999999999999</v>
      </c>
      <c r="AR82" s="5">
        <v>0.114</v>
      </c>
      <c r="AS82" s="5">
        <v>0.83299999999999996</v>
      </c>
      <c r="AT82" s="5">
        <v>1.7569999999999999</v>
      </c>
      <c r="AU82" s="5">
        <v>0.21</v>
      </c>
      <c r="AV82" s="5">
        <v>1</v>
      </c>
      <c r="AW82" s="5">
        <v>0.59899999999999998</v>
      </c>
      <c r="AX82" s="5">
        <v>0.114</v>
      </c>
      <c r="AY82" s="5">
        <v>0.86399999999999999</v>
      </c>
      <c r="AZ82" s="5">
        <v>1.77</v>
      </c>
      <c r="BA82" s="5">
        <v>0.21</v>
      </c>
      <c r="BB82" s="5">
        <v>1</v>
      </c>
      <c r="BC82" s="5">
        <v>0.439</v>
      </c>
      <c r="BD82" s="5">
        <v>0.114</v>
      </c>
      <c r="BE82" s="5">
        <v>0.192</v>
      </c>
      <c r="BF82" s="5">
        <v>0.76300000000000001</v>
      </c>
      <c r="BG82" s="5">
        <v>0.21</v>
      </c>
      <c r="BH82" s="5">
        <v>1</v>
      </c>
      <c r="BI82" s="5">
        <v>0.505</v>
      </c>
      <c r="BJ82" s="5">
        <v>0.114</v>
      </c>
      <c r="BK82" s="5">
        <v>0.309</v>
      </c>
      <c r="BL82" s="5">
        <v>0.98399999999999999</v>
      </c>
      <c r="BM82" s="5">
        <v>0.21</v>
      </c>
      <c r="BN82" s="5">
        <v>1</v>
      </c>
      <c r="BO82" s="5">
        <v>0</v>
      </c>
      <c r="BP82" s="5">
        <v>2.5999999999999999E-2</v>
      </c>
      <c r="BQ82" s="5">
        <v>0.11799999999999999</v>
      </c>
      <c r="BR82" s="5">
        <v>0</v>
      </c>
      <c r="BS82" s="5">
        <v>1</v>
      </c>
      <c r="BT82" s="5">
        <v>0</v>
      </c>
      <c r="BU82" s="5">
        <v>5.6000000000000001E-2</v>
      </c>
      <c r="BV82" s="5">
        <v>0.33700000000000002</v>
      </c>
      <c r="BW82" s="5">
        <v>0.21</v>
      </c>
      <c r="BX82" s="5">
        <v>1</v>
      </c>
      <c r="BY82" s="5">
        <v>11.787000000000001</v>
      </c>
      <c r="BZ82" s="5">
        <v>0</v>
      </c>
      <c r="CA82" s="5">
        <v>11.787000000000001</v>
      </c>
      <c r="CB82" s="5">
        <v>0</v>
      </c>
      <c r="CC82" s="5">
        <v>78.125</v>
      </c>
      <c r="CD82" s="5">
        <v>7.95</v>
      </c>
      <c r="CE82" s="5">
        <v>28.91</v>
      </c>
      <c r="CF82" s="5">
        <v>129.512</v>
      </c>
      <c r="CG82" s="5">
        <v>0.21</v>
      </c>
      <c r="CH82" s="5">
        <v>1</v>
      </c>
      <c r="CI82" s="5">
        <v>0</v>
      </c>
      <c r="CJ82" s="5">
        <v>0</v>
      </c>
      <c r="CK82" s="5">
        <v>0</v>
      </c>
      <c r="CL82" s="5">
        <v>0</v>
      </c>
      <c r="CM82" s="5">
        <v>0</v>
      </c>
      <c r="CN82" s="5">
        <v>0</v>
      </c>
      <c r="CO82" s="5">
        <v>0</v>
      </c>
      <c r="CP82" s="5">
        <v>0</v>
      </c>
      <c r="CQ82" s="5">
        <v>1.198</v>
      </c>
      <c r="CR82" s="5">
        <v>0</v>
      </c>
      <c r="CS82" s="5">
        <v>4.7759999999999998</v>
      </c>
      <c r="CT82" s="5">
        <v>4.5609999999999999</v>
      </c>
      <c r="CU82" s="5">
        <v>15.106999999999999</v>
      </c>
    </row>
    <row r="83" spans="1:99" x14ac:dyDescent="0.25">
      <c r="A83" s="5" t="s">
        <v>2389</v>
      </c>
      <c r="B83" s="5" t="s">
        <v>1255</v>
      </c>
      <c r="C83" s="5" t="s">
        <v>1255</v>
      </c>
      <c r="D83" s="5" t="s">
        <v>1256</v>
      </c>
      <c r="E83" s="5">
        <v>2022</v>
      </c>
      <c r="F83" s="5">
        <v>0.21</v>
      </c>
      <c r="G83" s="5">
        <v>10.196999999999999</v>
      </c>
      <c r="H83" s="5">
        <v>1.583</v>
      </c>
      <c r="I83" s="5">
        <v>8.1590000000000007</v>
      </c>
      <c r="J83" s="5">
        <v>18.356000000000002</v>
      </c>
      <c r="K83" s="5">
        <v>0</v>
      </c>
      <c r="L83" s="5">
        <v>1</v>
      </c>
      <c r="M83" s="5">
        <v>10.039</v>
      </c>
      <c r="N83" s="5">
        <v>4.1459999999999999</v>
      </c>
      <c r="O83" s="5">
        <v>8.3170000000000002</v>
      </c>
      <c r="P83" s="5">
        <v>18.356000000000002</v>
      </c>
      <c r="Q83" s="5">
        <v>0</v>
      </c>
      <c r="R83" s="5">
        <v>1</v>
      </c>
      <c r="S83" s="5">
        <v>18.108000000000001</v>
      </c>
      <c r="T83" s="5">
        <v>7.4080000000000004</v>
      </c>
      <c r="U83" s="5">
        <v>0.28799999999999998</v>
      </c>
      <c r="V83" s="5">
        <v>21.917999999999999</v>
      </c>
      <c r="W83" s="5">
        <v>0.21</v>
      </c>
      <c r="X83" s="5">
        <v>1</v>
      </c>
      <c r="Y83" s="5">
        <v>34.07</v>
      </c>
      <c r="Z83" s="5">
        <v>3.5739999999999998</v>
      </c>
      <c r="AA83" s="5">
        <v>-12.795</v>
      </c>
      <c r="AB83" s="5">
        <v>21.274999999999999</v>
      </c>
      <c r="AC83" s="5">
        <v>0</v>
      </c>
      <c r="AD83" s="5">
        <v>1</v>
      </c>
      <c r="AE83" s="5">
        <v>34.118000000000002</v>
      </c>
      <c r="AF83" s="5">
        <v>6.3250000000000002</v>
      </c>
      <c r="AG83" s="5">
        <v>-12.843</v>
      </c>
      <c r="AH83" s="5">
        <v>21.274999999999999</v>
      </c>
      <c r="AI83" s="5">
        <v>0</v>
      </c>
      <c r="AJ83" s="5">
        <v>1</v>
      </c>
      <c r="AK83" s="5">
        <v>40.988</v>
      </c>
      <c r="AL83" s="5">
        <v>19.573</v>
      </c>
      <c r="AM83" s="5">
        <v>-13.124000000000001</v>
      </c>
      <c r="AN83" s="5">
        <v>33.715000000000003</v>
      </c>
      <c r="AO83" s="5">
        <v>0.21</v>
      </c>
      <c r="AP83" s="5">
        <v>1</v>
      </c>
      <c r="AQ83" s="5">
        <v>0.86099999999999999</v>
      </c>
      <c r="AR83" s="5">
        <v>0.123</v>
      </c>
      <c r="AS83" s="5">
        <v>0.70399999999999996</v>
      </c>
      <c r="AT83" s="5">
        <v>1.893</v>
      </c>
      <c r="AU83" s="5">
        <v>0.21</v>
      </c>
      <c r="AV83" s="5">
        <v>1</v>
      </c>
      <c r="AW83" s="5">
        <v>0.98599999999999999</v>
      </c>
      <c r="AX83" s="5">
        <v>0.123</v>
      </c>
      <c r="AY83" s="5">
        <v>0.69</v>
      </c>
      <c r="AZ83" s="5">
        <v>2.028</v>
      </c>
      <c r="BA83" s="5">
        <v>0.21</v>
      </c>
      <c r="BB83" s="5">
        <v>1</v>
      </c>
      <c r="BC83" s="5">
        <v>0.59799999999999998</v>
      </c>
      <c r="BD83" s="5">
        <v>0.123</v>
      </c>
      <c r="BE83" s="5">
        <v>0.11</v>
      </c>
      <c r="BF83" s="5">
        <v>0.85599999999999998</v>
      </c>
      <c r="BG83" s="5">
        <v>0.21</v>
      </c>
      <c r="BH83" s="5">
        <v>1</v>
      </c>
      <c r="BI83" s="5">
        <v>0.61199999999999999</v>
      </c>
      <c r="BJ83" s="5">
        <v>0.123</v>
      </c>
      <c r="BK83" s="5">
        <v>0.65</v>
      </c>
      <c r="BL83" s="5">
        <v>1.528</v>
      </c>
      <c r="BM83" s="5">
        <v>0.21</v>
      </c>
      <c r="BN83" s="5">
        <v>1</v>
      </c>
      <c r="BO83" s="5">
        <v>0</v>
      </c>
      <c r="BP83" s="5">
        <v>2.1000000000000001E-2</v>
      </c>
      <c r="BQ83" s="5">
        <v>0.17299999999999999</v>
      </c>
      <c r="BR83" s="5">
        <v>0</v>
      </c>
      <c r="BS83" s="5">
        <v>1</v>
      </c>
      <c r="BT83" s="5">
        <v>0</v>
      </c>
      <c r="BU83" s="5">
        <v>4.7E-2</v>
      </c>
      <c r="BV83" s="5">
        <v>0.41699999999999998</v>
      </c>
      <c r="BW83" s="5">
        <v>0.21</v>
      </c>
      <c r="BX83" s="5">
        <v>1</v>
      </c>
      <c r="BY83" s="5">
        <v>12.728999999999999</v>
      </c>
      <c r="BZ83" s="5">
        <v>0</v>
      </c>
      <c r="CA83" s="5">
        <v>12.728999999999999</v>
      </c>
      <c r="CB83" s="5">
        <v>0</v>
      </c>
      <c r="CC83" s="5">
        <v>97.9</v>
      </c>
      <c r="CD83" s="5">
        <v>7.95</v>
      </c>
      <c r="CE83" s="5">
        <v>98.408000000000001</v>
      </c>
      <c r="CF83" s="5">
        <v>237.53200000000001</v>
      </c>
      <c r="CG83" s="5">
        <v>0.21</v>
      </c>
      <c r="CH83" s="5">
        <v>1</v>
      </c>
      <c r="CI83" s="5">
        <v>0</v>
      </c>
      <c r="CJ83" s="5">
        <v>0</v>
      </c>
      <c r="CK83" s="5">
        <v>0</v>
      </c>
      <c r="CL83" s="5">
        <v>0</v>
      </c>
      <c r="CM83" s="5">
        <v>0</v>
      </c>
      <c r="CN83" s="5">
        <v>0</v>
      </c>
      <c r="CO83" s="5">
        <v>0</v>
      </c>
      <c r="CP83" s="5">
        <v>0</v>
      </c>
      <c r="CQ83" s="5">
        <v>1.294</v>
      </c>
      <c r="CR83" s="5">
        <v>0</v>
      </c>
      <c r="CS83" s="5">
        <v>5.1580000000000004</v>
      </c>
      <c r="CT83" s="5">
        <v>10.7</v>
      </c>
      <c r="CU83" s="5">
        <v>31.227</v>
      </c>
    </row>
    <row r="84" spans="1:99" x14ac:dyDescent="0.25">
      <c r="A84" s="5" t="s">
        <v>2390</v>
      </c>
      <c r="B84" s="5" t="s">
        <v>1255</v>
      </c>
      <c r="C84" s="5" t="s">
        <v>1255</v>
      </c>
      <c r="D84" s="5" t="s">
        <v>1256</v>
      </c>
      <c r="E84" s="5">
        <v>2023</v>
      </c>
      <c r="F84" s="5">
        <v>0.21</v>
      </c>
      <c r="G84" s="5">
        <v>8.5730000000000004</v>
      </c>
      <c r="H84" s="5">
        <v>1.9530000000000001</v>
      </c>
      <c r="I84" s="5">
        <v>9.4559999999999995</v>
      </c>
      <c r="J84" s="5">
        <v>18.029</v>
      </c>
      <c r="K84" s="5">
        <v>0</v>
      </c>
      <c r="L84" s="5">
        <v>1</v>
      </c>
      <c r="M84" s="5">
        <v>8.3930000000000007</v>
      </c>
      <c r="N84" s="5">
        <v>4.1630000000000003</v>
      </c>
      <c r="O84" s="5">
        <v>9.6359999999999992</v>
      </c>
      <c r="P84" s="5">
        <v>18.029</v>
      </c>
      <c r="Q84" s="5">
        <v>0</v>
      </c>
      <c r="R84" s="5">
        <v>1</v>
      </c>
      <c r="S84" s="5">
        <v>19.077999999999999</v>
      </c>
      <c r="T84" s="5">
        <v>7.7140000000000004</v>
      </c>
      <c r="U84" s="5">
        <v>0.45500000000000002</v>
      </c>
      <c r="V84" s="5">
        <v>23.099</v>
      </c>
      <c r="W84" s="5">
        <v>0.21</v>
      </c>
      <c r="X84" s="5">
        <v>1</v>
      </c>
      <c r="Y84" s="5">
        <v>15.019</v>
      </c>
      <c r="Z84" s="5">
        <v>1.6819999999999999</v>
      </c>
      <c r="AA84" s="5">
        <v>8.0299999999999994</v>
      </c>
      <c r="AB84" s="5">
        <v>23.048999999999999</v>
      </c>
      <c r="AC84" s="5">
        <v>0</v>
      </c>
      <c r="AD84" s="5">
        <v>1</v>
      </c>
      <c r="AE84" s="5">
        <v>15.117000000000001</v>
      </c>
      <c r="AF84" s="5">
        <v>3.0110000000000001</v>
      </c>
      <c r="AG84" s="5">
        <v>7.931</v>
      </c>
      <c r="AH84" s="5">
        <v>23.048999999999999</v>
      </c>
      <c r="AI84" s="5">
        <v>0</v>
      </c>
      <c r="AJ84" s="5">
        <v>1</v>
      </c>
      <c r="AK84" s="5">
        <v>22.292999999999999</v>
      </c>
      <c r="AL84" s="5">
        <v>11.042999999999999</v>
      </c>
      <c r="AM84" s="5">
        <v>4.26</v>
      </c>
      <c r="AN84" s="5">
        <v>32.128999999999998</v>
      </c>
      <c r="AO84" s="5">
        <v>0.21</v>
      </c>
      <c r="AP84" s="5">
        <v>1</v>
      </c>
      <c r="AQ84" s="5">
        <v>0.76</v>
      </c>
      <c r="AR84" s="5">
        <v>0.129</v>
      </c>
      <c r="AS84" s="5">
        <v>0.77900000000000003</v>
      </c>
      <c r="AT84" s="5">
        <v>1.863</v>
      </c>
      <c r="AU84" s="5">
        <v>0.21</v>
      </c>
      <c r="AV84" s="5">
        <v>1</v>
      </c>
      <c r="AW84" s="5">
        <v>0.81100000000000005</v>
      </c>
      <c r="AX84" s="5">
        <v>0.129</v>
      </c>
      <c r="AY84" s="5">
        <v>0.76900000000000002</v>
      </c>
      <c r="AZ84" s="5">
        <v>1.9119999999999999</v>
      </c>
      <c r="BA84" s="5">
        <v>0.21</v>
      </c>
      <c r="BB84" s="5">
        <v>1</v>
      </c>
      <c r="BC84" s="5">
        <v>0.53500000000000003</v>
      </c>
      <c r="BD84" s="5">
        <v>0.129</v>
      </c>
      <c r="BE84" s="5">
        <v>7.5999999999999998E-2</v>
      </c>
      <c r="BF84" s="5">
        <v>0.73899999999999999</v>
      </c>
      <c r="BG84" s="5">
        <v>0.21</v>
      </c>
      <c r="BH84" s="5">
        <v>1</v>
      </c>
      <c r="BI84" s="5">
        <v>0.57899999999999996</v>
      </c>
      <c r="BJ84" s="5">
        <v>0.129</v>
      </c>
      <c r="BK84" s="5">
        <v>0.51500000000000001</v>
      </c>
      <c r="BL84" s="5">
        <v>1.325</v>
      </c>
      <c r="BM84" s="5">
        <v>0.21</v>
      </c>
      <c r="BN84" s="5">
        <v>1</v>
      </c>
      <c r="BO84" s="5">
        <v>0</v>
      </c>
      <c r="BP84" s="5">
        <v>1.9E-2</v>
      </c>
      <c r="BQ84" s="5">
        <v>0.193</v>
      </c>
      <c r="BR84" s="5">
        <v>0</v>
      </c>
      <c r="BS84" s="5">
        <v>1</v>
      </c>
      <c r="BT84" s="5">
        <v>0</v>
      </c>
      <c r="BU84" s="5">
        <v>7.0000000000000007E-2</v>
      </c>
      <c r="BV84" s="5">
        <v>0.439</v>
      </c>
      <c r="BW84" s="5">
        <v>0.21</v>
      </c>
      <c r="BX84" s="5">
        <v>1</v>
      </c>
      <c r="BY84" s="5">
        <v>13.254</v>
      </c>
      <c r="BZ84" s="5">
        <v>0</v>
      </c>
      <c r="CA84" s="5">
        <v>13.254</v>
      </c>
      <c r="CB84" s="5">
        <v>0</v>
      </c>
      <c r="CC84" s="5">
        <v>83.248000000000005</v>
      </c>
      <c r="CD84" s="5">
        <v>7.95</v>
      </c>
      <c r="CE84" s="5">
        <v>90.292000000000002</v>
      </c>
      <c r="CF84" s="5">
        <v>209.983</v>
      </c>
      <c r="CG84" s="5">
        <v>0.21</v>
      </c>
      <c r="CH84" s="5">
        <v>1</v>
      </c>
      <c r="CI84" s="5">
        <v>0</v>
      </c>
      <c r="CJ84" s="5">
        <v>0</v>
      </c>
      <c r="CK84" s="5">
        <v>0</v>
      </c>
      <c r="CL84" s="5">
        <v>0</v>
      </c>
      <c r="CM84" s="5">
        <v>0</v>
      </c>
      <c r="CN84" s="5">
        <v>0</v>
      </c>
      <c r="CO84" s="5">
        <v>0</v>
      </c>
      <c r="CP84" s="5">
        <v>0</v>
      </c>
      <c r="CQ84" s="5">
        <v>1.3480000000000001</v>
      </c>
      <c r="CR84" s="5">
        <v>0</v>
      </c>
      <c r="CS84" s="5">
        <v>5.37</v>
      </c>
      <c r="CT84" s="5">
        <v>11.365</v>
      </c>
      <c r="CU84" s="5">
        <v>12.124000000000001</v>
      </c>
    </row>
    <row r="85" spans="1:99" x14ac:dyDescent="0.25">
      <c r="A85" s="5" t="s">
        <v>2391</v>
      </c>
      <c r="B85" s="5" t="s">
        <v>1255</v>
      </c>
      <c r="C85" s="5" t="s">
        <v>1255</v>
      </c>
      <c r="D85" s="5" t="s">
        <v>1256</v>
      </c>
      <c r="E85" s="5">
        <v>2024</v>
      </c>
      <c r="F85" s="5">
        <v>0.21</v>
      </c>
      <c r="G85" s="5">
        <v>15.167999999999999</v>
      </c>
      <c r="H85" s="5">
        <v>3.843</v>
      </c>
      <c r="I85" s="5">
        <v>6.1970000000000001</v>
      </c>
      <c r="J85" s="5">
        <v>21.366</v>
      </c>
      <c r="K85" s="5">
        <v>0</v>
      </c>
      <c r="L85" s="5">
        <v>1</v>
      </c>
      <c r="M85" s="5">
        <v>15.048</v>
      </c>
      <c r="N85" s="5">
        <v>8.1969999999999992</v>
      </c>
      <c r="O85" s="5">
        <v>6.3179999999999996</v>
      </c>
      <c r="P85" s="5">
        <v>21.366</v>
      </c>
      <c r="Q85" s="5">
        <v>0</v>
      </c>
      <c r="R85" s="5">
        <v>1</v>
      </c>
      <c r="S85" s="5">
        <v>15.416</v>
      </c>
      <c r="T85" s="5">
        <v>7.9420000000000002</v>
      </c>
      <c r="U85" s="5">
        <v>0.45300000000000001</v>
      </c>
      <c r="V85" s="5">
        <v>18.667999999999999</v>
      </c>
      <c r="W85" s="5">
        <v>0.21</v>
      </c>
      <c r="X85" s="5">
        <v>1</v>
      </c>
      <c r="Y85" s="5">
        <v>14.196</v>
      </c>
      <c r="Z85" s="5">
        <v>1.7929999999999999</v>
      </c>
      <c r="AA85" s="5">
        <v>4.1980000000000004</v>
      </c>
      <c r="AB85" s="5">
        <v>18.393999999999998</v>
      </c>
      <c r="AC85" s="5">
        <v>0</v>
      </c>
      <c r="AD85" s="5">
        <v>1</v>
      </c>
      <c r="AE85" s="5">
        <v>14.196</v>
      </c>
      <c r="AF85" s="5">
        <v>3.11</v>
      </c>
      <c r="AG85" s="5">
        <v>4.1980000000000004</v>
      </c>
      <c r="AH85" s="5">
        <v>18.393999999999998</v>
      </c>
      <c r="AI85" s="5">
        <v>0</v>
      </c>
      <c r="AJ85" s="5">
        <v>1</v>
      </c>
      <c r="AK85" s="5">
        <v>18.242999999999999</v>
      </c>
      <c r="AL85" s="5">
        <v>9.2789999999999999</v>
      </c>
      <c r="AM85" s="5">
        <v>2.9289999999999998</v>
      </c>
      <c r="AN85" s="5">
        <v>25.619</v>
      </c>
      <c r="AO85" s="5">
        <v>0.21</v>
      </c>
      <c r="AP85" s="5">
        <v>1</v>
      </c>
      <c r="AQ85" s="5">
        <v>0.72399999999999998</v>
      </c>
      <c r="AR85" s="5">
        <v>0.13200000000000001</v>
      </c>
      <c r="AS85" s="5">
        <v>0.73899999999999999</v>
      </c>
      <c r="AT85" s="5">
        <v>1.7709999999999999</v>
      </c>
      <c r="AU85" s="5">
        <v>0.21</v>
      </c>
      <c r="AV85" s="5">
        <v>1</v>
      </c>
      <c r="AW85" s="5">
        <v>0.75</v>
      </c>
      <c r="AX85" s="5">
        <v>0.13200000000000001</v>
      </c>
      <c r="AY85" s="5">
        <v>0.78800000000000003</v>
      </c>
      <c r="AZ85" s="5">
        <v>1.861</v>
      </c>
      <c r="BA85" s="5">
        <v>0.21</v>
      </c>
      <c r="BB85" s="5">
        <v>1</v>
      </c>
      <c r="BC85" s="5">
        <v>0.51300000000000001</v>
      </c>
      <c r="BD85" s="5">
        <v>0.13200000000000001</v>
      </c>
      <c r="BE85" s="5">
        <v>0.157</v>
      </c>
      <c r="BF85" s="5">
        <v>0.81100000000000005</v>
      </c>
      <c r="BG85" s="5">
        <v>0.21</v>
      </c>
      <c r="BH85" s="5">
        <v>1</v>
      </c>
      <c r="BI85" s="5">
        <v>0.59099999999999997</v>
      </c>
      <c r="BJ85" s="5">
        <v>0.13200000000000001</v>
      </c>
      <c r="BK85" s="5">
        <v>0.43</v>
      </c>
      <c r="BL85" s="5">
        <v>1.236</v>
      </c>
      <c r="BM85" s="5">
        <v>0.21</v>
      </c>
      <c r="BN85" s="5">
        <v>1</v>
      </c>
      <c r="BO85" s="5">
        <v>0</v>
      </c>
      <c r="BP85" s="5">
        <v>1.9E-2</v>
      </c>
      <c r="BQ85" s="5">
        <v>0.14099999999999999</v>
      </c>
      <c r="BR85" s="5">
        <v>0</v>
      </c>
      <c r="BS85" s="5">
        <v>1</v>
      </c>
      <c r="BT85" s="5">
        <v>0</v>
      </c>
      <c r="BU85" s="5">
        <v>7.6999999999999999E-2</v>
      </c>
      <c r="BV85" s="5">
        <v>0.36099999999999999</v>
      </c>
      <c r="BW85" s="5">
        <v>0.21</v>
      </c>
      <c r="BX85" s="5">
        <v>1</v>
      </c>
      <c r="BY85" s="5">
        <v>13.646000000000001</v>
      </c>
      <c r="BZ85" s="5">
        <v>0</v>
      </c>
      <c r="CA85" s="5">
        <v>13.646000000000001</v>
      </c>
      <c r="CB85" s="5">
        <v>0</v>
      </c>
      <c r="CC85" s="5">
        <v>82.587999999999994</v>
      </c>
      <c r="CD85" s="5">
        <v>7.95</v>
      </c>
      <c r="CE85" s="5">
        <v>69.153000000000006</v>
      </c>
      <c r="CF85" s="5">
        <v>183.607</v>
      </c>
      <c r="CG85" s="5">
        <v>0.21</v>
      </c>
      <c r="CH85" s="5">
        <v>1</v>
      </c>
      <c r="CI85" s="5">
        <v>0</v>
      </c>
      <c r="CJ85" s="5">
        <v>0</v>
      </c>
      <c r="CK85" s="5">
        <v>0</v>
      </c>
      <c r="CL85" s="5">
        <v>0</v>
      </c>
      <c r="CM85" s="5">
        <v>0</v>
      </c>
      <c r="CN85" s="5">
        <v>0</v>
      </c>
      <c r="CO85" s="5">
        <v>0</v>
      </c>
      <c r="CP85" s="5">
        <v>0</v>
      </c>
      <c r="CQ85" s="5">
        <v>1.387</v>
      </c>
      <c r="CR85" s="5">
        <v>0</v>
      </c>
      <c r="CS85" s="5">
        <v>5.5289999999999999</v>
      </c>
      <c r="CT85" s="5">
        <v>7.4740000000000002</v>
      </c>
      <c r="CU85" s="5">
        <v>10.304</v>
      </c>
    </row>
    <row r="86" spans="1:99" x14ac:dyDescent="0.25">
      <c r="A86" s="5" t="s">
        <v>2392</v>
      </c>
      <c r="B86" s="5" t="s">
        <v>1282</v>
      </c>
      <c r="C86" s="5" t="s">
        <v>1282</v>
      </c>
      <c r="D86" s="5" t="s">
        <v>1283</v>
      </c>
      <c r="E86" s="5">
        <v>2021</v>
      </c>
      <c r="F86" s="5">
        <v>0.125</v>
      </c>
      <c r="G86" s="5">
        <v>5.8970000000000002</v>
      </c>
      <c r="H86" s="5">
        <v>1.143</v>
      </c>
      <c r="I86" s="5">
        <v>0</v>
      </c>
      <c r="J86" s="5">
        <v>5.8970000000000002</v>
      </c>
      <c r="K86" s="5">
        <v>0</v>
      </c>
      <c r="L86" s="5">
        <v>1</v>
      </c>
      <c r="M86" s="5">
        <v>7.9640000000000004</v>
      </c>
      <c r="N86" s="5">
        <v>3.43</v>
      </c>
      <c r="O86" s="5">
        <v>0</v>
      </c>
      <c r="P86" s="5">
        <v>7.9640000000000004</v>
      </c>
      <c r="Q86" s="5">
        <v>0</v>
      </c>
      <c r="R86" s="5">
        <v>1</v>
      </c>
      <c r="S86" s="5">
        <v>11.613</v>
      </c>
      <c r="T86" s="5">
        <v>6.86</v>
      </c>
      <c r="U86" s="5">
        <v>0</v>
      </c>
      <c r="V86" s="5">
        <v>13.065</v>
      </c>
      <c r="W86" s="5">
        <v>0.125</v>
      </c>
      <c r="X86" s="5">
        <v>1</v>
      </c>
      <c r="Y86" s="5">
        <v>5.9189999999999996</v>
      </c>
      <c r="Z86" s="5">
        <v>0.79600000000000004</v>
      </c>
      <c r="AA86" s="5">
        <v>0</v>
      </c>
      <c r="AB86" s="5">
        <v>5.9189999999999996</v>
      </c>
      <c r="AC86" s="5">
        <v>0</v>
      </c>
      <c r="AD86" s="5">
        <v>1</v>
      </c>
      <c r="AE86" s="5">
        <v>7.0620000000000003</v>
      </c>
      <c r="AF86" s="5">
        <v>1.6539999999999999</v>
      </c>
      <c r="AG86" s="5">
        <v>0</v>
      </c>
      <c r="AH86" s="5">
        <v>7.0620000000000003</v>
      </c>
      <c r="AI86" s="5">
        <v>0</v>
      </c>
      <c r="AJ86" s="5">
        <v>1</v>
      </c>
      <c r="AK86" s="5">
        <v>13.922000000000001</v>
      </c>
      <c r="AL86" s="5">
        <v>7.4809999999999999</v>
      </c>
      <c r="AM86" s="5">
        <v>0</v>
      </c>
      <c r="AN86" s="5">
        <v>15.663</v>
      </c>
      <c r="AO86" s="5">
        <v>0.125</v>
      </c>
      <c r="AP86" s="5">
        <v>1</v>
      </c>
      <c r="AQ86" s="5">
        <v>0.64900000000000002</v>
      </c>
      <c r="AR86" s="5">
        <v>0.114</v>
      </c>
      <c r="AS86" s="5">
        <v>0.628</v>
      </c>
      <c r="AT86" s="5">
        <v>1.4370000000000001</v>
      </c>
      <c r="AU86" s="5">
        <v>0.125</v>
      </c>
      <c r="AV86" s="5">
        <v>1</v>
      </c>
      <c r="AW86" s="5">
        <v>0.57699999999999996</v>
      </c>
      <c r="AX86" s="5">
        <v>0.114</v>
      </c>
      <c r="AY86" s="5">
        <v>0.61599999999999999</v>
      </c>
      <c r="AZ86" s="5">
        <v>1.3420000000000001</v>
      </c>
      <c r="BA86" s="5">
        <v>0.125</v>
      </c>
      <c r="BB86" s="5">
        <v>1</v>
      </c>
      <c r="BC86" s="5">
        <v>0.45800000000000002</v>
      </c>
      <c r="BD86" s="5">
        <v>0.114</v>
      </c>
      <c r="BE86" s="5">
        <v>0</v>
      </c>
      <c r="BF86" s="5">
        <v>0.51500000000000001</v>
      </c>
      <c r="BG86" s="5">
        <v>0.125</v>
      </c>
      <c r="BH86" s="5">
        <v>1</v>
      </c>
      <c r="BI86" s="5">
        <v>0.49099999999999999</v>
      </c>
      <c r="BJ86" s="5">
        <v>0.114</v>
      </c>
      <c r="BK86" s="5">
        <v>0.36599999999999999</v>
      </c>
      <c r="BL86" s="5">
        <v>0.96399999999999997</v>
      </c>
      <c r="BM86" s="5">
        <v>0.125</v>
      </c>
      <c r="BN86" s="5">
        <v>1</v>
      </c>
      <c r="BO86" s="5">
        <v>0</v>
      </c>
      <c r="BP86" s="5">
        <v>0</v>
      </c>
      <c r="BQ86" s="5">
        <v>0.17499999999999999</v>
      </c>
      <c r="BR86" s="5">
        <v>0</v>
      </c>
      <c r="BS86" s="5">
        <v>0.33300000000000002</v>
      </c>
      <c r="BT86" s="5">
        <v>0</v>
      </c>
      <c r="BU86" s="5">
        <v>0</v>
      </c>
      <c r="BV86" s="5">
        <v>0.222</v>
      </c>
      <c r="BW86" s="5">
        <v>0.125</v>
      </c>
      <c r="BX86" s="5">
        <v>0.66700000000000004</v>
      </c>
      <c r="BY86" s="5">
        <v>11.787000000000001</v>
      </c>
      <c r="BZ86" s="5">
        <v>0</v>
      </c>
      <c r="CA86" s="5">
        <v>11.787000000000001</v>
      </c>
      <c r="CB86" s="5">
        <v>0</v>
      </c>
      <c r="CC86" s="5">
        <v>78.125</v>
      </c>
      <c r="CD86" s="5">
        <v>7.95</v>
      </c>
      <c r="CE86" s="5">
        <v>68.087999999999994</v>
      </c>
      <c r="CF86" s="5">
        <v>164.49</v>
      </c>
      <c r="CG86" s="5">
        <v>0.125</v>
      </c>
      <c r="CH86" s="5">
        <v>1</v>
      </c>
      <c r="CI86" s="5">
        <v>0</v>
      </c>
      <c r="CJ86" s="5">
        <v>0</v>
      </c>
      <c r="CK86" s="5">
        <v>0</v>
      </c>
      <c r="CL86" s="5">
        <v>0</v>
      </c>
      <c r="CM86" s="5">
        <v>0</v>
      </c>
      <c r="CN86" s="5">
        <v>0</v>
      </c>
      <c r="CO86" s="5">
        <v>0</v>
      </c>
      <c r="CP86" s="5">
        <v>0</v>
      </c>
      <c r="CQ86" s="5">
        <v>1.198</v>
      </c>
      <c r="CR86" s="5">
        <v>0</v>
      </c>
      <c r="CS86" s="5">
        <v>4.7759999999999998</v>
      </c>
      <c r="CT86" s="5">
        <v>4.7530000000000001</v>
      </c>
      <c r="CU86" s="5">
        <v>15.983000000000001</v>
      </c>
    </row>
    <row r="87" spans="1:99" x14ac:dyDescent="0.25">
      <c r="A87" s="5" t="s">
        <v>2393</v>
      </c>
      <c r="B87" s="5" t="s">
        <v>1282</v>
      </c>
      <c r="C87" s="5" t="s">
        <v>1282</v>
      </c>
      <c r="D87" s="5" t="s">
        <v>1283</v>
      </c>
      <c r="E87" s="5">
        <v>2022</v>
      </c>
      <c r="F87" s="5">
        <v>0.125</v>
      </c>
      <c r="G87" s="5">
        <v>11.72</v>
      </c>
      <c r="H87" s="5">
        <v>1.2350000000000001</v>
      </c>
      <c r="I87" s="5">
        <v>0</v>
      </c>
      <c r="J87" s="5">
        <v>11.72</v>
      </c>
      <c r="K87" s="5">
        <v>0</v>
      </c>
      <c r="L87" s="5">
        <v>1</v>
      </c>
      <c r="M87" s="5">
        <v>9.7829999999999995</v>
      </c>
      <c r="N87" s="5">
        <v>3.7040000000000002</v>
      </c>
      <c r="O87" s="5">
        <v>0</v>
      </c>
      <c r="P87" s="5">
        <v>9.7829999999999995</v>
      </c>
      <c r="Q87" s="5">
        <v>0</v>
      </c>
      <c r="R87" s="5">
        <v>1</v>
      </c>
      <c r="S87" s="5">
        <v>17.893000000000001</v>
      </c>
      <c r="T87" s="5">
        <v>7.4080000000000004</v>
      </c>
      <c r="U87" s="5">
        <v>0.16600000000000001</v>
      </c>
      <c r="V87" s="5">
        <v>20.13</v>
      </c>
      <c r="W87" s="5">
        <v>0.125</v>
      </c>
      <c r="X87" s="5">
        <v>1</v>
      </c>
      <c r="Y87" s="5">
        <v>6.3920000000000003</v>
      </c>
      <c r="Z87" s="5">
        <v>0.86</v>
      </c>
      <c r="AA87" s="5">
        <v>0</v>
      </c>
      <c r="AB87" s="5">
        <v>6.3920000000000003</v>
      </c>
      <c r="AC87" s="5">
        <v>0</v>
      </c>
      <c r="AD87" s="5">
        <v>1</v>
      </c>
      <c r="AE87" s="5">
        <v>7.6269999999999998</v>
      </c>
      <c r="AF87" s="5">
        <v>1.786</v>
      </c>
      <c r="AG87" s="5">
        <v>0</v>
      </c>
      <c r="AH87" s="5">
        <v>7.6269999999999998</v>
      </c>
      <c r="AI87" s="5">
        <v>0</v>
      </c>
      <c r="AJ87" s="5">
        <v>1</v>
      </c>
      <c r="AK87" s="5">
        <v>15.035</v>
      </c>
      <c r="AL87" s="5">
        <v>8.0790000000000006</v>
      </c>
      <c r="AM87" s="5">
        <v>0.13900000000000001</v>
      </c>
      <c r="AN87" s="5">
        <v>16.914000000000001</v>
      </c>
      <c r="AO87" s="5">
        <v>0.125</v>
      </c>
      <c r="AP87" s="5">
        <v>1</v>
      </c>
      <c r="AQ87" s="5">
        <v>0.89600000000000002</v>
      </c>
      <c r="AR87" s="5">
        <v>0.123</v>
      </c>
      <c r="AS87" s="5">
        <v>0.35099999999999998</v>
      </c>
      <c r="AT87" s="5">
        <v>1.403</v>
      </c>
      <c r="AU87" s="5">
        <v>0.125</v>
      </c>
      <c r="AV87" s="5">
        <v>1</v>
      </c>
      <c r="AW87" s="5">
        <v>0.89</v>
      </c>
      <c r="AX87" s="5">
        <v>0.123</v>
      </c>
      <c r="AY87" s="5">
        <v>0.35</v>
      </c>
      <c r="AZ87" s="5">
        <v>1.395</v>
      </c>
      <c r="BA87" s="5">
        <v>0.125</v>
      </c>
      <c r="BB87" s="5">
        <v>1</v>
      </c>
      <c r="BC87" s="5">
        <v>0.62</v>
      </c>
      <c r="BD87" s="5">
        <v>0.123</v>
      </c>
      <c r="BE87" s="5">
        <v>6.0000000000000001E-3</v>
      </c>
      <c r="BF87" s="5">
        <v>0.69799999999999995</v>
      </c>
      <c r="BG87" s="5">
        <v>0.125</v>
      </c>
      <c r="BH87" s="5">
        <v>1</v>
      </c>
      <c r="BI87" s="5">
        <v>0.60799999999999998</v>
      </c>
      <c r="BJ87" s="5">
        <v>0.123</v>
      </c>
      <c r="BK87" s="5">
        <v>0.71199999999999997</v>
      </c>
      <c r="BL87" s="5">
        <v>1.484</v>
      </c>
      <c r="BM87" s="5">
        <v>0.125</v>
      </c>
      <c r="BN87" s="5">
        <v>1</v>
      </c>
      <c r="BO87" s="5">
        <v>0</v>
      </c>
      <c r="BP87" s="5">
        <v>0</v>
      </c>
      <c r="BQ87" s="5">
        <v>0.17499999999999999</v>
      </c>
      <c r="BR87" s="5">
        <v>0</v>
      </c>
      <c r="BS87" s="5">
        <v>0.33300000000000002</v>
      </c>
      <c r="BT87" s="5">
        <v>0</v>
      </c>
      <c r="BU87" s="5">
        <v>0</v>
      </c>
      <c r="BV87" s="5">
        <v>0.219</v>
      </c>
      <c r="BW87" s="5">
        <v>0.125</v>
      </c>
      <c r="BX87" s="5">
        <v>0.66700000000000004</v>
      </c>
      <c r="BY87" s="5">
        <v>12.728999999999999</v>
      </c>
      <c r="BZ87" s="5">
        <v>0</v>
      </c>
      <c r="CA87" s="5">
        <v>12.728999999999999</v>
      </c>
      <c r="CB87" s="5">
        <v>0</v>
      </c>
      <c r="CC87" s="5">
        <v>97.9</v>
      </c>
      <c r="CD87" s="5">
        <v>7.95</v>
      </c>
      <c r="CE87" s="5">
        <v>73.599000000000004</v>
      </c>
      <c r="CF87" s="5">
        <v>191.16800000000001</v>
      </c>
      <c r="CG87" s="5">
        <v>0.125</v>
      </c>
      <c r="CH87" s="5">
        <v>1</v>
      </c>
      <c r="CI87" s="5">
        <v>0</v>
      </c>
      <c r="CJ87" s="5">
        <v>0</v>
      </c>
      <c r="CK87" s="5">
        <v>0</v>
      </c>
      <c r="CL87" s="5">
        <v>0</v>
      </c>
      <c r="CM87" s="5">
        <v>0</v>
      </c>
      <c r="CN87" s="5">
        <v>0</v>
      </c>
      <c r="CO87" s="5">
        <v>0</v>
      </c>
      <c r="CP87" s="5">
        <v>0</v>
      </c>
      <c r="CQ87" s="5">
        <v>1.294</v>
      </c>
      <c r="CR87" s="5">
        <v>0</v>
      </c>
      <c r="CS87" s="5">
        <v>5.1580000000000004</v>
      </c>
      <c r="CT87" s="5">
        <v>10.484999999999999</v>
      </c>
      <c r="CU87" s="5">
        <v>29.494</v>
      </c>
    </row>
    <row r="88" spans="1:99" x14ac:dyDescent="0.25">
      <c r="A88" s="5" t="s">
        <v>2394</v>
      </c>
      <c r="B88" s="5" t="s">
        <v>1282</v>
      </c>
      <c r="C88" s="5" t="s">
        <v>1282</v>
      </c>
      <c r="D88" s="5" t="s">
        <v>1283</v>
      </c>
      <c r="E88" s="5">
        <v>2023</v>
      </c>
      <c r="F88" s="5">
        <v>0.125</v>
      </c>
      <c r="G88" s="5">
        <v>6.1470000000000002</v>
      </c>
      <c r="H88" s="5">
        <v>1.286</v>
      </c>
      <c r="I88" s="5">
        <v>0</v>
      </c>
      <c r="J88" s="5">
        <v>6.1470000000000002</v>
      </c>
      <c r="K88" s="5">
        <v>0</v>
      </c>
      <c r="L88" s="5">
        <v>1</v>
      </c>
      <c r="M88" s="5">
        <v>7.8860000000000001</v>
      </c>
      <c r="N88" s="5">
        <v>3.8570000000000002</v>
      </c>
      <c r="O88" s="5">
        <v>0</v>
      </c>
      <c r="P88" s="5">
        <v>7.8860000000000001</v>
      </c>
      <c r="Q88" s="5">
        <v>0</v>
      </c>
      <c r="R88" s="5">
        <v>1</v>
      </c>
      <c r="S88" s="5">
        <v>12.574999999999999</v>
      </c>
      <c r="T88" s="5">
        <v>7.7140000000000004</v>
      </c>
      <c r="U88" s="5">
        <v>0.17399999999999999</v>
      </c>
      <c r="V88" s="5">
        <v>14.147</v>
      </c>
      <c r="W88" s="5">
        <v>0.125</v>
      </c>
      <c r="X88" s="5">
        <v>1</v>
      </c>
      <c r="Y88" s="5">
        <v>3.7309999999999999</v>
      </c>
      <c r="Z88" s="5">
        <v>0.502</v>
      </c>
      <c r="AA88" s="5">
        <v>0</v>
      </c>
      <c r="AB88" s="5">
        <v>3.7309999999999999</v>
      </c>
      <c r="AC88" s="5">
        <v>0</v>
      </c>
      <c r="AD88" s="5">
        <v>1</v>
      </c>
      <c r="AE88" s="5">
        <v>5.016</v>
      </c>
      <c r="AF88" s="5">
        <v>1.175</v>
      </c>
      <c r="AG88" s="5">
        <v>0</v>
      </c>
      <c r="AH88" s="5">
        <v>5.016</v>
      </c>
      <c r="AI88" s="5">
        <v>0</v>
      </c>
      <c r="AJ88" s="5">
        <v>1</v>
      </c>
      <c r="AK88" s="5">
        <v>12.73</v>
      </c>
      <c r="AL88" s="5">
        <v>6.84</v>
      </c>
      <c r="AM88" s="5">
        <v>0.17599999999999999</v>
      </c>
      <c r="AN88" s="5">
        <v>14.321999999999999</v>
      </c>
      <c r="AO88" s="5">
        <v>0.125</v>
      </c>
      <c r="AP88" s="5">
        <v>1</v>
      </c>
      <c r="AQ88" s="5">
        <v>0.79100000000000004</v>
      </c>
      <c r="AR88" s="5">
        <v>0.129</v>
      </c>
      <c r="AS88" s="5">
        <v>0.4</v>
      </c>
      <c r="AT88" s="5">
        <v>1.339</v>
      </c>
      <c r="AU88" s="5">
        <v>0.125</v>
      </c>
      <c r="AV88" s="5">
        <v>1</v>
      </c>
      <c r="AW88" s="5">
        <v>0.61799999999999999</v>
      </c>
      <c r="AX88" s="5">
        <v>0.129</v>
      </c>
      <c r="AY88" s="5">
        <v>0.55000000000000004</v>
      </c>
      <c r="AZ88" s="5">
        <v>1.3140000000000001</v>
      </c>
      <c r="BA88" s="5">
        <v>0.125</v>
      </c>
      <c r="BB88" s="5">
        <v>1</v>
      </c>
      <c r="BC88" s="5">
        <v>0.55400000000000005</v>
      </c>
      <c r="BD88" s="5">
        <v>0.129</v>
      </c>
      <c r="BE88" s="5">
        <v>8.0000000000000002E-3</v>
      </c>
      <c r="BF88" s="5">
        <v>0.624</v>
      </c>
      <c r="BG88" s="5">
        <v>0.125</v>
      </c>
      <c r="BH88" s="5">
        <v>1</v>
      </c>
      <c r="BI88" s="5">
        <v>0.55700000000000005</v>
      </c>
      <c r="BJ88" s="5">
        <v>0.129</v>
      </c>
      <c r="BK88" s="5">
        <v>0.61299999999999999</v>
      </c>
      <c r="BL88" s="5">
        <v>1.3169999999999999</v>
      </c>
      <c r="BM88" s="5">
        <v>0.125</v>
      </c>
      <c r="BN88" s="5">
        <v>1</v>
      </c>
      <c r="BO88" s="5">
        <v>0</v>
      </c>
      <c r="BP88" s="5">
        <v>0</v>
      </c>
      <c r="BQ88" s="5">
        <v>0.17499999999999999</v>
      </c>
      <c r="BR88" s="5">
        <v>0</v>
      </c>
      <c r="BS88" s="5">
        <v>0.33300000000000002</v>
      </c>
      <c r="BT88" s="5">
        <v>0</v>
      </c>
      <c r="BU88" s="5">
        <v>0</v>
      </c>
      <c r="BV88" s="5">
        <v>0.219</v>
      </c>
      <c r="BW88" s="5">
        <v>0.125</v>
      </c>
      <c r="BX88" s="5">
        <v>0.66700000000000004</v>
      </c>
      <c r="BY88" s="5">
        <v>13.254</v>
      </c>
      <c r="BZ88" s="5">
        <v>0</v>
      </c>
      <c r="CA88" s="5">
        <v>13.254</v>
      </c>
      <c r="CB88" s="5">
        <v>0</v>
      </c>
      <c r="CC88" s="5">
        <v>83.248000000000005</v>
      </c>
      <c r="CD88" s="5">
        <v>7.95</v>
      </c>
      <c r="CE88" s="5">
        <v>79.296000000000006</v>
      </c>
      <c r="CF88" s="5">
        <v>180.36600000000001</v>
      </c>
      <c r="CG88" s="5">
        <v>0.125</v>
      </c>
      <c r="CH88" s="5">
        <v>1</v>
      </c>
      <c r="CI88" s="5">
        <v>0</v>
      </c>
      <c r="CJ88" s="5">
        <v>0</v>
      </c>
      <c r="CK88" s="5">
        <v>0</v>
      </c>
      <c r="CL88" s="5">
        <v>0</v>
      </c>
      <c r="CM88" s="5">
        <v>0</v>
      </c>
      <c r="CN88" s="5">
        <v>0</v>
      </c>
      <c r="CO88" s="5">
        <v>0</v>
      </c>
      <c r="CP88" s="5">
        <v>0</v>
      </c>
      <c r="CQ88" s="5">
        <v>1.3480000000000001</v>
      </c>
      <c r="CR88" s="5">
        <v>0</v>
      </c>
      <c r="CS88" s="5">
        <v>5.37</v>
      </c>
      <c r="CT88" s="5">
        <v>4.8609999999999998</v>
      </c>
      <c r="CU88" s="5">
        <v>11.192</v>
      </c>
    </row>
    <row r="89" spans="1:99" x14ac:dyDescent="0.25">
      <c r="A89" s="5" t="s">
        <v>2395</v>
      </c>
      <c r="B89" s="5" t="s">
        <v>1282</v>
      </c>
      <c r="C89" s="5" t="s">
        <v>1282</v>
      </c>
      <c r="D89" s="5" t="s">
        <v>1283</v>
      </c>
      <c r="E89" s="5">
        <v>2024</v>
      </c>
      <c r="F89" s="5">
        <v>0.125</v>
      </c>
      <c r="G89" s="5">
        <v>5.5750000000000002</v>
      </c>
      <c r="H89" s="5">
        <v>1.3240000000000001</v>
      </c>
      <c r="I89" s="5">
        <v>0</v>
      </c>
      <c r="J89" s="5">
        <v>5.5750000000000002</v>
      </c>
      <c r="K89" s="5">
        <v>0</v>
      </c>
      <c r="L89" s="5">
        <v>1</v>
      </c>
      <c r="M89" s="5">
        <v>7.1239999999999997</v>
      </c>
      <c r="N89" s="5">
        <v>3.9710000000000001</v>
      </c>
      <c r="O89" s="5">
        <v>0</v>
      </c>
      <c r="P89" s="5">
        <v>7.1239999999999997</v>
      </c>
      <c r="Q89" s="5">
        <v>0</v>
      </c>
      <c r="R89" s="5">
        <v>1</v>
      </c>
      <c r="S89" s="5">
        <v>12.193</v>
      </c>
      <c r="T89" s="5">
        <v>7.9420000000000002</v>
      </c>
      <c r="U89" s="5">
        <v>0.20799999999999999</v>
      </c>
      <c r="V89" s="5">
        <v>13.717000000000001</v>
      </c>
      <c r="W89" s="5">
        <v>0.125</v>
      </c>
      <c r="X89" s="5">
        <v>1</v>
      </c>
      <c r="Y89" s="5">
        <v>3.8410000000000002</v>
      </c>
      <c r="Z89" s="5">
        <v>0.51700000000000002</v>
      </c>
      <c r="AA89" s="5">
        <v>0</v>
      </c>
      <c r="AB89" s="5">
        <v>3.8410000000000002</v>
      </c>
      <c r="AC89" s="5">
        <v>0</v>
      </c>
      <c r="AD89" s="5">
        <v>1</v>
      </c>
      <c r="AE89" s="5">
        <v>5.1639999999999997</v>
      </c>
      <c r="AF89" s="5">
        <v>1.2090000000000001</v>
      </c>
      <c r="AG89" s="5">
        <v>0</v>
      </c>
      <c r="AH89" s="5">
        <v>5.1639999999999997</v>
      </c>
      <c r="AI89" s="5">
        <v>0</v>
      </c>
      <c r="AJ89" s="5">
        <v>1</v>
      </c>
      <c r="AK89" s="5">
        <v>13.106</v>
      </c>
      <c r="AL89" s="5">
        <v>7.0419999999999998</v>
      </c>
      <c r="AM89" s="5">
        <v>0.223</v>
      </c>
      <c r="AN89" s="5">
        <v>14.744</v>
      </c>
      <c r="AO89" s="5">
        <v>0.125</v>
      </c>
      <c r="AP89" s="5">
        <v>1</v>
      </c>
      <c r="AQ89" s="5">
        <v>0.75600000000000001</v>
      </c>
      <c r="AR89" s="5">
        <v>0.13200000000000001</v>
      </c>
      <c r="AS89" s="5">
        <v>0.153</v>
      </c>
      <c r="AT89" s="5">
        <v>1.0229999999999999</v>
      </c>
      <c r="AU89" s="5">
        <v>0.125</v>
      </c>
      <c r="AV89" s="5">
        <v>1</v>
      </c>
      <c r="AW89" s="5">
        <v>0.65500000000000003</v>
      </c>
      <c r="AX89" s="5">
        <v>0.13200000000000001</v>
      </c>
      <c r="AY89" s="5">
        <v>0.48899999999999999</v>
      </c>
      <c r="AZ89" s="5">
        <v>1.2869999999999999</v>
      </c>
      <c r="BA89" s="5">
        <v>0.125</v>
      </c>
      <c r="BB89" s="5">
        <v>1</v>
      </c>
      <c r="BC89" s="5">
        <v>0.53400000000000003</v>
      </c>
      <c r="BD89" s="5">
        <v>0.13200000000000001</v>
      </c>
      <c r="BE89" s="5">
        <v>8.9999999999999993E-3</v>
      </c>
      <c r="BF89" s="5">
        <v>0.6</v>
      </c>
      <c r="BG89" s="5">
        <v>0.125</v>
      </c>
      <c r="BH89" s="5">
        <v>1</v>
      </c>
      <c r="BI89" s="5">
        <v>0.56799999999999995</v>
      </c>
      <c r="BJ89" s="5">
        <v>0.13200000000000001</v>
      </c>
      <c r="BK89" s="5">
        <v>0.65200000000000002</v>
      </c>
      <c r="BL89" s="5">
        <v>1.35</v>
      </c>
      <c r="BM89" s="5">
        <v>0.125</v>
      </c>
      <c r="BN89" s="5">
        <v>1</v>
      </c>
      <c r="BO89" s="5">
        <v>0</v>
      </c>
      <c r="BP89" s="5">
        <v>0</v>
      </c>
      <c r="BQ89" s="5">
        <v>0.17499999999999999</v>
      </c>
      <c r="BR89" s="5">
        <v>0</v>
      </c>
      <c r="BS89" s="5">
        <v>0.33300000000000002</v>
      </c>
      <c r="BT89" s="5">
        <v>0</v>
      </c>
      <c r="BU89" s="5">
        <v>0</v>
      </c>
      <c r="BV89" s="5">
        <v>0.219</v>
      </c>
      <c r="BW89" s="5">
        <v>0.125</v>
      </c>
      <c r="BX89" s="5">
        <v>0.66700000000000004</v>
      </c>
      <c r="BY89" s="5">
        <v>13.646000000000001</v>
      </c>
      <c r="BZ89" s="5">
        <v>0</v>
      </c>
      <c r="CA89" s="5">
        <v>13.646000000000001</v>
      </c>
      <c r="CB89" s="5">
        <v>0</v>
      </c>
      <c r="CC89" s="5">
        <v>82.587999999999994</v>
      </c>
      <c r="CD89" s="5">
        <v>7.95</v>
      </c>
      <c r="CE89" s="5">
        <v>82.462000000000003</v>
      </c>
      <c r="CF89" s="5">
        <v>182.572</v>
      </c>
      <c r="CG89" s="5">
        <v>0.125</v>
      </c>
      <c r="CH89" s="5">
        <v>1</v>
      </c>
      <c r="CI89" s="5">
        <v>0</v>
      </c>
      <c r="CJ89" s="5">
        <v>0</v>
      </c>
      <c r="CK89" s="5">
        <v>0</v>
      </c>
      <c r="CL89" s="5">
        <v>0</v>
      </c>
      <c r="CM89" s="5">
        <v>0</v>
      </c>
      <c r="CN89" s="5">
        <v>0</v>
      </c>
      <c r="CO89" s="5">
        <v>0</v>
      </c>
      <c r="CP89" s="5">
        <v>0</v>
      </c>
      <c r="CQ89" s="5">
        <v>1.387</v>
      </c>
      <c r="CR89" s="5">
        <v>0</v>
      </c>
      <c r="CS89" s="5">
        <v>5.5289999999999999</v>
      </c>
      <c r="CT89" s="5">
        <v>4.2510000000000003</v>
      </c>
      <c r="CU89" s="5">
        <v>10.122999999999999</v>
      </c>
    </row>
    <row r="90" spans="1:99" x14ac:dyDescent="0.25">
      <c r="A90" s="5" t="s">
        <v>2396</v>
      </c>
      <c r="B90" s="5" t="s">
        <v>1258</v>
      </c>
      <c r="C90" s="5" t="s">
        <v>1258</v>
      </c>
      <c r="D90" s="5" t="s">
        <v>1259</v>
      </c>
      <c r="E90" s="5">
        <v>2021</v>
      </c>
      <c r="F90" s="5">
        <v>0.18</v>
      </c>
      <c r="G90" s="5">
        <v>5.8970000000000002</v>
      </c>
      <c r="H90" s="5">
        <v>1.143</v>
      </c>
      <c r="I90" s="5">
        <v>0</v>
      </c>
      <c r="J90" s="5">
        <v>5.8970000000000002</v>
      </c>
      <c r="K90" s="5">
        <v>0</v>
      </c>
      <c r="L90" s="5">
        <v>1</v>
      </c>
      <c r="M90" s="5">
        <v>7.9640000000000004</v>
      </c>
      <c r="N90" s="5">
        <v>3.43</v>
      </c>
      <c r="O90" s="5">
        <v>0</v>
      </c>
      <c r="P90" s="5">
        <v>7.9640000000000004</v>
      </c>
      <c r="Q90" s="5">
        <v>0</v>
      </c>
      <c r="R90" s="5">
        <v>1</v>
      </c>
      <c r="S90" s="5">
        <v>11.613</v>
      </c>
      <c r="T90" s="5">
        <v>6.86</v>
      </c>
      <c r="U90" s="5">
        <v>0</v>
      </c>
      <c r="V90" s="5">
        <v>13.704000000000001</v>
      </c>
      <c r="W90" s="5">
        <v>0.18</v>
      </c>
      <c r="X90" s="5">
        <v>1</v>
      </c>
      <c r="Y90" s="5">
        <v>5.7210000000000001</v>
      </c>
      <c r="Z90" s="5">
        <v>0.77300000000000002</v>
      </c>
      <c r="AA90" s="5">
        <v>0</v>
      </c>
      <c r="AB90" s="5">
        <v>5.7210000000000001</v>
      </c>
      <c r="AC90" s="5">
        <v>0</v>
      </c>
      <c r="AD90" s="5">
        <v>1</v>
      </c>
      <c r="AE90" s="5">
        <v>6.8639999999999999</v>
      </c>
      <c r="AF90" s="5">
        <v>1.605</v>
      </c>
      <c r="AG90" s="5">
        <v>0</v>
      </c>
      <c r="AH90" s="5">
        <v>6.8639999999999999</v>
      </c>
      <c r="AI90" s="5">
        <v>0</v>
      </c>
      <c r="AJ90" s="5">
        <v>1</v>
      </c>
      <c r="AK90" s="5">
        <v>13.724</v>
      </c>
      <c r="AL90" s="5">
        <v>7.3090000000000002</v>
      </c>
      <c r="AM90" s="5">
        <v>0</v>
      </c>
      <c r="AN90" s="5">
        <v>16.195</v>
      </c>
      <c r="AO90" s="5">
        <v>0.18</v>
      </c>
      <c r="AP90" s="5">
        <v>1</v>
      </c>
      <c r="AQ90" s="5">
        <v>0.61899999999999999</v>
      </c>
      <c r="AR90" s="5">
        <v>0.114</v>
      </c>
      <c r="AS90" s="5">
        <v>0.158</v>
      </c>
      <c r="AT90" s="5">
        <v>0.91700000000000004</v>
      </c>
      <c r="AU90" s="5">
        <v>0.18</v>
      </c>
      <c r="AV90" s="5">
        <v>1</v>
      </c>
      <c r="AW90" s="5">
        <v>0.59899999999999998</v>
      </c>
      <c r="AX90" s="5">
        <v>0.114</v>
      </c>
      <c r="AY90" s="5">
        <v>0.19700000000000001</v>
      </c>
      <c r="AZ90" s="5">
        <v>0.94</v>
      </c>
      <c r="BA90" s="5">
        <v>0.18</v>
      </c>
      <c r="BB90" s="5">
        <v>1</v>
      </c>
      <c r="BC90" s="5">
        <v>0.439</v>
      </c>
      <c r="BD90" s="5">
        <v>0.114</v>
      </c>
      <c r="BE90" s="5">
        <v>5.5E-2</v>
      </c>
      <c r="BF90" s="5">
        <v>0.58299999999999996</v>
      </c>
      <c r="BG90" s="5">
        <v>0.18</v>
      </c>
      <c r="BH90" s="5">
        <v>1</v>
      </c>
      <c r="BI90" s="5">
        <v>0.505</v>
      </c>
      <c r="BJ90" s="5">
        <v>0.114</v>
      </c>
      <c r="BK90" s="5">
        <v>0.28199999999999997</v>
      </c>
      <c r="BL90" s="5">
        <v>0.92800000000000005</v>
      </c>
      <c r="BM90" s="5">
        <v>0.18</v>
      </c>
      <c r="BN90" s="5">
        <v>1</v>
      </c>
      <c r="BO90" s="5">
        <v>0</v>
      </c>
      <c r="BP90" s="5">
        <v>0</v>
      </c>
      <c r="BQ90" s="5">
        <v>0.214</v>
      </c>
      <c r="BR90" s="5">
        <v>0</v>
      </c>
      <c r="BS90" s="5">
        <v>0.66700000000000004</v>
      </c>
      <c r="BT90" s="5">
        <v>0</v>
      </c>
      <c r="BU90" s="5">
        <v>0</v>
      </c>
      <c r="BV90" s="5">
        <v>0.216</v>
      </c>
      <c r="BW90" s="5">
        <v>0.18</v>
      </c>
      <c r="BX90" s="5">
        <v>0.66700000000000004</v>
      </c>
      <c r="BY90" s="5">
        <v>11.787000000000001</v>
      </c>
      <c r="BZ90" s="5">
        <v>0</v>
      </c>
      <c r="CA90" s="5">
        <v>11.787000000000001</v>
      </c>
      <c r="CB90" s="5">
        <v>0</v>
      </c>
      <c r="CC90" s="5">
        <v>78.125</v>
      </c>
      <c r="CD90" s="5">
        <v>7.95</v>
      </c>
      <c r="CE90" s="5">
        <v>71.617000000000004</v>
      </c>
      <c r="CF90" s="5">
        <v>176.696</v>
      </c>
      <c r="CG90" s="5">
        <v>0.18</v>
      </c>
      <c r="CH90" s="5">
        <v>1</v>
      </c>
      <c r="CI90" s="5">
        <v>0</v>
      </c>
      <c r="CJ90" s="5">
        <v>0</v>
      </c>
      <c r="CK90" s="5">
        <v>0</v>
      </c>
      <c r="CL90" s="5">
        <v>0</v>
      </c>
      <c r="CM90" s="5">
        <v>0</v>
      </c>
      <c r="CN90" s="5">
        <v>0</v>
      </c>
      <c r="CO90" s="5">
        <v>0</v>
      </c>
      <c r="CP90" s="5">
        <v>0</v>
      </c>
      <c r="CQ90" s="5">
        <v>1.198</v>
      </c>
      <c r="CR90" s="5">
        <v>0</v>
      </c>
      <c r="CS90" s="5">
        <v>4.7759999999999998</v>
      </c>
      <c r="CT90" s="5">
        <v>4.7530000000000001</v>
      </c>
      <c r="CU90" s="5">
        <v>15.162000000000001</v>
      </c>
    </row>
    <row r="91" spans="1:99" x14ac:dyDescent="0.25">
      <c r="A91" s="5" t="s">
        <v>2397</v>
      </c>
      <c r="B91" s="5" t="s">
        <v>1258</v>
      </c>
      <c r="C91" s="5" t="s">
        <v>1258</v>
      </c>
      <c r="D91" s="5" t="s">
        <v>1259</v>
      </c>
      <c r="E91" s="5">
        <v>2022</v>
      </c>
      <c r="F91" s="5">
        <v>0.18</v>
      </c>
      <c r="G91" s="5">
        <v>11.72</v>
      </c>
      <c r="H91" s="5">
        <v>1.2350000000000001</v>
      </c>
      <c r="I91" s="5">
        <v>0</v>
      </c>
      <c r="J91" s="5">
        <v>11.72</v>
      </c>
      <c r="K91" s="5">
        <v>0</v>
      </c>
      <c r="L91" s="5">
        <v>1</v>
      </c>
      <c r="M91" s="5">
        <v>9.7829999999999995</v>
      </c>
      <c r="N91" s="5">
        <v>3.7040000000000002</v>
      </c>
      <c r="O91" s="5">
        <v>0</v>
      </c>
      <c r="P91" s="5">
        <v>9.7829999999999995</v>
      </c>
      <c r="Q91" s="5">
        <v>0</v>
      </c>
      <c r="R91" s="5">
        <v>1</v>
      </c>
      <c r="S91" s="5">
        <v>17.893000000000001</v>
      </c>
      <c r="T91" s="5">
        <v>7.4080000000000004</v>
      </c>
      <c r="U91" s="5">
        <v>0.23799999999999999</v>
      </c>
      <c r="V91" s="5">
        <v>21.114000000000001</v>
      </c>
      <c r="W91" s="5">
        <v>0.18</v>
      </c>
      <c r="X91" s="5">
        <v>1</v>
      </c>
      <c r="Y91" s="5">
        <v>6.4880000000000004</v>
      </c>
      <c r="Z91" s="5">
        <v>0.877</v>
      </c>
      <c r="AA91" s="5">
        <v>0</v>
      </c>
      <c r="AB91" s="5">
        <v>6.4880000000000004</v>
      </c>
      <c r="AC91" s="5">
        <v>0</v>
      </c>
      <c r="AD91" s="5">
        <v>1</v>
      </c>
      <c r="AE91" s="5">
        <v>7.7229999999999999</v>
      </c>
      <c r="AF91" s="5">
        <v>1.806</v>
      </c>
      <c r="AG91" s="5">
        <v>0</v>
      </c>
      <c r="AH91" s="5">
        <v>7.7229999999999999</v>
      </c>
      <c r="AI91" s="5">
        <v>0</v>
      </c>
      <c r="AJ91" s="5">
        <v>1</v>
      </c>
      <c r="AK91" s="5">
        <v>15.131</v>
      </c>
      <c r="AL91" s="5">
        <v>8.0589999999999993</v>
      </c>
      <c r="AM91" s="5">
        <v>0.20200000000000001</v>
      </c>
      <c r="AN91" s="5">
        <v>17.855</v>
      </c>
      <c r="AO91" s="5">
        <v>0.18</v>
      </c>
      <c r="AP91" s="5">
        <v>1</v>
      </c>
      <c r="AQ91" s="5">
        <v>0.86099999999999999</v>
      </c>
      <c r="AR91" s="5">
        <v>0.123</v>
      </c>
      <c r="AS91" s="5">
        <v>-4.7E-2</v>
      </c>
      <c r="AT91" s="5">
        <v>0.96099999999999997</v>
      </c>
      <c r="AU91" s="5">
        <v>0.18</v>
      </c>
      <c r="AV91" s="5">
        <v>1</v>
      </c>
      <c r="AW91" s="5">
        <v>0.98599999999999999</v>
      </c>
      <c r="AX91" s="5">
        <v>0.123</v>
      </c>
      <c r="AY91" s="5">
        <v>-0.112</v>
      </c>
      <c r="AZ91" s="5">
        <v>1.032</v>
      </c>
      <c r="BA91" s="5">
        <v>0.18</v>
      </c>
      <c r="BB91" s="5">
        <v>1</v>
      </c>
      <c r="BC91" s="5">
        <v>0.59799999999999998</v>
      </c>
      <c r="BD91" s="5">
        <v>0.123</v>
      </c>
      <c r="BE91" s="5">
        <v>-5.0000000000000001E-3</v>
      </c>
      <c r="BF91" s="5">
        <v>0.69899999999999995</v>
      </c>
      <c r="BG91" s="5">
        <v>0.18</v>
      </c>
      <c r="BH91" s="5">
        <v>1</v>
      </c>
      <c r="BI91" s="5">
        <v>0.61199999999999999</v>
      </c>
      <c r="BJ91" s="5">
        <v>0.123</v>
      </c>
      <c r="BK91" s="5">
        <v>0.44400000000000001</v>
      </c>
      <c r="BL91" s="5">
        <v>1.246</v>
      </c>
      <c r="BM91" s="5">
        <v>0.18</v>
      </c>
      <c r="BN91" s="5">
        <v>1</v>
      </c>
      <c r="BO91" s="5">
        <v>0</v>
      </c>
      <c r="BP91" s="5">
        <v>0</v>
      </c>
      <c r="BQ91" s="5">
        <v>0.191</v>
      </c>
      <c r="BR91" s="5">
        <v>0</v>
      </c>
      <c r="BS91" s="5">
        <v>0.66700000000000004</v>
      </c>
      <c r="BT91" s="5">
        <v>0</v>
      </c>
      <c r="BU91" s="5">
        <v>0</v>
      </c>
      <c r="BV91" s="5">
        <v>0.192</v>
      </c>
      <c r="BW91" s="5">
        <v>0.18</v>
      </c>
      <c r="BX91" s="5">
        <v>0.66700000000000004</v>
      </c>
      <c r="BY91" s="5">
        <v>12.728999999999999</v>
      </c>
      <c r="BZ91" s="5">
        <v>0</v>
      </c>
      <c r="CA91" s="5">
        <v>12.728999999999999</v>
      </c>
      <c r="CB91" s="5">
        <v>0</v>
      </c>
      <c r="CC91" s="5">
        <v>97.9</v>
      </c>
      <c r="CD91" s="5">
        <v>7.95</v>
      </c>
      <c r="CE91" s="5">
        <v>94.369</v>
      </c>
      <c r="CF91" s="5">
        <v>226.87700000000001</v>
      </c>
      <c r="CG91" s="5">
        <v>0.18</v>
      </c>
      <c r="CH91" s="5">
        <v>1</v>
      </c>
      <c r="CI91" s="5">
        <v>0</v>
      </c>
      <c r="CJ91" s="5">
        <v>0</v>
      </c>
      <c r="CK91" s="5">
        <v>0</v>
      </c>
      <c r="CL91" s="5">
        <v>0</v>
      </c>
      <c r="CM91" s="5">
        <v>0</v>
      </c>
      <c r="CN91" s="5">
        <v>0</v>
      </c>
      <c r="CO91" s="5">
        <v>0</v>
      </c>
      <c r="CP91" s="5">
        <v>0</v>
      </c>
      <c r="CQ91" s="5">
        <v>1.294</v>
      </c>
      <c r="CR91" s="5">
        <v>0</v>
      </c>
      <c r="CS91" s="5">
        <v>5.1580000000000004</v>
      </c>
      <c r="CT91" s="5">
        <v>10.484999999999999</v>
      </c>
      <c r="CU91" s="5">
        <v>31.326000000000001</v>
      </c>
    </row>
    <row r="92" spans="1:99" x14ac:dyDescent="0.25">
      <c r="A92" s="5" t="s">
        <v>2398</v>
      </c>
      <c r="B92" s="5" t="s">
        <v>1258</v>
      </c>
      <c r="C92" s="5" t="s">
        <v>1258</v>
      </c>
      <c r="D92" s="5" t="s">
        <v>1259</v>
      </c>
      <c r="E92" s="5">
        <v>2023</v>
      </c>
      <c r="F92" s="5">
        <v>0.18</v>
      </c>
      <c r="G92" s="5">
        <v>6.1470000000000002</v>
      </c>
      <c r="H92" s="5">
        <v>1.286</v>
      </c>
      <c r="I92" s="5">
        <v>0</v>
      </c>
      <c r="J92" s="5">
        <v>6.1470000000000002</v>
      </c>
      <c r="K92" s="5">
        <v>0</v>
      </c>
      <c r="L92" s="5">
        <v>1</v>
      </c>
      <c r="M92" s="5">
        <v>7.8860000000000001</v>
      </c>
      <c r="N92" s="5">
        <v>3.8570000000000002</v>
      </c>
      <c r="O92" s="5">
        <v>0</v>
      </c>
      <c r="P92" s="5">
        <v>7.8860000000000001</v>
      </c>
      <c r="Q92" s="5">
        <v>0</v>
      </c>
      <c r="R92" s="5">
        <v>1</v>
      </c>
      <c r="S92" s="5">
        <v>12.574999999999999</v>
      </c>
      <c r="T92" s="5">
        <v>7.7140000000000004</v>
      </c>
      <c r="U92" s="5">
        <v>0.251</v>
      </c>
      <c r="V92" s="5">
        <v>14.839</v>
      </c>
      <c r="W92" s="5">
        <v>0.18</v>
      </c>
      <c r="X92" s="5">
        <v>1</v>
      </c>
      <c r="Y92" s="5">
        <v>6.4329999999999998</v>
      </c>
      <c r="Z92" s="5">
        <v>0.86899999999999999</v>
      </c>
      <c r="AA92" s="5">
        <v>0</v>
      </c>
      <c r="AB92" s="5">
        <v>6.4329999999999998</v>
      </c>
      <c r="AC92" s="5">
        <v>0</v>
      </c>
      <c r="AD92" s="5">
        <v>1</v>
      </c>
      <c r="AE92" s="5">
        <v>7.7190000000000003</v>
      </c>
      <c r="AF92" s="5">
        <v>1.8049999999999999</v>
      </c>
      <c r="AG92" s="5">
        <v>0</v>
      </c>
      <c r="AH92" s="5">
        <v>7.7190000000000003</v>
      </c>
      <c r="AI92" s="5">
        <v>0</v>
      </c>
      <c r="AJ92" s="5">
        <v>1</v>
      </c>
      <c r="AK92" s="5">
        <v>15.433</v>
      </c>
      <c r="AL92" s="5">
        <v>8.2189999999999994</v>
      </c>
      <c r="AM92" s="5">
        <v>0.308</v>
      </c>
      <c r="AN92" s="5">
        <v>18.210999999999999</v>
      </c>
      <c r="AO92" s="5">
        <v>0.18</v>
      </c>
      <c r="AP92" s="5">
        <v>1</v>
      </c>
      <c r="AQ92" s="5">
        <v>0.76</v>
      </c>
      <c r="AR92" s="5">
        <v>0.129</v>
      </c>
      <c r="AS92" s="5">
        <v>0.16400000000000001</v>
      </c>
      <c r="AT92" s="5">
        <v>1.091</v>
      </c>
      <c r="AU92" s="5">
        <v>0.18</v>
      </c>
      <c r="AV92" s="5">
        <v>1</v>
      </c>
      <c r="AW92" s="5">
        <v>0.81100000000000005</v>
      </c>
      <c r="AX92" s="5">
        <v>0.129</v>
      </c>
      <c r="AY92" s="5">
        <v>0.16600000000000001</v>
      </c>
      <c r="AZ92" s="5">
        <v>1.1539999999999999</v>
      </c>
      <c r="BA92" s="5">
        <v>0.18</v>
      </c>
      <c r="BB92" s="5">
        <v>1</v>
      </c>
      <c r="BC92" s="5">
        <v>0.53500000000000003</v>
      </c>
      <c r="BD92" s="5">
        <v>0.129</v>
      </c>
      <c r="BE92" s="5">
        <v>0.11600000000000001</v>
      </c>
      <c r="BF92" s="5">
        <v>0.76800000000000002</v>
      </c>
      <c r="BG92" s="5">
        <v>0.18</v>
      </c>
      <c r="BH92" s="5">
        <v>1</v>
      </c>
      <c r="BI92" s="5">
        <v>0.57899999999999996</v>
      </c>
      <c r="BJ92" s="5">
        <v>0.129</v>
      </c>
      <c r="BK92" s="5">
        <v>0.60899999999999999</v>
      </c>
      <c r="BL92" s="5">
        <v>1.403</v>
      </c>
      <c r="BM92" s="5">
        <v>0.18</v>
      </c>
      <c r="BN92" s="5">
        <v>1</v>
      </c>
      <c r="BO92" s="5">
        <v>0</v>
      </c>
      <c r="BP92" s="5">
        <v>0</v>
      </c>
      <c r="BQ92" s="5">
        <v>0.19600000000000001</v>
      </c>
      <c r="BR92" s="5">
        <v>0</v>
      </c>
      <c r="BS92" s="5">
        <v>0.66700000000000004</v>
      </c>
      <c r="BT92" s="5">
        <v>0</v>
      </c>
      <c r="BU92" s="5">
        <v>0</v>
      </c>
      <c r="BV92" s="5">
        <v>0.19700000000000001</v>
      </c>
      <c r="BW92" s="5">
        <v>0.18</v>
      </c>
      <c r="BX92" s="5">
        <v>0.66700000000000004</v>
      </c>
      <c r="BY92" s="5">
        <v>13.254</v>
      </c>
      <c r="BZ92" s="5">
        <v>0</v>
      </c>
      <c r="CA92" s="5">
        <v>13.254</v>
      </c>
      <c r="CB92" s="5">
        <v>0</v>
      </c>
      <c r="CC92" s="5">
        <v>83.248000000000005</v>
      </c>
      <c r="CD92" s="5">
        <v>7.95</v>
      </c>
      <c r="CE92" s="5">
        <v>161.24299999999999</v>
      </c>
      <c r="CF92" s="5">
        <v>288.49900000000002</v>
      </c>
      <c r="CG92" s="5">
        <v>0.18</v>
      </c>
      <c r="CH92" s="5">
        <v>1</v>
      </c>
      <c r="CI92" s="5">
        <v>0</v>
      </c>
      <c r="CJ92" s="5">
        <v>0</v>
      </c>
      <c r="CK92" s="5">
        <v>0</v>
      </c>
      <c r="CL92" s="5">
        <v>0</v>
      </c>
      <c r="CM92" s="5">
        <v>0</v>
      </c>
      <c r="CN92" s="5">
        <v>0</v>
      </c>
      <c r="CO92" s="5">
        <v>0</v>
      </c>
      <c r="CP92" s="5">
        <v>0</v>
      </c>
      <c r="CQ92" s="5">
        <v>1.3480000000000001</v>
      </c>
      <c r="CR92" s="5">
        <v>0</v>
      </c>
      <c r="CS92" s="5">
        <v>5.37</v>
      </c>
      <c r="CT92" s="5">
        <v>4.8609999999999998</v>
      </c>
      <c r="CU92" s="5">
        <v>11.622</v>
      </c>
    </row>
    <row r="93" spans="1:99" x14ac:dyDescent="0.25">
      <c r="A93" s="5" t="s">
        <v>2399</v>
      </c>
      <c r="B93" s="5" t="s">
        <v>1258</v>
      </c>
      <c r="C93" s="5" t="s">
        <v>1258</v>
      </c>
      <c r="D93" s="5" t="s">
        <v>1259</v>
      </c>
      <c r="E93" s="5">
        <v>2024</v>
      </c>
      <c r="F93" s="5">
        <v>0.18</v>
      </c>
      <c r="G93" s="5">
        <v>5.5750000000000002</v>
      </c>
      <c r="H93" s="5">
        <v>1.3240000000000001</v>
      </c>
      <c r="I93" s="5">
        <v>0</v>
      </c>
      <c r="J93" s="5">
        <v>5.5750000000000002</v>
      </c>
      <c r="K93" s="5">
        <v>0</v>
      </c>
      <c r="L93" s="5">
        <v>1</v>
      </c>
      <c r="M93" s="5">
        <v>7.1239999999999997</v>
      </c>
      <c r="N93" s="5">
        <v>3.9710000000000001</v>
      </c>
      <c r="O93" s="5">
        <v>0</v>
      </c>
      <c r="P93" s="5">
        <v>7.1239999999999997</v>
      </c>
      <c r="Q93" s="5">
        <v>0</v>
      </c>
      <c r="R93" s="5">
        <v>1</v>
      </c>
      <c r="S93" s="5">
        <v>12.193</v>
      </c>
      <c r="T93" s="5">
        <v>7.9420000000000002</v>
      </c>
      <c r="U93" s="5">
        <v>0.29899999999999999</v>
      </c>
      <c r="V93" s="5">
        <v>14.388</v>
      </c>
      <c r="W93" s="5">
        <v>0.18</v>
      </c>
      <c r="X93" s="5">
        <v>1</v>
      </c>
      <c r="Y93" s="5">
        <v>6.6230000000000002</v>
      </c>
      <c r="Z93" s="5">
        <v>0.89500000000000002</v>
      </c>
      <c r="AA93" s="5">
        <v>0</v>
      </c>
      <c r="AB93" s="5">
        <v>6.6230000000000002</v>
      </c>
      <c r="AC93" s="5">
        <v>0</v>
      </c>
      <c r="AD93" s="5">
        <v>1</v>
      </c>
      <c r="AE93" s="5">
        <v>7.9470000000000001</v>
      </c>
      <c r="AF93" s="5">
        <v>1.8580000000000001</v>
      </c>
      <c r="AG93" s="5">
        <v>0</v>
      </c>
      <c r="AH93" s="5">
        <v>7.9470000000000001</v>
      </c>
      <c r="AI93" s="5">
        <v>0</v>
      </c>
      <c r="AJ93" s="5">
        <v>1</v>
      </c>
      <c r="AK93" s="5">
        <v>15.888</v>
      </c>
      <c r="AL93" s="5">
        <v>8.4619999999999997</v>
      </c>
      <c r="AM93" s="5">
        <v>0.39</v>
      </c>
      <c r="AN93" s="5">
        <v>18.748000000000001</v>
      </c>
      <c r="AO93" s="5">
        <v>0.18</v>
      </c>
      <c r="AP93" s="5">
        <v>1</v>
      </c>
      <c r="AQ93" s="5">
        <v>0.72399999999999998</v>
      </c>
      <c r="AR93" s="5">
        <v>0.13200000000000001</v>
      </c>
      <c r="AS93" s="5">
        <v>0.223</v>
      </c>
      <c r="AT93" s="5">
        <v>1.1180000000000001</v>
      </c>
      <c r="AU93" s="5">
        <v>0.18</v>
      </c>
      <c r="AV93" s="5">
        <v>1</v>
      </c>
      <c r="AW93" s="5">
        <v>0.75</v>
      </c>
      <c r="AX93" s="5">
        <v>0.13200000000000001</v>
      </c>
      <c r="AY93" s="5">
        <v>0.22800000000000001</v>
      </c>
      <c r="AZ93" s="5">
        <v>1.1539999999999999</v>
      </c>
      <c r="BA93" s="5">
        <v>0.18</v>
      </c>
      <c r="BB93" s="5">
        <v>1</v>
      </c>
      <c r="BC93" s="5">
        <v>0.51300000000000001</v>
      </c>
      <c r="BD93" s="5">
        <v>0.13200000000000001</v>
      </c>
      <c r="BE93" s="5">
        <v>0.158</v>
      </c>
      <c r="BF93" s="5">
        <v>0.79200000000000004</v>
      </c>
      <c r="BG93" s="5">
        <v>0.18</v>
      </c>
      <c r="BH93" s="5">
        <v>1</v>
      </c>
      <c r="BI93" s="5">
        <v>0.59099999999999997</v>
      </c>
      <c r="BJ93" s="5">
        <v>0.13200000000000001</v>
      </c>
      <c r="BK93" s="5">
        <v>0.59799999999999998</v>
      </c>
      <c r="BL93" s="5">
        <v>1.403</v>
      </c>
      <c r="BM93" s="5">
        <v>0.18</v>
      </c>
      <c r="BN93" s="5">
        <v>1</v>
      </c>
      <c r="BO93" s="5">
        <v>0</v>
      </c>
      <c r="BP93" s="5">
        <v>0</v>
      </c>
      <c r="BQ93" s="5">
        <v>0.20200000000000001</v>
      </c>
      <c r="BR93" s="5">
        <v>0</v>
      </c>
      <c r="BS93" s="5">
        <v>0.66700000000000004</v>
      </c>
      <c r="BT93" s="5">
        <v>0</v>
      </c>
      <c r="BU93" s="5">
        <v>0</v>
      </c>
      <c r="BV93" s="5">
        <v>0.20300000000000001</v>
      </c>
      <c r="BW93" s="5">
        <v>0.18</v>
      </c>
      <c r="BX93" s="5">
        <v>0.66700000000000004</v>
      </c>
      <c r="BY93" s="5">
        <v>13.646000000000001</v>
      </c>
      <c r="BZ93" s="5">
        <v>0</v>
      </c>
      <c r="CA93" s="5">
        <v>13.646000000000001</v>
      </c>
      <c r="CB93" s="5">
        <v>0</v>
      </c>
      <c r="CC93" s="5">
        <v>82.587999999999994</v>
      </c>
      <c r="CD93" s="5">
        <v>7.95</v>
      </c>
      <c r="CE93" s="5">
        <v>173.791</v>
      </c>
      <c r="CF93" s="5">
        <v>295.28699999999998</v>
      </c>
      <c r="CG93" s="5">
        <v>0.18</v>
      </c>
      <c r="CH93" s="5">
        <v>1</v>
      </c>
      <c r="CI93" s="5">
        <v>0</v>
      </c>
      <c r="CJ93" s="5">
        <v>0</v>
      </c>
      <c r="CK93" s="5">
        <v>0</v>
      </c>
      <c r="CL93" s="5">
        <v>0</v>
      </c>
      <c r="CM93" s="5">
        <v>0</v>
      </c>
      <c r="CN93" s="5">
        <v>0</v>
      </c>
      <c r="CO93" s="5">
        <v>0</v>
      </c>
      <c r="CP93" s="5">
        <v>0</v>
      </c>
      <c r="CQ93" s="5">
        <v>1.387</v>
      </c>
      <c r="CR93" s="5">
        <v>0</v>
      </c>
      <c r="CS93" s="5">
        <v>5.5289999999999999</v>
      </c>
      <c r="CT93" s="5">
        <v>4.2510000000000003</v>
      </c>
      <c r="CU93" s="5">
        <v>10.167999999999999</v>
      </c>
    </row>
    <row r="94" spans="1:99" x14ac:dyDescent="0.25">
      <c r="A94" s="5" t="s">
        <v>2400</v>
      </c>
      <c r="B94" s="5" t="s">
        <v>1285</v>
      </c>
      <c r="C94" s="5" t="s">
        <v>1285</v>
      </c>
      <c r="D94" s="5" t="s">
        <v>1286</v>
      </c>
      <c r="E94" s="5">
        <v>2021</v>
      </c>
      <c r="F94" s="5">
        <v>0</v>
      </c>
      <c r="G94" s="5">
        <v>3.8849999999999998</v>
      </c>
      <c r="H94" s="5">
        <v>1.143</v>
      </c>
      <c r="I94" s="5">
        <v>0</v>
      </c>
      <c r="J94" s="5">
        <v>3.8849999999999998</v>
      </c>
      <c r="K94" s="5">
        <v>0</v>
      </c>
      <c r="L94" s="5">
        <v>1</v>
      </c>
      <c r="M94" s="5">
        <v>7.9640000000000004</v>
      </c>
      <c r="N94" s="5">
        <v>3.43</v>
      </c>
      <c r="O94" s="5">
        <v>0</v>
      </c>
      <c r="P94" s="5">
        <v>7.9640000000000004</v>
      </c>
      <c r="Q94" s="5">
        <v>0</v>
      </c>
      <c r="R94" s="5">
        <v>1</v>
      </c>
      <c r="S94" s="5">
        <v>9.6010000000000009</v>
      </c>
      <c r="T94" s="5">
        <v>6.86</v>
      </c>
      <c r="U94" s="5">
        <v>0</v>
      </c>
      <c r="V94" s="5">
        <v>9.6010000000000009</v>
      </c>
      <c r="W94" s="5">
        <v>0</v>
      </c>
      <c r="X94" s="5">
        <v>1</v>
      </c>
      <c r="Y94" s="5">
        <v>4.665</v>
      </c>
      <c r="Z94" s="5">
        <v>1.091</v>
      </c>
      <c r="AA94" s="5">
        <v>0</v>
      </c>
      <c r="AB94" s="5">
        <v>4.665</v>
      </c>
      <c r="AC94" s="5">
        <v>0</v>
      </c>
      <c r="AD94" s="5">
        <v>1</v>
      </c>
      <c r="AE94" s="5">
        <v>5.8090000000000002</v>
      </c>
      <c r="AF94" s="5">
        <v>2.169</v>
      </c>
      <c r="AG94" s="5">
        <v>0</v>
      </c>
      <c r="AH94" s="5">
        <v>5.8090000000000002</v>
      </c>
      <c r="AI94" s="5">
        <v>0</v>
      </c>
      <c r="AJ94" s="5">
        <v>1</v>
      </c>
      <c r="AK94" s="5">
        <v>12.669</v>
      </c>
      <c r="AL94" s="5">
        <v>8.7590000000000003</v>
      </c>
      <c r="AM94" s="5">
        <v>0</v>
      </c>
      <c r="AN94" s="5">
        <v>12.669</v>
      </c>
      <c r="AO94" s="5">
        <v>0</v>
      </c>
      <c r="AP94" s="5">
        <v>1</v>
      </c>
      <c r="AQ94" s="5">
        <v>0.64900000000000002</v>
      </c>
      <c r="AR94" s="5">
        <v>0.114</v>
      </c>
      <c r="AS94" s="5">
        <v>0</v>
      </c>
      <c r="AT94" s="5">
        <v>0.64900000000000002</v>
      </c>
      <c r="AU94" s="5">
        <v>0</v>
      </c>
      <c r="AV94" s="5">
        <v>1</v>
      </c>
      <c r="AW94" s="5">
        <v>0.57699999999999996</v>
      </c>
      <c r="AX94" s="5">
        <v>0.114</v>
      </c>
      <c r="AY94" s="5">
        <v>0</v>
      </c>
      <c r="AZ94" s="5">
        <v>0.57699999999999996</v>
      </c>
      <c r="BA94" s="5">
        <v>0</v>
      </c>
      <c r="BB94" s="5">
        <v>1</v>
      </c>
      <c r="BC94" s="5">
        <v>0.45800000000000002</v>
      </c>
      <c r="BD94" s="5">
        <v>0.114</v>
      </c>
      <c r="BE94" s="5">
        <v>0</v>
      </c>
      <c r="BF94" s="5">
        <v>0.45800000000000002</v>
      </c>
      <c r="BG94" s="5">
        <v>0</v>
      </c>
      <c r="BH94" s="5">
        <v>1</v>
      </c>
      <c r="BI94" s="5">
        <v>0.49099999999999999</v>
      </c>
      <c r="BJ94" s="5">
        <v>0.114</v>
      </c>
      <c r="BK94" s="5">
        <v>0</v>
      </c>
      <c r="BL94" s="5">
        <v>0.49099999999999999</v>
      </c>
      <c r="BM94" s="5">
        <v>0</v>
      </c>
      <c r="BN94" s="5">
        <v>1</v>
      </c>
      <c r="BO94" s="5">
        <v>0</v>
      </c>
      <c r="BP94" s="5">
        <v>0</v>
      </c>
      <c r="BQ94" s="5">
        <v>0.218</v>
      </c>
      <c r="BR94" s="5">
        <v>0</v>
      </c>
      <c r="BS94" s="5">
        <v>0.83299999999999996</v>
      </c>
      <c r="BT94" s="5">
        <v>0</v>
      </c>
      <c r="BU94" s="5">
        <v>0</v>
      </c>
      <c r="BV94" s="5">
        <v>0.378</v>
      </c>
      <c r="BW94" s="5">
        <v>0</v>
      </c>
      <c r="BX94" s="5">
        <v>1</v>
      </c>
      <c r="BY94" s="5">
        <v>11.787000000000001</v>
      </c>
      <c r="BZ94" s="5">
        <v>0</v>
      </c>
      <c r="CA94" s="5">
        <v>11.787000000000001</v>
      </c>
      <c r="CB94" s="5">
        <v>0</v>
      </c>
      <c r="CC94" s="5">
        <v>78.125</v>
      </c>
      <c r="CD94" s="5">
        <v>7.95</v>
      </c>
      <c r="CE94" s="5">
        <v>0</v>
      </c>
      <c r="CF94" s="5">
        <v>78.125</v>
      </c>
      <c r="CG94" s="5">
        <v>0</v>
      </c>
      <c r="CH94" s="5">
        <v>1</v>
      </c>
      <c r="CI94" s="5">
        <v>0</v>
      </c>
      <c r="CJ94" s="5">
        <v>0</v>
      </c>
      <c r="CK94" s="5">
        <v>0</v>
      </c>
      <c r="CL94" s="5">
        <v>0</v>
      </c>
      <c r="CM94" s="5">
        <v>0</v>
      </c>
      <c r="CN94" s="5">
        <v>0</v>
      </c>
      <c r="CO94" s="5">
        <v>0</v>
      </c>
      <c r="CP94" s="5">
        <v>0</v>
      </c>
      <c r="CQ94" s="5">
        <v>1.198</v>
      </c>
      <c r="CR94" s="5">
        <v>0</v>
      </c>
      <c r="CS94" s="5">
        <v>3.5219999999999998</v>
      </c>
      <c r="CT94" s="5">
        <v>2.742</v>
      </c>
      <c r="CU94" s="5">
        <v>3.5219999999999998</v>
      </c>
    </row>
    <row r="95" spans="1:99" x14ac:dyDescent="0.25">
      <c r="A95" s="5" t="s">
        <v>2401</v>
      </c>
      <c r="B95" s="5" t="s">
        <v>1285</v>
      </c>
      <c r="C95" s="5" t="s">
        <v>1285</v>
      </c>
      <c r="D95" s="5" t="s">
        <v>1286</v>
      </c>
      <c r="E95" s="5">
        <v>2022</v>
      </c>
      <c r="F95" s="5">
        <v>0</v>
      </c>
      <c r="G95" s="5">
        <v>7.5369999999999999</v>
      </c>
      <c r="H95" s="5">
        <v>1.2350000000000001</v>
      </c>
      <c r="I95" s="5">
        <v>0</v>
      </c>
      <c r="J95" s="5">
        <v>7.5369999999999999</v>
      </c>
      <c r="K95" s="5">
        <v>0</v>
      </c>
      <c r="L95" s="5">
        <v>1</v>
      </c>
      <c r="M95" s="5">
        <v>9.7829999999999995</v>
      </c>
      <c r="N95" s="5">
        <v>3.7040000000000002</v>
      </c>
      <c r="O95" s="5">
        <v>0</v>
      </c>
      <c r="P95" s="5">
        <v>9.7829999999999995</v>
      </c>
      <c r="Q95" s="5">
        <v>0</v>
      </c>
      <c r="R95" s="5">
        <v>1</v>
      </c>
      <c r="S95" s="5">
        <v>13.711</v>
      </c>
      <c r="T95" s="5">
        <v>7.4080000000000004</v>
      </c>
      <c r="U95" s="5">
        <v>0</v>
      </c>
      <c r="V95" s="5">
        <v>13.711</v>
      </c>
      <c r="W95" s="5">
        <v>0</v>
      </c>
      <c r="X95" s="5">
        <v>1</v>
      </c>
      <c r="Y95" s="5">
        <v>6.3920000000000003</v>
      </c>
      <c r="Z95" s="5">
        <v>1.4950000000000001</v>
      </c>
      <c r="AA95" s="5">
        <v>0</v>
      </c>
      <c r="AB95" s="5">
        <v>6.3920000000000003</v>
      </c>
      <c r="AC95" s="5">
        <v>0</v>
      </c>
      <c r="AD95" s="5">
        <v>1</v>
      </c>
      <c r="AE95" s="5">
        <v>7.6269999999999998</v>
      </c>
      <c r="AF95" s="5">
        <v>2.8479999999999999</v>
      </c>
      <c r="AG95" s="5">
        <v>0</v>
      </c>
      <c r="AH95" s="5">
        <v>7.6269999999999998</v>
      </c>
      <c r="AI95" s="5">
        <v>0</v>
      </c>
      <c r="AJ95" s="5">
        <v>1</v>
      </c>
      <c r="AK95" s="5">
        <v>15.035</v>
      </c>
      <c r="AL95" s="5">
        <v>10.395</v>
      </c>
      <c r="AM95" s="5">
        <v>0</v>
      </c>
      <c r="AN95" s="5">
        <v>15.035</v>
      </c>
      <c r="AO95" s="5">
        <v>0</v>
      </c>
      <c r="AP95" s="5">
        <v>1</v>
      </c>
      <c r="AQ95" s="5">
        <v>0.89600000000000002</v>
      </c>
      <c r="AR95" s="5">
        <v>0.123</v>
      </c>
      <c r="AS95" s="5">
        <v>0</v>
      </c>
      <c r="AT95" s="5">
        <v>0.89600000000000002</v>
      </c>
      <c r="AU95" s="5">
        <v>0</v>
      </c>
      <c r="AV95" s="5">
        <v>1</v>
      </c>
      <c r="AW95" s="5">
        <v>0.89</v>
      </c>
      <c r="AX95" s="5">
        <v>0.123</v>
      </c>
      <c r="AY95" s="5">
        <v>0</v>
      </c>
      <c r="AZ95" s="5">
        <v>0.89</v>
      </c>
      <c r="BA95" s="5">
        <v>0</v>
      </c>
      <c r="BB95" s="5">
        <v>1</v>
      </c>
      <c r="BC95" s="5">
        <v>0.62</v>
      </c>
      <c r="BD95" s="5">
        <v>0.123</v>
      </c>
      <c r="BE95" s="5">
        <v>0</v>
      </c>
      <c r="BF95" s="5">
        <v>0.62</v>
      </c>
      <c r="BG95" s="5">
        <v>0</v>
      </c>
      <c r="BH95" s="5">
        <v>1</v>
      </c>
      <c r="BI95" s="5">
        <v>0.60799999999999998</v>
      </c>
      <c r="BJ95" s="5">
        <v>0.123</v>
      </c>
      <c r="BK95" s="5">
        <v>0</v>
      </c>
      <c r="BL95" s="5">
        <v>0.60799999999999998</v>
      </c>
      <c r="BM95" s="5">
        <v>0</v>
      </c>
      <c r="BN95" s="5">
        <v>1</v>
      </c>
      <c r="BO95" s="5">
        <v>0</v>
      </c>
      <c r="BP95" s="5">
        <v>0</v>
      </c>
      <c r="BQ95" s="5">
        <v>0.26400000000000001</v>
      </c>
      <c r="BR95" s="5">
        <v>0</v>
      </c>
      <c r="BS95" s="5">
        <v>0.83299999999999996</v>
      </c>
      <c r="BT95" s="5">
        <v>0</v>
      </c>
      <c r="BU95" s="5">
        <v>0</v>
      </c>
      <c r="BV95" s="5">
        <v>0.41899999999999998</v>
      </c>
      <c r="BW95" s="5">
        <v>0</v>
      </c>
      <c r="BX95" s="5">
        <v>1</v>
      </c>
      <c r="BY95" s="5">
        <v>12.728999999999999</v>
      </c>
      <c r="BZ95" s="5">
        <v>0</v>
      </c>
      <c r="CA95" s="5">
        <v>12.728999999999999</v>
      </c>
      <c r="CB95" s="5">
        <v>0</v>
      </c>
      <c r="CC95" s="5">
        <v>97.9</v>
      </c>
      <c r="CD95" s="5">
        <v>7.95</v>
      </c>
      <c r="CE95" s="5">
        <v>0</v>
      </c>
      <c r="CF95" s="5">
        <v>97.9</v>
      </c>
      <c r="CG95" s="5">
        <v>0</v>
      </c>
      <c r="CH95" s="5">
        <v>1</v>
      </c>
      <c r="CI95" s="5">
        <v>0</v>
      </c>
      <c r="CJ95" s="5">
        <v>0</v>
      </c>
      <c r="CK95" s="5">
        <v>0</v>
      </c>
      <c r="CL95" s="5">
        <v>0</v>
      </c>
      <c r="CM95" s="5">
        <v>0</v>
      </c>
      <c r="CN95" s="5">
        <v>0</v>
      </c>
      <c r="CO95" s="5">
        <v>0</v>
      </c>
      <c r="CP95" s="5">
        <v>0</v>
      </c>
      <c r="CQ95" s="5">
        <v>1.294</v>
      </c>
      <c r="CR95" s="5">
        <v>0</v>
      </c>
      <c r="CS95" s="5">
        <v>5.1580000000000004</v>
      </c>
      <c r="CT95" s="5">
        <v>6.3029999999999999</v>
      </c>
      <c r="CU95" s="5">
        <v>6.1760000000000002</v>
      </c>
    </row>
    <row r="96" spans="1:99" x14ac:dyDescent="0.25">
      <c r="A96" s="5" t="s">
        <v>2402</v>
      </c>
      <c r="B96" s="5" t="s">
        <v>1285</v>
      </c>
      <c r="C96" s="5" t="s">
        <v>1285</v>
      </c>
      <c r="D96" s="5" t="s">
        <v>1286</v>
      </c>
      <c r="E96" s="5">
        <v>2023</v>
      </c>
      <c r="F96" s="5">
        <v>0</v>
      </c>
      <c r="G96" s="5">
        <v>4.2290000000000001</v>
      </c>
      <c r="H96" s="5">
        <v>1.286</v>
      </c>
      <c r="I96" s="5">
        <v>0</v>
      </c>
      <c r="J96" s="5">
        <v>4.2290000000000001</v>
      </c>
      <c r="K96" s="5">
        <v>0</v>
      </c>
      <c r="L96" s="5">
        <v>1</v>
      </c>
      <c r="M96" s="5">
        <v>7.8860000000000001</v>
      </c>
      <c r="N96" s="5">
        <v>3.8570000000000002</v>
      </c>
      <c r="O96" s="5">
        <v>0</v>
      </c>
      <c r="P96" s="5">
        <v>7.8860000000000001</v>
      </c>
      <c r="Q96" s="5">
        <v>0</v>
      </c>
      <c r="R96" s="5">
        <v>1</v>
      </c>
      <c r="S96" s="5">
        <v>10.657</v>
      </c>
      <c r="T96" s="5">
        <v>7.7140000000000004</v>
      </c>
      <c r="U96" s="5">
        <v>0</v>
      </c>
      <c r="V96" s="5">
        <v>10.657</v>
      </c>
      <c r="W96" s="5">
        <v>0</v>
      </c>
      <c r="X96" s="5">
        <v>1</v>
      </c>
      <c r="Y96" s="5">
        <v>3.8170000000000002</v>
      </c>
      <c r="Z96" s="5">
        <v>0.89300000000000002</v>
      </c>
      <c r="AA96" s="5">
        <v>0</v>
      </c>
      <c r="AB96" s="5">
        <v>3.8170000000000002</v>
      </c>
      <c r="AC96" s="5">
        <v>0</v>
      </c>
      <c r="AD96" s="5">
        <v>1</v>
      </c>
      <c r="AE96" s="5">
        <v>5.1029999999999998</v>
      </c>
      <c r="AF96" s="5">
        <v>1.9059999999999999</v>
      </c>
      <c r="AG96" s="5">
        <v>0</v>
      </c>
      <c r="AH96" s="5">
        <v>5.1029999999999998</v>
      </c>
      <c r="AI96" s="5">
        <v>0</v>
      </c>
      <c r="AJ96" s="5">
        <v>1</v>
      </c>
      <c r="AK96" s="5">
        <v>12.817</v>
      </c>
      <c r="AL96" s="5">
        <v>8.8620000000000001</v>
      </c>
      <c r="AM96" s="5">
        <v>0</v>
      </c>
      <c r="AN96" s="5">
        <v>12.817</v>
      </c>
      <c r="AO96" s="5">
        <v>0</v>
      </c>
      <c r="AP96" s="5">
        <v>1</v>
      </c>
      <c r="AQ96" s="5">
        <v>0.79100000000000004</v>
      </c>
      <c r="AR96" s="5">
        <v>0.129</v>
      </c>
      <c r="AS96" s="5">
        <v>0</v>
      </c>
      <c r="AT96" s="5">
        <v>0.79100000000000004</v>
      </c>
      <c r="AU96" s="5">
        <v>0</v>
      </c>
      <c r="AV96" s="5">
        <v>1</v>
      </c>
      <c r="AW96" s="5">
        <v>0.61799999999999999</v>
      </c>
      <c r="AX96" s="5">
        <v>0.129</v>
      </c>
      <c r="AY96" s="5">
        <v>0</v>
      </c>
      <c r="AZ96" s="5">
        <v>0.61799999999999999</v>
      </c>
      <c r="BA96" s="5">
        <v>0</v>
      </c>
      <c r="BB96" s="5">
        <v>1</v>
      </c>
      <c r="BC96" s="5">
        <v>0.55400000000000005</v>
      </c>
      <c r="BD96" s="5">
        <v>0.129</v>
      </c>
      <c r="BE96" s="5">
        <v>0</v>
      </c>
      <c r="BF96" s="5">
        <v>0.55400000000000005</v>
      </c>
      <c r="BG96" s="5">
        <v>0</v>
      </c>
      <c r="BH96" s="5">
        <v>1</v>
      </c>
      <c r="BI96" s="5">
        <v>0.55700000000000005</v>
      </c>
      <c r="BJ96" s="5">
        <v>0.129</v>
      </c>
      <c r="BK96" s="5">
        <v>0</v>
      </c>
      <c r="BL96" s="5">
        <v>0.55700000000000005</v>
      </c>
      <c r="BM96" s="5">
        <v>0</v>
      </c>
      <c r="BN96" s="5">
        <v>1</v>
      </c>
      <c r="BO96" s="5">
        <v>0</v>
      </c>
      <c r="BP96" s="5">
        <v>0</v>
      </c>
      <c r="BQ96" s="5">
        <v>0.26500000000000001</v>
      </c>
      <c r="BR96" s="5">
        <v>0</v>
      </c>
      <c r="BS96" s="5">
        <v>0.83299999999999996</v>
      </c>
      <c r="BT96" s="5">
        <v>0</v>
      </c>
      <c r="BU96" s="5">
        <v>0</v>
      </c>
      <c r="BV96" s="5">
        <v>0.44</v>
      </c>
      <c r="BW96" s="5">
        <v>0</v>
      </c>
      <c r="BX96" s="5">
        <v>1</v>
      </c>
      <c r="BY96" s="5">
        <v>13.254</v>
      </c>
      <c r="BZ96" s="5">
        <v>0</v>
      </c>
      <c r="CA96" s="5">
        <v>13.254</v>
      </c>
      <c r="CB96" s="5">
        <v>0</v>
      </c>
      <c r="CC96" s="5">
        <v>83.248000000000005</v>
      </c>
      <c r="CD96" s="5">
        <v>7.95</v>
      </c>
      <c r="CE96" s="5">
        <v>0</v>
      </c>
      <c r="CF96" s="5">
        <v>83.248000000000005</v>
      </c>
      <c r="CG96" s="5">
        <v>0</v>
      </c>
      <c r="CH96" s="5">
        <v>1</v>
      </c>
      <c r="CI96" s="5">
        <v>0</v>
      </c>
      <c r="CJ96" s="5">
        <v>0</v>
      </c>
      <c r="CK96" s="5">
        <v>0</v>
      </c>
      <c r="CL96" s="5">
        <v>0</v>
      </c>
      <c r="CM96" s="5">
        <v>0</v>
      </c>
      <c r="CN96" s="5">
        <v>0</v>
      </c>
      <c r="CO96" s="5">
        <v>0</v>
      </c>
      <c r="CP96" s="5">
        <v>0</v>
      </c>
      <c r="CQ96" s="5">
        <v>1.3480000000000001</v>
      </c>
      <c r="CR96" s="5">
        <v>0</v>
      </c>
      <c r="CS96" s="5">
        <v>2.532</v>
      </c>
      <c r="CT96" s="5">
        <v>2.9430000000000001</v>
      </c>
      <c r="CU96" s="5">
        <v>2.532</v>
      </c>
    </row>
    <row r="97" spans="1:99" x14ac:dyDescent="0.25">
      <c r="A97" s="5" t="s">
        <v>2403</v>
      </c>
      <c r="B97" s="5" t="s">
        <v>1285</v>
      </c>
      <c r="C97" s="5" t="s">
        <v>1285</v>
      </c>
      <c r="D97" s="5" t="s">
        <v>1286</v>
      </c>
      <c r="E97" s="5">
        <v>2024</v>
      </c>
      <c r="F97" s="5">
        <v>0</v>
      </c>
      <c r="G97" s="5">
        <v>3.6269999999999998</v>
      </c>
      <c r="H97" s="5">
        <v>1.3240000000000001</v>
      </c>
      <c r="I97" s="5">
        <v>0</v>
      </c>
      <c r="J97" s="5">
        <v>3.6269999999999998</v>
      </c>
      <c r="K97" s="5">
        <v>0</v>
      </c>
      <c r="L97" s="5">
        <v>1</v>
      </c>
      <c r="M97" s="5">
        <v>7.1239999999999997</v>
      </c>
      <c r="N97" s="5">
        <v>3.9710000000000001</v>
      </c>
      <c r="O97" s="5">
        <v>0</v>
      </c>
      <c r="P97" s="5">
        <v>7.1239999999999997</v>
      </c>
      <c r="Q97" s="5">
        <v>0</v>
      </c>
      <c r="R97" s="5">
        <v>1</v>
      </c>
      <c r="S97" s="5">
        <v>10.244999999999999</v>
      </c>
      <c r="T97" s="5">
        <v>7.9420000000000002</v>
      </c>
      <c r="U97" s="5">
        <v>0</v>
      </c>
      <c r="V97" s="5">
        <v>10.244999999999999</v>
      </c>
      <c r="W97" s="5">
        <v>0</v>
      </c>
      <c r="X97" s="5">
        <v>1</v>
      </c>
      <c r="Y97" s="5">
        <v>3.6150000000000002</v>
      </c>
      <c r="Z97" s="5">
        <v>0.84499999999999997</v>
      </c>
      <c r="AA97" s="5">
        <v>0</v>
      </c>
      <c r="AB97" s="5">
        <v>3.6150000000000002</v>
      </c>
      <c r="AC97" s="5">
        <v>0</v>
      </c>
      <c r="AD97" s="5">
        <v>1</v>
      </c>
      <c r="AE97" s="5">
        <v>4.9390000000000001</v>
      </c>
      <c r="AF97" s="5">
        <v>1.845</v>
      </c>
      <c r="AG97" s="5">
        <v>0</v>
      </c>
      <c r="AH97" s="5">
        <v>4.9390000000000001</v>
      </c>
      <c r="AI97" s="5">
        <v>0</v>
      </c>
      <c r="AJ97" s="5">
        <v>1</v>
      </c>
      <c r="AK97" s="5">
        <v>12.881</v>
      </c>
      <c r="AL97" s="5">
        <v>8.9060000000000006</v>
      </c>
      <c r="AM97" s="5">
        <v>0</v>
      </c>
      <c r="AN97" s="5">
        <v>12.881</v>
      </c>
      <c r="AO97" s="5">
        <v>0</v>
      </c>
      <c r="AP97" s="5">
        <v>1</v>
      </c>
      <c r="AQ97" s="5">
        <v>0.75600000000000001</v>
      </c>
      <c r="AR97" s="5">
        <v>0.13200000000000001</v>
      </c>
      <c r="AS97" s="5">
        <v>0</v>
      </c>
      <c r="AT97" s="5">
        <v>0.75600000000000001</v>
      </c>
      <c r="AU97" s="5">
        <v>0</v>
      </c>
      <c r="AV97" s="5">
        <v>1</v>
      </c>
      <c r="AW97" s="5">
        <v>0.65500000000000003</v>
      </c>
      <c r="AX97" s="5">
        <v>0.13200000000000001</v>
      </c>
      <c r="AY97" s="5">
        <v>0</v>
      </c>
      <c r="AZ97" s="5">
        <v>0.65500000000000003</v>
      </c>
      <c r="BA97" s="5">
        <v>0</v>
      </c>
      <c r="BB97" s="5">
        <v>1</v>
      </c>
      <c r="BC97" s="5">
        <v>0.53400000000000003</v>
      </c>
      <c r="BD97" s="5">
        <v>0.13200000000000001</v>
      </c>
      <c r="BE97" s="5">
        <v>0</v>
      </c>
      <c r="BF97" s="5">
        <v>0.53400000000000003</v>
      </c>
      <c r="BG97" s="5">
        <v>0</v>
      </c>
      <c r="BH97" s="5">
        <v>1</v>
      </c>
      <c r="BI97" s="5">
        <v>0.56799999999999995</v>
      </c>
      <c r="BJ97" s="5">
        <v>0.13200000000000001</v>
      </c>
      <c r="BK97" s="5">
        <v>0</v>
      </c>
      <c r="BL97" s="5">
        <v>0.56799999999999995</v>
      </c>
      <c r="BM97" s="5">
        <v>0</v>
      </c>
      <c r="BN97" s="5">
        <v>1</v>
      </c>
      <c r="BO97" s="5">
        <v>0</v>
      </c>
      <c r="BP97" s="5">
        <v>0</v>
      </c>
      <c r="BQ97" s="5">
        <v>0.27900000000000003</v>
      </c>
      <c r="BR97" s="5">
        <v>0</v>
      </c>
      <c r="BS97" s="5">
        <v>0.83299999999999996</v>
      </c>
      <c r="BT97" s="5">
        <v>0</v>
      </c>
      <c r="BU97" s="5">
        <v>0</v>
      </c>
      <c r="BV97" s="5">
        <v>0.47</v>
      </c>
      <c r="BW97" s="5">
        <v>0</v>
      </c>
      <c r="BX97" s="5">
        <v>1</v>
      </c>
      <c r="BY97" s="5">
        <v>13.646000000000001</v>
      </c>
      <c r="BZ97" s="5">
        <v>0</v>
      </c>
      <c r="CA97" s="5">
        <v>13.646000000000001</v>
      </c>
      <c r="CB97" s="5">
        <v>0</v>
      </c>
      <c r="CC97" s="5">
        <v>82.587999999999994</v>
      </c>
      <c r="CD97" s="5">
        <v>7.95</v>
      </c>
      <c r="CE97" s="5">
        <v>0</v>
      </c>
      <c r="CF97" s="5">
        <v>82.587999999999994</v>
      </c>
      <c r="CG97" s="5">
        <v>0</v>
      </c>
      <c r="CH97" s="5">
        <v>1</v>
      </c>
      <c r="CI97" s="5">
        <v>0</v>
      </c>
      <c r="CJ97" s="5">
        <v>0</v>
      </c>
      <c r="CK97" s="5">
        <v>0</v>
      </c>
      <c r="CL97" s="5">
        <v>0</v>
      </c>
      <c r="CM97" s="5">
        <v>0</v>
      </c>
      <c r="CN97" s="5">
        <v>0</v>
      </c>
      <c r="CO97" s="5">
        <v>0</v>
      </c>
      <c r="CP97" s="5">
        <v>0</v>
      </c>
      <c r="CQ97" s="5">
        <v>1.387</v>
      </c>
      <c r="CR97" s="5">
        <v>0</v>
      </c>
      <c r="CS97" s="5">
        <v>2.2919999999999998</v>
      </c>
      <c r="CT97" s="5">
        <v>2.3029999999999999</v>
      </c>
      <c r="CU97" s="5">
        <v>2.2919999999999998</v>
      </c>
    </row>
    <row r="98" spans="1:99" x14ac:dyDescent="0.25">
      <c r="A98" s="5" t="s">
        <v>2404</v>
      </c>
      <c r="B98" s="5" t="s">
        <v>1301</v>
      </c>
      <c r="C98" s="5" t="s">
        <v>1301</v>
      </c>
      <c r="D98" s="5" t="s">
        <v>1302</v>
      </c>
      <c r="E98" s="5">
        <v>2021</v>
      </c>
      <c r="F98" s="5">
        <v>0.1</v>
      </c>
      <c r="G98" s="5">
        <v>4.7469999999999999</v>
      </c>
      <c r="H98" s="5">
        <v>1.143</v>
      </c>
      <c r="I98" s="5">
        <v>0</v>
      </c>
      <c r="J98" s="5">
        <v>4.7469999999999999</v>
      </c>
      <c r="K98" s="5">
        <v>0</v>
      </c>
      <c r="L98" s="5">
        <v>1</v>
      </c>
      <c r="M98" s="5">
        <v>7.9640000000000004</v>
      </c>
      <c r="N98" s="5">
        <v>3.43</v>
      </c>
      <c r="O98" s="5">
        <v>0</v>
      </c>
      <c r="P98" s="5">
        <v>7.9640000000000004</v>
      </c>
      <c r="Q98" s="5">
        <v>0</v>
      </c>
      <c r="R98" s="5">
        <v>1</v>
      </c>
      <c r="S98" s="5">
        <v>10.464</v>
      </c>
      <c r="T98" s="5">
        <v>6.86</v>
      </c>
      <c r="U98" s="5">
        <v>0</v>
      </c>
      <c r="V98" s="5">
        <v>11.51</v>
      </c>
      <c r="W98" s="5">
        <v>0.1</v>
      </c>
      <c r="X98" s="5">
        <v>1</v>
      </c>
      <c r="Y98" s="5">
        <v>17.986999999999998</v>
      </c>
      <c r="Z98" s="5">
        <v>2.1</v>
      </c>
      <c r="AA98" s="5">
        <v>0</v>
      </c>
      <c r="AB98" s="5">
        <v>17.986999999999998</v>
      </c>
      <c r="AC98" s="5">
        <v>0</v>
      </c>
      <c r="AD98" s="5">
        <v>1</v>
      </c>
      <c r="AE98" s="5">
        <v>19.13</v>
      </c>
      <c r="AF98" s="5">
        <v>3.956</v>
      </c>
      <c r="AG98" s="5">
        <v>0</v>
      </c>
      <c r="AH98" s="5">
        <v>19.13</v>
      </c>
      <c r="AI98" s="5">
        <v>0</v>
      </c>
      <c r="AJ98" s="5">
        <v>1</v>
      </c>
      <c r="AK98" s="5">
        <v>25.99</v>
      </c>
      <c r="AL98" s="5">
        <v>12.952999999999999</v>
      </c>
      <c r="AM98" s="5">
        <v>0</v>
      </c>
      <c r="AN98" s="5">
        <v>28.588999999999999</v>
      </c>
      <c r="AO98" s="5">
        <v>0.1</v>
      </c>
      <c r="AP98" s="5">
        <v>1</v>
      </c>
      <c r="AQ98" s="5">
        <v>0.621</v>
      </c>
      <c r="AR98" s="5">
        <v>0.114</v>
      </c>
      <c r="AS98" s="5">
        <v>0.53300000000000003</v>
      </c>
      <c r="AT98" s="5">
        <v>1.2689999999999999</v>
      </c>
      <c r="AU98" s="5">
        <v>0.1</v>
      </c>
      <c r="AV98" s="5">
        <v>1</v>
      </c>
      <c r="AW98" s="5">
        <v>0.59299999999999997</v>
      </c>
      <c r="AX98" s="5">
        <v>0.114</v>
      </c>
      <c r="AY98" s="5">
        <v>0.33500000000000002</v>
      </c>
      <c r="AZ98" s="5">
        <v>1.0209999999999999</v>
      </c>
      <c r="BA98" s="5">
        <v>0.1</v>
      </c>
      <c r="BB98" s="5">
        <v>1</v>
      </c>
      <c r="BC98" s="5">
        <v>0.44</v>
      </c>
      <c r="BD98" s="5">
        <v>0.114</v>
      </c>
      <c r="BE98" s="5">
        <v>0</v>
      </c>
      <c r="BF98" s="5">
        <v>0.48399999999999999</v>
      </c>
      <c r="BG98" s="5">
        <v>0.1</v>
      </c>
      <c r="BH98" s="5">
        <v>1</v>
      </c>
      <c r="BI98" s="5">
        <v>0.56000000000000005</v>
      </c>
      <c r="BJ98" s="5">
        <v>0.114</v>
      </c>
      <c r="BK98" s="5">
        <v>0</v>
      </c>
      <c r="BL98" s="5">
        <v>0.61599999999999999</v>
      </c>
      <c r="BM98" s="5">
        <v>0.1</v>
      </c>
      <c r="BN98" s="5">
        <v>1</v>
      </c>
      <c r="BO98" s="5">
        <v>0</v>
      </c>
      <c r="BP98" s="5">
        <v>0</v>
      </c>
      <c r="BQ98" s="5">
        <v>3.5000000000000003E-2</v>
      </c>
      <c r="BR98" s="5">
        <v>0</v>
      </c>
      <c r="BS98" s="5">
        <v>1</v>
      </c>
      <c r="BT98" s="5">
        <v>0</v>
      </c>
      <c r="BU98" s="5">
        <v>0</v>
      </c>
      <c r="BV98" s="5">
        <v>1.7000000000000001E-2</v>
      </c>
      <c r="BW98" s="5">
        <v>0.1</v>
      </c>
      <c r="BX98" s="5">
        <v>0.83299999999999996</v>
      </c>
      <c r="BY98" s="5">
        <v>11.787000000000001</v>
      </c>
      <c r="BZ98" s="5">
        <v>0</v>
      </c>
      <c r="CA98" s="5">
        <v>11.787000000000001</v>
      </c>
      <c r="CB98" s="5">
        <v>0</v>
      </c>
      <c r="CC98" s="5">
        <v>81.694999999999993</v>
      </c>
      <c r="CD98" s="5">
        <v>7.95</v>
      </c>
      <c r="CE98" s="5">
        <v>0</v>
      </c>
      <c r="CF98" s="5">
        <v>89.864999999999995</v>
      </c>
      <c r="CG98" s="5">
        <v>0.1</v>
      </c>
      <c r="CH98" s="5">
        <v>1</v>
      </c>
      <c r="CI98" s="5">
        <v>0</v>
      </c>
      <c r="CJ98" s="5">
        <v>0</v>
      </c>
      <c r="CK98" s="5">
        <v>0</v>
      </c>
      <c r="CL98" s="5">
        <v>0</v>
      </c>
      <c r="CM98" s="5">
        <v>0</v>
      </c>
      <c r="CN98" s="5">
        <v>0</v>
      </c>
      <c r="CO98" s="5">
        <v>0</v>
      </c>
      <c r="CP98" s="5">
        <v>0</v>
      </c>
      <c r="CQ98" s="5">
        <v>1.198</v>
      </c>
      <c r="CR98" s="5">
        <v>0</v>
      </c>
      <c r="CS98" s="5">
        <v>4.7759999999999998</v>
      </c>
      <c r="CT98" s="5">
        <v>3.6040000000000001</v>
      </c>
      <c r="CU98" s="5">
        <v>16.843</v>
      </c>
    </row>
    <row r="99" spans="1:99" x14ac:dyDescent="0.25">
      <c r="A99" s="5" t="s">
        <v>2405</v>
      </c>
      <c r="B99" s="5" t="s">
        <v>1301</v>
      </c>
      <c r="C99" s="5" t="s">
        <v>1301</v>
      </c>
      <c r="D99" s="5" t="s">
        <v>1302</v>
      </c>
      <c r="E99" s="5">
        <v>2022</v>
      </c>
      <c r="F99" s="5">
        <v>0.1</v>
      </c>
      <c r="G99" s="5">
        <v>8.7880000000000003</v>
      </c>
      <c r="H99" s="5">
        <v>1.2350000000000001</v>
      </c>
      <c r="I99" s="5">
        <v>0</v>
      </c>
      <c r="J99" s="5">
        <v>8.7880000000000003</v>
      </c>
      <c r="K99" s="5">
        <v>0</v>
      </c>
      <c r="L99" s="5">
        <v>1</v>
      </c>
      <c r="M99" s="5">
        <v>9.7829999999999995</v>
      </c>
      <c r="N99" s="5">
        <v>3.7040000000000002</v>
      </c>
      <c r="O99" s="5">
        <v>0</v>
      </c>
      <c r="P99" s="5">
        <v>9.7829999999999995</v>
      </c>
      <c r="Q99" s="5">
        <v>0</v>
      </c>
      <c r="R99" s="5">
        <v>1</v>
      </c>
      <c r="S99" s="5">
        <v>14.962</v>
      </c>
      <c r="T99" s="5">
        <v>7.4080000000000004</v>
      </c>
      <c r="U99" s="5">
        <v>0.111</v>
      </c>
      <c r="V99" s="5">
        <v>16.457999999999998</v>
      </c>
      <c r="W99" s="5">
        <v>0.1</v>
      </c>
      <c r="X99" s="5">
        <v>1</v>
      </c>
      <c r="Y99" s="5">
        <v>31.382999999999999</v>
      </c>
      <c r="Z99" s="5">
        <v>3.665</v>
      </c>
      <c r="AA99" s="5">
        <v>0</v>
      </c>
      <c r="AB99" s="5">
        <v>31.382999999999999</v>
      </c>
      <c r="AC99" s="5">
        <v>0</v>
      </c>
      <c r="AD99" s="5">
        <v>1</v>
      </c>
      <c r="AE99" s="5">
        <v>32.618000000000002</v>
      </c>
      <c r="AF99" s="5">
        <v>6.7450000000000001</v>
      </c>
      <c r="AG99" s="5">
        <v>0</v>
      </c>
      <c r="AH99" s="5">
        <v>32.618000000000002</v>
      </c>
      <c r="AI99" s="5">
        <v>0</v>
      </c>
      <c r="AJ99" s="5">
        <v>1</v>
      </c>
      <c r="AK99" s="5">
        <v>40.026000000000003</v>
      </c>
      <c r="AL99" s="5">
        <v>19.948</v>
      </c>
      <c r="AM99" s="5">
        <v>0.29599999999999999</v>
      </c>
      <c r="AN99" s="5">
        <v>44.029000000000003</v>
      </c>
      <c r="AO99" s="5">
        <v>0.1</v>
      </c>
      <c r="AP99" s="5">
        <v>1</v>
      </c>
      <c r="AQ99" s="5">
        <v>0.84699999999999998</v>
      </c>
      <c r="AR99" s="5">
        <v>0.123</v>
      </c>
      <c r="AS99" s="5">
        <v>0.56999999999999995</v>
      </c>
      <c r="AT99" s="5">
        <v>1.5469999999999999</v>
      </c>
      <c r="AU99" s="5">
        <v>0.1</v>
      </c>
      <c r="AV99" s="5">
        <v>1</v>
      </c>
      <c r="AW99" s="5">
        <v>0.94699999999999995</v>
      </c>
      <c r="AX99" s="5">
        <v>0.123</v>
      </c>
      <c r="AY99" s="5">
        <v>0.34300000000000003</v>
      </c>
      <c r="AZ99" s="5">
        <v>1.409</v>
      </c>
      <c r="BA99" s="5">
        <v>0.1</v>
      </c>
      <c r="BB99" s="5">
        <v>1</v>
      </c>
      <c r="BC99" s="5">
        <v>0.58899999999999997</v>
      </c>
      <c r="BD99" s="5">
        <v>0.123</v>
      </c>
      <c r="BE99" s="5">
        <v>4.0000000000000001E-3</v>
      </c>
      <c r="BF99" s="5">
        <v>0.64700000000000002</v>
      </c>
      <c r="BG99" s="5">
        <v>0.1</v>
      </c>
      <c r="BH99" s="5">
        <v>1</v>
      </c>
      <c r="BI99" s="5">
        <v>0.68899999999999995</v>
      </c>
      <c r="BJ99" s="5">
        <v>0.123</v>
      </c>
      <c r="BK99" s="5">
        <v>5.0000000000000001E-3</v>
      </c>
      <c r="BL99" s="5">
        <v>0.75800000000000001</v>
      </c>
      <c r="BM99" s="5">
        <v>0.1</v>
      </c>
      <c r="BN99" s="5">
        <v>1</v>
      </c>
      <c r="BO99" s="5">
        <v>0</v>
      </c>
      <c r="BP99" s="5">
        <v>0</v>
      </c>
      <c r="BQ99" s="5">
        <v>3.1E-2</v>
      </c>
      <c r="BR99" s="5">
        <v>0</v>
      </c>
      <c r="BS99" s="5">
        <v>1</v>
      </c>
      <c r="BT99" s="5">
        <v>0</v>
      </c>
      <c r="BU99" s="5">
        <v>0</v>
      </c>
      <c r="BV99" s="5">
        <v>1.6E-2</v>
      </c>
      <c r="BW99" s="5">
        <v>0.1</v>
      </c>
      <c r="BX99" s="5">
        <v>0.83299999999999996</v>
      </c>
      <c r="BY99" s="5">
        <v>12.728999999999999</v>
      </c>
      <c r="BZ99" s="5">
        <v>0</v>
      </c>
      <c r="CA99" s="5">
        <v>12.728999999999999</v>
      </c>
      <c r="CB99" s="5">
        <v>0</v>
      </c>
      <c r="CC99" s="5">
        <v>102.477</v>
      </c>
      <c r="CD99" s="5">
        <v>7.95</v>
      </c>
      <c r="CE99" s="5">
        <v>0.75800000000000001</v>
      </c>
      <c r="CF99" s="5">
        <v>112.724</v>
      </c>
      <c r="CG99" s="5">
        <v>0.1</v>
      </c>
      <c r="CH99" s="5">
        <v>1</v>
      </c>
      <c r="CI99" s="5">
        <v>0</v>
      </c>
      <c r="CJ99" s="5">
        <v>0</v>
      </c>
      <c r="CK99" s="5">
        <v>0</v>
      </c>
      <c r="CL99" s="5">
        <v>0</v>
      </c>
      <c r="CM99" s="5">
        <v>0</v>
      </c>
      <c r="CN99" s="5">
        <v>0</v>
      </c>
      <c r="CO99" s="5">
        <v>0</v>
      </c>
      <c r="CP99" s="5">
        <v>0</v>
      </c>
      <c r="CQ99" s="5">
        <v>1.294</v>
      </c>
      <c r="CR99" s="5">
        <v>0</v>
      </c>
      <c r="CS99" s="5">
        <v>5.1580000000000004</v>
      </c>
      <c r="CT99" s="5">
        <v>7.5540000000000003</v>
      </c>
      <c r="CU99" s="5">
        <v>30.149000000000001</v>
      </c>
    </row>
    <row r="100" spans="1:99" x14ac:dyDescent="0.25">
      <c r="A100" s="5" t="s">
        <v>2406</v>
      </c>
      <c r="B100" s="5" t="s">
        <v>1301</v>
      </c>
      <c r="C100" s="5" t="s">
        <v>1301</v>
      </c>
      <c r="D100" s="5" t="s">
        <v>1302</v>
      </c>
      <c r="E100" s="5">
        <v>2023</v>
      </c>
      <c r="F100" s="5">
        <v>0.1</v>
      </c>
      <c r="G100" s="5">
        <v>5.77</v>
      </c>
      <c r="H100" s="5">
        <v>1.286</v>
      </c>
      <c r="I100" s="5">
        <v>0</v>
      </c>
      <c r="J100" s="5">
        <v>5.77</v>
      </c>
      <c r="K100" s="5">
        <v>0</v>
      </c>
      <c r="L100" s="5">
        <v>1</v>
      </c>
      <c r="M100" s="5">
        <v>7.8860000000000001</v>
      </c>
      <c r="N100" s="5">
        <v>3.8570000000000002</v>
      </c>
      <c r="O100" s="5">
        <v>0</v>
      </c>
      <c r="P100" s="5">
        <v>7.8860000000000001</v>
      </c>
      <c r="Q100" s="5">
        <v>0</v>
      </c>
      <c r="R100" s="5">
        <v>1</v>
      </c>
      <c r="S100" s="5">
        <v>12.198</v>
      </c>
      <c r="T100" s="5">
        <v>7.7140000000000004</v>
      </c>
      <c r="U100" s="5">
        <v>0.13500000000000001</v>
      </c>
      <c r="V100" s="5">
        <v>13.417999999999999</v>
      </c>
      <c r="W100" s="5">
        <v>0.1</v>
      </c>
      <c r="X100" s="5">
        <v>1</v>
      </c>
      <c r="Y100" s="5">
        <v>13.678000000000001</v>
      </c>
      <c r="Z100" s="5">
        <v>1.597</v>
      </c>
      <c r="AA100" s="5">
        <v>0</v>
      </c>
      <c r="AB100" s="5">
        <v>13.678000000000001</v>
      </c>
      <c r="AC100" s="5">
        <v>0</v>
      </c>
      <c r="AD100" s="5">
        <v>1</v>
      </c>
      <c r="AE100" s="5">
        <v>14.962999999999999</v>
      </c>
      <c r="AF100" s="5">
        <v>3.0939999999999999</v>
      </c>
      <c r="AG100" s="5">
        <v>0</v>
      </c>
      <c r="AH100" s="5">
        <v>14.962999999999999</v>
      </c>
      <c r="AI100" s="5">
        <v>0</v>
      </c>
      <c r="AJ100" s="5">
        <v>1</v>
      </c>
      <c r="AK100" s="5">
        <v>22.677</v>
      </c>
      <c r="AL100" s="5">
        <v>11.302</v>
      </c>
      <c r="AM100" s="5">
        <v>0.251</v>
      </c>
      <c r="AN100" s="5">
        <v>24.945</v>
      </c>
      <c r="AO100" s="5">
        <v>0.1</v>
      </c>
      <c r="AP100" s="5">
        <v>1</v>
      </c>
      <c r="AQ100" s="5">
        <v>0.749</v>
      </c>
      <c r="AR100" s="5">
        <v>0.129</v>
      </c>
      <c r="AS100" s="5">
        <v>0.60899999999999999</v>
      </c>
      <c r="AT100" s="5">
        <v>1.478</v>
      </c>
      <c r="AU100" s="5">
        <v>0.1</v>
      </c>
      <c r="AV100" s="5">
        <v>1</v>
      </c>
      <c r="AW100" s="5">
        <v>0.78300000000000003</v>
      </c>
      <c r="AX100" s="5">
        <v>0.129</v>
      </c>
      <c r="AY100" s="5">
        <v>0.379</v>
      </c>
      <c r="AZ100" s="5">
        <v>1.264</v>
      </c>
      <c r="BA100" s="5">
        <v>0.1</v>
      </c>
      <c r="BB100" s="5">
        <v>1</v>
      </c>
      <c r="BC100" s="5">
        <v>0.52700000000000002</v>
      </c>
      <c r="BD100" s="5">
        <v>0.129</v>
      </c>
      <c r="BE100" s="5">
        <v>6.0000000000000001E-3</v>
      </c>
      <c r="BF100" s="5">
        <v>0.57999999999999996</v>
      </c>
      <c r="BG100" s="5">
        <v>0.1</v>
      </c>
      <c r="BH100" s="5">
        <v>1</v>
      </c>
      <c r="BI100" s="5">
        <v>0.64</v>
      </c>
      <c r="BJ100" s="5">
        <v>0.129</v>
      </c>
      <c r="BK100" s="5">
        <v>7.0000000000000001E-3</v>
      </c>
      <c r="BL100" s="5">
        <v>0.70399999999999996</v>
      </c>
      <c r="BM100" s="5">
        <v>0.1</v>
      </c>
      <c r="BN100" s="5">
        <v>1</v>
      </c>
      <c r="BO100" s="5">
        <v>0</v>
      </c>
      <c r="BP100" s="5">
        <v>0</v>
      </c>
      <c r="BQ100" s="5">
        <v>0.02</v>
      </c>
      <c r="BR100" s="5">
        <v>0</v>
      </c>
      <c r="BS100" s="5">
        <v>1</v>
      </c>
      <c r="BT100" s="5">
        <v>0</v>
      </c>
      <c r="BU100" s="5">
        <v>0</v>
      </c>
      <c r="BV100" s="5">
        <v>1.4999999999999999E-2</v>
      </c>
      <c r="BW100" s="5">
        <v>0.1</v>
      </c>
      <c r="BX100" s="5">
        <v>0.83299999999999996</v>
      </c>
      <c r="BY100" s="5">
        <v>13.254</v>
      </c>
      <c r="BZ100" s="5">
        <v>0</v>
      </c>
      <c r="CA100" s="5">
        <v>13.254</v>
      </c>
      <c r="CB100" s="5">
        <v>0</v>
      </c>
      <c r="CC100" s="5">
        <v>87.078999999999994</v>
      </c>
      <c r="CD100" s="5">
        <v>7.95</v>
      </c>
      <c r="CE100" s="5">
        <v>0.96399999999999997</v>
      </c>
      <c r="CF100" s="5">
        <v>95.787000000000006</v>
      </c>
      <c r="CG100" s="5">
        <v>0.1</v>
      </c>
      <c r="CH100" s="5">
        <v>1</v>
      </c>
      <c r="CI100" s="5">
        <v>0</v>
      </c>
      <c r="CJ100" s="5">
        <v>0</v>
      </c>
      <c r="CK100" s="5">
        <v>0</v>
      </c>
      <c r="CL100" s="5">
        <v>0</v>
      </c>
      <c r="CM100" s="5">
        <v>0</v>
      </c>
      <c r="CN100" s="5">
        <v>0</v>
      </c>
      <c r="CO100" s="5">
        <v>0</v>
      </c>
      <c r="CP100" s="5">
        <v>0</v>
      </c>
      <c r="CQ100" s="5">
        <v>1.3480000000000001</v>
      </c>
      <c r="CR100" s="5">
        <v>0</v>
      </c>
      <c r="CS100" s="5">
        <v>5.37</v>
      </c>
      <c r="CT100" s="5">
        <v>4.484</v>
      </c>
      <c r="CU100" s="5">
        <v>12.391999999999999</v>
      </c>
    </row>
    <row r="101" spans="1:99" x14ac:dyDescent="0.25">
      <c r="A101" s="5" t="s">
        <v>2407</v>
      </c>
      <c r="B101" s="5" t="s">
        <v>1301</v>
      </c>
      <c r="C101" s="5" t="s">
        <v>1301</v>
      </c>
      <c r="D101" s="5" t="s">
        <v>1302</v>
      </c>
      <c r="E101" s="5">
        <v>2024</v>
      </c>
      <c r="F101" s="5">
        <v>0.1</v>
      </c>
      <c r="G101" s="5">
        <v>4.8330000000000002</v>
      </c>
      <c r="H101" s="5">
        <v>1.3240000000000001</v>
      </c>
      <c r="I101" s="5">
        <v>0</v>
      </c>
      <c r="J101" s="5">
        <v>4.8330000000000002</v>
      </c>
      <c r="K101" s="5">
        <v>0</v>
      </c>
      <c r="L101" s="5">
        <v>1</v>
      </c>
      <c r="M101" s="5">
        <v>7.1239999999999997</v>
      </c>
      <c r="N101" s="5">
        <v>3.9710000000000001</v>
      </c>
      <c r="O101" s="5">
        <v>0</v>
      </c>
      <c r="P101" s="5">
        <v>7.1239999999999997</v>
      </c>
      <c r="Q101" s="5">
        <v>0</v>
      </c>
      <c r="R101" s="5">
        <v>1</v>
      </c>
      <c r="S101" s="5">
        <v>11.451000000000001</v>
      </c>
      <c r="T101" s="5">
        <v>7.9420000000000002</v>
      </c>
      <c r="U101" s="5">
        <v>0.156</v>
      </c>
      <c r="V101" s="5">
        <v>12.596</v>
      </c>
      <c r="W101" s="5">
        <v>0.1</v>
      </c>
      <c r="X101" s="5">
        <v>1</v>
      </c>
      <c r="Y101" s="5">
        <v>12.116</v>
      </c>
      <c r="Z101" s="5">
        <v>1.415</v>
      </c>
      <c r="AA101" s="5">
        <v>0</v>
      </c>
      <c r="AB101" s="5">
        <v>12.116</v>
      </c>
      <c r="AC101" s="5">
        <v>0</v>
      </c>
      <c r="AD101" s="5">
        <v>1</v>
      </c>
      <c r="AE101" s="5">
        <v>13.439</v>
      </c>
      <c r="AF101" s="5">
        <v>2.7789999999999999</v>
      </c>
      <c r="AG101" s="5">
        <v>0</v>
      </c>
      <c r="AH101" s="5">
        <v>13.439</v>
      </c>
      <c r="AI101" s="5">
        <v>0</v>
      </c>
      <c r="AJ101" s="5">
        <v>1</v>
      </c>
      <c r="AK101" s="5">
        <v>21.381</v>
      </c>
      <c r="AL101" s="5">
        <v>10.656000000000001</v>
      </c>
      <c r="AM101" s="5">
        <v>0.29099999999999998</v>
      </c>
      <c r="AN101" s="5">
        <v>23.518999999999998</v>
      </c>
      <c r="AO101" s="5">
        <v>0.1</v>
      </c>
      <c r="AP101" s="5">
        <v>1</v>
      </c>
      <c r="AQ101" s="5">
        <v>0.72</v>
      </c>
      <c r="AR101" s="5">
        <v>0.13200000000000001</v>
      </c>
      <c r="AS101" s="5">
        <v>0.63500000000000001</v>
      </c>
      <c r="AT101" s="5">
        <v>1.47</v>
      </c>
      <c r="AU101" s="5">
        <v>0.1</v>
      </c>
      <c r="AV101" s="5">
        <v>1</v>
      </c>
      <c r="AW101" s="5">
        <v>0.73399999999999999</v>
      </c>
      <c r="AX101" s="5">
        <v>0.13200000000000001</v>
      </c>
      <c r="AY101" s="5">
        <v>0.39900000000000002</v>
      </c>
      <c r="AZ101" s="5">
        <v>1.2290000000000001</v>
      </c>
      <c r="BA101" s="5">
        <v>0.1</v>
      </c>
      <c r="BB101" s="5">
        <v>1</v>
      </c>
      <c r="BC101" s="5">
        <v>0.51</v>
      </c>
      <c r="BD101" s="5">
        <v>0.13200000000000001</v>
      </c>
      <c r="BE101" s="5">
        <v>7.0000000000000001E-3</v>
      </c>
      <c r="BF101" s="5">
        <v>0.56100000000000005</v>
      </c>
      <c r="BG101" s="5">
        <v>0.1</v>
      </c>
      <c r="BH101" s="5">
        <v>1</v>
      </c>
      <c r="BI101" s="5">
        <v>0.65200000000000002</v>
      </c>
      <c r="BJ101" s="5">
        <v>0.13200000000000001</v>
      </c>
      <c r="BK101" s="5">
        <v>8.9999999999999993E-3</v>
      </c>
      <c r="BL101" s="5">
        <v>0.71699999999999997</v>
      </c>
      <c r="BM101" s="5">
        <v>0.1</v>
      </c>
      <c r="BN101" s="5">
        <v>1</v>
      </c>
      <c r="BO101" s="5">
        <v>0</v>
      </c>
      <c r="BP101" s="5">
        <v>0</v>
      </c>
      <c r="BQ101" s="5">
        <v>1.9E-2</v>
      </c>
      <c r="BR101" s="5">
        <v>0</v>
      </c>
      <c r="BS101" s="5">
        <v>1</v>
      </c>
      <c r="BT101" s="5">
        <v>0</v>
      </c>
      <c r="BU101" s="5">
        <v>0</v>
      </c>
      <c r="BV101" s="5">
        <v>1.4999999999999999E-2</v>
      </c>
      <c r="BW101" s="5">
        <v>0.1</v>
      </c>
      <c r="BX101" s="5">
        <v>0.83299999999999996</v>
      </c>
      <c r="BY101" s="5">
        <v>13.646000000000001</v>
      </c>
      <c r="BZ101" s="5">
        <v>0</v>
      </c>
      <c r="CA101" s="5">
        <v>13.646000000000001</v>
      </c>
      <c r="CB101" s="5">
        <v>0</v>
      </c>
      <c r="CC101" s="5">
        <v>86.385000000000005</v>
      </c>
      <c r="CD101" s="5">
        <v>7.95</v>
      </c>
      <c r="CE101" s="5">
        <v>1.177</v>
      </c>
      <c r="CF101" s="5">
        <v>95.024000000000001</v>
      </c>
      <c r="CG101" s="5">
        <v>0.1</v>
      </c>
      <c r="CH101" s="5">
        <v>1</v>
      </c>
      <c r="CI101" s="5">
        <v>0</v>
      </c>
      <c r="CJ101" s="5">
        <v>0</v>
      </c>
      <c r="CK101" s="5">
        <v>0</v>
      </c>
      <c r="CL101" s="5">
        <v>0</v>
      </c>
      <c r="CM101" s="5">
        <v>0</v>
      </c>
      <c r="CN101" s="5">
        <v>0</v>
      </c>
      <c r="CO101" s="5">
        <v>0</v>
      </c>
      <c r="CP101" s="5">
        <v>0</v>
      </c>
      <c r="CQ101" s="5">
        <v>1.387</v>
      </c>
      <c r="CR101" s="5">
        <v>0</v>
      </c>
      <c r="CS101" s="5">
        <v>5.5289999999999999</v>
      </c>
      <c r="CT101" s="5">
        <v>3.5089999999999999</v>
      </c>
      <c r="CU101" s="5">
        <v>10.792</v>
      </c>
    </row>
    <row r="102" spans="1:99" x14ac:dyDescent="0.25">
      <c r="A102" s="5" t="s">
        <v>2408</v>
      </c>
      <c r="B102" s="5" t="s">
        <v>1289</v>
      </c>
      <c r="C102" s="5" t="s">
        <v>1289</v>
      </c>
      <c r="D102" s="5" t="s">
        <v>1290</v>
      </c>
      <c r="E102" s="5">
        <v>2021</v>
      </c>
      <c r="F102" s="5">
        <v>0.14899999999999999</v>
      </c>
      <c r="G102" s="5">
        <v>5.8970000000000002</v>
      </c>
      <c r="H102" s="5">
        <v>1.143</v>
      </c>
      <c r="I102" s="5">
        <v>0.23799999999999999</v>
      </c>
      <c r="J102" s="5">
        <v>6.1340000000000003</v>
      </c>
      <c r="K102" s="5">
        <v>0</v>
      </c>
      <c r="L102" s="5">
        <v>1</v>
      </c>
      <c r="M102" s="5">
        <v>7.9640000000000004</v>
      </c>
      <c r="N102" s="5">
        <v>3.43</v>
      </c>
      <c r="O102" s="5">
        <v>0.22700000000000001</v>
      </c>
      <c r="P102" s="5">
        <v>8.1910000000000007</v>
      </c>
      <c r="Q102" s="5">
        <v>0</v>
      </c>
      <c r="R102" s="5">
        <v>1</v>
      </c>
      <c r="S102" s="5">
        <v>11.613</v>
      </c>
      <c r="T102" s="5">
        <v>6.86</v>
      </c>
      <c r="U102" s="5">
        <v>0.23799999999999999</v>
      </c>
      <c r="V102" s="5">
        <v>13.622</v>
      </c>
      <c r="W102" s="5">
        <v>0.14899999999999999</v>
      </c>
      <c r="X102" s="5">
        <v>1</v>
      </c>
      <c r="Y102" s="5">
        <v>9.8320000000000007</v>
      </c>
      <c r="Z102" s="5">
        <v>1.079</v>
      </c>
      <c r="AA102" s="5">
        <v>-7.7119999999999997</v>
      </c>
      <c r="AB102" s="5">
        <v>2.12</v>
      </c>
      <c r="AC102" s="5">
        <v>0</v>
      </c>
      <c r="AD102" s="5">
        <v>0</v>
      </c>
      <c r="AE102" s="5">
        <v>10.404</v>
      </c>
      <c r="AF102" s="5">
        <v>2.0230000000000001</v>
      </c>
      <c r="AG102" s="5">
        <v>-2.7879999999999998</v>
      </c>
      <c r="AH102" s="5">
        <v>7.6159999999999997</v>
      </c>
      <c r="AI102" s="5">
        <v>0</v>
      </c>
      <c r="AJ102" s="5">
        <v>0</v>
      </c>
      <c r="AK102" s="5">
        <v>13.834</v>
      </c>
      <c r="AL102" s="5">
        <v>6.5259999999999998</v>
      </c>
      <c r="AM102" s="5">
        <v>-6.1619999999999999</v>
      </c>
      <c r="AN102" s="5">
        <v>7.6710000000000003</v>
      </c>
      <c r="AO102" s="5">
        <v>0</v>
      </c>
      <c r="AP102" s="5">
        <v>0</v>
      </c>
      <c r="AQ102" s="5">
        <v>0.64900000000000002</v>
      </c>
      <c r="AR102" s="5">
        <v>0.114</v>
      </c>
      <c r="AS102" s="5">
        <v>-0.17499999999999999</v>
      </c>
      <c r="AT102" s="5">
        <v>0.54500000000000004</v>
      </c>
      <c r="AU102" s="5">
        <v>0</v>
      </c>
      <c r="AV102" s="5">
        <v>0</v>
      </c>
      <c r="AW102" s="5">
        <v>0.57699999999999996</v>
      </c>
      <c r="AX102" s="5">
        <v>0.114</v>
      </c>
      <c r="AY102" s="5">
        <v>-0.105</v>
      </c>
      <c r="AZ102" s="5">
        <v>0.54200000000000004</v>
      </c>
      <c r="BA102" s="5">
        <v>0</v>
      </c>
      <c r="BB102" s="5">
        <v>0</v>
      </c>
      <c r="BC102" s="5">
        <v>0.45800000000000002</v>
      </c>
      <c r="BD102" s="5">
        <v>0.114</v>
      </c>
      <c r="BE102" s="5">
        <v>-0.313</v>
      </c>
      <c r="BF102" s="5">
        <v>0.16700000000000001</v>
      </c>
      <c r="BG102" s="5">
        <v>0</v>
      </c>
      <c r="BH102" s="5">
        <v>0</v>
      </c>
      <c r="BI102" s="5">
        <v>0.49099999999999999</v>
      </c>
      <c r="BJ102" s="5">
        <v>0.114</v>
      </c>
      <c r="BK102" s="5">
        <v>-0.14599999999999999</v>
      </c>
      <c r="BL102" s="5">
        <v>0.39700000000000002</v>
      </c>
      <c r="BM102" s="5">
        <v>0</v>
      </c>
      <c r="BN102" s="5">
        <v>0</v>
      </c>
      <c r="BO102" s="5">
        <v>0</v>
      </c>
      <c r="BP102" s="5">
        <v>-4.0000000000000001E-3</v>
      </c>
      <c r="BQ102" s="5">
        <v>0.08</v>
      </c>
      <c r="BR102" s="5">
        <v>0</v>
      </c>
      <c r="BS102" s="5">
        <v>0.5</v>
      </c>
      <c r="BT102" s="5">
        <v>0</v>
      </c>
      <c r="BU102" s="5">
        <v>-4.0000000000000001E-3</v>
      </c>
      <c r="BV102" s="5">
        <v>0.10199999999999999</v>
      </c>
      <c r="BW102" s="5">
        <v>0.14899999999999999</v>
      </c>
      <c r="BX102" s="5">
        <v>0.83299999999999996</v>
      </c>
      <c r="BY102" s="5">
        <v>11.787000000000001</v>
      </c>
      <c r="BZ102" s="5">
        <v>0</v>
      </c>
      <c r="CA102" s="5">
        <v>11.787000000000001</v>
      </c>
      <c r="CB102" s="5">
        <v>0</v>
      </c>
      <c r="CC102" s="5">
        <v>78.125</v>
      </c>
      <c r="CD102" s="5">
        <v>7.95</v>
      </c>
      <c r="CE102" s="5">
        <v>-22.1</v>
      </c>
      <c r="CF102" s="5">
        <v>64.394999999999996</v>
      </c>
      <c r="CG102" s="5">
        <v>0</v>
      </c>
      <c r="CH102" s="5">
        <v>0</v>
      </c>
      <c r="CI102" s="5">
        <v>0</v>
      </c>
      <c r="CJ102" s="5">
        <v>0</v>
      </c>
      <c r="CK102" s="5">
        <v>0</v>
      </c>
      <c r="CL102" s="5">
        <v>0</v>
      </c>
      <c r="CM102" s="5">
        <v>0</v>
      </c>
      <c r="CN102" s="5">
        <v>0</v>
      </c>
      <c r="CO102" s="5">
        <v>0</v>
      </c>
      <c r="CP102" s="5">
        <v>0</v>
      </c>
      <c r="CQ102" s="5">
        <v>1.198</v>
      </c>
      <c r="CR102" s="5">
        <v>1</v>
      </c>
      <c r="CS102" s="5">
        <v>9.2609999999999992</v>
      </c>
      <c r="CT102" s="5">
        <v>4.7530000000000001</v>
      </c>
      <c r="CU102" s="5">
        <v>14.129</v>
      </c>
    </row>
    <row r="103" spans="1:99" x14ac:dyDescent="0.25">
      <c r="A103" s="5" t="s">
        <v>2409</v>
      </c>
      <c r="B103" s="5" t="s">
        <v>1289</v>
      </c>
      <c r="C103" s="5" t="s">
        <v>1289</v>
      </c>
      <c r="D103" s="5" t="s">
        <v>1290</v>
      </c>
      <c r="E103" s="5">
        <v>2022</v>
      </c>
      <c r="F103" s="5">
        <v>0.14899999999999999</v>
      </c>
      <c r="G103" s="5">
        <v>11.72</v>
      </c>
      <c r="H103" s="5">
        <v>1.2350000000000001</v>
      </c>
      <c r="I103" s="5">
        <v>0.56599999999999995</v>
      </c>
      <c r="J103" s="5">
        <v>12.286</v>
      </c>
      <c r="K103" s="5">
        <v>0</v>
      </c>
      <c r="L103" s="5">
        <v>1</v>
      </c>
      <c r="M103" s="5">
        <v>9.7829999999999995</v>
      </c>
      <c r="N103" s="5">
        <v>3.7040000000000002</v>
      </c>
      <c r="O103" s="5">
        <v>0.32800000000000001</v>
      </c>
      <c r="P103" s="5">
        <v>10.111000000000001</v>
      </c>
      <c r="Q103" s="5">
        <v>0</v>
      </c>
      <c r="R103" s="5">
        <v>1</v>
      </c>
      <c r="S103" s="5">
        <v>17.893000000000001</v>
      </c>
      <c r="T103" s="5">
        <v>7.4080000000000004</v>
      </c>
      <c r="U103" s="5">
        <v>0.77</v>
      </c>
      <c r="V103" s="5">
        <v>21.216999999999999</v>
      </c>
      <c r="W103" s="5">
        <v>0.14899999999999999</v>
      </c>
      <c r="X103" s="5">
        <v>1</v>
      </c>
      <c r="Y103" s="5">
        <v>10.618</v>
      </c>
      <c r="Z103" s="5">
        <v>1.165</v>
      </c>
      <c r="AA103" s="5">
        <v>-8.3290000000000006</v>
      </c>
      <c r="AB103" s="5">
        <v>2.2890000000000001</v>
      </c>
      <c r="AC103" s="5">
        <v>0</v>
      </c>
      <c r="AD103" s="5">
        <v>0</v>
      </c>
      <c r="AE103" s="5">
        <v>11.234999999999999</v>
      </c>
      <c r="AF103" s="5">
        <v>2.1850000000000001</v>
      </c>
      <c r="AG103" s="5">
        <v>-3.0110000000000001</v>
      </c>
      <c r="AH103" s="5">
        <v>8.2249999999999996</v>
      </c>
      <c r="AI103" s="5">
        <v>0</v>
      </c>
      <c r="AJ103" s="5">
        <v>0</v>
      </c>
      <c r="AK103" s="5">
        <v>14.94</v>
      </c>
      <c r="AL103" s="5">
        <v>7.0469999999999997</v>
      </c>
      <c r="AM103" s="5">
        <v>-6.6550000000000002</v>
      </c>
      <c r="AN103" s="5">
        <v>8.2850000000000001</v>
      </c>
      <c r="AO103" s="5">
        <v>0</v>
      </c>
      <c r="AP103" s="5">
        <v>0</v>
      </c>
      <c r="AQ103" s="5">
        <v>0.89600000000000002</v>
      </c>
      <c r="AR103" s="5">
        <v>0.123</v>
      </c>
      <c r="AS103" s="5">
        <v>-0.42199999999999999</v>
      </c>
      <c r="AT103" s="5">
        <v>0.54500000000000004</v>
      </c>
      <c r="AU103" s="5">
        <v>0</v>
      </c>
      <c r="AV103" s="5">
        <v>0</v>
      </c>
      <c r="AW103" s="5">
        <v>0.89</v>
      </c>
      <c r="AX103" s="5">
        <v>0.123</v>
      </c>
      <c r="AY103" s="5">
        <v>-0.41899999999999998</v>
      </c>
      <c r="AZ103" s="5">
        <v>0.54200000000000004</v>
      </c>
      <c r="BA103" s="5">
        <v>0</v>
      </c>
      <c r="BB103" s="5">
        <v>0</v>
      </c>
      <c r="BC103" s="5">
        <v>0.62</v>
      </c>
      <c r="BD103" s="5">
        <v>0.123</v>
      </c>
      <c r="BE103" s="5">
        <v>-0.47499999999999998</v>
      </c>
      <c r="BF103" s="5">
        <v>0.16700000000000001</v>
      </c>
      <c r="BG103" s="5">
        <v>0</v>
      </c>
      <c r="BH103" s="5">
        <v>0</v>
      </c>
      <c r="BI103" s="5">
        <v>0.60799999999999998</v>
      </c>
      <c r="BJ103" s="5">
        <v>0.123</v>
      </c>
      <c r="BK103" s="5">
        <v>-0.26200000000000001</v>
      </c>
      <c r="BL103" s="5">
        <v>0.39700000000000002</v>
      </c>
      <c r="BM103" s="5">
        <v>0</v>
      </c>
      <c r="BN103" s="5">
        <v>0</v>
      </c>
      <c r="BO103" s="5">
        <v>0</v>
      </c>
      <c r="BP103" s="5">
        <v>-5.0000000000000001E-3</v>
      </c>
      <c r="BQ103" s="5">
        <v>8.1000000000000003E-2</v>
      </c>
      <c r="BR103" s="5">
        <v>0</v>
      </c>
      <c r="BS103" s="5">
        <v>0.5</v>
      </c>
      <c r="BT103" s="5">
        <v>0</v>
      </c>
      <c r="BU103" s="5">
        <v>-5.0000000000000001E-3</v>
      </c>
      <c r="BV103" s="5">
        <v>0.106</v>
      </c>
      <c r="BW103" s="5">
        <v>0.14899999999999999</v>
      </c>
      <c r="BX103" s="5">
        <v>0.83299999999999996</v>
      </c>
      <c r="BY103" s="5">
        <v>12.728999999999999</v>
      </c>
      <c r="BZ103" s="5">
        <v>0</v>
      </c>
      <c r="CA103" s="5">
        <v>12.728999999999999</v>
      </c>
      <c r="CB103" s="5">
        <v>0</v>
      </c>
      <c r="CC103" s="5">
        <v>97.9</v>
      </c>
      <c r="CD103" s="5">
        <v>7.95</v>
      </c>
      <c r="CE103" s="5">
        <v>-41.875</v>
      </c>
      <c r="CF103" s="5">
        <v>64.394999999999996</v>
      </c>
      <c r="CG103" s="5">
        <v>0</v>
      </c>
      <c r="CH103" s="5">
        <v>0</v>
      </c>
      <c r="CI103" s="5">
        <v>0</v>
      </c>
      <c r="CJ103" s="5">
        <v>0</v>
      </c>
      <c r="CK103" s="5">
        <v>0</v>
      </c>
      <c r="CL103" s="5">
        <v>0</v>
      </c>
      <c r="CM103" s="5">
        <v>0</v>
      </c>
      <c r="CN103" s="5">
        <v>0</v>
      </c>
      <c r="CO103" s="5">
        <v>0</v>
      </c>
      <c r="CP103" s="5">
        <v>0</v>
      </c>
      <c r="CQ103" s="5">
        <v>1.294</v>
      </c>
      <c r="CR103" s="5">
        <v>1</v>
      </c>
      <c r="CS103" s="5">
        <v>10.000999999999999</v>
      </c>
      <c r="CT103" s="5">
        <v>10.484999999999999</v>
      </c>
      <c r="CU103" s="5">
        <v>28.059000000000001</v>
      </c>
    </row>
    <row r="104" spans="1:99" x14ac:dyDescent="0.25">
      <c r="A104" s="5" t="s">
        <v>2410</v>
      </c>
      <c r="B104" s="5" t="s">
        <v>1289</v>
      </c>
      <c r="C104" s="5" t="s">
        <v>1289</v>
      </c>
      <c r="D104" s="5" t="s">
        <v>1290</v>
      </c>
      <c r="E104" s="5">
        <v>2023</v>
      </c>
      <c r="F104" s="5">
        <v>0.14899999999999999</v>
      </c>
      <c r="G104" s="5">
        <v>6.1470000000000002</v>
      </c>
      <c r="H104" s="5">
        <v>1.286</v>
      </c>
      <c r="I104" s="5">
        <v>0.27300000000000002</v>
      </c>
      <c r="J104" s="5">
        <v>6.42</v>
      </c>
      <c r="K104" s="5">
        <v>0</v>
      </c>
      <c r="L104" s="5">
        <v>1</v>
      </c>
      <c r="M104" s="5">
        <v>7.8860000000000001</v>
      </c>
      <c r="N104" s="5">
        <v>3.8570000000000002</v>
      </c>
      <c r="O104" s="5">
        <v>0.22700000000000001</v>
      </c>
      <c r="P104" s="5">
        <v>8.1129999999999995</v>
      </c>
      <c r="Q104" s="5">
        <v>0</v>
      </c>
      <c r="R104" s="5">
        <v>1</v>
      </c>
      <c r="S104" s="5">
        <v>12.574999999999999</v>
      </c>
      <c r="T104" s="5">
        <v>7.7140000000000004</v>
      </c>
      <c r="U104" s="5">
        <v>0.48599999999999999</v>
      </c>
      <c r="V104" s="5">
        <v>14.768000000000001</v>
      </c>
      <c r="W104" s="5">
        <v>0.14899999999999999</v>
      </c>
      <c r="X104" s="5">
        <v>1</v>
      </c>
      <c r="Y104" s="5">
        <v>9.9039999999999999</v>
      </c>
      <c r="Z104" s="5">
        <v>1.087</v>
      </c>
      <c r="AA104" s="5">
        <v>-7.5209999999999999</v>
      </c>
      <c r="AB104" s="5">
        <v>2.3839999999999999</v>
      </c>
      <c r="AC104" s="5">
        <v>0</v>
      </c>
      <c r="AD104" s="5">
        <v>0</v>
      </c>
      <c r="AE104" s="5">
        <v>10.547000000000001</v>
      </c>
      <c r="AF104" s="5">
        <v>2.0510000000000002</v>
      </c>
      <c r="AG104" s="5">
        <v>-3.1349999999999998</v>
      </c>
      <c r="AH104" s="5">
        <v>7.4119999999999999</v>
      </c>
      <c r="AI104" s="5">
        <v>0</v>
      </c>
      <c r="AJ104" s="5">
        <v>0</v>
      </c>
      <c r="AK104" s="5">
        <v>14.404</v>
      </c>
      <c r="AL104" s="5">
        <v>6.7949999999999999</v>
      </c>
      <c r="AM104" s="5">
        <v>-5.9690000000000003</v>
      </c>
      <c r="AN104" s="5">
        <v>8.4350000000000005</v>
      </c>
      <c r="AO104" s="5">
        <v>0</v>
      </c>
      <c r="AP104" s="5">
        <v>0</v>
      </c>
      <c r="AQ104" s="5">
        <v>0.79100000000000004</v>
      </c>
      <c r="AR104" s="5">
        <v>0.129</v>
      </c>
      <c r="AS104" s="5">
        <v>-0.314</v>
      </c>
      <c r="AT104" s="5">
        <v>0.54800000000000004</v>
      </c>
      <c r="AU104" s="5">
        <v>0</v>
      </c>
      <c r="AV104" s="5">
        <v>0</v>
      </c>
      <c r="AW104" s="5">
        <v>0.61799999999999999</v>
      </c>
      <c r="AX104" s="5">
        <v>0.129</v>
      </c>
      <c r="AY104" s="5">
        <v>-0.124</v>
      </c>
      <c r="AZ104" s="5">
        <v>0.56799999999999995</v>
      </c>
      <c r="BA104" s="5">
        <v>0</v>
      </c>
      <c r="BB104" s="5">
        <v>0</v>
      </c>
      <c r="BC104" s="5">
        <v>0.55400000000000005</v>
      </c>
      <c r="BD104" s="5">
        <v>0.129</v>
      </c>
      <c r="BE104" s="5">
        <v>-0.40899999999999997</v>
      </c>
      <c r="BF104" s="5">
        <v>0.16700000000000001</v>
      </c>
      <c r="BG104" s="5">
        <v>0</v>
      </c>
      <c r="BH104" s="5">
        <v>0</v>
      </c>
      <c r="BI104" s="5">
        <v>0.55700000000000005</v>
      </c>
      <c r="BJ104" s="5">
        <v>0.129</v>
      </c>
      <c r="BK104" s="5">
        <v>-0.21199999999999999</v>
      </c>
      <c r="BL104" s="5">
        <v>0.39700000000000002</v>
      </c>
      <c r="BM104" s="5">
        <v>0</v>
      </c>
      <c r="BN104" s="5">
        <v>0</v>
      </c>
      <c r="BO104" s="5">
        <v>0</v>
      </c>
      <c r="BP104" s="5">
        <v>0</v>
      </c>
      <c r="BQ104" s="5">
        <v>8.2000000000000003E-2</v>
      </c>
      <c r="BR104" s="5">
        <v>0</v>
      </c>
      <c r="BS104" s="5">
        <v>0.5</v>
      </c>
      <c r="BT104" s="5">
        <v>0</v>
      </c>
      <c r="BU104" s="5">
        <v>0</v>
      </c>
      <c r="BV104" s="5">
        <v>0.11</v>
      </c>
      <c r="BW104" s="5">
        <v>0.14899999999999999</v>
      </c>
      <c r="BX104" s="5">
        <v>0.83299999999999996</v>
      </c>
      <c r="BY104" s="5">
        <v>13.254</v>
      </c>
      <c r="BZ104" s="5">
        <v>0</v>
      </c>
      <c r="CA104" s="5">
        <v>13.254</v>
      </c>
      <c r="CB104" s="5">
        <v>0</v>
      </c>
      <c r="CC104" s="5">
        <v>83.248000000000005</v>
      </c>
      <c r="CD104" s="5">
        <v>7.95</v>
      </c>
      <c r="CE104" s="5">
        <v>-27.61</v>
      </c>
      <c r="CF104" s="5">
        <v>63.95</v>
      </c>
      <c r="CG104" s="5">
        <v>0</v>
      </c>
      <c r="CH104" s="5">
        <v>0</v>
      </c>
      <c r="CI104" s="5">
        <v>0</v>
      </c>
      <c r="CJ104" s="5">
        <v>0</v>
      </c>
      <c r="CK104" s="5">
        <v>0</v>
      </c>
      <c r="CL104" s="5">
        <v>0</v>
      </c>
      <c r="CM104" s="5">
        <v>0</v>
      </c>
      <c r="CN104" s="5">
        <v>0</v>
      </c>
      <c r="CO104" s="5">
        <v>0</v>
      </c>
      <c r="CP104" s="5">
        <v>0</v>
      </c>
      <c r="CQ104" s="5">
        <v>1.3480000000000001</v>
      </c>
      <c r="CR104" s="5">
        <v>1</v>
      </c>
      <c r="CS104" s="5">
        <v>9.2609999999999992</v>
      </c>
      <c r="CT104" s="5">
        <v>4.8609999999999998</v>
      </c>
      <c r="CU104" s="5">
        <v>9.2609999999999992</v>
      </c>
    </row>
    <row r="105" spans="1:99" x14ac:dyDescent="0.25">
      <c r="A105" s="5" t="s">
        <v>2411</v>
      </c>
      <c r="B105" s="5" t="s">
        <v>1289</v>
      </c>
      <c r="C105" s="5" t="s">
        <v>1289</v>
      </c>
      <c r="D105" s="5" t="s">
        <v>1290</v>
      </c>
      <c r="E105" s="5">
        <v>2024</v>
      </c>
      <c r="F105" s="5">
        <v>0.14899999999999999</v>
      </c>
      <c r="G105" s="5">
        <v>5.5750000000000002</v>
      </c>
      <c r="H105" s="5">
        <v>1.3240000000000001</v>
      </c>
      <c r="I105" s="5">
        <v>0.21299999999999999</v>
      </c>
      <c r="J105" s="5">
        <v>5.7869999999999999</v>
      </c>
      <c r="K105" s="5">
        <v>0</v>
      </c>
      <c r="L105" s="5">
        <v>1</v>
      </c>
      <c r="M105" s="5">
        <v>7.1239999999999997</v>
      </c>
      <c r="N105" s="5">
        <v>3.9710000000000001</v>
      </c>
      <c r="O105" s="5">
        <v>0.158</v>
      </c>
      <c r="P105" s="5">
        <v>7.2809999999999997</v>
      </c>
      <c r="Q105" s="5">
        <v>0</v>
      </c>
      <c r="R105" s="5">
        <v>1</v>
      </c>
      <c r="S105" s="5">
        <v>12.193</v>
      </c>
      <c r="T105" s="5">
        <v>7.9420000000000002</v>
      </c>
      <c r="U105" s="5">
        <v>0.46500000000000002</v>
      </c>
      <c r="V105" s="5">
        <v>14.259</v>
      </c>
      <c r="W105" s="5">
        <v>0.14899999999999999</v>
      </c>
      <c r="X105" s="5">
        <v>1</v>
      </c>
      <c r="Y105" s="5">
        <v>8.26</v>
      </c>
      <c r="Z105" s="5">
        <v>0.90600000000000003</v>
      </c>
      <c r="AA105" s="5">
        <v>-5.806</v>
      </c>
      <c r="AB105" s="5">
        <v>2.4540000000000002</v>
      </c>
      <c r="AC105" s="5">
        <v>0</v>
      </c>
      <c r="AD105" s="5">
        <v>0</v>
      </c>
      <c r="AE105" s="5">
        <v>8.9220000000000006</v>
      </c>
      <c r="AF105" s="5">
        <v>1.7350000000000001</v>
      </c>
      <c r="AG105" s="5">
        <v>-3.2269999999999999</v>
      </c>
      <c r="AH105" s="5">
        <v>5.694</v>
      </c>
      <c r="AI105" s="5">
        <v>0</v>
      </c>
      <c r="AJ105" s="5">
        <v>0</v>
      </c>
      <c r="AK105" s="5">
        <v>12.891999999999999</v>
      </c>
      <c r="AL105" s="5">
        <v>6.0819999999999999</v>
      </c>
      <c r="AM105" s="5">
        <v>-4.5309999999999997</v>
      </c>
      <c r="AN105" s="5">
        <v>8.3620000000000001</v>
      </c>
      <c r="AO105" s="5">
        <v>0</v>
      </c>
      <c r="AP105" s="5">
        <v>0</v>
      </c>
      <c r="AQ105" s="5">
        <v>0.75600000000000001</v>
      </c>
      <c r="AR105" s="5">
        <v>0.13200000000000001</v>
      </c>
      <c r="AS105" s="5">
        <v>-0.26800000000000002</v>
      </c>
      <c r="AT105" s="5">
        <v>0.56100000000000005</v>
      </c>
      <c r="AU105" s="5">
        <v>0</v>
      </c>
      <c r="AV105" s="5">
        <v>0</v>
      </c>
      <c r="AW105" s="5">
        <v>0.65500000000000003</v>
      </c>
      <c r="AX105" s="5">
        <v>0.13200000000000001</v>
      </c>
      <c r="AY105" s="5">
        <v>-0.16700000000000001</v>
      </c>
      <c r="AZ105" s="5">
        <v>0.56100000000000005</v>
      </c>
      <c r="BA105" s="5">
        <v>0</v>
      </c>
      <c r="BB105" s="5">
        <v>0</v>
      </c>
      <c r="BC105" s="5">
        <v>0.53400000000000003</v>
      </c>
      <c r="BD105" s="5">
        <v>0.13200000000000001</v>
      </c>
      <c r="BE105" s="5">
        <v>-0.38800000000000001</v>
      </c>
      <c r="BF105" s="5">
        <v>0.16700000000000001</v>
      </c>
      <c r="BG105" s="5">
        <v>0</v>
      </c>
      <c r="BH105" s="5">
        <v>0</v>
      </c>
      <c r="BI105" s="5">
        <v>0.56799999999999995</v>
      </c>
      <c r="BJ105" s="5">
        <v>0.13200000000000001</v>
      </c>
      <c r="BK105" s="5">
        <v>-0.223</v>
      </c>
      <c r="BL105" s="5">
        <v>0.39700000000000002</v>
      </c>
      <c r="BM105" s="5">
        <v>0</v>
      </c>
      <c r="BN105" s="5">
        <v>0</v>
      </c>
      <c r="BO105" s="5">
        <v>0</v>
      </c>
      <c r="BP105" s="5">
        <v>0</v>
      </c>
      <c r="BQ105" s="5">
        <v>8.4000000000000005E-2</v>
      </c>
      <c r="BR105" s="5">
        <v>0</v>
      </c>
      <c r="BS105" s="5">
        <v>0.5</v>
      </c>
      <c r="BT105" s="5">
        <v>0</v>
      </c>
      <c r="BU105" s="5">
        <v>0</v>
      </c>
      <c r="BV105" s="5">
        <v>0.113</v>
      </c>
      <c r="BW105" s="5">
        <v>0.14899999999999999</v>
      </c>
      <c r="BX105" s="5">
        <v>0.83299999999999996</v>
      </c>
      <c r="BY105" s="5">
        <v>13.646000000000001</v>
      </c>
      <c r="BZ105" s="5">
        <v>0</v>
      </c>
      <c r="CA105" s="5">
        <v>13.646000000000001</v>
      </c>
      <c r="CB105" s="5">
        <v>0</v>
      </c>
      <c r="CC105" s="5">
        <v>82.587999999999994</v>
      </c>
      <c r="CD105" s="5">
        <v>7.95</v>
      </c>
      <c r="CE105" s="5">
        <v>-26.95</v>
      </c>
      <c r="CF105" s="5">
        <v>63.95</v>
      </c>
      <c r="CG105" s="5">
        <v>0</v>
      </c>
      <c r="CH105" s="5">
        <v>0</v>
      </c>
      <c r="CI105" s="5">
        <v>0</v>
      </c>
      <c r="CJ105" s="5">
        <v>0</v>
      </c>
      <c r="CK105" s="5">
        <v>0</v>
      </c>
      <c r="CL105" s="5">
        <v>0</v>
      </c>
      <c r="CM105" s="5">
        <v>0</v>
      </c>
      <c r="CN105" s="5">
        <v>0</v>
      </c>
      <c r="CO105" s="5">
        <v>0</v>
      </c>
      <c r="CP105" s="5">
        <v>0</v>
      </c>
      <c r="CQ105" s="5">
        <v>1.387</v>
      </c>
      <c r="CR105" s="5">
        <v>1</v>
      </c>
      <c r="CS105" s="5">
        <v>7.5979999999999999</v>
      </c>
      <c r="CT105" s="5">
        <v>4.2510000000000003</v>
      </c>
      <c r="CU105" s="5">
        <v>7.5979999999999999</v>
      </c>
    </row>
    <row r="106" spans="1:99" x14ac:dyDescent="0.25">
      <c r="A106" s="5" t="s">
        <v>2412</v>
      </c>
      <c r="B106" s="5" t="s">
        <v>1276</v>
      </c>
      <c r="C106" s="5" t="s">
        <v>1276</v>
      </c>
      <c r="D106" s="5" t="s">
        <v>1277</v>
      </c>
      <c r="E106" s="5">
        <v>2021</v>
      </c>
      <c r="F106" s="5">
        <v>0.17</v>
      </c>
      <c r="G106" s="5">
        <v>2.8090000000000002</v>
      </c>
      <c r="H106" s="5">
        <v>0.72899999999999998</v>
      </c>
      <c r="I106" s="5">
        <v>0.124</v>
      </c>
      <c r="J106" s="5">
        <v>2.9329999999999998</v>
      </c>
      <c r="K106" s="5">
        <v>0</v>
      </c>
      <c r="L106" s="5">
        <v>1</v>
      </c>
      <c r="M106" s="5">
        <v>4.3010000000000002</v>
      </c>
      <c r="N106" s="5">
        <v>2.1859999999999999</v>
      </c>
      <c r="O106" s="5">
        <v>-1.3680000000000001</v>
      </c>
      <c r="P106" s="5">
        <v>2.9329999999999998</v>
      </c>
      <c r="Q106" s="5">
        <v>0</v>
      </c>
      <c r="R106" s="5">
        <v>0</v>
      </c>
      <c r="S106" s="5">
        <v>6.452</v>
      </c>
      <c r="T106" s="5">
        <v>4.3719999999999999</v>
      </c>
      <c r="U106" s="5">
        <v>0</v>
      </c>
      <c r="V106" s="5">
        <v>7.5490000000000004</v>
      </c>
      <c r="W106" s="5">
        <v>0.17</v>
      </c>
      <c r="X106" s="5">
        <v>1</v>
      </c>
      <c r="Y106" s="5">
        <v>22.51</v>
      </c>
      <c r="Z106" s="5">
        <v>2.4860000000000002</v>
      </c>
      <c r="AA106" s="5">
        <v>-10.342000000000001</v>
      </c>
      <c r="AB106" s="5">
        <v>12.167999999999999</v>
      </c>
      <c r="AC106" s="5">
        <v>0</v>
      </c>
      <c r="AD106" s="5">
        <v>1</v>
      </c>
      <c r="AE106" s="5">
        <v>22.466999999999999</v>
      </c>
      <c r="AF106" s="5">
        <v>4.4210000000000003</v>
      </c>
      <c r="AG106" s="5">
        <v>-10.298</v>
      </c>
      <c r="AH106" s="5">
        <v>12.167999999999999</v>
      </c>
      <c r="AI106" s="5">
        <v>0</v>
      </c>
      <c r="AJ106" s="5">
        <v>1</v>
      </c>
      <c r="AK106" s="5">
        <v>26.867999999999999</v>
      </c>
      <c r="AL106" s="5">
        <v>13.186999999999999</v>
      </c>
      <c r="AM106" s="5">
        <v>-17.256</v>
      </c>
      <c r="AN106" s="5">
        <v>11.246</v>
      </c>
      <c r="AO106" s="5">
        <v>0</v>
      </c>
      <c r="AP106" s="5">
        <v>0</v>
      </c>
      <c r="AQ106" s="5">
        <v>0.61899999999999999</v>
      </c>
      <c r="AR106" s="5">
        <v>0.114</v>
      </c>
      <c r="AS106" s="5">
        <v>0.5</v>
      </c>
      <c r="AT106" s="5">
        <v>1.31</v>
      </c>
      <c r="AU106" s="5">
        <v>0.17</v>
      </c>
      <c r="AV106" s="5">
        <v>1</v>
      </c>
      <c r="AW106" s="5">
        <v>0.59899999999999998</v>
      </c>
      <c r="AX106" s="5">
        <v>0.114</v>
      </c>
      <c r="AY106" s="5">
        <v>0.48599999999999999</v>
      </c>
      <c r="AZ106" s="5">
        <v>1.27</v>
      </c>
      <c r="BA106" s="5">
        <v>0.17</v>
      </c>
      <c r="BB106" s="5">
        <v>1</v>
      </c>
      <c r="BC106" s="5">
        <v>0.439</v>
      </c>
      <c r="BD106" s="5">
        <v>0.114</v>
      </c>
      <c r="BE106" s="5">
        <v>0.184</v>
      </c>
      <c r="BF106" s="5">
        <v>0.72899999999999998</v>
      </c>
      <c r="BG106" s="5">
        <v>0.17</v>
      </c>
      <c r="BH106" s="5">
        <v>1</v>
      </c>
      <c r="BI106" s="5">
        <v>0.505</v>
      </c>
      <c r="BJ106" s="5">
        <v>0.114</v>
      </c>
      <c r="BK106" s="5">
        <v>0.19</v>
      </c>
      <c r="BL106" s="5">
        <v>0.81299999999999994</v>
      </c>
      <c r="BM106" s="5">
        <v>0.17</v>
      </c>
      <c r="BN106" s="5">
        <v>1</v>
      </c>
      <c r="BO106" s="5">
        <v>0</v>
      </c>
      <c r="BP106" s="5">
        <v>3.0000000000000001E-3</v>
      </c>
      <c r="BQ106" s="5">
        <v>7.1999999999999995E-2</v>
      </c>
      <c r="BR106" s="5">
        <v>0</v>
      </c>
      <c r="BS106" s="5">
        <v>1</v>
      </c>
      <c r="BT106" s="5">
        <v>0</v>
      </c>
      <c r="BU106" s="5">
        <v>3.0000000000000001E-3</v>
      </c>
      <c r="BV106" s="5">
        <v>0.10299999999999999</v>
      </c>
      <c r="BW106" s="5">
        <v>0.17</v>
      </c>
      <c r="BX106" s="5">
        <v>1</v>
      </c>
      <c r="BY106" s="5">
        <v>11.787000000000001</v>
      </c>
      <c r="BZ106" s="5">
        <v>0</v>
      </c>
      <c r="CA106" s="5">
        <v>11.787000000000001</v>
      </c>
      <c r="CB106" s="5">
        <v>0</v>
      </c>
      <c r="CC106" s="5">
        <v>78.125</v>
      </c>
      <c r="CD106" s="5">
        <v>7.95</v>
      </c>
      <c r="CE106" s="5">
        <v>0</v>
      </c>
      <c r="CF106" s="5">
        <v>91.406000000000006</v>
      </c>
      <c r="CG106" s="5">
        <v>0.17</v>
      </c>
      <c r="CH106" s="5">
        <v>1</v>
      </c>
      <c r="CI106" s="5">
        <v>0</v>
      </c>
      <c r="CJ106" s="5">
        <v>0</v>
      </c>
      <c r="CK106" s="5">
        <v>0</v>
      </c>
      <c r="CL106" s="5">
        <v>0</v>
      </c>
      <c r="CM106" s="5">
        <v>0</v>
      </c>
      <c r="CN106" s="5">
        <v>0</v>
      </c>
      <c r="CO106" s="5">
        <v>0</v>
      </c>
      <c r="CP106" s="5">
        <v>0.72499999999999998</v>
      </c>
      <c r="CQ106" s="5">
        <v>1.198</v>
      </c>
      <c r="CR106" s="5">
        <v>0</v>
      </c>
      <c r="CS106" s="5">
        <v>4.7759999999999998</v>
      </c>
      <c r="CT106" s="5">
        <v>4.41</v>
      </c>
      <c r="CU106" s="5">
        <v>20.363</v>
      </c>
    </row>
    <row r="107" spans="1:99" x14ac:dyDescent="0.25">
      <c r="A107" s="5" t="s">
        <v>2413</v>
      </c>
      <c r="B107" s="5" t="s">
        <v>1276</v>
      </c>
      <c r="C107" s="5" t="s">
        <v>1276</v>
      </c>
      <c r="D107" s="5" t="s">
        <v>1277</v>
      </c>
      <c r="E107" s="5">
        <v>2022</v>
      </c>
      <c r="F107" s="5">
        <v>0.17</v>
      </c>
      <c r="G107" s="5">
        <v>3.1789999999999998</v>
      </c>
      <c r="H107" s="5">
        <v>0.76900000000000002</v>
      </c>
      <c r="I107" s="5">
        <v>0.13400000000000001</v>
      </c>
      <c r="J107" s="5">
        <v>3.3130000000000002</v>
      </c>
      <c r="K107" s="5">
        <v>0</v>
      </c>
      <c r="L107" s="5">
        <v>1</v>
      </c>
      <c r="M107" s="5">
        <v>4.7750000000000004</v>
      </c>
      <c r="N107" s="5">
        <v>2.3069999999999999</v>
      </c>
      <c r="O107" s="5">
        <v>-1.4770000000000001</v>
      </c>
      <c r="P107" s="5">
        <v>3.298</v>
      </c>
      <c r="Q107" s="5">
        <v>0</v>
      </c>
      <c r="R107" s="5">
        <v>0</v>
      </c>
      <c r="S107" s="5">
        <v>7.0229999999999997</v>
      </c>
      <c r="T107" s="5">
        <v>4.6130000000000004</v>
      </c>
      <c r="U107" s="5">
        <v>8.7999999999999995E-2</v>
      </c>
      <c r="V107" s="5">
        <v>8.2170000000000005</v>
      </c>
      <c r="W107" s="5">
        <v>0.17</v>
      </c>
      <c r="X107" s="5">
        <v>1</v>
      </c>
      <c r="Y107" s="5">
        <v>50.268999999999998</v>
      </c>
      <c r="Z107" s="5">
        <v>5.2729999999999997</v>
      </c>
      <c r="AA107" s="5">
        <v>-34.302</v>
      </c>
      <c r="AB107" s="5">
        <v>15.967000000000001</v>
      </c>
      <c r="AC107" s="5">
        <v>0</v>
      </c>
      <c r="AD107" s="5">
        <v>1</v>
      </c>
      <c r="AE107" s="5">
        <v>50.317</v>
      </c>
      <c r="AF107" s="5">
        <v>9.3279999999999994</v>
      </c>
      <c r="AG107" s="5">
        <v>-34.348999999999997</v>
      </c>
      <c r="AH107" s="5">
        <v>15.967000000000001</v>
      </c>
      <c r="AI107" s="5">
        <v>0</v>
      </c>
      <c r="AJ107" s="5">
        <v>1</v>
      </c>
      <c r="AK107" s="5">
        <v>55.255000000000003</v>
      </c>
      <c r="AL107" s="5">
        <v>26.385999999999999</v>
      </c>
      <c r="AM107" s="5">
        <v>-41.591000000000001</v>
      </c>
      <c r="AN107" s="5">
        <v>15.987</v>
      </c>
      <c r="AO107" s="5">
        <v>0</v>
      </c>
      <c r="AP107" s="5">
        <v>0</v>
      </c>
      <c r="AQ107" s="5">
        <v>0.86099999999999999</v>
      </c>
      <c r="AR107" s="5">
        <v>0.123</v>
      </c>
      <c r="AS107" s="5">
        <v>0.47299999999999998</v>
      </c>
      <c r="AT107" s="5">
        <v>1.5609999999999999</v>
      </c>
      <c r="AU107" s="5">
        <v>0.17</v>
      </c>
      <c r="AV107" s="5">
        <v>1</v>
      </c>
      <c r="AW107" s="5">
        <v>0.98599999999999999</v>
      </c>
      <c r="AX107" s="5">
        <v>0.123</v>
      </c>
      <c r="AY107" s="5">
        <v>0.45200000000000001</v>
      </c>
      <c r="AZ107" s="5">
        <v>1.6830000000000001</v>
      </c>
      <c r="BA107" s="5">
        <v>0.17</v>
      </c>
      <c r="BB107" s="5">
        <v>1</v>
      </c>
      <c r="BC107" s="5">
        <v>0.59799999999999998</v>
      </c>
      <c r="BD107" s="5">
        <v>0.123</v>
      </c>
      <c r="BE107" s="5">
        <v>0.13500000000000001</v>
      </c>
      <c r="BF107" s="5">
        <v>0.85699999999999998</v>
      </c>
      <c r="BG107" s="5">
        <v>0.17</v>
      </c>
      <c r="BH107" s="5">
        <v>1</v>
      </c>
      <c r="BI107" s="5">
        <v>0.61199999999999999</v>
      </c>
      <c r="BJ107" s="5">
        <v>0.123</v>
      </c>
      <c r="BK107" s="5">
        <v>0.217</v>
      </c>
      <c r="BL107" s="5">
        <v>0.95899999999999996</v>
      </c>
      <c r="BM107" s="5">
        <v>0.17</v>
      </c>
      <c r="BN107" s="5">
        <v>1</v>
      </c>
      <c r="BO107" s="5">
        <v>0</v>
      </c>
      <c r="BP107" s="5">
        <v>3.0000000000000001E-3</v>
      </c>
      <c r="BQ107" s="5">
        <v>8.5999999999999993E-2</v>
      </c>
      <c r="BR107" s="5">
        <v>0</v>
      </c>
      <c r="BS107" s="5">
        <v>1</v>
      </c>
      <c r="BT107" s="5">
        <v>0</v>
      </c>
      <c r="BU107" s="5">
        <v>3.0000000000000001E-3</v>
      </c>
      <c r="BV107" s="5">
        <v>9.4E-2</v>
      </c>
      <c r="BW107" s="5">
        <v>0.17</v>
      </c>
      <c r="BX107" s="5">
        <v>1</v>
      </c>
      <c r="BY107" s="5">
        <v>12.728999999999999</v>
      </c>
      <c r="BZ107" s="5">
        <v>0</v>
      </c>
      <c r="CA107" s="5">
        <v>12.728999999999999</v>
      </c>
      <c r="CB107" s="5">
        <v>0</v>
      </c>
      <c r="CC107" s="5">
        <v>97.9</v>
      </c>
      <c r="CD107" s="5">
        <v>7.95</v>
      </c>
      <c r="CE107" s="5">
        <v>1.232</v>
      </c>
      <c r="CF107" s="5">
        <v>114.54300000000001</v>
      </c>
      <c r="CG107" s="5">
        <v>0.17</v>
      </c>
      <c r="CH107" s="5">
        <v>1</v>
      </c>
      <c r="CI107" s="5">
        <v>0</v>
      </c>
      <c r="CJ107" s="5">
        <v>0</v>
      </c>
      <c r="CK107" s="5">
        <v>0</v>
      </c>
      <c r="CL107" s="5">
        <v>0</v>
      </c>
      <c r="CM107" s="5">
        <v>0</v>
      </c>
      <c r="CN107" s="5">
        <v>0</v>
      </c>
      <c r="CO107" s="5">
        <v>0</v>
      </c>
      <c r="CP107" s="5">
        <v>0.755</v>
      </c>
      <c r="CQ107" s="5">
        <v>1.294</v>
      </c>
      <c r="CR107" s="5">
        <v>0</v>
      </c>
      <c r="CS107" s="5">
        <v>5.1580000000000004</v>
      </c>
      <c r="CT107" s="5">
        <v>5.8419999999999996</v>
      </c>
      <c r="CU107" s="5">
        <v>48.03</v>
      </c>
    </row>
    <row r="108" spans="1:99" x14ac:dyDescent="0.25">
      <c r="A108" s="5" t="s">
        <v>2414</v>
      </c>
      <c r="B108" s="5" t="s">
        <v>1276</v>
      </c>
      <c r="C108" s="5" t="s">
        <v>1276</v>
      </c>
      <c r="D108" s="5" t="s">
        <v>1277</v>
      </c>
      <c r="E108" s="5">
        <v>2023</v>
      </c>
      <c r="F108" s="5">
        <v>0.17</v>
      </c>
      <c r="G108" s="5">
        <v>2.5950000000000002</v>
      </c>
      <c r="H108" s="5">
        <v>0.78400000000000003</v>
      </c>
      <c r="I108" s="5">
        <v>0.13900000000000001</v>
      </c>
      <c r="J108" s="5">
        <v>2.734</v>
      </c>
      <c r="K108" s="5">
        <v>0</v>
      </c>
      <c r="L108" s="5">
        <v>1</v>
      </c>
      <c r="M108" s="5">
        <v>4.2850000000000001</v>
      </c>
      <c r="N108" s="5">
        <v>2.351</v>
      </c>
      <c r="O108" s="5">
        <v>-1.538</v>
      </c>
      <c r="P108" s="5">
        <v>2.7469999999999999</v>
      </c>
      <c r="Q108" s="5">
        <v>0</v>
      </c>
      <c r="R108" s="5">
        <v>0</v>
      </c>
      <c r="S108" s="5">
        <v>6.5129999999999999</v>
      </c>
      <c r="T108" s="5">
        <v>4.7009999999999996</v>
      </c>
      <c r="U108" s="5">
        <v>0.123</v>
      </c>
      <c r="V108" s="5">
        <v>7.62</v>
      </c>
      <c r="W108" s="5">
        <v>0.17</v>
      </c>
      <c r="X108" s="5">
        <v>1</v>
      </c>
      <c r="Y108" s="5">
        <v>18.780999999999999</v>
      </c>
      <c r="Z108" s="5">
        <v>2.1040000000000001</v>
      </c>
      <c r="AA108" s="5">
        <v>-2.3330000000000002</v>
      </c>
      <c r="AB108" s="5">
        <v>16.448</v>
      </c>
      <c r="AC108" s="5">
        <v>0</v>
      </c>
      <c r="AD108" s="5">
        <v>1</v>
      </c>
      <c r="AE108" s="5">
        <v>18.88</v>
      </c>
      <c r="AF108" s="5">
        <v>3.76</v>
      </c>
      <c r="AG108" s="5">
        <v>-2.4319999999999999</v>
      </c>
      <c r="AH108" s="5">
        <v>16.448</v>
      </c>
      <c r="AI108" s="5">
        <v>0</v>
      </c>
      <c r="AJ108" s="5">
        <v>1</v>
      </c>
      <c r="AK108" s="5">
        <v>24.023</v>
      </c>
      <c r="AL108" s="5">
        <v>11.9</v>
      </c>
      <c r="AM108" s="5">
        <v>-9.8740000000000006</v>
      </c>
      <c r="AN108" s="5">
        <v>16.553999999999998</v>
      </c>
      <c r="AO108" s="5">
        <v>0</v>
      </c>
      <c r="AP108" s="5">
        <v>0</v>
      </c>
      <c r="AQ108" s="5">
        <v>0.76</v>
      </c>
      <c r="AR108" s="5">
        <v>0.129</v>
      </c>
      <c r="AS108" s="5">
        <v>0.49</v>
      </c>
      <c r="AT108" s="5">
        <v>1.4630000000000001</v>
      </c>
      <c r="AU108" s="5">
        <v>0.17</v>
      </c>
      <c r="AV108" s="5">
        <v>1</v>
      </c>
      <c r="AW108" s="5">
        <v>0.81100000000000005</v>
      </c>
      <c r="AX108" s="5">
        <v>0.129</v>
      </c>
      <c r="AY108" s="5">
        <v>0.45600000000000002</v>
      </c>
      <c r="AZ108" s="5">
        <v>1.482</v>
      </c>
      <c r="BA108" s="5">
        <v>0.17</v>
      </c>
      <c r="BB108" s="5">
        <v>1</v>
      </c>
      <c r="BC108" s="5">
        <v>0.53500000000000003</v>
      </c>
      <c r="BD108" s="5">
        <v>0.129</v>
      </c>
      <c r="BE108" s="5">
        <v>9.5000000000000001E-2</v>
      </c>
      <c r="BF108" s="5">
        <v>0.73699999999999999</v>
      </c>
      <c r="BG108" s="5">
        <v>0.17</v>
      </c>
      <c r="BH108" s="5">
        <v>1</v>
      </c>
      <c r="BI108" s="5">
        <v>0.57899999999999996</v>
      </c>
      <c r="BJ108" s="5">
        <v>0.129</v>
      </c>
      <c r="BK108" s="5">
        <v>0.22900000000000001</v>
      </c>
      <c r="BL108" s="5">
        <v>0.92900000000000005</v>
      </c>
      <c r="BM108" s="5">
        <v>0.17</v>
      </c>
      <c r="BN108" s="5">
        <v>1</v>
      </c>
      <c r="BO108" s="5">
        <v>0</v>
      </c>
      <c r="BP108" s="5">
        <v>1E-3</v>
      </c>
      <c r="BQ108" s="5">
        <v>9.1999999999999998E-2</v>
      </c>
      <c r="BR108" s="5">
        <v>0</v>
      </c>
      <c r="BS108" s="5">
        <v>1</v>
      </c>
      <c r="BT108" s="5">
        <v>0</v>
      </c>
      <c r="BU108" s="5">
        <v>1E-3</v>
      </c>
      <c r="BV108" s="5">
        <v>9.2999999999999999E-2</v>
      </c>
      <c r="BW108" s="5">
        <v>0.17</v>
      </c>
      <c r="BX108" s="5">
        <v>1</v>
      </c>
      <c r="BY108" s="5">
        <v>13.254</v>
      </c>
      <c r="BZ108" s="5">
        <v>0</v>
      </c>
      <c r="CA108" s="5">
        <v>13.254</v>
      </c>
      <c r="CB108" s="5">
        <v>0</v>
      </c>
      <c r="CC108" s="5">
        <v>83.248000000000005</v>
      </c>
      <c r="CD108" s="5">
        <v>7.95</v>
      </c>
      <c r="CE108" s="5">
        <v>1.5669999999999999</v>
      </c>
      <c r="CF108" s="5">
        <v>97.4</v>
      </c>
      <c r="CG108" s="5">
        <v>0.17</v>
      </c>
      <c r="CH108" s="5">
        <v>1</v>
      </c>
      <c r="CI108" s="5">
        <v>0</v>
      </c>
      <c r="CJ108" s="5">
        <v>0</v>
      </c>
      <c r="CK108" s="5">
        <v>0</v>
      </c>
      <c r="CL108" s="5">
        <v>0</v>
      </c>
      <c r="CM108" s="5">
        <v>0</v>
      </c>
      <c r="CN108" s="5">
        <v>0</v>
      </c>
      <c r="CO108" s="5">
        <v>0</v>
      </c>
      <c r="CP108" s="5">
        <v>0.78100000000000003</v>
      </c>
      <c r="CQ108" s="5">
        <v>1.3480000000000001</v>
      </c>
      <c r="CR108" s="5">
        <v>0</v>
      </c>
      <c r="CS108" s="5">
        <v>5.37</v>
      </c>
      <c r="CT108" s="5">
        <v>3.4660000000000002</v>
      </c>
      <c r="CU108" s="5">
        <v>16.492000000000001</v>
      </c>
    </row>
    <row r="109" spans="1:99" x14ac:dyDescent="0.25">
      <c r="A109" s="5" t="s">
        <v>2415</v>
      </c>
      <c r="B109" s="5" t="s">
        <v>1276</v>
      </c>
      <c r="C109" s="5" t="s">
        <v>1276</v>
      </c>
      <c r="D109" s="5" t="s">
        <v>1277</v>
      </c>
      <c r="E109" s="5">
        <v>2024</v>
      </c>
      <c r="F109" s="5">
        <v>0.17</v>
      </c>
      <c r="G109" s="5">
        <v>2.5529999999999999</v>
      </c>
      <c r="H109" s="5">
        <v>0.80700000000000005</v>
      </c>
      <c r="I109" s="5">
        <v>0.14299999999999999</v>
      </c>
      <c r="J109" s="5">
        <v>2.6960000000000002</v>
      </c>
      <c r="K109" s="5">
        <v>0</v>
      </c>
      <c r="L109" s="5">
        <v>1</v>
      </c>
      <c r="M109" s="5">
        <v>4.194</v>
      </c>
      <c r="N109" s="5">
        <v>2.42</v>
      </c>
      <c r="O109" s="5">
        <v>-1.583</v>
      </c>
      <c r="P109" s="5">
        <v>2.61</v>
      </c>
      <c r="Q109" s="5">
        <v>0</v>
      </c>
      <c r="R109" s="5">
        <v>0</v>
      </c>
      <c r="S109" s="5">
        <v>6.5860000000000003</v>
      </c>
      <c r="T109" s="5">
        <v>4.84</v>
      </c>
      <c r="U109" s="5">
        <v>0.153</v>
      </c>
      <c r="V109" s="5">
        <v>7.7060000000000004</v>
      </c>
      <c r="W109" s="5">
        <v>0.17</v>
      </c>
      <c r="X109" s="5">
        <v>1</v>
      </c>
      <c r="Y109" s="5">
        <v>15.707000000000001</v>
      </c>
      <c r="Z109" s="5">
        <v>1.9830000000000001</v>
      </c>
      <c r="AA109" s="5">
        <v>0.13800000000000001</v>
      </c>
      <c r="AB109" s="5">
        <v>15.846</v>
      </c>
      <c r="AC109" s="5">
        <v>0</v>
      </c>
      <c r="AD109" s="5">
        <v>1</v>
      </c>
      <c r="AE109" s="5">
        <v>15.707000000000001</v>
      </c>
      <c r="AF109" s="5">
        <v>3.4409999999999998</v>
      </c>
      <c r="AG109" s="5">
        <v>0.13800000000000001</v>
      </c>
      <c r="AH109" s="5">
        <v>15.846</v>
      </c>
      <c r="AI109" s="5">
        <v>0</v>
      </c>
      <c r="AJ109" s="5">
        <v>1</v>
      </c>
      <c r="AK109" s="5">
        <v>20.478999999999999</v>
      </c>
      <c r="AL109" s="5">
        <v>10.416</v>
      </c>
      <c r="AM109" s="5">
        <v>-6.9779999999999998</v>
      </c>
      <c r="AN109" s="5">
        <v>15.795999999999999</v>
      </c>
      <c r="AO109" s="5">
        <v>0</v>
      </c>
      <c r="AP109" s="5">
        <v>0</v>
      </c>
      <c r="AQ109" s="5">
        <v>0.72399999999999998</v>
      </c>
      <c r="AR109" s="5">
        <v>0.13200000000000001</v>
      </c>
      <c r="AS109" s="5">
        <v>0.48599999999999999</v>
      </c>
      <c r="AT109" s="5">
        <v>1.4159999999999999</v>
      </c>
      <c r="AU109" s="5">
        <v>0.17</v>
      </c>
      <c r="AV109" s="5">
        <v>1</v>
      </c>
      <c r="AW109" s="5">
        <v>0.75</v>
      </c>
      <c r="AX109" s="5">
        <v>0.13200000000000001</v>
      </c>
      <c r="AY109" s="5">
        <v>0.44800000000000001</v>
      </c>
      <c r="AZ109" s="5">
        <v>1.4019999999999999</v>
      </c>
      <c r="BA109" s="5">
        <v>0.17</v>
      </c>
      <c r="BB109" s="5">
        <v>1</v>
      </c>
      <c r="BC109" s="5">
        <v>0.51300000000000001</v>
      </c>
      <c r="BD109" s="5">
        <v>0.13200000000000001</v>
      </c>
      <c r="BE109" s="5">
        <v>8.7999999999999995E-2</v>
      </c>
      <c r="BF109" s="5">
        <v>0.70299999999999996</v>
      </c>
      <c r="BG109" s="5">
        <v>0.17</v>
      </c>
      <c r="BH109" s="5">
        <v>1</v>
      </c>
      <c r="BI109" s="5">
        <v>0.59099999999999997</v>
      </c>
      <c r="BJ109" s="5">
        <v>0.13200000000000001</v>
      </c>
      <c r="BK109" s="5">
        <v>0.23899999999999999</v>
      </c>
      <c r="BL109" s="5">
        <v>0.95</v>
      </c>
      <c r="BM109" s="5">
        <v>0.17</v>
      </c>
      <c r="BN109" s="5">
        <v>1</v>
      </c>
      <c r="BO109" s="5">
        <v>0</v>
      </c>
      <c r="BP109" s="5">
        <v>0</v>
      </c>
      <c r="BQ109" s="5">
        <v>9.6000000000000002E-2</v>
      </c>
      <c r="BR109" s="5">
        <v>0</v>
      </c>
      <c r="BS109" s="5">
        <v>1</v>
      </c>
      <c r="BT109" s="5">
        <v>0</v>
      </c>
      <c r="BU109" s="5">
        <v>1E-3</v>
      </c>
      <c r="BV109" s="5">
        <v>9.5000000000000001E-2</v>
      </c>
      <c r="BW109" s="5">
        <v>0.17</v>
      </c>
      <c r="BX109" s="5">
        <v>1</v>
      </c>
      <c r="BY109" s="5">
        <v>13.646000000000001</v>
      </c>
      <c r="BZ109" s="5">
        <v>0</v>
      </c>
      <c r="CA109" s="5">
        <v>13.646000000000001</v>
      </c>
      <c r="CB109" s="5">
        <v>0</v>
      </c>
      <c r="CC109" s="5">
        <v>82.587999999999994</v>
      </c>
      <c r="CD109" s="5">
        <v>7.95</v>
      </c>
      <c r="CE109" s="5">
        <v>1.9119999999999999</v>
      </c>
      <c r="CF109" s="5">
        <v>96.628</v>
      </c>
      <c r="CG109" s="5">
        <v>0.17</v>
      </c>
      <c r="CH109" s="5">
        <v>1</v>
      </c>
      <c r="CI109" s="5">
        <v>0</v>
      </c>
      <c r="CJ109" s="5">
        <v>0</v>
      </c>
      <c r="CK109" s="5">
        <v>0</v>
      </c>
      <c r="CL109" s="5">
        <v>0</v>
      </c>
      <c r="CM109" s="5">
        <v>0</v>
      </c>
      <c r="CN109" s="5">
        <v>0</v>
      </c>
      <c r="CO109" s="5">
        <v>0</v>
      </c>
      <c r="CP109" s="5">
        <v>0.78100000000000003</v>
      </c>
      <c r="CQ109" s="5">
        <v>1.387</v>
      </c>
      <c r="CR109" s="5">
        <v>0</v>
      </c>
      <c r="CS109" s="5">
        <v>5.5289999999999999</v>
      </c>
      <c r="CT109" s="5">
        <v>3.0270000000000001</v>
      </c>
      <c r="CU109" s="5">
        <v>13.942</v>
      </c>
    </row>
    <row r="110" spans="1:99" x14ac:dyDescent="0.25">
      <c r="A110" s="5" t="s">
        <v>2416</v>
      </c>
      <c r="B110" s="5" t="s">
        <v>1304</v>
      </c>
      <c r="C110" s="5" t="s">
        <v>1304</v>
      </c>
      <c r="D110" s="5" t="s">
        <v>1305</v>
      </c>
      <c r="E110" s="5">
        <v>2021</v>
      </c>
      <c r="F110" s="5">
        <v>0.12</v>
      </c>
      <c r="G110" s="5">
        <v>1.77</v>
      </c>
      <c r="H110" s="5">
        <v>0.57199999999999995</v>
      </c>
      <c r="I110" s="5">
        <v>0</v>
      </c>
      <c r="J110" s="5">
        <v>1.77</v>
      </c>
      <c r="K110" s="5">
        <v>0</v>
      </c>
      <c r="L110" s="5">
        <v>1</v>
      </c>
      <c r="M110" s="5">
        <v>2.9129999999999998</v>
      </c>
      <c r="N110" s="5">
        <v>1.7150000000000001</v>
      </c>
      <c r="O110" s="5">
        <v>0</v>
      </c>
      <c r="P110" s="5">
        <v>2.9129999999999998</v>
      </c>
      <c r="Q110" s="5">
        <v>0</v>
      </c>
      <c r="R110" s="5">
        <v>1</v>
      </c>
      <c r="S110" s="5">
        <v>4.6280000000000001</v>
      </c>
      <c r="T110" s="5">
        <v>3.43</v>
      </c>
      <c r="U110" s="5">
        <v>0</v>
      </c>
      <c r="V110" s="5">
        <v>5.2759999999999998</v>
      </c>
      <c r="W110" s="5">
        <v>0.14000000000000001</v>
      </c>
      <c r="X110" s="5">
        <v>1</v>
      </c>
      <c r="Y110" s="5">
        <v>14.663</v>
      </c>
      <c r="Z110" s="5">
        <v>1.982</v>
      </c>
      <c r="AA110" s="5">
        <v>0</v>
      </c>
      <c r="AB110" s="5">
        <v>14.663</v>
      </c>
      <c r="AC110" s="5">
        <v>0</v>
      </c>
      <c r="AD110" s="5">
        <v>1</v>
      </c>
      <c r="AE110" s="5">
        <v>15.805999999999999</v>
      </c>
      <c r="AF110" s="5">
        <v>3.6960000000000002</v>
      </c>
      <c r="AG110" s="5">
        <v>0</v>
      </c>
      <c r="AH110" s="5">
        <v>15.805999999999999</v>
      </c>
      <c r="AI110" s="5">
        <v>0</v>
      </c>
      <c r="AJ110" s="5">
        <v>1</v>
      </c>
      <c r="AK110" s="5">
        <v>22.666</v>
      </c>
      <c r="AL110" s="5">
        <v>12.071999999999999</v>
      </c>
      <c r="AM110" s="5">
        <v>0</v>
      </c>
      <c r="AN110" s="5">
        <v>25.838999999999999</v>
      </c>
      <c r="AO110" s="5">
        <v>0.14000000000000001</v>
      </c>
      <c r="AP110" s="5">
        <v>1</v>
      </c>
      <c r="AQ110" s="5">
        <v>0.61899999999999999</v>
      </c>
      <c r="AR110" s="5">
        <v>0.114</v>
      </c>
      <c r="AS110" s="5">
        <v>0.42399999999999999</v>
      </c>
      <c r="AT110" s="5">
        <v>1.1890000000000001</v>
      </c>
      <c r="AU110" s="5">
        <v>0.14000000000000001</v>
      </c>
      <c r="AV110" s="5">
        <v>1</v>
      </c>
      <c r="AW110" s="5">
        <v>0.59899999999999998</v>
      </c>
      <c r="AX110" s="5">
        <v>0.114</v>
      </c>
      <c r="AY110" s="5">
        <v>0.20599999999999999</v>
      </c>
      <c r="AZ110" s="5">
        <v>0.91800000000000004</v>
      </c>
      <c r="BA110" s="5">
        <v>0.14000000000000001</v>
      </c>
      <c r="BB110" s="5">
        <v>1</v>
      </c>
      <c r="BC110" s="5">
        <v>0.439</v>
      </c>
      <c r="BD110" s="5">
        <v>0.114</v>
      </c>
      <c r="BE110" s="5">
        <v>0.67900000000000005</v>
      </c>
      <c r="BF110" s="5">
        <v>1.1180000000000001</v>
      </c>
      <c r="BG110" s="5">
        <v>0</v>
      </c>
      <c r="BH110" s="5">
        <v>1</v>
      </c>
      <c r="BI110" s="5">
        <v>0.505</v>
      </c>
      <c r="BJ110" s="5">
        <v>0.114</v>
      </c>
      <c r="BK110" s="5">
        <v>0.192</v>
      </c>
      <c r="BL110" s="5">
        <v>0.79400000000000004</v>
      </c>
      <c r="BM110" s="5">
        <v>0.14000000000000001</v>
      </c>
      <c r="BN110" s="5">
        <v>1</v>
      </c>
      <c r="BO110" s="5">
        <v>0</v>
      </c>
      <c r="BP110" s="5">
        <v>0</v>
      </c>
      <c r="BQ110" s="5">
        <v>0.124</v>
      </c>
      <c r="BR110" s="5">
        <v>0</v>
      </c>
      <c r="BS110" s="5">
        <v>1</v>
      </c>
      <c r="BT110" s="5">
        <v>0</v>
      </c>
      <c r="BU110" s="5">
        <v>0</v>
      </c>
      <c r="BV110" s="5">
        <v>0.108</v>
      </c>
      <c r="BW110" s="5">
        <v>0.14000000000000001</v>
      </c>
      <c r="BX110" s="5">
        <v>1</v>
      </c>
      <c r="BY110" s="5">
        <v>11.787000000000001</v>
      </c>
      <c r="BZ110" s="5">
        <v>0</v>
      </c>
      <c r="CA110" s="5">
        <v>11.787000000000001</v>
      </c>
      <c r="CB110" s="5">
        <v>0</v>
      </c>
      <c r="CC110" s="5">
        <v>78.125</v>
      </c>
      <c r="CD110" s="5">
        <v>7.95</v>
      </c>
      <c r="CE110" s="5">
        <v>34.597000000000001</v>
      </c>
      <c r="CF110" s="5">
        <v>128.50299999999999</v>
      </c>
      <c r="CG110" s="5">
        <v>0.14000000000000001</v>
      </c>
      <c r="CH110" s="5">
        <v>1</v>
      </c>
      <c r="CI110" s="5">
        <v>0</v>
      </c>
      <c r="CJ110" s="5">
        <v>0</v>
      </c>
      <c r="CK110" s="5">
        <v>0</v>
      </c>
      <c r="CL110" s="5">
        <v>0</v>
      </c>
      <c r="CM110" s="5">
        <v>0</v>
      </c>
      <c r="CN110" s="5">
        <v>0</v>
      </c>
      <c r="CO110" s="5">
        <v>0</v>
      </c>
      <c r="CP110" s="5">
        <v>1</v>
      </c>
      <c r="CQ110" s="5">
        <v>1.198</v>
      </c>
      <c r="CR110" s="5">
        <v>0</v>
      </c>
      <c r="CS110" s="5">
        <v>1.643</v>
      </c>
      <c r="CT110" s="5">
        <v>4.7530000000000001</v>
      </c>
      <c r="CU110" s="5">
        <v>15.162000000000001</v>
      </c>
    </row>
    <row r="111" spans="1:99" x14ac:dyDescent="0.25">
      <c r="A111" s="5" t="s">
        <v>2417</v>
      </c>
      <c r="B111" s="5" t="s">
        <v>1304</v>
      </c>
      <c r="C111" s="5" t="s">
        <v>1304</v>
      </c>
      <c r="D111" s="5" t="s">
        <v>1305</v>
      </c>
      <c r="E111" s="5">
        <v>2022</v>
      </c>
      <c r="F111" s="5">
        <v>0.12</v>
      </c>
      <c r="G111" s="5">
        <v>1.911</v>
      </c>
      <c r="H111" s="5">
        <v>0.61699999999999999</v>
      </c>
      <c r="I111" s="5">
        <v>0</v>
      </c>
      <c r="J111" s="5">
        <v>1.911</v>
      </c>
      <c r="K111" s="5">
        <v>0</v>
      </c>
      <c r="L111" s="5">
        <v>1</v>
      </c>
      <c r="M111" s="5">
        <v>3.1459999999999999</v>
      </c>
      <c r="N111" s="5">
        <v>1.8520000000000001</v>
      </c>
      <c r="O111" s="5">
        <v>0</v>
      </c>
      <c r="P111" s="5">
        <v>3.1459999999999999</v>
      </c>
      <c r="Q111" s="5">
        <v>0</v>
      </c>
      <c r="R111" s="5">
        <v>1</v>
      </c>
      <c r="S111" s="5">
        <v>4.9980000000000002</v>
      </c>
      <c r="T111" s="5">
        <v>3.7040000000000002</v>
      </c>
      <c r="U111" s="5">
        <v>5.1999999999999998E-2</v>
      </c>
      <c r="V111" s="5">
        <v>5.6980000000000004</v>
      </c>
      <c r="W111" s="5">
        <v>0.14000000000000001</v>
      </c>
      <c r="X111" s="5">
        <v>1</v>
      </c>
      <c r="Y111" s="5">
        <v>30.513999999999999</v>
      </c>
      <c r="Z111" s="5">
        <v>4.1239999999999997</v>
      </c>
      <c r="AA111" s="5">
        <v>0</v>
      </c>
      <c r="AB111" s="5">
        <v>30.513999999999999</v>
      </c>
      <c r="AC111" s="5">
        <v>0</v>
      </c>
      <c r="AD111" s="5">
        <v>1</v>
      </c>
      <c r="AE111" s="5">
        <v>31.748000000000001</v>
      </c>
      <c r="AF111" s="5">
        <v>7.4240000000000004</v>
      </c>
      <c r="AG111" s="5">
        <v>0</v>
      </c>
      <c r="AH111" s="5">
        <v>31.748000000000001</v>
      </c>
      <c r="AI111" s="5">
        <v>0</v>
      </c>
      <c r="AJ111" s="5">
        <v>1</v>
      </c>
      <c r="AK111" s="5">
        <v>39.156999999999996</v>
      </c>
      <c r="AL111" s="5">
        <v>20.855</v>
      </c>
      <c r="AM111" s="5">
        <v>0.40600000000000003</v>
      </c>
      <c r="AN111" s="5">
        <v>44.637999999999998</v>
      </c>
      <c r="AO111" s="5">
        <v>0.14000000000000001</v>
      </c>
      <c r="AP111" s="5">
        <v>1</v>
      </c>
      <c r="AQ111" s="5">
        <v>0.86099999999999999</v>
      </c>
      <c r="AR111" s="5">
        <v>0.123</v>
      </c>
      <c r="AS111" s="5">
        <v>0.246</v>
      </c>
      <c r="AT111" s="5">
        <v>1.262</v>
      </c>
      <c r="AU111" s="5">
        <v>0.14000000000000001</v>
      </c>
      <c r="AV111" s="5">
        <v>1</v>
      </c>
      <c r="AW111" s="5">
        <v>0.98599999999999999</v>
      </c>
      <c r="AX111" s="5">
        <v>0.123</v>
      </c>
      <c r="AY111" s="5">
        <v>0.184</v>
      </c>
      <c r="AZ111" s="5">
        <v>1.3340000000000001</v>
      </c>
      <c r="BA111" s="5">
        <v>0.14000000000000001</v>
      </c>
      <c r="BB111" s="5">
        <v>1</v>
      </c>
      <c r="BC111" s="5">
        <v>0.59799999999999998</v>
      </c>
      <c r="BD111" s="5">
        <v>0.123</v>
      </c>
      <c r="BE111" s="5">
        <v>0.52900000000000003</v>
      </c>
      <c r="BF111" s="5">
        <v>1.127</v>
      </c>
      <c r="BG111" s="5">
        <v>0</v>
      </c>
      <c r="BH111" s="5">
        <v>1</v>
      </c>
      <c r="BI111" s="5">
        <v>0.61199999999999999</v>
      </c>
      <c r="BJ111" s="5">
        <v>0.123</v>
      </c>
      <c r="BK111" s="5">
        <v>0.375</v>
      </c>
      <c r="BL111" s="5">
        <v>1.125</v>
      </c>
      <c r="BM111" s="5">
        <v>0.14000000000000001</v>
      </c>
      <c r="BN111" s="5">
        <v>1</v>
      </c>
      <c r="BO111" s="5">
        <v>0</v>
      </c>
      <c r="BP111" s="5">
        <v>0</v>
      </c>
      <c r="BQ111" s="5">
        <v>0.11799999999999999</v>
      </c>
      <c r="BR111" s="5">
        <v>0</v>
      </c>
      <c r="BS111" s="5">
        <v>1</v>
      </c>
      <c r="BT111" s="5">
        <v>0</v>
      </c>
      <c r="BU111" s="5">
        <v>0</v>
      </c>
      <c r="BV111" s="5">
        <v>0.10299999999999999</v>
      </c>
      <c r="BW111" s="5">
        <v>0.14000000000000001</v>
      </c>
      <c r="BX111" s="5">
        <v>1</v>
      </c>
      <c r="BY111" s="5">
        <v>12.728999999999999</v>
      </c>
      <c r="BZ111" s="5">
        <v>0</v>
      </c>
      <c r="CA111" s="5">
        <v>12.728999999999999</v>
      </c>
      <c r="CB111" s="5">
        <v>0</v>
      </c>
      <c r="CC111" s="5">
        <v>97.9</v>
      </c>
      <c r="CD111" s="5">
        <v>7.95</v>
      </c>
      <c r="CE111" s="5">
        <v>59.54</v>
      </c>
      <c r="CF111" s="5">
        <v>179.48099999999999</v>
      </c>
      <c r="CG111" s="5">
        <v>0.14000000000000001</v>
      </c>
      <c r="CH111" s="5">
        <v>1</v>
      </c>
      <c r="CI111" s="5">
        <v>0</v>
      </c>
      <c r="CJ111" s="5">
        <v>0</v>
      </c>
      <c r="CK111" s="5">
        <v>0</v>
      </c>
      <c r="CL111" s="5">
        <v>0</v>
      </c>
      <c r="CM111" s="5">
        <v>0</v>
      </c>
      <c r="CN111" s="5">
        <v>0</v>
      </c>
      <c r="CO111" s="5">
        <v>0</v>
      </c>
      <c r="CP111" s="5">
        <v>1</v>
      </c>
      <c r="CQ111" s="5">
        <v>1.294</v>
      </c>
      <c r="CR111" s="5">
        <v>0</v>
      </c>
      <c r="CS111" s="5">
        <v>1.774</v>
      </c>
      <c r="CT111" s="5">
        <v>10.484999999999999</v>
      </c>
      <c r="CU111" s="5">
        <v>31.326000000000001</v>
      </c>
    </row>
    <row r="112" spans="1:99" x14ac:dyDescent="0.25">
      <c r="A112" s="5" t="s">
        <v>2418</v>
      </c>
      <c r="B112" s="5" t="s">
        <v>1304</v>
      </c>
      <c r="C112" s="5" t="s">
        <v>1304</v>
      </c>
      <c r="D112" s="5" t="s">
        <v>1305</v>
      </c>
      <c r="E112" s="5">
        <v>2023</v>
      </c>
      <c r="F112" s="5">
        <v>0.12</v>
      </c>
      <c r="G112" s="5">
        <v>1.99</v>
      </c>
      <c r="H112" s="5">
        <v>0.64300000000000002</v>
      </c>
      <c r="I112" s="5">
        <v>0</v>
      </c>
      <c r="J112" s="5">
        <v>1.99</v>
      </c>
      <c r="K112" s="5">
        <v>0</v>
      </c>
      <c r="L112" s="5">
        <v>1</v>
      </c>
      <c r="M112" s="5">
        <v>3.2759999999999998</v>
      </c>
      <c r="N112" s="5">
        <v>1.9279999999999999</v>
      </c>
      <c r="O112" s="5">
        <v>0</v>
      </c>
      <c r="P112" s="5">
        <v>3.2759999999999998</v>
      </c>
      <c r="Q112" s="5">
        <v>0</v>
      </c>
      <c r="R112" s="5">
        <v>1</v>
      </c>
      <c r="S112" s="5">
        <v>5.2050000000000001</v>
      </c>
      <c r="T112" s="5">
        <v>3.8570000000000002</v>
      </c>
      <c r="U112" s="5">
        <v>8.1000000000000003E-2</v>
      </c>
      <c r="V112" s="5">
        <v>5.9329999999999998</v>
      </c>
      <c r="W112" s="5">
        <v>0.14000000000000001</v>
      </c>
      <c r="X112" s="5">
        <v>1</v>
      </c>
      <c r="Y112" s="5">
        <v>12.039</v>
      </c>
      <c r="Z112" s="5">
        <v>1.627</v>
      </c>
      <c r="AA112" s="5">
        <v>0</v>
      </c>
      <c r="AB112" s="5">
        <v>12.039</v>
      </c>
      <c r="AC112" s="5">
        <v>0</v>
      </c>
      <c r="AD112" s="5">
        <v>1</v>
      </c>
      <c r="AE112" s="5">
        <v>13.324</v>
      </c>
      <c r="AF112" s="5">
        <v>3.1160000000000001</v>
      </c>
      <c r="AG112" s="5">
        <v>0</v>
      </c>
      <c r="AH112" s="5">
        <v>13.324</v>
      </c>
      <c r="AI112" s="5">
        <v>0</v>
      </c>
      <c r="AJ112" s="5">
        <v>1</v>
      </c>
      <c r="AK112" s="5">
        <v>21.038</v>
      </c>
      <c r="AL112" s="5">
        <v>11.205</v>
      </c>
      <c r="AM112" s="5">
        <v>0.32600000000000001</v>
      </c>
      <c r="AN112" s="5">
        <v>23.984000000000002</v>
      </c>
      <c r="AO112" s="5">
        <v>0.14000000000000001</v>
      </c>
      <c r="AP112" s="5">
        <v>1</v>
      </c>
      <c r="AQ112" s="5">
        <v>0.76</v>
      </c>
      <c r="AR112" s="5">
        <v>0.129</v>
      </c>
      <c r="AS112" s="5">
        <v>0.23100000000000001</v>
      </c>
      <c r="AT112" s="5">
        <v>1.1299999999999999</v>
      </c>
      <c r="AU112" s="5">
        <v>0.14000000000000001</v>
      </c>
      <c r="AV112" s="5">
        <v>1</v>
      </c>
      <c r="AW112" s="5">
        <v>0.81100000000000005</v>
      </c>
      <c r="AX112" s="5">
        <v>0.129</v>
      </c>
      <c r="AY112" s="5">
        <v>0.251</v>
      </c>
      <c r="AZ112" s="5">
        <v>1.2110000000000001</v>
      </c>
      <c r="BA112" s="5">
        <v>0.14000000000000001</v>
      </c>
      <c r="BB112" s="5">
        <v>1</v>
      </c>
      <c r="BC112" s="5">
        <v>0.53500000000000003</v>
      </c>
      <c r="BD112" s="5">
        <v>0.129</v>
      </c>
      <c r="BE112" s="5">
        <v>0.47399999999999998</v>
      </c>
      <c r="BF112" s="5">
        <v>1.0089999999999999</v>
      </c>
      <c r="BG112" s="5">
        <v>0</v>
      </c>
      <c r="BH112" s="5">
        <v>1</v>
      </c>
      <c r="BI112" s="5">
        <v>0.57899999999999996</v>
      </c>
      <c r="BJ112" s="5">
        <v>0.129</v>
      </c>
      <c r="BK112" s="5">
        <v>0.34499999999999997</v>
      </c>
      <c r="BL112" s="5">
        <v>1.0529999999999999</v>
      </c>
      <c r="BM112" s="5">
        <v>0.14000000000000001</v>
      </c>
      <c r="BN112" s="5">
        <v>1</v>
      </c>
      <c r="BO112" s="5">
        <v>0</v>
      </c>
      <c r="BP112" s="5">
        <v>0</v>
      </c>
      <c r="BQ112" s="5">
        <v>0.115</v>
      </c>
      <c r="BR112" s="5">
        <v>0</v>
      </c>
      <c r="BS112" s="5">
        <v>1</v>
      </c>
      <c r="BT112" s="5">
        <v>0</v>
      </c>
      <c r="BU112" s="5">
        <v>0</v>
      </c>
      <c r="BV112" s="5">
        <v>9.5000000000000001E-2</v>
      </c>
      <c r="BW112" s="5">
        <v>0.14000000000000001</v>
      </c>
      <c r="BX112" s="5">
        <v>1</v>
      </c>
      <c r="BY112" s="5">
        <v>13.254</v>
      </c>
      <c r="BZ112" s="5">
        <v>0</v>
      </c>
      <c r="CA112" s="5">
        <v>13.254</v>
      </c>
      <c r="CB112" s="5">
        <v>0</v>
      </c>
      <c r="CC112" s="5">
        <v>83.248000000000005</v>
      </c>
      <c r="CD112" s="5">
        <v>7.95</v>
      </c>
      <c r="CE112" s="5">
        <v>77.671999999999997</v>
      </c>
      <c r="CF112" s="5">
        <v>183.44800000000001</v>
      </c>
      <c r="CG112" s="5">
        <v>0.14000000000000001</v>
      </c>
      <c r="CH112" s="5">
        <v>1</v>
      </c>
      <c r="CI112" s="5">
        <v>0</v>
      </c>
      <c r="CJ112" s="5">
        <v>0</v>
      </c>
      <c r="CK112" s="5">
        <v>0</v>
      </c>
      <c r="CL112" s="5">
        <v>0</v>
      </c>
      <c r="CM112" s="5">
        <v>0</v>
      </c>
      <c r="CN112" s="5">
        <v>0</v>
      </c>
      <c r="CO112" s="5">
        <v>0</v>
      </c>
      <c r="CP112" s="5">
        <v>1</v>
      </c>
      <c r="CQ112" s="5">
        <v>1.3480000000000001</v>
      </c>
      <c r="CR112" s="5">
        <v>0</v>
      </c>
      <c r="CS112" s="5">
        <v>1.847</v>
      </c>
      <c r="CT112" s="5">
        <v>4.8609999999999998</v>
      </c>
      <c r="CU112" s="5">
        <v>11.622</v>
      </c>
    </row>
    <row r="113" spans="1:99" x14ac:dyDescent="0.25">
      <c r="A113" s="5" t="s">
        <v>2419</v>
      </c>
      <c r="B113" s="5" t="s">
        <v>1304</v>
      </c>
      <c r="C113" s="5" t="s">
        <v>1304</v>
      </c>
      <c r="D113" s="5" t="s">
        <v>1305</v>
      </c>
      <c r="E113" s="5">
        <v>2024</v>
      </c>
      <c r="F113" s="5">
        <v>0.12</v>
      </c>
      <c r="G113" s="5">
        <v>2.0489999999999999</v>
      </c>
      <c r="H113" s="5">
        <v>0.66200000000000003</v>
      </c>
      <c r="I113" s="5">
        <v>0</v>
      </c>
      <c r="J113" s="5">
        <v>2.0489999999999999</v>
      </c>
      <c r="K113" s="5">
        <v>0</v>
      </c>
      <c r="L113" s="5">
        <v>1</v>
      </c>
      <c r="M113" s="5">
        <v>3.3730000000000002</v>
      </c>
      <c r="N113" s="5">
        <v>1.9850000000000001</v>
      </c>
      <c r="O113" s="5">
        <v>0</v>
      </c>
      <c r="P113" s="5">
        <v>3.3730000000000002</v>
      </c>
      <c r="Q113" s="5">
        <v>0</v>
      </c>
      <c r="R113" s="5">
        <v>1</v>
      </c>
      <c r="S113" s="5">
        <v>5.3579999999999997</v>
      </c>
      <c r="T113" s="5">
        <v>3.9710000000000001</v>
      </c>
      <c r="U113" s="5">
        <v>0.10199999999999999</v>
      </c>
      <c r="V113" s="5">
        <v>6.1079999999999997</v>
      </c>
      <c r="W113" s="5">
        <v>0.14000000000000001</v>
      </c>
      <c r="X113" s="5">
        <v>1</v>
      </c>
      <c r="Y113" s="5">
        <v>10.757</v>
      </c>
      <c r="Z113" s="5">
        <v>1.454</v>
      </c>
      <c r="AA113" s="5">
        <v>0</v>
      </c>
      <c r="AB113" s="5">
        <v>10.757</v>
      </c>
      <c r="AC113" s="5">
        <v>0</v>
      </c>
      <c r="AD113" s="5">
        <v>1</v>
      </c>
      <c r="AE113" s="5">
        <v>12.08</v>
      </c>
      <c r="AF113" s="5">
        <v>2.8250000000000002</v>
      </c>
      <c r="AG113" s="5">
        <v>0</v>
      </c>
      <c r="AH113" s="5">
        <v>12.08</v>
      </c>
      <c r="AI113" s="5">
        <v>0</v>
      </c>
      <c r="AJ113" s="5">
        <v>1</v>
      </c>
      <c r="AK113" s="5">
        <v>20.021999999999998</v>
      </c>
      <c r="AL113" s="5">
        <v>10.664</v>
      </c>
      <c r="AM113" s="5">
        <v>0.38200000000000001</v>
      </c>
      <c r="AN113" s="5">
        <v>22.824999999999999</v>
      </c>
      <c r="AO113" s="5">
        <v>0.14000000000000001</v>
      </c>
      <c r="AP113" s="5">
        <v>1</v>
      </c>
      <c r="AQ113" s="5">
        <v>0.72399999999999998</v>
      </c>
      <c r="AR113" s="5">
        <v>0.13200000000000001</v>
      </c>
      <c r="AS113" s="5">
        <v>0.28999999999999998</v>
      </c>
      <c r="AT113" s="5">
        <v>1.1559999999999999</v>
      </c>
      <c r="AU113" s="5">
        <v>0.14000000000000001</v>
      </c>
      <c r="AV113" s="5">
        <v>1</v>
      </c>
      <c r="AW113" s="5">
        <v>0.75</v>
      </c>
      <c r="AX113" s="5">
        <v>0.13200000000000001</v>
      </c>
      <c r="AY113" s="5">
        <v>0.29399999999999998</v>
      </c>
      <c r="AZ113" s="5">
        <v>1.19</v>
      </c>
      <c r="BA113" s="5">
        <v>0.14000000000000001</v>
      </c>
      <c r="BB113" s="5">
        <v>1</v>
      </c>
      <c r="BC113" s="5">
        <v>0.51300000000000001</v>
      </c>
      <c r="BD113" s="5">
        <v>0.13200000000000001</v>
      </c>
      <c r="BE113" s="5">
        <v>0.45500000000000002</v>
      </c>
      <c r="BF113" s="5">
        <v>0.96799999999999997</v>
      </c>
      <c r="BG113" s="5">
        <v>0</v>
      </c>
      <c r="BH113" s="5">
        <v>1</v>
      </c>
      <c r="BI113" s="5">
        <v>0.59099999999999997</v>
      </c>
      <c r="BJ113" s="5">
        <v>0.13200000000000001</v>
      </c>
      <c r="BK113" s="5">
        <v>0.28599999999999998</v>
      </c>
      <c r="BL113" s="5">
        <v>1.0009999999999999</v>
      </c>
      <c r="BM113" s="5">
        <v>0.14000000000000001</v>
      </c>
      <c r="BN113" s="5">
        <v>1</v>
      </c>
      <c r="BO113" s="5">
        <v>0</v>
      </c>
      <c r="BP113" s="5">
        <v>0</v>
      </c>
      <c r="BQ113" s="5">
        <v>0.108</v>
      </c>
      <c r="BR113" s="5">
        <v>0</v>
      </c>
      <c r="BS113" s="5">
        <v>1</v>
      </c>
      <c r="BT113" s="5">
        <v>0</v>
      </c>
      <c r="BU113" s="5">
        <v>0</v>
      </c>
      <c r="BV113" s="5">
        <v>9.4E-2</v>
      </c>
      <c r="BW113" s="5">
        <v>0.14000000000000001</v>
      </c>
      <c r="BX113" s="5">
        <v>1</v>
      </c>
      <c r="BY113" s="5">
        <v>13.646000000000001</v>
      </c>
      <c r="BZ113" s="5">
        <v>0</v>
      </c>
      <c r="CA113" s="5">
        <v>13.646000000000001</v>
      </c>
      <c r="CB113" s="5">
        <v>0</v>
      </c>
      <c r="CC113" s="5">
        <v>82.587999999999994</v>
      </c>
      <c r="CD113" s="5">
        <v>7.95</v>
      </c>
      <c r="CE113" s="5">
        <v>77.649000000000001</v>
      </c>
      <c r="CF113" s="5">
        <v>182.67</v>
      </c>
      <c r="CG113" s="5">
        <v>0.14000000000000001</v>
      </c>
      <c r="CH113" s="5">
        <v>1</v>
      </c>
      <c r="CI113" s="5">
        <v>0</v>
      </c>
      <c r="CJ113" s="5">
        <v>0</v>
      </c>
      <c r="CK113" s="5">
        <v>0</v>
      </c>
      <c r="CL113" s="5">
        <v>0</v>
      </c>
      <c r="CM113" s="5">
        <v>0</v>
      </c>
      <c r="CN113" s="5">
        <v>0</v>
      </c>
      <c r="CO113" s="5">
        <v>0</v>
      </c>
      <c r="CP113" s="5">
        <v>1</v>
      </c>
      <c r="CQ113" s="5">
        <v>1.387</v>
      </c>
      <c r="CR113" s="5">
        <v>0</v>
      </c>
      <c r="CS113" s="5">
        <v>1.9019999999999999</v>
      </c>
      <c r="CT113" s="5">
        <v>4.2510000000000003</v>
      </c>
      <c r="CU113" s="5">
        <v>10.167999999999999</v>
      </c>
    </row>
    <row r="114" spans="1:99" x14ac:dyDescent="0.25">
      <c r="A114" s="5" t="s">
        <v>2420</v>
      </c>
      <c r="B114" s="5" t="s">
        <v>1292</v>
      </c>
      <c r="C114" s="5" t="s">
        <v>1292</v>
      </c>
      <c r="D114" s="5" t="s">
        <v>1293</v>
      </c>
      <c r="E114" s="5">
        <v>2021</v>
      </c>
      <c r="F114" s="5">
        <v>0.18</v>
      </c>
      <c r="G114" s="5">
        <v>4.3940000000000001</v>
      </c>
      <c r="H114" s="5">
        <v>0.96099999999999997</v>
      </c>
      <c r="I114" s="5">
        <v>0</v>
      </c>
      <c r="J114" s="5">
        <v>4.3940000000000001</v>
      </c>
      <c r="K114" s="5">
        <v>0</v>
      </c>
      <c r="L114" s="5">
        <v>1</v>
      </c>
      <c r="M114" s="5">
        <v>4.3940000000000001</v>
      </c>
      <c r="N114" s="5">
        <v>1.9910000000000001</v>
      </c>
      <c r="O114" s="5">
        <v>0</v>
      </c>
      <c r="P114" s="5">
        <v>4.3940000000000001</v>
      </c>
      <c r="Q114" s="5">
        <v>0</v>
      </c>
      <c r="R114" s="5">
        <v>1</v>
      </c>
      <c r="S114" s="5">
        <v>10.534000000000001</v>
      </c>
      <c r="T114" s="5">
        <v>6.33</v>
      </c>
      <c r="U114" s="5">
        <v>0</v>
      </c>
      <c r="V114" s="5">
        <v>12.43</v>
      </c>
      <c r="W114" s="5">
        <v>0.18</v>
      </c>
      <c r="X114" s="5">
        <v>1</v>
      </c>
      <c r="Y114" s="5">
        <v>12.137</v>
      </c>
      <c r="Z114" s="5">
        <v>1.341</v>
      </c>
      <c r="AA114" s="5">
        <v>-0.26800000000000002</v>
      </c>
      <c r="AB114" s="5">
        <v>11.869</v>
      </c>
      <c r="AC114" s="5">
        <v>0</v>
      </c>
      <c r="AD114" s="5">
        <v>1</v>
      </c>
      <c r="AE114" s="5">
        <v>11.869</v>
      </c>
      <c r="AF114" s="5">
        <v>2.3359999999999999</v>
      </c>
      <c r="AG114" s="5">
        <v>0</v>
      </c>
      <c r="AH114" s="5">
        <v>11.869</v>
      </c>
      <c r="AI114" s="5">
        <v>0</v>
      </c>
      <c r="AJ114" s="5">
        <v>1</v>
      </c>
      <c r="AK114" s="5">
        <v>32.753999999999998</v>
      </c>
      <c r="AL114" s="5">
        <v>16.076000000000001</v>
      </c>
      <c r="AM114" s="5">
        <v>0</v>
      </c>
      <c r="AN114" s="5">
        <v>32.753999999999998</v>
      </c>
      <c r="AO114" s="5">
        <v>0</v>
      </c>
      <c r="AP114" s="5">
        <v>1</v>
      </c>
      <c r="AQ114" s="5">
        <v>0.64900000000000002</v>
      </c>
      <c r="AR114" s="5">
        <v>0.114</v>
      </c>
      <c r="AS114" s="5">
        <v>0.20799999999999999</v>
      </c>
      <c r="AT114" s="5">
        <v>1.0720000000000001</v>
      </c>
      <c r="AU114" s="5">
        <v>0.25</v>
      </c>
      <c r="AV114" s="5">
        <v>1</v>
      </c>
      <c r="AW114" s="5">
        <v>0.57699999999999996</v>
      </c>
      <c r="AX114" s="5">
        <v>0.114</v>
      </c>
      <c r="AY114" s="5">
        <v>0.17399999999999999</v>
      </c>
      <c r="AZ114" s="5">
        <v>0.84099999999999997</v>
      </c>
      <c r="BA114" s="5">
        <v>0.12</v>
      </c>
      <c r="BB114" s="5">
        <v>1</v>
      </c>
      <c r="BC114" s="5">
        <v>0.45800000000000002</v>
      </c>
      <c r="BD114" s="5">
        <v>0.114</v>
      </c>
      <c r="BE114" s="5">
        <v>0.16500000000000001</v>
      </c>
      <c r="BF114" s="5">
        <v>0.69799999999999995</v>
      </c>
      <c r="BG114" s="5">
        <v>0.12</v>
      </c>
      <c r="BH114" s="5">
        <v>1</v>
      </c>
      <c r="BI114" s="5">
        <v>0.49099999999999999</v>
      </c>
      <c r="BJ114" s="5">
        <v>0.114</v>
      </c>
      <c r="BK114" s="5">
        <v>-6.0999999999999999E-2</v>
      </c>
      <c r="BL114" s="5">
        <v>0.53800000000000003</v>
      </c>
      <c r="BM114" s="5">
        <v>0.25</v>
      </c>
      <c r="BN114" s="5">
        <v>1</v>
      </c>
      <c r="BO114" s="5">
        <v>0</v>
      </c>
      <c r="BP114" s="5">
        <v>7.0000000000000001E-3</v>
      </c>
      <c r="BQ114" s="5">
        <v>0.14299999999999999</v>
      </c>
      <c r="BR114" s="5">
        <v>0</v>
      </c>
      <c r="BS114" s="5">
        <v>1</v>
      </c>
      <c r="BT114" s="5">
        <v>0</v>
      </c>
      <c r="BU114" s="5">
        <v>2.8000000000000001E-2</v>
      </c>
      <c r="BV114" s="5">
        <v>0.16200000000000001</v>
      </c>
      <c r="BW114" s="5">
        <v>0</v>
      </c>
      <c r="BX114" s="5">
        <v>0.66700000000000004</v>
      </c>
      <c r="BY114" s="5">
        <v>24.815999999999999</v>
      </c>
      <c r="BZ114" s="5">
        <v>0</v>
      </c>
      <c r="CA114" s="5">
        <v>24.815999999999999</v>
      </c>
      <c r="CB114" s="5">
        <v>0</v>
      </c>
      <c r="CC114" s="5">
        <v>78.125</v>
      </c>
      <c r="CD114" s="5">
        <v>7.95</v>
      </c>
      <c r="CE114" s="5">
        <v>-3.1749999999999998</v>
      </c>
      <c r="CF114" s="5">
        <v>88.44</v>
      </c>
      <c r="CG114" s="5">
        <v>0.18</v>
      </c>
      <c r="CH114" s="5">
        <v>1</v>
      </c>
      <c r="CI114" s="5">
        <v>0</v>
      </c>
      <c r="CJ114" s="5">
        <v>0</v>
      </c>
      <c r="CK114" s="5">
        <v>0</v>
      </c>
      <c r="CL114" s="5">
        <v>0</v>
      </c>
      <c r="CM114" s="5">
        <v>0</v>
      </c>
      <c r="CN114" s="5">
        <v>0.22500000000000001</v>
      </c>
      <c r="CO114" s="5">
        <v>1.629</v>
      </c>
      <c r="CP114" s="5">
        <v>0</v>
      </c>
      <c r="CQ114" s="5">
        <v>1.198</v>
      </c>
      <c r="CR114" s="5">
        <v>0</v>
      </c>
      <c r="CS114" s="5">
        <v>5.226</v>
      </c>
      <c r="CT114" s="5">
        <v>4.7530000000000001</v>
      </c>
      <c r="CU114" s="5">
        <v>11.128</v>
      </c>
    </row>
    <row r="115" spans="1:99" x14ac:dyDescent="0.25">
      <c r="A115" s="5" t="s">
        <v>2421</v>
      </c>
      <c r="B115" s="5" t="s">
        <v>1292</v>
      </c>
      <c r="C115" s="5" t="s">
        <v>1292</v>
      </c>
      <c r="D115" s="5" t="s">
        <v>1293</v>
      </c>
      <c r="E115" s="5">
        <v>2022</v>
      </c>
      <c r="F115" s="5">
        <v>0.17</v>
      </c>
      <c r="G115" s="5">
        <v>10.205</v>
      </c>
      <c r="H115" s="5">
        <v>1.585</v>
      </c>
      <c r="I115" s="5">
        <v>0</v>
      </c>
      <c r="J115" s="5">
        <v>10.205</v>
      </c>
      <c r="K115" s="5">
        <v>0</v>
      </c>
      <c r="L115" s="5">
        <v>1</v>
      </c>
      <c r="M115" s="5">
        <v>10.205</v>
      </c>
      <c r="N115" s="5">
        <v>4.2140000000000004</v>
      </c>
      <c r="O115" s="5">
        <v>0</v>
      </c>
      <c r="P115" s="5">
        <v>10.205</v>
      </c>
      <c r="Q115" s="5">
        <v>0</v>
      </c>
      <c r="R115" s="5">
        <v>1</v>
      </c>
      <c r="S115" s="5">
        <v>15.819000000000001</v>
      </c>
      <c r="T115" s="5">
        <v>6.8120000000000003</v>
      </c>
      <c r="U115" s="5">
        <v>0.19900000000000001</v>
      </c>
      <c r="V115" s="5">
        <v>18.507999999999999</v>
      </c>
      <c r="W115" s="5">
        <v>0.17</v>
      </c>
      <c r="X115" s="5">
        <v>1</v>
      </c>
      <c r="Y115" s="5">
        <v>17.263000000000002</v>
      </c>
      <c r="Z115" s="5">
        <v>1.8109999999999999</v>
      </c>
      <c r="AA115" s="5">
        <v>-0.27700000000000002</v>
      </c>
      <c r="AB115" s="5">
        <v>16.986000000000001</v>
      </c>
      <c r="AC115" s="5">
        <v>0</v>
      </c>
      <c r="AD115" s="5">
        <v>1</v>
      </c>
      <c r="AE115" s="5">
        <v>16.986000000000001</v>
      </c>
      <c r="AF115" s="5">
        <v>3.149</v>
      </c>
      <c r="AG115" s="5">
        <v>0</v>
      </c>
      <c r="AH115" s="5">
        <v>16.986000000000001</v>
      </c>
      <c r="AI115" s="5">
        <v>0</v>
      </c>
      <c r="AJ115" s="5">
        <v>1</v>
      </c>
      <c r="AK115" s="5">
        <v>46.271999999999998</v>
      </c>
      <c r="AL115" s="5">
        <v>22.097000000000001</v>
      </c>
      <c r="AM115" s="5">
        <v>0</v>
      </c>
      <c r="AN115" s="5">
        <v>46.271999999999998</v>
      </c>
      <c r="AO115" s="5">
        <v>0</v>
      </c>
      <c r="AP115" s="5">
        <v>1</v>
      </c>
      <c r="AQ115" s="5">
        <v>0.89600000000000002</v>
      </c>
      <c r="AR115" s="5">
        <v>0.123</v>
      </c>
      <c r="AS115" s="5">
        <v>5.5E-2</v>
      </c>
      <c r="AT115" s="5">
        <v>1.1890000000000001</v>
      </c>
      <c r="AU115" s="5">
        <v>0.25</v>
      </c>
      <c r="AV115" s="5">
        <v>1</v>
      </c>
      <c r="AW115" s="5">
        <v>0.89</v>
      </c>
      <c r="AX115" s="5">
        <v>0.123</v>
      </c>
      <c r="AY115" s="5">
        <v>0.24299999999999999</v>
      </c>
      <c r="AZ115" s="5">
        <v>1.27</v>
      </c>
      <c r="BA115" s="5">
        <v>0.12</v>
      </c>
      <c r="BB115" s="5">
        <v>1</v>
      </c>
      <c r="BC115" s="5">
        <v>0.62</v>
      </c>
      <c r="BD115" s="5">
        <v>0.123</v>
      </c>
      <c r="BE115" s="5">
        <v>0.17100000000000001</v>
      </c>
      <c r="BF115" s="5">
        <v>0.88700000000000001</v>
      </c>
      <c r="BG115" s="5">
        <v>0.12</v>
      </c>
      <c r="BH115" s="5">
        <v>1</v>
      </c>
      <c r="BI115" s="5">
        <v>0.60799999999999998</v>
      </c>
      <c r="BJ115" s="5">
        <v>0.123</v>
      </c>
      <c r="BK115" s="5">
        <v>0.14299999999999999</v>
      </c>
      <c r="BL115" s="5">
        <v>0.93799999999999994</v>
      </c>
      <c r="BM115" s="5">
        <v>0.25</v>
      </c>
      <c r="BN115" s="5">
        <v>1</v>
      </c>
      <c r="BO115" s="5">
        <v>0</v>
      </c>
      <c r="BP115" s="5">
        <v>6.0000000000000001E-3</v>
      </c>
      <c r="BQ115" s="5">
        <v>0.151</v>
      </c>
      <c r="BR115" s="5">
        <v>0</v>
      </c>
      <c r="BS115" s="5">
        <v>1</v>
      </c>
      <c r="BT115" s="5">
        <v>0</v>
      </c>
      <c r="BU115" s="5">
        <v>2.1999999999999999E-2</v>
      </c>
      <c r="BV115" s="5">
        <v>0.16600000000000001</v>
      </c>
      <c r="BW115" s="5">
        <v>0</v>
      </c>
      <c r="BX115" s="5">
        <v>0.66700000000000004</v>
      </c>
      <c r="BY115" s="5">
        <v>26.8</v>
      </c>
      <c r="BZ115" s="5">
        <v>0</v>
      </c>
      <c r="CA115" s="5">
        <v>26.8</v>
      </c>
      <c r="CB115" s="5">
        <v>0</v>
      </c>
      <c r="CC115" s="5">
        <v>97.9</v>
      </c>
      <c r="CD115" s="5">
        <v>7.95</v>
      </c>
      <c r="CE115" s="5">
        <v>15.82</v>
      </c>
      <c r="CF115" s="5">
        <v>133.053</v>
      </c>
      <c r="CG115" s="5">
        <v>0.17</v>
      </c>
      <c r="CH115" s="5">
        <v>1</v>
      </c>
      <c r="CI115" s="5">
        <v>0</v>
      </c>
      <c r="CJ115" s="5">
        <v>0</v>
      </c>
      <c r="CK115" s="5">
        <v>0</v>
      </c>
      <c r="CL115" s="5">
        <v>0</v>
      </c>
      <c r="CM115" s="5">
        <v>0</v>
      </c>
      <c r="CN115" s="5">
        <v>0.22700000000000001</v>
      </c>
      <c r="CO115" s="5">
        <v>1.8169999999999999</v>
      </c>
      <c r="CP115" s="5">
        <v>0</v>
      </c>
      <c r="CQ115" s="5">
        <v>1.294</v>
      </c>
      <c r="CR115" s="5">
        <v>0</v>
      </c>
      <c r="CS115" s="5">
        <v>5.6440000000000001</v>
      </c>
      <c r="CT115" s="5">
        <v>10.484999999999999</v>
      </c>
      <c r="CU115" s="5">
        <v>20.306000000000001</v>
      </c>
    </row>
    <row r="116" spans="1:99" x14ac:dyDescent="0.25">
      <c r="A116" s="5" t="s">
        <v>2422</v>
      </c>
      <c r="B116" s="5" t="s">
        <v>1292</v>
      </c>
      <c r="C116" s="5" t="s">
        <v>1292</v>
      </c>
      <c r="D116" s="5" t="s">
        <v>1293</v>
      </c>
      <c r="E116" s="5">
        <v>2023</v>
      </c>
      <c r="F116" s="5">
        <v>0.17</v>
      </c>
      <c r="G116" s="5">
        <v>7.6619999999999999</v>
      </c>
      <c r="H116" s="5">
        <v>1.7450000000000001</v>
      </c>
      <c r="I116" s="5">
        <v>0</v>
      </c>
      <c r="J116" s="5">
        <v>7.6619999999999999</v>
      </c>
      <c r="K116" s="5">
        <v>0</v>
      </c>
      <c r="L116" s="5">
        <v>1</v>
      </c>
      <c r="M116" s="5">
        <v>7.6619999999999999</v>
      </c>
      <c r="N116" s="5">
        <v>3.8</v>
      </c>
      <c r="O116" s="5">
        <v>0</v>
      </c>
      <c r="P116" s="5">
        <v>7.6619999999999999</v>
      </c>
      <c r="Q116" s="5">
        <v>0</v>
      </c>
      <c r="R116" s="5">
        <v>1</v>
      </c>
      <c r="S116" s="5">
        <v>11.366</v>
      </c>
      <c r="T116" s="5">
        <v>7.0810000000000004</v>
      </c>
      <c r="U116" s="5">
        <v>0.214</v>
      </c>
      <c r="V116" s="5">
        <v>13.298999999999999</v>
      </c>
      <c r="W116" s="5">
        <v>0.17</v>
      </c>
      <c r="X116" s="5">
        <v>1</v>
      </c>
      <c r="Y116" s="5">
        <v>20.672999999999998</v>
      </c>
      <c r="Z116" s="5">
        <v>2.3159999999999998</v>
      </c>
      <c r="AA116" s="5">
        <v>-0.28599999999999998</v>
      </c>
      <c r="AB116" s="5">
        <v>20.387</v>
      </c>
      <c r="AC116" s="5">
        <v>0</v>
      </c>
      <c r="AD116" s="5">
        <v>1</v>
      </c>
      <c r="AE116" s="5">
        <v>20.387</v>
      </c>
      <c r="AF116" s="5">
        <v>4.0599999999999996</v>
      </c>
      <c r="AG116" s="5">
        <v>0</v>
      </c>
      <c r="AH116" s="5">
        <v>20.387</v>
      </c>
      <c r="AI116" s="5">
        <v>0</v>
      </c>
      <c r="AJ116" s="5">
        <v>1</v>
      </c>
      <c r="AK116" s="5">
        <v>50.232999999999997</v>
      </c>
      <c r="AL116" s="5">
        <v>24.884</v>
      </c>
      <c r="AM116" s="5">
        <v>0</v>
      </c>
      <c r="AN116" s="5">
        <v>50.232999999999997</v>
      </c>
      <c r="AO116" s="5">
        <v>0</v>
      </c>
      <c r="AP116" s="5">
        <v>1</v>
      </c>
      <c r="AQ116" s="5">
        <v>0.79100000000000004</v>
      </c>
      <c r="AR116" s="5">
        <v>0.129</v>
      </c>
      <c r="AS116" s="5">
        <v>9.1999999999999998E-2</v>
      </c>
      <c r="AT116" s="5">
        <v>1.1040000000000001</v>
      </c>
      <c r="AU116" s="5">
        <v>0.25</v>
      </c>
      <c r="AV116" s="5">
        <v>1</v>
      </c>
      <c r="AW116" s="5">
        <v>0.61799999999999999</v>
      </c>
      <c r="AX116" s="5">
        <v>0.129</v>
      </c>
      <c r="AY116" s="5">
        <v>0.41</v>
      </c>
      <c r="AZ116" s="5">
        <v>1.1519999999999999</v>
      </c>
      <c r="BA116" s="5">
        <v>0.12</v>
      </c>
      <c r="BB116" s="5">
        <v>1</v>
      </c>
      <c r="BC116" s="5">
        <v>0.55400000000000005</v>
      </c>
      <c r="BD116" s="5">
        <v>0.129</v>
      </c>
      <c r="BE116" s="5">
        <v>0.20899999999999999</v>
      </c>
      <c r="BF116" s="5">
        <v>0.85499999999999998</v>
      </c>
      <c r="BG116" s="5">
        <v>0.12</v>
      </c>
      <c r="BH116" s="5">
        <v>1</v>
      </c>
      <c r="BI116" s="5">
        <v>0.55700000000000005</v>
      </c>
      <c r="BJ116" s="5">
        <v>0.129</v>
      </c>
      <c r="BK116" s="5">
        <v>6.5000000000000002E-2</v>
      </c>
      <c r="BL116" s="5">
        <v>0.77800000000000002</v>
      </c>
      <c r="BM116" s="5">
        <v>0.25</v>
      </c>
      <c r="BN116" s="5">
        <v>1</v>
      </c>
      <c r="BO116" s="5">
        <v>0</v>
      </c>
      <c r="BP116" s="5">
        <v>5.0000000000000001E-3</v>
      </c>
      <c r="BQ116" s="5">
        <v>0.151</v>
      </c>
      <c r="BR116" s="5">
        <v>0</v>
      </c>
      <c r="BS116" s="5">
        <v>1</v>
      </c>
      <c r="BT116" s="5">
        <v>0</v>
      </c>
      <c r="BU116" s="5">
        <v>0.02</v>
      </c>
      <c r="BV116" s="5">
        <v>0.16600000000000001</v>
      </c>
      <c r="BW116" s="5">
        <v>0</v>
      </c>
      <c r="BX116" s="5">
        <v>0.66700000000000004</v>
      </c>
      <c r="BY116" s="5">
        <v>27.905999999999999</v>
      </c>
      <c r="BZ116" s="5">
        <v>0</v>
      </c>
      <c r="CA116" s="5">
        <v>27.905999999999999</v>
      </c>
      <c r="CB116" s="5">
        <v>0</v>
      </c>
      <c r="CC116" s="5">
        <v>83.248000000000005</v>
      </c>
      <c r="CD116" s="5">
        <v>7.95</v>
      </c>
      <c r="CE116" s="5">
        <v>17.463000000000001</v>
      </c>
      <c r="CF116" s="5">
        <v>117.83199999999999</v>
      </c>
      <c r="CG116" s="5">
        <v>0.17</v>
      </c>
      <c r="CH116" s="5">
        <v>1</v>
      </c>
      <c r="CI116" s="5">
        <v>0</v>
      </c>
      <c r="CJ116" s="5">
        <v>0</v>
      </c>
      <c r="CK116" s="5">
        <v>0</v>
      </c>
      <c r="CL116" s="5">
        <v>0</v>
      </c>
      <c r="CM116" s="5">
        <v>0</v>
      </c>
      <c r="CN116" s="5">
        <v>0.23400000000000001</v>
      </c>
      <c r="CO116" s="5">
        <v>2.0819999999999999</v>
      </c>
      <c r="CP116" s="5">
        <v>0</v>
      </c>
      <c r="CQ116" s="5">
        <v>1.3480000000000001</v>
      </c>
      <c r="CR116" s="5">
        <v>0</v>
      </c>
      <c r="CS116" s="5">
        <v>5.8769999999999998</v>
      </c>
      <c r="CT116" s="5">
        <v>4.8609999999999998</v>
      </c>
      <c r="CU116" s="5">
        <v>9.6750000000000007</v>
      </c>
    </row>
    <row r="117" spans="1:99" x14ac:dyDescent="0.25">
      <c r="A117" s="5" t="s">
        <v>2423</v>
      </c>
      <c r="B117" s="5" t="s">
        <v>1292</v>
      </c>
      <c r="C117" s="5" t="s">
        <v>1292</v>
      </c>
      <c r="D117" s="5" t="s">
        <v>1293</v>
      </c>
      <c r="E117" s="5">
        <v>2024</v>
      </c>
      <c r="F117" s="5">
        <v>0.17</v>
      </c>
      <c r="G117" s="5">
        <v>6.2220000000000004</v>
      </c>
      <c r="H117" s="5">
        <v>1.5760000000000001</v>
      </c>
      <c r="I117" s="5">
        <v>0</v>
      </c>
      <c r="J117" s="5">
        <v>6.2220000000000004</v>
      </c>
      <c r="K117" s="5">
        <v>0</v>
      </c>
      <c r="L117" s="5">
        <v>1</v>
      </c>
      <c r="M117" s="5">
        <v>6.2220000000000004</v>
      </c>
      <c r="N117" s="5">
        <v>3.3889999999999998</v>
      </c>
      <c r="O117" s="5">
        <v>0</v>
      </c>
      <c r="P117" s="5">
        <v>6.2220000000000004</v>
      </c>
      <c r="Q117" s="5">
        <v>0</v>
      </c>
      <c r="R117" s="5">
        <v>1</v>
      </c>
      <c r="S117" s="5">
        <v>11.071999999999999</v>
      </c>
      <c r="T117" s="5">
        <v>7.29</v>
      </c>
      <c r="U117" s="5">
        <v>0.25600000000000001</v>
      </c>
      <c r="V117" s="5">
        <v>12.954000000000001</v>
      </c>
      <c r="W117" s="5">
        <v>0.17</v>
      </c>
      <c r="X117" s="5">
        <v>1</v>
      </c>
      <c r="Y117" s="5">
        <v>17.661000000000001</v>
      </c>
      <c r="Z117" s="5">
        <v>2.23</v>
      </c>
      <c r="AA117" s="5">
        <v>-0.29499999999999998</v>
      </c>
      <c r="AB117" s="5">
        <v>17.367000000000001</v>
      </c>
      <c r="AC117" s="5">
        <v>0</v>
      </c>
      <c r="AD117" s="5">
        <v>1</v>
      </c>
      <c r="AE117" s="5">
        <v>17.367000000000001</v>
      </c>
      <c r="AF117" s="5">
        <v>3.8039999999999998</v>
      </c>
      <c r="AG117" s="5">
        <v>0</v>
      </c>
      <c r="AH117" s="5">
        <v>17.367000000000001</v>
      </c>
      <c r="AI117" s="5">
        <v>0</v>
      </c>
      <c r="AJ117" s="5">
        <v>1</v>
      </c>
      <c r="AK117" s="5">
        <v>45.956000000000003</v>
      </c>
      <c r="AL117" s="5">
        <v>23.373999999999999</v>
      </c>
      <c r="AM117" s="5">
        <v>0</v>
      </c>
      <c r="AN117" s="5">
        <v>45.956000000000003</v>
      </c>
      <c r="AO117" s="5">
        <v>0</v>
      </c>
      <c r="AP117" s="5">
        <v>1</v>
      </c>
      <c r="AQ117" s="5">
        <v>0.75600000000000001</v>
      </c>
      <c r="AR117" s="5">
        <v>0.13200000000000001</v>
      </c>
      <c r="AS117" s="5">
        <v>0.126</v>
      </c>
      <c r="AT117" s="5">
        <v>1.103</v>
      </c>
      <c r="AU117" s="5">
        <v>0.25</v>
      </c>
      <c r="AV117" s="5">
        <v>1</v>
      </c>
      <c r="AW117" s="5">
        <v>0.65500000000000003</v>
      </c>
      <c r="AX117" s="5">
        <v>0.13200000000000001</v>
      </c>
      <c r="AY117" s="5">
        <v>0.32800000000000001</v>
      </c>
      <c r="AZ117" s="5">
        <v>1.1020000000000001</v>
      </c>
      <c r="BA117" s="5">
        <v>0.12</v>
      </c>
      <c r="BB117" s="5">
        <v>1</v>
      </c>
      <c r="BC117" s="5">
        <v>0.53400000000000003</v>
      </c>
      <c r="BD117" s="5">
        <v>0.13200000000000001</v>
      </c>
      <c r="BE117" s="5">
        <v>0.17399999999999999</v>
      </c>
      <c r="BF117" s="5">
        <v>0.79200000000000004</v>
      </c>
      <c r="BG117" s="5">
        <v>0.12</v>
      </c>
      <c r="BH117" s="5">
        <v>1</v>
      </c>
      <c r="BI117" s="5">
        <v>0.56799999999999995</v>
      </c>
      <c r="BJ117" s="5">
        <v>0.13200000000000001</v>
      </c>
      <c r="BK117" s="5">
        <v>0.09</v>
      </c>
      <c r="BL117" s="5">
        <v>0.79600000000000004</v>
      </c>
      <c r="BM117" s="5">
        <v>0.25</v>
      </c>
      <c r="BN117" s="5">
        <v>1</v>
      </c>
      <c r="BO117" s="5">
        <v>0</v>
      </c>
      <c r="BP117" s="5">
        <v>5.0000000000000001E-3</v>
      </c>
      <c r="BQ117" s="5">
        <v>0.13300000000000001</v>
      </c>
      <c r="BR117" s="5">
        <v>0</v>
      </c>
      <c r="BS117" s="5">
        <v>1</v>
      </c>
      <c r="BT117" s="5">
        <v>0</v>
      </c>
      <c r="BU117" s="5">
        <v>0.02</v>
      </c>
      <c r="BV117" s="5">
        <v>0.16</v>
      </c>
      <c r="BW117" s="5">
        <v>0</v>
      </c>
      <c r="BX117" s="5">
        <v>0.66700000000000004</v>
      </c>
      <c r="BY117" s="5">
        <v>28.73</v>
      </c>
      <c r="BZ117" s="5">
        <v>0</v>
      </c>
      <c r="CA117" s="5">
        <v>28.73</v>
      </c>
      <c r="CB117" s="5">
        <v>0</v>
      </c>
      <c r="CC117" s="5">
        <v>82.587999999999994</v>
      </c>
      <c r="CD117" s="5">
        <v>7.95</v>
      </c>
      <c r="CE117" s="5">
        <v>21.376000000000001</v>
      </c>
      <c r="CF117" s="5">
        <v>118.88500000000001</v>
      </c>
      <c r="CG117" s="5">
        <v>0.17</v>
      </c>
      <c r="CH117" s="5">
        <v>1</v>
      </c>
      <c r="CI117" s="5">
        <v>0</v>
      </c>
      <c r="CJ117" s="5">
        <v>0</v>
      </c>
      <c r="CK117" s="5">
        <v>0</v>
      </c>
      <c r="CL117" s="5">
        <v>0</v>
      </c>
      <c r="CM117" s="5">
        <v>0</v>
      </c>
      <c r="CN117" s="5">
        <v>0.22900000000000001</v>
      </c>
      <c r="CO117" s="5">
        <v>2.2440000000000002</v>
      </c>
      <c r="CP117" s="5">
        <v>0</v>
      </c>
      <c r="CQ117" s="5">
        <v>1.387</v>
      </c>
      <c r="CR117" s="5">
        <v>0</v>
      </c>
      <c r="CS117" s="5">
        <v>6.05</v>
      </c>
      <c r="CT117" s="5">
        <v>4.2510000000000003</v>
      </c>
      <c r="CU117" s="5">
        <v>9.2780000000000005</v>
      </c>
    </row>
    <row r="118" spans="1:99" x14ac:dyDescent="0.25">
      <c r="A118" s="5" t="s">
        <v>2424</v>
      </c>
      <c r="B118" s="5" t="s">
        <v>1839</v>
      </c>
      <c r="C118" s="5" t="s">
        <v>1839</v>
      </c>
      <c r="D118" s="5" t="s">
        <v>1840</v>
      </c>
      <c r="E118" s="5">
        <v>2021</v>
      </c>
      <c r="F118" s="5">
        <v>0.21</v>
      </c>
      <c r="G118" s="5">
        <v>5.8970000000000002</v>
      </c>
      <c r="H118" s="5">
        <v>1.143</v>
      </c>
      <c r="I118" s="5">
        <v>0</v>
      </c>
      <c r="J118" s="5">
        <v>5.8970000000000002</v>
      </c>
      <c r="K118" s="5">
        <v>0</v>
      </c>
      <c r="L118" s="5">
        <v>1</v>
      </c>
      <c r="M118" s="5">
        <v>7.9640000000000004</v>
      </c>
      <c r="N118" s="5">
        <v>3.43</v>
      </c>
      <c r="O118" s="5">
        <v>0</v>
      </c>
      <c r="P118" s="5">
        <v>7.9640000000000004</v>
      </c>
      <c r="Q118" s="5">
        <v>0</v>
      </c>
      <c r="R118" s="5">
        <v>1</v>
      </c>
      <c r="S118" s="5">
        <v>11.613</v>
      </c>
      <c r="T118" s="5">
        <v>6.86</v>
      </c>
      <c r="U118" s="5">
        <v>0</v>
      </c>
      <c r="V118" s="5">
        <v>14.052</v>
      </c>
      <c r="W118" s="5">
        <v>0.21</v>
      </c>
      <c r="X118" s="5">
        <v>1</v>
      </c>
      <c r="Y118" s="5">
        <v>17.126999999999999</v>
      </c>
      <c r="Z118" s="5">
        <v>2.3039999999999998</v>
      </c>
      <c r="AA118" s="5">
        <v>0</v>
      </c>
      <c r="AB118" s="5">
        <v>17.126999999999999</v>
      </c>
      <c r="AC118" s="5">
        <v>0</v>
      </c>
      <c r="AD118" s="5">
        <v>1</v>
      </c>
      <c r="AE118" s="5">
        <v>18.27</v>
      </c>
      <c r="AF118" s="5">
        <v>4.2779999999999996</v>
      </c>
      <c r="AG118" s="5">
        <v>0</v>
      </c>
      <c r="AH118" s="5">
        <v>18.27</v>
      </c>
      <c r="AI118" s="5">
        <v>0</v>
      </c>
      <c r="AJ118" s="5">
        <v>1</v>
      </c>
      <c r="AK118" s="5">
        <v>25.13</v>
      </c>
      <c r="AL118" s="5">
        <v>13.503</v>
      </c>
      <c r="AM118" s="5">
        <v>0</v>
      </c>
      <c r="AN118" s="5">
        <v>30.407</v>
      </c>
      <c r="AO118" s="5">
        <v>0.21</v>
      </c>
      <c r="AP118" s="5">
        <v>1</v>
      </c>
      <c r="AQ118" s="5">
        <v>0.64900000000000002</v>
      </c>
      <c r="AR118" s="5">
        <v>0.114</v>
      </c>
      <c r="AS118" s="5">
        <v>0</v>
      </c>
      <c r="AT118" s="5">
        <v>0.78500000000000003</v>
      </c>
      <c r="AU118" s="5">
        <v>0.21</v>
      </c>
      <c r="AV118" s="5">
        <v>1</v>
      </c>
      <c r="AW118" s="5">
        <v>0.57699999999999996</v>
      </c>
      <c r="AX118" s="5">
        <v>0.114</v>
      </c>
      <c r="AY118" s="5">
        <v>0</v>
      </c>
      <c r="AZ118" s="5">
        <v>0.69799999999999995</v>
      </c>
      <c r="BA118" s="5">
        <v>0.21</v>
      </c>
      <c r="BB118" s="5">
        <v>1</v>
      </c>
      <c r="BC118" s="5">
        <v>0.45800000000000002</v>
      </c>
      <c r="BD118" s="5">
        <v>0.114</v>
      </c>
      <c r="BE118" s="5">
        <v>0</v>
      </c>
      <c r="BF118" s="5">
        <v>0.55400000000000005</v>
      </c>
      <c r="BG118" s="5">
        <v>0.21</v>
      </c>
      <c r="BH118" s="5">
        <v>1</v>
      </c>
      <c r="BI118" s="5">
        <v>0.49099999999999999</v>
      </c>
      <c r="BJ118" s="5">
        <v>0.114</v>
      </c>
      <c r="BK118" s="5">
        <v>0</v>
      </c>
      <c r="BL118" s="5">
        <v>0.59399999999999997</v>
      </c>
      <c r="BM118" s="5">
        <v>0.21</v>
      </c>
      <c r="BN118" s="5">
        <v>1</v>
      </c>
      <c r="BO118" s="5">
        <v>0</v>
      </c>
      <c r="BP118" s="5">
        <v>0</v>
      </c>
      <c r="BQ118" s="5">
        <v>0</v>
      </c>
      <c r="BR118" s="5">
        <v>0</v>
      </c>
      <c r="BS118" s="5">
        <v>1</v>
      </c>
      <c r="BT118" s="5">
        <v>0</v>
      </c>
      <c r="BU118" s="5">
        <v>0</v>
      </c>
      <c r="BV118" s="5">
        <v>0</v>
      </c>
      <c r="BW118" s="5">
        <v>0.21</v>
      </c>
      <c r="BX118" s="5">
        <v>1</v>
      </c>
      <c r="BY118" s="5">
        <v>11.787000000000001</v>
      </c>
      <c r="BZ118" s="5">
        <v>0</v>
      </c>
      <c r="CA118" s="5">
        <v>11.787000000000001</v>
      </c>
      <c r="CB118" s="5">
        <v>0</v>
      </c>
      <c r="CC118" s="5">
        <v>78.125</v>
      </c>
      <c r="CD118" s="5">
        <v>7.95</v>
      </c>
      <c r="CE118" s="5">
        <v>0</v>
      </c>
      <c r="CF118" s="5">
        <v>94.531000000000006</v>
      </c>
      <c r="CG118" s="5">
        <v>0.21</v>
      </c>
      <c r="CH118" s="5">
        <v>1</v>
      </c>
      <c r="CI118" s="5">
        <v>0</v>
      </c>
      <c r="CJ118" s="5">
        <v>0</v>
      </c>
      <c r="CK118" s="5">
        <v>0</v>
      </c>
      <c r="CL118" s="5">
        <v>0</v>
      </c>
      <c r="CM118" s="5">
        <v>0</v>
      </c>
      <c r="CN118" s="5">
        <v>0</v>
      </c>
      <c r="CO118" s="5">
        <v>0</v>
      </c>
      <c r="CP118" s="5">
        <v>0</v>
      </c>
      <c r="CQ118" s="5">
        <v>1.198</v>
      </c>
      <c r="CR118" s="5">
        <v>0</v>
      </c>
      <c r="CS118" s="5">
        <v>4.7759999999999998</v>
      </c>
      <c r="CT118" s="5">
        <v>4.7530000000000001</v>
      </c>
      <c r="CU118" s="5">
        <v>15.983000000000001</v>
      </c>
    </row>
    <row r="119" spans="1:99" x14ac:dyDescent="0.25">
      <c r="A119" s="5" t="s">
        <v>2425</v>
      </c>
      <c r="B119" s="5" t="s">
        <v>1839</v>
      </c>
      <c r="C119" s="5" t="s">
        <v>1839</v>
      </c>
      <c r="D119" s="5" t="s">
        <v>1840</v>
      </c>
      <c r="E119" s="5">
        <v>2022</v>
      </c>
      <c r="F119" s="5">
        <v>0.21</v>
      </c>
      <c r="G119" s="5">
        <v>11.72</v>
      </c>
      <c r="H119" s="5">
        <v>1.2350000000000001</v>
      </c>
      <c r="I119" s="5">
        <v>0</v>
      </c>
      <c r="J119" s="5">
        <v>11.72</v>
      </c>
      <c r="K119" s="5">
        <v>0</v>
      </c>
      <c r="L119" s="5">
        <v>1</v>
      </c>
      <c r="M119" s="5">
        <v>9.7829999999999995</v>
      </c>
      <c r="N119" s="5">
        <v>3.7040000000000002</v>
      </c>
      <c r="O119" s="5">
        <v>0</v>
      </c>
      <c r="P119" s="5">
        <v>9.7829999999999995</v>
      </c>
      <c r="Q119" s="5">
        <v>0</v>
      </c>
      <c r="R119" s="5">
        <v>1</v>
      </c>
      <c r="S119" s="5">
        <v>17.893000000000001</v>
      </c>
      <c r="T119" s="5">
        <v>7.4080000000000004</v>
      </c>
      <c r="U119" s="5">
        <v>0.27800000000000002</v>
      </c>
      <c r="V119" s="5">
        <v>21.651</v>
      </c>
      <c r="W119" s="5">
        <v>0.21</v>
      </c>
      <c r="X119" s="5">
        <v>1</v>
      </c>
      <c r="Y119" s="5">
        <v>30.728000000000002</v>
      </c>
      <c r="Z119" s="5">
        <v>4.133</v>
      </c>
      <c r="AA119" s="5">
        <v>0</v>
      </c>
      <c r="AB119" s="5">
        <v>30.728000000000002</v>
      </c>
      <c r="AC119" s="5">
        <v>0</v>
      </c>
      <c r="AD119" s="5">
        <v>1</v>
      </c>
      <c r="AE119" s="5">
        <v>31.963000000000001</v>
      </c>
      <c r="AF119" s="5">
        <v>7.4850000000000003</v>
      </c>
      <c r="AG119" s="5">
        <v>0</v>
      </c>
      <c r="AH119" s="5">
        <v>31.963000000000001</v>
      </c>
      <c r="AI119" s="5">
        <v>0</v>
      </c>
      <c r="AJ119" s="5">
        <v>1</v>
      </c>
      <c r="AK119" s="5">
        <v>39.371000000000002</v>
      </c>
      <c r="AL119" s="5">
        <v>21.155000000000001</v>
      </c>
      <c r="AM119" s="5">
        <v>0.61199999999999999</v>
      </c>
      <c r="AN119" s="5">
        <v>47.639000000000003</v>
      </c>
      <c r="AO119" s="5">
        <v>0.21</v>
      </c>
      <c r="AP119" s="5">
        <v>1</v>
      </c>
      <c r="AQ119" s="5">
        <v>0.89600000000000002</v>
      </c>
      <c r="AR119" s="5">
        <v>0.123</v>
      </c>
      <c r="AS119" s="5">
        <v>1.4E-2</v>
      </c>
      <c r="AT119" s="5">
        <v>1.0840000000000001</v>
      </c>
      <c r="AU119" s="5">
        <v>0.21</v>
      </c>
      <c r="AV119" s="5">
        <v>1</v>
      </c>
      <c r="AW119" s="5">
        <v>0.89</v>
      </c>
      <c r="AX119" s="5">
        <v>0.123</v>
      </c>
      <c r="AY119" s="5">
        <v>1.4E-2</v>
      </c>
      <c r="AZ119" s="5">
        <v>1.077</v>
      </c>
      <c r="BA119" s="5">
        <v>0.21</v>
      </c>
      <c r="BB119" s="5">
        <v>1</v>
      </c>
      <c r="BC119" s="5">
        <v>0.62</v>
      </c>
      <c r="BD119" s="5">
        <v>0.123</v>
      </c>
      <c r="BE119" s="5">
        <v>0.01</v>
      </c>
      <c r="BF119" s="5">
        <v>0.751</v>
      </c>
      <c r="BG119" s="5">
        <v>0.21</v>
      </c>
      <c r="BH119" s="5">
        <v>1</v>
      </c>
      <c r="BI119" s="5">
        <v>0.60799999999999998</v>
      </c>
      <c r="BJ119" s="5">
        <v>0.123</v>
      </c>
      <c r="BK119" s="5">
        <v>8.9999999999999993E-3</v>
      </c>
      <c r="BL119" s="5">
        <v>0.73499999999999999</v>
      </c>
      <c r="BM119" s="5">
        <v>0.21</v>
      </c>
      <c r="BN119" s="5">
        <v>1</v>
      </c>
      <c r="BO119" s="5">
        <v>0</v>
      </c>
      <c r="BP119" s="5">
        <v>0</v>
      </c>
      <c r="BQ119" s="5">
        <v>0</v>
      </c>
      <c r="BR119" s="5">
        <v>0</v>
      </c>
      <c r="BS119" s="5">
        <v>1</v>
      </c>
      <c r="BT119" s="5">
        <v>0</v>
      </c>
      <c r="BU119" s="5">
        <v>0</v>
      </c>
      <c r="BV119" s="5">
        <v>0</v>
      </c>
      <c r="BW119" s="5">
        <v>0.21</v>
      </c>
      <c r="BX119" s="5">
        <v>1</v>
      </c>
      <c r="BY119" s="5">
        <v>12.728999999999999</v>
      </c>
      <c r="BZ119" s="5">
        <v>0</v>
      </c>
      <c r="CA119" s="5">
        <v>12.728999999999999</v>
      </c>
      <c r="CB119" s="5">
        <v>0</v>
      </c>
      <c r="CC119" s="5">
        <v>97.9</v>
      </c>
      <c r="CD119" s="5">
        <v>7.95</v>
      </c>
      <c r="CE119" s="5">
        <v>1.522</v>
      </c>
      <c r="CF119" s="5">
        <v>118.459</v>
      </c>
      <c r="CG119" s="5">
        <v>0.21</v>
      </c>
      <c r="CH119" s="5">
        <v>1</v>
      </c>
      <c r="CI119" s="5">
        <v>0</v>
      </c>
      <c r="CJ119" s="5">
        <v>0</v>
      </c>
      <c r="CK119" s="5">
        <v>0</v>
      </c>
      <c r="CL119" s="5">
        <v>0</v>
      </c>
      <c r="CM119" s="5">
        <v>0</v>
      </c>
      <c r="CN119" s="5">
        <v>0</v>
      </c>
      <c r="CO119" s="5">
        <v>0</v>
      </c>
      <c r="CP119" s="5">
        <v>0</v>
      </c>
      <c r="CQ119" s="5">
        <v>1.294</v>
      </c>
      <c r="CR119" s="5">
        <v>0</v>
      </c>
      <c r="CS119" s="5">
        <v>5.1580000000000004</v>
      </c>
      <c r="CT119" s="5">
        <v>10.484999999999999</v>
      </c>
      <c r="CU119" s="5">
        <v>29.494</v>
      </c>
    </row>
    <row r="120" spans="1:99" x14ac:dyDescent="0.25">
      <c r="A120" s="5" t="s">
        <v>2426</v>
      </c>
      <c r="B120" s="5" t="s">
        <v>1839</v>
      </c>
      <c r="C120" s="5" t="s">
        <v>1839</v>
      </c>
      <c r="D120" s="5" t="s">
        <v>1840</v>
      </c>
      <c r="E120" s="5">
        <v>2023</v>
      </c>
      <c r="F120" s="5">
        <v>0.21</v>
      </c>
      <c r="G120" s="5">
        <v>6.1470000000000002</v>
      </c>
      <c r="H120" s="5">
        <v>1.286</v>
      </c>
      <c r="I120" s="5">
        <v>0</v>
      </c>
      <c r="J120" s="5">
        <v>6.1470000000000002</v>
      </c>
      <c r="K120" s="5">
        <v>0</v>
      </c>
      <c r="L120" s="5">
        <v>1</v>
      </c>
      <c r="M120" s="5">
        <v>7.8860000000000001</v>
      </c>
      <c r="N120" s="5">
        <v>3.8570000000000002</v>
      </c>
      <c r="O120" s="5">
        <v>0</v>
      </c>
      <c r="P120" s="5">
        <v>7.8860000000000001</v>
      </c>
      <c r="Q120" s="5">
        <v>0</v>
      </c>
      <c r="R120" s="5">
        <v>1</v>
      </c>
      <c r="S120" s="5">
        <v>12.574999999999999</v>
      </c>
      <c r="T120" s="5">
        <v>7.7140000000000004</v>
      </c>
      <c r="U120" s="5">
        <v>0.29199999999999998</v>
      </c>
      <c r="V120" s="5">
        <v>15.215999999999999</v>
      </c>
      <c r="W120" s="5">
        <v>0.21</v>
      </c>
      <c r="X120" s="5">
        <v>1</v>
      </c>
      <c r="Y120" s="5">
        <v>12.478</v>
      </c>
      <c r="Z120" s="5">
        <v>1.6779999999999999</v>
      </c>
      <c r="AA120" s="5">
        <v>0</v>
      </c>
      <c r="AB120" s="5">
        <v>12.478</v>
      </c>
      <c r="AC120" s="5">
        <v>0</v>
      </c>
      <c r="AD120" s="5">
        <v>1</v>
      </c>
      <c r="AE120" s="5">
        <v>13.763</v>
      </c>
      <c r="AF120" s="5">
        <v>3.2229999999999999</v>
      </c>
      <c r="AG120" s="5">
        <v>0</v>
      </c>
      <c r="AH120" s="5">
        <v>13.763</v>
      </c>
      <c r="AI120" s="5">
        <v>0</v>
      </c>
      <c r="AJ120" s="5">
        <v>1</v>
      </c>
      <c r="AK120" s="5">
        <v>21.477</v>
      </c>
      <c r="AL120" s="5">
        <v>11.54</v>
      </c>
      <c r="AM120" s="5">
        <v>0.499</v>
      </c>
      <c r="AN120" s="5">
        <v>25.988</v>
      </c>
      <c r="AO120" s="5">
        <v>0.21</v>
      </c>
      <c r="AP120" s="5">
        <v>1</v>
      </c>
      <c r="AQ120" s="5">
        <v>0.79100000000000004</v>
      </c>
      <c r="AR120" s="5">
        <v>0.129</v>
      </c>
      <c r="AS120" s="5">
        <v>1.7999999999999999E-2</v>
      </c>
      <c r="AT120" s="5">
        <v>0.95699999999999996</v>
      </c>
      <c r="AU120" s="5">
        <v>0.21</v>
      </c>
      <c r="AV120" s="5">
        <v>1</v>
      </c>
      <c r="AW120" s="5">
        <v>0.61799999999999999</v>
      </c>
      <c r="AX120" s="5">
        <v>0.129</v>
      </c>
      <c r="AY120" s="5">
        <v>1.4E-2</v>
      </c>
      <c r="AZ120" s="5">
        <v>0.748</v>
      </c>
      <c r="BA120" s="5">
        <v>0.21</v>
      </c>
      <c r="BB120" s="5">
        <v>1</v>
      </c>
      <c r="BC120" s="5">
        <v>0.55400000000000005</v>
      </c>
      <c r="BD120" s="5">
        <v>0.129</v>
      </c>
      <c r="BE120" s="5">
        <v>1.2999999999999999E-2</v>
      </c>
      <c r="BF120" s="5">
        <v>0.67100000000000004</v>
      </c>
      <c r="BG120" s="5">
        <v>0.21</v>
      </c>
      <c r="BH120" s="5">
        <v>1</v>
      </c>
      <c r="BI120" s="5">
        <v>0.55700000000000005</v>
      </c>
      <c r="BJ120" s="5">
        <v>0.129</v>
      </c>
      <c r="BK120" s="5">
        <v>1.2999999999999999E-2</v>
      </c>
      <c r="BL120" s="5">
        <v>0.67400000000000004</v>
      </c>
      <c r="BM120" s="5">
        <v>0.21</v>
      </c>
      <c r="BN120" s="5">
        <v>1</v>
      </c>
      <c r="BO120" s="5">
        <v>0</v>
      </c>
      <c r="BP120" s="5">
        <v>0</v>
      </c>
      <c r="BQ120" s="5">
        <v>0</v>
      </c>
      <c r="BR120" s="5">
        <v>0</v>
      </c>
      <c r="BS120" s="5">
        <v>1</v>
      </c>
      <c r="BT120" s="5">
        <v>0</v>
      </c>
      <c r="BU120" s="5">
        <v>0</v>
      </c>
      <c r="BV120" s="5">
        <v>0</v>
      </c>
      <c r="BW120" s="5">
        <v>0.21</v>
      </c>
      <c r="BX120" s="5">
        <v>1</v>
      </c>
      <c r="BY120" s="5">
        <v>13.254</v>
      </c>
      <c r="BZ120" s="5">
        <v>0</v>
      </c>
      <c r="CA120" s="5">
        <v>13.254</v>
      </c>
      <c r="CB120" s="5">
        <v>0</v>
      </c>
      <c r="CC120" s="5">
        <v>83.248000000000005</v>
      </c>
      <c r="CD120" s="5">
        <v>7.95</v>
      </c>
      <c r="CE120" s="5">
        <v>1.9359999999999999</v>
      </c>
      <c r="CF120" s="5">
        <v>100.73</v>
      </c>
      <c r="CG120" s="5">
        <v>0.21</v>
      </c>
      <c r="CH120" s="5">
        <v>1</v>
      </c>
      <c r="CI120" s="5">
        <v>0</v>
      </c>
      <c r="CJ120" s="5">
        <v>0</v>
      </c>
      <c r="CK120" s="5">
        <v>0</v>
      </c>
      <c r="CL120" s="5">
        <v>0</v>
      </c>
      <c r="CM120" s="5">
        <v>0</v>
      </c>
      <c r="CN120" s="5">
        <v>0</v>
      </c>
      <c r="CO120" s="5">
        <v>0</v>
      </c>
      <c r="CP120" s="5">
        <v>0</v>
      </c>
      <c r="CQ120" s="5">
        <v>1.3480000000000001</v>
      </c>
      <c r="CR120" s="5">
        <v>0</v>
      </c>
      <c r="CS120" s="5">
        <v>5.37</v>
      </c>
      <c r="CT120" s="5">
        <v>4.8609999999999998</v>
      </c>
      <c r="CU120" s="5">
        <v>11.192</v>
      </c>
    </row>
    <row r="121" spans="1:99" x14ac:dyDescent="0.25">
      <c r="A121" s="5" t="s">
        <v>2427</v>
      </c>
      <c r="B121" s="5" t="s">
        <v>1839</v>
      </c>
      <c r="C121" s="5" t="s">
        <v>1839</v>
      </c>
      <c r="D121" s="5" t="s">
        <v>1840</v>
      </c>
      <c r="E121" s="5">
        <v>2024</v>
      </c>
      <c r="F121" s="5">
        <v>0.21</v>
      </c>
      <c r="G121" s="5">
        <v>5.5750000000000002</v>
      </c>
      <c r="H121" s="5">
        <v>1.3240000000000001</v>
      </c>
      <c r="I121" s="5">
        <v>0</v>
      </c>
      <c r="J121" s="5">
        <v>5.5750000000000002</v>
      </c>
      <c r="K121" s="5">
        <v>0</v>
      </c>
      <c r="L121" s="5">
        <v>1</v>
      </c>
      <c r="M121" s="5">
        <v>7.1239999999999997</v>
      </c>
      <c r="N121" s="5">
        <v>3.9710000000000001</v>
      </c>
      <c r="O121" s="5">
        <v>0</v>
      </c>
      <c r="P121" s="5">
        <v>7.1239999999999997</v>
      </c>
      <c r="Q121" s="5">
        <v>0</v>
      </c>
      <c r="R121" s="5">
        <v>1</v>
      </c>
      <c r="S121" s="5">
        <v>12.193</v>
      </c>
      <c r="T121" s="5">
        <v>7.9420000000000002</v>
      </c>
      <c r="U121" s="5">
        <v>0.34899999999999998</v>
      </c>
      <c r="V121" s="5">
        <v>14.753</v>
      </c>
      <c r="W121" s="5">
        <v>0.21</v>
      </c>
      <c r="X121" s="5">
        <v>1</v>
      </c>
      <c r="Y121" s="5">
        <v>11.446999999999999</v>
      </c>
      <c r="Z121" s="5">
        <v>1.54</v>
      </c>
      <c r="AA121" s="5">
        <v>0</v>
      </c>
      <c r="AB121" s="5">
        <v>11.446999999999999</v>
      </c>
      <c r="AC121" s="5">
        <v>0</v>
      </c>
      <c r="AD121" s="5">
        <v>1</v>
      </c>
      <c r="AE121" s="5">
        <v>12.771000000000001</v>
      </c>
      <c r="AF121" s="5">
        <v>2.9910000000000001</v>
      </c>
      <c r="AG121" s="5">
        <v>0</v>
      </c>
      <c r="AH121" s="5">
        <v>12.771000000000001</v>
      </c>
      <c r="AI121" s="5">
        <v>0</v>
      </c>
      <c r="AJ121" s="5">
        <v>1</v>
      </c>
      <c r="AK121" s="5">
        <v>20.712</v>
      </c>
      <c r="AL121" s="5">
        <v>11.129</v>
      </c>
      <c r="AM121" s="5">
        <v>0.59199999999999997</v>
      </c>
      <c r="AN121" s="5">
        <v>25.062000000000001</v>
      </c>
      <c r="AO121" s="5">
        <v>0.21</v>
      </c>
      <c r="AP121" s="5">
        <v>1</v>
      </c>
      <c r="AQ121" s="5">
        <v>0.75600000000000001</v>
      </c>
      <c r="AR121" s="5">
        <v>0.13200000000000001</v>
      </c>
      <c r="AS121" s="5">
        <v>2.1999999999999999E-2</v>
      </c>
      <c r="AT121" s="5">
        <v>0.91500000000000004</v>
      </c>
      <c r="AU121" s="5">
        <v>0.21</v>
      </c>
      <c r="AV121" s="5">
        <v>1</v>
      </c>
      <c r="AW121" s="5">
        <v>0.65500000000000003</v>
      </c>
      <c r="AX121" s="5">
        <v>0.13200000000000001</v>
      </c>
      <c r="AY121" s="5">
        <v>1.9E-2</v>
      </c>
      <c r="AZ121" s="5">
        <v>0.79300000000000004</v>
      </c>
      <c r="BA121" s="5">
        <v>0.21</v>
      </c>
      <c r="BB121" s="5">
        <v>1</v>
      </c>
      <c r="BC121" s="5">
        <v>0.53400000000000003</v>
      </c>
      <c r="BD121" s="5">
        <v>0.13200000000000001</v>
      </c>
      <c r="BE121" s="5">
        <v>1.4999999999999999E-2</v>
      </c>
      <c r="BF121" s="5">
        <v>0.64600000000000002</v>
      </c>
      <c r="BG121" s="5">
        <v>0.21</v>
      </c>
      <c r="BH121" s="5">
        <v>1</v>
      </c>
      <c r="BI121" s="5">
        <v>0.56799999999999995</v>
      </c>
      <c r="BJ121" s="5">
        <v>0.13200000000000001</v>
      </c>
      <c r="BK121" s="5">
        <v>1.6E-2</v>
      </c>
      <c r="BL121" s="5">
        <v>0.68700000000000006</v>
      </c>
      <c r="BM121" s="5">
        <v>0.21</v>
      </c>
      <c r="BN121" s="5">
        <v>1</v>
      </c>
      <c r="BO121" s="5">
        <v>0</v>
      </c>
      <c r="BP121" s="5">
        <v>0</v>
      </c>
      <c r="BQ121" s="5">
        <v>0</v>
      </c>
      <c r="BR121" s="5">
        <v>0</v>
      </c>
      <c r="BS121" s="5">
        <v>1</v>
      </c>
      <c r="BT121" s="5">
        <v>0</v>
      </c>
      <c r="BU121" s="5">
        <v>0</v>
      </c>
      <c r="BV121" s="5">
        <v>0</v>
      </c>
      <c r="BW121" s="5">
        <v>0.21</v>
      </c>
      <c r="BX121" s="5">
        <v>1</v>
      </c>
      <c r="BY121" s="5">
        <v>13.646000000000001</v>
      </c>
      <c r="BZ121" s="5">
        <v>0</v>
      </c>
      <c r="CA121" s="5">
        <v>13.646000000000001</v>
      </c>
      <c r="CB121" s="5">
        <v>0</v>
      </c>
      <c r="CC121" s="5">
        <v>82.587999999999994</v>
      </c>
      <c r="CD121" s="5">
        <v>7.95</v>
      </c>
      <c r="CE121" s="5">
        <v>2.3620000000000001</v>
      </c>
      <c r="CF121" s="5">
        <v>99.930999999999997</v>
      </c>
      <c r="CG121" s="5">
        <v>0.21</v>
      </c>
      <c r="CH121" s="5">
        <v>1</v>
      </c>
      <c r="CI121" s="5">
        <v>0</v>
      </c>
      <c r="CJ121" s="5">
        <v>0</v>
      </c>
      <c r="CK121" s="5">
        <v>0</v>
      </c>
      <c r="CL121" s="5">
        <v>0</v>
      </c>
      <c r="CM121" s="5">
        <v>0</v>
      </c>
      <c r="CN121" s="5">
        <v>0</v>
      </c>
      <c r="CO121" s="5">
        <v>0</v>
      </c>
      <c r="CP121" s="5">
        <v>0</v>
      </c>
      <c r="CQ121" s="5">
        <v>1.387</v>
      </c>
      <c r="CR121" s="5">
        <v>0</v>
      </c>
      <c r="CS121" s="5">
        <v>5.5289999999999999</v>
      </c>
      <c r="CT121" s="5">
        <v>4.2510000000000003</v>
      </c>
      <c r="CU121" s="5">
        <v>10.122999999999999</v>
      </c>
    </row>
    <row r="122" spans="1:99" x14ac:dyDescent="0.25">
      <c r="A122" s="5" t="s">
        <v>2428</v>
      </c>
      <c r="B122" s="5" t="s">
        <v>1298</v>
      </c>
      <c r="C122" s="5" t="s">
        <v>1298</v>
      </c>
      <c r="D122" s="5" t="s">
        <v>1299</v>
      </c>
      <c r="E122" s="5">
        <v>2021</v>
      </c>
      <c r="F122" s="5">
        <v>0</v>
      </c>
      <c r="G122" s="5">
        <v>4.7469999999999999</v>
      </c>
      <c r="H122" s="5">
        <v>1.143</v>
      </c>
      <c r="I122" s="5">
        <v>0</v>
      </c>
      <c r="J122" s="5">
        <v>4.7469999999999999</v>
      </c>
      <c r="K122" s="5">
        <v>0</v>
      </c>
      <c r="L122" s="5">
        <v>1</v>
      </c>
      <c r="M122" s="5">
        <v>7.9640000000000004</v>
      </c>
      <c r="N122" s="5">
        <v>3.43</v>
      </c>
      <c r="O122" s="5">
        <v>0</v>
      </c>
      <c r="P122" s="5">
        <v>7.9640000000000004</v>
      </c>
      <c r="Q122" s="5">
        <v>0</v>
      </c>
      <c r="R122" s="5">
        <v>1</v>
      </c>
      <c r="S122" s="5">
        <v>10.464</v>
      </c>
      <c r="T122" s="5">
        <v>6.86</v>
      </c>
      <c r="U122" s="5">
        <v>0</v>
      </c>
      <c r="V122" s="5">
        <v>10.464</v>
      </c>
      <c r="W122" s="5">
        <v>0</v>
      </c>
      <c r="X122" s="5">
        <v>1</v>
      </c>
      <c r="Y122" s="5">
        <v>3.4710000000000001</v>
      </c>
      <c r="Z122" s="5">
        <v>0.38100000000000001</v>
      </c>
      <c r="AA122" s="5">
        <v>0.78300000000000003</v>
      </c>
      <c r="AB122" s="5">
        <v>4.2530000000000001</v>
      </c>
      <c r="AC122" s="5">
        <v>0</v>
      </c>
      <c r="AD122" s="5">
        <v>1</v>
      </c>
      <c r="AE122" s="5">
        <v>4.0419999999999998</v>
      </c>
      <c r="AF122" s="5">
        <v>0.78600000000000003</v>
      </c>
      <c r="AG122" s="5">
        <v>0.21099999999999999</v>
      </c>
      <c r="AH122" s="5">
        <v>4.2530000000000001</v>
      </c>
      <c r="AI122" s="5">
        <v>0</v>
      </c>
      <c r="AJ122" s="5">
        <v>1</v>
      </c>
      <c r="AK122" s="5">
        <v>7.4720000000000004</v>
      </c>
      <c r="AL122" s="5">
        <v>3.5249999999999999</v>
      </c>
      <c r="AM122" s="5">
        <v>-3.2189999999999999</v>
      </c>
      <c r="AN122" s="5">
        <v>4.2530000000000001</v>
      </c>
      <c r="AO122" s="5">
        <v>0</v>
      </c>
      <c r="AP122" s="5">
        <v>0</v>
      </c>
      <c r="AQ122" s="5">
        <v>0.621</v>
      </c>
      <c r="AR122" s="5">
        <v>0.114</v>
      </c>
      <c r="AS122" s="5">
        <v>-0.34200000000000003</v>
      </c>
      <c r="AT122" s="5">
        <v>0.27800000000000002</v>
      </c>
      <c r="AU122" s="5">
        <v>0</v>
      </c>
      <c r="AV122" s="5">
        <v>0</v>
      </c>
      <c r="AW122" s="5">
        <v>0.59299999999999997</v>
      </c>
      <c r="AX122" s="5">
        <v>0.114</v>
      </c>
      <c r="AY122" s="5">
        <v>-0.35499999999999998</v>
      </c>
      <c r="AZ122" s="5">
        <v>0.23799999999999999</v>
      </c>
      <c r="BA122" s="5">
        <v>0</v>
      </c>
      <c r="BB122" s="5">
        <v>0</v>
      </c>
      <c r="BC122" s="5">
        <v>0.44</v>
      </c>
      <c r="BD122" s="5">
        <v>0.114</v>
      </c>
      <c r="BE122" s="5">
        <v>-0.30099999999999999</v>
      </c>
      <c r="BF122" s="5">
        <v>0.13900000000000001</v>
      </c>
      <c r="BG122" s="5">
        <v>0</v>
      </c>
      <c r="BH122" s="5">
        <v>0</v>
      </c>
      <c r="BI122" s="5">
        <v>0.56000000000000005</v>
      </c>
      <c r="BJ122" s="5">
        <v>0.114</v>
      </c>
      <c r="BK122" s="5">
        <v>-0.27600000000000002</v>
      </c>
      <c r="BL122" s="5">
        <v>0.28399999999999997</v>
      </c>
      <c r="BM122" s="5">
        <v>0</v>
      </c>
      <c r="BN122" s="5">
        <v>0</v>
      </c>
      <c r="BO122" s="5">
        <v>0</v>
      </c>
      <c r="BP122" s="5">
        <v>-2.1000000000000001E-2</v>
      </c>
      <c r="BQ122" s="5">
        <v>4.5999999999999999E-2</v>
      </c>
      <c r="BR122" s="5">
        <v>0</v>
      </c>
      <c r="BS122" s="5">
        <v>1</v>
      </c>
      <c r="BT122" s="5">
        <v>0</v>
      </c>
      <c r="BU122" s="5">
        <v>-2.1000000000000001E-2</v>
      </c>
      <c r="BV122" s="5">
        <v>7.5999999999999998E-2</v>
      </c>
      <c r="BW122" s="5">
        <v>0</v>
      </c>
      <c r="BX122" s="5">
        <v>1</v>
      </c>
      <c r="BY122" s="5">
        <v>11.787000000000001</v>
      </c>
      <c r="BZ122" s="5">
        <v>0</v>
      </c>
      <c r="CA122" s="5">
        <v>11.787000000000001</v>
      </c>
      <c r="CB122" s="5">
        <v>0</v>
      </c>
      <c r="CC122" s="5">
        <v>81.694999999999993</v>
      </c>
      <c r="CD122" s="5">
        <v>7.95</v>
      </c>
      <c r="CE122" s="5">
        <v>0</v>
      </c>
      <c r="CF122" s="5">
        <v>81.694999999999993</v>
      </c>
      <c r="CG122" s="5">
        <v>0</v>
      </c>
      <c r="CH122" s="5">
        <v>1</v>
      </c>
      <c r="CI122" s="5">
        <v>0</v>
      </c>
      <c r="CJ122" s="5">
        <v>0</v>
      </c>
      <c r="CK122" s="5">
        <v>0</v>
      </c>
      <c r="CL122" s="5">
        <v>0</v>
      </c>
      <c r="CM122" s="5">
        <v>0</v>
      </c>
      <c r="CN122" s="5">
        <v>0</v>
      </c>
      <c r="CO122" s="5">
        <v>0</v>
      </c>
      <c r="CP122" s="5">
        <v>0</v>
      </c>
      <c r="CQ122" s="5">
        <v>1.198</v>
      </c>
      <c r="CR122" s="5">
        <v>1</v>
      </c>
      <c r="CS122" s="5">
        <v>2.899</v>
      </c>
      <c r="CT122" s="5">
        <v>3.6040000000000001</v>
      </c>
      <c r="CU122" s="5">
        <v>14.129</v>
      </c>
    </row>
    <row r="123" spans="1:99" x14ac:dyDescent="0.25">
      <c r="A123" s="5" t="s">
        <v>2429</v>
      </c>
      <c r="B123" s="5" t="s">
        <v>1298</v>
      </c>
      <c r="C123" s="5" t="s">
        <v>1298</v>
      </c>
      <c r="D123" s="5" t="s">
        <v>1299</v>
      </c>
      <c r="E123" s="5">
        <v>2022</v>
      </c>
      <c r="F123" s="5">
        <v>0</v>
      </c>
      <c r="G123" s="5">
        <v>8.7880000000000003</v>
      </c>
      <c r="H123" s="5">
        <v>1.2350000000000001</v>
      </c>
      <c r="I123" s="5">
        <v>0</v>
      </c>
      <c r="J123" s="5">
        <v>8.7880000000000003</v>
      </c>
      <c r="K123" s="5">
        <v>0</v>
      </c>
      <c r="L123" s="5">
        <v>1</v>
      </c>
      <c r="M123" s="5">
        <v>9.7829999999999995</v>
      </c>
      <c r="N123" s="5">
        <v>3.7040000000000002</v>
      </c>
      <c r="O123" s="5">
        <v>0</v>
      </c>
      <c r="P123" s="5">
        <v>9.7829999999999995</v>
      </c>
      <c r="Q123" s="5">
        <v>0</v>
      </c>
      <c r="R123" s="5">
        <v>1</v>
      </c>
      <c r="S123" s="5">
        <v>14.962</v>
      </c>
      <c r="T123" s="5">
        <v>7.4080000000000004</v>
      </c>
      <c r="U123" s="5">
        <v>0</v>
      </c>
      <c r="V123" s="5">
        <v>14.962</v>
      </c>
      <c r="W123" s="5">
        <v>0</v>
      </c>
      <c r="X123" s="5">
        <v>1</v>
      </c>
      <c r="Y123" s="5">
        <v>3.7480000000000002</v>
      </c>
      <c r="Z123" s="5">
        <v>0.41099999999999998</v>
      </c>
      <c r="AA123" s="5">
        <v>0.84499999999999997</v>
      </c>
      <c r="AB123" s="5">
        <v>4.593</v>
      </c>
      <c r="AC123" s="5">
        <v>0</v>
      </c>
      <c r="AD123" s="5">
        <v>1</v>
      </c>
      <c r="AE123" s="5">
        <v>4.3659999999999997</v>
      </c>
      <c r="AF123" s="5">
        <v>0.84899999999999998</v>
      </c>
      <c r="AG123" s="5">
        <v>0.22800000000000001</v>
      </c>
      <c r="AH123" s="5">
        <v>4.593</v>
      </c>
      <c r="AI123" s="5">
        <v>0</v>
      </c>
      <c r="AJ123" s="5">
        <v>1</v>
      </c>
      <c r="AK123" s="5">
        <v>8.07</v>
      </c>
      <c r="AL123" s="5">
        <v>3.8069999999999999</v>
      </c>
      <c r="AM123" s="5">
        <v>-3.476</v>
      </c>
      <c r="AN123" s="5">
        <v>4.593</v>
      </c>
      <c r="AO123" s="5">
        <v>0</v>
      </c>
      <c r="AP123" s="5">
        <v>0</v>
      </c>
      <c r="AQ123" s="5">
        <v>0.84699999999999998</v>
      </c>
      <c r="AR123" s="5">
        <v>0.123</v>
      </c>
      <c r="AS123" s="5">
        <v>-0.54100000000000004</v>
      </c>
      <c r="AT123" s="5">
        <v>0.30499999999999999</v>
      </c>
      <c r="AU123" s="5">
        <v>0</v>
      </c>
      <c r="AV123" s="5">
        <v>0</v>
      </c>
      <c r="AW123" s="5">
        <v>0.94699999999999995</v>
      </c>
      <c r="AX123" s="5">
        <v>0.123</v>
      </c>
      <c r="AY123" s="5">
        <v>-0.68500000000000005</v>
      </c>
      <c r="AZ123" s="5">
        <v>0.26200000000000001</v>
      </c>
      <c r="BA123" s="5">
        <v>0</v>
      </c>
      <c r="BB123" s="5">
        <v>0</v>
      </c>
      <c r="BC123" s="5">
        <v>0.58899999999999997</v>
      </c>
      <c r="BD123" s="5">
        <v>0.123</v>
      </c>
      <c r="BE123" s="5">
        <v>-0.436</v>
      </c>
      <c r="BF123" s="5">
        <v>0.153</v>
      </c>
      <c r="BG123" s="5">
        <v>0</v>
      </c>
      <c r="BH123" s="5">
        <v>0</v>
      </c>
      <c r="BI123" s="5">
        <v>0.68899999999999995</v>
      </c>
      <c r="BJ123" s="5">
        <v>0.123</v>
      </c>
      <c r="BK123" s="5">
        <v>-0.38100000000000001</v>
      </c>
      <c r="BL123" s="5">
        <v>0.308</v>
      </c>
      <c r="BM123" s="5">
        <v>0</v>
      </c>
      <c r="BN123" s="5">
        <v>0</v>
      </c>
      <c r="BO123" s="5">
        <v>0</v>
      </c>
      <c r="BP123" s="5">
        <v>-2.1000000000000001E-2</v>
      </c>
      <c r="BQ123" s="5">
        <v>4.9000000000000002E-2</v>
      </c>
      <c r="BR123" s="5">
        <v>0</v>
      </c>
      <c r="BS123" s="5">
        <v>1</v>
      </c>
      <c r="BT123" s="5">
        <v>0</v>
      </c>
      <c r="BU123" s="5">
        <v>-2.1000000000000001E-2</v>
      </c>
      <c r="BV123" s="5">
        <v>8.2000000000000003E-2</v>
      </c>
      <c r="BW123" s="5">
        <v>0</v>
      </c>
      <c r="BX123" s="5">
        <v>1</v>
      </c>
      <c r="BY123" s="5">
        <v>12.728999999999999</v>
      </c>
      <c r="BZ123" s="5">
        <v>0</v>
      </c>
      <c r="CA123" s="5">
        <v>12.728999999999999</v>
      </c>
      <c r="CB123" s="5">
        <v>0</v>
      </c>
      <c r="CC123" s="5">
        <v>102.477</v>
      </c>
      <c r="CD123" s="5">
        <v>7.95</v>
      </c>
      <c r="CE123" s="5">
        <v>0</v>
      </c>
      <c r="CF123" s="5">
        <v>102.477</v>
      </c>
      <c r="CG123" s="5">
        <v>0</v>
      </c>
      <c r="CH123" s="5">
        <v>1</v>
      </c>
      <c r="CI123" s="5">
        <v>0</v>
      </c>
      <c r="CJ123" s="5">
        <v>0</v>
      </c>
      <c r="CK123" s="5">
        <v>0</v>
      </c>
      <c r="CL123" s="5">
        <v>0</v>
      </c>
      <c r="CM123" s="5">
        <v>0</v>
      </c>
      <c r="CN123" s="5">
        <v>0</v>
      </c>
      <c r="CO123" s="5">
        <v>0</v>
      </c>
      <c r="CP123" s="5">
        <v>0</v>
      </c>
      <c r="CQ123" s="5">
        <v>1.294</v>
      </c>
      <c r="CR123" s="5">
        <v>1</v>
      </c>
      <c r="CS123" s="5">
        <v>3.1309999999999998</v>
      </c>
      <c r="CT123" s="5">
        <v>7.5540000000000003</v>
      </c>
      <c r="CU123" s="5">
        <v>28.059000000000001</v>
      </c>
    </row>
    <row r="124" spans="1:99" x14ac:dyDescent="0.25">
      <c r="A124" s="5" t="s">
        <v>2430</v>
      </c>
      <c r="B124" s="5" t="s">
        <v>1298</v>
      </c>
      <c r="C124" s="5" t="s">
        <v>1298</v>
      </c>
      <c r="D124" s="5" t="s">
        <v>1299</v>
      </c>
      <c r="E124" s="5">
        <v>2023</v>
      </c>
      <c r="F124" s="5">
        <v>0</v>
      </c>
      <c r="G124" s="5">
        <v>5.77</v>
      </c>
      <c r="H124" s="5">
        <v>1.286</v>
      </c>
      <c r="I124" s="5">
        <v>0</v>
      </c>
      <c r="J124" s="5">
        <v>5.77</v>
      </c>
      <c r="K124" s="5">
        <v>0</v>
      </c>
      <c r="L124" s="5">
        <v>1</v>
      </c>
      <c r="M124" s="5">
        <v>7.8860000000000001</v>
      </c>
      <c r="N124" s="5">
        <v>3.8570000000000002</v>
      </c>
      <c r="O124" s="5">
        <v>0</v>
      </c>
      <c r="P124" s="5">
        <v>7.8860000000000001</v>
      </c>
      <c r="Q124" s="5">
        <v>0</v>
      </c>
      <c r="R124" s="5">
        <v>1</v>
      </c>
      <c r="S124" s="5">
        <v>12.198</v>
      </c>
      <c r="T124" s="5">
        <v>7.7140000000000004</v>
      </c>
      <c r="U124" s="5">
        <v>0</v>
      </c>
      <c r="V124" s="5">
        <v>12.198</v>
      </c>
      <c r="W124" s="5">
        <v>0</v>
      </c>
      <c r="X124" s="5">
        <v>1</v>
      </c>
      <c r="Y124" s="5">
        <v>3.903</v>
      </c>
      <c r="Z124" s="5">
        <v>0.42799999999999999</v>
      </c>
      <c r="AA124" s="5">
        <v>0.88</v>
      </c>
      <c r="AB124" s="5">
        <v>4.7830000000000004</v>
      </c>
      <c r="AC124" s="5">
        <v>0</v>
      </c>
      <c r="AD124" s="5">
        <v>1</v>
      </c>
      <c r="AE124" s="5">
        <v>4.5460000000000003</v>
      </c>
      <c r="AF124" s="5">
        <v>0.88400000000000001</v>
      </c>
      <c r="AG124" s="5">
        <v>0.23699999999999999</v>
      </c>
      <c r="AH124" s="5">
        <v>4.7830000000000004</v>
      </c>
      <c r="AI124" s="5">
        <v>0</v>
      </c>
      <c r="AJ124" s="5">
        <v>1</v>
      </c>
      <c r="AK124" s="5">
        <v>8.4030000000000005</v>
      </c>
      <c r="AL124" s="5">
        <v>3.964</v>
      </c>
      <c r="AM124" s="5">
        <v>-3.62</v>
      </c>
      <c r="AN124" s="5">
        <v>4.7830000000000004</v>
      </c>
      <c r="AO124" s="5">
        <v>0</v>
      </c>
      <c r="AP124" s="5">
        <v>0</v>
      </c>
      <c r="AQ124" s="5">
        <v>0.749</v>
      </c>
      <c r="AR124" s="5">
        <v>0.129</v>
      </c>
      <c r="AS124" s="5">
        <v>-0.434</v>
      </c>
      <c r="AT124" s="5">
        <v>0.314</v>
      </c>
      <c r="AU124" s="5">
        <v>0</v>
      </c>
      <c r="AV124" s="5">
        <v>0</v>
      </c>
      <c r="AW124" s="5">
        <v>0.78300000000000003</v>
      </c>
      <c r="AX124" s="5">
        <v>0.129</v>
      </c>
      <c r="AY124" s="5">
        <v>-0.51300000000000001</v>
      </c>
      <c r="AZ124" s="5">
        <v>0.26900000000000002</v>
      </c>
      <c r="BA124" s="5">
        <v>0</v>
      </c>
      <c r="BB124" s="5">
        <v>0</v>
      </c>
      <c r="BC124" s="5">
        <v>0.52700000000000002</v>
      </c>
      <c r="BD124" s="5">
        <v>0.129</v>
      </c>
      <c r="BE124" s="5">
        <v>-0.37</v>
      </c>
      <c r="BF124" s="5">
        <v>0.157</v>
      </c>
      <c r="BG124" s="5">
        <v>0</v>
      </c>
      <c r="BH124" s="5">
        <v>0</v>
      </c>
      <c r="BI124" s="5">
        <v>0.64</v>
      </c>
      <c r="BJ124" s="5">
        <v>0.129</v>
      </c>
      <c r="BK124" s="5">
        <v>-0.32</v>
      </c>
      <c r="BL124" s="5">
        <v>0.32</v>
      </c>
      <c r="BM124" s="5">
        <v>0</v>
      </c>
      <c r="BN124" s="5">
        <v>0</v>
      </c>
      <c r="BO124" s="5">
        <v>0</v>
      </c>
      <c r="BP124" s="5">
        <v>-2.1000000000000001E-2</v>
      </c>
      <c r="BQ124" s="5">
        <v>5.0999999999999997E-2</v>
      </c>
      <c r="BR124" s="5">
        <v>0</v>
      </c>
      <c r="BS124" s="5">
        <v>1</v>
      </c>
      <c r="BT124" s="5">
        <v>0</v>
      </c>
      <c r="BU124" s="5">
        <v>-2.1000000000000001E-2</v>
      </c>
      <c r="BV124" s="5">
        <v>8.5000000000000006E-2</v>
      </c>
      <c r="BW124" s="5">
        <v>0</v>
      </c>
      <c r="BX124" s="5">
        <v>1</v>
      </c>
      <c r="BY124" s="5">
        <v>13.254</v>
      </c>
      <c r="BZ124" s="5">
        <v>0</v>
      </c>
      <c r="CA124" s="5">
        <v>13.254</v>
      </c>
      <c r="CB124" s="5">
        <v>0</v>
      </c>
      <c r="CC124" s="5">
        <v>87.078999999999994</v>
      </c>
      <c r="CD124" s="5">
        <v>7.95</v>
      </c>
      <c r="CE124" s="5">
        <v>0</v>
      </c>
      <c r="CF124" s="5">
        <v>87.078999999999994</v>
      </c>
      <c r="CG124" s="5">
        <v>0</v>
      </c>
      <c r="CH124" s="5">
        <v>1</v>
      </c>
      <c r="CI124" s="5">
        <v>0</v>
      </c>
      <c r="CJ124" s="5">
        <v>0</v>
      </c>
      <c r="CK124" s="5">
        <v>0</v>
      </c>
      <c r="CL124" s="5">
        <v>0</v>
      </c>
      <c r="CM124" s="5">
        <v>0</v>
      </c>
      <c r="CN124" s="5">
        <v>0</v>
      </c>
      <c r="CO124" s="5">
        <v>0</v>
      </c>
      <c r="CP124" s="5">
        <v>0</v>
      </c>
      <c r="CQ124" s="5">
        <v>1.3480000000000001</v>
      </c>
      <c r="CR124" s="5">
        <v>1</v>
      </c>
      <c r="CS124" s="5">
        <v>3.26</v>
      </c>
      <c r="CT124" s="5">
        <v>4.484</v>
      </c>
      <c r="CU124" s="5">
        <v>9.2609999999999992</v>
      </c>
    </row>
    <row r="125" spans="1:99" x14ac:dyDescent="0.25">
      <c r="A125" s="5" t="s">
        <v>2431</v>
      </c>
      <c r="B125" s="5" t="s">
        <v>1298</v>
      </c>
      <c r="C125" s="5" t="s">
        <v>1298</v>
      </c>
      <c r="D125" s="5" t="s">
        <v>1299</v>
      </c>
      <c r="E125" s="5">
        <v>2024</v>
      </c>
      <c r="F125" s="5">
        <v>0</v>
      </c>
      <c r="G125" s="5">
        <v>4.8330000000000002</v>
      </c>
      <c r="H125" s="5">
        <v>1.3240000000000001</v>
      </c>
      <c r="I125" s="5">
        <v>0</v>
      </c>
      <c r="J125" s="5">
        <v>4.8330000000000002</v>
      </c>
      <c r="K125" s="5">
        <v>0</v>
      </c>
      <c r="L125" s="5">
        <v>1</v>
      </c>
      <c r="M125" s="5">
        <v>7.1239999999999997</v>
      </c>
      <c r="N125" s="5">
        <v>3.9710000000000001</v>
      </c>
      <c r="O125" s="5">
        <v>0</v>
      </c>
      <c r="P125" s="5">
        <v>7.1239999999999997</v>
      </c>
      <c r="Q125" s="5">
        <v>0</v>
      </c>
      <c r="R125" s="5">
        <v>1</v>
      </c>
      <c r="S125" s="5">
        <v>11.451000000000001</v>
      </c>
      <c r="T125" s="5">
        <v>7.9420000000000002</v>
      </c>
      <c r="U125" s="5">
        <v>0</v>
      </c>
      <c r="V125" s="5">
        <v>11.451000000000001</v>
      </c>
      <c r="W125" s="5">
        <v>0</v>
      </c>
      <c r="X125" s="5">
        <v>1</v>
      </c>
      <c r="Y125" s="5">
        <v>4.0179999999999998</v>
      </c>
      <c r="Z125" s="5">
        <v>0.441</v>
      </c>
      <c r="AA125" s="5">
        <v>0.90600000000000003</v>
      </c>
      <c r="AB125" s="5">
        <v>4.9240000000000004</v>
      </c>
      <c r="AC125" s="5">
        <v>0</v>
      </c>
      <c r="AD125" s="5">
        <v>1</v>
      </c>
      <c r="AE125" s="5">
        <v>4.68</v>
      </c>
      <c r="AF125" s="5">
        <v>0.91</v>
      </c>
      <c r="AG125" s="5">
        <v>0.24399999999999999</v>
      </c>
      <c r="AH125" s="5">
        <v>4.9240000000000004</v>
      </c>
      <c r="AI125" s="5">
        <v>0</v>
      </c>
      <c r="AJ125" s="5">
        <v>1</v>
      </c>
      <c r="AK125" s="5">
        <v>8.6509999999999998</v>
      </c>
      <c r="AL125" s="5">
        <v>4.0810000000000004</v>
      </c>
      <c r="AM125" s="5">
        <v>-3.7269999999999999</v>
      </c>
      <c r="AN125" s="5">
        <v>4.9240000000000004</v>
      </c>
      <c r="AO125" s="5">
        <v>0</v>
      </c>
      <c r="AP125" s="5">
        <v>0</v>
      </c>
      <c r="AQ125" s="5">
        <v>0.72</v>
      </c>
      <c r="AR125" s="5">
        <v>0.13200000000000001</v>
      </c>
      <c r="AS125" s="5">
        <v>-0.39800000000000002</v>
      </c>
      <c r="AT125" s="5">
        <v>0.32200000000000001</v>
      </c>
      <c r="AU125" s="5">
        <v>0</v>
      </c>
      <c r="AV125" s="5">
        <v>0</v>
      </c>
      <c r="AW125" s="5">
        <v>0.73399999999999999</v>
      </c>
      <c r="AX125" s="5">
        <v>0.13200000000000001</v>
      </c>
      <c r="AY125" s="5">
        <v>-0.45700000000000002</v>
      </c>
      <c r="AZ125" s="5">
        <v>0.27600000000000002</v>
      </c>
      <c r="BA125" s="5">
        <v>0</v>
      </c>
      <c r="BB125" s="5">
        <v>0</v>
      </c>
      <c r="BC125" s="5">
        <v>0.51</v>
      </c>
      <c r="BD125" s="5">
        <v>0.13200000000000001</v>
      </c>
      <c r="BE125" s="5">
        <v>-0.34899999999999998</v>
      </c>
      <c r="BF125" s="5">
        <v>0.161</v>
      </c>
      <c r="BG125" s="5">
        <v>0</v>
      </c>
      <c r="BH125" s="5">
        <v>0</v>
      </c>
      <c r="BI125" s="5">
        <v>0.65200000000000002</v>
      </c>
      <c r="BJ125" s="5">
        <v>0.13200000000000001</v>
      </c>
      <c r="BK125" s="5">
        <v>-0.32300000000000001</v>
      </c>
      <c r="BL125" s="5">
        <v>0.32900000000000001</v>
      </c>
      <c r="BM125" s="5">
        <v>0</v>
      </c>
      <c r="BN125" s="5">
        <v>0</v>
      </c>
      <c r="BO125" s="5">
        <v>0</v>
      </c>
      <c r="BP125" s="5">
        <v>-2.1999999999999999E-2</v>
      </c>
      <c r="BQ125" s="5">
        <v>5.2999999999999999E-2</v>
      </c>
      <c r="BR125" s="5">
        <v>0</v>
      </c>
      <c r="BS125" s="5">
        <v>1</v>
      </c>
      <c r="BT125" s="5">
        <v>0</v>
      </c>
      <c r="BU125" s="5">
        <v>-2.1999999999999999E-2</v>
      </c>
      <c r="BV125" s="5">
        <v>8.7999999999999995E-2</v>
      </c>
      <c r="BW125" s="5">
        <v>0</v>
      </c>
      <c r="BX125" s="5">
        <v>1</v>
      </c>
      <c r="BY125" s="5">
        <v>13.646000000000001</v>
      </c>
      <c r="BZ125" s="5">
        <v>0</v>
      </c>
      <c r="CA125" s="5">
        <v>13.646000000000001</v>
      </c>
      <c r="CB125" s="5">
        <v>0</v>
      </c>
      <c r="CC125" s="5">
        <v>86.385000000000005</v>
      </c>
      <c r="CD125" s="5">
        <v>7.95</v>
      </c>
      <c r="CE125" s="5">
        <v>0</v>
      </c>
      <c r="CF125" s="5">
        <v>86.385000000000005</v>
      </c>
      <c r="CG125" s="5">
        <v>0</v>
      </c>
      <c r="CH125" s="5">
        <v>1</v>
      </c>
      <c r="CI125" s="5">
        <v>0</v>
      </c>
      <c r="CJ125" s="5">
        <v>0</v>
      </c>
      <c r="CK125" s="5">
        <v>0</v>
      </c>
      <c r="CL125" s="5">
        <v>0</v>
      </c>
      <c r="CM125" s="5">
        <v>0</v>
      </c>
      <c r="CN125" s="5">
        <v>0</v>
      </c>
      <c r="CO125" s="5">
        <v>0</v>
      </c>
      <c r="CP125" s="5">
        <v>0</v>
      </c>
      <c r="CQ125" s="5">
        <v>1.387</v>
      </c>
      <c r="CR125" s="5">
        <v>1</v>
      </c>
      <c r="CS125" s="5">
        <v>3.3559999999999999</v>
      </c>
      <c r="CT125" s="5">
        <v>3.5089999999999999</v>
      </c>
      <c r="CU125" s="5">
        <v>7.5979999999999999</v>
      </c>
    </row>
    <row r="126" spans="1:99" x14ac:dyDescent="0.25">
      <c r="A126" s="5" t="s">
        <v>2432</v>
      </c>
      <c r="B126" s="5" t="s">
        <v>1267</v>
      </c>
      <c r="C126" s="5" t="s">
        <v>1267</v>
      </c>
      <c r="D126" s="5" t="s">
        <v>1268</v>
      </c>
      <c r="E126" s="5">
        <v>2021</v>
      </c>
      <c r="F126" s="5">
        <v>0.2</v>
      </c>
      <c r="G126" s="5">
        <v>5.8949999999999996</v>
      </c>
      <c r="H126" s="5">
        <v>1.29</v>
      </c>
      <c r="I126" s="5">
        <v>1.782</v>
      </c>
      <c r="J126" s="5">
        <v>7.6760000000000002</v>
      </c>
      <c r="K126" s="5">
        <v>0</v>
      </c>
      <c r="L126" s="5">
        <v>1</v>
      </c>
      <c r="M126" s="5">
        <v>5.9980000000000002</v>
      </c>
      <c r="N126" s="5">
        <v>2.7189999999999999</v>
      </c>
      <c r="O126" s="5">
        <v>1.7210000000000001</v>
      </c>
      <c r="P126" s="5">
        <v>7.72</v>
      </c>
      <c r="Q126" s="5">
        <v>0</v>
      </c>
      <c r="R126" s="5">
        <v>1</v>
      </c>
      <c r="S126" s="5">
        <v>4.8220000000000001</v>
      </c>
      <c r="T126" s="5">
        <v>2.988</v>
      </c>
      <c r="U126" s="5">
        <v>0.29499999999999998</v>
      </c>
      <c r="V126" s="5">
        <v>6.141</v>
      </c>
      <c r="W126" s="5">
        <v>0.2</v>
      </c>
      <c r="X126" s="5">
        <v>1</v>
      </c>
      <c r="Y126" s="5">
        <v>18.292000000000002</v>
      </c>
      <c r="Z126" s="5">
        <v>2.02</v>
      </c>
      <c r="AA126" s="5">
        <v>-4.8689999999999998</v>
      </c>
      <c r="AB126" s="5">
        <v>13.423</v>
      </c>
      <c r="AC126" s="5">
        <v>0</v>
      </c>
      <c r="AD126" s="5">
        <v>1</v>
      </c>
      <c r="AE126" s="5">
        <v>18.248000000000001</v>
      </c>
      <c r="AF126" s="5">
        <v>3.5910000000000002</v>
      </c>
      <c r="AG126" s="5">
        <v>-4.8250000000000002</v>
      </c>
      <c r="AH126" s="5">
        <v>13.423</v>
      </c>
      <c r="AI126" s="5">
        <v>0</v>
      </c>
      <c r="AJ126" s="5">
        <v>1</v>
      </c>
      <c r="AK126" s="5">
        <v>21.611000000000001</v>
      </c>
      <c r="AL126" s="5">
        <v>10.606999999999999</v>
      </c>
      <c r="AM126" s="5">
        <v>-8.42</v>
      </c>
      <c r="AN126" s="5">
        <v>17.664000000000001</v>
      </c>
      <c r="AO126" s="5">
        <v>0.33900000000000002</v>
      </c>
      <c r="AP126" s="5">
        <v>1</v>
      </c>
      <c r="AQ126" s="5">
        <v>0.61899999999999999</v>
      </c>
      <c r="AR126" s="5">
        <v>0.114</v>
      </c>
      <c r="AS126" s="5">
        <v>0.441</v>
      </c>
      <c r="AT126" s="5">
        <v>1.2729999999999999</v>
      </c>
      <c r="AU126" s="5">
        <v>0.2</v>
      </c>
      <c r="AV126" s="5">
        <v>1</v>
      </c>
      <c r="AW126" s="5">
        <v>0.59899999999999998</v>
      </c>
      <c r="AX126" s="5">
        <v>0.114</v>
      </c>
      <c r="AY126" s="5">
        <v>0.45</v>
      </c>
      <c r="AZ126" s="5">
        <v>1.26</v>
      </c>
      <c r="BA126" s="5">
        <v>0.2</v>
      </c>
      <c r="BB126" s="5">
        <v>1</v>
      </c>
      <c r="BC126" s="5">
        <v>0.439</v>
      </c>
      <c r="BD126" s="5">
        <v>0.114</v>
      </c>
      <c r="BE126" s="5">
        <v>0.108</v>
      </c>
      <c r="BF126" s="5">
        <v>0.65700000000000003</v>
      </c>
      <c r="BG126" s="5">
        <v>0.2</v>
      </c>
      <c r="BH126" s="5">
        <v>1</v>
      </c>
      <c r="BI126" s="5">
        <v>0.505</v>
      </c>
      <c r="BJ126" s="5">
        <v>0.114</v>
      </c>
      <c r="BK126" s="5">
        <v>0.50900000000000001</v>
      </c>
      <c r="BL126" s="5">
        <v>1.216</v>
      </c>
      <c r="BM126" s="5">
        <v>0.2</v>
      </c>
      <c r="BN126" s="5">
        <v>1</v>
      </c>
      <c r="BO126" s="5">
        <v>0</v>
      </c>
      <c r="BP126" s="5">
        <v>-4.0000000000000001E-3</v>
      </c>
      <c r="BQ126" s="5">
        <v>0.13300000000000001</v>
      </c>
      <c r="BR126" s="5">
        <v>0</v>
      </c>
      <c r="BS126" s="5">
        <v>1</v>
      </c>
      <c r="BT126" s="5">
        <v>0</v>
      </c>
      <c r="BU126" s="5">
        <v>0</v>
      </c>
      <c r="BV126" s="5">
        <v>0.125</v>
      </c>
      <c r="BW126" s="5">
        <v>0.29499999999999998</v>
      </c>
      <c r="BX126" s="5">
        <v>1</v>
      </c>
      <c r="BY126" s="5">
        <v>11.787000000000001</v>
      </c>
      <c r="BZ126" s="5">
        <v>0</v>
      </c>
      <c r="CA126" s="5">
        <v>11.787000000000001</v>
      </c>
      <c r="CB126" s="5">
        <v>0</v>
      </c>
      <c r="CC126" s="5">
        <v>78.125</v>
      </c>
      <c r="CD126" s="5">
        <v>7.95</v>
      </c>
      <c r="CE126" s="5">
        <v>80.876999999999995</v>
      </c>
      <c r="CF126" s="5">
        <v>190.803</v>
      </c>
      <c r="CG126" s="5">
        <v>0.2</v>
      </c>
      <c r="CH126" s="5">
        <v>1</v>
      </c>
      <c r="CI126" s="5">
        <v>0</v>
      </c>
      <c r="CJ126" s="5">
        <v>0</v>
      </c>
      <c r="CK126" s="5">
        <v>0</v>
      </c>
      <c r="CL126" s="5">
        <v>7.4999999999999997E-2</v>
      </c>
      <c r="CM126" s="5">
        <v>0</v>
      </c>
      <c r="CN126" s="5">
        <v>6.6000000000000003E-2</v>
      </c>
      <c r="CO126" s="5">
        <v>0</v>
      </c>
      <c r="CP126" s="5">
        <v>0</v>
      </c>
      <c r="CQ126" s="5">
        <v>1.198</v>
      </c>
      <c r="CR126" s="5">
        <v>0</v>
      </c>
      <c r="CS126" s="5">
        <v>4.7759999999999998</v>
      </c>
      <c r="CT126" s="5">
        <v>3.867</v>
      </c>
      <c r="CU126" s="5">
        <v>15.162000000000001</v>
      </c>
    </row>
    <row r="127" spans="1:99" x14ac:dyDescent="0.25">
      <c r="A127" s="5" t="s">
        <v>2433</v>
      </c>
      <c r="B127" s="5" t="s">
        <v>1267</v>
      </c>
      <c r="C127" s="5" t="s">
        <v>1267</v>
      </c>
      <c r="D127" s="5" t="s">
        <v>1268</v>
      </c>
      <c r="E127" s="5">
        <v>2022</v>
      </c>
      <c r="F127" s="5">
        <v>0.2</v>
      </c>
      <c r="G127" s="5">
        <v>6.6440000000000001</v>
      </c>
      <c r="H127" s="5">
        <v>1.032</v>
      </c>
      <c r="I127" s="5">
        <v>8.48</v>
      </c>
      <c r="J127" s="5">
        <v>15.124000000000001</v>
      </c>
      <c r="K127" s="5">
        <v>0</v>
      </c>
      <c r="L127" s="5">
        <v>1</v>
      </c>
      <c r="M127" s="5">
        <v>6.6849999999999996</v>
      </c>
      <c r="N127" s="5">
        <v>2.76</v>
      </c>
      <c r="O127" s="5">
        <v>8.1929999999999996</v>
      </c>
      <c r="P127" s="5">
        <v>14.878</v>
      </c>
      <c r="Q127" s="5">
        <v>0</v>
      </c>
      <c r="R127" s="5">
        <v>1</v>
      </c>
      <c r="S127" s="5">
        <v>5.8949999999999996</v>
      </c>
      <c r="T127" s="5">
        <v>2.887</v>
      </c>
      <c r="U127" s="5">
        <v>0.41099999999999998</v>
      </c>
      <c r="V127" s="5">
        <v>7.4569999999999999</v>
      </c>
      <c r="W127" s="5">
        <v>0.2</v>
      </c>
      <c r="X127" s="5">
        <v>1</v>
      </c>
      <c r="Y127" s="5">
        <v>34.546999999999997</v>
      </c>
      <c r="Z127" s="5">
        <v>3.6240000000000001</v>
      </c>
      <c r="AA127" s="5">
        <v>-3.6619999999999999</v>
      </c>
      <c r="AB127" s="5">
        <v>30.885000000000002</v>
      </c>
      <c r="AC127" s="5">
        <v>0</v>
      </c>
      <c r="AD127" s="5">
        <v>1</v>
      </c>
      <c r="AE127" s="5">
        <v>34.594999999999999</v>
      </c>
      <c r="AF127" s="5">
        <v>6.4130000000000003</v>
      </c>
      <c r="AG127" s="5">
        <v>-3.71</v>
      </c>
      <c r="AH127" s="5">
        <v>30.885000000000002</v>
      </c>
      <c r="AI127" s="5">
        <v>0</v>
      </c>
      <c r="AJ127" s="5">
        <v>1</v>
      </c>
      <c r="AK127" s="5">
        <v>38.506</v>
      </c>
      <c r="AL127" s="5">
        <v>18.388000000000002</v>
      </c>
      <c r="AM127" s="5">
        <v>-17.353000000000002</v>
      </c>
      <c r="AN127" s="5">
        <v>28.326000000000001</v>
      </c>
      <c r="AO127" s="5">
        <v>0.33900000000000002</v>
      </c>
      <c r="AP127" s="5">
        <v>1</v>
      </c>
      <c r="AQ127" s="5">
        <v>0.86099999999999999</v>
      </c>
      <c r="AR127" s="5">
        <v>0.123</v>
      </c>
      <c r="AS127" s="5">
        <v>0.42299999999999999</v>
      </c>
      <c r="AT127" s="5">
        <v>1.5409999999999999</v>
      </c>
      <c r="AU127" s="5">
        <v>0.2</v>
      </c>
      <c r="AV127" s="5">
        <v>1</v>
      </c>
      <c r="AW127" s="5">
        <v>0.98599999999999999</v>
      </c>
      <c r="AX127" s="5">
        <v>0.123</v>
      </c>
      <c r="AY127" s="5">
        <v>0.38900000000000001</v>
      </c>
      <c r="AZ127" s="5">
        <v>1.65</v>
      </c>
      <c r="BA127" s="5">
        <v>0.2</v>
      </c>
      <c r="BB127" s="5">
        <v>1</v>
      </c>
      <c r="BC127" s="5">
        <v>0.59799999999999998</v>
      </c>
      <c r="BD127" s="5">
        <v>0.123</v>
      </c>
      <c r="BE127" s="5">
        <v>-2.8000000000000001E-2</v>
      </c>
      <c r="BF127" s="5">
        <v>0.68400000000000005</v>
      </c>
      <c r="BG127" s="5">
        <v>0.2</v>
      </c>
      <c r="BH127" s="5">
        <v>1</v>
      </c>
      <c r="BI127" s="5">
        <v>0.61199999999999999</v>
      </c>
      <c r="BJ127" s="5">
        <v>0.123</v>
      </c>
      <c r="BK127" s="5">
        <v>0.80100000000000005</v>
      </c>
      <c r="BL127" s="5">
        <v>1.696</v>
      </c>
      <c r="BM127" s="5">
        <v>0.2</v>
      </c>
      <c r="BN127" s="5">
        <v>1</v>
      </c>
      <c r="BO127" s="5">
        <v>0</v>
      </c>
      <c r="BP127" s="5">
        <v>-0.108</v>
      </c>
      <c r="BQ127" s="5">
        <v>0.17100000000000001</v>
      </c>
      <c r="BR127" s="5">
        <v>0</v>
      </c>
      <c r="BS127" s="5">
        <v>1</v>
      </c>
      <c r="BT127" s="5">
        <v>0</v>
      </c>
      <c r="BU127" s="5">
        <v>0</v>
      </c>
      <c r="BV127" s="5">
        <v>0.11799999999999999</v>
      </c>
      <c r="BW127" s="5">
        <v>0.29499999999999998</v>
      </c>
      <c r="BX127" s="5">
        <v>1</v>
      </c>
      <c r="BY127" s="5">
        <v>12.728999999999999</v>
      </c>
      <c r="BZ127" s="5">
        <v>0</v>
      </c>
      <c r="CA127" s="5">
        <v>12.728999999999999</v>
      </c>
      <c r="CB127" s="5">
        <v>0</v>
      </c>
      <c r="CC127" s="5">
        <v>97.9</v>
      </c>
      <c r="CD127" s="5">
        <v>7.95</v>
      </c>
      <c r="CE127" s="5">
        <v>150.93100000000001</v>
      </c>
      <c r="CF127" s="5">
        <v>298.59699999999998</v>
      </c>
      <c r="CG127" s="5">
        <v>0.2</v>
      </c>
      <c r="CH127" s="5">
        <v>1</v>
      </c>
      <c r="CI127" s="5">
        <v>0</v>
      </c>
      <c r="CJ127" s="5">
        <v>0</v>
      </c>
      <c r="CK127" s="5">
        <v>0</v>
      </c>
      <c r="CL127" s="5">
        <v>8.1000000000000003E-2</v>
      </c>
      <c r="CM127" s="5">
        <v>0</v>
      </c>
      <c r="CN127" s="5">
        <v>5.8999999999999997E-2</v>
      </c>
      <c r="CO127" s="5">
        <v>0</v>
      </c>
      <c r="CP127" s="5">
        <v>0</v>
      </c>
      <c r="CQ127" s="5">
        <v>1.294</v>
      </c>
      <c r="CR127" s="5">
        <v>0</v>
      </c>
      <c r="CS127" s="5">
        <v>5.1580000000000004</v>
      </c>
      <c r="CT127" s="5">
        <v>8.0779999999999994</v>
      </c>
      <c r="CU127" s="5">
        <v>31.326000000000001</v>
      </c>
    </row>
    <row r="128" spans="1:99" x14ac:dyDescent="0.25">
      <c r="A128" s="5" t="s">
        <v>2434</v>
      </c>
      <c r="B128" s="5" t="s">
        <v>1267</v>
      </c>
      <c r="C128" s="5" t="s">
        <v>1267</v>
      </c>
      <c r="D128" s="5" t="s">
        <v>1268</v>
      </c>
      <c r="E128" s="5">
        <v>2023</v>
      </c>
      <c r="F128" s="5">
        <v>0.2</v>
      </c>
      <c r="G128" s="5">
        <v>6.2489999999999997</v>
      </c>
      <c r="H128" s="5">
        <v>1.423</v>
      </c>
      <c r="I128" s="5">
        <v>9.8279999999999994</v>
      </c>
      <c r="J128" s="5">
        <v>16.077000000000002</v>
      </c>
      <c r="K128" s="5">
        <v>0</v>
      </c>
      <c r="L128" s="5">
        <v>1</v>
      </c>
      <c r="M128" s="5">
        <v>6.3920000000000003</v>
      </c>
      <c r="N128" s="5">
        <v>3.17</v>
      </c>
      <c r="O128" s="5">
        <v>9.6389999999999993</v>
      </c>
      <c r="P128" s="5">
        <v>16.030999999999999</v>
      </c>
      <c r="Q128" s="5">
        <v>0</v>
      </c>
      <c r="R128" s="5">
        <v>1</v>
      </c>
      <c r="S128" s="5">
        <v>5.5570000000000004</v>
      </c>
      <c r="T128" s="5">
        <v>3.4849999999999999</v>
      </c>
      <c r="U128" s="5">
        <v>0.46200000000000002</v>
      </c>
      <c r="V128" s="5">
        <v>7.0670000000000002</v>
      </c>
      <c r="W128" s="5">
        <v>0.2</v>
      </c>
      <c r="X128" s="5">
        <v>1</v>
      </c>
      <c r="Y128" s="5">
        <v>14.895</v>
      </c>
      <c r="Z128" s="5">
        <v>1.6679999999999999</v>
      </c>
      <c r="AA128" s="5">
        <v>7.415</v>
      </c>
      <c r="AB128" s="5">
        <v>22.31</v>
      </c>
      <c r="AC128" s="5">
        <v>0</v>
      </c>
      <c r="AD128" s="5">
        <v>1</v>
      </c>
      <c r="AE128" s="5">
        <v>14.993</v>
      </c>
      <c r="AF128" s="5">
        <v>2.9860000000000002</v>
      </c>
      <c r="AG128" s="5">
        <v>7.3159999999999998</v>
      </c>
      <c r="AH128" s="5">
        <v>22.31</v>
      </c>
      <c r="AI128" s="5">
        <v>0</v>
      </c>
      <c r="AJ128" s="5">
        <v>1</v>
      </c>
      <c r="AK128" s="5">
        <v>19.21</v>
      </c>
      <c r="AL128" s="5">
        <v>9.516</v>
      </c>
      <c r="AM128" s="5">
        <v>-1.472</v>
      </c>
      <c r="AN128" s="5">
        <v>23.754000000000001</v>
      </c>
      <c r="AO128" s="5">
        <v>0.33900000000000002</v>
      </c>
      <c r="AP128" s="5">
        <v>1</v>
      </c>
      <c r="AQ128" s="5">
        <v>0.76</v>
      </c>
      <c r="AR128" s="5">
        <v>0.129</v>
      </c>
      <c r="AS128" s="5">
        <v>0.44500000000000001</v>
      </c>
      <c r="AT128" s="5">
        <v>1.446</v>
      </c>
      <c r="AU128" s="5">
        <v>0.2</v>
      </c>
      <c r="AV128" s="5">
        <v>1</v>
      </c>
      <c r="AW128" s="5">
        <v>0.81100000000000005</v>
      </c>
      <c r="AX128" s="5">
        <v>0.129</v>
      </c>
      <c r="AY128" s="5">
        <v>0.42199999999999999</v>
      </c>
      <c r="AZ128" s="5">
        <v>1.48</v>
      </c>
      <c r="BA128" s="5">
        <v>0.2</v>
      </c>
      <c r="BB128" s="5">
        <v>1</v>
      </c>
      <c r="BC128" s="5">
        <v>0.53500000000000003</v>
      </c>
      <c r="BD128" s="5">
        <v>0.129</v>
      </c>
      <c r="BE128" s="5">
        <v>-3.5999999999999997E-2</v>
      </c>
      <c r="BF128" s="5">
        <v>0.59899999999999998</v>
      </c>
      <c r="BG128" s="5">
        <v>0.2</v>
      </c>
      <c r="BH128" s="5">
        <v>1</v>
      </c>
      <c r="BI128" s="5">
        <v>0.57899999999999996</v>
      </c>
      <c r="BJ128" s="5">
        <v>0.129</v>
      </c>
      <c r="BK128" s="5">
        <v>0.876</v>
      </c>
      <c r="BL128" s="5">
        <v>1.708</v>
      </c>
      <c r="BM128" s="5">
        <v>0.2</v>
      </c>
      <c r="BN128" s="5">
        <v>1</v>
      </c>
      <c r="BO128" s="5">
        <v>0</v>
      </c>
      <c r="BP128" s="5">
        <v>-5.0000000000000001E-3</v>
      </c>
      <c r="BQ128" s="5">
        <v>0.15</v>
      </c>
      <c r="BR128" s="5">
        <v>0</v>
      </c>
      <c r="BS128" s="5">
        <v>1</v>
      </c>
      <c r="BT128" s="5">
        <v>0</v>
      </c>
      <c r="BU128" s="5">
        <v>0</v>
      </c>
      <c r="BV128" s="5">
        <v>0.126</v>
      </c>
      <c r="BW128" s="5">
        <v>0.29499999999999998</v>
      </c>
      <c r="BX128" s="5">
        <v>1</v>
      </c>
      <c r="BY128" s="5">
        <v>13.254</v>
      </c>
      <c r="BZ128" s="5">
        <v>0</v>
      </c>
      <c r="CA128" s="5">
        <v>13.254</v>
      </c>
      <c r="CB128" s="5">
        <v>0</v>
      </c>
      <c r="CC128" s="5">
        <v>83.248000000000005</v>
      </c>
      <c r="CD128" s="5">
        <v>7.95</v>
      </c>
      <c r="CE128" s="5">
        <v>131.15600000000001</v>
      </c>
      <c r="CF128" s="5">
        <v>257.28500000000003</v>
      </c>
      <c r="CG128" s="5">
        <v>0.2</v>
      </c>
      <c r="CH128" s="5">
        <v>1</v>
      </c>
      <c r="CI128" s="5">
        <v>0</v>
      </c>
      <c r="CJ128" s="5">
        <v>0</v>
      </c>
      <c r="CK128" s="5">
        <v>0</v>
      </c>
      <c r="CL128" s="5">
        <v>8.4000000000000005E-2</v>
      </c>
      <c r="CM128" s="5">
        <v>0</v>
      </c>
      <c r="CN128" s="5">
        <v>5.1999999999999998E-2</v>
      </c>
      <c r="CO128" s="5">
        <v>0</v>
      </c>
      <c r="CP128" s="5">
        <v>0</v>
      </c>
      <c r="CQ128" s="5">
        <v>1.3480000000000001</v>
      </c>
      <c r="CR128" s="5">
        <v>0</v>
      </c>
      <c r="CS128" s="5">
        <v>5.37</v>
      </c>
      <c r="CT128" s="5">
        <v>5.4020000000000001</v>
      </c>
      <c r="CU128" s="5">
        <v>11.622</v>
      </c>
    </row>
    <row r="129" spans="1:99" x14ac:dyDescent="0.25">
      <c r="A129" s="5" t="s">
        <v>2435</v>
      </c>
      <c r="B129" s="5" t="s">
        <v>1267</v>
      </c>
      <c r="C129" s="5" t="s">
        <v>1267</v>
      </c>
      <c r="D129" s="5" t="s">
        <v>1268</v>
      </c>
      <c r="E129" s="5">
        <v>2024</v>
      </c>
      <c r="F129" s="5">
        <v>0.2</v>
      </c>
      <c r="G129" s="5">
        <v>6.181</v>
      </c>
      <c r="H129" s="5">
        <v>1.5660000000000001</v>
      </c>
      <c r="I129" s="5">
        <v>6.4409999999999998</v>
      </c>
      <c r="J129" s="5">
        <v>12.622</v>
      </c>
      <c r="K129" s="5">
        <v>0</v>
      </c>
      <c r="L129" s="5">
        <v>1</v>
      </c>
      <c r="M129" s="5">
        <v>6.5449999999999999</v>
      </c>
      <c r="N129" s="5">
        <v>3.5649999999999999</v>
      </c>
      <c r="O129" s="5">
        <v>6.3659999999999997</v>
      </c>
      <c r="P129" s="5">
        <v>12.911</v>
      </c>
      <c r="Q129" s="5">
        <v>0</v>
      </c>
      <c r="R129" s="5">
        <v>1</v>
      </c>
      <c r="S129" s="5">
        <v>5.5940000000000003</v>
      </c>
      <c r="T129" s="5">
        <v>3.7029999999999998</v>
      </c>
      <c r="U129" s="5">
        <v>0.504</v>
      </c>
      <c r="V129" s="5">
        <v>7.1230000000000002</v>
      </c>
      <c r="W129" s="5">
        <v>0.2</v>
      </c>
      <c r="X129" s="5">
        <v>1</v>
      </c>
      <c r="Y129" s="5">
        <v>12.465999999999999</v>
      </c>
      <c r="Z129" s="5">
        <v>1.5740000000000001</v>
      </c>
      <c r="AA129" s="5">
        <v>3.964</v>
      </c>
      <c r="AB129" s="5">
        <v>16.43</v>
      </c>
      <c r="AC129" s="5">
        <v>0</v>
      </c>
      <c r="AD129" s="5">
        <v>1</v>
      </c>
      <c r="AE129" s="5">
        <v>12.465999999999999</v>
      </c>
      <c r="AF129" s="5">
        <v>2.7309999999999999</v>
      </c>
      <c r="AG129" s="5">
        <v>3.964</v>
      </c>
      <c r="AH129" s="5">
        <v>16.43</v>
      </c>
      <c r="AI129" s="5">
        <v>0</v>
      </c>
      <c r="AJ129" s="5">
        <v>1</v>
      </c>
      <c r="AK129" s="5">
        <v>16.238</v>
      </c>
      <c r="AL129" s="5">
        <v>8.2590000000000003</v>
      </c>
      <c r="AM129" s="5">
        <v>-2.0030000000000001</v>
      </c>
      <c r="AN129" s="5">
        <v>19.062999999999999</v>
      </c>
      <c r="AO129" s="5">
        <v>0.33900000000000002</v>
      </c>
      <c r="AP129" s="5">
        <v>1</v>
      </c>
      <c r="AQ129" s="5">
        <v>0.72399999999999998</v>
      </c>
      <c r="AR129" s="5">
        <v>0.13200000000000001</v>
      </c>
      <c r="AS129" s="5">
        <v>0.45800000000000002</v>
      </c>
      <c r="AT129" s="5">
        <v>1.419</v>
      </c>
      <c r="AU129" s="5">
        <v>0.2</v>
      </c>
      <c r="AV129" s="5">
        <v>1</v>
      </c>
      <c r="AW129" s="5">
        <v>0.75</v>
      </c>
      <c r="AX129" s="5">
        <v>0.13200000000000001</v>
      </c>
      <c r="AY129" s="5">
        <v>0.43099999999999999</v>
      </c>
      <c r="AZ129" s="5">
        <v>1.417</v>
      </c>
      <c r="BA129" s="5">
        <v>0.2</v>
      </c>
      <c r="BB129" s="5">
        <v>1</v>
      </c>
      <c r="BC129" s="5">
        <v>0.51300000000000001</v>
      </c>
      <c r="BD129" s="5">
        <v>0.13200000000000001</v>
      </c>
      <c r="BE129" s="5">
        <v>3.6999999999999998E-2</v>
      </c>
      <c r="BF129" s="5">
        <v>0.66</v>
      </c>
      <c r="BG129" s="5">
        <v>0.2</v>
      </c>
      <c r="BH129" s="5">
        <v>1</v>
      </c>
      <c r="BI129" s="5">
        <v>0.59099999999999997</v>
      </c>
      <c r="BJ129" s="5">
        <v>0.13200000000000001</v>
      </c>
      <c r="BK129" s="5">
        <v>0.91</v>
      </c>
      <c r="BL129" s="5">
        <v>1.754</v>
      </c>
      <c r="BM129" s="5">
        <v>0.2</v>
      </c>
      <c r="BN129" s="5">
        <v>1</v>
      </c>
      <c r="BO129" s="5">
        <v>0</v>
      </c>
      <c r="BP129" s="5">
        <v>-1.2999999999999999E-2</v>
      </c>
      <c r="BQ129" s="5">
        <v>0.126</v>
      </c>
      <c r="BR129" s="5">
        <v>0</v>
      </c>
      <c r="BS129" s="5">
        <v>1</v>
      </c>
      <c r="BT129" s="5">
        <v>0</v>
      </c>
      <c r="BU129" s="5">
        <v>0</v>
      </c>
      <c r="BV129" s="5">
        <v>0.13</v>
      </c>
      <c r="BW129" s="5">
        <v>0.29499999999999998</v>
      </c>
      <c r="BX129" s="5">
        <v>1</v>
      </c>
      <c r="BY129" s="5">
        <v>13.646000000000001</v>
      </c>
      <c r="BZ129" s="5">
        <v>0</v>
      </c>
      <c r="CA129" s="5">
        <v>13.646000000000001</v>
      </c>
      <c r="CB129" s="5">
        <v>0</v>
      </c>
      <c r="CC129" s="5">
        <v>82.587999999999994</v>
      </c>
      <c r="CD129" s="5">
        <v>7.95</v>
      </c>
      <c r="CE129" s="5">
        <v>141.49</v>
      </c>
      <c r="CF129" s="5">
        <v>261.762</v>
      </c>
      <c r="CG129" s="5">
        <v>0.2</v>
      </c>
      <c r="CH129" s="5">
        <v>1</v>
      </c>
      <c r="CI129" s="5">
        <v>0</v>
      </c>
      <c r="CJ129" s="5">
        <v>0</v>
      </c>
      <c r="CK129" s="5">
        <v>0</v>
      </c>
      <c r="CL129" s="5">
        <v>8.6999999999999994E-2</v>
      </c>
      <c r="CM129" s="5">
        <v>0</v>
      </c>
      <c r="CN129" s="5">
        <v>4.4999999999999998E-2</v>
      </c>
      <c r="CO129" s="5">
        <v>0</v>
      </c>
      <c r="CP129" s="5">
        <v>0</v>
      </c>
      <c r="CQ129" s="5">
        <v>1.387</v>
      </c>
      <c r="CR129" s="5">
        <v>0</v>
      </c>
      <c r="CS129" s="5">
        <v>5.5289999999999999</v>
      </c>
      <c r="CT129" s="5">
        <v>4.1740000000000004</v>
      </c>
      <c r="CU129" s="5">
        <v>10.167999999999999</v>
      </c>
    </row>
    <row r="130" spans="1:99" x14ac:dyDescent="0.25">
      <c r="A130" s="5" t="s">
        <v>2436</v>
      </c>
      <c r="B130" s="5" t="s">
        <v>1261</v>
      </c>
      <c r="C130" s="5" t="s">
        <v>1261</v>
      </c>
      <c r="D130" s="5" t="s">
        <v>1262</v>
      </c>
      <c r="E130" s="5">
        <v>2021</v>
      </c>
      <c r="F130" s="5">
        <v>0.18</v>
      </c>
      <c r="G130" s="5">
        <v>5.8970000000000002</v>
      </c>
      <c r="H130" s="5">
        <v>1.143</v>
      </c>
      <c r="I130" s="5">
        <v>0</v>
      </c>
      <c r="J130" s="5">
        <v>5.8970000000000002</v>
      </c>
      <c r="K130" s="5">
        <v>0</v>
      </c>
      <c r="L130" s="5">
        <v>1</v>
      </c>
      <c r="M130" s="5">
        <v>7.9640000000000004</v>
      </c>
      <c r="N130" s="5">
        <v>3.43</v>
      </c>
      <c r="O130" s="5">
        <v>0</v>
      </c>
      <c r="P130" s="5">
        <v>7.9640000000000004</v>
      </c>
      <c r="Q130" s="5">
        <v>0</v>
      </c>
      <c r="R130" s="5">
        <v>1</v>
      </c>
      <c r="S130" s="5">
        <v>11.613</v>
      </c>
      <c r="T130" s="5">
        <v>6.86</v>
      </c>
      <c r="U130" s="5">
        <v>-2.9849999999999999</v>
      </c>
      <c r="V130" s="5">
        <v>10.182</v>
      </c>
      <c r="W130" s="5">
        <v>0.18</v>
      </c>
      <c r="X130" s="5">
        <v>0</v>
      </c>
      <c r="Y130" s="5">
        <v>5.9189999999999996</v>
      </c>
      <c r="Z130" s="5">
        <v>0.8</v>
      </c>
      <c r="AA130" s="5">
        <v>0</v>
      </c>
      <c r="AB130" s="5">
        <v>5.9189999999999996</v>
      </c>
      <c r="AC130" s="5">
        <v>0</v>
      </c>
      <c r="AD130" s="5">
        <v>1</v>
      </c>
      <c r="AE130" s="5">
        <v>7.0620000000000003</v>
      </c>
      <c r="AF130" s="5">
        <v>1.651</v>
      </c>
      <c r="AG130" s="5">
        <v>0</v>
      </c>
      <c r="AH130" s="5">
        <v>7.0620000000000003</v>
      </c>
      <c r="AI130" s="5">
        <v>0</v>
      </c>
      <c r="AJ130" s="5">
        <v>1</v>
      </c>
      <c r="AK130" s="5">
        <v>13.922000000000001</v>
      </c>
      <c r="AL130" s="5">
        <v>7.415</v>
      </c>
      <c r="AM130" s="5">
        <v>0</v>
      </c>
      <c r="AN130" s="5">
        <v>16.428000000000001</v>
      </c>
      <c r="AO130" s="5">
        <v>0.18</v>
      </c>
      <c r="AP130" s="5">
        <v>1</v>
      </c>
      <c r="AQ130" s="5">
        <v>0.61899999999999999</v>
      </c>
      <c r="AR130" s="5">
        <v>0.114</v>
      </c>
      <c r="AS130" s="5">
        <v>0.32100000000000001</v>
      </c>
      <c r="AT130" s="5">
        <v>1.109</v>
      </c>
      <c r="AU130" s="5">
        <v>0.18</v>
      </c>
      <c r="AV130" s="5">
        <v>1</v>
      </c>
      <c r="AW130" s="5">
        <v>0.59899999999999998</v>
      </c>
      <c r="AX130" s="5">
        <v>0.114</v>
      </c>
      <c r="AY130" s="5">
        <v>0.308</v>
      </c>
      <c r="AZ130" s="5">
        <v>1.071</v>
      </c>
      <c r="BA130" s="5">
        <v>0.18</v>
      </c>
      <c r="BB130" s="5">
        <v>1</v>
      </c>
      <c r="BC130" s="5">
        <v>0.439</v>
      </c>
      <c r="BD130" s="5">
        <v>0.114</v>
      </c>
      <c r="BE130" s="5">
        <v>-4.4999999999999998E-2</v>
      </c>
      <c r="BF130" s="5">
        <v>0.39400000000000002</v>
      </c>
      <c r="BG130" s="5">
        <v>0</v>
      </c>
      <c r="BH130" s="5">
        <v>0</v>
      </c>
      <c r="BI130" s="5">
        <v>0.505</v>
      </c>
      <c r="BJ130" s="5">
        <v>0.114</v>
      </c>
      <c r="BK130" s="5">
        <v>0.47799999999999998</v>
      </c>
      <c r="BL130" s="5">
        <v>0.98299999999999998</v>
      </c>
      <c r="BM130" s="5">
        <v>0</v>
      </c>
      <c r="BN130" s="5">
        <v>1</v>
      </c>
      <c r="BO130" s="5">
        <v>0</v>
      </c>
      <c r="BP130" s="5">
        <v>0</v>
      </c>
      <c r="BQ130" s="5">
        <v>0.48</v>
      </c>
      <c r="BR130" s="5">
        <v>0</v>
      </c>
      <c r="BS130" s="5">
        <v>0.83299999999999996</v>
      </c>
      <c r="BT130" s="5">
        <v>0</v>
      </c>
      <c r="BU130" s="5">
        <v>0</v>
      </c>
      <c r="BV130" s="5">
        <v>0.222</v>
      </c>
      <c r="BW130" s="5">
        <v>0.18</v>
      </c>
      <c r="BX130" s="5">
        <v>0.5</v>
      </c>
      <c r="BY130" s="5">
        <v>11.787000000000001</v>
      </c>
      <c r="BZ130" s="5">
        <v>0</v>
      </c>
      <c r="CA130" s="5">
        <v>11.787000000000001</v>
      </c>
      <c r="CB130" s="5">
        <v>0</v>
      </c>
      <c r="CC130" s="5">
        <v>78.125</v>
      </c>
      <c r="CD130" s="5">
        <v>7.95</v>
      </c>
      <c r="CE130" s="5">
        <v>52.360999999999997</v>
      </c>
      <c r="CF130" s="5">
        <v>153.97300000000001</v>
      </c>
      <c r="CG130" s="5">
        <v>0.18</v>
      </c>
      <c r="CH130" s="5">
        <v>1</v>
      </c>
      <c r="CI130" s="5">
        <v>0</v>
      </c>
      <c r="CJ130" s="5">
        <v>0</v>
      </c>
      <c r="CK130" s="5">
        <v>0</v>
      </c>
      <c r="CL130" s="5">
        <v>0</v>
      </c>
      <c r="CM130" s="5">
        <v>0</v>
      </c>
      <c r="CN130" s="5">
        <v>0</v>
      </c>
      <c r="CO130" s="5">
        <v>0</v>
      </c>
      <c r="CP130" s="5">
        <v>0</v>
      </c>
      <c r="CQ130" s="5">
        <v>1.198</v>
      </c>
      <c r="CR130" s="5">
        <v>0</v>
      </c>
      <c r="CS130" s="5">
        <v>4.7759999999999998</v>
      </c>
      <c r="CT130" s="5">
        <v>4.7530000000000001</v>
      </c>
      <c r="CU130" s="5">
        <v>15.162000000000001</v>
      </c>
    </row>
    <row r="131" spans="1:99" x14ac:dyDescent="0.25">
      <c r="A131" s="5" t="s">
        <v>2437</v>
      </c>
      <c r="B131" s="5" t="s">
        <v>1261</v>
      </c>
      <c r="C131" s="5" t="s">
        <v>1261</v>
      </c>
      <c r="D131" s="5" t="s">
        <v>1262</v>
      </c>
      <c r="E131" s="5">
        <v>2022</v>
      </c>
      <c r="F131" s="5">
        <v>0.18</v>
      </c>
      <c r="G131" s="5">
        <v>11.72</v>
      </c>
      <c r="H131" s="5">
        <v>1.2350000000000001</v>
      </c>
      <c r="I131" s="5">
        <v>0</v>
      </c>
      <c r="J131" s="5">
        <v>11.72</v>
      </c>
      <c r="K131" s="5">
        <v>0</v>
      </c>
      <c r="L131" s="5">
        <v>1</v>
      </c>
      <c r="M131" s="5">
        <v>9.7829999999999995</v>
      </c>
      <c r="N131" s="5">
        <v>3.7040000000000002</v>
      </c>
      <c r="O131" s="5">
        <v>0</v>
      </c>
      <c r="P131" s="5">
        <v>9.7829999999999995</v>
      </c>
      <c r="Q131" s="5">
        <v>0</v>
      </c>
      <c r="R131" s="5">
        <v>1</v>
      </c>
      <c r="S131" s="5">
        <v>17.893000000000001</v>
      </c>
      <c r="T131" s="5">
        <v>7.4080000000000004</v>
      </c>
      <c r="U131" s="5">
        <v>-8.2520000000000007</v>
      </c>
      <c r="V131" s="5">
        <v>11.377000000000001</v>
      </c>
      <c r="W131" s="5">
        <v>0.18</v>
      </c>
      <c r="X131" s="5">
        <v>0</v>
      </c>
      <c r="Y131" s="5">
        <v>6.3920000000000003</v>
      </c>
      <c r="Z131" s="5">
        <v>0.86399999999999999</v>
      </c>
      <c r="AA131" s="5">
        <v>0</v>
      </c>
      <c r="AB131" s="5">
        <v>6.3920000000000003</v>
      </c>
      <c r="AC131" s="5">
        <v>0</v>
      </c>
      <c r="AD131" s="5">
        <v>1</v>
      </c>
      <c r="AE131" s="5">
        <v>7.6269999999999998</v>
      </c>
      <c r="AF131" s="5">
        <v>1.7829999999999999</v>
      </c>
      <c r="AG131" s="5">
        <v>0</v>
      </c>
      <c r="AH131" s="5">
        <v>7.6269999999999998</v>
      </c>
      <c r="AI131" s="5">
        <v>0</v>
      </c>
      <c r="AJ131" s="5">
        <v>1</v>
      </c>
      <c r="AK131" s="5">
        <v>15.035</v>
      </c>
      <c r="AL131" s="5">
        <v>8.0079999999999991</v>
      </c>
      <c r="AM131" s="5">
        <v>0.2</v>
      </c>
      <c r="AN131" s="5">
        <v>17.741</v>
      </c>
      <c r="AO131" s="5">
        <v>0.18</v>
      </c>
      <c r="AP131" s="5">
        <v>1</v>
      </c>
      <c r="AQ131" s="5">
        <v>0.86099999999999999</v>
      </c>
      <c r="AR131" s="5">
        <v>0.123</v>
      </c>
      <c r="AS131" s="5">
        <v>8.7999999999999995E-2</v>
      </c>
      <c r="AT131" s="5">
        <v>1.1200000000000001</v>
      </c>
      <c r="AU131" s="5">
        <v>0.18</v>
      </c>
      <c r="AV131" s="5">
        <v>1</v>
      </c>
      <c r="AW131" s="5">
        <v>0.98599999999999999</v>
      </c>
      <c r="AX131" s="5">
        <v>0.123</v>
      </c>
      <c r="AY131" s="5">
        <v>1.0999999999999999E-2</v>
      </c>
      <c r="AZ131" s="5">
        <v>1.177</v>
      </c>
      <c r="BA131" s="5">
        <v>0.18</v>
      </c>
      <c r="BB131" s="5">
        <v>1</v>
      </c>
      <c r="BC131" s="5">
        <v>0.59799999999999998</v>
      </c>
      <c r="BD131" s="5">
        <v>0.123</v>
      </c>
      <c r="BE131" s="5">
        <v>-0.26700000000000002</v>
      </c>
      <c r="BF131" s="5">
        <v>0.33100000000000002</v>
      </c>
      <c r="BG131" s="5">
        <v>0</v>
      </c>
      <c r="BH131" s="5">
        <v>0</v>
      </c>
      <c r="BI131" s="5">
        <v>0.61199999999999999</v>
      </c>
      <c r="BJ131" s="5">
        <v>0.123</v>
      </c>
      <c r="BK131" s="5">
        <v>0.63500000000000001</v>
      </c>
      <c r="BL131" s="5">
        <v>1.248</v>
      </c>
      <c r="BM131" s="5">
        <v>0</v>
      </c>
      <c r="BN131" s="5">
        <v>1</v>
      </c>
      <c r="BO131" s="5">
        <v>0</v>
      </c>
      <c r="BP131" s="5">
        <v>0</v>
      </c>
      <c r="BQ131" s="5">
        <v>0.437</v>
      </c>
      <c r="BR131" s="5">
        <v>0</v>
      </c>
      <c r="BS131" s="5">
        <v>0.83299999999999996</v>
      </c>
      <c r="BT131" s="5">
        <v>0</v>
      </c>
      <c r="BU131" s="5">
        <v>0</v>
      </c>
      <c r="BV131" s="5">
        <v>0.19800000000000001</v>
      </c>
      <c r="BW131" s="5">
        <v>0.18</v>
      </c>
      <c r="BX131" s="5">
        <v>0.5</v>
      </c>
      <c r="BY131" s="5">
        <v>12.728999999999999</v>
      </c>
      <c r="BZ131" s="5">
        <v>0</v>
      </c>
      <c r="CA131" s="5">
        <v>12.728999999999999</v>
      </c>
      <c r="CB131" s="5">
        <v>0</v>
      </c>
      <c r="CC131" s="5">
        <v>97.9</v>
      </c>
      <c r="CD131" s="5">
        <v>7.95</v>
      </c>
      <c r="CE131" s="5">
        <v>60.506</v>
      </c>
      <c r="CF131" s="5">
        <v>186.91900000000001</v>
      </c>
      <c r="CG131" s="5">
        <v>0.18</v>
      </c>
      <c r="CH131" s="5">
        <v>1</v>
      </c>
      <c r="CI131" s="5">
        <v>0</v>
      </c>
      <c r="CJ131" s="5">
        <v>0</v>
      </c>
      <c r="CK131" s="5">
        <v>0</v>
      </c>
      <c r="CL131" s="5">
        <v>0</v>
      </c>
      <c r="CM131" s="5">
        <v>0</v>
      </c>
      <c r="CN131" s="5">
        <v>0</v>
      </c>
      <c r="CO131" s="5">
        <v>0</v>
      </c>
      <c r="CP131" s="5">
        <v>0</v>
      </c>
      <c r="CQ131" s="5">
        <v>1.294</v>
      </c>
      <c r="CR131" s="5">
        <v>0</v>
      </c>
      <c r="CS131" s="5">
        <v>5.1580000000000004</v>
      </c>
      <c r="CT131" s="5">
        <v>10.484999999999999</v>
      </c>
      <c r="CU131" s="5">
        <v>31.326000000000001</v>
      </c>
    </row>
    <row r="132" spans="1:99" x14ac:dyDescent="0.25">
      <c r="A132" s="5" t="s">
        <v>2438</v>
      </c>
      <c r="B132" s="5" t="s">
        <v>1261</v>
      </c>
      <c r="C132" s="5" t="s">
        <v>1261</v>
      </c>
      <c r="D132" s="5" t="s">
        <v>1262</v>
      </c>
      <c r="E132" s="5">
        <v>2023</v>
      </c>
      <c r="F132" s="5">
        <v>0.18</v>
      </c>
      <c r="G132" s="5">
        <v>6.1470000000000002</v>
      </c>
      <c r="H132" s="5">
        <v>1.286</v>
      </c>
      <c r="I132" s="5">
        <v>0</v>
      </c>
      <c r="J132" s="5">
        <v>6.1470000000000002</v>
      </c>
      <c r="K132" s="5">
        <v>0</v>
      </c>
      <c r="L132" s="5">
        <v>1</v>
      </c>
      <c r="M132" s="5">
        <v>7.8860000000000001</v>
      </c>
      <c r="N132" s="5">
        <v>3.8570000000000002</v>
      </c>
      <c r="O132" s="5">
        <v>0</v>
      </c>
      <c r="P132" s="5">
        <v>7.8860000000000001</v>
      </c>
      <c r="Q132" s="5">
        <v>0</v>
      </c>
      <c r="R132" s="5">
        <v>1</v>
      </c>
      <c r="S132" s="5">
        <v>12.574999999999999</v>
      </c>
      <c r="T132" s="5">
        <v>7.7140000000000004</v>
      </c>
      <c r="U132" s="5">
        <v>-2.9180000000000001</v>
      </c>
      <c r="V132" s="5">
        <v>11.396000000000001</v>
      </c>
      <c r="W132" s="5">
        <v>0.18</v>
      </c>
      <c r="X132" s="5">
        <v>0</v>
      </c>
      <c r="Y132" s="5">
        <v>6.6559999999999997</v>
      </c>
      <c r="Z132" s="5">
        <v>0.9</v>
      </c>
      <c r="AA132" s="5">
        <v>0</v>
      </c>
      <c r="AB132" s="5">
        <v>6.6559999999999997</v>
      </c>
      <c r="AC132" s="5">
        <v>0</v>
      </c>
      <c r="AD132" s="5">
        <v>1</v>
      </c>
      <c r="AE132" s="5">
        <v>7.9420000000000002</v>
      </c>
      <c r="AF132" s="5">
        <v>1.857</v>
      </c>
      <c r="AG132" s="5">
        <v>0</v>
      </c>
      <c r="AH132" s="5">
        <v>7.9420000000000002</v>
      </c>
      <c r="AI132" s="5">
        <v>0</v>
      </c>
      <c r="AJ132" s="5">
        <v>1</v>
      </c>
      <c r="AK132" s="5">
        <v>15.656000000000001</v>
      </c>
      <c r="AL132" s="5">
        <v>8.3379999999999992</v>
      </c>
      <c r="AM132" s="5">
        <v>0.312</v>
      </c>
      <c r="AN132" s="5">
        <v>18.474</v>
      </c>
      <c r="AO132" s="5">
        <v>0.18</v>
      </c>
      <c r="AP132" s="5">
        <v>1</v>
      </c>
      <c r="AQ132" s="5">
        <v>0.76</v>
      </c>
      <c r="AR132" s="5">
        <v>0.129</v>
      </c>
      <c r="AS132" s="5">
        <v>0.42399999999999999</v>
      </c>
      <c r="AT132" s="5">
        <v>1.397</v>
      </c>
      <c r="AU132" s="5">
        <v>0.18</v>
      </c>
      <c r="AV132" s="5">
        <v>1</v>
      </c>
      <c r="AW132" s="5">
        <v>0.81100000000000005</v>
      </c>
      <c r="AX132" s="5">
        <v>0.129</v>
      </c>
      <c r="AY132" s="5">
        <v>0.26400000000000001</v>
      </c>
      <c r="AZ132" s="5">
        <v>1.2689999999999999</v>
      </c>
      <c r="BA132" s="5">
        <v>0.18</v>
      </c>
      <c r="BB132" s="5">
        <v>1</v>
      </c>
      <c r="BC132" s="5">
        <v>0.53500000000000003</v>
      </c>
      <c r="BD132" s="5">
        <v>0.129</v>
      </c>
      <c r="BE132" s="5">
        <v>-0.19500000000000001</v>
      </c>
      <c r="BF132" s="5">
        <v>0.34</v>
      </c>
      <c r="BG132" s="5">
        <v>0</v>
      </c>
      <c r="BH132" s="5">
        <v>0</v>
      </c>
      <c r="BI132" s="5">
        <v>0.57899999999999996</v>
      </c>
      <c r="BJ132" s="5">
        <v>0.129</v>
      </c>
      <c r="BK132" s="5">
        <v>1.099</v>
      </c>
      <c r="BL132" s="5">
        <v>1.6779999999999999</v>
      </c>
      <c r="BM132" s="5">
        <v>0</v>
      </c>
      <c r="BN132" s="5">
        <v>1</v>
      </c>
      <c r="BO132" s="5">
        <v>0</v>
      </c>
      <c r="BP132" s="5">
        <v>0</v>
      </c>
      <c r="BQ132" s="5">
        <v>0.19600000000000001</v>
      </c>
      <c r="BR132" s="5">
        <v>0</v>
      </c>
      <c r="BS132" s="5">
        <v>0.83299999999999996</v>
      </c>
      <c r="BT132" s="5">
        <v>0</v>
      </c>
      <c r="BU132" s="5">
        <v>0</v>
      </c>
      <c r="BV132" s="5">
        <v>0.20300000000000001</v>
      </c>
      <c r="BW132" s="5">
        <v>0.18</v>
      </c>
      <c r="BX132" s="5">
        <v>0.5</v>
      </c>
      <c r="BY132" s="5">
        <v>13.254</v>
      </c>
      <c r="BZ132" s="5">
        <v>0</v>
      </c>
      <c r="CA132" s="5">
        <v>13.254</v>
      </c>
      <c r="CB132" s="5">
        <v>0</v>
      </c>
      <c r="CC132" s="5">
        <v>83.248000000000005</v>
      </c>
      <c r="CD132" s="5">
        <v>7.95</v>
      </c>
      <c r="CE132" s="5">
        <v>134.453</v>
      </c>
      <c r="CF132" s="5">
        <v>256.887</v>
      </c>
      <c r="CG132" s="5">
        <v>0.18</v>
      </c>
      <c r="CH132" s="5">
        <v>1</v>
      </c>
      <c r="CI132" s="5">
        <v>0</v>
      </c>
      <c r="CJ132" s="5">
        <v>0</v>
      </c>
      <c r="CK132" s="5">
        <v>0</v>
      </c>
      <c r="CL132" s="5">
        <v>0</v>
      </c>
      <c r="CM132" s="5">
        <v>0</v>
      </c>
      <c r="CN132" s="5">
        <v>0</v>
      </c>
      <c r="CO132" s="5">
        <v>0</v>
      </c>
      <c r="CP132" s="5">
        <v>0</v>
      </c>
      <c r="CQ132" s="5">
        <v>1.3480000000000001</v>
      </c>
      <c r="CR132" s="5">
        <v>0</v>
      </c>
      <c r="CS132" s="5">
        <v>5.37</v>
      </c>
      <c r="CT132" s="5">
        <v>4.8609999999999998</v>
      </c>
      <c r="CU132" s="5">
        <v>11.622</v>
      </c>
    </row>
    <row r="133" spans="1:99" x14ac:dyDescent="0.25">
      <c r="A133" s="5" t="s">
        <v>2439</v>
      </c>
      <c r="B133" s="5" t="s">
        <v>1261</v>
      </c>
      <c r="C133" s="5" t="s">
        <v>1261</v>
      </c>
      <c r="D133" s="5" t="s">
        <v>1262</v>
      </c>
      <c r="E133" s="5">
        <v>2024</v>
      </c>
      <c r="F133" s="5">
        <v>0.18</v>
      </c>
      <c r="G133" s="5">
        <v>5.5750000000000002</v>
      </c>
      <c r="H133" s="5">
        <v>1.3240000000000001</v>
      </c>
      <c r="I133" s="5">
        <v>0</v>
      </c>
      <c r="J133" s="5">
        <v>5.5750000000000002</v>
      </c>
      <c r="K133" s="5">
        <v>0</v>
      </c>
      <c r="L133" s="5">
        <v>1</v>
      </c>
      <c r="M133" s="5">
        <v>7.1239999999999997</v>
      </c>
      <c r="N133" s="5">
        <v>3.9710000000000001</v>
      </c>
      <c r="O133" s="5">
        <v>0</v>
      </c>
      <c r="P133" s="5">
        <v>7.1239999999999997</v>
      </c>
      <c r="Q133" s="5">
        <v>0</v>
      </c>
      <c r="R133" s="5">
        <v>1</v>
      </c>
      <c r="S133" s="5">
        <v>12.193</v>
      </c>
      <c r="T133" s="5">
        <v>7.9420000000000002</v>
      </c>
      <c r="U133" s="5">
        <v>-2.7789999999999999</v>
      </c>
      <c r="V133" s="5">
        <v>10.843</v>
      </c>
      <c r="W133" s="5">
        <v>0.18</v>
      </c>
      <c r="X133" s="5">
        <v>0</v>
      </c>
      <c r="Y133" s="5">
        <v>5.6749999999999998</v>
      </c>
      <c r="Z133" s="5">
        <v>0.76700000000000002</v>
      </c>
      <c r="AA133" s="5">
        <v>0</v>
      </c>
      <c r="AB133" s="5">
        <v>5.6749999999999998</v>
      </c>
      <c r="AC133" s="5">
        <v>0</v>
      </c>
      <c r="AD133" s="5">
        <v>1</v>
      </c>
      <c r="AE133" s="5">
        <v>6.9980000000000002</v>
      </c>
      <c r="AF133" s="5">
        <v>1.6359999999999999</v>
      </c>
      <c r="AG133" s="5">
        <v>0</v>
      </c>
      <c r="AH133" s="5">
        <v>6.9980000000000002</v>
      </c>
      <c r="AI133" s="5">
        <v>0</v>
      </c>
      <c r="AJ133" s="5">
        <v>1</v>
      </c>
      <c r="AK133" s="5">
        <v>14.94</v>
      </c>
      <c r="AL133" s="5">
        <v>7.9569999999999999</v>
      </c>
      <c r="AM133" s="5">
        <v>0.36599999999999999</v>
      </c>
      <c r="AN133" s="5">
        <v>17.629000000000001</v>
      </c>
      <c r="AO133" s="5">
        <v>0.18</v>
      </c>
      <c r="AP133" s="5">
        <v>1</v>
      </c>
      <c r="AQ133" s="5">
        <v>0.72399999999999998</v>
      </c>
      <c r="AR133" s="5">
        <v>0.13200000000000001</v>
      </c>
      <c r="AS133" s="5">
        <v>0.47499999999999998</v>
      </c>
      <c r="AT133" s="5">
        <v>1.415</v>
      </c>
      <c r="AU133" s="5">
        <v>0.18</v>
      </c>
      <c r="AV133" s="5">
        <v>1</v>
      </c>
      <c r="AW133" s="5">
        <v>0.75</v>
      </c>
      <c r="AX133" s="5">
        <v>0.13200000000000001</v>
      </c>
      <c r="AY133" s="5">
        <v>0.32500000000000001</v>
      </c>
      <c r="AZ133" s="5">
        <v>1.2689999999999999</v>
      </c>
      <c r="BA133" s="5">
        <v>0.18</v>
      </c>
      <c r="BB133" s="5">
        <v>1</v>
      </c>
      <c r="BC133" s="5">
        <v>0.51300000000000001</v>
      </c>
      <c r="BD133" s="5">
        <v>0.13200000000000001</v>
      </c>
      <c r="BE133" s="5">
        <v>-0.188</v>
      </c>
      <c r="BF133" s="5">
        <v>0.32500000000000001</v>
      </c>
      <c r="BG133" s="5">
        <v>0</v>
      </c>
      <c r="BH133" s="5">
        <v>0</v>
      </c>
      <c r="BI133" s="5">
        <v>0.59099999999999997</v>
      </c>
      <c r="BJ133" s="5">
        <v>0.13200000000000001</v>
      </c>
      <c r="BK133" s="5">
        <v>1.115</v>
      </c>
      <c r="BL133" s="5">
        <v>1.7070000000000001</v>
      </c>
      <c r="BM133" s="5">
        <v>0</v>
      </c>
      <c r="BN133" s="5">
        <v>1</v>
      </c>
      <c r="BO133" s="5">
        <v>0</v>
      </c>
      <c r="BP133" s="5">
        <v>0</v>
      </c>
      <c r="BQ133" s="5">
        <v>0.30399999999999999</v>
      </c>
      <c r="BR133" s="5">
        <v>0</v>
      </c>
      <c r="BS133" s="5">
        <v>0.83299999999999996</v>
      </c>
      <c r="BT133" s="5">
        <v>0</v>
      </c>
      <c r="BU133" s="5">
        <v>0</v>
      </c>
      <c r="BV133" s="5">
        <v>0.186</v>
      </c>
      <c r="BW133" s="5">
        <v>0.18</v>
      </c>
      <c r="BX133" s="5">
        <v>0.5</v>
      </c>
      <c r="BY133" s="5">
        <v>13.646000000000001</v>
      </c>
      <c r="BZ133" s="5">
        <v>0</v>
      </c>
      <c r="CA133" s="5">
        <v>13.646000000000001</v>
      </c>
      <c r="CB133" s="5">
        <v>0</v>
      </c>
      <c r="CC133" s="5">
        <v>82.587999999999994</v>
      </c>
      <c r="CD133" s="5">
        <v>7.95</v>
      </c>
      <c r="CE133" s="5">
        <v>131.815</v>
      </c>
      <c r="CF133" s="5">
        <v>252.995</v>
      </c>
      <c r="CG133" s="5">
        <v>0.18</v>
      </c>
      <c r="CH133" s="5">
        <v>1</v>
      </c>
      <c r="CI133" s="5">
        <v>0</v>
      </c>
      <c r="CJ133" s="5">
        <v>0</v>
      </c>
      <c r="CK133" s="5">
        <v>0</v>
      </c>
      <c r="CL133" s="5">
        <v>0</v>
      </c>
      <c r="CM133" s="5">
        <v>0</v>
      </c>
      <c r="CN133" s="5">
        <v>0</v>
      </c>
      <c r="CO133" s="5">
        <v>0</v>
      </c>
      <c r="CP133" s="5">
        <v>0</v>
      </c>
      <c r="CQ133" s="5">
        <v>1.387</v>
      </c>
      <c r="CR133" s="5">
        <v>0</v>
      </c>
      <c r="CS133" s="5">
        <v>5.5289999999999999</v>
      </c>
      <c r="CT133" s="5">
        <v>4.2510000000000003</v>
      </c>
      <c r="CU133" s="5">
        <v>10.167999999999999</v>
      </c>
    </row>
    <row r="134" spans="1:99" x14ac:dyDescent="0.25">
      <c r="A134" s="5" t="s">
        <v>2440</v>
      </c>
      <c r="B134" s="5" t="s">
        <v>1252</v>
      </c>
      <c r="C134" s="5" t="s">
        <v>1252</v>
      </c>
      <c r="D134" s="5" t="s">
        <v>1253</v>
      </c>
      <c r="E134" s="5">
        <v>2021</v>
      </c>
      <c r="F134" s="5">
        <v>0.18</v>
      </c>
      <c r="G134" s="5">
        <v>5.8970000000000002</v>
      </c>
      <c r="H134" s="5">
        <v>1.143</v>
      </c>
      <c r="I134" s="5">
        <v>0</v>
      </c>
      <c r="J134" s="5">
        <v>5.8970000000000002</v>
      </c>
      <c r="K134" s="5">
        <v>0</v>
      </c>
      <c r="L134" s="5">
        <v>1</v>
      </c>
      <c r="M134" s="5">
        <v>7.9640000000000004</v>
      </c>
      <c r="N134" s="5">
        <v>3.43</v>
      </c>
      <c r="O134" s="5">
        <v>0</v>
      </c>
      <c r="P134" s="5">
        <v>7.9640000000000004</v>
      </c>
      <c r="Q134" s="5">
        <v>0</v>
      </c>
      <c r="R134" s="5">
        <v>1</v>
      </c>
      <c r="S134" s="5">
        <v>11.613</v>
      </c>
      <c r="T134" s="5">
        <v>6.86</v>
      </c>
      <c r="U134" s="5">
        <v>0</v>
      </c>
      <c r="V134" s="5">
        <v>13.704000000000001</v>
      </c>
      <c r="W134" s="5">
        <v>0.18</v>
      </c>
      <c r="X134" s="5">
        <v>1</v>
      </c>
      <c r="Y134" s="5">
        <v>16.167000000000002</v>
      </c>
      <c r="Z134" s="5">
        <v>2.1850000000000001</v>
      </c>
      <c r="AA134" s="5">
        <v>0</v>
      </c>
      <c r="AB134" s="5">
        <v>16.167000000000002</v>
      </c>
      <c r="AC134" s="5">
        <v>0</v>
      </c>
      <c r="AD134" s="5">
        <v>1</v>
      </c>
      <c r="AE134" s="5">
        <v>17.309999999999999</v>
      </c>
      <c r="AF134" s="5">
        <v>4.048</v>
      </c>
      <c r="AG134" s="5">
        <v>0</v>
      </c>
      <c r="AH134" s="5">
        <v>17.309999999999999</v>
      </c>
      <c r="AI134" s="5">
        <v>0</v>
      </c>
      <c r="AJ134" s="5">
        <v>1</v>
      </c>
      <c r="AK134" s="5">
        <v>24.17</v>
      </c>
      <c r="AL134" s="5">
        <v>12.872999999999999</v>
      </c>
      <c r="AM134" s="5">
        <v>0</v>
      </c>
      <c r="AN134" s="5">
        <v>28.521000000000001</v>
      </c>
      <c r="AO134" s="5">
        <v>0.18</v>
      </c>
      <c r="AP134" s="5">
        <v>1</v>
      </c>
      <c r="AQ134" s="5">
        <v>0.61899999999999999</v>
      </c>
      <c r="AR134" s="5">
        <v>0.114</v>
      </c>
      <c r="AS134" s="5">
        <v>0.52300000000000002</v>
      </c>
      <c r="AT134" s="5">
        <v>1.3480000000000001</v>
      </c>
      <c r="AU134" s="5">
        <v>0.18</v>
      </c>
      <c r="AV134" s="5">
        <v>1</v>
      </c>
      <c r="AW134" s="5">
        <v>0.59899999999999998</v>
      </c>
      <c r="AX134" s="5">
        <v>0.114</v>
      </c>
      <c r="AY134" s="5">
        <v>0.53</v>
      </c>
      <c r="AZ134" s="5">
        <v>1.333</v>
      </c>
      <c r="BA134" s="5">
        <v>0.18</v>
      </c>
      <c r="BB134" s="5">
        <v>1</v>
      </c>
      <c r="BC134" s="5">
        <v>0.439</v>
      </c>
      <c r="BD134" s="5">
        <v>0.114</v>
      </c>
      <c r="BE134" s="5">
        <v>0</v>
      </c>
      <c r="BF134" s="5">
        <v>0.51800000000000002</v>
      </c>
      <c r="BG134" s="5">
        <v>0.18</v>
      </c>
      <c r="BH134" s="5">
        <v>1</v>
      </c>
      <c r="BI134" s="5">
        <v>0.505</v>
      </c>
      <c r="BJ134" s="5">
        <v>0.114</v>
      </c>
      <c r="BK134" s="5">
        <v>0.499</v>
      </c>
      <c r="BL134" s="5">
        <v>1.1850000000000001</v>
      </c>
      <c r="BM134" s="5">
        <v>0.18</v>
      </c>
      <c r="BN134" s="5">
        <v>1</v>
      </c>
      <c r="BO134" s="5">
        <v>0</v>
      </c>
      <c r="BP134" s="5">
        <v>0</v>
      </c>
      <c r="BQ134" s="5">
        <v>0.20200000000000001</v>
      </c>
      <c r="BR134" s="5">
        <v>0</v>
      </c>
      <c r="BS134" s="5">
        <v>1</v>
      </c>
      <c r="BT134" s="5">
        <v>0</v>
      </c>
      <c r="BU134" s="5">
        <v>0</v>
      </c>
      <c r="BV134" s="5">
        <v>0.14699999999999999</v>
      </c>
      <c r="BW134" s="5">
        <v>0.18</v>
      </c>
      <c r="BX134" s="5">
        <v>1</v>
      </c>
      <c r="BY134" s="5">
        <v>11.787000000000001</v>
      </c>
      <c r="BZ134" s="5">
        <v>0</v>
      </c>
      <c r="CA134" s="5">
        <v>11.787000000000001</v>
      </c>
      <c r="CB134" s="5">
        <v>0</v>
      </c>
      <c r="CC134" s="5">
        <v>78.125</v>
      </c>
      <c r="CD134" s="5">
        <v>7.95</v>
      </c>
      <c r="CE134" s="5">
        <v>0</v>
      </c>
      <c r="CF134" s="5">
        <v>92.188000000000002</v>
      </c>
      <c r="CG134" s="5">
        <v>0.18</v>
      </c>
      <c r="CH134" s="5">
        <v>1</v>
      </c>
      <c r="CI134" s="5">
        <v>0</v>
      </c>
      <c r="CJ134" s="5">
        <v>0</v>
      </c>
      <c r="CK134" s="5">
        <v>0</v>
      </c>
      <c r="CL134" s="5">
        <v>0</v>
      </c>
      <c r="CM134" s="5">
        <v>0</v>
      </c>
      <c r="CN134" s="5">
        <v>0</v>
      </c>
      <c r="CO134" s="5">
        <v>0</v>
      </c>
      <c r="CP134" s="5">
        <v>0</v>
      </c>
      <c r="CQ134" s="5">
        <v>1.198</v>
      </c>
      <c r="CR134" s="5">
        <v>0</v>
      </c>
      <c r="CS134" s="5">
        <v>4.7759999999999998</v>
      </c>
      <c r="CT134" s="5">
        <v>4.7530000000000001</v>
      </c>
      <c r="CU134" s="5">
        <v>15.162000000000001</v>
      </c>
    </row>
    <row r="135" spans="1:99" x14ac:dyDescent="0.25">
      <c r="A135" s="5" t="s">
        <v>2441</v>
      </c>
      <c r="B135" s="5" t="s">
        <v>1252</v>
      </c>
      <c r="C135" s="5" t="s">
        <v>1252</v>
      </c>
      <c r="D135" s="5" t="s">
        <v>1253</v>
      </c>
      <c r="E135" s="5">
        <v>2022</v>
      </c>
      <c r="F135" s="5">
        <v>0.18</v>
      </c>
      <c r="G135" s="5">
        <v>11.72</v>
      </c>
      <c r="H135" s="5">
        <v>1.2350000000000001</v>
      </c>
      <c r="I135" s="5">
        <v>0</v>
      </c>
      <c r="J135" s="5">
        <v>11.72</v>
      </c>
      <c r="K135" s="5">
        <v>0</v>
      </c>
      <c r="L135" s="5">
        <v>1</v>
      </c>
      <c r="M135" s="5">
        <v>9.7829999999999995</v>
      </c>
      <c r="N135" s="5">
        <v>3.7040000000000002</v>
      </c>
      <c r="O135" s="5">
        <v>0</v>
      </c>
      <c r="P135" s="5">
        <v>9.7829999999999995</v>
      </c>
      <c r="Q135" s="5">
        <v>0</v>
      </c>
      <c r="R135" s="5">
        <v>1</v>
      </c>
      <c r="S135" s="5">
        <v>17.893000000000001</v>
      </c>
      <c r="T135" s="5">
        <v>7.4080000000000004</v>
      </c>
      <c r="U135" s="5">
        <v>0.23799999999999999</v>
      </c>
      <c r="V135" s="5">
        <v>21.114000000000001</v>
      </c>
      <c r="W135" s="5">
        <v>0.18</v>
      </c>
      <c r="X135" s="5">
        <v>1</v>
      </c>
      <c r="Y135" s="5">
        <v>32.463000000000001</v>
      </c>
      <c r="Z135" s="5">
        <v>4.3869999999999996</v>
      </c>
      <c r="AA135" s="5">
        <v>0</v>
      </c>
      <c r="AB135" s="5">
        <v>32.463000000000001</v>
      </c>
      <c r="AC135" s="5">
        <v>0</v>
      </c>
      <c r="AD135" s="5">
        <v>1</v>
      </c>
      <c r="AE135" s="5">
        <v>33.697000000000003</v>
      </c>
      <c r="AF135" s="5">
        <v>7.8789999999999996</v>
      </c>
      <c r="AG135" s="5">
        <v>0</v>
      </c>
      <c r="AH135" s="5">
        <v>33.697000000000003</v>
      </c>
      <c r="AI135" s="5">
        <v>0</v>
      </c>
      <c r="AJ135" s="5">
        <v>1</v>
      </c>
      <c r="AK135" s="5">
        <v>41.104999999999997</v>
      </c>
      <c r="AL135" s="5">
        <v>21.893000000000001</v>
      </c>
      <c r="AM135" s="5">
        <v>0.54800000000000004</v>
      </c>
      <c r="AN135" s="5">
        <v>48.503999999999998</v>
      </c>
      <c r="AO135" s="5">
        <v>0.18</v>
      </c>
      <c r="AP135" s="5">
        <v>1</v>
      </c>
      <c r="AQ135" s="5">
        <v>0.86099999999999999</v>
      </c>
      <c r="AR135" s="5">
        <v>0.123</v>
      </c>
      <c r="AS135" s="5">
        <v>0.38900000000000001</v>
      </c>
      <c r="AT135" s="5">
        <v>1.456</v>
      </c>
      <c r="AU135" s="5">
        <v>0.18</v>
      </c>
      <c r="AV135" s="5">
        <v>1</v>
      </c>
      <c r="AW135" s="5">
        <v>0.98599999999999999</v>
      </c>
      <c r="AX135" s="5">
        <v>0.123</v>
      </c>
      <c r="AY135" s="5">
        <v>0.44400000000000001</v>
      </c>
      <c r="AZ135" s="5">
        <v>1.6659999999999999</v>
      </c>
      <c r="BA135" s="5">
        <v>0.18</v>
      </c>
      <c r="BB135" s="5">
        <v>1</v>
      </c>
      <c r="BC135" s="5">
        <v>0.59799999999999998</v>
      </c>
      <c r="BD135" s="5">
        <v>0.123</v>
      </c>
      <c r="BE135" s="5">
        <v>8.0000000000000002E-3</v>
      </c>
      <c r="BF135" s="5">
        <v>0.70499999999999996</v>
      </c>
      <c r="BG135" s="5">
        <v>0.18</v>
      </c>
      <c r="BH135" s="5">
        <v>1</v>
      </c>
      <c r="BI135" s="5">
        <v>0.61199999999999999</v>
      </c>
      <c r="BJ135" s="5">
        <v>0.123</v>
      </c>
      <c r="BK135" s="5">
        <v>0.52500000000000002</v>
      </c>
      <c r="BL135" s="5">
        <v>1.3240000000000001</v>
      </c>
      <c r="BM135" s="5">
        <v>0.18</v>
      </c>
      <c r="BN135" s="5">
        <v>1</v>
      </c>
      <c r="BO135" s="5">
        <v>0</v>
      </c>
      <c r="BP135" s="5">
        <v>0</v>
      </c>
      <c r="BQ135" s="5">
        <v>0.19600000000000001</v>
      </c>
      <c r="BR135" s="5">
        <v>0</v>
      </c>
      <c r="BS135" s="5">
        <v>1</v>
      </c>
      <c r="BT135" s="5">
        <v>0</v>
      </c>
      <c r="BU135" s="5">
        <v>0</v>
      </c>
      <c r="BV135" s="5">
        <v>0.14199999999999999</v>
      </c>
      <c r="BW135" s="5">
        <v>0.18</v>
      </c>
      <c r="BX135" s="5">
        <v>1</v>
      </c>
      <c r="BY135" s="5">
        <v>12.728999999999999</v>
      </c>
      <c r="BZ135" s="5">
        <v>0</v>
      </c>
      <c r="CA135" s="5">
        <v>12.728999999999999</v>
      </c>
      <c r="CB135" s="5">
        <v>0</v>
      </c>
      <c r="CC135" s="5">
        <v>97.9</v>
      </c>
      <c r="CD135" s="5">
        <v>7.95</v>
      </c>
      <c r="CE135" s="5">
        <v>1.304</v>
      </c>
      <c r="CF135" s="5">
        <v>115.52200000000001</v>
      </c>
      <c r="CG135" s="5">
        <v>0.18</v>
      </c>
      <c r="CH135" s="5">
        <v>1</v>
      </c>
      <c r="CI135" s="5">
        <v>0</v>
      </c>
      <c r="CJ135" s="5">
        <v>0</v>
      </c>
      <c r="CK135" s="5">
        <v>0</v>
      </c>
      <c r="CL135" s="5">
        <v>0</v>
      </c>
      <c r="CM135" s="5">
        <v>0</v>
      </c>
      <c r="CN135" s="5">
        <v>0</v>
      </c>
      <c r="CO135" s="5">
        <v>0</v>
      </c>
      <c r="CP135" s="5">
        <v>0</v>
      </c>
      <c r="CQ135" s="5">
        <v>1.294</v>
      </c>
      <c r="CR135" s="5">
        <v>0</v>
      </c>
      <c r="CS135" s="5">
        <v>5.1580000000000004</v>
      </c>
      <c r="CT135" s="5">
        <v>10.484999999999999</v>
      </c>
      <c r="CU135" s="5">
        <v>31.326000000000001</v>
      </c>
    </row>
    <row r="136" spans="1:99" x14ac:dyDescent="0.25">
      <c r="A136" s="5" t="s">
        <v>2442</v>
      </c>
      <c r="B136" s="5" t="s">
        <v>1252</v>
      </c>
      <c r="C136" s="5" t="s">
        <v>1252</v>
      </c>
      <c r="D136" s="5" t="s">
        <v>1253</v>
      </c>
      <c r="E136" s="5">
        <v>2023</v>
      </c>
      <c r="F136" s="5">
        <v>0.18</v>
      </c>
      <c r="G136" s="5">
        <v>6.1470000000000002</v>
      </c>
      <c r="H136" s="5">
        <v>1.286</v>
      </c>
      <c r="I136" s="5">
        <v>0</v>
      </c>
      <c r="J136" s="5">
        <v>6.1470000000000002</v>
      </c>
      <c r="K136" s="5">
        <v>0</v>
      </c>
      <c r="L136" s="5">
        <v>1</v>
      </c>
      <c r="M136" s="5">
        <v>7.8860000000000001</v>
      </c>
      <c r="N136" s="5">
        <v>3.8570000000000002</v>
      </c>
      <c r="O136" s="5">
        <v>0</v>
      </c>
      <c r="P136" s="5">
        <v>7.8860000000000001</v>
      </c>
      <c r="Q136" s="5">
        <v>0</v>
      </c>
      <c r="R136" s="5">
        <v>1</v>
      </c>
      <c r="S136" s="5">
        <v>12.574999999999999</v>
      </c>
      <c r="T136" s="5">
        <v>7.7140000000000004</v>
      </c>
      <c r="U136" s="5">
        <v>0.251</v>
      </c>
      <c r="V136" s="5">
        <v>14.839</v>
      </c>
      <c r="W136" s="5">
        <v>0.18</v>
      </c>
      <c r="X136" s="5">
        <v>1</v>
      </c>
      <c r="Y136" s="5">
        <v>12.881</v>
      </c>
      <c r="Z136" s="5">
        <v>1.7410000000000001</v>
      </c>
      <c r="AA136" s="5">
        <v>0</v>
      </c>
      <c r="AB136" s="5">
        <v>12.881</v>
      </c>
      <c r="AC136" s="5">
        <v>0</v>
      </c>
      <c r="AD136" s="5">
        <v>1</v>
      </c>
      <c r="AE136" s="5">
        <v>14.167</v>
      </c>
      <c r="AF136" s="5">
        <v>3.3130000000000002</v>
      </c>
      <c r="AG136" s="5">
        <v>0</v>
      </c>
      <c r="AH136" s="5">
        <v>14.167</v>
      </c>
      <c r="AI136" s="5">
        <v>0</v>
      </c>
      <c r="AJ136" s="5">
        <v>1</v>
      </c>
      <c r="AK136" s="5">
        <v>21.881</v>
      </c>
      <c r="AL136" s="5">
        <v>11.654</v>
      </c>
      <c r="AM136" s="5">
        <v>0.436</v>
      </c>
      <c r="AN136" s="5">
        <v>25.818999999999999</v>
      </c>
      <c r="AO136" s="5">
        <v>0.18</v>
      </c>
      <c r="AP136" s="5">
        <v>1</v>
      </c>
      <c r="AQ136" s="5">
        <v>0.76</v>
      </c>
      <c r="AR136" s="5">
        <v>0.129</v>
      </c>
      <c r="AS136" s="5">
        <v>0.55000000000000004</v>
      </c>
      <c r="AT136" s="5">
        <v>1.516</v>
      </c>
      <c r="AU136" s="5">
        <v>0.18</v>
      </c>
      <c r="AV136" s="5">
        <v>1</v>
      </c>
      <c r="AW136" s="5">
        <v>0.81100000000000005</v>
      </c>
      <c r="AX136" s="5">
        <v>0.129</v>
      </c>
      <c r="AY136" s="5">
        <v>0.56299999999999994</v>
      </c>
      <c r="AZ136" s="5">
        <v>1.591</v>
      </c>
      <c r="BA136" s="5">
        <v>0.18</v>
      </c>
      <c r="BB136" s="5">
        <v>1</v>
      </c>
      <c r="BC136" s="5">
        <v>0.53500000000000003</v>
      </c>
      <c r="BD136" s="5">
        <v>0.129</v>
      </c>
      <c r="BE136" s="5">
        <v>1.0999999999999999E-2</v>
      </c>
      <c r="BF136" s="5">
        <v>0.63100000000000001</v>
      </c>
      <c r="BG136" s="5">
        <v>0.18</v>
      </c>
      <c r="BH136" s="5">
        <v>1</v>
      </c>
      <c r="BI136" s="5">
        <v>0.57899999999999996</v>
      </c>
      <c r="BJ136" s="5">
        <v>0.129</v>
      </c>
      <c r="BK136" s="5">
        <v>0.57899999999999996</v>
      </c>
      <c r="BL136" s="5">
        <v>1.34</v>
      </c>
      <c r="BM136" s="5">
        <v>0.18</v>
      </c>
      <c r="BN136" s="5">
        <v>1</v>
      </c>
      <c r="BO136" s="5">
        <v>0</v>
      </c>
      <c r="BP136" s="5">
        <v>0</v>
      </c>
      <c r="BQ136" s="5">
        <v>0.159</v>
      </c>
      <c r="BR136" s="5">
        <v>0</v>
      </c>
      <c r="BS136" s="5">
        <v>1</v>
      </c>
      <c r="BT136" s="5">
        <v>0</v>
      </c>
      <c r="BU136" s="5">
        <v>0</v>
      </c>
      <c r="BV136" s="5">
        <v>0.11600000000000001</v>
      </c>
      <c r="BW136" s="5">
        <v>0.18</v>
      </c>
      <c r="BX136" s="5">
        <v>1</v>
      </c>
      <c r="BY136" s="5">
        <v>13.254</v>
      </c>
      <c r="BZ136" s="5">
        <v>0</v>
      </c>
      <c r="CA136" s="5">
        <v>13.254</v>
      </c>
      <c r="CB136" s="5">
        <v>0</v>
      </c>
      <c r="CC136" s="5">
        <v>83.248000000000005</v>
      </c>
      <c r="CD136" s="5">
        <v>7.95</v>
      </c>
      <c r="CE136" s="5">
        <v>1.659</v>
      </c>
      <c r="CF136" s="5">
        <v>98.233000000000004</v>
      </c>
      <c r="CG136" s="5">
        <v>0.18</v>
      </c>
      <c r="CH136" s="5">
        <v>1</v>
      </c>
      <c r="CI136" s="5">
        <v>0</v>
      </c>
      <c r="CJ136" s="5">
        <v>0</v>
      </c>
      <c r="CK136" s="5">
        <v>0</v>
      </c>
      <c r="CL136" s="5">
        <v>0</v>
      </c>
      <c r="CM136" s="5">
        <v>0</v>
      </c>
      <c r="CN136" s="5">
        <v>0</v>
      </c>
      <c r="CO136" s="5">
        <v>0</v>
      </c>
      <c r="CP136" s="5">
        <v>0</v>
      </c>
      <c r="CQ136" s="5">
        <v>1.3480000000000001</v>
      </c>
      <c r="CR136" s="5">
        <v>0</v>
      </c>
      <c r="CS136" s="5">
        <v>5.37</v>
      </c>
      <c r="CT136" s="5">
        <v>4.8609999999999998</v>
      </c>
      <c r="CU136" s="5">
        <v>11.622</v>
      </c>
    </row>
    <row r="137" spans="1:99" x14ac:dyDescent="0.25">
      <c r="A137" s="5" t="s">
        <v>2443</v>
      </c>
      <c r="B137" s="5" t="s">
        <v>1252</v>
      </c>
      <c r="C137" s="5" t="s">
        <v>1252</v>
      </c>
      <c r="D137" s="5" t="s">
        <v>1253</v>
      </c>
      <c r="E137" s="5">
        <v>2024</v>
      </c>
      <c r="F137" s="5">
        <v>0.18</v>
      </c>
      <c r="G137" s="5">
        <v>5.5750000000000002</v>
      </c>
      <c r="H137" s="5">
        <v>1.3240000000000001</v>
      </c>
      <c r="I137" s="5">
        <v>0</v>
      </c>
      <c r="J137" s="5">
        <v>5.5750000000000002</v>
      </c>
      <c r="K137" s="5">
        <v>0</v>
      </c>
      <c r="L137" s="5">
        <v>1</v>
      </c>
      <c r="M137" s="5">
        <v>7.1239999999999997</v>
      </c>
      <c r="N137" s="5">
        <v>3.9710000000000001</v>
      </c>
      <c r="O137" s="5">
        <v>0</v>
      </c>
      <c r="P137" s="5">
        <v>7.1239999999999997</v>
      </c>
      <c r="Q137" s="5">
        <v>0</v>
      </c>
      <c r="R137" s="5">
        <v>1</v>
      </c>
      <c r="S137" s="5">
        <v>12.193</v>
      </c>
      <c r="T137" s="5">
        <v>7.9420000000000002</v>
      </c>
      <c r="U137" s="5">
        <v>0.29899999999999999</v>
      </c>
      <c r="V137" s="5">
        <v>14.388</v>
      </c>
      <c r="W137" s="5">
        <v>0.18</v>
      </c>
      <c r="X137" s="5">
        <v>1</v>
      </c>
      <c r="Y137" s="5">
        <v>11.471</v>
      </c>
      <c r="Z137" s="5">
        <v>1.55</v>
      </c>
      <c r="AA137" s="5">
        <v>0</v>
      </c>
      <c r="AB137" s="5">
        <v>11.471</v>
      </c>
      <c r="AC137" s="5">
        <v>0</v>
      </c>
      <c r="AD137" s="5">
        <v>1</v>
      </c>
      <c r="AE137" s="5">
        <v>12.794</v>
      </c>
      <c r="AF137" s="5">
        <v>2.992</v>
      </c>
      <c r="AG137" s="5">
        <v>0</v>
      </c>
      <c r="AH137" s="5">
        <v>12.794</v>
      </c>
      <c r="AI137" s="5">
        <v>0</v>
      </c>
      <c r="AJ137" s="5">
        <v>1</v>
      </c>
      <c r="AK137" s="5">
        <v>20.736000000000001</v>
      </c>
      <c r="AL137" s="5">
        <v>11.044</v>
      </c>
      <c r="AM137" s="5">
        <v>0.50800000000000001</v>
      </c>
      <c r="AN137" s="5">
        <v>24.468</v>
      </c>
      <c r="AO137" s="5">
        <v>0.18</v>
      </c>
      <c r="AP137" s="5">
        <v>1</v>
      </c>
      <c r="AQ137" s="5">
        <v>0.72399999999999998</v>
      </c>
      <c r="AR137" s="5">
        <v>0.13200000000000001</v>
      </c>
      <c r="AS137" s="5">
        <v>0.63100000000000001</v>
      </c>
      <c r="AT137" s="5">
        <v>1.56</v>
      </c>
      <c r="AU137" s="5">
        <v>0.18</v>
      </c>
      <c r="AV137" s="5">
        <v>1</v>
      </c>
      <c r="AW137" s="5">
        <v>0.75</v>
      </c>
      <c r="AX137" s="5">
        <v>0.13200000000000001</v>
      </c>
      <c r="AY137" s="5">
        <v>0.622</v>
      </c>
      <c r="AZ137" s="5">
        <v>1.58</v>
      </c>
      <c r="BA137" s="5">
        <v>0.18</v>
      </c>
      <c r="BB137" s="5">
        <v>1</v>
      </c>
      <c r="BC137" s="5">
        <v>0.51300000000000001</v>
      </c>
      <c r="BD137" s="5">
        <v>0.13200000000000001</v>
      </c>
      <c r="BE137" s="5">
        <v>1.2999999999999999E-2</v>
      </c>
      <c r="BF137" s="5">
        <v>0.60499999999999998</v>
      </c>
      <c r="BG137" s="5">
        <v>0.18</v>
      </c>
      <c r="BH137" s="5">
        <v>1</v>
      </c>
      <c r="BI137" s="5">
        <v>0.59099999999999997</v>
      </c>
      <c r="BJ137" s="5">
        <v>0.13200000000000001</v>
      </c>
      <c r="BK137" s="5">
        <v>0.60399999999999998</v>
      </c>
      <c r="BL137" s="5">
        <v>1.3759999999999999</v>
      </c>
      <c r="BM137" s="5">
        <v>0.18</v>
      </c>
      <c r="BN137" s="5">
        <v>1</v>
      </c>
      <c r="BO137" s="5">
        <v>0</v>
      </c>
      <c r="BP137" s="5">
        <v>0</v>
      </c>
      <c r="BQ137" s="5">
        <v>0.16400000000000001</v>
      </c>
      <c r="BR137" s="5">
        <v>0</v>
      </c>
      <c r="BS137" s="5">
        <v>1</v>
      </c>
      <c r="BT137" s="5">
        <v>0</v>
      </c>
      <c r="BU137" s="5">
        <v>0</v>
      </c>
      <c r="BV137" s="5">
        <v>0.11899999999999999</v>
      </c>
      <c r="BW137" s="5">
        <v>0.18</v>
      </c>
      <c r="BX137" s="5">
        <v>1</v>
      </c>
      <c r="BY137" s="5">
        <v>13.646000000000001</v>
      </c>
      <c r="BZ137" s="5">
        <v>0</v>
      </c>
      <c r="CA137" s="5">
        <v>13.646000000000001</v>
      </c>
      <c r="CB137" s="5">
        <v>0</v>
      </c>
      <c r="CC137" s="5">
        <v>82.587999999999994</v>
      </c>
      <c r="CD137" s="5">
        <v>7.95</v>
      </c>
      <c r="CE137" s="5">
        <v>2.0249999999999999</v>
      </c>
      <c r="CF137" s="5">
        <v>97.453999999999994</v>
      </c>
      <c r="CG137" s="5">
        <v>0.18</v>
      </c>
      <c r="CH137" s="5">
        <v>1</v>
      </c>
      <c r="CI137" s="5">
        <v>0</v>
      </c>
      <c r="CJ137" s="5">
        <v>0</v>
      </c>
      <c r="CK137" s="5">
        <v>0</v>
      </c>
      <c r="CL137" s="5">
        <v>0</v>
      </c>
      <c r="CM137" s="5">
        <v>0</v>
      </c>
      <c r="CN137" s="5">
        <v>0</v>
      </c>
      <c r="CO137" s="5">
        <v>0</v>
      </c>
      <c r="CP137" s="5">
        <v>0</v>
      </c>
      <c r="CQ137" s="5">
        <v>1.387</v>
      </c>
      <c r="CR137" s="5">
        <v>0</v>
      </c>
      <c r="CS137" s="5">
        <v>5.5289999999999999</v>
      </c>
      <c r="CT137" s="5">
        <v>4.2510000000000003</v>
      </c>
      <c r="CU137" s="5">
        <v>10.167999999999999</v>
      </c>
    </row>
    <row r="138" spans="1:99" x14ac:dyDescent="0.25">
      <c r="A138" s="5" t="s">
        <v>2444</v>
      </c>
      <c r="B138" s="5" t="s">
        <v>1343</v>
      </c>
      <c r="C138" s="5" t="s">
        <v>1343</v>
      </c>
      <c r="D138" s="5" t="s">
        <v>1344</v>
      </c>
      <c r="E138" s="5">
        <v>2021</v>
      </c>
      <c r="F138" s="5">
        <v>0.15</v>
      </c>
      <c r="G138" s="5">
        <v>5.8970000000000002</v>
      </c>
      <c r="H138" s="5">
        <v>1.143</v>
      </c>
      <c r="I138" s="5">
        <v>0</v>
      </c>
      <c r="J138" s="5">
        <v>5.8970000000000002</v>
      </c>
      <c r="K138" s="5">
        <v>0</v>
      </c>
      <c r="L138" s="5">
        <v>1</v>
      </c>
      <c r="M138" s="5">
        <v>7.9640000000000004</v>
      </c>
      <c r="N138" s="5">
        <v>3.43</v>
      </c>
      <c r="O138" s="5">
        <v>0</v>
      </c>
      <c r="P138" s="5">
        <v>7.9640000000000004</v>
      </c>
      <c r="Q138" s="5">
        <v>0</v>
      </c>
      <c r="R138" s="5">
        <v>1</v>
      </c>
      <c r="S138" s="5">
        <v>11.613</v>
      </c>
      <c r="T138" s="5">
        <v>6.86</v>
      </c>
      <c r="U138" s="5">
        <v>0</v>
      </c>
      <c r="V138" s="5">
        <v>13.355</v>
      </c>
      <c r="W138" s="5">
        <v>0.15</v>
      </c>
      <c r="X138" s="5">
        <v>1</v>
      </c>
      <c r="Y138" s="5">
        <v>4.7679999999999998</v>
      </c>
      <c r="Z138" s="5">
        <v>0.64400000000000002</v>
      </c>
      <c r="AA138" s="5">
        <v>0</v>
      </c>
      <c r="AB138" s="5">
        <v>4.7679999999999998</v>
      </c>
      <c r="AC138" s="5">
        <v>0</v>
      </c>
      <c r="AD138" s="5">
        <v>1</v>
      </c>
      <c r="AE138" s="5">
        <v>5.9109999999999996</v>
      </c>
      <c r="AF138" s="5">
        <v>1.3819999999999999</v>
      </c>
      <c r="AG138" s="5">
        <v>0</v>
      </c>
      <c r="AH138" s="5">
        <v>5.9109999999999996</v>
      </c>
      <c r="AI138" s="5">
        <v>0</v>
      </c>
      <c r="AJ138" s="5">
        <v>1</v>
      </c>
      <c r="AK138" s="5">
        <v>12.771000000000001</v>
      </c>
      <c r="AL138" s="5">
        <v>6.8019999999999996</v>
      </c>
      <c r="AM138" s="5">
        <v>0</v>
      </c>
      <c r="AN138" s="5">
        <v>14.686</v>
      </c>
      <c r="AO138" s="5">
        <v>0.15</v>
      </c>
      <c r="AP138" s="5">
        <v>1</v>
      </c>
      <c r="AQ138" s="5">
        <v>0.61899999999999999</v>
      </c>
      <c r="AR138" s="5">
        <v>0.114</v>
      </c>
      <c r="AS138" s="5">
        <v>0.54800000000000004</v>
      </c>
      <c r="AT138" s="5">
        <v>1.3420000000000001</v>
      </c>
      <c r="AU138" s="5">
        <v>0.15</v>
      </c>
      <c r="AV138" s="5">
        <v>1</v>
      </c>
      <c r="AW138" s="5">
        <v>0.59899999999999998</v>
      </c>
      <c r="AX138" s="5">
        <v>0.114</v>
      </c>
      <c r="AY138" s="5">
        <v>0.312</v>
      </c>
      <c r="AZ138" s="5">
        <v>1.048</v>
      </c>
      <c r="BA138" s="5">
        <v>0.15</v>
      </c>
      <c r="BB138" s="5">
        <v>1</v>
      </c>
      <c r="BC138" s="5">
        <v>0.439</v>
      </c>
      <c r="BD138" s="5">
        <v>0.114</v>
      </c>
      <c r="BE138" s="5">
        <v>0.311</v>
      </c>
      <c r="BF138" s="5">
        <v>0.86299999999999999</v>
      </c>
      <c r="BG138" s="5">
        <v>0.15</v>
      </c>
      <c r="BH138" s="5">
        <v>1</v>
      </c>
      <c r="BI138" s="5">
        <v>0.505</v>
      </c>
      <c r="BJ138" s="5">
        <v>0.114</v>
      </c>
      <c r="BK138" s="5">
        <v>0.25800000000000001</v>
      </c>
      <c r="BL138" s="5">
        <v>0.877</v>
      </c>
      <c r="BM138" s="5">
        <v>0.15</v>
      </c>
      <c r="BN138" s="5">
        <v>1</v>
      </c>
      <c r="BO138" s="5">
        <v>0</v>
      </c>
      <c r="BP138" s="5">
        <v>0</v>
      </c>
      <c r="BQ138" s="5">
        <v>0.23400000000000001</v>
      </c>
      <c r="BR138" s="5">
        <v>0</v>
      </c>
      <c r="BS138" s="5">
        <v>0.5</v>
      </c>
      <c r="BT138" s="5">
        <v>0</v>
      </c>
      <c r="BU138" s="5">
        <v>0</v>
      </c>
      <c r="BV138" s="5">
        <v>0.28899999999999998</v>
      </c>
      <c r="BW138" s="5">
        <v>0.15</v>
      </c>
      <c r="BX138" s="5">
        <v>0.83299999999999996</v>
      </c>
      <c r="BY138" s="5">
        <v>11.787000000000001</v>
      </c>
      <c r="BZ138" s="5">
        <v>0</v>
      </c>
      <c r="CA138" s="5">
        <v>11.787000000000001</v>
      </c>
      <c r="CB138" s="5">
        <v>0</v>
      </c>
      <c r="CC138" s="5">
        <v>78.125</v>
      </c>
      <c r="CD138" s="5">
        <v>7.95</v>
      </c>
      <c r="CE138" s="5">
        <v>21.469000000000001</v>
      </c>
      <c r="CF138" s="5">
        <v>114.533</v>
      </c>
      <c r="CG138" s="5">
        <v>0.15</v>
      </c>
      <c r="CH138" s="5">
        <v>1</v>
      </c>
      <c r="CI138" s="5">
        <v>0</v>
      </c>
      <c r="CJ138" s="5">
        <v>0</v>
      </c>
      <c r="CK138" s="5">
        <v>0</v>
      </c>
      <c r="CL138" s="5">
        <v>0</v>
      </c>
      <c r="CM138" s="5">
        <v>0</v>
      </c>
      <c r="CN138" s="5">
        <v>0</v>
      </c>
      <c r="CO138" s="5">
        <v>0</v>
      </c>
      <c r="CP138" s="5">
        <v>0</v>
      </c>
      <c r="CQ138" s="5">
        <v>1.198</v>
      </c>
      <c r="CR138" s="5">
        <v>0</v>
      </c>
      <c r="CS138" s="5">
        <v>4.7759999999999998</v>
      </c>
      <c r="CT138" s="5">
        <v>4.7530000000000001</v>
      </c>
      <c r="CU138" s="5">
        <v>15.162000000000001</v>
      </c>
    </row>
    <row r="139" spans="1:99" x14ac:dyDescent="0.25">
      <c r="A139" s="5" t="s">
        <v>2445</v>
      </c>
      <c r="B139" s="5" t="s">
        <v>1343</v>
      </c>
      <c r="C139" s="5" t="s">
        <v>1343</v>
      </c>
      <c r="D139" s="5" t="s">
        <v>1344</v>
      </c>
      <c r="E139" s="5">
        <v>2022</v>
      </c>
      <c r="F139" s="5">
        <v>0.15</v>
      </c>
      <c r="G139" s="5">
        <v>11.72</v>
      </c>
      <c r="H139" s="5">
        <v>1.2350000000000001</v>
      </c>
      <c r="I139" s="5">
        <v>0</v>
      </c>
      <c r="J139" s="5">
        <v>11.72</v>
      </c>
      <c r="K139" s="5">
        <v>0</v>
      </c>
      <c r="L139" s="5">
        <v>1</v>
      </c>
      <c r="M139" s="5">
        <v>9.7829999999999995</v>
      </c>
      <c r="N139" s="5">
        <v>3.7040000000000002</v>
      </c>
      <c r="O139" s="5">
        <v>0</v>
      </c>
      <c r="P139" s="5">
        <v>9.7829999999999995</v>
      </c>
      <c r="Q139" s="5">
        <v>0</v>
      </c>
      <c r="R139" s="5">
        <v>1</v>
      </c>
      <c r="S139" s="5">
        <v>17.893000000000001</v>
      </c>
      <c r="T139" s="5">
        <v>7.4080000000000004</v>
      </c>
      <c r="U139" s="5">
        <v>0.19900000000000001</v>
      </c>
      <c r="V139" s="5">
        <v>20.577000000000002</v>
      </c>
      <c r="W139" s="5">
        <v>0.15</v>
      </c>
      <c r="X139" s="5">
        <v>1</v>
      </c>
      <c r="Y139" s="5">
        <v>5.8529999999999998</v>
      </c>
      <c r="Z139" s="5">
        <v>0.79100000000000004</v>
      </c>
      <c r="AA139" s="5">
        <v>0</v>
      </c>
      <c r="AB139" s="5">
        <v>5.8529999999999998</v>
      </c>
      <c r="AC139" s="5">
        <v>0</v>
      </c>
      <c r="AD139" s="5">
        <v>1</v>
      </c>
      <c r="AE139" s="5">
        <v>7.0880000000000001</v>
      </c>
      <c r="AF139" s="5">
        <v>1.657</v>
      </c>
      <c r="AG139" s="5">
        <v>0</v>
      </c>
      <c r="AH139" s="5">
        <v>7.0880000000000001</v>
      </c>
      <c r="AI139" s="5">
        <v>0</v>
      </c>
      <c r="AJ139" s="5">
        <v>1</v>
      </c>
      <c r="AK139" s="5">
        <v>14.496</v>
      </c>
      <c r="AL139" s="5">
        <v>7.72</v>
      </c>
      <c r="AM139" s="5">
        <v>0.161</v>
      </c>
      <c r="AN139" s="5">
        <v>16.670000000000002</v>
      </c>
      <c r="AO139" s="5">
        <v>0.15</v>
      </c>
      <c r="AP139" s="5">
        <v>1</v>
      </c>
      <c r="AQ139" s="5">
        <v>0.86099999999999999</v>
      </c>
      <c r="AR139" s="5">
        <v>0.123</v>
      </c>
      <c r="AS139" s="5">
        <v>0.46200000000000002</v>
      </c>
      <c r="AT139" s="5">
        <v>1.522</v>
      </c>
      <c r="AU139" s="5">
        <v>0.15</v>
      </c>
      <c r="AV139" s="5">
        <v>1</v>
      </c>
      <c r="AW139" s="5">
        <v>0.98599999999999999</v>
      </c>
      <c r="AX139" s="5">
        <v>0.123</v>
      </c>
      <c r="AY139" s="5">
        <v>0.26300000000000001</v>
      </c>
      <c r="AZ139" s="5">
        <v>1.4370000000000001</v>
      </c>
      <c r="BA139" s="5">
        <v>0.15</v>
      </c>
      <c r="BB139" s="5">
        <v>1</v>
      </c>
      <c r="BC139" s="5">
        <v>0.59799999999999998</v>
      </c>
      <c r="BD139" s="5">
        <v>0.123</v>
      </c>
      <c r="BE139" s="5">
        <v>0.187</v>
      </c>
      <c r="BF139" s="5">
        <v>0.90200000000000002</v>
      </c>
      <c r="BG139" s="5">
        <v>0.15</v>
      </c>
      <c r="BH139" s="5">
        <v>1</v>
      </c>
      <c r="BI139" s="5">
        <v>0.61199999999999999</v>
      </c>
      <c r="BJ139" s="5">
        <v>0.123</v>
      </c>
      <c r="BK139" s="5">
        <v>0.61099999999999999</v>
      </c>
      <c r="BL139" s="5">
        <v>1.407</v>
      </c>
      <c r="BM139" s="5">
        <v>0.15</v>
      </c>
      <c r="BN139" s="5">
        <v>1</v>
      </c>
      <c r="BO139" s="5">
        <v>0</v>
      </c>
      <c r="BP139" s="5">
        <v>0</v>
      </c>
      <c r="BQ139" s="5">
        <v>0.19400000000000001</v>
      </c>
      <c r="BR139" s="5">
        <v>0</v>
      </c>
      <c r="BS139" s="5">
        <v>0.5</v>
      </c>
      <c r="BT139" s="5">
        <v>0</v>
      </c>
      <c r="BU139" s="5">
        <v>0</v>
      </c>
      <c r="BV139" s="5">
        <v>0.30299999999999999</v>
      </c>
      <c r="BW139" s="5">
        <v>0.08</v>
      </c>
      <c r="BX139" s="5">
        <v>0.83299999999999996</v>
      </c>
      <c r="BY139" s="5">
        <v>12.728999999999999</v>
      </c>
      <c r="BZ139" s="5">
        <v>0</v>
      </c>
      <c r="CA139" s="5">
        <v>12.728999999999999</v>
      </c>
      <c r="CB139" s="5">
        <v>0</v>
      </c>
      <c r="CC139" s="5">
        <v>97.9</v>
      </c>
      <c r="CD139" s="5">
        <v>7.95</v>
      </c>
      <c r="CE139" s="5">
        <v>26.175999999999998</v>
      </c>
      <c r="CF139" s="5">
        <v>142.68700000000001</v>
      </c>
      <c r="CG139" s="5">
        <v>0.15</v>
      </c>
      <c r="CH139" s="5">
        <v>1</v>
      </c>
      <c r="CI139" s="5">
        <v>0</v>
      </c>
      <c r="CJ139" s="5">
        <v>0</v>
      </c>
      <c r="CK139" s="5">
        <v>0</v>
      </c>
      <c r="CL139" s="5">
        <v>0</v>
      </c>
      <c r="CM139" s="5">
        <v>0</v>
      </c>
      <c r="CN139" s="5">
        <v>0</v>
      </c>
      <c r="CO139" s="5">
        <v>0</v>
      </c>
      <c r="CP139" s="5">
        <v>0</v>
      </c>
      <c r="CQ139" s="5">
        <v>1.294</v>
      </c>
      <c r="CR139" s="5">
        <v>0</v>
      </c>
      <c r="CS139" s="5">
        <v>5.1580000000000004</v>
      </c>
      <c r="CT139" s="5">
        <v>10.484999999999999</v>
      </c>
      <c r="CU139" s="5">
        <v>31.326000000000001</v>
      </c>
    </row>
    <row r="140" spans="1:99" x14ac:dyDescent="0.25">
      <c r="A140" s="5" t="s">
        <v>2446</v>
      </c>
      <c r="B140" s="5" t="s">
        <v>1343</v>
      </c>
      <c r="C140" s="5" t="s">
        <v>1343</v>
      </c>
      <c r="D140" s="5" t="s">
        <v>1344</v>
      </c>
      <c r="E140" s="5">
        <v>2023</v>
      </c>
      <c r="F140" s="5">
        <v>0.15</v>
      </c>
      <c r="G140" s="5">
        <v>6.1470000000000002</v>
      </c>
      <c r="H140" s="5">
        <v>1.286</v>
      </c>
      <c r="I140" s="5">
        <v>0</v>
      </c>
      <c r="J140" s="5">
        <v>6.1470000000000002</v>
      </c>
      <c r="K140" s="5">
        <v>0</v>
      </c>
      <c r="L140" s="5">
        <v>1</v>
      </c>
      <c r="M140" s="5">
        <v>7.8860000000000001</v>
      </c>
      <c r="N140" s="5">
        <v>3.8570000000000002</v>
      </c>
      <c r="O140" s="5">
        <v>0</v>
      </c>
      <c r="P140" s="5">
        <v>7.8860000000000001</v>
      </c>
      <c r="Q140" s="5">
        <v>0</v>
      </c>
      <c r="R140" s="5">
        <v>1</v>
      </c>
      <c r="S140" s="5">
        <v>12.574999999999999</v>
      </c>
      <c r="T140" s="5">
        <v>7.7140000000000004</v>
      </c>
      <c r="U140" s="5">
        <v>0.20899999999999999</v>
      </c>
      <c r="V140" s="5">
        <v>14.461</v>
      </c>
      <c r="W140" s="5">
        <v>0.15</v>
      </c>
      <c r="X140" s="5">
        <v>1</v>
      </c>
      <c r="Y140" s="5">
        <v>9.0280000000000005</v>
      </c>
      <c r="Z140" s="5">
        <v>1.22</v>
      </c>
      <c r="AA140" s="5">
        <v>0</v>
      </c>
      <c r="AB140" s="5">
        <v>9.0280000000000005</v>
      </c>
      <c r="AC140" s="5">
        <v>0</v>
      </c>
      <c r="AD140" s="5">
        <v>1</v>
      </c>
      <c r="AE140" s="5">
        <v>10.314</v>
      </c>
      <c r="AF140" s="5">
        <v>2.4119999999999999</v>
      </c>
      <c r="AG140" s="5">
        <v>0</v>
      </c>
      <c r="AH140" s="5">
        <v>10.314</v>
      </c>
      <c r="AI140" s="5">
        <v>0</v>
      </c>
      <c r="AJ140" s="5">
        <v>1</v>
      </c>
      <c r="AK140" s="5">
        <v>18.027999999999999</v>
      </c>
      <c r="AL140" s="5">
        <v>9.6020000000000003</v>
      </c>
      <c r="AM140" s="5">
        <v>0.29899999999999999</v>
      </c>
      <c r="AN140" s="5">
        <v>20.731999999999999</v>
      </c>
      <c r="AO140" s="5">
        <v>0.15</v>
      </c>
      <c r="AP140" s="5">
        <v>1</v>
      </c>
      <c r="AQ140" s="5">
        <v>0.76</v>
      </c>
      <c r="AR140" s="5">
        <v>0.129</v>
      </c>
      <c r="AS140" s="5">
        <v>0.46899999999999997</v>
      </c>
      <c r="AT140" s="5">
        <v>1.4139999999999999</v>
      </c>
      <c r="AU140" s="5">
        <v>0.15</v>
      </c>
      <c r="AV140" s="5">
        <v>1</v>
      </c>
      <c r="AW140" s="5">
        <v>0.81100000000000005</v>
      </c>
      <c r="AX140" s="5">
        <v>0.129</v>
      </c>
      <c r="AY140" s="5">
        <v>0.317</v>
      </c>
      <c r="AZ140" s="5">
        <v>1.2969999999999999</v>
      </c>
      <c r="BA140" s="5">
        <v>0.15</v>
      </c>
      <c r="BB140" s="5">
        <v>1</v>
      </c>
      <c r="BC140" s="5">
        <v>0.53500000000000003</v>
      </c>
      <c r="BD140" s="5">
        <v>0.129</v>
      </c>
      <c r="BE140" s="5">
        <v>0.157</v>
      </c>
      <c r="BF140" s="5">
        <v>0.79500000000000004</v>
      </c>
      <c r="BG140" s="5">
        <v>0.15</v>
      </c>
      <c r="BH140" s="5">
        <v>1</v>
      </c>
      <c r="BI140" s="5">
        <v>0.57899999999999996</v>
      </c>
      <c r="BJ140" s="5">
        <v>0.129</v>
      </c>
      <c r="BK140" s="5">
        <v>0.66800000000000004</v>
      </c>
      <c r="BL140" s="5">
        <v>1.4339999999999999</v>
      </c>
      <c r="BM140" s="5">
        <v>0.15</v>
      </c>
      <c r="BN140" s="5">
        <v>1</v>
      </c>
      <c r="BO140" s="5">
        <v>0</v>
      </c>
      <c r="BP140" s="5">
        <v>0</v>
      </c>
      <c r="BQ140" s="5">
        <v>0.19900000000000001</v>
      </c>
      <c r="BR140" s="5">
        <v>0</v>
      </c>
      <c r="BS140" s="5">
        <v>0.5</v>
      </c>
      <c r="BT140" s="5">
        <v>0</v>
      </c>
      <c r="BU140" s="5">
        <v>0</v>
      </c>
      <c r="BV140" s="5">
        <v>0.312</v>
      </c>
      <c r="BW140" s="5">
        <v>0.08</v>
      </c>
      <c r="BX140" s="5">
        <v>0.83299999999999996</v>
      </c>
      <c r="BY140" s="5">
        <v>13.254</v>
      </c>
      <c r="BZ140" s="5">
        <v>0</v>
      </c>
      <c r="CA140" s="5">
        <v>13.254</v>
      </c>
      <c r="CB140" s="5">
        <v>0</v>
      </c>
      <c r="CC140" s="5">
        <v>83.248000000000005</v>
      </c>
      <c r="CD140" s="5">
        <v>7.95</v>
      </c>
      <c r="CE140" s="5">
        <v>23.129000000000001</v>
      </c>
      <c r="CF140" s="5">
        <v>122.334</v>
      </c>
      <c r="CG140" s="5">
        <v>0.15</v>
      </c>
      <c r="CH140" s="5">
        <v>1</v>
      </c>
      <c r="CI140" s="5">
        <v>0</v>
      </c>
      <c r="CJ140" s="5">
        <v>0</v>
      </c>
      <c r="CK140" s="5">
        <v>0</v>
      </c>
      <c r="CL140" s="5">
        <v>0</v>
      </c>
      <c r="CM140" s="5">
        <v>0</v>
      </c>
      <c r="CN140" s="5">
        <v>0</v>
      </c>
      <c r="CO140" s="5">
        <v>0</v>
      </c>
      <c r="CP140" s="5">
        <v>0</v>
      </c>
      <c r="CQ140" s="5">
        <v>1.3480000000000001</v>
      </c>
      <c r="CR140" s="5">
        <v>0</v>
      </c>
      <c r="CS140" s="5">
        <v>5.37</v>
      </c>
      <c r="CT140" s="5">
        <v>4.8609999999999998</v>
      </c>
      <c r="CU140" s="5">
        <v>11.622</v>
      </c>
    </row>
    <row r="141" spans="1:99" x14ac:dyDescent="0.25">
      <c r="A141" s="5" t="s">
        <v>2447</v>
      </c>
      <c r="B141" s="5" t="s">
        <v>1343</v>
      </c>
      <c r="C141" s="5" t="s">
        <v>1343</v>
      </c>
      <c r="D141" s="5" t="s">
        <v>1344</v>
      </c>
      <c r="E141" s="5">
        <v>2024</v>
      </c>
      <c r="F141" s="5">
        <v>0.15</v>
      </c>
      <c r="G141" s="5">
        <v>5.5750000000000002</v>
      </c>
      <c r="H141" s="5">
        <v>1.3240000000000001</v>
      </c>
      <c r="I141" s="5">
        <v>0</v>
      </c>
      <c r="J141" s="5">
        <v>5.5750000000000002</v>
      </c>
      <c r="K141" s="5">
        <v>0</v>
      </c>
      <c r="L141" s="5">
        <v>1</v>
      </c>
      <c r="M141" s="5">
        <v>7.1239999999999997</v>
      </c>
      <c r="N141" s="5">
        <v>3.9710000000000001</v>
      </c>
      <c r="O141" s="5">
        <v>0</v>
      </c>
      <c r="P141" s="5">
        <v>7.1239999999999997</v>
      </c>
      <c r="Q141" s="5">
        <v>0</v>
      </c>
      <c r="R141" s="5">
        <v>1</v>
      </c>
      <c r="S141" s="5">
        <v>12.193</v>
      </c>
      <c r="T141" s="5">
        <v>7.9420000000000002</v>
      </c>
      <c r="U141" s="5">
        <v>0.249</v>
      </c>
      <c r="V141" s="5">
        <v>14.022</v>
      </c>
      <c r="W141" s="5">
        <v>0.15</v>
      </c>
      <c r="X141" s="5">
        <v>1</v>
      </c>
      <c r="Y141" s="5">
        <v>8.5210000000000008</v>
      </c>
      <c r="Z141" s="5">
        <v>1.1519999999999999</v>
      </c>
      <c r="AA141" s="5">
        <v>0</v>
      </c>
      <c r="AB141" s="5">
        <v>8.5210000000000008</v>
      </c>
      <c r="AC141" s="5">
        <v>0</v>
      </c>
      <c r="AD141" s="5">
        <v>1</v>
      </c>
      <c r="AE141" s="5">
        <v>9.8439999999999994</v>
      </c>
      <c r="AF141" s="5">
        <v>2.302</v>
      </c>
      <c r="AG141" s="5">
        <v>0</v>
      </c>
      <c r="AH141" s="5">
        <v>9.8439999999999994</v>
      </c>
      <c r="AI141" s="5">
        <v>0</v>
      </c>
      <c r="AJ141" s="5">
        <v>1</v>
      </c>
      <c r="AK141" s="5">
        <v>17.786000000000001</v>
      </c>
      <c r="AL141" s="5">
        <v>9.4730000000000008</v>
      </c>
      <c r="AM141" s="5">
        <v>0.36299999999999999</v>
      </c>
      <c r="AN141" s="5">
        <v>20.454000000000001</v>
      </c>
      <c r="AO141" s="5">
        <v>0.15</v>
      </c>
      <c r="AP141" s="5">
        <v>1</v>
      </c>
      <c r="AQ141" s="5">
        <v>0.72399999999999998</v>
      </c>
      <c r="AR141" s="5">
        <v>0.13200000000000001</v>
      </c>
      <c r="AS141" s="5">
        <v>0.45900000000000002</v>
      </c>
      <c r="AT141" s="5">
        <v>1.361</v>
      </c>
      <c r="AU141" s="5">
        <v>0.15</v>
      </c>
      <c r="AV141" s="5">
        <v>1</v>
      </c>
      <c r="AW141" s="5">
        <v>0.75</v>
      </c>
      <c r="AX141" s="5">
        <v>0.13200000000000001</v>
      </c>
      <c r="AY141" s="5">
        <v>0.28899999999999998</v>
      </c>
      <c r="AZ141" s="5">
        <v>1.1950000000000001</v>
      </c>
      <c r="BA141" s="5">
        <v>0.15</v>
      </c>
      <c r="BB141" s="5">
        <v>1</v>
      </c>
      <c r="BC141" s="5">
        <v>0.51300000000000001</v>
      </c>
      <c r="BD141" s="5">
        <v>0.13200000000000001</v>
      </c>
      <c r="BE141" s="5">
        <v>0.188</v>
      </c>
      <c r="BF141" s="5">
        <v>0.80600000000000005</v>
      </c>
      <c r="BG141" s="5">
        <v>0.15</v>
      </c>
      <c r="BH141" s="5">
        <v>1</v>
      </c>
      <c r="BI141" s="5">
        <v>0.59099999999999997</v>
      </c>
      <c r="BJ141" s="5">
        <v>0.13200000000000001</v>
      </c>
      <c r="BK141" s="5">
        <v>0.56599999999999995</v>
      </c>
      <c r="BL141" s="5">
        <v>1.331</v>
      </c>
      <c r="BM141" s="5">
        <v>0.15</v>
      </c>
      <c r="BN141" s="5">
        <v>1</v>
      </c>
      <c r="BO141" s="5">
        <v>0</v>
      </c>
      <c r="BP141" s="5">
        <v>0</v>
      </c>
      <c r="BQ141" s="5">
        <v>0.19900000000000001</v>
      </c>
      <c r="BR141" s="5">
        <v>0</v>
      </c>
      <c r="BS141" s="5">
        <v>0.5</v>
      </c>
      <c r="BT141" s="5">
        <v>0</v>
      </c>
      <c r="BU141" s="5">
        <v>0</v>
      </c>
      <c r="BV141" s="5">
        <v>0.35199999999999998</v>
      </c>
      <c r="BW141" s="5">
        <v>0.08</v>
      </c>
      <c r="BX141" s="5">
        <v>0.83299999999999996</v>
      </c>
      <c r="BY141" s="5">
        <v>13.646000000000001</v>
      </c>
      <c r="BZ141" s="5">
        <v>0</v>
      </c>
      <c r="CA141" s="5">
        <v>13.646000000000001</v>
      </c>
      <c r="CB141" s="5">
        <v>0</v>
      </c>
      <c r="CC141" s="5">
        <v>82.587999999999994</v>
      </c>
      <c r="CD141" s="5">
        <v>7.95</v>
      </c>
      <c r="CE141" s="5">
        <v>19.847999999999999</v>
      </c>
      <c r="CF141" s="5">
        <v>117.80200000000001</v>
      </c>
      <c r="CG141" s="5">
        <v>0.15</v>
      </c>
      <c r="CH141" s="5">
        <v>1</v>
      </c>
      <c r="CI141" s="5">
        <v>0</v>
      </c>
      <c r="CJ141" s="5">
        <v>0</v>
      </c>
      <c r="CK141" s="5">
        <v>0</v>
      </c>
      <c r="CL141" s="5">
        <v>0</v>
      </c>
      <c r="CM141" s="5">
        <v>0</v>
      </c>
      <c r="CN141" s="5">
        <v>0</v>
      </c>
      <c r="CO141" s="5">
        <v>0</v>
      </c>
      <c r="CP141" s="5">
        <v>0</v>
      </c>
      <c r="CQ141" s="5">
        <v>1.387</v>
      </c>
      <c r="CR141" s="5">
        <v>0</v>
      </c>
      <c r="CS141" s="5">
        <v>5.5289999999999999</v>
      </c>
      <c r="CT141" s="5">
        <v>4.2510000000000003</v>
      </c>
      <c r="CU141" s="5">
        <v>10.167999999999999</v>
      </c>
    </row>
    <row r="142" spans="1:99" x14ac:dyDescent="0.25">
      <c r="A142" s="5" t="s">
        <v>2448</v>
      </c>
      <c r="B142" s="5" t="s">
        <v>1519</v>
      </c>
      <c r="C142" s="5" t="s">
        <v>1519</v>
      </c>
      <c r="D142" s="5" t="s">
        <v>1520</v>
      </c>
      <c r="E142" s="5">
        <v>2021</v>
      </c>
      <c r="F142" s="5">
        <v>0.1</v>
      </c>
      <c r="G142" s="5">
        <v>4.7329999999999997</v>
      </c>
      <c r="H142" s="5">
        <v>1.141</v>
      </c>
      <c r="I142" s="5">
        <v>0</v>
      </c>
      <c r="J142" s="5">
        <v>4.7329999999999997</v>
      </c>
      <c r="K142" s="5">
        <v>0</v>
      </c>
      <c r="L142" s="5">
        <v>1</v>
      </c>
      <c r="M142" s="5">
        <v>7.94</v>
      </c>
      <c r="N142" s="5">
        <v>3.4220000000000002</v>
      </c>
      <c r="O142" s="5">
        <v>0</v>
      </c>
      <c r="P142" s="5">
        <v>7.94</v>
      </c>
      <c r="Q142" s="5">
        <v>0</v>
      </c>
      <c r="R142" s="5">
        <v>1</v>
      </c>
      <c r="S142" s="5">
        <v>10.436</v>
      </c>
      <c r="T142" s="5">
        <v>6.843</v>
      </c>
      <c r="U142" s="5">
        <v>0</v>
      </c>
      <c r="V142" s="5">
        <v>11.478999999999999</v>
      </c>
      <c r="W142" s="5">
        <v>0.1</v>
      </c>
      <c r="X142" s="5">
        <v>1</v>
      </c>
      <c r="Y142" s="5">
        <v>10.551</v>
      </c>
      <c r="Z142" s="5">
        <v>1.302</v>
      </c>
      <c r="AA142" s="5">
        <v>0</v>
      </c>
      <c r="AB142" s="5">
        <v>10.551</v>
      </c>
      <c r="AC142" s="5">
        <v>0</v>
      </c>
      <c r="AD142" s="5">
        <v>1</v>
      </c>
      <c r="AE142" s="5">
        <v>11.694000000000001</v>
      </c>
      <c r="AF142" s="5">
        <v>2.5489999999999999</v>
      </c>
      <c r="AG142" s="5">
        <v>0</v>
      </c>
      <c r="AH142" s="5">
        <v>11.694000000000001</v>
      </c>
      <c r="AI142" s="5">
        <v>0</v>
      </c>
      <c r="AJ142" s="5">
        <v>1</v>
      </c>
      <c r="AK142" s="5">
        <v>18.553999999999998</v>
      </c>
      <c r="AL142" s="5">
        <v>9.6270000000000007</v>
      </c>
      <c r="AM142" s="5">
        <v>0</v>
      </c>
      <c r="AN142" s="5">
        <v>20.41</v>
      </c>
      <c r="AO142" s="5">
        <v>0.1</v>
      </c>
      <c r="AP142" s="5">
        <v>1</v>
      </c>
      <c r="AQ142" s="5">
        <v>0.621</v>
      </c>
      <c r="AR142" s="5">
        <v>0.114</v>
      </c>
      <c r="AS142" s="5">
        <v>0.23699999999999999</v>
      </c>
      <c r="AT142" s="5">
        <v>0.94299999999999995</v>
      </c>
      <c r="AU142" s="5">
        <v>0.1</v>
      </c>
      <c r="AV142" s="5">
        <v>1</v>
      </c>
      <c r="AW142" s="5">
        <v>0.59299999999999997</v>
      </c>
      <c r="AX142" s="5">
        <v>0.114</v>
      </c>
      <c r="AY142" s="5">
        <v>0.24099999999999999</v>
      </c>
      <c r="AZ142" s="5">
        <v>0.91800000000000004</v>
      </c>
      <c r="BA142" s="5">
        <v>0.1</v>
      </c>
      <c r="BB142" s="5">
        <v>1</v>
      </c>
      <c r="BC142" s="5">
        <v>0.44</v>
      </c>
      <c r="BD142" s="5">
        <v>0.114</v>
      </c>
      <c r="BE142" s="5">
        <v>4.9000000000000002E-2</v>
      </c>
      <c r="BF142" s="5">
        <v>0.53700000000000003</v>
      </c>
      <c r="BG142" s="5">
        <v>0.1</v>
      </c>
      <c r="BH142" s="5">
        <v>1</v>
      </c>
      <c r="BI142" s="5">
        <v>0.56000000000000005</v>
      </c>
      <c r="BJ142" s="5">
        <v>0.114</v>
      </c>
      <c r="BK142" s="5">
        <v>0</v>
      </c>
      <c r="BL142" s="5">
        <v>0.61599999999999999</v>
      </c>
      <c r="BM142" s="5">
        <v>0.1</v>
      </c>
      <c r="BN142" s="5">
        <v>1</v>
      </c>
      <c r="BO142" s="5">
        <v>0</v>
      </c>
      <c r="BP142" s="5">
        <v>0</v>
      </c>
      <c r="BQ142" s="5">
        <v>0.158</v>
      </c>
      <c r="BR142" s="5">
        <v>0</v>
      </c>
      <c r="BS142" s="5">
        <v>0.5</v>
      </c>
      <c r="BT142" s="5">
        <v>0</v>
      </c>
      <c r="BU142" s="5">
        <v>0</v>
      </c>
      <c r="BV142" s="5">
        <v>0.11799999999999999</v>
      </c>
      <c r="BW142" s="5">
        <v>0.1</v>
      </c>
      <c r="BX142" s="5">
        <v>0.66700000000000004</v>
      </c>
      <c r="BY142" s="5">
        <v>11.787000000000001</v>
      </c>
      <c r="BZ142" s="5">
        <v>0</v>
      </c>
      <c r="CA142" s="5">
        <v>11.787000000000001</v>
      </c>
      <c r="CB142" s="5">
        <v>0</v>
      </c>
      <c r="CC142" s="5">
        <v>81.694999999999993</v>
      </c>
      <c r="CD142" s="5">
        <v>7.95</v>
      </c>
      <c r="CE142" s="5">
        <v>0</v>
      </c>
      <c r="CF142" s="5">
        <v>89.864999999999995</v>
      </c>
      <c r="CG142" s="5">
        <v>0.1</v>
      </c>
      <c r="CH142" s="5">
        <v>1</v>
      </c>
      <c r="CI142" s="5">
        <v>0</v>
      </c>
      <c r="CJ142" s="5">
        <v>0</v>
      </c>
      <c r="CK142" s="5">
        <v>0</v>
      </c>
      <c r="CL142" s="5">
        <v>0</v>
      </c>
      <c r="CM142" s="5">
        <v>0</v>
      </c>
      <c r="CN142" s="5">
        <v>0</v>
      </c>
      <c r="CO142" s="5">
        <v>0</v>
      </c>
      <c r="CP142" s="5">
        <v>5.0000000000000001E-3</v>
      </c>
      <c r="CQ142" s="5">
        <v>1.198</v>
      </c>
      <c r="CR142" s="5">
        <v>0</v>
      </c>
      <c r="CS142" s="5">
        <v>4.7759999999999998</v>
      </c>
      <c r="CT142" s="5">
        <v>3.6040000000000001</v>
      </c>
      <c r="CU142" s="5">
        <v>9.4079999999999995</v>
      </c>
    </row>
    <row r="143" spans="1:99" x14ac:dyDescent="0.25">
      <c r="A143" s="5" t="s">
        <v>2449</v>
      </c>
      <c r="B143" s="5" t="s">
        <v>1519</v>
      </c>
      <c r="C143" s="5" t="s">
        <v>1519</v>
      </c>
      <c r="D143" s="5" t="s">
        <v>1520</v>
      </c>
      <c r="E143" s="5">
        <v>2022</v>
      </c>
      <c r="F143" s="5">
        <v>0.1</v>
      </c>
      <c r="G143" s="5">
        <v>8.7520000000000007</v>
      </c>
      <c r="H143" s="5">
        <v>1.2310000000000001</v>
      </c>
      <c r="I143" s="5">
        <v>0</v>
      </c>
      <c r="J143" s="5">
        <v>8.7520000000000007</v>
      </c>
      <c r="K143" s="5">
        <v>0</v>
      </c>
      <c r="L143" s="5">
        <v>1</v>
      </c>
      <c r="M143" s="5">
        <v>9.7479999999999993</v>
      </c>
      <c r="N143" s="5">
        <v>3.694</v>
      </c>
      <c r="O143" s="5">
        <v>0</v>
      </c>
      <c r="P143" s="5">
        <v>9.7479999999999993</v>
      </c>
      <c r="Q143" s="5">
        <v>0</v>
      </c>
      <c r="R143" s="5">
        <v>1</v>
      </c>
      <c r="S143" s="5">
        <v>14.91</v>
      </c>
      <c r="T143" s="5">
        <v>7.3890000000000002</v>
      </c>
      <c r="U143" s="5">
        <v>0.11</v>
      </c>
      <c r="V143" s="5">
        <v>16.401</v>
      </c>
      <c r="W143" s="5">
        <v>0.1</v>
      </c>
      <c r="X143" s="5">
        <v>1</v>
      </c>
      <c r="Y143" s="5">
        <v>17.332000000000001</v>
      </c>
      <c r="Z143" s="5">
        <v>2.1389999999999998</v>
      </c>
      <c r="AA143" s="5">
        <v>0</v>
      </c>
      <c r="AB143" s="5">
        <v>17.332000000000001</v>
      </c>
      <c r="AC143" s="5">
        <v>0</v>
      </c>
      <c r="AD143" s="5">
        <v>1</v>
      </c>
      <c r="AE143" s="5">
        <v>18.565999999999999</v>
      </c>
      <c r="AF143" s="5">
        <v>4.048</v>
      </c>
      <c r="AG143" s="5">
        <v>0</v>
      </c>
      <c r="AH143" s="5">
        <v>18.565999999999999</v>
      </c>
      <c r="AI143" s="5">
        <v>0</v>
      </c>
      <c r="AJ143" s="5">
        <v>1</v>
      </c>
      <c r="AK143" s="5">
        <v>25.974</v>
      </c>
      <c r="AL143" s="5">
        <v>13.478</v>
      </c>
      <c r="AM143" s="5">
        <v>0.192</v>
      </c>
      <c r="AN143" s="5">
        <v>28.571999999999999</v>
      </c>
      <c r="AO143" s="5">
        <v>0.1</v>
      </c>
      <c r="AP143" s="5">
        <v>1</v>
      </c>
      <c r="AQ143" s="5">
        <v>0.84699999999999998</v>
      </c>
      <c r="AR143" s="5">
        <v>0.123</v>
      </c>
      <c r="AS143" s="5">
        <v>0.184</v>
      </c>
      <c r="AT143" s="5">
        <v>1.133</v>
      </c>
      <c r="AU143" s="5">
        <v>0.1</v>
      </c>
      <c r="AV143" s="5">
        <v>1</v>
      </c>
      <c r="AW143" s="5">
        <v>0.94699999999999995</v>
      </c>
      <c r="AX143" s="5">
        <v>0.123</v>
      </c>
      <c r="AY143" s="5">
        <v>0.16900000000000001</v>
      </c>
      <c r="AZ143" s="5">
        <v>1.2270000000000001</v>
      </c>
      <c r="BA143" s="5">
        <v>0.1</v>
      </c>
      <c r="BB143" s="5">
        <v>1</v>
      </c>
      <c r="BC143" s="5">
        <v>0.58899999999999997</v>
      </c>
      <c r="BD143" s="5">
        <v>0.123</v>
      </c>
      <c r="BE143" s="5">
        <v>-2.5999999999999999E-2</v>
      </c>
      <c r="BF143" s="5">
        <v>0.61899999999999999</v>
      </c>
      <c r="BG143" s="5">
        <v>0.1</v>
      </c>
      <c r="BH143" s="5">
        <v>1</v>
      </c>
      <c r="BI143" s="5">
        <v>0.68899999999999995</v>
      </c>
      <c r="BJ143" s="5">
        <v>0.123</v>
      </c>
      <c r="BK143" s="5">
        <v>5.0000000000000001E-3</v>
      </c>
      <c r="BL143" s="5">
        <v>0.75800000000000001</v>
      </c>
      <c r="BM143" s="5">
        <v>0.1</v>
      </c>
      <c r="BN143" s="5">
        <v>1</v>
      </c>
      <c r="BO143" s="5">
        <v>0</v>
      </c>
      <c r="BP143" s="5">
        <v>0</v>
      </c>
      <c r="BQ143" s="5">
        <v>0.158</v>
      </c>
      <c r="BR143" s="5">
        <v>0</v>
      </c>
      <c r="BS143" s="5">
        <v>0.5</v>
      </c>
      <c r="BT143" s="5">
        <v>0</v>
      </c>
      <c r="BU143" s="5">
        <v>0</v>
      </c>
      <c r="BV143" s="5">
        <v>0.11700000000000001</v>
      </c>
      <c r="BW143" s="5">
        <v>0.1</v>
      </c>
      <c r="BX143" s="5">
        <v>0.66700000000000004</v>
      </c>
      <c r="BY143" s="5">
        <v>12.728999999999999</v>
      </c>
      <c r="BZ143" s="5">
        <v>0</v>
      </c>
      <c r="CA143" s="5">
        <v>12.728999999999999</v>
      </c>
      <c r="CB143" s="5">
        <v>0</v>
      </c>
      <c r="CC143" s="5">
        <v>102.477</v>
      </c>
      <c r="CD143" s="5">
        <v>7.95</v>
      </c>
      <c r="CE143" s="5">
        <v>0.75800000000000001</v>
      </c>
      <c r="CF143" s="5">
        <v>112.724</v>
      </c>
      <c r="CG143" s="5">
        <v>0.1</v>
      </c>
      <c r="CH143" s="5">
        <v>1</v>
      </c>
      <c r="CI143" s="5">
        <v>0</v>
      </c>
      <c r="CJ143" s="5">
        <v>0</v>
      </c>
      <c r="CK143" s="5">
        <v>0</v>
      </c>
      <c r="CL143" s="5">
        <v>0</v>
      </c>
      <c r="CM143" s="5">
        <v>0</v>
      </c>
      <c r="CN143" s="5">
        <v>0</v>
      </c>
      <c r="CO143" s="5">
        <v>0</v>
      </c>
      <c r="CP143" s="5">
        <v>5.0000000000000001E-3</v>
      </c>
      <c r="CQ143" s="5">
        <v>1.294</v>
      </c>
      <c r="CR143" s="5">
        <v>0</v>
      </c>
      <c r="CS143" s="5">
        <v>5.1580000000000004</v>
      </c>
      <c r="CT143" s="5">
        <v>7.5540000000000003</v>
      </c>
      <c r="CU143" s="5">
        <v>16.097000000000001</v>
      </c>
    </row>
    <row r="144" spans="1:99" x14ac:dyDescent="0.25">
      <c r="A144" s="5" t="s">
        <v>2450</v>
      </c>
      <c r="B144" s="5" t="s">
        <v>1519</v>
      </c>
      <c r="C144" s="5" t="s">
        <v>1519</v>
      </c>
      <c r="D144" s="5" t="s">
        <v>1520</v>
      </c>
      <c r="E144" s="5">
        <v>2023</v>
      </c>
      <c r="F144" s="5">
        <v>0.1</v>
      </c>
      <c r="G144" s="5">
        <v>5.7610000000000001</v>
      </c>
      <c r="H144" s="5">
        <v>1.284</v>
      </c>
      <c r="I144" s="5">
        <v>0</v>
      </c>
      <c r="J144" s="5">
        <v>5.7610000000000001</v>
      </c>
      <c r="K144" s="5">
        <v>0</v>
      </c>
      <c r="L144" s="5">
        <v>1</v>
      </c>
      <c r="M144" s="5">
        <v>7.8760000000000003</v>
      </c>
      <c r="N144" s="5">
        <v>3.8530000000000002</v>
      </c>
      <c r="O144" s="5">
        <v>0</v>
      </c>
      <c r="P144" s="5">
        <v>7.8760000000000003</v>
      </c>
      <c r="Q144" s="5">
        <v>0</v>
      </c>
      <c r="R144" s="5">
        <v>1</v>
      </c>
      <c r="S144" s="5">
        <v>12.182</v>
      </c>
      <c r="T144" s="5">
        <v>7.7050000000000001</v>
      </c>
      <c r="U144" s="5">
        <v>0.13500000000000001</v>
      </c>
      <c r="V144" s="5">
        <v>13.401</v>
      </c>
      <c r="W144" s="5">
        <v>0.1</v>
      </c>
      <c r="X144" s="5">
        <v>1</v>
      </c>
      <c r="Y144" s="5">
        <v>13.814</v>
      </c>
      <c r="Z144" s="5">
        <v>1.7050000000000001</v>
      </c>
      <c r="AA144" s="5">
        <v>0</v>
      </c>
      <c r="AB144" s="5">
        <v>13.814</v>
      </c>
      <c r="AC144" s="5">
        <v>0</v>
      </c>
      <c r="AD144" s="5">
        <v>1</v>
      </c>
      <c r="AE144" s="5">
        <v>15.1</v>
      </c>
      <c r="AF144" s="5">
        <v>3.2919999999999998</v>
      </c>
      <c r="AG144" s="5">
        <v>0</v>
      </c>
      <c r="AH144" s="5">
        <v>15.1</v>
      </c>
      <c r="AI144" s="5">
        <v>0</v>
      </c>
      <c r="AJ144" s="5">
        <v>1</v>
      </c>
      <c r="AK144" s="5">
        <v>22.814</v>
      </c>
      <c r="AL144" s="5">
        <v>11.837999999999999</v>
      </c>
      <c r="AM144" s="5">
        <v>0.253</v>
      </c>
      <c r="AN144" s="5">
        <v>25.094999999999999</v>
      </c>
      <c r="AO144" s="5">
        <v>0.1</v>
      </c>
      <c r="AP144" s="5">
        <v>1</v>
      </c>
      <c r="AQ144" s="5">
        <v>0.749</v>
      </c>
      <c r="AR144" s="5">
        <v>0.129</v>
      </c>
      <c r="AS144" s="5">
        <v>0.20300000000000001</v>
      </c>
      <c r="AT144" s="5">
        <v>1.046</v>
      </c>
      <c r="AU144" s="5">
        <v>0.1</v>
      </c>
      <c r="AV144" s="5">
        <v>1</v>
      </c>
      <c r="AW144" s="5">
        <v>0.78300000000000003</v>
      </c>
      <c r="AX144" s="5">
        <v>0.129</v>
      </c>
      <c r="AY144" s="5">
        <v>0.16800000000000001</v>
      </c>
      <c r="AZ144" s="5">
        <v>1.046</v>
      </c>
      <c r="BA144" s="5">
        <v>0.1</v>
      </c>
      <c r="BB144" s="5">
        <v>1</v>
      </c>
      <c r="BC144" s="5">
        <v>0.52700000000000002</v>
      </c>
      <c r="BD144" s="5">
        <v>0.129</v>
      </c>
      <c r="BE144" s="5">
        <v>-1.2999999999999999E-2</v>
      </c>
      <c r="BF144" s="5">
        <v>0.55900000000000005</v>
      </c>
      <c r="BG144" s="5">
        <v>0.1</v>
      </c>
      <c r="BH144" s="5">
        <v>1</v>
      </c>
      <c r="BI144" s="5">
        <v>0.64</v>
      </c>
      <c r="BJ144" s="5">
        <v>0.129</v>
      </c>
      <c r="BK144" s="5">
        <v>7.0000000000000001E-3</v>
      </c>
      <c r="BL144" s="5">
        <v>0.70399999999999996</v>
      </c>
      <c r="BM144" s="5">
        <v>0.1</v>
      </c>
      <c r="BN144" s="5">
        <v>1</v>
      </c>
      <c r="BO144" s="5">
        <v>0</v>
      </c>
      <c r="BP144" s="5">
        <v>0</v>
      </c>
      <c r="BQ144" s="5">
        <v>0.158</v>
      </c>
      <c r="BR144" s="5">
        <v>0</v>
      </c>
      <c r="BS144" s="5">
        <v>0.5</v>
      </c>
      <c r="BT144" s="5">
        <v>0</v>
      </c>
      <c r="BU144" s="5">
        <v>0</v>
      </c>
      <c r="BV144" s="5">
        <v>0.11700000000000001</v>
      </c>
      <c r="BW144" s="5">
        <v>0.1</v>
      </c>
      <c r="BX144" s="5">
        <v>0.66700000000000004</v>
      </c>
      <c r="BY144" s="5">
        <v>13.254</v>
      </c>
      <c r="BZ144" s="5">
        <v>0</v>
      </c>
      <c r="CA144" s="5">
        <v>13.254</v>
      </c>
      <c r="CB144" s="5">
        <v>0</v>
      </c>
      <c r="CC144" s="5">
        <v>87.078999999999994</v>
      </c>
      <c r="CD144" s="5">
        <v>7.95</v>
      </c>
      <c r="CE144" s="5">
        <v>0.96399999999999997</v>
      </c>
      <c r="CF144" s="5">
        <v>95.787000000000006</v>
      </c>
      <c r="CG144" s="5">
        <v>0.1</v>
      </c>
      <c r="CH144" s="5">
        <v>1</v>
      </c>
      <c r="CI144" s="5">
        <v>0</v>
      </c>
      <c r="CJ144" s="5">
        <v>0</v>
      </c>
      <c r="CK144" s="5">
        <v>0</v>
      </c>
      <c r="CL144" s="5">
        <v>0</v>
      </c>
      <c r="CM144" s="5">
        <v>0</v>
      </c>
      <c r="CN144" s="5">
        <v>0</v>
      </c>
      <c r="CO144" s="5">
        <v>0</v>
      </c>
      <c r="CP144" s="5">
        <v>2E-3</v>
      </c>
      <c r="CQ144" s="5">
        <v>1.3480000000000001</v>
      </c>
      <c r="CR144" s="5">
        <v>0</v>
      </c>
      <c r="CS144" s="5">
        <v>5.37</v>
      </c>
      <c r="CT144" s="5">
        <v>4.484</v>
      </c>
      <c r="CU144" s="5">
        <v>12.529</v>
      </c>
    </row>
    <row r="145" spans="1:99" x14ac:dyDescent="0.25">
      <c r="A145" s="5" t="s">
        <v>2451</v>
      </c>
      <c r="B145" s="5" t="s">
        <v>1519</v>
      </c>
      <c r="C145" s="5" t="s">
        <v>1519</v>
      </c>
      <c r="D145" s="5" t="s">
        <v>1520</v>
      </c>
      <c r="E145" s="5">
        <v>2024</v>
      </c>
      <c r="F145" s="5">
        <v>0.1</v>
      </c>
      <c r="G145" s="5">
        <v>4.8259999999999996</v>
      </c>
      <c r="H145" s="5">
        <v>1.3220000000000001</v>
      </c>
      <c r="I145" s="5">
        <v>0</v>
      </c>
      <c r="J145" s="5">
        <v>4.8259999999999996</v>
      </c>
      <c r="K145" s="5">
        <v>0</v>
      </c>
      <c r="L145" s="5">
        <v>1</v>
      </c>
      <c r="M145" s="5">
        <v>7.1150000000000002</v>
      </c>
      <c r="N145" s="5">
        <v>3.9660000000000002</v>
      </c>
      <c r="O145" s="5">
        <v>0</v>
      </c>
      <c r="P145" s="5">
        <v>7.1150000000000002</v>
      </c>
      <c r="Q145" s="5">
        <v>0</v>
      </c>
      <c r="R145" s="5">
        <v>1</v>
      </c>
      <c r="S145" s="5">
        <v>11.436999999999999</v>
      </c>
      <c r="T145" s="5">
        <v>7.9329999999999998</v>
      </c>
      <c r="U145" s="5">
        <v>0.156</v>
      </c>
      <c r="V145" s="5">
        <v>12.581</v>
      </c>
      <c r="W145" s="5">
        <v>0.1</v>
      </c>
      <c r="X145" s="5">
        <v>1</v>
      </c>
      <c r="Y145" s="5">
        <v>12.218999999999999</v>
      </c>
      <c r="Z145" s="5">
        <v>1.508</v>
      </c>
      <c r="AA145" s="5">
        <v>0</v>
      </c>
      <c r="AB145" s="5">
        <v>12.218999999999999</v>
      </c>
      <c r="AC145" s="5">
        <v>0</v>
      </c>
      <c r="AD145" s="5">
        <v>1</v>
      </c>
      <c r="AE145" s="5">
        <v>13.542999999999999</v>
      </c>
      <c r="AF145" s="5">
        <v>2.952</v>
      </c>
      <c r="AG145" s="5">
        <v>0</v>
      </c>
      <c r="AH145" s="5">
        <v>13.542999999999999</v>
      </c>
      <c r="AI145" s="5">
        <v>0</v>
      </c>
      <c r="AJ145" s="5">
        <v>1</v>
      </c>
      <c r="AK145" s="5">
        <v>21.484000000000002</v>
      </c>
      <c r="AL145" s="5">
        <v>11.148</v>
      </c>
      <c r="AM145" s="5">
        <v>0.29299999999999998</v>
      </c>
      <c r="AN145" s="5">
        <v>23.632999999999999</v>
      </c>
      <c r="AO145" s="5">
        <v>0.1</v>
      </c>
      <c r="AP145" s="5">
        <v>1</v>
      </c>
      <c r="AQ145" s="5">
        <v>0.72</v>
      </c>
      <c r="AR145" s="5">
        <v>0.13200000000000001</v>
      </c>
      <c r="AS145" s="5">
        <v>0.20200000000000001</v>
      </c>
      <c r="AT145" s="5">
        <v>1.014</v>
      </c>
      <c r="AU145" s="5">
        <v>0.1</v>
      </c>
      <c r="AV145" s="5">
        <v>1</v>
      </c>
      <c r="AW145" s="5">
        <v>0.73399999999999999</v>
      </c>
      <c r="AX145" s="5">
        <v>0.13200000000000001</v>
      </c>
      <c r="AY145" s="5">
        <v>0.159</v>
      </c>
      <c r="AZ145" s="5">
        <v>0.98199999999999998</v>
      </c>
      <c r="BA145" s="5">
        <v>0.1</v>
      </c>
      <c r="BB145" s="5">
        <v>1</v>
      </c>
      <c r="BC145" s="5">
        <v>0.51</v>
      </c>
      <c r="BD145" s="5">
        <v>0.13200000000000001</v>
      </c>
      <c r="BE145" s="5">
        <v>-0.01</v>
      </c>
      <c r="BF145" s="5">
        <v>0.54300000000000004</v>
      </c>
      <c r="BG145" s="5">
        <v>0.1</v>
      </c>
      <c r="BH145" s="5">
        <v>1</v>
      </c>
      <c r="BI145" s="5">
        <v>0.65200000000000002</v>
      </c>
      <c r="BJ145" s="5">
        <v>0.13200000000000001</v>
      </c>
      <c r="BK145" s="5">
        <v>8.9999999999999993E-3</v>
      </c>
      <c r="BL145" s="5">
        <v>0.71699999999999997</v>
      </c>
      <c r="BM145" s="5">
        <v>0.1</v>
      </c>
      <c r="BN145" s="5">
        <v>1</v>
      </c>
      <c r="BO145" s="5">
        <v>0</v>
      </c>
      <c r="BP145" s="5">
        <v>0</v>
      </c>
      <c r="BQ145" s="5">
        <v>0.155</v>
      </c>
      <c r="BR145" s="5">
        <v>0</v>
      </c>
      <c r="BS145" s="5">
        <v>0.5</v>
      </c>
      <c r="BT145" s="5">
        <v>0</v>
      </c>
      <c r="BU145" s="5">
        <v>0</v>
      </c>
      <c r="BV145" s="5">
        <v>0.11799999999999999</v>
      </c>
      <c r="BW145" s="5">
        <v>0.1</v>
      </c>
      <c r="BX145" s="5">
        <v>0.66700000000000004</v>
      </c>
      <c r="BY145" s="5">
        <v>13.646000000000001</v>
      </c>
      <c r="BZ145" s="5">
        <v>0</v>
      </c>
      <c r="CA145" s="5">
        <v>13.646000000000001</v>
      </c>
      <c r="CB145" s="5">
        <v>0</v>
      </c>
      <c r="CC145" s="5">
        <v>86.385000000000005</v>
      </c>
      <c r="CD145" s="5">
        <v>7.95</v>
      </c>
      <c r="CE145" s="5">
        <v>1.177</v>
      </c>
      <c r="CF145" s="5">
        <v>95.024000000000001</v>
      </c>
      <c r="CG145" s="5">
        <v>0.1</v>
      </c>
      <c r="CH145" s="5">
        <v>1</v>
      </c>
      <c r="CI145" s="5">
        <v>0</v>
      </c>
      <c r="CJ145" s="5">
        <v>0</v>
      </c>
      <c r="CK145" s="5">
        <v>0</v>
      </c>
      <c r="CL145" s="5">
        <v>0</v>
      </c>
      <c r="CM145" s="5">
        <v>0</v>
      </c>
      <c r="CN145" s="5">
        <v>0</v>
      </c>
      <c r="CO145" s="5">
        <v>0</v>
      </c>
      <c r="CP145" s="5">
        <v>2E-3</v>
      </c>
      <c r="CQ145" s="5">
        <v>1.387</v>
      </c>
      <c r="CR145" s="5">
        <v>0</v>
      </c>
      <c r="CS145" s="5">
        <v>5.5289999999999999</v>
      </c>
      <c r="CT145" s="5">
        <v>3.5089999999999999</v>
      </c>
      <c r="CU145" s="5">
        <v>10.896000000000001</v>
      </c>
    </row>
    <row r="146" spans="1:99" x14ac:dyDescent="0.25">
      <c r="A146" s="5" t="s">
        <v>2452</v>
      </c>
      <c r="B146" s="5" t="s">
        <v>1328</v>
      </c>
      <c r="C146" s="5" t="s">
        <v>1328</v>
      </c>
      <c r="D146" s="5" t="s">
        <v>1329</v>
      </c>
      <c r="E146" s="5">
        <v>2021</v>
      </c>
      <c r="F146" s="5">
        <v>0.192</v>
      </c>
      <c r="G146" s="5">
        <v>5.8970000000000002</v>
      </c>
      <c r="H146" s="5">
        <v>1.143</v>
      </c>
      <c r="I146" s="5">
        <v>0</v>
      </c>
      <c r="J146" s="5">
        <v>5.8970000000000002</v>
      </c>
      <c r="K146" s="5">
        <v>0</v>
      </c>
      <c r="L146" s="5">
        <v>1</v>
      </c>
      <c r="M146" s="5">
        <v>7.9640000000000004</v>
      </c>
      <c r="N146" s="5">
        <v>3.43</v>
      </c>
      <c r="O146" s="5">
        <v>0</v>
      </c>
      <c r="P146" s="5">
        <v>7.9640000000000004</v>
      </c>
      <c r="Q146" s="5">
        <v>0</v>
      </c>
      <c r="R146" s="5">
        <v>1</v>
      </c>
      <c r="S146" s="5">
        <v>11.613</v>
      </c>
      <c r="T146" s="5">
        <v>6.86</v>
      </c>
      <c r="U146" s="5">
        <v>0</v>
      </c>
      <c r="V146" s="5">
        <v>13.849</v>
      </c>
      <c r="W146" s="5">
        <v>0.192</v>
      </c>
      <c r="X146" s="5">
        <v>1</v>
      </c>
      <c r="Y146" s="5">
        <v>10.837999999999999</v>
      </c>
      <c r="Z146" s="5">
        <v>1.1890000000000001</v>
      </c>
      <c r="AA146" s="5">
        <v>0</v>
      </c>
      <c r="AB146" s="5">
        <v>10.837999999999999</v>
      </c>
      <c r="AC146" s="5">
        <v>0</v>
      </c>
      <c r="AD146" s="5">
        <v>1</v>
      </c>
      <c r="AE146" s="5">
        <v>11.41</v>
      </c>
      <c r="AF146" s="5">
        <v>2.2189999999999999</v>
      </c>
      <c r="AG146" s="5">
        <v>0</v>
      </c>
      <c r="AH146" s="5">
        <v>11.41</v>
      </c>
      <c r="AI146" s="5">
        <v>0</v>
      </c>
      <c r="AJ146" s="5">
        <v>1</v>
      </c>
      <c r="AK146" s="5">
        <v>14.84</v>
      </c>
      <c r="AL146" s="5">
        <v>7</v>
      </c>
      <c r="AM146" s="5">
        <v>0</v>
      </c>
      <c r="AN146" s="5">
        <v>17.696000000000002</v>
      </c>
      <c r="AO146" s="5">
        <v>0.192</v>
      </c>
      <c r="AP146" s="5">
        <v>1</v>
      </c>
      <c r="AQ146" s="5">
        <v>0.61899999999999999</v>
      </c>
      <c r="AR146" s="5">
        <v>0.114</v>
      </c>
      <c r="AS146" s="5">
        <v>0.33400000000000002</v>
      </c>
      <c r="AT146" s="5">
        <v>1.1359999999999999</v>
      </c>
      <c r="AU146" s="5">
        <v>0.192</v>
      </c>
      <c r="AV146" s="5">
        <v>1</v>
      </c>
      <c r="AW146" s="5">
        <v>0.59899999999999998</v>
      </c>
      <c r="AX146" s="5">
        <v>0.114</v>
      </c>
      <c r="AY146" s="5">
        <v>0.27</v>
      </c>
      <c r="AZ146" s="5">
        <v>1.0369999999999999</v>
      </c>
      <c r="BA146" s="5">
        <v>0.192</v>
      </c>
      <c r="BB146" s="5">
        <v>1</v>
      </c>
      <c r="BC146" s="5">
        <v>0.439</v>
      </c>
      <c r="BD146" s="5">
        <v>0.114</v>
      </c>
      <c r="BE146" s="5">
        <v>-3.7999999999999999E-2</v>
      </c>
      <c r="BF146" s="5">
        <v>0.47799999999999998</v>
      </c>
      <c r="BG146" s="5">
        <v>0.192</v>
      </c>
      <c r="BH146" s="5">
        <v>0</v>
      </c>
      <c r="BI146" s="5">
        <v>0.505</v>
      </c>
      <c r="BJ146" s="5">
        <v>0.114</v>
      </c>
      <c r="BK146" s="5">
        <v>2.5000000000000001E-2</v>
      </c>
      <c r="BL146" s="5">
        <v>0.63100000000000001</v>
      </c>
      <c r="BM146" s="5">
        <v>0.192</v>
      </c>
      <c r="BN146" s="5">
        <v>1</v>
      </c>
      <c r="BO146" s="5">
        <v>0</v>
      </c>
      <c r="BP146" s="5">
        <v>0</v>
      </c>
      <c r="BQ146" s="5">
        <v>0.159</v>
      </c>
      <c r="BR146" s="5">
        <v>0</v>
      </c>
      <c r="BS146" s="5">
        <v>0.66700000000000004</v>
      </c>
      <c r="BT146" s="5">
        <v>0</v>
      </c>
      <c r="BU146" s="5">
        <v>0</v>
      </c>
      <c r="BV146" s="5">
        <v>0.14499999999999999</v>
      </c>
      <c r="BW146" s="5">
        <v>0.192</v>
      </c>
      <c r="BX146" s="5">
        <v>0.66700000000000004</v>
      </c>
      <c r="BY146" s="5">
        <v>11.787000000000001</v>
      </c>
      <c r="BZ146" s="5">
        <v>0</v>
      </c>
      <c r="CA146" s="5">
        <v>11.787000000000001</v>
      </c>
      <c r="CB146" s="5">
        <v>0</v>
      </c>
      <c r="CC146" s="5">
        <v>78.125</v>
      </c>
      <c r="CD146" s="5">
        <v>7.95</v>
      </c>
      <c r="CE146" s="5">
        <v>20.503</v>
      </c>
      <c r="CF146" s="5">
        <v>117.613</v>
      </c>
      <c r="CG146" s="5">
        <v>0.192</v>
      </c>
      <c r="CH146" s="5">
        <v>1</v>
      </c>
      <c r="CI146" s="5">
        <v>0</v>
      </c>
      <c r="CJ146" s="5">
        <v>0</v>
      </c>
      <c r="CK146" s="5">
        <v>0</v>
      </c>
      <c r="CL146" s="5">
        <v>0</v>
      </c>
      <c r="CM146" s="5">
        <v>0</v>
      </c>
      <c r="CN146" s="5">
        <v>0</v>
      </c>
      <c r="CO146" s="5">
        <v>0</v>
      </c>
      <c r="CP146" s="5">
        <v>0</v>
      </c>
      <c r="CQ146" s="5">
        <v>1.198</v>
      </c>
      <c r="CR146" s="5">
        <v>1</v>
      </c>
      <c r="CS146" s="5">
        <v>10.266</v>
      </c>
      <c r="CT146" s="5">
        <v>4.7530000000000001</v>
      </c>
      <c r="CU146" s="5">
        <v>14.129</v>
      </c>
    </row>
    <row r="147" spans="1:99" x14ac:dyDescent="0.25">
      <c r="A147" s="5" t="s">
        <v>2453</v>
      </c>
      <c r="B147" s="5" t="s">
        <v>1328</v>
      </c>
      <c r="C147" s="5" t="s">
        <v>1328</v>
      </c>
      <c r="D147" s="5" t="s">
        <v>1329</v>
      </c>
      <c r="E147" s="5">
        <v>2022</v>
      </c>
      <c r="F147" s="5">
        <v>0.192</v>
      </c>
      <c r="G147" s="5">
        <v>11.72</v>
      </c>
      <c r="H147" s="5">
        <v>1.2350000000000001</v>
      </c>
      <c r="I147" s="5">
        <v>0</v>
      </c>
      <c r="J147" s="5">
        <v>11.72</v>
      </c>
      <c r="K147" s="5">
        <v>0</v>
      </c>
      <c r="L147" s="5">
        <v>1</v>
      </c>
      <c r="M147" s="5">
        <v>9.7829999999999995</v>
      </c>
      <c r="N147" s="5">
        <v>3.7040000000000002</v>
      </c>
      <c r="O147" s="5">
        <v>0</v>
      </c>
      <c r="P147" s="5">
        <v>9.7829999999999995</v>
      </c>
      <c r="Q147" s="5">
        <v>0</v>
      </c>
      <c r="R147" s="5">
        <v>1</v>
      </c>
      <c r="S147" s="5">
        <v>17.893000000000001</v>
      </c>
      <c r="T147" s="5">
        <v>7.4080000000000004</v>
      </c>
      <c r="U147" s="5">
        <v>0.255</v>
      </c>
      <c r="V147" s="5">
        <v>21.338000000000001</v>
      </c>
      <c r="W147" s="5">
        <v>0.192</v>
      </c>
      <c r="X147" s="5">
        <v>1</v>
      </c>
      <c r="Y147" s="5">
        <v>11.704000000000001</v>
      </c>
      <c r="Z147" s="5">
        <v>1.284</v>
      </c>
      <c r="AA147" s="5">
        <v>0</v>
      </c>
      <c r="AB147" s="5">
        <v>11.704000000000001</v>
      </c>
      <c r="AC147" s="5">
        <v>0</v>
      </c>
      <c r="AD147" s="5">
        <v>1</v>
      </c>
      <c r="AE147" s="5">
        <v>12.321999999999999</v>
      </c>
      <c r="AF147" s="5">
        <v>2.3959999999999999</v>
      </c>
      <c r="AG147" s="5">
        <v>0</v>
      </c>
      <c r="AH147" s="5">
        <v>12.321999999999999</v>
      </c>
      <c r="AI147" s="5">
        <v>0</v>
      </c>
      <c r="AJ147" s="5">
        <v>1</v>
      </c>
      <c r="AK147" s="5">
        <v>16.026</v>
      </c>
      <c r="AL147" s="5">
        <v>7.56</v>
      </c>
      <c r="AM147" s="5">
        <v>0.22800000000000001</v>
      </c>
      <c r="AN147" s="5">
        <v>19.111000000000001</v>
      </c>
      <c r="AO147" s="5">
        <v>0.192</v>
      </c>
      <c r="AP147" s="5">
        <v>1</v>
      </c>
      <c r="AQ147" s="5">
        <v>0.86099999999999999</v>
      </c>
      <c r="AR147" s="5">
        <v>0.123</v>
      </c>
      <c r="AS147" s="5">
        <v>-3.0000000000000001E-3</v>
      </c>
      <c r="AT147" s="5">
        <v>1.024</v>
      </c>
      <c r="AU147" s="5">
        <v>0.192</v>
      </c>
      <c r="AV147" s="5">
        <v>1</v>
      </c>
      <c r="AW147" s="5">
        <v>0.98599999999999999</v>
      </c>
      <c r="AX147" s="5">
        <v>0.123</v>
      </c>
      <c r="AY147" s="5">
        <v>-0.19900000000000001</v>
      </c>
      <c r="AZ147" s="5">
        <v>0.93899999999999995</v>
      </c>
      <c r="BA147" s="5">
        <v>0.192</v>
      </c>
      <c r="BB147" s="5">
        <v>1</v>
      </c>
      <c r="BC147" s="5">
        <v>0.59799999999999998</v>
      </c>
      <c r="BD147" s="5">
        <v>0.123</v>
      </c>
      <c r="BE147" s="5">
        <v>-0.24099999999999999</v>
      </c>
      <c r="BF147" s="5">
        <v>0.42499999999999999</v>
      </c>
      <c r="BG147" s="5">
        <v>0.192</v>
      </c>
      <c r="BH147" s="5">
        <v>0</v>
      </c>
      <c r="BI147" s="5">
        <v>0.61199999999999999</v>
      </c>
      <c r="BJ147" s="5">
        <v>0.123</v>
      </c>
      <c r="BK147" s="5">
        <v>-0.14099999999999999</v>
      </c>
      <c r="BL147" s="5">
        <v>0.56200000000000006</v>
      </c>
      <c r="BM147" s="5">
        <v>0.192</v>
      </c>
      <c r="BN147" s="5">
        <v>1</v>
      </c>
      <c r="BO147" s="5">
        <v>0</v>
      </c>
      <c r="BP147" s="5">
        <v>0</v>
      </c>
      <c r="BQ147" s="5">
        <v>0.14099999999999999</v>
      </c>
      <c r="BR147" s="5">
        <v>0</v>
      </c>
      <c r="BS147" s="5">
        <v>0.66700000000000004</v>
      </c>
      <c r="BT147" s="5">
        <v>0</v>
      </c>
      <c r="BU147" s="5">
        <v>0</v>
      </c>
      <c r="BV147" s="5">
        <v>0.129</v>
      </c>
      <c r="BW147" s="5">
        <v>0.192</v>
      </c>
      <c r="BX147" s="5">
        <v>0.66700000000000004</v>
      </c>
      <c r="BY147" s="5">
        <v>12.728999999999999</v>
      </c>
      <c r="BZ147" s="5">
        <v>0</v>
      </c>
      <c r="CA147" s="5">
        <v>12.728999999999999</v>
      </c>
      <c r="CB147" s="5">
        <v>0</v>
      </c>
      <c r="CC147" s="5">
        <v>97.9</v>
      </c>
      <c r="CD147" s="5">
        <v>7.95</v>
      </c>
      <c r="CE147" s="5">
        <v>-10.218999999999999</v>
      </c>
      <c r="CF147" s="5">
        <v>104.56</v>
      </c>
      <c r="CG147" s="5">
        <v>0.192</v>
      </c>
      <c r="CH147" s="5">
        <v>1</v>
      </c>
      <c r="CI147" s="5">
        <v>0</v>
      </c>
      <c r="CJ147" s="5">
        <v>0</v>
      </c>
      <c r="CK147" s="5">
        <v>0</v>
      </c>
      <c r="CL147" s="5">
        <v>0</v>
      </c>
      <c r="CM147" s="5">
        <v>0</v>
      </c>
      <c r="CN147" s="5">
        <v>0</v>
      </c>
      <c r="CO147" s="5">
        <v>0</v>
      </c>
      <c r="CP147" s="5">
        <v>0</v>
      </c>
      <c r="CQ147" s="5">
        <v>1.294</v>
      </c>
      <c r="CR147" s="5">
        <v>1</v>
      </c>
      <c r="CS147" s="5">
        <v>11.087</v>
      </c>
      <c r="CT147" s="5">
        <v>10.484999999999999</v>
      </c>
      <c r="CU147" s="5">
        <v>28.059000000000001</v>
      </c>
    </row>
    <row r="148" spans="1:99" x14ac:dyDescent="0.25">
      <c r="A148" s="5" t="s">
        <v>2454</v>
      </c>
      <c r="B148" s="5" t="s">
        <v>1328</v>
      </c>
      <c r="C148" s="5" t="s">
        <v>1328</v>
      </c>
      <c r="D148" s="5" t="s">
        <v>1329</v>
      </c>
      <c r="E148" s="5">
        <v>2023</v>
      </c>
      <c r="F148" s="5">
        <v>0.192</v>
      </c>
      <c r="G148" s="5">
        <v>6.1470000000000002</v>
      </c>
      <c r="H148" s="5">
        <v>1.286</v>
      </c>
      <c r="I148" s="5">
        <v>0</v>
      </c>
      <c r="J148" s="5">
        <v>6.1470000000000002</v>
      </c>
      <c r="K148" s="5">
        <v>0</v>
      </c>
      <c r="L148" s="5">
        <v>1</v>
      </c>
      <c r="M148" s="5">
        <v>7.8860000000000001</v>
      </c>
      <c r="N148" s="5">
        <v>3.8570000000000002</v>
      </c>
      <c r="O148" s="5">
        <v>0</v>
      </c>
      <c r="P148" s="5">
        <v>7.8860000000000001</v>
      </c>
      <c r="Q148" s="5">
        <v>0</v>
      </c>
      <c r="R148" s="5">
        <v>1</v>
      </c>
      <c r="S148" s="5">
        <v>12.574999999999999</v>
      </c>
      <c r="T148" s="5">
        <v>7.7140000000000004</v>
      </c>
      <c r="U148" s="5">
        <v>0.26800000000000002</v>
      </c>
      <c r="V148" s="5">
        <v>14.996</v>
      </c>
      <c r="W148" s="5">
        <v>0.192</v>
      </c>
      <c r="X148" s="5">
        <v>1</v>
      </c>
      <c r="Y148" s="5">
        <v>9.9039999999999999</v>
      </c>
      <c r="Z148" s="5">
        <v>1.087</v>
      </c>
      <c r="AA148" s="5">
        <v>0</v>
      </c>
      <c r="AB148" s="5">
        <v>9.9039999999999999</v>
      </c>
      <c r="AC148" s="5">
        <v>0</v>
      </c>
      <c r="AD148" s="5">
        <v>1</v>
      </c>
      <c r="AE148" s="5">
        <v>10.547000000000001</v>
      </c>
      <c r="AF148" s="5">
        <v>2.0510000000000002</v>
      </c>
      <c r="AG148" s="5">
        <v>0</v>
      </c>
      <c r="AH148" s="5">
        <v>10.547000000000001</v>
      </c>
      <c r="AI148" s="5">
        <v>0</v>
      </c>
      <c r="AJ148" s="5">
        <v>1</v>
      </c>
      <c r="AK148" s="5">
        <v>14.404</v>
      </c>
      <c r="AL148" s="5">
        <v>6.7949999999999999</v>
      </c>
      <c r="AM148" s="5">
        <v>0.307</v>
      </c>
      <c r="AN148" s="5">
        <v>17.177</v>
      </c>
      <c r="AO148" s="5">
        <v>0.192</v>
      </c>
      <c r="AP148" s="5">
        <v>1</v>
      </c>
      <c r="AQ148" s="5">
        <v>0.76</v>
      </c>
      <c r="AR148" s="5">
        <v>0.129</v>
      </c>
      <c r="AS148" s="5">
        <v>0.23799999999999999</v>
      </c>
      <c r="AT148" s="5">
        <v>1.1910000000000001</v>
      </c>
      <c r="AU148" s="5">
        <v>0.192</v>
      </c>
      <c r="AV148" s="5">
        <v>1</v>
      </c>
      <c r="AW148" s="5">
        <v>0.81100000000000005</v>
      </c>
      <c r="AX148" s="5">
        <v>0.129</v>
      </c>
      <c r="AY148" s="5">
        <v>0.16900000000000001</v>
      </c>
      <c r="AZ148" s="5">
        <v>1.169</v>
      </c>
      <c r="BA148" s="5">
        <v>0.192</v>
      </c>
      <c r="BB148" s="5">
        <v>1</v>
      </c>
      <c r="BC148" s="5">
        <v>0.53500000000000003</v>
      </c>
      <c r="BD148" s="5">
        <v>0.129</v>
      </c>
      <c r="BE148" s="5">
        <v>-0.16800000000000001</v>
      </c>
      <c r="BF148" s="5">
        <v>0.437</v>
      </c>
      <c r="BG148" s="5">
        <v>0.192</v>
      </c>
      <c r="BH148" s="5">
        <v>0</v>
      </c>
      <c r="BI148" s="5">
        <v>0.57899999999999996</v>
      </c>
      <c r="BJ148" s="5">
        <v>0.129</v>
      </c>
      <c r="BK148" s="5">
        <v>-9.5000000000000001E-2</v>
      </c>
      <c r="BL148" s="5">
        <v>0.57699999999999996</v>
      </c>
      <c r="BM148" s="5">
        <v>0.192</v>
      </c>
      <c r="BN148" s="5">
        <v>1</v>
      </c>
      <c r="BO148" s="5">
        <v>0</v>
      </c>
      <c r="BP148" s="5">
        <v>0</v>
      </c>
      <c r="BQ148" s="5">
        <v>0.14499999999999999</v>
      </c>
      <c r="BR148" s="5">
        <v>0</v>
      </c>
      <c r="BS148" s="5">
        <v>0.66700000000000004</v>
      </c>
      <c r="BT148" s="5">
        <v>0</v>
      </c>
      <c r="BU148" s="5">
        <v>0</v>
      </c>
      <c r="BV148" s="5">
        <v>0.13300000000000001</v>
      </c>
      <c r="BW148" s="5">
        <v>0.192</v>
      </c>
      <c r="BX148" s="5">
        <v>0.66700000000000004</v>
      </c>
      <c r="BY148" s="5">
        <v>13.254</v>
      </c>
      <c r="BZ148" s="5">
        <v>0</v>
      </c>
      <c r="CA148" s="5">
        <v>13.254</v>
      </c>
      <c r="CB148" s="5">
        <v>0</v>
      </c>
      <c r="CC148" s="5">
        <v>83.248000000000005</v>
      </c>
      <c r="CD148" s="5">
        <v>7.95</v>
      </c>
      <c r="CE148" s="5">
        <v>37.143000000000001</v>
      </c>
      <c r="CF148" s="5">
        <v>143.566</v>
      </c>
      <c r="CG148" s="5">
        <v>0.192</v>
      </c>
      <c r="CH148" s="5">
        <v>1</v>
      </c>
      <c r="CI148" s="5">
        <v>0</v>
      </c>
      <c r="CJ148" s="5">
        <v>0</v>
      </c>
      <c r="CK148" s="5">
        <v>0</v>
      </c>
      <c r="CL148" s="5">
        <v>0</v>
      </c>
      <c r="CM148" s="5">
        <v>0</v>
      </c>
      <c r="CN148" s="5">
        <v>0</v>
      </c>
      <c r="CO148" s="5">
        <v>0</v>
      </c>
      <c r="CP148" s="5">
        <v>0</v>
      </c>
      <c r="CQ148" s="5">
        <v>1.3480000000000001</v>
      </c>
      <c r="CR148" s="5">
        <v>1</v>
      </c>
      <c r="CS148" s="5">
        <v>9.2609999999999992</v>
      </c>
      <c r="CT148" s="5">
        <v>4.8609999999999998</v>
      </c>
      <c r="CU148" s="5">
        <v>9.2609999999999992</v>
      </c>
    </row>
    <row r="149" spans="1:99" x14ac:dyDescent="0.25">
      <c r="A149" s="5" t="s">
        <v>2455</v>
      </c>
      <c r="B149" s="5" t="s">
        <v>1328</v>
      </c>
      <c r="C149" s="5" t="s">
        <v>1328</v>
      </c>
      <c r="D149" s="5" t="s">
        <v>1329</v>
      </c>
      <c r="E149" s="5">
        <v>2024</v>
      </c>
      <c r="F149" s="5">
        <v>0.192</v>
      </c>
      <c r="G149" s="5">
        <v>5.5750000000000002</v>
      </c>
      <c r="H149" s="5">
        <v>1.3240000000000001</v>
      </c>
      <c r="I149" s="5">
        <v>0</v>
      </c>
      <c r="J149" s="5">
        <v>5.5750000000000002</v>
      </c>
      <c r="K149" s="5">
        <v>0</v>
      </c>
      <c r="L149" s="5">
        <v>1</v>
      </c>
      <c r="M149" s="5">
        <v>7.1239999999999997</v>
      </c>
      <c r="N149" s="5">
        <v>3.9710000000000001</v>
      </c>
      <c r="O149" s="5">
        <v>0</v>
      </c>
      <c r="P149" s="5">
        <v>7.1239999999999997</v>
      </c>
      <c r="Q149" s="5">
        <v>0</v>
      </c>
      <c r="R149" s="5">
        <v>1</v>
      </c>
      <c r="S149" s="5">
        <v>12.193</v>
      </c>
      <c r="T149" s="5">
        <v>7.9420000000000002</v>
      </c>
      <c r="U149" s="5">
        <v>0.32</v>
      </c>
      <c r="V149" s="5">
        <v>14.54</v>
      </c>
      <c r="W149" s="5">
        <v>0.192</v>
      </c>
      <c r="X149" s="5">
        <v>1</v>
      </c>
      <c r="Y149" s="5">
        <v>8.26</v>
      </c>
      <c r="Z149" s="5">
        <v>0.90600000000000003</v>
      </c>
      <c r="AA149" s="5">
        <v>0</v>
      </c>
      <c r="AB149" s="5">
        <v>8.26</v>
      </c>
      <c r="AC149" s="5">
        <v>0</v>
      </c>
      <c r="AD149" s="5">
        <v>1</v>
      </c>
      <c r="AE149" s="5">
        <v>8.9220000000000006</v>
      </c>
      <c r="AF149" s="5">
        <v>1.7350000000000001</v>
      </c>
      <c r="AG149" s="5">
        <v>0</v>
      </c>
      <c r="AH149" s="5">
        <v>8.9220000000000006</v>
      </c>
      <c r="AI149" s="5">
        <v>0</v>
      </c>
      <c r="AJ149" s="5">
        <v>1</v>
      </c>
      <c r="AK149" s="5">
        <v>12.891999999999999</v>
      </c>
      <c r="AL149" s="5">
        <v>6.0819999999999999</v>
      </c>
      <c r="AM149" s="5">
        <v>0.33800000000000002</v>
      </c>
      <c r="AN149" s="5">
        <v>15.374000000000001</v>
      </c>
      <c r="AO149" s="5">
        <v>0.192</v>
      </c>
      <c r="AP149" s="5">
        <v>1</v>
      </c>
      <c r="AQ149" s="5">
        <v>0.72399999999999998</v>
      </c>
      <c r="AR149" s="5">
        <v>0.13200000000000001</v>
      </c>
      <c r="AS149" s="5">
        <v>0.42299999999999999</v>
      </c>
      <c r="AT149" s="5">
        <v>1.369</v>
      </c>
      <c r="AU149" s="5">
        <v>0.192</v>
      </c>
      <c r="AV149" s="5">
        <v>1</v>
      </c>
      <c r="AW149" s="5">
        <v>0.75</v>
      </c>
      <c r="AX149" s="5">
        <v>0.13200000000000001</v>
      </c>
      <c r="AY149" s="5">
        <v>0.38100000000000001</v>
      </c>
      <c r="AZ149" s="5">
        <v>1.349</v>
      </c>
      <c r="BA149" s="5">
        <v>0.192</v>
      </c>
      <c r="BB149" s="5">
        <v>1</v>
      </c>
      <c r="BC149" s="5">
        <v>0.51300000000000001</v>
      </c>
      <c r="BD149" s="5">
        <v>0.13200000000000001</v>
      </c>
      <c r="BE149" s="5">
        <v>-0.14299999999999999</v>
      </c>
      <c r="BF149" s="5">
        <v>0.442</v>
      </c>
      <c r="BG149" s="5">
        <v>0.192</v>
      </c>
      <c r="BH149" s="5">
        <v>0</v>
      </c>
      <c r="BI149" s="5">
        <v>0.59099999999999997</v>
      </c>
      <c r="BJ149" s="5">
        <v>0.13200000000000001</v>
      </c>
      <c r="BK149" s="5">
        <v>-0.107</v>
      </c>
      <c r="BL149" s="5">
        <v>0.57699999999999996</v>
      </c>
      <c r="BM149" s="5">
        <v>0.192</v>
      </c>
      <c r="BN149" s="5">
        <v>1</v>
      </c>
      <c r="BO149" s="5">
        <v>0</v>
      </c>
      <c r="BP149" s="5">
        <v>0</v>
      </c>
      <c r="BQ149" s="5">
        <v>0.154</v>
      </c>
      <c r="BR149" s="5">
        <v>0</v>
      </c>
      <c r="BS149" s="5">
        <v>0.66700000000000004</v>
      </c>
      <c r="BT149" s="5">
        <v>0</v>
      </c>
      <c r="BU149" s="5">
        <v>0</v>
      </c>
      <c r="BV149" s="5">
        <v>0.108</v>
      </c>
      <c r="BW149" s="5">
        <v>0.192</v>
      </c>
      <c r="BX149" s="5">
        <v>0.66700000000000004</v>
      </c>
      <c r="BY149" s="5">
        <v>13.646000000000001</v>
      </c>
      <c r="BZ149" s="5">
        <v>0</v>
      </c>
      <c r="CA149" s="5">
        <v>13.646000000000001</v>
      </c>
      <c r="CB149" s="5">
        <v>0</v>
      </c>
      <c r="CC149" s="5">
        <v>82.587999999999994</v>
      </c>
      <c r="CD149" s="5">
        <v>7.95</v>
      </c>
      <c r="CE149" s="5">
        <v>40.595999999999997</v>
      </c>
      <c r="CF149" s="5">
        <v>146.89699999999999</v>
      </c>
      <c r="CG149" s="5">
        <v>0.192</v>
      </c>
      <c r="CH149" s="5">
        <v>1</v>
      </c>
      <c r="CI149" s="5">
        <v>0</v>
      </c>
      <c r="CJ149" s="5">
        <v>0</v>
      </c>
      <c r="CK149" s="5">
        <v>0</v>
      </c>
      <c r="CL149" s="5">
        <v>0</v>
      </c>
      <c r="CM149" s="5">
        <v>0</v>
      </c>
      <c r="CN149" s="5">
        <v>0</v>
      </c>
      <c r="CO149" s="5">
        <v>0</v>
      </c>
      <c r="CP149" s="5">
        <v>0</v>
      </c>
      <c r="CQ149" s="5">
        <v>1.387</v>
      </c>
      <c r="CR149" s="5">
        <v>1</v>
      </c>
      <c r="CS149" s="5">
        <v>7.5979999999999999</v>
      </c>
      <c r="CT149" s="5">
        <v>4.2510000000000003</v>
      </c>
      <c r="CU149" s="5">
        <v>7.5979999999999999</v>
      </c>
    </row>
    <row r="150" spans="1:99" x14ac:dyDescent="0.25">
      <c r="A150" s="5" t="s">
        <v>2456</v>
      </c>
      <c r="B150" s="5" t="s">
        <v>1310</v>
      </c>
      <c r="C150" s="5" t="s">
        <v>1310</v>
      </c>
      <c r="D150" s="5" t="s">
        <v>1311</v>
      </c>
      <c r="E150" s="5">
        <v>2021</v>
      </c>
      <c r="F150" s="5">
        <v>0.05</v>
      </c>
      <c r="G150" s="5">
        <v>3.254</v>
      </c>
      <c r="H150" s="5">
        <v>0.81299999999999994</v>
      </c>
      <c r="I150" s="5">
        <v>0</v>
      </c>
      <c r="J150" s="5">
        <v>3.254</v>
      </c>
      <c r="K150" s="5">
        <v>0</v>
      </c>
      <c r="L150" s="5">
        <v>1</v>
      </c>
      <c r="M150" s="5">
        <v>5.0419999999999998</v>
      </c>
      <c r="N150" s="5">
        <v>2.4380000000000002</v>
      </c>
      <c r="O150" s="5">
        <v>0</v>
      </c>
      <c r="P150" s="5">
        <v>5.0419999999999998</v>
      </c>
      <c r="Q150" s="5">
        <v>0</v>
      </c>
      <c r="R150" s="5">
        <v>1</v>
      </c>
      <c r="S150" s="5">
        <v>7.3159999999999998</v>
      </c>
      <c r="T150" s="5">
        <v>4.875</v>
      </c>
      <c r="U150" s="5">
        <v>0.313</v>
      </c>
      <c r="V150" s="5">
        <v>8.0109999999999992</v>
      </c>
      <c r="W150" s="5">
        <v>0.05</v>
      </c>
      <c r="X150" s="5">
        <v>1</v>
      </c>
      <c r="Y150" s="5">
        <v>7.1440000000000001</v>
      </c>
      <c r="Z150" s="5">
        <v>0.78900000000000003</v>
      </c>
      <c r="AA150" s="5">
        <v>-2.105</v>
      </c>
      <c r="AB150" s="5">
        <v>5.04</v>
      </c>
      <c r="AC150" s="5">
        <v>0</v>
      </c>
      <c r="AD150" s="5">
        <v>1</v>
      </c>
      <c r="AE150" s="5">
        <v>7.101</v>
      </c>
      <c r="AF150" s="5">
        <v>1.397</v>
      </c>
      <c r="AG150" s="5">
        <v>-2.0609999999999999</v>
      </c>
      <c r="AH150" s="5">
        <v>5.04</v>
      </c>
      <c r="AI150" s="5">
        <v>0</v>
      </c>
      <c r="AJ150" s="5">
        <v>1</v>
      </c>
      <c r="AK150" s="5">
        <v>9.0890000000000004</v>
      </c>
      <c r="AL150" s="5">
        <v>4.4610000000000003</v>
      </c>
      <c r="AM150" s="5">
        <v>-0.439</v>
      </c>
      <c r="AN150" s="5">
        <v>9.0830000000000002</v>
      </c>
      <c r="AO150" s="5">
        <v>0.05</v>
      </c>
      <c r="AP150" s="5">
        <v>1</v>
      </c>
      <c r="AQ150" s="5">
        <v>0.64900000000000002</v>
      </c>
      <c r="AR150" s="5">
        <v>0.114</v>
      </c>
      <c r="AS150" s="5">
        <v>0.497</v>
      </c>
      <c r="AT150" s="5">
        <v>1.2030000000000001</v>
      </c>
      <c r="AU150" s="5">
        <v>0.05</v>
      </c>
      <c r="AV150" s="5">
        <v>1</v>
      </c>
      <c r="AW150" s="5">
        <v>0.57699999999999996</v>
      </c>
      <c r="AX150" s="5">
        <v>0.114</v>
      </c>
      <c r="AY150" s="5">
        <v>0.41099999999999998</v>
      </c>
      <c r="AZ150" s="5">
        <v>1.0369999999999999</v>
      </c>
      <c r="BA150" s="5">
        <v>0.05</v>
      </c>
      <c r="BB150" s="5">
        <v>1</v>
      </c>
      <c r="BC150" s="5">
        <v>0.45800000000000002</v>
      </c>
      <c r="BD150" s="5">
        <v>0.114</v>
      </c>
      <c r="BE150" s="5">
        <v>0.253</v>
      </c>
      <c r="BF150" s="5">
        <v>0.746</v>
      </c>
      <c r="BG150" s="5">
        <v>0.05</v>
      </c>
      <c r="BH150" s="5">
        <v>1</v>
      </c>
      <c r="BI150" s="5">
        <v>0.49099999999999999</v>
      </c>
      <c r="BJ150" s="5">
        <v>0.114</v>
      </c>
      <c r="BK150" s="5">
        <v>0.39600000000000002</v>
      </c>
      <c r="BL150" s="5">
        <v>0.93100000000000005</v>
      </c>
      <c r="BM150" s="5">
        <v>0.05</v>
      </c>
      <c r="BN150" s="5">
        <v>1</v>
      </c>
      <c r="BO150" s="5">
        <v>0</v>
      </c>
      <c r="BP150" s="5">
        <v>1.0999999999999999E-2</v>
      </c>
      <c r="BQ150" s="5">
        <v>9.8000000000000004E-2</v>
      </c>
      <c r="BR150" s="5">
        <v>0</v>
      </c>
      <c r="BS150" s="5">
        <v>1</v>
      </c>
      <c r="BT150" s="5">
        <v>0</v>
      </c>
      <c r="BU150" s="5">
        <v>7.0000000000000001E-3</v>
      </c>
      <c r="BV150" s="5">
        <v>0.11600000000000001</v>
      </c>
      <c r="BW150" s="5">
        <v>0.05</v>
      </c>
      <c r="BX150" s="5">
        <v>0.83299999999999996</v>
      </c>
      <c r="BY150" s="5">
        <v>11.787000000000001</v>
      </c>
      <c r="BZ150" s="5">
        <v>0</v>
      </c>
      <c r="CA150" s="5">
        <v>11.787000000000001</v>
      </c>
      <c r="CB150" s="5">
        <v>0</v>
      </c>
      <c r="CC150" s="5">
        <v>78.125</v>
      </c>
      <c r="CD150" s="5">
        <v>7.95</v>
      </c>
      <c r="CE150" s="5">
        <v>56.536999999999999</v>
      </c>
      <c r="CF150" s="5">
        <v>152.16800000000001</v>
      </c>
      <c r="CG150" s="5">
        <v>0.13</v>
      </c>
      <c r="CH150" s="5">
        <v>1</v>
      </c>
      <c r="CI150" s="5">
        <v>0</v>
      </c>
      <c r="CJ150" s="5">
        <v>0</v>
      </c>
      <c r="CK150" s="5">
        <v>0</v>
      </c>
      <c r="CL150" s="5">
        <v>1.2999999999999999E-2</v>
      </c>
      <c r="CM150" s="5">
        <v>0</v>
      </c>
      <c r="CN150" s="5">
        <v>1.014</v>
      </c>
      <c r="CO150" s="5">
        <v>0.36</v>
      </c>
      <c r="CP150" s="5">
        <v>0.57899999999999996</v>
      </c>
      <c r="CQ150" s="5">
        <v>1.198</v>
      </c>
      <c r="CR150" s="5">
        <v>0</v>
      </c>
      <c r="CS150" s="5">
        <v>2.4710000000000001</v>
      </c>
      <c r="CT150" s="5">
        <v>4.1470000000000002</v>
      </c>
      <c r="CU150" s="5">
        <v>2.4710000000000001</v>
      </c>
    </row>
    <row r="151" spans="1:99" x14ac:dyDescent="0.25">
      <c r="A151" s="5" t="s">
        <v>2457</v>
      </c>
      <c r="B151" s="5" t="s">
        <v>1310</v>
      </c>
      <c r="C151" s="5" t="s">
        <v>1310</v>
      </c>
      <c r="D151" s="5" t="s">
        <v>1311</v>
      </c>
      <c r="E151" s="5">
        <v>2022</v>
      </c>
      <c r="F151" s="5">
        <v>0.05</v>
      </c>
      <c r="G151" s="5">
        <v>7.4050000000000002</v>
      </c>
      <c r="H151" s="5">
        <v>0.95899999999999996</v>
      </c>
      <c r="I151" s="5">
        <v>3.8090000000000002</v>
      </c>
      <c r="J151" s="5">
        <v>11.214</v>
      </c>
      <c r="K151" s="5">
        <v>0</v>
      </c>
      <c r="L151" s="5">
        <v>1</v>
      </c>
      <c r="M151" s="5">
        <v>6.8220000000000001</v>
      </c>
      <c r="N151" s="5">
        <v>2.8780000000000001</v>
      </c>
      <c r="O151" s="5">
        <v>3.8780000000000001</v>
      </c>
      <c r="P151" s="5">
        <v>10.7</v>
      </c>
      <c r="Q151" s="5">
        <v>0</v>
      </c>
      <c r="R151" s="5">
        <v>1</v>
      </c>
      <c r="S151" s="5">
        <v>12.202</v>
      </c>
      <c r="T151" s="5">
        <v>5.7560000000000002</v>
      </c>
      <c r="U151" s="5">
        <v>0.55900000000000005</v>
      </c>
      <c r="V151" s="5">
        <v>13.349</v>
      </c>
      <c r="W151" s="5">
        <v>0.05</v>
      </c>
      <c r="X151" s="5">
        <v>1</v>
      </c>
      <c r="Y151" s="5">
        <v>8.4390000000000001</v>
      </c>
      <c r="Z151" s="5">
        <v>0.88500000000000001</v>
      </c>
      <c r="AA151" s="5">
        <v>1.367</v>
      </c>
      <c r="AB151" s="5">
        <v>9.8059999999999992</v>
      </c>
      <c r="AC151" s="5">
        <v>0</v>
      </c>
      <c r="AD151" s="5">
        <v>1</v>
      </c>
      <c r="AE151" s="5">
        <v>8.4879999999999995</v>
      </c>
      <c r="AF151" s="5">
        <v>1.573</v>
      </c>
      <c r="AG151" s="5">
        <v>1.319</v>
      </c>
      <c r="AH151" s="5">
        <v>9.8059999999999992</v>
      </c>
      <c r="AI151" s="5">
        <v>0</v>
      </c>
      <c r="AJ151" s="5">
        <v>1</v>
      </c>
      <c r="AK151" s="5">
        <v>11.023</v>
      </c>
      <c r="AL151" s="5">
        <v>5.2640000000000002</v>
      </c>
      <c r="AM151" s="5">
        <v>0.25700000000000001</v>
      </c>
      <c r="AN151" s="5">
        <v>11.845000000000001</v>
      </c>
      <c r="AO151" s="5">
        <v>0.05</v>
      </c>
      <c r="AP151" s="5">
        <v>1</v>
      </c>
      <c r="AQ151" s="5">
        <v>0.89600000000000002</v>
      </c>
      <c r="AR151" s="5">
        <v>0.123</v>
      </c>
      <c r="AS151" s="5">
        <v>0.49099999999999999</v>
      </c>
      <c r="AT151" s="5">
        <v>1.456</v>
      </c>
      <c r="AU151" s="5">
        <v>0.05</v>
      </c>
      <c r="AV151" s="5">
        <v>1</v>
      </c>
      <c r="AW151" s="5">
        <v>0.89</v>
      </c>
      <c r="AX151" s="5">
        <v>0.123</v>
      </c>
      <c r="AY151" s="5">
        <v>0.55800000000000005</v>
      </c>
      <c r="AZ151" s="5">
        <v>1.52</v>
      </c>
      <c r="BA151" s="5">
        <v>0.05</v>
      </c>
      <c r="BB151" s="5">
        <v>1</v>
      </c>
      <c r="BC151" s="5">
        <v>0.62</v>
      </c>
      <c r="BD151" s="5">
        <v>0.123</v>
      </c>
      <c r="BE151" s="5">
        <v>0.28399999999999997</v>
      </c>
      <c r="BF151" s="5">
        <v>0.95</v>
      </c>
      <c r="BG151" s="5">
        <v>0.05</v>
      </c>
      <c r="BH151" s="5">
        <v>1</v>
      </c>
      <c r="BI151" s="5">
        <v>0.60799999999999998</v>
      </c>
      <c r="BJ151" s="5">
        <v>0.123</v>
      </c>
      <c r="BK151" s="5">
        <v>0.74299999999999999</v>
      </c>
      <c r="BL151" s="5">
        <v>1.4179999999999999</v>
      </c>
      <c r="BM151" s="5">
        <v>0.05</v>
      </c>
      <c r="BN151" s="5">
        <v>1</v>
      </c>
      <c r="BO151" s="5">
        <v>0</v>
      </c>
      <c r="BP151" s="5">
        <v>1.0999999999999999E-2</v>
      </c>
      <c r="BQ151" s="5">
        <v>9.9000000000000005E-2</v>
      </c>
      <c r="BR151" s="5">
        <v>0</v>
      </c>
      <c r="BS151" s="5">
        <v>1</v>
      </c>
      <c r="BT151" s="5">
        <v>0</v>
      </c>
      <c r="BU151" s="5">
        <v>7.0000000000000001E-3</v>
      </c>
      <c r="BV151" s="5">
        <v>0.122</v>
      </c>
      <c r="BW151" s="5">
        <v>0.05</v>
      </c>
      <c r="BX151" s="5">
        <v>0.83299999999999996</v>
      </c>
      <c r="BY151" s="5">
        <v>12.728999999999999</v>
      </c>
      <c r="BZ151" s="5">
        <v>0</v>
      </c>
      <c r="CA151" s="5">
        <v>12.728999999999999</v>
      </c>
      <c r="CB151" s="5">
        <v>0</v>
      </c>
      <c r="CC151" s="5">
        <v>97.9</v>
      </c>
      <c r="CD151" s="5">
        <v>7.95</v>
      </c>
      <c r="CE151" s="5">
        <v>124.321</v>
      </c>
      <c r="CF151" s="5">
        <v>251.10900000000001</v>
      </c>
      <c r="CG151" s="5">
        <v>0.13</v>
      </c>
      <c r="CH151" s="5">
        <v>1</v>
      </c>
      <c r="CI151" s="5">
        <v>0</v>
      </c>
      <c r="CJ151" s="5">
        <v>0</v>
      </c>
      <c r="CK151" s="5">
        <v>0</v>
      </c>
      <c r="CL151" s="5">
        <v>1.4E-2</v>
      </c>
      <c r="CM151" s="5">
        <v>0</v>
      </c>
      <c r="CN151" s="5">
        <v>1.1759999999999999</v>
      </c>
      <c r="CO151" s="5">
        <v>0.39800000000000002</v>
      </c>
      <c r="CP151" s="5">
        <v>0.44600000000000001</v>
      </c>
      <c r="CQ151" s="5">
        <v>1.294</v>
      </c>
      <c r="CR151" s="5">
        <v>0</v>
      </c>
      <c r="CS151" s="5">
        <v>3.6739999999999999</v>
      </c>
      <c r="CT151" s="5">
        <v>10.596</v>
      </c>
      <c r="CU151" s="5">
        <v>3.6739999999999999</v>
      </c>
    </row>
    <row r="152" spans="1:99" x14ac:dyDescent="0.25">
      <c r="A152" s="5" t="s">
        <v>2458</v>
      </c>
      <c r="B152" s="5" t="s">
        <v>1310</v>
      </c>
      <c r="C152" s="5" t="s">
        <v>1310</v>
      </c>
      <c r="D152" s="5" t="s">
        <v>1311</v>
      </c>
      <c r="E152" s="5">
        <v>2023</v>
      </c>
      <c r="F152" s="5">
        <v>0.05</v>
      </c>
      <c r="G152" s="5">
        <v>4.6909999999999998</v>
      </c>
      <c r="H152" s="5">
        <v>1.038</v>
      </c>
      <c r="I152" s="5">
        <v>4.7670000000000003</v>
      </c>
      <c r="J152" s="5">
        <v>9.4580000000000002</v>
      </c>
      <c r="K152" s="5">
        <v>0</v>
      </c>
      <c r="L152" s="5">
        <v>1</v>
      </c>
      <c r="M152" s="5">
        <v>6.109</v>
      </c>
      <c r="N152" s="5">
        <v>3.1139999999999999</v>
      </c>
      <c r="O152" s="5">
        <v>4.8529999999999998</v>
      </c>
      <c r="P152" s="5">
        <v>10.962999999999999</v>
      </c>
      <c r="Q152" s="5">
        <v>0</v>
      </c>
      <c r="R152" s="5">
        <v>1</v>
      </c>
      <c r="S152" s="5">
        <v>9.8810000000000002</v>
      </c>
      <c r="T152" s="5">
        <v>6.2279999999999998</v>
      </c>
      <c r="U152" s="5">
        <v>0.76900000000000002</v>
      </c>
      <c r="V152" s="5">
        <v>11.12</v>
      </c>
      <c r="W152" s="5">
        <v>0.05</v>
      </c>
      <c r="X152" s="5">
        <v>1</v>
      </c>
      <c r="Y152" s="5">
        <v>6.6390000000000002</v>
      </c>
      <c r="Z152" s="5">
        <v>0.74399999999999999</v>
      </c>
      <c r="AA152" s="5">
        <v>2.7879999999999998</v>
      </c>
      <c r="AB152" s="5">
        <v>9.4269999999999996</v>
      </c>
      <c r="AC152" s="5">
        <v>0</v>
      </c>
      <c r="AD152" s="5">
        <v>1</v>
      </c>
      <c r="AE152" s="5">
        <v>6.7389999999999999</v>
      </c>
      <c r="AF152" s="5">
        <v>1.3420000000000001</v>
      </c>
      <c r="AG152" s="5">
        <v>2.6880000000000002</v>
      </c>
      <c r="AH152" s="5">
        <v>9.4269999999999996</v>
      </c>
      <c r="AI152" s="5">
        <v>0</v>
      </c>
      <c r="AJ152" s="5">
        <v>1</v>
      </c>
      <c r="AK152" s="5">
        <v>9.58</v>
      </c>
      <c r="AL152" s="5">
        <v>4.7460000000000004</v>
      </c>
      <c r="AM152" s="5">
        <v>0.95399999999999996</v>
      </c>
      <c r="AN152" s="5">
        <v>11.06</v>
      </c>
      <c r="AO152" s="5">
        <v>0.05</v>
      </c>
      <c r="AP152" s="5">
        <v>1</v>
      </c>
      <c r="AQ152" s="5">
        <v>0.79100000000000004</v>
      </c>
      <c r="AR152" s="5">
        <v>0.129</v>
      </c>
      <c r="AS152" s="5">
        <v>0.45700000000000002</v>
      </c>
      <c r="AT152" s="5">
        <v>1.31</v>
      </c>
      <c r="AU152" s="5">
        <v>0.05</v>
      </c>
      <c r="AV152" s="5">
        <v>1</v>
      </c>
      <c r="AW152" s="5">
        <v>0.61799999999999999</v>
      </c>
      <c r="AX152" s="5">
        <v>0.129</v>
      </c>
      <c r="AY152" s="5">
        <v>0.61599999999999999</v>
      </c>
      <c r="AZ152" s="5">
        <v>1.296</v>
      </c>
      <c r="BA152" s="5">
        <v>0.05</v>
      </c>
      <c r="BB152" s="5">
        <v>1</v>
      </c>
      <c r="BC152" s="5">
        <v>0.55400000000000005</v>
      </c>
      <c r="BD152" s="5">
        <v>0.129</v>
      </c>
      <c r="BE152" s="5">
        <v>0.33900000000000002</v>
      </c>
      <c r="BF152" s="5">
        <v>0.93899999999999995</v>
      </c>
      <c r="BG152" s="5">
        <v>0.05</v>
      </c>
      <c r="BH152" s="5">
        <v>1</v>
      </c>
      <c r="BI152" s="5">
        <v>0.55700000000000005</v>
      </c>
      <c r="BJ152" s="5">
        <v>0.129</v>
      </c>
      <c r="BK152" s="5">
        <v>0.59799999999999998</v>
      </c>
      <c r="BL152" s="5">
        <v>1.2130000000000001</v>
      </c>
      <c r="BM152" s="5">
        <v>0.05</v>
      </c>
      <c r="BN152" s="5">
        <v>1</v>
      </c>
      <c r="BO152" s="5">
        <v>0</v>
      </c>
      <c r="BP152" s="5">
        <v>1.0999999999999999E-2</v>
      </c>
      <c r="BQ152" s="5">
        <v>0.109</v>
      </c>
      <c r="BR152" s="5">
        <v>0</v>
      </c>
      <c r="BS152" s="5">
        <v>1</v>
      </c>
      <c r="BT152" s="5">
        <v>0</v>
      </c>
      <c r="BU152" s="5">
        <v>7.0000000000000001E-3</v>
      </c>
      <c r="BV152" s="5">
        <v>0.125</v>
      </c>
      <c r="BW152" s="5">
        <v>0.05</v>
      </c>
      <c r="BX152" s="5">
        <v>0.83299999999999996</v>
      </c>
      <c r="BY152" s="5">
        <v>13.254</v>
      </c>
      <c r="BZ152" s="5">
        <v>0</v>
      </c>
      <c r="CA152" s="5">
        <v>13.254</v>
      </c>
      <c r="CB152" s="5">
        <v>0</v>
      </c>
      <c r="CC152" s="5">
        <v>83.248000000000005</v>
      </c>
      <c r="CD152" s="5">
        <v>7.95</v>
      </c>
      <c r="CE152" s="5">
        <v>114.102</v>
      </c>
      <c r="CF152" s="5">
        <v>223.006</v>
      </c>
      <c r="CG152" s="5">
        <v>0.13</v>
      </c>
      <c r="CH152" s="5">
        <v>1</v>
      </c>
      <c r="CI152" s="5">
        <v>0</v>
      </c>
      <c r="CJ152" s="5">
        <v>0</v>
      </c>
      <c r="CK152" s="5">
        <v>0</v>
      </c>
      <c r="CL152" s="5">
        <v>1.4999999999999999E-2</v>
      </c>
      <c r="CM152" s="5">
        <v>0</v>
      </c>
      <c r="CN152" s="5">
        <v>1.26</v>
      </c>
      <c r="CO152" s="5">
        <v>0.41499999999999998</v>
      </c>
      <c r="CP152" s="5">
        <v>0.38500000000000001</v>
      </c>
      <c r="CQ152" s="5">
        <v>1.3480000000000001</v>
      </c>
      <c r="CR152" s="5">
        <v>0</v>
      </c>
      <c r="CS152" s="5">
        <v>1.823</v>
      </c>
      <c r="CT152" s="5">
        <v>5.0990000000000002</v>
      </c>
      <c r="CU152" s="5">
        <v>1.823</v>
      </c>
    </row>
    <row r="153" spans="1:99" x14ac:dyDescent="0.25">
      <c r="A153" s="5" t="s">
        <v>2459</v>
      </c>
      <c r="B153" s="5" t="s">
        <v>1310</v>
      </c>
      <c r="C153" s="5" t="s">
        <v>1310</v>
      </c>
      <c r="D153" s="5" t="s">
        <v>1311</v>
      </c>
      <c r="E153" s="5">
        <v>2024</v>
      </c>
      <c r="F153" s="5">
        <v>0.05</v>
      </c>
      <c r="G153" s="5">
        <v>4.0549999999999997</v>
      </c>
      <c r="H153" s="5">
        <v>1.069</v>
      </c>
      <c r="I153" s="5">
        <v>6.0229999999999997</v>
      </c>
      <c r="J153" s="5">
        <v>10.077999999999999</v>
      </c>
      <c r="K153" s="5">
        <v>0</v>
      </c>
      <c r="L153" s="5">
        <v>1</v>
      </c>
      <c r="M153" s="5">
        <v>5.6779999999999999</v>
      </c>
      <c r="N153" s="5">
        <v>3.206</v>
      </c>
      <c r="O153" s="5">
        <v>6.133</v>
      </c>
      <c r="P153" s="5">
        <v>11.811</v>
      </c>
      <c r="Q153" s="5">
        <v>0</v>
      </c>
      <c r="R153" s="5">
        <v>1</v>
      </c>
      <c r="S153" s="5">
        <v>9.3979999999999997</v>
      </c>
      <c r="T153" s="5">
        <v>6.4109999999999996</v>
      </c>
      <c r="U153" s="5">
        <v>0.8</v>
      </c>
      <c r="V153" s="5">
        <v>10.635</v>
      </c>
      <c r="W153" s="5">
        <v>0.05</v>
      </c>
      <c r="X153" s="5">
        <v>1</v>
      </c>
      <c r="Y153" s="5">
        <v>5.2229999999999999</v>
      </c>
      <c r="Z153" s="5">
        <v>0.65900000000000003</v>
      </c>
      <c r="AA153" s="5">
        <v>3.5270000000000001</v>
      </c>
      <c r="AB153" s="5">
        <v>8.7490000000000006</v>
      </c>
      <c r="AC153" s="5">
        <v>0</v>
      </c>
      <c r="AD153" s="5">
        <v>1</v>
      </c>
      <c r="AE153" s="5">
        <v>5.2229999999999999</v>
      </c>
      <c r="AF153" s="5">
        <v>1.1439999999999999</v>
      </c>
      <c r="AG153" s="5">
        <v>3.5259999999999998</v>
      </c>
      <c r="AH153" s="5">
        <v>8.7490000000000006</v>
      </c>
      <c r="AI153" s="5">
        <v>0</v>
      </c>
      <c r="AJ153" s="5">
        <v>1</v>
      </c>
      <c r="AK153" s="5">
        <v>8.3350000000000009</v>
      </c>
      <c r="AL153" s="5">
        <v>4.24</v>
      </c>
      <c r="AM153" s="5">
        <v>1.131</v>
      </c>
      <c r="AN153" s="5">
        <v>9.94</v>
      </c>
      <c r="AO153" s="5">
        <v>0.05</v>
      </c>
      <c r="AP153" s="5">
        <v>1</v>
      </c>
      <c r="AQ153" s="5">
        <v>0.75600000000000001</v>
      </c>
      <c r="AR153" s="5">
        <v>0.13200000000000001</v>
      </c>
      <c r="AS153" s="5">
        <v>0.48499999999999999</v>
      </c>
      <c r="AT153" s="5">
        <v>1.304</v>
      </c>
      <c r="AU153" s="5">
        <v>0.05</v>
      </c>
      <c r="AV153" s="5">
        <v>1</v>
      </c>
      <c r="AW153" s="5">
        <v>0.65500000000000003</v>
      </c>
      <c r="AX153" s="5">
        <v>0.13200000000000001</v>
      </c>
      <c r="AY153" s="5">
        <v>0.51400000000000001</v>
      </c>
      <c r="AZ153" s="5">
        <v>1.228</v>
      </c>
      <c r="BA153" s="5">
        <v>0.05</v>
      </c>
      <c r="BB153" s="5">
        <v>1</v>
      </c>
      <c r="BC153" s="5">
        <v>0.53400000000000003</v>
      </c>
      <c r="BD153" s="5">
        <v>0.13200000000000001</v>
      </c>
      <c r="BE153" s="5">
        <v>0.35599999999999998</v>
      </c>
      <c r="BF153" s="5">
        <v>0.93400000000000005</v>
      </c>
      <c r="BG153" s="5">
        <v>0.05</v>
      </c>
      <c r="BH153" s="5">
        <v>1</v>
      </c>
      <c r="BI153" s="5">
        <v>0.56799999999999995</v>
      </c>
      <c r="BJ153" s="5">
        <v>0.13200000000000001</v>
      </c>
      <c r="BK153" s="5">
        <v>0.65100000000000002</v>
      </c>
      <c r="BL153" s="5">
        <v>1.28</v>
      </c>
      <c r="BM153" s="5">
        <v>0.05</v>
      </c>
      <c r="BN153" s="5">
        <v>1</v>
      </c>
      <c r="BO153" s="5">
        <v>0</v>
      </c>
      <c r="BP153" s="5">
        <v>1.2E-2</v>
      </c>
      <c r="BQ153" s="5">
        <v>0.106</v>
      </c>
      <c r="BR153" s="5">
        <v>0</v>
      </c>
      <c r="BS153" s="5">
        <v>1</v>
      </c>
      <c r="BT153" s="5">
        <v>0</v>
      </c>
      <c r="BU153" s="5">
        <v>8.0000000000000002E-3</v>
      </c>
      <c r="BV153" s="5">
        <v>0.122</v>
      </c>
      <c r="BW153" s="5">
        <v>0.05</v>
      </c>
      <c r="BX153" s="5">
        <v>0.83299999999999996</v>
      </c>
      <c r="BY153" s="5">
        <v>13.646000000000001</v>
      </c>
      <c r="BZ153" s="5">
        <v>0</v>
      </c>
      <c r="CA153" s="5">
        <v>13.646000000000001</v>
      </c>
      <c r="CB153" s="5">
        <v>0</v>
      </c>
      <c r="CC153" s="5">
        <v>82.587999999999994</v>
      </c>
      <c r="CD153" s="5">
        <v>7.95</v>
      </c>
      <c r="CE153" s="5">
        <v>99.847999999999999</v>
      </c>
      <c r="CF153" s="5">
        <v>206.15299999999999</v>
      </c>
      <c r="CG153" s="5">
        <v>0.13</v>
      </c>
      <c r="CH153" s="5">
        <v>1</v>
      </c>
      <c r="CI153" s="5">
        <v>0</v>
      </c>
      <c r="CJ153" s="5">
        <v>0</v>
      </c>
      <c r="CK153" s="5">
        <v>0</v>
      </c>
      <c r="CL153" s="5">
        <v>1.4999999999999999E-2</v>
      </c>
      <c r="CM153" s="5">
        <v>0</v>
      </c>
      <c r="CN153" s="5">
        <v>1.4059999999999999</v>
      </c>
      <c r="CO153" s="5">
        <v>0.442</v>
      </c>
      <c r="CP153" s="5">
        <v>0.38500000000000001</v>
      </c>
      <c r="CQ153" s="5">
        <v>1.387</v>
      </c>
      <c r="CR153" s="5">
        <v>0</v>
      </c>
      <c r="CS153" s="5">
        <v>0.82699999999999996</v>
      </c>
      <c r="CT153" s="5">
        <v>3.99</v>
      </c>
      <c r="CU153" s="5">
        <v>0.82699999999999996</v>
      </c>
    </row>
    <row r="154" spans="1:99" x14ac:dyDescent="0.25">
      <c r="A154" s="5" t="s">
        <v>2460</v>
      </c>
      <c r="B154" s="5" t="s">
        <v>1355</v>
      </c>
      <c r="C154" s="5" t="s">
        <v>1355</v>
      </c>
      <c r="D154" s="5" t="s">
        <v>1356</v>
      </c>
      <c r="E154" s="5">
        <v>2021</v>
      </c>
      <c r="F154" s="5">
        <v>0</v>
      </c>
      <c r="G154" s="5">
        <v>5.8970000000000002</v>
      </c>
      <c r="H154" s="5">
        <v>1.143</v>
      </c>
      <c r="I154" s="5">
        <v>0</v>
      </c>
      <c r="J154" s="5">
        <v>5.8970000000000002</v>
      </c>
      <c r="K154" s="5">
        <v>0</v>
      </c>
      <c r="L154" s="5">
        <v>1</v>
      </c>
      <c r="M154" s="5">
        <v>7.9640000000000004</v>
      </c>
      <c r="N154" s="5">
        <v>3.43</v>
      </c>
      <c r="O154" s="5">
        <v>0</v>
      </c>
      <c r="P154" s="5">
        <v>7.9640000000000004</v>
      </c>
      <c r="Q154" s="5">
        <v>0</v>
      </c>
      <c r="R154" s="5">
        <v>1</v>
      </c>
      <c r="S154" s="5">
        <v>11.613</v>
      </c>
      <c r="T154" s="5">
        <v>6.86</v>
      </c>
      <c r="U154" s="5">
        <v>0</v>
      </c>
      <c r="V154" s="5">
        <v>11.613</v>
      </c>
      <c r="W154" s="5">
        <v>0</v>
      </c>
      <c r="X154" s="5">
        <v>1</v>
      </c>
      <c r="Y154" s="5">
        <v>16.158000000000001</v>
      </c>
      <c r="Z154" s="5">
        <v>2.173</v>
      </c>
      <c r="AA154" s="5">
        <v>0</v>
      </c>
      <c r="AB154" s="5">
        <v>16.158000000000001</v>
      </c>
      <c r="AC154" s="5">
        <v>0</v>
      </c>
      <c r="AD154" s="5">
        <v>1</v>
      </c>
      <c r="AE154" s="5">
        <v>17.300999999999998</v>
      </c>
      <c r="AF154" s="5">
        <v>4.0519999999999996</v>
      </c>
      <c r="AG154" s="5">
        <v>0</v>
      </c>
      <c r="AH154" s="5">
        <v>17.300999999999998</v>
      </c>
      <c r="AI154" s="5">
        <v>0</v>
      </c>
      <c r="AJ154" s="5">
        <v>1</v>
      </c>
      <c r="AK154" s="5">
        <v>24.161000000000001</v>
      </c>
      <c r="AL154" s="5">
        <v>12.981999999999999</v>
      </c>
      <c r="AM154" s="5">
        <v>0</v>
      </c>
      <c r="AN154" s="5">
        <v>24.161000000000001</v>
      </c>
      <c r="AO154" s="5">
        <v>0</v>
      </c>
      <c r="AP154" s="5">
        <v>1</v>
      </c>
      <c r="AQ154" s="5">
        <v>0.64900000000000002</v>
      </c>
      <c r="AR154" s="5">
        <v>0.114</v>
      </c>
      <c r="AS154" s="5">
        <v>0.628</v>
      </c>
      <c r="AT154" s="5">
        <v>1.2769999999999999</v>
      </c>
      <c r="AU154" s="5">
        <v>0</v>
      </c>
      <c r="AV154" s="5">
        <v>1</v>
      </c>
      <c r="AW154" s="5">
        <v>0.57699999999999996</v>
      </c>
      <c r="AX154" s="5">
        <v>0.114</v>
      </c>
      <c r="AY154" s="5">
        <v>0.57399999999999995</v>
      </c>
      <c r="AZ154" s="5">
        <v>1.151</v>
      </c>
      <c r="BA154" s="5">
        <v>0</v>
      </c>
      <c r="BB154" s="5">
        <v>1</v>
      </c>
      <c r="BC154" s="5">
        <v>0.45800000000000002</v>
      </c>
      <c r="BD154" s="5">
        <v>0.114</v>
      </c>
      <c r="BE154" s="5">
        <v>0</v>
      </c>
      <c r="BF154" s="5">
        <v>0.45800000000000002</v>
      </c>
      <c r="BG154" s="5">
        <v>0</v>
      </c>
      <c r="BH154" s="5">
        <v>1</v>
      </c>
      <c r="BI154" s="5">
        <v>0.49099999999999999</v>
      </c>
      <c r="BJ154" s="5">
        <v>0.114</v>
      </c>
      <c r="BK154" s="5">
        <v>0</v>
      </c>
      <c r="BL154" s="5">
        <v>0.49099999999999999</v>
      </c>
      <c r="BM154" s="5">
        <v>0</v>
      </c>
      <c r="BN154" s="5">
        <v>1</v>
      </c>
      <c r="BO154" s="5">
        <v>0</v>
      </c>
      <c r="BP154" s="5">
        <v>0</v>
      </c>
      <c r="BQ154" s="5">
        <v>0.28599999999999998</v>
      </c>
      <c r="BR154" s="5">
        <v>0</v>
      </c>
      <c r="BS154" s="5">
        <v>1</v>
      </c>
      <c r="BT154" s="5">
        <v>0</v>
      </c>
      <c r="BU154" s="5">
        <v>0</v>
      </c>
      <c r="BV154" s="5">
        <v>0.318</v>
      </c>
      <c r="BW154" s="5">
        <v>0</v>
      </c>
      <c r="BX154" s="5">
        <v>0.83299999999999996</v>
      </c>
      <c r="BY154" s="5">
        <v>11.787000000000001</v>
      </c>
      <c r="BZ154" s="5">
        <v>0</v>
      </c>
      <c r="CA154" s="5">
        <v>11.787000000000001</v>
      </c>
      <c r="CB154" s="5">
        <v>0</v>
      </c>
      <c r="CC154" s="5">
        <v>78.125</v>
      </c>
      <c r="CD154" s="5">
        <v>7.95</v>
      </c>
      <c r="CE154" s="5">
        <v>0</v>
      </c>
      <c r="CF154" s="5">
        <v>78.125</v>
      </c>
      <c r="CG154" s="5">
        <v>0</v>
      </c>
      <c r="CH154" s="5">
        <v>1</v>
      </c>
      <c r="CI154" s="5">
        <v>0</v>
      </c>
      <c r="CJ154" s="5">
        <v>0</v>
      </c>
      <c r="CK154" s="5">
        <v>0</v>
      </c>
      <c r="CL154" s="5">
        <v>0</v>
      </c>
      <c r="CM154" s="5">
        <v>0</v>
      </c>
      <c r="CN154" s="5">
        <v>0</v>
      </c>
      <c r="CO154" s="5">
        <v>0</v>
      </c>
      <c r="CP154" s="5">
        <v>0</v>
      </c>
      <c r="CQ154" s="5">
        <v>1.198</v>
      </c>
      <c r="CR154" s="5">
        <v>0</v>
      </c>
      <c r="CS154" s="5">
        <v>4.7759999999999998</v>
      </c>
      <c r="CT154" s="5">
        <v>4.7530000000000001</v>
      </c>
      <c r="CU154" s="5">
        <v>15.983000000000001</v>
      </c>
    </row>
    <row r="155" spans="1:99" x14ac:dyDescent="0.25">
      <c r="A155" s="5" t="s">
        <v>2461</v>
      </c>
      <c r="B155" s="5" t="s">
        <v>1355</v>
      </c>
      <c r="C155" s="5" t="s">
        <v>1355</v>
      </c>
      <c r="D155" s="5" t="s">
        <v>1356</v>
      </c>
      <c r="E155" s="5">
        <v>2022</v>
      </c>
      <c r="F155" s="5">
        <v>0</v>
      </c>
      <c r="G155" s="5">
        <v>11.72</v>
      </c>
      <c r="H155" s="5">
        <v>1.2350000000000001</v>
      </c>
      <c r="I155" s="5">
        <v>0</v>
      </c>
      <c r="J155" s="5">
        <v>11.72</v>
      </c>
      <c r="K155" s="5">
        <v>0</v>
      </c>
      <c r="L155" s="5">
        <v>1</v>
      </c>
      <c r="M155" s="5">
        <v>9.7829999999999995</v>
      </c>
      <c r="N155" s="5">
        <v>3.7040000000000002</v>
      </c>
      <c r="O155" s="5">
        <v>0</v>
      </c>
      <c r="P155" s="5">
        <v>9.7829999999999995</v>
      </c>
      <c r="Q155" s="5">
        <v>0</v>
      </c>
      <c r="R155" s="5">
        <v>1</v>
      </c>
      <c r="S155" s="5">
        <v>17.893000000000001</v>
      </c>
      <c r="T155" s="5">
        <v>7.4080000000000004</v>
      </c>
      <c r="U155" s="5">
        <v>0</v>
      </c>
      <c r="V155" s="5">
        <v>17.893000000000001</v>
      </c>
      <c r="W155" s="5">
        <v>0</v>
      </c>
      <c r="X155" s="5">
        <v>1</v>
      </c>
      <c r="Y155" s="5">
        <v>28.797999999999998</v>
      </c>
      <c r="Z155" s="5">
        <v>3.8730000000000002</v>
      </c>
      <c r="AA155" s="5">
        <v>0</v>
      </c>
      <c r="AB155" s="5">
        <v>28.797999999999998</v>
      </c>
      <c r="AC155" s="5">
        <v>0</v>
      </c>
      <c r="AD155" s="5">
        <v>1</v>
      </c>
      <c r="AE155" s="5">
        <v>30.032</v>
      </c>
      <c r="AF155" s="5">
        <v>7.0330000000000004</v>
      </c>
      <c r="AG155" s="5">
        <v>0</v>
      </c>
      <c r="AH155" s="5">
        <v>30.032</v>
      </c>
      <c r="AI155" s="5">
        <v>0</v>
      </c>
      <c r="AJ155" s="5">
        <v>1</v>
      </c>
      <c r="AK155" s="5">
        <v>37.44</v>
      </c>
      <c r="AL155" s="5">
        <v>20.117999999999999</v>
      </c>
      <c r="AM155" s="5">
        <v>0</v>
      </c>
      <c r="AN155" s="5">
        <v>37.44</v>
      </c>
      <c r="AO155" s="5">
        <v>0</v>
      </c>
      <c r="AP155" s="5">
        <v>1</v>
      </c>
      <c r="AQ155" s="5">
        <v>0.89600000000000002</v>
      </c>
      <c r="AR155" s="5">
        <v>0.123</v>
      </c>
      <c r="AS155" s="5">
        <v>0.754</v>
      </c>
      <c r="AT155" s="5">
        <v>1.65</v>
      </c>
      <c r="AU155" s="5">
        <v>0</v>
      </c>
      <c r="AV155" s="5">
        <v>1</v>
      </c>
      <c r="AW155" s="5">
        <v>0.89</v>
      </c>
      <c r="AX155" s="5">
        <v>0.123</v>
      </c>
      <c r="AY155" s="5">
        <v>0.67600000000000005</v>
      </c>
      <c r="AZ155" s="5">
        <v>1.5660000000000001</v>
      </c>
      <c r="BA155" s="5">
        <v>0</v>
      </c>
      <c r="BB155" s="5">
        <v>1</v>
      </c>
      <c r="BC155" s="5">
        <v>0.62</v>
      </c>
      <c r="BD155" s="5">
        <v>0.123</v>
      </c>
      <c r="BE155" s="5">
        <v>0</v>
      </c>
      <c r="BF155" s="5">
        <v>0.62</v>
      </c>
      <c r="BG155" s="5">
        <v>0</v>
      </c>
      <c r="BH155" s="5">
        <v>1</v>
      </c>
      <c r="BI155" s="5">
        <v>0.60799999999999998</v>
      </c>
      <c r="BJ155" s="5">
        <v>0.123</v>
      </c>
      <c r="BK155" s="5">
        <v>0</v>
      </c>
      <c r="BL155" s="5">
        <v>0.60799999999999998</v>
      </c>
      <c r="BM155" s="5">
        <v>0</v>
      </c>
      <c r="BN155" s="5">
        <v>1</v>
      </c>
      <c r="BO155" s="5">
        <v>0</v>
      </c>
      <c r="BP155" s="5">
        <v>0</v>
      </c>
      <c r="BQ155" s="5">
        <v>0.38300000000000001</v>
      </c>
      <c r="BR155" s="5">
        <v>0</v>
      </c>
      <c r="BS155" s="5">
        <v>1</v>
      </c>
      <c r="BT155" s="5">
        <v>0</v>
      </c>
      <c r="BU155" s="5">
        <v>0</v>
      </c>
      <c r="BV155" s="5">
        <v>0.41099999999999998</v>
      </c>
      <c r="BW155" s="5">
        <v>0</v>
      </c>
      <c r="BX155" s="5">
        <v>0.83299999999999996</v>
      </c>
      <c r="BY155" s="5">
        <v>12.728999999999999</v>
      </c>
      <c r="BZ155" s="5">
        <v>0</v>
      </c>
      <c r="CA155" s="5">
        <v>12.728999999999999</v>
      </c>
      <c r="CB155" s="5">
        <v>0</v>
      </c>
      <c r="CC155" s="5">
        <v>97.9</v>
      </c>
      <c r="CD155" s="5">
        <v>7.95</v>
      </c>
      <c r="CE155" s="5">
        <v>0</v>
      </c>
      <c r="CF155" s="5">
        <v>97.9</v>
      </c>
      <c r="CG155" s="5">
        <v>0</v>
      </c>
      <c r="CH155" s="5">
        <v>1</v>
      </c>
      <c r="CI155" s="5">
        <v>0</v>
      </c>
      <c r="CJ155" s="5">
        <v>0</v>
      </c>
      <c r="CK155" s="5">
        <v>0</v>
      </c>
      <c r="CL155" s="5">
        <v>0</v>
      </c>
      <c r="CM155" s="5">
        <v>0</v>
      </c>
      <c r="CN155" s="5">
        <v>0</v>
      </c>
      <c r="CO155" s="5">
        <v>0</v>
      </c>
      <c r="CP155" s="5">
        <v>0</v>
      </c>
      <c r="CQ155" s="5">
        <v>1.294</v>
      </c>
      <c r="CR155" s="5">
        <v>0</v>
      </c>
      <c r="CS155" s="5">
        <v>5.1580000000000004</v>
      </c>
      <c r="CT155" s="5">
        <v>10.484999999999999</v>
      </c>
      <c r="CU155" s="5">
        <v>29.494</v>
      </c>
    </row>
    <row r="156" spans="1:99" x14ac:dyDescent="0.25">
      <c r="A156" s="5" t="s">
        <v>2462</v>
      </c>
      <c r="B156" s="5" t="s">
        <v>1355</v>
      </c>
      <c r="C156" s="5" t="s">
        <v>1355</v>
      </c>
      <c r="D156" s="5" t="s">
        <v>1356</v>
      </c>
      <c r="E156" s="5">
        <v>2023</v>
      </c>
      <c r="F156" s="5">
        <v>0</v>
      </c>
      <c r="G156" s="5">
        <v>6.1470000000000002</v>
      </c>
      <c r="H156" s="5">
        <v>1.286</v>
      </c>
      <c r="I156" s="5">
        <v>0</v>
      </c>
      <c r="J156" s="5">
        <v>6.1470000000000002</v>
      </c>
      <c r="K156" s="5">
        <v>0</v>
      </c>
      <c r="L156" s="5">
        <v>1</v>
      </c>
      <c r="M156" s="5">
        <v>7.8860000000000001</v>
      </c>
      <c r="N156" s="5">
        <v>3.8570000000000002</v>
      </c>
      <c r="O156" s="5">
        <v>0</v>
      </c>
      <c r="P156" s="5">
        <v>7.8860000000000001</v>
      </c>
      <c r="Q156" s="5">
        <v>0</v>
      </c>
      <c r="R156" s="5">
        <v>1</v>
      </c>
      <c r="S156" s="5">
        <v>12.574999999999999</v>
      </c>
      <c r="T156" s="5">
        <v>7.7140000000000004</v>
      </c>
      <c r="U156" s="5">
        <v>0</v>
      </c>
      <c r="V156" s="5">
        <v>12.574999999999999</v>
      </c>
      <c r="W156" s="5">
        <v>0</v>
      </c>
      <c r="X156" s="5">
        <v>1</v>
      </c>
      <c r="Y156" s="5">
        <v>11.879</v>
      </c>
      <c r="Z156" s="5">
        <v>1.5980000000000001</v>
      </c>
      <c r="AA156" s="5">
        <v>0</v>
      </c>
      <c r="AB156" s="5">
        <v>11.879</v>
      </c>
      <c r="AC156" s="5">
        <v>0</v>
      </c>
      <c r="AD156" s="5">
        <v>1</v>
      </c>
      <c r="AE156" s="5">
        <v>13.164999999999999</v>
      </c>
      <c r="AF156" s="5">
        <v>3.0830000000000002</v>
      </c>
      <c r="AG156" s="5">
        <v>0</v>
      </c>
      <c r="AH156" s="5">
        <v>13.164999999999999</v>
      </c>
      <c r="AI156" s="5">
        <v>0</v>
      </c>
      <c r="AJ156" s="5">
        <v>1</v>
      </c>
      <c r="AK156" s="5">
        <v>20.879000000000001</v>
      </c>
      <c r="AL156" s="5">
        <v>11.218999999999999</v>
      </c>
      <c r="AM156" s="5">
        <v>0</v>
      </c>
      <c r="AN156" s="5">
        <v>20.879000000000001</v>
      </c>
      <c r="AO156" s="5">
        <v>0</v>
      </c>
      <c r="AP156" s="5">
        <v>1</v>
      </c>
      <c r="AQ156" s="5">
        <v>0.79100000000000004</v>
      </c>
      <c r="AR156" s="5">
        <v>0.129</v>
      </c>
      <c r="AS156" s="5">
        <v>0.77400000000000002</v>
      </c>
      <c r="AT156" s="5">
        <v>1.5649999999999999</v>
      </c>
      <c r="AU156" s="5">
        <v>0</v>
      </c>
      <c r="AV156" s="5">
        <v>1</v>
      </c>
      <c r="AW156" s="5">
        <v>0.61799999999999999</v>
      </c>
      <c r="AX156" s="5">
        <v>0.129</v>
      </c>
      <c r="AY156" s="5">
        <v>0.88800000000000001</v>
      </c>
      <c r="AZ156" s="5">
        <v>1.506</v>
      </c>
      <c r="BA156" s="5">
        <v>0</v>
      </c>
      <c r="BB156" s="5">
        <v>1</v>
      </c>
      <c r="BC156" s="5">
        <v>0.55400000000000005</v>
      </c>
      <c r="BD156" s="5">
        <v>0.129</v>
      </c>
      <c r="BE156" s="5">
        <v>0</v>
      </c>
      <c r="BF156" s="5">
        <v>0.55400000000000005</v>
      </c>
      <c r="BG156" s="5">
        <v>0</v>
      </c>
      <c r="BH156" s="5">
        <v>1</v>
      </c>
      <c r="BI156" s="5">
        <v>0.55700000000000005</v>
      </c>
      <c r="BJ156" s="5">
        <v>0.129</v>
      </c>
      <c r="BK156" s="5">
        <v>0</v>
      </c>
      <c r="BL156" s="5">
        <v>0.55700000000000005</v>
      </c>
      <c r="BM156" s="5">
        <v>0</v>
      </c>
      <c r="BN156" s="5">
        <v>1</v>
      </c>
      <c r="BO156" s="5">
        <v>0</v>
      </c>
      <c r="BP156" s="5">
        <v>0</v>
      </c>
      <c r="BQ156" s="5">
        <v>0.372</v>
      </c>
      <c r="BR156" s="5">
        <v>0</v>
      </c>
      <c r="BS156" s="5">
        <v>1</v>
      </c>
      <c r="BT156" s="5">
        <v>0</v>
      </c>
      <c r="BU156" s="5">
        <v>0</v>
      </c>
      <c r="BV156" s="5">
        <v>0.41099999999999998</v>
      </c>
      <c r="BW156" s="5">
        <v>0</v>
      </c>
      <c r="BX156" s="5">
        <v>0.83299999999999996</v>
      </c>
      <c r="BY156" s="5">
        <v>13.254</v>
      </c>
      <c r="BZ156" s="5">
        <v>0</v>
      </c>
      <c r="CA156" s="5">
        <v>13.254</v>
      </c>
      <c r="CB156" s="5">
        <v>0</v>
      </c>
      <c r="CC156" s="5">
        <v>83.248000000000005</v>
      </c>
      <c r="CD156" s="5">
        <v>7.95</v>
      </c>
      <c r="CE156" s="5">
        <v>0</v>
      </c>
      <c r="CF156" s="5">
        <v>83.248000000000005</v>
      </c>
      <c r="CG156" s="5">
        <v>0</v>
      </c>
      <c r="CH156" s="5">
        <v>1</v>
      </c>
      <c r="CI156" s="5">
        <v>0</v>
      </c>
      <c r="CJ156" s="5">
        <v>0</v>
      </c>
      <c r="CK156" s="5">
        <v>0</v>
      </c>
      <c r="CL156" s="5">
        <v>0</v>
      </c>
      <c r="CM156" s="5">
        <v>0</v>
      </c>
      <c r="CN156" s="5">
        <v>0</v>
      </c>
      <c r="CO156" s="5">
        <v>0</v>
      </c>
      <c r="CP156" s="5">
        <v>0</v>
      </c>
      <c r="CQ156" s="5">
        <v>1.3480000000000001</v>
      </c>
      <c r="CR156" s="5">
        <v>0</v>
      </c>
      <c r="CS156" s="5">
        <v>5.37</v>
      </c>
      <c r="CT156" s="5">
        <v>4.8609999999999998</v>
      </c>
      <c r="CU156" s="5">
        <v>11.192</v>
      </c>
    </row>
    <row r="157" spans="1:99" x14ac:dyDescent="0.25">
      <c r="A157" s="5" t="s">
        <v>2463</v>
      </c>
      <c r="B157" s="5" t="s">
        <v>1355</v>
      </c>
      <c r="C157" s="5" t="s">
        <v>1355</v>
      </c>
      <c r="D157" s="5" t="s">
        <v>1356</v>
      </c>
      <c r="E157" s="5">
        <v>2024</v>
      </c>
      <c r="F157" s="5">
        <v>0</v>
      </c>
      <c r="G157" s="5">
        <v>5.5750000000000002</v>
      </c>
      <c r="H157" s="5">
        <v>1.3240000000000001</v>
      </c>
      <c r="I157" s="5">
        <v>0</v>
      </c>
      <c r="J157" s="5">
        <v>5.5750000000000002</v>
      </c>
      <c r="K157" s="5">
        <v>0</v>
      </c>
      <c r="L157" s="5">
        <v>1</v>
      </c>
      <c r="M157" s="5">
        <v>7.1239999999999997</v>
      </c>
      <c r="N157" s="5">
        <v>3.9710000000000001</v>
      </c>
      <c r="O157" s="5">
        <v>0</v>
      </c>
      <c r="P157" s="5">
        <v>7.1239999999999997</v>
      </c>
      <c r="Q157" s="5">
        <v>0</v>
      </c>
      <c r="R157" s="5">
        <v>1</v>
      </c>
      <c r="S157" s="5">
        <v>12.193</v>
      </c>
      <c r="T157" s="5">
        <v>7.9420000000000002</v>
      </c>
      <c r="U157" s="5">
        <v>0</v>
      </c>
      <c r="V157" s="5">
        <v>12.193</v>
      </c>
      <c r="W157" s="5">
        <v>0</v>
      </c>
      <c r="X157" s="5">
        <v>1</v>
      </c>
      <c r="Y157" s="5">
        <v>10.932</v>
      </c>
      <c r="Z157" s="5">
        <v>1.47</v>
      </c>
      <c r="AA157" s="5">
        <v>0</v>
      </c>
      <c r="AB157" s="5">
        <v>10.932</v>
      </c>
      <c r="AC157" s="5">
        <v>0</v>
      </c>
      <c r="AD157" s="5">
        <v>1</v>
      </c>
      <c r="AE157" s="5">
        <v>12.256</v>
      </c>
      <c r="AF157" s="5">
        <v>2.87</v>
      </c>
      <c r="AG157" s="5">
        <v>0</v>
      </c>
      <c r="AH157" s="5">
        <v>12.256</v>
      </c>
      <c r="AI157" s="5">
        <v>0</v>
      </c>
      <c r="AJ157" s="5">
        <v>1</v>
      </c>
      <c r="AK157" s="5">
        <v>20.196999999999999</v>
      </c>
      <c r="AL157" s="5">
        <v>10.852</v>
      </c>
      <c r="AM157" s="5">
        <v>0</v>
      </c>
      <c r="AN157" s="5">
        <v>20.196999999999999</v>
      </c>
      <c r="AO157" s="5">
        <v>0</v>
      </c>
      <c r="AP157" s="5">
        <v>1</v>
      </c>
      <c r="AQ157" s="5">
        <v>0.75600000000000001</v>
      </c>
      <c r="AR157" s="5">
        <v>0.13200000000000001</v>
      </c>
      <c r="AS157" s="5">
        <v>0.752</v>
      </c>
      <c r="AT157" s="5">
        <v>1.508</v>
      </c>
      <c r="AU157" s="5">
        <v>0</v>
      </c>
      <c r="AV157" s="5">
        <v>1</v>
      </c>
      <c r="AW157" s="5">
        <v>0.65500000000000003</v>
      </c>
      <c r="AX157" s="5">
        <v>0.13200000000000001</v>
      </c>
      <c r="AY157" s="5">
        <v>0.751</v>
      </c>
      <c r="AZ157" s="5">
        <v>1.4059999999999999</v>
      </c>
      <c r="BA157" s="5">
        <v>0</v>
      </c>
      <c r="BB157" s="5">
        <v>1</v>
      </c>
      <c r="BC157" s="5">
        <v>0.53400000000000003</v>
      </c>
      <c r="BD157" s="5">
        <v>0.13200000000000001</v>
      </c>
      <c r="BE157" s="5">
        <v>0</v>
      </c>
      <c r="BF157" s="5">
        <v>0.53400000000000003</v>
      </c>
      <c r="BG157" s="5">
        <v>0</v>
      </c>
      <c r="BH157" s="5">
        <v>1</v>
      </c>
      <c r="BI157" s="5">
        <v>0.56799999999999995</v>
      </c>
      <c r="BJ157" s="5">
        <v>0.13200000000000001</v>
      </c>
      <c r="BK157" s="5">
        <v>0</v>
      </c>
      <c r="BL157" s="5">
        <v>0.56799999999999995</v>
      </c>
      <c r="BM157" s="5">
        <v>0</v>
      </c>
      <c r="BN157" s="5">
        <v>1</v>
      </c>
      <c r="BO157" s="5">
        <v>0</v>
      </c>
      <c r="BP157" s="5">
        <v>0</v>
      </c>
      <c r="BQ157" s="5">
        <v>0.378</v>
      </c>
      <c r="BR157" s="5">
        <v>0</v>
      </c>
      <c r="BS157" s="5">
        <v>1</v>
      </c>
      <c r="BT157" s="5">
        <v>0</v>
      </c>
      <c r="BU157" s="5">
        <v>0</v>
      </c>
      <c r="BV157" s="5">
        <v>0.42499999999999999</v>
      </c>
      <c r="BW157" s="5">
        <v>0</v>
      </c>
      <c r="BX157" s="5">
        <v>0.83299999999999996</v>
      </c>
      <c r="BY157" s="5">
        <v>13.646000000000001</v>
      </c>
      <c r="BZ157" s="5">
        <v>0</v>
      </c>
      <c r="CA157" s="5">
        <v>13.646000000000001</v>
      </c>
      <c r="CB157" s="5">
        <v>0</v>
      </c>
      <c r="CC157" s="5">
        <v>82.587999999999994</v>
      </c>
      <c r="CD157" s="5">
        <v>7.95</v>
      </c>
      <c r="CE157" s="5">
        <v>0</v>
      </c>
      <c r="CF157" s="5">
        <v>82.587999999999994</v>
      </c>
      <c r="CG157" s="5">
        <v>0</v>
      </c>
      <c r="CH157" s="5">
        <v>1</v>
      </c>
      <c r="CI157" s="5">
        <v>0</v>
      </c>
      <c r="CJ157" s="5">
        <v>0</v>
      </c>
      <c r="CK157" s="5">
        <v>0</v>
      </c>
      <c r="CL157" s="5">
        <v>0</v>
      </c>
      <c r="CM157" s="5">
        <v>0</v>
      </c>
      <c r="CN157" s="5">
        <v>0</v>
      </c>
      <c r="CO157" s="5">
        <v>0</v>
      </c>
      <c r="CP157" s="5">
        <v>0</v>
      </c>
      <c r="CQ157" s="5">
        <v>1.387</v>
      </c>
      <c r="CR157" s="5">
        <v>0</v>
      </c>
      <c r="CS157" s="5">
        <v>5.5289999999999999</v>
      </c>
      <c r="CT157" s="5">
        <v>4.2510000000000003</v>
      </c>
      <c r="CU157" s="5">
        <v>10.122999999999999</v>
      </c>
    </row>
    <row r="158" spans="1:99" x14ac:dyDescent="0.25">
      <c r="A158" s="5" t="s">
        <v>2464</v>
      </c>
      <c r="B158" s="5" t="s">
        <v>1307</v>
      </c>
      <c r="C158" s="5" t="s">
        <v>1307</v>
      </c>
      <c r="D158" s="5" t="s">
        <v>1308</v>
      </c>
      <c r="E158" s="5">
        <v>2021</v>
      </c>
      <c r="F158" s="5">
        <v>0.19</v>
      </c>
      <c r="G158" s="5">
        <v>5.8970000000000002</v>
      </c>
      <c r="H158" s="5">
        <v>1.143</v>
      </c>
      <c r="I158" s="5">
        <v>0</v>
      </c>
      <c r="J158" s="5">
        <v>5.8970000000000002</v>
      </c>
      <c r="K158" s="5">
        <v>0</v>
      </c>
      <c r="L158" s="5">
        <v>1</v>
      </c>
      <c r="M158" s="5">
        <v>7.9640000000000004</v>
      </c>
      <c r="N158" s="5">
        <v>3.43</v>
      </c>
      <c r="O158" s="5">
        <v>0</v>
      </c>
      <c r="P158" s="5">
        <v>7.9640000000000004</v>
      </c>
      <c r="Q158" s="5">
        <v>0</v>
      </c>
      <c r="R158" s="5">
        <v>1</v>
      </c>
      <c r="S158" s="5">
        <v>11.613</v>
      </c>
      <c r="T158" s="5">
        <v>6.86</v>
      </c>
      <c r="U158" s="5">
        <v>0</v>
      </c>
      <c r="V158" s="5">
        <v>13.82</v>
      </c>
      <c r="W158" s="5">
        <v>0.19</v>
      </c>
      <c r="X158" s="5">
        <v>1</v>
      </c>
      <c r="Y158" s="5">
        <v>5.9189999999999996</v>
      </c>
      <c r="Z158" s="5">
        <v>0.8</v>
      </c>
      <c r="AA158" s="5">
        <v>0</v>
      </c>
      <c r="AB158" s="5">
        <v>5.9189999999999996</v>
      </c>
      <c r="AC158" s="5">
        <v>0</v>
      </c>
      <c r="AD158" s="5">
        <v>1</v>
      </c>
      <c r="AE158" s="5">
        <v>7.0620000000000003</v>
      </c>
      <c r="AF158" s="5">
        <v>1.651</v>
      </c>
      <c r="AG158" s="5">
        <v>0</v>
      </c>
      <c r="AH158" s="5">
        <v>7.0620000000000003</v>
      </c>
      <c r="AI158" s="5">
        <v>0</v>
      </c>
      <c r="AJ158" s="5">
        <v>1</v>
      </c>
      <c r="AK158" s="5">
        <v>13.922000000000001</v>
      </c>
      <c r="AL158" s="5">
        <v>7.415</v>
      </c>
      <c r="AM158" s="5">
        <v>0</v>
      </c>
      <c r="AN158" s="5">
        <v>16.568000000000001</v>
      </c>
      <c r="AO158" s="5">
        <v>0.19</v>
      </c>
      <c r="AP158" s="5">
        <v>1</v>
      </c>
      <c r="AQ158" s="5">
        <v>0.61899999999999999</v>
      </c>
      <c r="AR158" s="5">
        <v>0.114</v>
      </c>
      <c r="AS158" s="5">
        <v>0.69199999999999995</v>
      </c>
      <c r="AT158" s="5">
        <v>1.56</v>
      </c>
      <c r="AU158" s="5">
        <v>0.19</v>
      </c>
      <c r="AV158" s="5">
        <v>1</v>
      </c>
      <c r="AW158" s="5">
        <v>0.59899999999999998</v>
      </c>
      <c r="AX158" s="5">
        <v>0.114</v>
      </c>
      <c r="AY158" s="5">
        <v>0.69599999999999995</v>
      </c>
      <c r="AZ158" s="5">
        <v>1.542</v>
      </c>
      <c r="BA158" s="5">
        <v>0.19</v>
      </c>
      <c r="BB158" s="5">
        <v>1</v>
      </c>
      <c r="BC158" s="5">
        <v>0.439</v>
      </c>
      <c r="BD158" s="5">
        <v>0.114</v>
      </c>
      <c r="BE158" s="5">
        <v>-5.1999999999999998E-2</v>
      </c>
      <c r="BF158" s="5">
        <v>0.46</v>
      </c>
      <c r="BG158" s="5">
        <v>0.19</v>
      </c>
      <c r="BH158" s="5">
        <v>0</v>
      </c>
      <c r="BI158" s="5">
        <v>0.505</v>
      </c>
      <c r="BJ158" s="5">
        <v>0.114</v>
      </c>
      <c r="BK158" s="5">
        <v>0.47299999999999998</v>
      </c>
      <c r="BL158" s="5">
        <v>1.163</v>
      </c>
      <c r="BM158" s="5">
        <v>0.19</v>
      </c>
      <c r="BN158" s="5">
        <v>1</v>
      </c>
      <c r="BO158" s="5">
        <v>0</v>
      </c>
      <c r="BP158" s="5">
        <v>0</v>
      </c>
      <c r="BQ158" s="5">
        <v>8.2000000000000003E-2</v>
      </c>
      <c r="BR158" s="5">
        <v>0</v>
      </c>
      <c r="BS158" s="5">
        <v>1</v>
      </c>
      <c r="BT158" s="5">
        <v>0</v>
      </c>
      <c r="BU158" s="5">
        <v>0</v>
      </c>
      <c r="BV158" s="5">
        <v>0.152</v>
      </c>
      <c r="BW158" s="5">
        <v>0.19</v>
      </c>
      <c r="BX158" s="5">
        <v>1</v>
      </c>
      <c r="BY158" s="5">
        <v>11.787000000000001</v>
      </c>
      <c r="BZ158" s="5">
        <v>0</v>
      </c>
      <c r="CA158" s="5">
        <v>11.787000000000001</v>
      </c>
      <c r="CB158" s="5">
        <v>0</v>
      </c>
      <c r="CC158" s="5">
        <v>78.125</v>
      </c>
      <c r="CD158" s="5">
        <v>7.95</v>
      </c>
      <c r="CE158" s="5">
        <v>0</v>
      </c>
      <c r="CF158" s="5">
        <v>92.968999999999994</v>
      </c>
      <c r="CG158" s="5">
        <v>0.19</v>
      </c>
      <c r="CH158" s="5">
        <v>1</v>
      </c>
      <c r="CI158" s="5">
        <v>0</v>
      </c>
      <c r="CJ158" s="5">
        <v>0</v>
      </c>
      <c r="CK158" s="5">
        <v>0</v>
      </c>
      <c r="CL158" s="5">
        <v>0</v>
      </c>
      <c r="CM158" s="5">
        <v>0</v>
      </c>
      <c r="CN158" s="5">
        <v>0</v>
      </c>
      <c r="CO158" s="5">
        <v>0</v>
      </c>
      <c r="CP158" s="5">
        <v>0</v>
      </c>
      <c r="CQ158" s="5">
        <v>1.198</v>
      </c>
      <c r="CR158" s="5">
        <v>0</v>
      </c>
      <c r="CS158" s="5">
        <v>4.7759999999999998</v>
      </c>
      <c r="CT158" s="5">
        <v>4.7530000000000001</v>
      </c>
      <c r="CU158" s="5">
        <v>15.162000000000001</v>
      </c>
    </row>
    <row r="159" spans="1:99" x14ac:dyDescent="0.25">
      <c r="A159" s="5" t="s">
        <v>2465</v>
      </c>
      <c r="B159" s="5" t="s">
        <v>1307</v>
      </c>
      <c r="C159" s="5" t="s">
        <v>1307</v>
      </c>
      <c r="D159" s="5" t="s">
        <v>1308</v>
      </c>
      <c r="E159" s="5">
        <v>2022</v>
      </c>
      <c r="F159" s="5">
        <v>0.19</v>
      </c>
      <c r="G159" s="5">
        <v>11.72</v>
      </c>
      <c r="H159" s="5">
        <v>1.2350000000000001</v>
      </c>
      <c r="I159" s="5">
        <v>0</v>
      </c>
      <c r="J159" s="5">
        <v>11.72</v>
      </c>
      <c r="K159" s="5">
        <v>0</v>
      </c>
      <c r="L159" s="5">
        <v>1</v>
      </c>
      <c r="M159" s="5">
        <v>9.7829999999999995</v>
      </c>
      <c r="N159" s="5">
        <v>3.7040000000000002</v>
      </c>
      <c r="O159" s="5">
        <v>0</v>
      </c>
      <c r="P159" s="5">
        <v>9.7829999999999995</v>
      </c>
      <c r="Q159" s="5">
        <v>0</v>
      </c>
      <c r="R159" s="5">
        <v>1</v>
      </c>
      <c r="S159" s="5">
        <v>17.893000000000001</v>
      </c>
      <c r="T159" s="5">
        <v>7.4080000000000004</v>
      </c>
      <c r="U159" s="5">
        <v>0.252</v>
      </c>
      <c r="V159" s="5">
        <v>21.292999999999999</v>
      </c>
      <c r="W159" s="5">
        <v>0.19</v>
      </c>
      <c r="X159" s="5">
        <v>1</v>
      </c>
      <c r="Y159" s="5">
        <v>6.3920000000000003</v>
      </c>
      <c r="Z159" s="5">
        <v>0.86399999999999999</v>
      </c>
      <c r="AA159" s="5">
        <v>0</v>
      </c>
      <c r="AB159" s="5">
        <v>6.3920000000000003</v>
      </c>
      <c r="AC159" s="5">
        <v>0</v>
      </c>
      <c r="AD159" s="5">
        <v>1</v>
      </c>
      <c r="AE159" s="5">
        <v>7.6269999999999998</v>
      </c>
      <c r="AF159" s="5">
        <v>1.7829999999999999</v>
      </c>
      <c r="AG159" s="5">
        <v>0</v>
      </c>
      <c r="AH159" s="5">
        <v>7.6269999999999998</v>
      </c>
      <c r="AI159" s="5">
        <v>0</v>
      </c>
      <c r="AJ159" s="5">
        <v>1</v>
      </c>
      <c r="AK159" s="5">
        <v>15.035</v>
      </c>
      <c r="AL159" s="5">
        <v>8.0079999999999991</v>
      </c>
      <c r="AM159" s="5">
        <v>0.21099999999999999</v>
      </c>
      <c r="AN159" s="5">
        <v>17.891999999999999</v>
      </c>
      <c r="AO159" s="5">
        <v>0.19</v>
      </c>
      <c r="AP159" s="5">
        <v>1</v>
      </c>
      <c r="AQ159" s="5">
        <v>0.86099999999999999</v>
      </c>
      <c r="AR159" s="5">
        <v>0.123</v>
      </c>
      <c r="AS159" s="5">
        <v>0.30399999999999999</v>
      </c>
      <c r="AT159" s="5">
        <v>1.387</v>
      </c>
      <c r="AU159" s="5">
        <v>0.19</v>
      </c>
      <c r="AV159" s="5">
        <v>1</v>
      </c>
      <c r="AW159" s="5">
        <v>0.98599999999999999</v>
      </c>
      <c r="AX159" s="5">
        <v>0.123</v>
      </c>
      <c r="AY159" s="5">
        <v>0.16600000000000001</v>
      </c>
      <c r="AZ159" s="5">
        <v>1.371</v>
      </c>
      <c r="BA159" s="5">
        <v>0.19</v>
      </c>
      <c r="BB159" s="5">
        <v>1</v>
      </c>
      <c r="BC159" s="5">
        <v>0.59799999999999998</v>
      </c>
      <c r="BD159" s="5">
        <v>0.123</v>
      </c>
      <c r="BE159" s="5">
        <v>-0.253</v>
      </c>
      <c r="BF159" s="5">
        <v>0.41</v>
      </c>
      <c r="BG159" s="5">
        <v>0.19</v>
      </c>
      <c r="BH159" s="5">
        <v>0</v>
      </c>
      <c r="BI159" s="5">
        <v>0.61199999999999999</v>
      </c>
      <c r="BJ159" s="5">
        <v>0.123</v>
      </c>
      <c r="BK159" s="5">
        <v>0.25700000000000001</v>
      </c>
      <c r="BL159" s="5">
        <v>1.034</v>
      </c>
      <c r="BM159" s="5">
        <v>0.19</v>
      </c>
      <c r="BN159" s="5">
        <v>1</v>
      </c>
      <c r="BO159" s="5">
        <v>0</v>
      </c>
      <c r="BP159" s="5">
        <v>0</v>
      </c>
      <c r="BQ159" s="5">
        <v>7.2999999999999995E-2</v>
      </c>
      <c r="BR159" s="5">
        <v>0</v>
      </c>
      <c r="BS159" s="5">
        <v>1</v>
      </c>
      <c r="BT159" s="5">
        <v>0</v>
      </c>
      <c r="BU159" s="5">
        <v>0</v>
      </c>
      <c r="BV159" s="5">
        <v>0.13500000000000001</v>
      </c>
      <c r="BW159" s="5">
        <v>0.19</v>
      </c>
      <c r="BX159" s="5">
        <v>1</v>
      </c>
      <c r="BY159" s="5">
        <v>12.728999999999999</v>
      </c>
      <c r="BZ159" s="5">
        <v>0</v>
      </c>
      <c r="CA159" s="5">
        <v>12.728999999999999</v>
      </c>
      <c r="CB159" s="5">
        <v>0</v>
      </c>
      <c r="CC159" s="5">
        <v>97.9</v>
      </c>
      <c r="CD159" s="5">
        <v>7.95</v>
      </c>
      <c r="CE159" s="5">
        <v>1.377</v>
      </c>
      <c r="CF159" s="5">
        <v>116.501</v>
      </c>
      <c r="CG159" s="5">
        <v>0.19</v>
      </c>
      <c r="CH159" s="5">
        <v>1</v>
      </c>
      <c r="CI159" s="5">
        <v>0</v>
      </c>
      <c r="CJ159" s="5">
        <v>0</v>
      </c>
      <c r="CK159" s="5">
        <v>0</v>
      </c>
      <c r="CL159" s="5">
        <v>0</v>
      </c>
      <c r="CM159" s="5">
        <v>0</v>
      </c>
      <c r="CN159" s="5">
        <v>0</v>
      </c>
      <c r="CO159" s="5">
        <v>0</v>
      </c>
      <c r="CP159" s="5">
        <v>0</v>
      </c>
      <c r="CQ159" s="5">
        <v>1.294</v>
      </c>
      <c r="CR159" s="5">
        <v>0</v>
      </c>
      <c r="CS159" s="5">
        <v>5.1580000000000004</v>
      </c>
      <c r="CT159" s="5">
        <v>10.484999999999999</v>
      </c>
      <c r="CU159" s="5">
        <v>31.326000000000001</v>
      </c>
    </row>
    <row r="160" spans="1:99" x14ac:dyDescent="0.25">
      <c r="A160" s="5" t="s">
        <v>2466</v>
      </c>
      <c r="B160" s="5" t="s">
        <v>1307</v>
      </c>
      <c r="C160" s="5" t="s">
        <v>1307</v>
      </c>
      <c r="D160" s="5" t="s">
        <v>1308</v>
      </c>
      <c r="E160" s="5">
        <v>2023</v>
      </c>
      <c r="F160" s="5">
        <v>0.19</v>
      </c>
      <c r="G160" s="5">
        <v>6.1470000000000002</v>
      </c>
      <c r="H160" s="5">
        <v>1.286</v>
      </c>
      <c r="I160" s="5">
        <v>0</v>
      </c>
      <c r="J160" s="5">
        <v>6.1470000000000002</v>
      </c>
      <c r="K160" s="5">
        <v>0</v>
      </c>
      <c r="L160" s="5">
        <v>1</v>
      </c>
      <c r="M160" s="5">
        <v>7.8860000000000001</v>
      </c>
      <c r="N160" s="5">
        <v>3.8570000000000002</v>
      </c>
      <c r="O160" s="5">
        <v>0</v>
      </c>
      <c r="P160" s="5">
        <v>7.8860000000000001</v>
      </c>
      <c r="Q160" s="5">
        <v>0</v>
      </c>
      <c r="R160" s="5">
        <v>1</v>
      </c>
      <c r="S160" s="5">
        <v>12.574999999999999</v>
      </c>
      <c r="T160" s="5">
        <v>7.7140000000000004</v>
      </c>
      <c r="U160" s="5">
        <v>0.26500000000000001</v>
      </c>
      <c r="V160" s="5">
        <v>14.964</v>
      </c>
      <c r="W160" s="5">
        <v>0.19</v>
      </c>
      <c r="X160" s="5">
        <v>1</v>
      </c>
      <c r="Y160" s="5">
        <v>6.6559999999999997</v>
      </c>
      <c r="Z160" s="5">
        <v>0.9</v>
      </c>
      <c r="AA160" s="5">
        <v>0</v>
      </c>
      <c r="AB160" s="5">
        <v>6.6559999999999997</v>
      </c>
      <c r="AC160" s="5">
        <v>0</v>
      </c>
      <c r="AD160" s="5">
        <v>1</v>
      </c>
      <c r="AE160" s="5">
        <v>7.9420000000000002</v>
      </c>
      <c r="AF160" s="5">
        <v>1.857</v>
      </c>
      <c r="AG160" s="5">
        <v>0</v>
      </c>
      <c r="AH160" s="5">
        <v>7.9420000000000002</v>
      </c>
      <c r="AI160" s="5">
        <v>0</v>
      </c>
      <c r="AJ160" s="5">
        <v>1</v>
      </c>
      <c r="AK160" s="5">
        <v>15.656000000000001</v>
      </c>
      <c r="AL160" s="5">
        <v>8.3379999999999992</v>
      </c>
      <c r="AM160" s="5">
        <v>0.32900000000000001</v>
      </c>
      <c r="AN160" s="5">
        <v>18.63</v>
      </c>
      <c r="AO160" s="5">
        <v>0.19</v>
      </c>
      <c r="AP160" s="5">
        <v>1</v>
      </c>
      <c r="AQ160" s="5">
        <v>0.76</v>
      </c>
      <c r="AR160" s="5">
        <v>0.129</v>
      </c>
      <c r="AS160" s="5">
        <v>0.90200000000000002</v>
      </c>
      <c r="AT160" s="5">
        <v>1.978</v>
      </c>
      <c r="AU160" s="5">
        <v>0.19</v>
      </c>
      <c r="AV160" s="5">
        <v>1</v>
      </c>
      <c r="AW160" s="5">
        <v>0.81100000000000005</v>
      </c>
      <c r="AX160" s="5">
        <v>0.129</v>
      </c>
      <c r="AY160" s="5">
        <v>1.1279999999999999</v>
      </c>
      <c r="AZ160" s="5">
        <v>2.3079999999999998</v>
      </c>
      <c r="BA160" s="5">
        <v>0.19</v>
      </c>
      <c r="BB160" s="5">
        <v>1</v>
      </c>
      <c r="BC160" s="5">
        <v>0.53500000000000003</v>
      </c>
      <c r="BD160" s="5">
        <v>0.129</v>
      </c>
      <c r="BE160" s="5">
        <v>-0.184</v>
      </c>
      <c r="BF160" s="5">
        <v>0.41799999999999998</v>
      </c>
      <c r="BG160" s="5">
        <v>0.19</v>
      </c>
      <c r="BH160" s="5">
        <v>0</v>
      </c>
      <c r="BI160" s="5">
        <v>0.57899999999999996</v>
      </c>
      <c r="BJ160" s="5">
        <v>0.129</v>
      </c>
      <c r="BK160" s="5">
        <v>0.80600000000000005</v>
      </c>
      <c r="BL160" s="5">
        <v>1.649</v>
      </c>
      <c r="BM160" s="5">
        <v>0.19</v>
      </c>
      <c r="BN160" s="5">
        <v>1</v>
      </c>
      <c r="BO160" s="5">
        <v>0</v>
      </c>
      <c r="BP160" s="5">
        <v>0</v>
      </c>
      <c r="BQ160" s="5">
        <v>7.4999999999999997E-2</v>
      </c>
      <c r="BR160" s="5">
        <v>0</v>
      </c>
      <c r="BS160" s="5">
        <v>1</v>
      </c>
      <c r="BT160" s="5">
        <v>0</v>
      </c>
      <c r="BU160" s="5">
        <v>0</v>
      </c>
      <c r="BV160" s="5">
        <v>0.13900000000000001</v>
      </c>
      <c r="BW160" s="5">
        <v>0.19</v>
      </c>
      <c r="BX160" s="5">
        <v>1</v>
      </c>
      <c r="BY160" s="5">
        <v>13.254</v>
      </c>
      <c r="BZ160" s="5">
        <v>0</v>
      </c>
      <c r="CA160" s="5">
        <v>13.254</v>
      </c>
      <c r="CB160" s="5">
        <v>0</v>
      </c>
      <c r="CC160" s="5">
        <v>83.248000000000005</v>
      </c>
      <c r="CD160" s="5">
        <v>7.95</v>
      </c>
      <c r="CE160" s="5">
        <v>1.7509999999999999</v>
      </c>
      <c r="CF160" s="5">
        <v>99.064999999999998</v>
      </c>
      <c r="CG160" s="5">
        <v>0.19</v>
      </c>
      <c r="CH160" s="5">
        <v>1</v>
      </c>
      <c r="CI160" s="5">
        <v>0</v>
      </c>
      <c r="CJ160" s="5">
        <v>0</v>
      </c>
      <c r="CK160" s="5">
        <v>0</v>
      </c>
      <c r="CL160" s="5">
        <v>0</v>
      </c>
      <c r="CM160" s="5">
        <v>0</v>
      </c>
      <c r="CN160" s="5">
        <v>0</v>
      </c>
      <c r="CO160" s="5">
        <v>0</v>
      </c>
      <c r="CP160" s="5">
        <v>0</v>
      </c>
      <c r="CQ160" s="5">
        <v>1.3480000000000001</v>
      </c>
      <c r="CR160" s="5">
        <v>0</v>
      </c>
      <c r="CS160" s="5">
        <v>5.37</v>
      </c>
      <c r="CT160" s="5">
        <v>4.8609999999999998</v>
      </c>
      <c r="CU160" s="5">
        <v>11.622</v>
      </c>
    </row>
    <row r="161" spans="1:99" x14ac:dyDescent="0.25">
      <c r="A161" s="5" t="s">
        <v>2467</v>
      </c>
      <c r="B161" s="5" t="s">
        <v>1307</v>
      </c>
      <c r="C161" s="5" t="s">
        <v>1307</v>
      </c>
      <c r="D161" s="5" t="s">
        <v>1308</v>
      </c>
      <c r="E161" s="5">
        <v>2024</v>
      </c>
      <c r="F161" s="5">
        <v>0.19</v>
      </c>
      <c r="G161" s="5">
        <v>5.5750000000000002</v>
      </c>
      <c r="H161" s="5">
        <v>1.3240000000000001</v>
      </c>
      <c r="I161" s="5">
        <v>0</v>
      </c>
      <c r="J161" s="5">
        <v>5.5750000000000002</v>
      </c>
      <c r="K161" s="5">
        <v>0</v>
      </c>
      <c r="L161" s="5">
        <v>1</v>
      </c>
      <c r="M161" s="5">
        <v>7.1239999999999997</v>
      </c>
      <c r="N161" s="5">
        <v>3.9710000000000001</v>
      </c>
      <c r="O161" s="5">
        <v>0</v>
      </c>
      <c r="P161" s="5">
        <v>7.1239999999999997</v>
      </c>
      <c r="Q161" s="5">
        <v>0</v>
      </c>
      <c r="R161" s="5">
        <v>1</v>
      </c>
      <c r="S161" s="5">
        <v>12.193</v>
      </c>
      <c r="T161" s="5">
        <v>7.9420000000000002</v>
      </c>
      <c r="U161" s="5">
        <v>0.316</v>
      </c>
      <c r="V161" s="5">
        <v>14.509</v>
      </c>
      <c r="W161" s="5">
        <v>0.19</v>
      </c>
      <c r="X161" s="5">
        <v>1</v>
      </c>
      <c r="Y161" s="5">
        <v>6.8529999999999998</v>
      </c>
      <c r="Z161" s="5">
        <v>0.92600000000000005</v>
      </c>
      <c r="AA161" s="5">
        <v>0</v>
      </c>
      <c r="AB161" s="5">
        <v>6.8529999999999998</v>
      </c>
      <c r="AC161" s="5">
        <v>0</v>
      </c>
      <c r="AD161" s="5">
        <v>1</v>
      </c>
      <c r="AE161" s="5">
        <v>8.1760000000000002</v>
      </c>
      <c r="AF161" s="5">
        <v>1.9119999999999999</v>
      </c>
      <c r="AG161" s="5">
        <v>0</v>
      </c>
      <c r="AH161" s="5">
        <v>8.1760000000000002</v>
      </c>
      <c r="AI161" s="5">
        <v>0</v>
      </c>
      <c r="AJ161" s="5">
        <v>1</v>
      </c>
      <c r="AK161" s="5">
        <v>16.117999999999999</v>
      </c>
      <c r="AL161" s="5">
        <v>8.5839999999999996</v>
      </c>
      <c r="AM161" s="5">
        <v>0.41699999999999998</v>
      </c>
      <c r="AN161" s="5">
        <v>19.18</v>
      </c>
      <c r="AO161" s="5">
        <v>0.19</v>
      </c>
      <c r="AP161" s="5">
        <v>1</v>
      </c>
      <c r="AQ161" s="5">
        <v>0.72399999999999998</v>
      </c>
      <c r="AR161" s="5">
        <v>0.13200000000000001</v>
      </c>
      <c r="AS161" s="5">
        <v>0.8</v>
      </c>
      <c r="AT161" s="5">
        <v>1.8140000000000001</v>
      </c>
      <c r="AU161" s="5">
        <v>0.19</v>
      </c>
      <c r="AV161" s="5">
        <v>1</v>
      </c>
      <c r="AW161" s="5">
        <v>0.75</v>
      </c>
      <c r="AX161" s="5">
        <v>0.13200000000000001</v>
      </c>
      <c r="AY161" s="5">
        <v>1.121</v>
      </c>
      <c r="AZ161" s="5">
        <v>2.226</v>
      </c>
      <c r="BA161" s="5">
        <v>0.19</v>
      </c>
      <c r="BB161" s="5">
        <v>1</v>
      </c>
      <c r="BC161" s="5">
        <v>0.51300000000000001</v>
      </c>
      <c r="BD161" s="5">
        <v>0.13200000000000001</v>
      </c>
      <c r="BE161" s="5">
        <v>-0.14199999999999999</v>
      </c>
      <c r="BF161" s="5">
        <v>0.43</v>
      </c>
      <c r="BG161" s="5">
        <v>0.19</v>
      </c>
      <c r="BH161" s="5">
        <v>0</v>
      </c>
      <c r="BI161" s="5">
        <v>0.59099999999999997</v>
      </c>
      <c r="BJ161" s="5">
        <v>0.13200000000000001</v>
      </c>
      <c r="BK161" s="5">
        <v>0.58699999999999997</v>
      </c>
      <c r="BL161" s="5">
        <v>1.4019999999999999</v>
      </c>
      <c r="BM161" s="5">
        <v>0.19</v>
      </c>
      <c r="BN161" s="5">
        <v>1</v>
      </c>
      <c r="BO161" s="5">
        <v>0</v>
      </c>
      <c r="BP161" s="5">
        <v>0</v>
      </c>
      <c r="BQ161" s="5">
        <v>7.6999999999999999E-2</v>
      </c>
      <c r="BR161" s="5">
        <v>0</v>
      </c>
      <c r="BS161" s="5">
        <v>1</v>
      </c>
      <c r="BT161" s="5">
        <v>0</v>
      </c>
      <c r="BU161" s="5">
        <v>0</v>
      </c>
      <c r="BV161" s="5">
        <v>0.14299999999999999</v>
      </c>
      <c r="BW161" s="5">
        <v>0.19</v>
      </c>
      <c r="BX161" s="5">
        <v>1</v>
      </c>
      <c r="BY161" s="5">
        <v>13.646000000000001</v>
      </c>
      <c r="BZ161" s="5">
        <v>0</v>
      </c>
      <c r="CA161" s="5">
        <v>13.646000000000001</v>
      </c>
      <c r="CB161" s="5">
        <v>0</v>
      </c>
      <c r="CC161" s="5">
        <v>82.587999999999994</v>
      </c>
      <c r="CD161" s="5">
        <v>7.95</v>
      </c>
      <c r="CE161" s="5">
        <v>2.137</v>
      </c>
      <c r="CF161" s="5">
        <v>98.28</v>
      </c>
      <c r="CG161" s="5">
        <v>0.19</v>
      </c>
      <c r="CH161" s="5">
        <v>1</v>
      </c>
      <c r="CI161" s="5">
        <v>0</v>
      </c>
      <c r="CJ161" s="5">
        <v>0</v>
      </c>
      <c r="CK161" s="5">
        <v>0</v>
      </c>
      <c r="CL161" s="5">
        <v>0</v>
      </c>
      <c r="CM161" s="5">
        <v>0</v>
      </c>
      <c r="CN161" s="5">
        <v>0</v>
      </c>
      <c r="CO161" s="5">
        <v>0</v>
      </c>
      <c r="CP161" s="5">
        <v>0</v>
      </c>
      <c r="CQ161" s="5">
        <v>1.387</v>
      </c>
      <c r="CR161" s="5">
        <v>0</v>
      </c>
      <c r="CS161" s="5">
        <v>5.5289999999999999</v>
      </c>
      <c r="CT161" s="5">
        <v>4.2510000000000003</v>
      </c>
      <c r="CU161" s="5">
        <v>10.167999999999999</v>
      </c>
    </row>
    <row r="162" spans="1:99" x14ac:dyDescent="0.25">
      <c r="A162" s="5" t="s">
        <v>2468</v>
      </c>
      <c r="B162" s="5" t="s">
        <v>1779</v>
      </c>
      <c r="C162" s="5" t="s">
        <v>1779</v>
      </c>
      <c r="D162" s="5" t="s">
        <v>1780</v>
      </c>
      <c r="E162" s="5">
        <v>2021</v>
      </c>
      <c r="F162" s="5">
        <v>0.18</v>
      </c>
      <c r="G162" s="5">
        <v>5.8970000000000002</v>
      </c>
      <c r="H162" s="5">
        <v>1.143</v>
      </c>
      <c r="I162" s="5">
        <v>0</v>
      </c>
      <c r="J162" s="5">
        <v>5.8970000000000002</v>
      </c>
      <c r="K162" s="5">
        <v>0</v>
      </c>
      <c r="L162" s="5">
        <v>1</v>
      </c>
      <c r="M162" s="5">
        <v>7.9640000000000004</v>
      </c>
      <c r="N162" s="5">
        <v>3.43</v>
      </c>
      <c r="O162" s="5">
        <v>0</v>
      </c>
      <c r="P162" s="5">
        <v>7.9640000000000004</v>
      </c>
      <c r="Q162" s="5">
        <v>0</v>
      </c>
      <c r="R162" s="5">
        <v>1</v>
      </c>
      <c r="S162" s="5">
        <v>11.613</v>
      </c>
      <c r="T162" s="5">
        <v>6.86</v>
      </c>
      <c r="U162" s="5">
        <v>0</v>
      </c>
      <c r="V162" s="5">
        <v>13.704000000000001</v>
      </c>
      <c r="W162" s="5">
        <v>0.18</v>
      </c>
      <c r="X162" s="5">
        <v>1</v>
      </c>
      <c r="Y162" s="5">
        <v>16.305</v>
      </c>
      <c r="Z162" s="5">
        <v>2.2040000000000002</v>
      </c>
      <c r="AA162" s="5">
        <v>0</v>
      </c>
      <c r="AB162" s="5">
        <v>16.305</v>
      </c>
      <c r="AC162" s="5">
        <v>0</v>
      </c>
      <c r="AD162" s="5">
        <v>1</v>
      </c>
      <c r="AE162" s="5">
        <v>17.449000000000002</v>
      </c>
      <c r="AF162" s="5">
        <v>4.08</v>
      </c>
      <c r="AG162" s="5">
        <v>0</v>
      </c>
      <c r="AH162" s="5">
        <v>17.449000000000002</v>
      </c>
      <c r="AI162" s="5">
        <v>0</v>
      </c>
      <c r="AJ162" s="5">
        <v>1</v>
      </c>
      <c r="AK162" s="5">
        <v>24.309000000000001</v>
      </c>
      <c r="AL162" s="5">
        <v>12.946999999999999</v>
      </c>
      <c r="AM162" s="5">
        <v>0</v>
      </c>
      <c r="AN162" s="5">
        <v>28.684000000000001</v>
      </c>
      <c r="AO162" s="5">
        <v>0.18</v>
      </c>
      <c r="AP162" s="5">
        <v>1</v>
      </c>
      <c r="AQ162" s="5">
        <v>0.71399999999999997</v>
      </c>
      <c r="AR162" s="5">
        <v>0.13100000000000001</v>
      </c>
      <c r="AS162" s="5">
        <v>0.193</v>
      </c>
      <c r="AT162" s="5">
        <v>0.90700000000000003</v>
      </c>
      <c r="AU162" s="5">
        <v>0</v>
      </c>
      <c r="AV162" s="5">
        <v>1</v>
      </c>
      <c r="AW162" s="5">
        <v>0.71099999999999997</v>
      </c>
      <c r="AX162" s="5">
        <v>0.13700000000000001</v>
      </c>
      <c r="AY162" s="5">
        <v>0.28399999999999997</v>
      </c>
      <c r="AZ162" s="5">
        <v>0.995</v>
      </c>
      <c r="BA162" s="5">
        <v>0</v>
      </c>
      <c r="BB162" s="5">
        <v>1</v>
      </c>
      <c r="BC162" s="5">
        <v>0.439</v>
      </c>
      <c r="BD162" s="5">
        <v>0.114</v>
      </c>
      <c r="BE162" s="5">
        <v>-0.16300000000000001</v>
      </c>
      <c r="BF162" s="5">
        <v>0.32600000000000001</v>
      </c>
      <c r="BG162" s="5">
        <v>0</v>
      </c>
      <c r="BH162" s="5">
        <v>0</v>
      </c>
      <c r="BI162" s="5">
        <v>0.72899999999999998</v>
      </c>
      <c r="BJ162" s="5">
        <v>0.161</v>
      </c>
      <c r="BK162" s="5">
        <v>0.16900000000000001</v>
      </c>
      <c r="BL162" s="5">
        <v>0.89800000000000002</v>
      </c>
      <c r="BM162" s="5">
        <v>0</v>
      </c>
      <c r="BN162" s="5">
        <v>1</v>
      </c>
      <c r="BO162" s="5">
        <v>0</v>
      </c>
      <c r="BP162" s="5">
        <v>-0.17899999999999999</v>
      </c>
      <c r="BQ162" s="5">
        <v>0.17799999999999999</v>
      </c>
      <c r="BR162" s="5">
        <v>0</v>
      </c>
      <c r="BS162" s="5">
        <v>1</v>
      </c>
      <c r="BT162" s="5">
        <v>0</v>
      </c>
      <c r="BU162" s="5">
        <v>-0.33700000000000002</v>
      </c>
      <c r="BV162" s="5">
        <v>0.2</v>
      </c>
      <c r="BW162" s="5">
        <v>0</v>
      </c>
      <c r="BX162" s="5">
        <v>0.83299999999999996</v>
      </c>
      <c r="BY162" s="5">
        <v>11.787000000000001</v>
      </c>
      <c r="BZ162" s="5">
        <v>0</v>
      </c>
      <c r="CA162" s="5">
        <v>11.787000000000001</v>
      </c>
      <c r="CB162" s="5">
        <v>0</v>
      </c>
      <c r="CC162" s="5">
        <v>78.125</v>
      </c>
      <c r="CD162" s="5">
        <v>7.95</v>
      </c>
      <c r="CE162" s="5">
        <v>13.798999999999999</v>
      </c>
      <c r="CF162" s="5">
        <v>91.924000000000007</v>
      </c>
      <c r="CG162" s="5">
        <v>0</v>
      </c>
      <c r="CH162" s="5">
        <v>1</v>
      </c>
      <c r="CI162" s="5">
        <v>0</v>
      </c>
      <c r="CJ162" s="5">
        <v>0</v>
      </c>
      <c r="CK162" s="5">
        <v>0</v>
      </c>
      <c r="CL162" s="5">
        <v>0</v>
      </c>
      <c r="CM162" s="5">
        <v>0</v>
      </c>
      <c r="CN162" s="5">
        <v>0</v>
      </c>
      <c r="CO162" s="5">
        <v>0</v>
      </c>
      <c r="CP162" s="5">
        <v>0</v>
      </c>
      <c r="CQ162" s="5">
        <v>1.198</v>
      </c>
      <c r="CR162" s="5">
        <v>0</v>
      </c>
      <c r="CS162" s="5">
        <v>4.7759999999999998</v>
      </c>
      <c r="CT162" s="5">
        <v>4.7530000000000001</v>
      </c>
      <c r="CU162" s="5">
        <v>15.162000000000001</v>
      </c>
    </row>
    <row r="163" spans="1:99" x14ac:dyDescent="0.25">
      <c r="A163" s="5" t="s">
        <v>2469</v>
      </c>
      <c r="B163" s="5" t="s">
        <v>1779</v>
      </c>
      <c r="C163" s="5" t="s">
        <v>1779</v>
      </c>
      <c r="D163" s="5" t="s">
        <v>1780</v>
      </c>
      <c r="E163" s="5">
        <v>2022</v>
      </c>
      <c r="F163" s="5">
        <v>0.18</v>
      </c>
      <c r="G163" s="5">
        <v>11.72</v>
      </c>
      <c r="H163" s="5">
        <v>1.2350000000000001</v>
      </c>
      <c r="I163" s="5">
        <v>0</v>
      </c>
      <c r="J163" s="5">
        <v>11.72</v>
      </c>
      <c r="K163" s="5">
        <v>0</v>
      </c>
      <c r="L163" s="5">
        <v>1</v>
      </c>
      <c r="M163" s="5">
        <v>9.7829999999999995</v>
      </c>
      <c r="N163" s="5">
        <v>3.7040000000000002</v>
      </c>
      <c r="O163" s="5">
        <v>0</v>
      </c>
      <c r="P163" s="5">
        <v>9.7829999999999995</v>
      </c>
      <c r="Q163" s="5">
        <v>0</v>
      </c>
      <c r="R163" s="5">
        <v>1</v>
      </c>
      <c r="S163" s="5">
        <v>17.893000000000001</v>
      </c>
      <c r="T163" s="5">
        <v>7.4080000000000004</v>
      </c>
      <c r="U163" s="5">
        <v>0.23799999999999999</v>
      </c>
      <c r="V163" s="5">
        <v>21.114000000000001</v>
      </c>
      <c r="W163" s="5">
        <v>0.18</v>
      </c>
      <c r="X163" s="5">
        <v>1</v>
      </c>
      <c r="Y163" s="5">
        <v>32.56</v>
      </c>
      <c r="Z163" s="5">
        <v>4.4009999999999998</v>
      </c>
      <c r="AA163" s="5">
        <v>0</v>
      </c>
      <c r="AB163" s="5">
        <v>32.56</v>
      </c>
      <c r="AC163" s="5">
        <v>0</v>
      </c>
      <c r="AD163" s="5">
        <v>1</v>
      </c>
      <c r="AE163" s="5">
        <v>33.795000000000002</v>
      </c>
      <c r="AF163" s="5">
        <v>7.9020000000000001</v>
      </c>
      <c r="AG163" s="5">
        <v>0</v>
      </c>
      <c r="AH163" s="5">
        <v>33.795000000000002</v>
      </c>
      <c r="AI163" s="5">
        <v>0</v>
      </c>
      <c r="AJ163" s="5">
        <v>1</v>
      </c>
      <c r="AK163" s="5">
        <v>41.203000000000003</v>
      </c>
      <c r="AL163" s="5">
        <v>21.945</v>
      </c>
      <c r="AM163" s="5">
        <v>0.54900000000000004</v>
      </c>
      <c r="AN163" s="5">
        <v>48.62</v>
      </c>
      <c r="AO163" s="5">
        <v>0.18</v>
      </c>
      <c r="AP163" s="5">
        <v>1</v>
      </c>
      <c r="AQ163" s="5">
        <v>0.61599999999999999</v>
      </c>
      <c r="AR163" s="5">
        <v>8.7999999999999995E-2</v>
      </c>
      <c r="AS163" s="5">
        <v>0.184</v>
      </c>
      <c r="AT163" s="5">
        <v>0.79900000000000004</v>
      </c>
      <c r="AU163" s="5">
        <v>0</v>
      </c>
      <c r="AV163" s="5">
        <v>1</v>
      </c>
      <c r="AW163" s="5">
        <v>0.61199999999999999</v>
      </c>
      <c r="AX163" s="5">
        <v>0.08</v>
      </c>
      <c r="AY163" s="5">
        <v>0.27300000000000002</v>
      </c>
      <c r="AZ163" s="5">
        <v>0.88500000000000001</v>
      </c>
      <c r="BA163" s="5">
        <v>0</v>
      </c>
      <c r="BB163" s="5">
        <v>1</v>
      </c>
      <c r="BC163" s="5">
        <v>0.59799999999999998</v>
      </c>
      <c r="BD163" s="5">
        <v>0.123</v>
      </c>
      <c r="BE163" s="5">
        <v>-0.34799999999999998</v>
      </c>
      <c r="BF163" s="5">
        <v>0.29399999999999998</v>
      </c>
      <c r="BG163" s="5">
        <v>0</v>
      </c>
      <c r="BH163" s="5">
        <v>0</v>
      </c>
      <c r="BI163" s="5">
        <v>0.753</v>
      </c>
      <c r="BJ163" s="5">
        <v>0.14699999999999999</v>
      </c>
      <c r="BK163" s="5">
        <v>0.182</v>
      </c>
      <c r="BL163" s="5">
        <v>0.93500000000000005</v>
      </c>
      <c r="BM163" s="5">
        <v>0</v>
      </c>
      <c r="BN163" s="5">
        <v>1</v>
      </c>
      <c r="BO163" s="5">
        <v>0</v>
      </c>
      <c r="BP163" s="5">
        <v>-0.19400000000000001</v>
      </c>
      <c r="BQ163" s="5">
        <v>0.192</v>
      </c>
      <c r="BR163" s="5">
        <v>0</v>
      </c>
      <c r="BS163" s="5">
        <v>1</v>
      </c>
      <c r="BT163" s="5">
        <v>0</v>
      </c>
      <c r="BU163" s="5">
        <v>-0.33300000000000002</v>
      </c>
      <c r="BV163" s="5">
        <v>0.183</v>
      </c>
      <c r="BW163" s="5">
        <v>0</v>
      </c>
      <c r="BX163" s="5">
        <v>0.83299999999999996</v>
      </c>
      <c r="BY163" s="5">
        <v>12.728999999999999</v>
      </c>
      <c r="BZ163" s="5">
        <v>0</v>
      </c>
      <c r="CA163" s="5">
        <v>12.728999999999999</v>
      </c>
      <c r="CB163" s="5">
        <v>0</v>
      </c>
      <c r="CC163" s="5">
        <v>97.9</v>
      </c>
      <c r="CD163" s="5">
        <v>7.95</v>
      </c>
      <c r="CE163" s="5">
        <v>3.1739999999999999</v>
      </c>
      <c r="CF163" s="5">
        <v>101.074</v>
      </c>
      <c r="CG163" s="5">
        <v>0</v>
      </c>
      <c r="CH163" s="5">
        <v>1</v>
      </c>
      <c r="CI163" s="5">
        <v>0</v>
      </c>
      <c r="CJ163" s="5">
        <v>0</v>
      </c>
      <c r="CK163" s="5">
        <v>0</v>
      </c>
      <c r="CL163" s="5">
        <v>0</v>
      </c>
      <c r="CM163" s="5">
        <v>0</v>
      </c>
      <c r="CN163" s="5">
        <v>0</v>
      </c>
      <c r="CO163" s="5">
        <v>0</v>
      </c>
      <c r="CP163" s="5">
        <v>0</v>
      </c>
      <c r="CQ163" s="5">
        <v>1.294</v>
      </c>
      <c r="CR163" s="5">
        <v>0</v>
      </c>
      <c r="CS163" s="5">
        <v>5.1580000000000004</v>
      </c>
      <c r="CT163" s="5">
        <v>10.484999999999999</v>
      </c>
      <c r="CU163" s="5">
        <v>31.326000000000001</v>
      </c>
    </row>
    <row r="164" spans="1:99" x14ac:dyDescent="0.25">
      <c r="A164" s="5" t="s">
        <v>2470</v>
      </c>
      <c r="B164" s="5" t="s">
        <v>1779</v>
      </c>
      <c r="C164" s="5" t="s">
        <v>1779</v>
      </c>
      <c r="D164" s="5" t="s">
        <v>1780</v>
      </c>
      <c r="E164" s="5">
        <v>2023</v>
      </c>
      <c r="F164" s="5">
        <v>0.18</v>
      </c>
      <c r="G164" s="5">
        <v>6.1470000000000002</v>
      </c>
      <c r="H164" s="5">
        <v>1.286</v>
      </c>
      <c r="I164" s="5">
        <v>0</v>
      </c>
      <c r="J164" s="5">
        <v>6.1470000000000002</v>
      </c>
      <c r="K164" s="5">
        <v>0</v>
      </c>
      <c r="L164" s="5">
        <v>1</v>
      </c>
      <c r="M164" s="5">
        <v>7.8860000000000001</v>
      </c>
      <c r="N164" s="5">
        <v>3.8570000000000002</v>
      </c>
      <c r="O164" s="5">
        <v>0</v>
      </c>
      <c r="P164" s="5">
        <v>7.8860000000000001</v>
      </c>
      <c r="Q164" s="5">
        <v>0</v>
      </c>
      <c r="R164" s="5">
        <v>1</v>
      </c>
      <c r="S164" s="5">
        <v>12.574999999999999</v>
      </c>
      <c r="T164" s="5">
        <v>7.7140000000000004</v>
      </c>
      <c r="U164" s="5">
        <v>0.251</v>
      </c>
      <c r="V164" s="5">
        <v>14.839</v>
      </c>
      <c r="W164" s="5">
        <v>0.18</v>
      </c>
      <c r="X164" s="5">
        <v>1</v>
      </c>
      <c r="Y164" s="5">
        <v>12.907999999999999</v>
      </c>
      <c r="Z164" s="5">
        <v>1.7450000000000001</v>
      </c>
      <c r="AA164" s="5">
        <v>0</v>
      </c>
      <c r="AB164" s="5">
        <v>12.907999999999999</v>
      </c>
      <c r="AC164" s="5">
        <v>0</v>
      </c>
      <c r="AD164" s="5">
        <v>1</v>
      </c>
      <c r="AE164" s="5">
        <v>14.194000000000001</v>
      </c>
      <c r="AF164" s="5">
        <v>3.319</v>
      </c>
      <c r="AG164" s="5">
        <v>0</v>
      </c>
      <c r="AH164" s="5">
        <v>14.194000000000001</v>
      </c>
      <c r="AI164" s="5">
        <v>0</v>
      </c>
      <c r="AJ164" s="5">
        <v>1</v>
      </c>
      <c r="AK164" s="5">
        <v>21.908000000000001</v>
      </c>
      <c r="AL164" s="5">
        <v>11.667999999999999</v>
      </c>
      <c r="AM164" s="5">
        <v>0.437</v>
      </c>
      <c r="AN164" s="5">
        <v>25.850999999999999</v>
      </c>
      <c r="AO164" s="5">
        <v>0.18</v>
      </c>
      <c r="AP164" s="5">
        <v>1</v>
      </c>
      <c r="AQ164" s="5">
        <v>0.65</v>
      </c>
      <c r="AR164" s="5">
        <v>0.11</v>
      </c>
      <c r="AS164" s="5">
        <v>0.20399999999999999</v>
      </c>
      <c r="AT164" s="5">
        <v>0.85399999999999998</v>
      </c>
      <c r="AU164" s="5">
        <v>0</v>
      </c>
      <c r="AV164" s="5">
        <v>1</v>
      </c>
      <c r="AW164" s="5">
        <v>0.78400000000000003</v>
      </c>
      <c r="AX164" s="5">
        <v>0.13400000000000001</v>
      </c>
      <c r="AY164" s="5">
        <v>0.37</v>
      </c>
      <c r="AZ164" s="5">
        <v>1.1539999999999999</v>
      </c>
      <c r="BA164" s="5">
        <v>0</v>
      </c>
      <c r="BB164" s="5">
        <v>1</v>
      </c>
      <c r="BC164" s="5">
        <v>0.53500000000000003</v>
      </c>
      <c r="BD164" s="5">
        <v>0.129</v>
      </c>
      <c r="BE164" s="5">
        <v>-0.28199999999999997</v>
      </c>
      <c r="BF164" s="5">
        <v>0.29799999999999999</v>
      </c>
      <c r="BG164" s="5">
        <v>0</v>
      </c>
      <c r="BH164" s="5">
        <v>0</v>
      </c>
      <c r="BI164" s="5">
        <v>0.76700000000000002</v>
      </c>
      <c r="BJ164" s="5">
        <v>0.16700000000000001</v>
      </c>
      <c r="BK164" s="5">
        <v>0.19</v>
      </c>
      <c r="BL164" s="5">
        <v>0.95599999999999996</v>
      </c>
      <c r="BM164" s="5">
        <v>0</v>
      </c>
      <c r="BN164" s="5">
        <v>1</v>
      </c>
      <c r="BO164" s="5">
        <v>0</v>
      </c>
      <c r="BP164" s="5">
        <v>-0.20200000000000001</v>
      </c>
      <c r="BQ164" s="5">
        <v>0.2</v>
      </c>
      <c r="BR164" s="5">
        <v>0</v>
      </c>
      <c r="BS164" s="5">
        <v>1</v>
      </c>
      <c r="BT164" s="5">
        <v>0</v>
      </c>
      <c r="BU164" s="5">
        <v>-0.35399999999999998</v>
      </c>
      <c r="BV164" s="5">
        <v>0.187</v>
      </c>
      <c r="BW164" s="5">
        <v>0</v>
      </c>
      <c r="BX164" s="5">
        <v>0.83299999999999996</v>
      </c>
      <c r="BY164" s="5">
        <v>13.254</v>
      </c>
      <c r="BZ164" s="5">
        <v>0</v>
      </c>
      <c r="CA164" s="5">
        <v>13.254</v>
      </c>
      <c r="CB164" s="5">
        <v>0</v>
      </c>
      <c r="CC164" s="5">
        <v>83.248000000000005</v>
      </c>
      <c r="CD164" s="5">
        <v>7.95</v>
      </c>
      <c r="CE164" s="5">
        <v>19.507000000000001</v>
      </c>
      <c r="CF164" s="5">
        <v>102.755</v>
      </c>
      <c r="CG164" s="5">
        <v>0</v>
      </c>
      <c r="CH164" s="5">
        <v>1</v>
      </c>
      <c r="CI164" s="5">
        <v>0</v>
      </c>
      <c r="CJ164" s="5">
        <v>0</v>
      </c>
      <c r="CK164" s="5">
        <v>0</v>
      </c>
      <c r="CL164" s="5">
        <v>0</v>
      </c>
      <c r="CM164" s="5">
        <v>0</v>
      </c>
      <c r="CN164" s="5">
        <v>0</v>
      </c>
      <c r="CO164" s="5">
        <v>0</v>
      </c>
      <c r="CP164" s="5">
        <v>0</v>
      </c>
      <c r="CQ164" s="5">
        <v>1.3480000000000001</v>
      </c>
      <c r="CR164" s="5">
        <v>0</v>
      </c>
      <c r="CS164" s="5">
        <v>5.37</v>
      </c>
      <c r="CT164" s="5">
        <v>4.8609999999999998</v>
      </c>
      <c r="CU164" s="5">
        <v>11.622</v>
      </c>
    </row>
    <row r="165" spans="1:99" x14ac:dyDescent="0.25">
      <c r="A165" s="5" t="s">
        <v>2471</v>
      </c>
      <c r="B165" s="5" t="s">
        <v>1779</v>
      </c>
      <c r="C165" s="5" t="s">
        <v>1779</v>
      </c>
      <c r="D165" s="5" t="s">
        <v>1780</v>
      </c>
      <c r="E165" s="5">
        <v>2024</v>
      </c>
      <c r="F165" s="5">
        <v>0.18</v>
      </c>
      <c r="G165" s="5">
        <v>5.5750000000000002</v>
      </c>
      <c r="H165" s="5">
        <v>1.3240000000000001</v>
      </c>
      <c r="I165" s="5">
        <v>0</v>
      </c>
      <c r="J165" s="5">
        <v>5.5750000000000002</v>
      </c>
      <c r="K165" s="5">
        <v>0</v>
      </c>
      <c r="L165" s="5">
        <v>1</v>
      </c>
      <c r="M165" s="5">
        <v>7.1239999999999997</v>
      </c>
      <c r="N165" s="5">
        <v>3.9710000000000001</v>
      </c>
      <c r="O165" s="5">
        <v>0</v>
      </c>
      <c r="P165" s="5">
        <v>7.1239999999999997</v>
      </c>
      <c r="Q165" s="5">
        <v>0</v>
      </c>
      <c r="R165" s="5">
        <v>1</v>
      </c>
      <c r="S165" s="5">
        <v>12.193</v>
      </c>
      <c r="T165" s="5">
        <v>7.9420000000000002</v>
      </c>
      <c r="U165" s="5">
        <v>0.29899999999999999</v>
      </c>
      <c r="V165" s="5">
        <v>14.388</v>
      </c>
      <c r="W165" s="5">
        <v>0.18</v>
      </c>
      <c r="X165" s="5">
        <v>1</v>
      </c>
      <c r="Y165" s="5">
        <v>11.492000000000001</v>
      </c>
      <c r="Z165" s="5">
        <v>1.5529999999999999</v>
      </c>
      <c r="AA165" s="5">
        <v>0</v>
      </c>
      <c r="AB165" s="5">
        <v>11.492000000000001</v>
      </c>
      <c r="AC165" s="5">
        <v>0</v>
      </c>
      <c r="AD165" s="5">
        <v>1</v>
      </c>
      <c r="AE165" s="5">
        <v>12.815</v>
      </c>
      <c r="AF165" s="5">
        <v>2.9969999999999999</v>
      </c>
      <c r="AG165" s="5">
        <v>0</v>
      </c>
      <c r="AH165" s="5">
        <v>12.815</v>
      </c>
      <c r="AI165" s="5">
        <v>0</v>
      </c>
      <c r="AJ165" s="5">
        <v>1</v>
      </c>
      <c r="AK165" s="5">
        <v>20.757000000000001</v>
      </c>
      <c r="AL165" s="5">
        <v>11.055</v>
      </c>
      <c r="AM165" s="5">
        <v>0.50900000000000001</v>
      </c>
      <c r="AN165" s="5">
        <v>24.492999999999999</v>
      </c>
      <c r="AO165" s="5">
        <v>0.18</v>
      </c>
      <c r="AP165" s="5">
        <v>1</v>
      </c>
      <c r="AQ165" s="5">
        <v>0.66</v>
      </c>
      <c r="AR165" s="5">
        <v>0.12</v>
      </c>
      <c r="AS165" s="5">
        <v>0.495</v>
      </c>
      <c r="AT165" s="5">
        <v>1.1539999999999999</v>
      </c>
      <c r="AU165" s="5">
        <v>0</v>
      </c>
      <c r="AV165" s="5">
        <v>1</v>
      </c>
      <c r="AW165" s="5">
        <v>0.79600000000000004</v>
      </c>
      <c r="AX165" s="5">
        <v>0.14599999999999999</v>
      </c>
      <c r="AY165" s="5">
        <v>0.52400000000000002</v>
      </c>
      <c r="AZ165" s="5">
        <v>1.319</v>
      </c>
      <c r="BA165" s="5">
        <v>0</v>
      </c>
      <c r="BB165" s="5">
        <v>1</v>
      </c>
      <c r="BC165" s="5">
        <v>0.51300000000000001</v>
      </c>
      <c r="BD165" s="5">
        <v>0.13200000000000001</v>
      </c>
      <c r="BE165" s="5">
        <v>-0.26</v>
      </c>
      <c r="BF165" s="5">
        <v>0.29799999999999999</v>
      </c>
      <c r="BG165" s="5">
        <v>0</v>
      </c>
      <c r="BH165" s="5">
        <v>0</v>
      </c>
      <c r="BI165" s="5">
        <v>0.79200000000000004</v>
      </c>
      <c r="BJ165" s="5">
        <v>0.17399999999999999</v>
      </c>
      <c r="BK165" s="5">
        <v>0.16500000000000001</v>
      </c>
      <c r="BL165" s="5">
        <v>0.95699999999999996</v>
      </c>
      <c r="BM165" s="5">
        <v>0</v>
      </c>
      <c r="BN165" s="5">
        <v>1</v>
      </c>
      <c r="BO165" s="5">
        <v>0</v>
      </c>
      <c r="BP165" s="5">
        <v>-0.20799999999999999</v>
      </c>
      <c r="BQ165" s="5">
        <v>0.20599999999999999</v>
      </c>
      <c r="BR165" s="5">
        <v>0</v>
      </c>
      <c r="BS165" s="5">
        <v>1</v>
      </c>
      <c r="BT165" s="5">
        <v>0</v>
      </c>
      <c r="BU165" s="5">
        <v>-0.27400000000000002</v>
      </c>
      <c r="BV165" s="5">
        <v>0.14000000000000001</v>
      </c>
      <c r="BW165" s="5">
        <v>0</v>
      </c>
      <c r="BX165" s="5">
        <v>0.83299999999999996</v>
      </c>
      <c r="BY165" s="5">
        <v>13.646000000000001</v>
      </c>
      <c r="BZ165" s="5">
        <v>0</v>
      </c>
      <c r="CA165" s="5">
        <v>13.646000000000001</v>
      </c>
      <c r="CB165" s="5">
        <v>0</v>
      </c>
      <c r="CC165" s="5">
        <v>82.587999999999994</v>
      </c>
      <c r="CD165" s="5">
        <v>7.95</v>
      </c>
      <c r="CE165" s="5">
        <v>20.204999999999998</v>
      </c>
      <c r="CF165" s="5">
        <v>102.79300000000001</v>
      </c>
      <c r="CG165" s="5">
        <v>0</v>
      </c>
      <c r="CH165" s="5">
        <v>1</v>
      </c>
      <c r="CI165" s="5">
        <v>0</v>
      </c>
      <c r="CJ165" s="5">
        <v>0</v>
      </c>
      <c r="CK165" s="5">
        <v>0</v>
      </c>
      <c r="CL165" s="5">
        <v>0</v>
      </c>
      <c r="CM165" s="5">
        <v>0</v>
      </c>
      <c r="CN165" s="5">
        <v>0</v>
      </c>
      <c r="CO165" s="5">
        <v>0</v>
      </c>
      <c r="CP165" s="5">
        <v>0</v>
      </c>
      <c r="CQ165" s="5">
        <v>1.387</v>
      </c>
      <c r="CR165" s="5">
        <v>0</v>
      </c>
      <c r="CS165" s="5">
        <v>5.5289999999999999</v>
      </c>
      <c r="CT165" s="5">
        <v>4.2510000000000003</v>
      </c>
      <c r="CU165" s="5">
        <v>10.167999999999999</v>
      </c>
    </row>
    <row r="166" spans="1:99" x14ac:dyDescent="0.25">
      <c r="A166" s="5" t="s">
        <v>2472</v>
      </c>
      <c r="B166" s="5" t="s">
        <v>1316</v>
      </c>
      <c r="C166" s="5" t="s">
        <v>1316</v>
      </c>
      <c r="D166" s="5" t="s">
        <v>1317</v>
      </c>
      <c r="E166" s="5">
        <v>2021</v>
      </c>
      <c r="F166" s="5">
        <v>0</v>
      </c>
      <c r="G166" s="5">
        <v>5.5529999999999999</v>
      </c>
      <c r="H166" s="5">
        <v>1.143</v>
      </c>
      <c r="I166" s="5">
        <v>0</v>
      </c>
      <c r="J166" s="5">
        <v>5.5529999999999999</v>
      </c>
      <c r="K166" s="5">
        <v>0</v>
      </c>
      <c r="L166" s="5">
        <v>1</v>
      </c>
      <c r="M166" s="5">
        <v>7.9640000000000004</v>
      </c>
      <c r="N166" s="5">
        <v>3.43</v>
      </c>
      <c r="O166" s="5">
        <v>0</v>
      </c>
      <c r="P166" s="5">
        <v>7.9640000000000004</v>
      </c>
      <c r="Q166" s="5">
        <v>0</v>
      </c>
      <c r="R166" s="5">
        <v>1</v>
      </c>
      <c r="S166" s="5">
        <v>11.27</v>
      </c>
      <c r="T166" s="5">
        <v>6.86</v>
      </c>
      <c r="U166" s="5">
        <v>0</v>
      </c>
      <c r="V166" s="5">
        <v>11.27</v>
      </c>
      <c r="W166" s="5">
        <v>0</v>
      </c>
      <c r="X166" s="5">
        <v>1</v>
      </c>
      <c r="Y166" s="5">
        <v>16.305</v>
      </c>
      <c r="Z166" s="5">
        <v>2.2040000000000002</v>
      </c>
      <c r="AA166" s="5">
        <v>0</v>
      </c>
      <c r="AB166" s="5">
        <v>16.305</v>
      </c>
      <c r="AC166" s="5">
        <v>0</v>
      </c>
      <c r="AD166" s="5">
        <v>1</v>
      </c>
      <c r="AE166" s="5">
        <v>17.449000000000002</v>
      </c>
      <c r="AF166" s="5">
        <v>4.08</v>
      </c>
      <c r="AG166" s="5">
        <v>0</v>
      </c>
      <c r="AH166" s="5">
        <v>17.449000000000002</v>
      </c>
      <c r="AI166" s="5">
        <v>0</v>
      </c>
      <c r="AJ166" s="5">
        <v>1</v>
      </c>
      <c r="AK166" s="5">
        <v>24.309000000000001</v>
      </c>
      <c r="AL166" s="5">
        <v>12.946999999999999</v>
      </c>
      <c r="AM166" s="5">
        <v>0</v>
      </c>
      <c r="AN166" s="5">
        <v>24.309000000000001</v>
      </c>
      <c r="AO166" s="5">
        <v>0</v>
      </c>
      <c r="AP166" s="5">
        <v>1</v>
      </c>
      <c r="AQ166" s="5">
        <v>0.61899999999999999</v>
      </c>
      <c r="AR166" s="5">
        <v>0.114</v>
      </c>
      <c r="AS166" s="5">
        <v>0</v>
      </c>
      <c r="AT166" s="5">
        <v>0.61899999999999999</v>
      </c>
      <c r="AU166" s="5">
        <v>0</v>
      </c>
      <c r="AV166" s="5">
        <v>1</v>
      </c>
      <c r="AW166" s="5">
        <v>0.59899999999999998</v>
      </c>
      <c r="AX166" s="5">
        <v>0.114</v>
      </c>
      <c r="AY166" s="5">
        <v>0</v>
      </c>
      <c r="AZ166" s="5">
        <v>0.59899999999999998</v>
      </c>
      <c r="BA166" s="5">
        <v>0</v>
      </c>
      <c r="BB166" s="5">
        <v>1</v>
      </c>
      <c r="BC166" s="5">
        <v>0.439</v>
      </c>
      <c r="BD166" s="5">
        <v>0.114</v>
      </c>
      <c r="BE166" s="5">
        <v>0</v>
      </c>
      <c r="BF166" s="5">
        <v>0.439</v>
      </c>
      <c r="BG166" s="5">
        <v>0</v>
      </c>
      <c r="BH166" s="5">
        <v>1</v>
      </c>
      <c r="BI166" s="5">
        <v>0.505</v>
      </c>
      <c r="BJ166" s="5">
        <v>0.114</v>
      </c>
      <c r="BK166" s="5">
        <v>0</v>
      </c>
      <c r="BL166" s="5">
        <v>0.505</v>
      </c>
      <c r="BM166" s="5">
        <v>0</v>
      </c>
      <c r="BN166" s="5">
        <v>1</v>
      </c>
      <c r="BO166" s="5">
        <v>0</v>
      </c>
      <c r="BP166" s="5">
        <v>0</v>
      </c>
      <c r="BQ166" s="5">
        <v>0</v>
      </c>
      <c r="BR166" s="5">
        <v>0</v>
      </c>
      <c r="BS166" s="5">
        <v>1</v>
      </c>
      <c r="BT166" s="5">
        <v>0</v>
      </c>
      <c r="BU166" s="5">
        <v>0</v>
      </c>
      <c r="BV166" s="5">
        <v>0</v>
      </c>
      <c r="BW166" s="5">
        <v>0</v>
      </c>
      <c r="BX166" s="5">
        <v>1</v>
      </c>
      <c r="BY166" s="5">
        <v>11.787000000000001</v>
      </c>
      <c r="BZ166" s="5">
        <v>0</v>
      </c>
      <c r="CA166" s="5">
        <v>11.787000000000001</v>
      </c>
      <c r="CB166" s="5">
        <v>0</v>
      </c>
      <c r="CC166" s="5">
        <v>78.125</v>
      </c>
      <c r="CD166" s="5">
        <v>7.95</v>
      </c>
      <c r="CE166" s="5">
        <v>0</v>
      </c>
      <c r="CF166" s="5">
        <v>78.125</v>
      </c>
      <c r="CG166" s="5">
        <v>0</v>
      </c>
      <c r="CH166" s="5">
        <v>1</v>
      </c>
      <c r="CI166" s="5">
        <v>0</v>
      </c>
      <c r="CJ166" s="5">
        <v>0</v>
      </c>
      <c r="CK166" s="5">
        <v>0</v>
      </c>
      <c r="CL166" s="5">
        <v>0</v>
      </c>
      <c r="CM166" s="5">
        <v>0</v>
      </c>
      <c r="CN166" s="5">
        <v>0</v>
      </c>
      <c r="CO166" s="5">
        <v>0</v>
      </c>
      <c r="CP166" s="5">
        <v>0</v>
      </c>
      <c r="CQ166" s="5">
        <v>1.198</v>
      </c>
      <c r="CR166" s="5">
        <v>0</v>
      </c>
      <c r="CS166" s="5">
        <v>4.7759999999999998</v>
      </c>
      <c r="CT166" s="5">
        <v>4.41</v>
      </c>
      <c r="CU166" s="5">
        <v>15.162000000000001</v>
      </c>
    </row>
    <row r="167" spans="1:99" x14ac:dyDescent="0.25">
      <c r="A167" s="5" t="s">
        <v>2473</v>
      </c>
      <c r="B167" s="5" t="s">
        <v>1316</v>
      </c>
      <c r="C167" s="5" t="s">
        <v>1316</v>
      </c>
      <c r="D167" s="5" t="s">
        <v>1317</v>
      </c>
      <c r="E167" s="5">
        <v>2022</v>
      </c>
      <c r="F167" s="5">
        <v>0</v>
      </c>
      <c r="G167" s="5">
        <v>7.077</v>
      </c>
      <c r="H167" s="5">
        <v>1.2350000000000001</v>
      </c>
      <c r="I167" s="5">
        <v>0</v>
      </c>
      <c r="J167" s="5">
        <v>7.077</v>
      </c>
      <c r="K167" s="5">
        <v>0</v>
      </c>
      <c r="L167" s="5">
        <v>1</v>
      </c>
      <c r="M167" s="5">
        <v>9.7829999999999995</v>
      </c>
      <c r="N167" s="5">
        <v>3.7040000000000002</v>
      </c>
      <c r="O167" s="5">
        <v>0</v>
      </c>
      <c r="P167" s="5">
        <v>9.7829999999999995</v>
      </c>
      <c r="Q167" s="5">
        <v>0</v>
      </c>
      <c r="R167" s="5">
        <v>1</v>
      </c>
      <c r="S167" s="5">
        <v>13.25</v>
      </c>
      <c r="T167" s="5">
        <v>7.4080000000000004</v>
      </c>
      <c r="U167" s="5">
        <v>0</v>
      </c>
      <c r="V167" s="5">
        <v>13.25</v>
      </c>
      <c r="W167" s="5">
        <v>0</v>
      </c>
      <c r="X167" s="5">
        <v>1</v>
      </c>
      <c r="Y167" s="5">
        <v>32.56</v>
      </c>
      <c r="Z167" s="5">
        <v>4.4009999999999998</v>
      </c>
      <c r="AA167" s="5">
        <v>0</v>
      </c>
      <c r="AB167" s="5">
        <v>32.56</v>
      </c>
      <c r="AC167" s="5">
        <v>0</v>
      </c>
      <c r="AD167" s="5">
        <v>1</v>
      </c>
      <c r="AE167" s="5">
        <v>33.795000000000002</v>
      </c>
      <c r="AF167" s="5">
        <v>7.9020000000000001</v>
      </c>
      <c r="AG167" s="5">
        <v>0</v>
      </c>
      <c r="AH167" s="5">
        <v>33.795000000000002</v>
      </c>
      <c r="AI167" s="5">
        <v>0</v>
      </c>
      <c r="AJ167" s="5">
        <v>1</v>
      </c>
      <c r="AK167" s="5">
        <v>41.203000000000003</v>
      </c>
      <c r="AL167" s="5">
        <v>21.945</v>
      </c>
      <c r="AM167" s="5">
        <v>0</v>
      </c>
      <c r="AN167" s="5">
        <v>41.203000000000003</v>
      </c>
      <c r="AO167" s="5">
        <v>0</v>
      </c>
      <c r="AP167" s="5">
        <v>1</v>
      </c>
      <c r="AQ167" s="5">
        <v>0.86099999999999999</v>
      </c>
      <c r="AR167" s="5">
        <v>0.123</v>
      </c>
      <c r="AS167" s="5">
        <v>0</v>
      </c>
      <c r="AT167" s="5">
        <v>0.86099999999999999</v>
      </c>
      <c r="AU167" s="5">
        <v>0</v>
      </c>
      <c r="AV167" s="5">
        <v>1</v>
      </c>
      <c r="AW167" s="5">
        <v>0.98599999999999999</v>
      </c>
      <c r="AX167" s="5">
        <v>0.123</v>
      </c>
      <c r="AY167" s="5">
        <v>0</v>
      </c>
      <c r="AZ167" s="5">
        <v>0.98599999999999999</v>
      </c>
      <c r="BA167" s="5">
        <v>0</v>
      </c>
      <c r="BB167" s="5">
        <v>1</v>
      </c>
      <c r="BC167" s="5">
        <v>0.59799999999999998</v>
      </c>
      <c r="BD167" s="5">
        <v>0.123</v>
      </c>
      <c r="BE167" s="5">
        <v>0</v>
      </c>
      <c r="BF167" s="5">
        <v>0.59799999999999998</v>
      </c>
      <c r="BG167" s="5">
        <v>0</v>
      </c>
      <c r="BH167" s="5">
        <v>1</v>
      </c>
      <c r="BI167" s="5">
        <v>0.61199999999999999</v>
      </c>
      <c r="BJ167" s="5">
        <v>0.123</v>
      </c>
      <c r="BK167" s="5">
        <v>0</v>
      </c>
      <c r="BL167" s="5">
        <v>0.61199999999999999</v>
      </c>
      <c r="BM167" s="5">
        <v>0</v>
      </c>
      <c r="BN167" s="5">
        <v>1</v>
      </c>
      <c r="BO167" s="5">
        <v>0</v>
      </c>
      <c r="BP167" s="5">
        <v>0</v>
      </c>
      <c r="BQ167" s="5">
        <v>0</v>
      </c>
      <c r="BR167" s="5">
        <v>0</v>
      </c>
      <c r="BS167" s="5">
        <v>1</v>
      </c>
      <c r="BT167" s="5">
        <v>0</v>
      </c>
      <c r="BU167" s="5">
        <v>0</v>
      </c>
      <c r="BV167" s="5">
        <v>0</v>
      </c>
      <c r="BW167" s="5">
        <v>0</v>
      </c>
      <c r="BX167" s="5">
        <v>1</v>
      </c>
      <c r="BY167" s="5">
        <v>12.728999999999999</v>
      </c>
      <c r="BZ167" s="5">
        <v>0</v>
      </c>
      <c r="CA167" s="5">
        <v>12.728999999999999</v>
      </c>
      <c r="CB167" s="5">
        <v>0</v>
      </c>
      <c r="CC167" s="5">
        <v>97.9</v>
      </c>
      <c r="CD167" s="5">
        <v>7.95</v>
      </c>
      <c r="CE167" s="5">
        <v>0</v>
      </c>
      <c r="CF167" s="5">
        <v>97.9</v>
      </c>
      <c r="CG167" s="5">
        <v>0</v>
      </c>
      <c r="CH167" s="5">
        <v>1</v>
      </c>
      <c r="CI167" s="5">
        <v>0</v>
      </c>
      <c r="CJ167" s="5">
        <v>0</v>
      </c>
      <c r="CK167" s="5">
        <v>0</v>
      </c>
      <c r="CL167" s="5">
        <v>0</v>
      </c>
      <c r="CM167" s="5">
        <v>0</v>
      </c>
      <c r="CN167" s="5">
        <v>0</v>
      </c>
      <c r="CO167" s="5">
        <v>0</v>
      </c>
      <c r="CP167" s="5">
        <v>0</v>
      </c>
      <c r="CQ167" s="5">
        <v>1.294</v>
      </c>
      <c r="CR167" s="5">
        <v>0</v>
      </c>
      <c r="CS167" s="5">
        <v>5.1580000000000004</v>
      </c>
      <c r="CT167" s="5">
        <v>5.8419999999999996</v>
      </c>
      <c r="CU167" s="5">
        <v>31.326000000000001</v>
      </c>
    </row>
    <row r="168" spans="1:99" x14ac:dyDescent="0.25">
      <c r="A168" s="5" t="s">
        <v>2474</v>
      </c>
      <c r="B168" s="5" t="s">
        <v>1316</v>
      </c>
      <c r="C168" s="5" t="s">
        <v>1316</v>
      </c>
      <c r="D168" s="5" t="s">
        <v>1317</v>
      </c>
      <c r="E168" s="5">
        <v>2023</v>
      </c>
      <c r="F168" s="5">
        <v>0</v>
      </c>
      <c r="G168" s="5">
        <v>4.7519999999999998</v>
      </c>
      <c r="H168" s="5">
        <v>1.286</v>
      </c>
      <c r="I168" s="5">
        <v>0</v>
      </c>
      <c r="J168" s="5">
        <v>4.7519999999999998</v>
      </c>
      <c r="K168" s="5">
        <v>0</v>
      </c>
      <c r="L168" s="5">
        <v>1</v>
      </c>
      <c r="M168" s="5">
        <v>7.8860000000000001</v>
      </c>
      <c r="N168" s="5">
        <v>3.8570000000000002</v>
      </c>
      <c r="O168" s="5">
        <v>0</v>
      </c>
      <c r="P168" s="5">
        <v>7.8860000000000001</v>
      </c>
      <c r="Q168" s="5">
        <v>0</v>
      </c>
      <c r="R168" s="5">
        <v>1</v>
      </c>
      <c r="S168" s="5">
        <v>11.18</v>
      </c>
      <c r="T168" s="5">
        <v>7.7140000000000004</v>
      </c>
      <c r="U168" s="5">
        <v>0</v>
      </c>
      <c r="V168" s="5">
        <v>11.18</v>
      </c>
      <c r="W168" s="5">
        <v>0</v>
      </c>
      <c r="X168" s="5">
        <v>1</v>
      </c>
      <c r="Y168" s="5">
        <v>12.907999999999999</v>
      </c>
      <c r="Z168" s="5">
        <v>1.7450000000000001</v>
      </c>
      <c r="AA168" s="5">
        <v>0</v>
      </c>
      <c r="AB168" s="5">
        <v>12.907999999999999</v>
      </c>
      <c r="AC168" s="5">
        <v>0</v>
      </c>
      <c r="AD168" s="5">
        <v>1</v>
      </c>
      <c r="AE168" s="5">
        <v>14.194000000000001</v>
      </c>
      <c r="AF168" s="5">
        <v>3.319</v>
      </c>
      <c r="AG168" s="5">
        <v>0</v>
      </c>
      <c r="AH168" s="5">
        <v>14.194000000000001</v>
      </c>
      <c r="AI168" s="5">
        <v>0</v>
      </c>
      <c r="AJ168" s="5">
        <v>1</v>
      </c>
      <c r="AK168" s="5">
        <v>21.908000000000001</v>
      </c>
      <c r="AL168" s="5">
        <v>11.667999999999999</v>
      </c>
      <c r="AM168" s="5">
        <v>0</v>
      </c>
      <c r="AN168" s="5">
        <v>21.908000000000001</v>
      </c>
      <c r="AO168" s="5">
        <v>0</v>
      </c>
      <c r="AP168" s="5">
        <v>1</v>
      </c>
      <c r="AQ168" s="5">
        <v>0.76</v>
      </c>
      <c r="AR168" s="5">
        <v>0.129</v>
      </c>
      <c r="AS168" s="5">
        <v>0</v>
      </c>
      <c r="AT168" s="5">
        <v>0.76</v>
      </c>
      <c r="AU168" s="5">
        <v>0</v>
      </c>
      <c r="AV168" s="5">
        <v>1</v>
      </c>
      <c r="AW168" s="5">
        <v>0.81100000000000005</v>
      </c>
      <c r="AX168" s="5">
        <v>0.129</v>
      </c>
      <c r="AY168" s="5">
        <v>0</v>
      </c>
      <c r="AZ168" s="5">
        <v>0.81100000000000005</v>
      </c>
      <c r="BA168" s="5">
        <v>0</v>
      </c>
      <c r="BB168" s="5">
        <v>1</v>
      </c>
      <c r="BC168" s="5">
        <v>0.53500000000000003</v>
      </c>
      <c r="BD168" s="5">
        <v>0.129</v>
      </c>
      <c r="BE168" s="5">
        <v>0</v>
      </c>
      <c r="BF168" s="5">
        <v>0.53500000000000003</v>
      </c>
      <c r="BG168" s="5">
        <v>0</v>
      </c>
      <c r="BH168" s="5">
        <v>1</v>
      </c>
      <c r="BI168" s="5">
        <v>0.57899999999999996</v>
      </c>
      <c r="BJ168" s="5">
        <v>0.129</v>
      </c>
      <c r="BK168" s="5">
        <v>0</v>
      </c>
      <c r="BL168" s="5">
        <v>0.57899999999999996</v>
      </c>
      <c r="BM168" s="5">
        <v>0</v>
      </c>
      <c r="BN168" s="5">
        <v>1</v>
      </c>
      <c r="BO168" s="5">
        <v>0</v>
      </c>
      <c r="BP168" s="5">
        <v>0</v>
      </c>
      <c r="BQ168" s="5">
        <v>0</v>
      </c>
      <c r="BR168" s="5">
        <v>0</v>
      </c>
      <c r="BS168" s="5">
        <v>1</v>
      </c>
      <c r="BT168" s="5">
        <v>0</v>
      </c>
      <c r="BU168" s="5">
        <v>0</v>
      </c>
      <c r="BV168" s="5">
        <v>0</v>
      </c>
      <c r="BW168" s="5">
        <v>0</v>
      </c>
      <c r="BX168" s="5">
        <v>1</v>
      </c>
      <c r="BY168" s="5">
        <v>13.254</v>
      </c>
      <c r="BZ168" s="5">
        <v>0</v>
      </c>
      <c r="CA168" s="5">
        <v>13.254</v>
      </c>
      <c r="CB168" s="5">
        <v>0</v>
      </c>
      <c r="CC168" s="5">
        <v>83.248000000000005</v>
      </c>
      <c r="CD168" s="5">
        <v>7.95</v>
      </c>
      <c r="CE168" s="5">
        <v>0</v>
      </c>
      <c r="CF168" s="5">
        <v>83.248000000000005</v>
      </c>
      <c r="CG168" s="5">
        <v>0</v>
      </c>
      <c r="CH168" s="5">
        <v>1</v>
      </c>
      <c r="CI168" s="5">
        <v>0</v>
      </c>
      <c r="CJ168" s="5">
        <v>0</v>
      </c>
      <c r="CK168" s="5">
        <v>0</v>
      </c>
      <c r="CL168" s="5">
        <v>0</v>
      </c>
      <c r="CM168" s="5">
        <v>0</v>
      </c>
      <c r="CN168" s="5">
        <v>0</v>
      </c>
      <c r="CO168" s="5">
        <v>0</v>
      </c>
      <c r="CP168" s="5">
        <v>0</v>
      </c>
      <c r="CQ168" s="5">
        <v>1.3480000000000001</v>
      </c>
      <c r="CR168" s="5">
        <v>0</v>
      </c>
      <c r="CS168" s="5">
        <v>5.37</v>
      </c>
      <c r="CT168" s="5">
        <v>3.4660000000000002</v>
      </c>
      <c r="CU168" s="5">
        <v>11.622</v>
      </c>
    </row>
    <row r="169" spans="1:99" x14ac:dyDescent="0.25">
      <c r="A169" s="5" t="s">
        <v>2475</v>
      </c>
      <c r="B169" s="5" t="s">
        <v>1316</v>
      </c>
      <c r="C169" s="5" t="s">
        <v>1316</v>
      </c>
      <c r="D169" s="5" t="s">
        <v>1317</v>
      </c>
      <c r="E169" s="5">
        <v>2024</v>
      </c>
      <c r="F169" s="5">
        <v>0</v>
      </c>
      <c r="G169" s="5">
        <v>4.351</v>
      </c>
      <c r="H169" s="5">
        <v>1.3240000000000001</v>
      </c>
      <c r="I169" s="5">
        <v>0</v>
      </c>
      <c r="J169" s="5">
        <v>4.351</v>
      </c>
      <c r="K169" s="5">
        <v>0</v>
      </c>
      <c r="L169" s="5">
        <v>1</v>
      </c>
      <c r="M169" s="5">
        <v>7.1239999999999997</v>
      </c>
      <c r="N169" s="5">
        <v>3.9710000000000001</v>
      </c>
      <c r="O169" s="5">
        <v>0</v>
      </c>
      <c r="P169" s="5">
        <v>7.1239999999999997</v>
      </c>
      <c r="Q169" s="5">
        <v>0</v>
      </c>
      <c r="R169" s="5">
        <v>1</v>
      </c>
      <c r="S169" s="5">
        <v>10.968999999999999</v>
      </c>
      <c r="T169" s="5">
        <v>7.9420000000000002</v>
      </c>
      <c r="U169" s="5">
        <v>0</v>
      </c>
      <c r="V169" s="5">
        <v>10.968999999999999</v>
      </c>
      <c r="W169" s="5">
        <v>0</v>
      </c>
      <c r="X169" s="5">
        <v>1</v>
      </c>
      <c r="Y169" s="5">
        <v>11.492000000000001</v>
      </c>
      <c r="Z169" s="5">
        <v>1.5529999999999999</v>
      </c>
      <c r="AA169" s="5">
        <v>0</v>
      </c>
      <c r="AB169" s="5">
        <v>11.492000000000001</v>
      </c>
      <c r="AC169" s="5">
        <v>0</v>
      </c>
      <c r="AD169" s="5">
        <v>1</v>
      </c>
      <c r="AE169" s="5">
        <v>12.815</v>
      </c>
      <c r="AF169" s="5">
        <v>2.9969999999999999</v>
      </c>
      <c r="AG169" s="5">
        <v>0</v>
      </c>
      <c r="AH169" s="5">
        <v>12.815</v>
      </c>
      <c r="AI169" s="5">
        <v>0</v>
      </c>
      <c r="AJ169" s="5">
        <v>1</v>
      </c>
      <c r="AK169" s="5">
        <v>20.757000000000001</v>
      </c>
      <c r="AL169" s="5">
        <v>11.055</v>
      </c>
      <c r="AM169" s="5">
        <v>0</v>
      </c>
      <c r="AN169" s="5">
        <v>20.757000000000001</v>
      </c>
      <c r="AO169" s="5">
        <v>0</v>
      </c>
      <c r="AP169" s="5">
        <v>1</v>
      </c>
      <c r="AQ169" s="5">
        <v>0.72399999999999998</v>
      </c>
      <c r="AR169" s="5">
        <v>0.13200000000000001</v>
      </c>
      <c r="AS169" s="5">
        <v>0</v>
      </c>
      <c r="AT169" s="5">
        <v>0.72399999999999998</v>
      </c>
      <c r="AU169" s="5">
        <v>0</v>
      </c>
      <c r="AV169" s="5">
        <v>1</v>
      </c>
      <c r="AW169" s="5">
        <v>0.75</v>
      </c>
      <c r="AX169" s="5">
        <v>0.13200000000000001</v>
      </c>
      <c r="AY169" s="5">
        <v>0</v>
      </c>
      <c r="AZ169" s="5">
        <v>0.75</v>
      </c>
      <c r="BA169" s="5">
        <v>0</v>
      </c>
      <c r="BB169" s="5">
        <v>1</v>
      </c>
      <c r="BC169" s="5">
        <v>0.51300000000000001</v>
      </c>
      <c r="BD169" s="5">
        <v>0.13200000000000001</v>
      </c>
      <c r="BE169" s="5">
        <v>0</v>
      </c>
      <c r="BF169" s="5">
        <v>0.51300000000000001</v>
      </c>
      <c r="BG169" s="5">
        <v>0</v>
      </c>
      <c r="BH169" s="5">
        <v>1</v>
      </c>
      <c r="BI169" s="5">
        <v>0.59099999999999997</v>
      </c>
      <c r="BJ169" s="5">
        <v>0.13200000000000001</v>
      </c>
      <c r="BK169" s="5">
        <v>0</v>
      </c>
      <c r="BL169" s="5">
        <v>0.59099999999999997</v>
      </c>
      <c r="BM169" s="5">
        <v>0</v>
      </c>
      <c r="BN169" s="5">
        <v>1</v>
      </c>
      <c r="BO169" s="5">
        <v>0</v>
      </c>
      <c r="BP169" s="5">
        <v>0</v>
      </c>
      <c r="BQ169" s="5">
        <v>0</v>
      </c>
      <c r="BR169" s="5">
        <v>0</v>
      </c>
      <c r="BS169" s="5">
        <v>1</v>
      </c>
      <c r="BT169" s="5">
        <v>0</v>
      </c>
      <c r="BU169" s="5">
        <v>0</v>
      </c>
      <c r="BV169" s="5">
        <v>0</v>
      </c>
      <c r="BW169" s="5">
        <v>0</v>
      </c>
      <c r="BX169" s="5">
        <v>1</v>
      </c>
      <c r="BY169" s="5">
        <v>13.646000000000001</v>
      </c>
      <c r="BZ169" s="5">
        <v>0</v>
      </c>
      <c r="CA169" s="5">
        <v>13.646000000000001</v>
      </c>
      <c r="CB169" s="5">
        <v>0</v>
      </c>
      <c r="CC169" s="5">
        <v>82.587999999999994</v>
      </c>
      <c r="CD169" s="5">
        <v>7.95</v>
      </c>
      <c r="CE169" s="5">
        <v>0</v>
      </c>
      <c r="CF169" s="5">
        <v>82.587999999999994</v>
      </c>
      <c r="CG169" s="5">
        <v>0</v>
      </c>
      <c r="CH169" s="5">
        <v>1</v>
      </c>
      <c r="CI169" s="5">
        <v>0</v>
      </c>
      <c r="CJ169" s="5">
        <v>0</v>
      </c>
      <c r="CK169" s="5">
        <v>0</v>
      </c>
      <c r="CL169" s="5">
        <v>0</v>
      </c>
      <c r="CM169" s="5">
        <v>0</v>
      </c>
      <c r="CN169" s="5">
        <v>0</v>
      </c>
      <c r="CO169" s="5">
        <v>0</v>
      </c>
      <c r="CP169" s="5">
        <v>0</v>
      </c>
      <c r="CQ169" s="5">
        <v>1.387</v>
      </c>
      <c r="CR169" s="5">
        <v>0</v>
      </c>
      <c r="CS169" s="5">
        <v>5.5289999999999999</v>
      </c>
      <c r="CT169" s="5">
        <v>3.0270000000000001</v>
      </c>
      <c r="CU169" s="5">
        <v>10.167999999999999</v>
      </c>
    </row>
    <row r="170" spans="1:99" x14ac:dyDescent="0.25">
      <c r="A170" s="5" t="s">
        <v>2476</v>
      </c>
      <c r="B170" s="5" t="s">
        <v>1319</v>
      </c>
      <c r="C170" s="5" t="s">
        <v>1319</v>
      </c>
      <c r="D170" s="5" t="s">
        <v>1320</v>
      </c>
      <c r="E170" s="5">
        <v>2021</v>
      </c>
      <c r="F170" s="5">
        <v>0.19</v>
      </c>
      <c r="G170" s="5">
        <v>3.214</v>
      </c>
      <c r="H170" s="5">
        <v>0.70299999999999996</v>
      </c>
      <c r="I170" s="5">
        <v>0.70199999999999996</v>
      </c>
      <c r="J170" s="5">
        <v>3.9159999999999999</v>
      </c>
      <c r="K170" s="5">
        <v>0</v>
      </c>
      <c r="L170" s="5">
        <v>1</v>
      </c>
      <c r="M170" s="5">
        <v>5.2679999999999998</v>
      </c>
      <c r="N170" s="5">
        <v>2.387</v>
      </c>
      <c r="O170" s="5">
        <v>0.70299999999999996</v>
      </c>
      <c r="P170" s="5">
        <v>5.97</v>
      </c>
      <c r="Q170" s="5">
        <v>0</v>
      </c>
      <c r="R170" s="5">
        <v>1</v>
      </c>
      <c r="S170" s="5">
        <v>11.613</v>
      </c>
      <c r="T170" s="5">
        <v>6.86</v>
      </c>
      <c r="U170" s="5">
        <v>0.75800000000000001</v>
      </c>
      <c r="V170" s="5">
        <v>14.722</v>
      </c>
      <c r="W170" s="5">
        <v>0.19</v>
      </c>
      <c r="X170" s="5">
        <v>1</v>
      </c>
      <c r="Y170" s="5">
        <v>14.318</v>
      </c>
      <c r="Z170" s="5">
        <v>1.581</v>
      </c>
      <c r="AA170" s="5">
        <v>1.044</v>
      </c>
      <c r="AB170" s="5">
        <v>15.362</v>
      </c>
      <c r="AC170" s="5">
        <v>0</v>
      </c>
      <c r="AD170" s="5">
        <v>1</v>
      </c>
      <c r="AE170" s="5">
        <v>14.318</v>
      </c>
      <c r="AF170" s="5">
        <v>2.8170000000000002</v>
      </c>
      <c r="AG170" s="5">
        <v>1.044</v>
      </c>
      <c r="AH170" s="5">
        <v>15.362</v>
      </c>
      <c r="AI170" s="5">
        <v>0</v>
      </c>
      <c r="AJ170" s="5">
        <v>1</v>
      </c>
      <c r="AK170" s="5">
        <v>28.248000000000001</v>
      </c>
      <c r="AL170" s="5">
        <v>13.865</v>
      </c>
      <c r="AM170" s="5">
        <v>-1.768</v>
      </c>
      <c r="AN170" s="5">
        <v>31.512</v>
      </c>
      <c r="AO170" s="5">
        <v>0.19</v>
      </c>
      <c r="AP170" s="5">
        <v>1</v>
      </c>
      <c r="AQ170" s="5">
        <v>0.64900000000000002</v>
      </c>
      <c r="AR170" s="5">
        <v>0.114</v>
      </c>
      <c r="AS170" s="5">
        <v>0.30299999999999999</v>
      </c>
      <c r="AT170" s="5">
        <v>1.133</v>
      </c>
      <c r="AU170" s="5">
        <v>0.19</v>
      </c>
      <c r="AV170" s="5">
        <v>1</v>
      </c>
      <c r="AW170" s="5">
        <v>0.57699999999999996</v>
      </c>
      <c r="AX170" s="5">
        <v>0.114</v>
      </c>
      <c r="AY170" s="5">
        <v>0.126</v>
      </c>
      <c r="AZ170" s="5">
        <v>0.83599999999999997</v>
      </c>
      <c r="BA170" s="5">
        <v>0.19</v>
      </c>
      <c r="BB170" s="5">
        <v>1</v>
      </c>
      <c r="BC170" s="5">
        <v>0.45800000000000002</v>
      </c>
      <c r="BD170" s="5">
        <v>0.114</v>
      </c>
      <c r="BE170" s="5">
        <v>0.41299999999999998</v>
      </c>
      <c r="BF170" s="5">
        <v>1.0369999999999999</v>
      </c>
      <c r="BG170" s="5">
        <v>0.19</v>
      </c>
      <c r="BH170" s="5">
        <v>1</v>
      </c>
      <c r="BI170" s="5">
        <v>0.49099999999999999</v>
      </c>
      <c r="BJ170" s="5">
        <v>0.114</v>
      </c>
      <c r="BK170" s="5">
        <v>0.28100000000000003</v>
      </c>
      <c r="BL170" s="5">
        <v>0.91900000000000004</v>
      </c>
      <c r="BM170" s="5">
        <v>0.19</v>
      </c>
      <c r="BN170" s="5">
        <v>1</v>
      </c>
      <c r="BO170" s="5">
        <v>0</v>
      </c>
      <c r="BP170" s="5">
        <v>4.0000000000000001E-3</v>
      </c>
      <c r="BQ170" s="5">
        <v>0.17499999999999999</v>
      </c>
      <c r="BR170" s="5">
        <v>0</v>
      </c>
      <c r="BS170" s="5">
        <v>0.83299999999999996</v>
      </c>
      <c r="BT170" s="5">
        <v>0</v>
      </c>
      <c r="BU170" s="5">
        <v>0</v>
      </c>
      <c r="BV170" s="5">
        <v>0.192</v>
      </c>
      <c r="BW170" s="5">
        <v>0</v>
      </c>
      <c r="BX170" s="5">
        <v>1</v>
      </c>
      <c r="BY170" s="5">
        <v>11.787000000000001</v>
      </c>
      <c r="BZ170" s="5">
        <v>0</v>
      </c>
      <c r="CA170" s="5">
        <v>11.787000000000001</v>
      </c>
      <c r="CB170" s="5">
        <v>0</v>
      </c>
      <c r="CC170" s="5">
        <v>78.125</v>
      </c>
      <c r="CD170" s="5">
        <v>7.95</v>
      </c>
      <c r="CE170" s="5">
        <v>-10.516999999999999</v>
      </c>
      <c r="CF170" s="5">
        <v>80.453999999999994</v>
      </c>
      <c r="CG170" s="5">
        <v>0.19</v>
      </c>
      <c r="CH170" s="5">
        <v>1</v>
      </c>
      <c r="CI170" s="5">
        <v>0</v>
      </c>
      <c r="CJ170" s="5">
        <v>0</v>
      </c>
      <c r="CK170" s="5">
        <v>0</v>
      </c>
      <c r="CL170" s="5">
        <v>0</v>
      </c>
      <c r="CM170" s="5">
        <v>0</v>
      </c>
      <c r="CN170" s="5">
        <v>0</v>
      </c>
      <c r="CO170" s="5">
        <v>0</v>
      </c>
      <c r="CP170" s="5">
        <v>0</v>
      </c>
      <c r="CQ170" s="5">
        <v>1.198</v>
      </c>
      <c r="CR170" s="5">
        <v>0</v>
      </c>
      <c r="CS170" s="5">
        <v>7.25</v>
      </c>
      <c r="CT170" s="5">
        <v>4.7530000000000001</v>
      </c>
      <c r="CU170" s="5">
        <v>16.491</v>
      </c>
    </row>
    <row r="171" spans="1:99" x14ac:dyDescent="0.25">
      <c r="A171" s="5" t="s">
        <v>2477</v>
      </c>
      <c r="B171" s="5" t="s">
        <v>1319</v>
      </c>
      <c r="C171" s="5" t="s">
        <v>1319</v>
      </c>
      <c r="D171" s="5" t="s">
        <v>1320</v>
      </c>
      <c r="E171" s="5">
        <v>2022</v>
      </c>
      <c r="F171" s="5">
        <v>0.19</v>
      </c>
      <c r="G171" s="5">
        <v>8.2799999999999994</v>
      </c>
      <c r="H171" s="5">
        <v>1.286</v>
      </c>
      <c r="I171" s="5">
        <v>0.999</v>
      </c>
      <c r="J171" s="5">
        <v>9.2789999999999999</v>
      </c>
      <c r="K171" s="5">
        <v>0</v>
      </c>
      <c r="L171" s="5">
        <v>1</v>
      </c>
      <c r="M171" s="5">
        <v>12.686999999999999</v>
      </c>
      <c r="N171" s="5">
        <v>5.2389999999999999</v>
      </c>
      <c r="O171" s="5">
        <v>0.752</v>
      </c>
      <c r="P171" s="5">
        <v>13.439</v>
      </c>
      <c r="Q171" s="5">
        <v>0</v>
      </c>
      <c r="R171" s="5">
        <v>1</v>
      </c>
      <c r="S171" s="5">
        <v>17.652000000000001</v>
      </c>
      <c r="T171" s="5">
        <v>7.3390000000000004</v>
      </c>
      <c r="U171" s="5">
        <v>1.363</v>
      </c>
      <c r="V171" s="5">
        <v>22.314</v>
      </c>
      <c r="W171" s="5">
        <v>0.19</v>
      </c>
      <c r="X171" s="5">
        <v>1</v>
      </c>
      <c r="Y171" s="5">
        <v>17.326000000000001</v>
      </c>
      <c r="Z171" s="5">
        <v>1.8180000000000001</v>
      </c>
      <c r="AA171" s="5">
        <v>1.7190000000000001</v>
      </c>
      <c r="AB171" s="5">
        <v>19.045000000000002</v>
      </c>
      <c r="AC171" s="5">
        <v>0</v>
      </c>
      <c r="AD171" s="5">
        <v>1</v>
      </c>
      <c r="AE171" s="5">
        <v>17.326000000000001</v>
      </c>
      <c r="AF171" s="5">
        <v>3.2120000000000002</v>
      </c>
      <c r="AG171" s="5">
        <v>1.7190000000000001</v>
      </c>
      <c r="AH171" s="5">
        <v>19.045000000000002</v>
      </c>
      <c r="AI171" s="5">
        <v>0</v>
      </c>
      <c r="AJ171" s="5">
        <v>1</v>
      </c>
      <c r="AK171" s="5">
        <v>28.914000000000001</v>
      </c>
      <c r="AL171" s="5">
        <v>13.808</v>
      </c>
      <c r="AM171" s="5">
        <v>-0.91300000000000003</v>
      </c>
      <c r="AN171" s="5">
        <v>33.322000000000003</v>
      </c>
      <c r="AO171" s="5">
        <v>0.19</v>
      </c>
      <c r="AP171" s="5">
        <v>1</v>
      </c>
      <c r="AQ171" s="5">
        <v>0.89600000000000002</v>
      </c>
      <c r="AR171" s="5">
        <v>0.123</v>
      </c>
      <c r="AS171" s="5">
        <v>0.191</v>
      </c>
      <c r="AT171" s="5">
        <v>1.294</v>
      </c>
      <c r="AU171" s="5">
        <v>0.19</v>
      </c>
      <c r="AV171" s="5">
        <v>1</v>
      </c>
      <c r="AW171" s="5">
        <v>0.89</v>
      </c>
      <c r="AX171" s="5">
        <v>0.123</v>
      </c>
      <c r="AY171" s="5">
        <v>-4.0000000000000001E-3</v>
      </c>
      <c r="AZ171" s="5">
        <v>1.054</v>
      </c>
      <c r="BA171" s="5">
        <v>0.19</v>
      </c>
      <c r="BB171" s="5">
        <v>1</v>
      </c>
      <c r="BC171" s="5">
        <v>0.62</v>
      </c>
      <c r="BD171" s="5">
        <v>0.123</v>
      </c>
      <c r="BE171" s="5">
        <v>0.29099999999999998</v>
      </c>
      <c r="BF171" s="5">
        <v>1.085</v>
      </c>
      <c r="BG171" s="5">
        <v>0.19</v>
      </c>
      <c r="BH171" s="5">
        <v>1</v>
      </c>
      <c r="BI171" s="5">
        <v>0.60799999999999998</v>
      </c>
      <c r="BJ171" s="5">
        <v>0.123</v>
      </c>
      <c r="BK171" s="5">
        <v>0.46400000000000002</v>
      </c>
      <c r="BL171" s="5">
        <v>1.2749999999999999</v>
      </c>
      <c r="BM171" s="5">
        <v>0.19</v>
      </c>
      <c r="BN171" s="5">
        <v>1</v>
      </c>
      <c r="BO171" s="5">
        <v>0</v>
      </c>
      <c r="BP171" s="5">
        <v>0</v>
      </c>
      <c r="BQ171" s="5">
        <v>0.11600000000000001</v>
      </c>
      <c r="BR171" s="5">
        <v>0</v>
      </c>
      <c r="BS171" s="5">
        <v>0.83299999999999996</v>
      </c>
      <c r="BT171" s="5">
        <v>0</v>
      </c>
      <c r="BU171" s="5">
        <v>0</v>
      </c>
      <c r="BV171" s="5">
        <v>0.127</v>
      </c>
      <c r="BW171" s="5">
        <v>0</v>
      </c>
      <c r="BX171" s="5">
        <v>1</v>
      </c>
      <c r="BY171" s="5">
        <v>12.728999999999999</v>
      </c>
      <c r="BZ171" s="5">
        <v>0</v>
      </c>
      <c r="CA171" s="5">
        <v>12.728999999999999</v>
      </c>
      <c r="CB171" s="5">
        <v>0</v>
      </c>
      <c r="CC171" s="5">
        <v>97.9</v>
      </c>
      <c r="CD171" s="5">
        <v>7.95</v>
      </c>
      <c r="CE171" s="5">
        <v>0.57299999999999995</v>
      </c>
      <c r="CF171" s="5">
        <v>117.18300000000001</v>
      </c>
      <c r="CG171" s="5">
        <v>0.19</v>
      </c>
      <c r="CH171" s="5">
        <v>1</v>
      </c>
      <c r="CI171" s="5">
        <v>0</v>
      </c>
      <c r="CJ171" s="5">
        <v>0</v>
      </c>
      <c r="CK171" s="5">
        <v>0</v>
      </c>
      <c r="CL171" s="5">
        <v>0</v>
      </c>
      <c r="CM171" s="5">
        <v>0</v>
      </c>
      <c r="CN171" s="5">
        <v>0</v>
      </c>
      <c r="CO171" s="5">
        <v>0</v>
      </c>
      <c r="CP171" s="5">
        <v>0</v>
      </c>
      <c r="CQ171" s="5">
        <v>1.294</v>
      </c>
      <c r="CR171" s="5">
        <v>0</v>
      </c>
      <c r="CS171" s="5">
        <v>7.83</v>
      </c>
      <c r="CT171" s="5">
        <v>10.484999999999999</v>
      </c>
      <c r="CU171" s="5">
        <v>30.271999999999998</v>
      </c>
    </row>
    <row r="172" spans="1:99" x14ac:dyDescent="0.25">
      <c r="A172" s="5" t="s">
        <v>2478</v>
      </c>
      <c r="B172" s="5" t="s">
        <v>1319</v>
      </c>
      <c r="C172" s="5" t="s">
        <v>1319</v>
      </c>
      <c r="D172" s="5" t="s">
        <v>1320</v>
      </c>
      <c r="E172" s="5">
        <v>2023</v>
      </c>
      <c r="F172" s="5">
        <v>0.19</v>
      </c>
      <c r="G172" s="5">
        <v>6.0650000000000004</v>
      </c>
      <c r="H172" s="5">
        <v>1.381</v>
      </c>
      <c r="I172" s="5">
        <v>0.71599999999999997</v>
      </c>
      <c r="J172" s="5">
        <v>6.7809999999999997</v>
      </c>
      <c r="K172" s="5">
        <v>0</v>
      </c>
      <c r="L172" s="5">
        <v>1</v>
      </c>
      <c r="M172" s="5">
        <v>9.2889999999999997</v>
      </c>
      <c r="N172" s="5">
        <v>4.6070000000000002</v>
      </c>
      <c r="O172" s="5">
        <v>0.68100000000000005</v>
      </c>
      <c r="P172" s="5">
        <v>9.9700000000000006</v>
      </c>
      <c r="Q172" s="5">
        <v>0</v>
      </c>
      <c r="R172" s="5">
        <v>1</v>
      </c>
      <c r="S172" s="5">
        <v>12.486000000000001</v>
      </c>
      <c r="T172" s="5">
        <v>7.6669999999999998</v>
      </c>
      <c r="U172" s="5">
        <v>1.0589999999999999</v>
      </c>
      <c r="V172" s="5">
        <v>15.787000000000001</v>
      </c>
      <c r="W172" s="5">
        <v>0.19</v>
      </c>
      <c r="X172" s="5">
        <v>1</v>
      </c>
      <c r="Y172" s="5">
        <v>13.843</v>
      </c>
      <c r="Z172" s="5">
        <v>1.5509999999999999</v>
      </c>
      <c r="AA172" s="5">
        <v>0.81499999999999995</v>
      </c>
      <c r="AB172" s="5">
        <v>14.657</v>
      </c>
      <c r="AC172" s="5">
        <v>0</v>
      </c>
      <c r="AD172" s="5">
        <v>1</v>
      </c>
      <c r="AE172" s="5">
        <v>13.843</v>
      </c>
      <c r="AF172" s="5">
        <v>2.7570000000000001</v>
      </c>
      <c r="AG172" s="5">
        <v>0.81499999999999995</v>
      </c>
      <c r="AH172" s="5">
        <v>14.657</v>
      </c>
      <c r="AI172" s="5">
        <v>0</v>
      </c>
      <c r="AJ172" s="5">
        <v>1</v>
      </c>
      <c r="AK172" s="5">
        <v>33.216999999999999</v>
      </c>
      <c r="AL172" s="5">
        <v>16.454999999999998</v>
      </c>
      <c r="AM172" s="5">
        <v>-1.6839999999999999</v>
      </c>
      <c r="AN172" s="5">
        <v>37.524000000000001</v>
      </c>
      <c r="AO172" s="5">
        <v>0.19</v>
      </c>
      <c r="AP172" s="5">
        <v>1</v>
      </c>
      <c r="AQ172" s="5">
        <v>0.79100000000000004</v>
      </c>
      <c r="AR172" s="5">
        <v>0.129</v>
      </c>
      <c r="AS172" s="5">
        <v>0.44700000000000001</v>
      </c>
      <c r="AT172" s="5">
        <v>1.4730000000000001</v>
      </c>
      <c r="AU172" s="5">
        <v>0.19</v>
      </c>
      <c r="AV172" s="5">
        <v>1</v>
      </c>
      <c r="AW172" s="5">
        <v>0.61799999999999999</v>
      </c>
      <c r="AX172" s="5">
        <v>0.129</v>
      </c>
      <c r="AY172" s="5">
        <v>0.42399999999999999</v>
      </c>
      <c r="AZ172" s="5">
        <v>1.24</v>
      </c>
      <c r="BA172" s="5">
        <v>0.19</v>
      </c>
      <c r="BB172" s="5">
        <v>1</v>
      </c>
      <c r="BC172" s="5">
        <v>0.55400000000000005</v>
      </c>
      <c r="BD172" s="5">
        <v>0.129</v>
      </c>
      <c r="BE172" s="5">
        <v>0.32700000000000001</v>
      </c>
      <c r="BF172" s="5">
        <v>1.0489999999999999</v>
      </c>
      <c r="BG172" s="5">
        <v>0.19</v>
      </c>
      <c r="BH172" s="5">
        <v>1</v>
      </c>
      <c r="BI172" s="5">
        <v>0.55700000000000005</v>
      </c>
      <c r="BJ172" s="5">
        <v>0.129</v>
      </c>
      <c r="BK172" s="5">
        <v>0.50700000000000001</v>
      </c>
      <c r="BL172" s="5">
        <v>1.266</v>
      </c>
      <c r="BM172" s="5">
        <v>0.19</v>
      </c>
      <c r="BN172" s="5">
        <v>1</v>
      </c>
      <c r="BO172" s="5">
        <v>0</v>
      </c>
      <c r="BP172" s="5">
        <v>2E-3</v>
      </c>
      <c r="BQ172" s="5">
        <v>0.151</v>
      </c>
      <c r="BR172" s="5">
        <v>0</v>
      </c>
      <c r="BS172" s="5">
        <v>0.83299999999999996</v>
      </c>
      <c r="BT172" s="5">
        <v>0</v>
      </c>
      <c r="BU172" s="5">
        <v>0</v>
      </c>
      <c r="BV172" s="5">
        <v>0.16600000000000001</v>
      </c>
      <c r="BW172" s="5">
        <v>0</v>
      </c>
      <c r="BX172" s="5">
        <v>1</v>
      </c>
      <c r="BY172" s="5">
        <v>13.254</v>
      </c>
      <c r="BZ172" s="5">
        <v>0</v>
      </c>
      <c r="CA172" s="5">
        <v>13.254</v>
      </c>
      <c r="CB172" s="5">
        <v>0</v>
      </c>
      <c r="CC172" s="5">
        <v>83.248000000000005</v>
      </c>
      <c r="CD172" s="5">
        <v>7.95</v>
      </c>
      <c r="CE172" s="5">
        <v>25.05</v>
      </c>
      <c r="CF172" s="5">
        <v>128.874</v>
      </c>
      <c r="CG172" s="5">
        <v>0.19</v>
      </c>
      <c r="CH172" s="5">
        <v>1</v>
      </c>
      <c r="CI172" s="5">
        <v>0</v>
      </c>
      <c r="CJ172" s="5">
        <v>0</v>
      </c>
      <c r="CK172" s="5">
        <v>0</v>
      </c>
      <c r="CL172" s="5">
        <v>0</v>
      </c>
      <c r="CM172" s="5">
        <v>0</v>
      </c>
      <c r="CN172" s="5">
        <v>0</v>
      </c>
      <c r="CO172" s="5">
        <v>0</v>
      </c>
      <c r="CP172" s="5">
        <v>0</v>
      </c>
      <c r="CQ172" s="5">
        <v>1.3480000000000001</v>
      </c>
      <c r="CR172" s="5">
        <v>0</v>
      </c>
      <c r="CS172" s="5">
        <v>8.1530000000000005</v>
      </c>
      <c r="CT172" s="5">
        <v>4.8609999999999998</v>
      </c>
      <c r="CU172" s="5">
        <v>11.733000000000001</v>
      </c>
    </row>
    <row r="173" spans="1:99" x14ac:dyDescent="0.25">
      <c r="A173" s="5" t="s">
        <v>2479</v>
      </c>
      <c r="B173" s="5" t="s">
        <v>1319</v>
      </c>
      <c r="C173" s="5" t="s">
        <v>1319</v>
      </c>
      <c r="D173" s="5" t="s">
        <v>1320</v>
      </c>
      <c r="E173" s="5">
        <v>2024</v>
      </c>
      <c r="F173" s="5">
        <v>0.19</v>
      </c>
      <c r="G173" s="5">
        <v>3.8530000000000002</v>
      </c>
      <c r="H173" s="5">
        <v>0.97599999999999998</v>
      </c>
      <c r="I173" s="5">
        <v>0.69299999999999995</v>
      </c>
      <c r="J173" s="5">
        <v>4.5460000000000003</v>
      </c>
      <c r="K173" s="5">
        <v>0</v>
      </c>
      <c r="L173" s="5">
        <v>1</v>
      </c>
      <c r="M173" s="5">
        <v>8.7940000000000005</v>
      </c>
      <c r="N173" s="5">
        <v>4.79</v>
      </c>
      <c r="O173" s="5">
        <v>0.64200000000000002</v>
      </c>
      <c r="P173" s="5">
        <v>9.4359999999999999</v>
      </c>
      <c r="Q173" s="5">
        <v>0</v>
      </c>
      <c r="R173" s="5">
        <v>1</v>
      </c>
      <c r="S173" s="5">
        <v>12.11</v>
      </c>
      <c r="T173" s="5">
        <v>7.8940000000000001</v>
      </c>
      <c r="U173" s="5">
        <v>1.091</v>
      </c>
      <c r="V173" s="5">
        <v>15.314</v>
      </c>
      <c r="W173" s="5">
        <v>0.19</v>
      </c>
      <c r="X173" s="5">
        <v>1</v>
      </c>
      <c r="Y173" s="5">
        <v>13.977</v>
      </c>
      <c r="Z173" s="5">
        <v>1.7649999999999999</v>
      </c>
      <c r="AA173" s="5">
        <v>0.76100000000000001</v>
      </c>
      <c r="AB173" s="5">
        <v>14.738</v>
      </c>
      <c r="AC173" s="5">
        <v>0</v>
      </c>
      <c r="AD173" s="5">
        <v>1</v>
      </c>
      <c r="AE173" s="5">
        <v>13.977</v>
      </c>
      <c r="AF173" s="5">
        <v>3.0619999999999998</v>
      </c>
      <c r="AG173" s="5">
        <v>0.76100000000000001</v>
      </c>
      <c r="AH173" s="5">
        <v>14.738</v>
      </c>
      <c r="AI173" s="5">
        <v>0</v>
      </c>
      <c r="AJ173" s="5">
        <v>1</v>
      </c>
      <c r="AK173" s="5">
        <v>32.734000000000002</v>
      </c>
      <c r="AL173" s="5">
        <v>16.649000000000001</v>
      </c>
      <c r="AM173" s="5">
        <v>-2.2229999999999999</v>
      </c>
      <c r="AN173" s="5">
        <v>36.308</v>
      </c>
      <c r="AO173" s="5">
        <v>0.19</v>
      </c>
      <c r="AP173" s="5">
        <v>1</v>
      </c>
      <c r="AQ173" s="5">
        <v>0.75600000000000001</v>
      </c>
      <c r="AR173" s="5">
        <v>0.13200000000000001</v>
      </c>
      <c r="AS173" s="5">
        <v>0.38300000000000001</v>
      </c>
      <c r="AT173" s="5">
        <v>1.355</v>
      </c>
      <c r="AU173" s="5">
        <v>0.19</v>
      </c>
      <c r="AV173" s="5">
        <v>1</v>
      </c>
      <c r="AW173" s="5">
        <v>0.65500000000000003</v>
      </c>
      <c r="AX173" s="5">
        <v>0.13200000000000001</v>
      </c>
      <c r="AY173" s="5">
        <v>0.23200000000000001</v>
      </c>
      <c r="AZ173" s="5">
        <v>1.0549999999999999</v>
      </c>
      <c r="BA173" s="5">
        <v>0.19</v>
      </c>
      <c r="BB173" s="5">
        <v>1</v>
      </c>
      <c r="BC173" s="5">
        <v>0.53400000000000003</v>
      </c>
      <c r="BD173" s="5">
        <v>0.13200000000000001</v>
      </c>
      <c r="BE173" s="5">
        <v>0.31900000000000001</v>
      </c>
      <c r="BF173" s="5">
        <v>1.0149999999999999</v>
      </c>
      <c r="BG173" s="5">
        <v>0.19</v>
      </c>
      <c r="BH173" s="5">
        <v>1</v>
      </c>
      <c r="BI173" s="5">
        <v>0.56799999999999995</v>
      </c>
      <c r="BJ173" s="5">
        <v>0.13200000000000001</v>
      </c>
      <c r="BK173" s="5">
        <v>0.41099999999999998</v>
      </c>
      <c r="BL173" s="5">
        <v>1.165</v>
      </c>
      <c r="BM173" s="5">
        <v>0.19</v>
      </c>
      <c r="BN173" s="5">
        <v>1</v>
      </c>
      <c r="BO173" s="5">
        <v>0</v>
      </c>
      <c r="BP173" s="5">
        <v>3.0000000000000001E-3</v>
      </c>
      <c r="BQ173" s="5">
        <v>0.16400000000000001</v>
      </c>
      <c r="BR173" s="5">
        <v>0</v>
      </c>
      <c r="BS173" s="5">
        <v>0.83299999999999996</v>
      </c>
      <c r="BT173" s="5">
        <v>0</v>
      </c>
      <c r="BU173" s="5">
        <v>0</v>
      </c>
      <c r="BV173" s="5">
        <v>0.182</v>
      </c>
      <c r="BW173" s="5">
        <v>0</v>
      </c>
      <c r="BX173" s="5">
        <v>1</v>
      </c>
      <c r="BY173" s="5">
        <v>13.646000000000001</v>
      </c>
      <c r="BZ173" s="5">
        <v>0</v>
      </c>
      <c r="CA173" s="5">
        <v>13.646000000000001</v>
      </c>
      <c r="CB173" s="5">
        <v>0</v>
      </c>
      <c r="CC173" s="5">
        <v>82.587999999999994</v>
      </c>
      <c r="CD173" s="5">
        <v>7.95</v>
      </c>
      <c r="CE173" s="5">
        <v>13.913</v>
      </c>
      <c r="CF173" s="5">
        <v>114.836</v>
      </c>
      <c r="CG173" s="5">
        <v>0.19</v>
      </c>
      <c r="CH173" s="5">
        <v>1</v>
      </c>
      <c r="CI173" s="5">
        <v>0</v>
      </c>
      <c r="CJ173" s="5">
        <v>0</v>
      </c>
      <c r="CK173" s="5">
        <v>0</v>
      </c>
      <c r="CL173" s="5">
        <v>0</v>
      </c>
      <c r="CM173" s="5">
        <v>0</v>
      </c>
      <c r="CN173" s="5">
        <v>0</v>
      </c>
      <c r="CO173" s="5">
        <v>0</v>
      </c>
      <c r="CP173" s="5">
        <v>0</v>
      </c>
      <c r="CQ173" s="5">
        <v>1.387</v>
      </c>
      <c r="CR173" s="5">
        <v>0</v>
      </c>
      <c r="CS173" s="5">
        <v>8.3930000000000007</v>
      </c>
      <c r="CT173" s="5">
        <v>4.2510000000000003</v>
      </c>
      <c r="CU173" s="5">
        <v>10.46</v>
      </c>
    </row>
    <row r="174" spans="1:99" x14ac:dyDescent="0.25">
      <c r="A174" s="5" t="s">
        <v>2480</v>
      </c>
      <c r="B174" s="5" t="s">
        <v>1322</v>
      </c>
      <c r="C174" s="5" t="s">
        <v>1322</v>
      </c>
      <c r="D174" s="5" t="s">
        <v>1323</v>
      </c>
      <c r="E174" s="5">
        <v>2021</v>
      </c>
      <c r="F174" s="5">
        <v>0.13</v>
      </c>
      <c r="G174" s="5">
        <v>3.7959999999999998</v>
      </c>
      <c r="H174" s="5">
        <v>0.83</v>
      </c>
      <c r="I174" s="5">
        <v>1.6E-2</v>
      </c>
      <c r="J174" s="5">
        <v>3.8119999999999998</v>
      </c>
      <c r="K174" s="5">
        <v>0</v>
      </c>
      <c r="L174" s="5">
        <v>1</v>
      </c>
      <c r="M174" s="5">
        <v>8.9160000000000004</v>
      </c>
      <c r="N174" s="5">
        <v>4.0410000000000004</v>
      </c>
      <c r="O174" s="5">
        <v>2.5000000000000001E-2</v>
      </c>
      <c r="P174" s="5">
        <v>8.9410000000000007</v>
      </c>
      <c r="Q174" s="5">
        <v>0</v>
      </c>
      <c r="R174" s="5">
        <v>1</v>
      </c>
      <c r="S174" s="5">
        <v>1.6719999999999999</v>
      </c>
      <c r="T174" s="5">
        <v>1.036</v>
      </c>
      <c r="U174" s="5">
        <v>3.3000000000000002E-2</v>
      </c>
      <c r="V174" s="5">
        <v>1.927</v>
      </c>
      <c r="W174" s="5">
        <v>0.13</v>
      </c>
      <c r="X174" s="5">
        <v>1</v>
      </c>
      <c r="Y174" s="5">
        <v>14.313000000000001</v>
      </c>
      <c r="Z174" s="5">
        <v>1.581</v>
      </c>
      <c r="AA174" s="5">
        <v>-2.1019999999999999</v>
      </c>
      <c r="AB174" s="5">
        <v>12.211</v>
      </c>
      <c r="AC174" s="5">
        <v>0</v>
      </c>
      <c r="AD174" s="5">
        <v>1</v>
      </c>
      <c r="AE174" s="5">
        <v>14.294</v>
      </c>
      <c r="AF174" s="5">
        <v>2.8130000000000002</v>
      </c>
      <c r="AG174" s="5">
        <v>-2.0830000000000002</v>
      </c>
      <c r="AH174" s="5">
        <v>12.211</v>
      </c>
      <c r="AI174" s="5">
        <v>0</v>
      </c>
      <c r="AJ174" s="5">
        <v>1</v>
      </c>
      <c r="AK174" s="5">
        <v>17.372</v>
      </c>
      <c r="AL174" s="5">
        <v>8.5259999999999998</v>
      </c>
      <c r="AM174" s="5">
        <v>-7.3410000000000002</v>
      </c>
      <c r="AN174" s="5">
        <v>10.933999999999999</v>
      </c>
      <c r="AO174" s="5">
        <v>0</v>
      </c>
      <c r="AP174" s="5">
        <v>0</v>
      </c>
      <c r="AQ174" s="5">
        <v>0.66900000000000004</v>
      </c>
      <c r="AR174" s="5">
        <v>0.122</v>
      </c>
      <c r="AS174" s="5">
        <v>0.27100000000000002</v>
      </c>
      <c r="AT174" s="5">
        <v>1.0620000000000001</v>
      </c>
      <c r="AU174" s="5">
        <v>0.13</v>
      </c>
      <c r="AV174" s="5">
        <v>1</v>
      </c>
      <c r="AW174" s="5">
        <v>0.67300000000000004</v>
      </c>
      <c r="AX174" s="5">
        <v>0.13</v>
      </c>
      <c r="AY174" s="5">
        <v>0.215</v>
      </c>
      <c r="AZ174" s="5">
        <v>1.0029999999999999</v>
      </c>
      <c r="BA174" s="5">
        <v>0.13</v>
      </c>
      <c r="BB174" s="5">
        <v>1</v>
      </c>
      <c r="BC174" s="5">
        <v>0.55400000000000005</v>
      </c>
      <c r="BD174" s="5">
        <v>0.14299999999999999</v>
      </c>
      <c r="BE174" s="5">
        <v>1.6E-2</v>
      </c>
      <c r="BF174" s="5">
        <v>0.621</v>
      </c>
      <c r="BG174" s="5">
        <v>0.09</v>
      </c>
      <c r="BH174" s="5">
        <v>1</v>
      </c>
      <c r="BI174" s="5">
        <v>0.56000000000000005</v>
      </c>
      <c r="BJ174" s="5">
        <v>0.114</v>
      </c>
      <c r="BK174" s="5">
        <v>0.215</v>
      </c>
      <c r="BL174" s="5">
        <v>0.876</v>
      </c>
      <c r="BM174" s="5">
        <v>0.13</v>
      </c>
      <c r="BN174" s="5">
        <v>1</v>
      </c>
      <c r="BO174" s="5">
        <v>0</v>
      </c>
      <c r="BP174" s="5">
        <v>-3.0000000000000001E-3</v>
      </c>
      <c r="BQ174" s="5">
        <v>9.5000000000000001E-2</v>
      </c>
      <c r="BR174" s="5">
        <v>0</v>
      </c>
      <c r="BS174" s="5">
        <v>0.83299999999999996</v>
      </c>
      <c r="BT174" s="5">
        <v>0</v>
      </c>
      <c r="BU174" s="5">
        <v>-3.0000000000000001E-3</v>
      </c>
      <c r="BV174" s="5">
        <v>8.1000000000000003E-2</v>
      </c>
      <c r="BW174" s="5">
        <v>0.13</v>
      </c>
      <c r="BX174" s="5">
        <v>0</v>
      </c>
      <c r="BY174" s="5">
        <v>11.787000000000001</v>
      </c>
      <c r="BZ174" s="5">
        <v>0</v>
      </c>
      <c r="CA174" s="5">
        <v>11.787000000000001</v>
      </c>
      <c r="CB174" s="5">
        <v>0</v>
      </c>
      <c r="CC174" s="5">
        <v>81.694999999999993</v>
      </c>
      <c r="CD174" s="5">
        <v>7.95</v>
      </c>
      <c r="CE174" s="5">
        <v>34.412999999999997</v>
      </c>
      <c r="CF174" s="5">
        <v>131.203</v>
      </c>
      <c r="CG174" s="5">
        <v>0.13</v>
      </c>
      <c r="CH174" s="5">
        <v>1</v>
      </c>
      <c r="CI174" s="5">
        <v>0</v>
      </c>
      <c r="CJ174" s="5">
        <v>0</v>
      </c>
      <c r="CK174" s="5">
        <v>0</v>
      </c>
      <c r="CL174" s="5">
        <v>0.78300000000000003</v>
      </c>
      <c r="CM174" s="5">
        <v>0</v>
      </c>
      <c r="CN174" s="5">
        <v>1.4450000000000001</v>
      </c>
      <c r="CO174" s="5">
        <v>1.0469999999999999</v>
      </c>
      <c r="CP174" s="5">
        <v>0</v>
      </c>
      <c r="CQ174" s="5">
        <v>1.137</v>
      </c>
      <c r="CR174" s="5">
        <v>0</v>
      </c>
      <c r="CS174" s="5">
        <v>4.117</v>
      </c>
      <c r="CT174" s="5">
        <v>4.6340000000000003</v>
      </c>
      <c r="CU174" s="5">
        <v>12.488</v>
      </c>
    </row>
    <row r="175" spans="1:99" x14ac:dyDescent="0.25">
      <c r="A175" s="5" t="s">
        <v>2481</v>
      </c>
      <c r="B175" s="5" t="s">
        <v>1322</v>
      </c>
      <c r="C175" s="5" t="s">
        <v>1322</v>
      </c>
      <c r="D175" s="5" t="s">
        <v>1323</v>
      </c>
      <c r="E175" s="5">
        <v>2022</v>
      </c>
      <c r="F175" s="5">
        <v>0.13</v>
      </c>
      <c r="G175" s="5">
        <v>4.0199999999999996</v>
      </c>
      <c r="H175" s="5">
        <v>0.624</v>
      </c>
      <c r="I175" s="5">
        <v>0.88300000000000001</v>
      </c>
      <c r="J175" s="5">
        <v>4.9029999999999996</v>
      </c>
      <c r="K175" s="5">
        <v>0</v>
      </c>
      <c r="L175" s="5">
        <v>1</v>
      </c>
      <c r="M175" s="5">
        <v>10.032999999999999</v>
      </c>
      <c r="N175" s="5">
        <v>4.1429999999999998</v>
      </c>
      <c r="O175" s="5">
        <v>0.90200000000000002</v>
      </c>
      <c r="P175" s="5">
        <v>10.936</v>
      </c>
      <c r="Q175" s="5">
        <v>0</v>
      </c>
      <c r="R175" s="5">
        <v>1</v>
      </c>
      <c r="S175" s="5">
        <v>1.8260000000000001</v>
      </c>
      <c r="T175" s="5">
        <v>0.89400000000000002</v>
      </c>
      <c r="U175" s="5">
        <v>5.5E-2</v>
      </c>
      <c r="V175" s="5">
        <v>2.105</v>
      </c>
      <c r="W175" s="5">
        <v>0.13</v>
      </c>
      <c r="X175" s="5">
        <v>1</v>
      </c>
      <c r="Y175" s="5">
        <v>16.416</v>
      </c>
      <c r="Z175" s="5">
        <v>1.722</v>
      </c>
      <c r="AA175" s="5">
        <v>-2.84</v>
      </c>
      <c r="AB175" s="5">
        <v>13.576000000000001</v>
      </c>
      <c r="AC175" s="5">
        <v>0</v>
      </c>
      <c r="AD175" s="5">
        <v>1</v>
      </c>
      <c r="AE175" s="5">
        <v>16.439</v>
      </c>
      <c r="AF175" s="5">
        <v>3.048</v>
      </c>
      <c r="AG175" s="5">
        <v>-2.863</v>
      </c>
      <c r="AH175" s="5">
        <v>13.576000000000001</v>
      </c>
      <c r="AI175" s="5">
        <v>0</v>
      </c>
      <c r="AJ175" s="5">
        <v>1</v>
      </c>
      <c r="AK175" s="5">
        <v>19.77</v>
      </c>
      <c r="AL175" s="5">
        <v>9.4410000000000007</v>
      </c>
      <c r="AM175" s="5">
        <v>-10.125999999999999</v>
      </c>
      <c r="AN175" s="5">
        <v>10.513</v>
      </c>
      <c r="AO175" s="5">
        <v>0</v>
      </c>
      <c r="AP175" s="5">
        <v>0</v>
      </c>
      <c r="AQ175" s="5">
        <v>0.81200000000000006</v>
      </c>
      <c r="AR175" s="5">
        <v>0.11600000000000001</v>
      </c>
      <c r="AS175" s="5">
        <v>0.27600000000000002</v>
      </c>
      <c r="AT175" s="5">
        <v>1.2290000000000001</v>
      </c>
      <c r="AU175" s="5">
        <v>0.13</v>
      </c>
      <c r="AV175" s="5">
        <v>1</v>
      </c>
      <c r="AW175" s="5">
        <v>0.81499999999999995</v>
      </c>
      <c r="AX175" s="5">
        <v>0.106</v>
      </c>
      <c r="AY175" s="5">
        <v>0.22800000000000001</v>
      </c>
      <c r="AZ175" s="5">
        <v>1.1779999999999999</v>
      </c>
      <c r="BA175" s="5">
        <v>0.13</v>
      </c>
      <c r="BB175" s="5">
        <v>1</v>
      </c>
      <c r="BC175" s="5">
        <v>0.58199999999999996</v>
      </c>
      <c r="BD175" s="5">
        <v>0.12</v>
      </c>
      <c r="BE175" s="5">
        <v>2.3E-2</v>
      </c>
      <c r="BF175" s="5">
        <v>0.66</v>
      </c>
      <c r="BG175" s="5">
        <v>0.09</v>
      </c>
      <c r="BH175" s="5">
        <v>1</v>
      </c>
      <c r="BI175" s="5">
        <v>0.68899999999999995</v>
      </c>
      <c r="BJ175" s="5">
        <v>0.123</v>
      </c>
      <c r="BK175" s="5">
        <v>0.224</v>
      </c>
      <c r="BL175" s="5">
        <v>1.022</v>
      </c>
      <c r="BM175" s="5">
        <v>0.13</v>
      </c>
      <c r="BN175" s="5">
        <v>1</v>
      </c>
      <c r="BO175" s="5">
        <v>0</v>
      </c>
      <c r="BP175" s="5">
        <v>-7.0000000000000001E-3</v>
      </c>
      <c r="BQ175" s="5">
        <v>9.1999999999999998E-2</v>
      </c>
      <c r="BR175" s="5">
        <v>0</v>
      </c>
      <c r="BS175" s="5">
        <v>0.83299999999999996</v>
      </c>
      <c r="BT175" s="5">
        <v>0</v>
      </c>
      <c r="BU175" s="5">
        <v>-7.0000000000000001E-3</v>
      </c>
      <c r="BV175" s="5">
        <v>7.6999999999999999E-2</v>
      </c>
      <c r="BW175" s="5">
        <v>0.13</v>
      </c>
      <c r="BX175" s="5">
        <v>0</v>
      </c>
      <c r="BY175" s="5">
        <v>12.728999999999999</v>
      </c>
      <c r="BZ175" s="5">
        <v>0</v>
      </c>
      <c r="CA175" s="5">
        <v>12.728999999999999</v>
      </c>
      <c r="CB175" s="5">
        <v>0</v>
      </c>
      <c r="CC175" s="5">
        <v>102.477</v>
      </c>
      <c r="CD175" s="5">
        <v>7.95</v>
      </c>
      <c r="CE175" s="5">
        <v>40.185000000000002</v>
      </c>
      <c r="CF175" s="5">
        <v>159.672</v>
      </c>
      <c r="CG175" s="5">
        <v>0.13</v>
      </c>
      <c r="CH175" s="5">
        <v>1</v>
      </c>
      <c r="CI175" s="5">
        <v>0</v>
      </c>
      <c r="CJ175" s="5">
        <v>0</v>
      </c>
      <c r="CK175" s="5">
        <v>0</v>
      </c>
      <c r="CL175" s="5">
        <v>0.84599999999999997</v>
      </c>
      <c r="CM175" s="5">
        <v>0</v>
      </c>
      <c r="CN175" s="5">
        <v>1.659</v>
      </c>
      <c r="CO175" s="5">
        <v>1.163</v>
      </c>
      <c r="CP175" s="5">
        <v>0</v>
      </c>
      <c r="CQ175" s="5">
        <v>1.2270000000000001</v>
      </c>
      <c r="CR175" s="5">
        <v>0</v>
      </c>
      <c r="CS175" s="5">
        <v>4.4459999999999997</v>
      </c>
      <c r="CT175" s="5">
        <v>6.3650000000000002</v>
      </c>
      <c r="CU175" s="5">
        <v>20.007000000000001</v>
      </c>
    </row>
    <row r="176" spans="1:99" x14ac:dyDescent="0.25">
      <c r="A176" s="5" t="s">
        <v>2482</v>
      </c>
      <c r="B176" s="5" t="s">
        <v>1322</v>
      </c>
      <c r="C176" s="5" t="s">
        <v>1322</v>
      </c>
      <c r="D176" s="5" t="s">
        <v>1323</v>
      </c>
      <c r="E176" s="5">
        <v>2023</v>
      </c>
      <c r="F176" s="5">
        <v>0.13</v>
      </c>
      <c r="G176" s="5">
        <v>4.1059999999999999</v>
      </c>
      <c r="H176" s="5">
        <v>0.93500000000000005</v>
      </c>
      <c r="I176" s="5">
        <v>0.81100000000000005</v>
      </c>
      <c r="J176" s="5">
        <v>4.9180000000000001</v>
      </c>
      <c r="K176" s="5">
        <v>0</v>
      </c>
      <c r="L176" s="5">
        <v>1</v>
      </c>
      <c r="M176" s="5">
        <v>8.2420000000000009</v>
      </c>
      <c r="N176" s="5">
        <v>4.0880000000000001</v>
      </c>
      <c r="O176" s="5">
        <v>0.83499999999999996</v>
      </c>
      <c r="P176" s="5">
        <v>9.077</v>
      </c>
      <c r="Q176" s="5">
        <v>0</v>
      </c>
      <c r="R176" s="5">
        <v>1</v>
      </c>
      <c r="S176" s="5">
        <v>1.923</v>
      </c>
      <c r="T176" s="5">
        <v>1.206</v>
      </c>
      <c r="U176" s="5">
        <v>6.4000000000000001E-2</v>
      </c>
      <c r="V176" s="5">
        <v>2.214</v>
      </c>
      <c r="W176" s="5">
        <v>0.13</v>
      </c>
      <c r="X176" s="5">
        <v>1</v>
      </c>
      <c r="Y176" s="5">
        <v>13.96</v>
      </c>
      <c r="Z176" s="5">
        <v>1.5640000000000001</v>
      </c>
      <c r="AA176" s="5">
        <v>-0.308</v>
      </c>
      <c r="AB176" s="5">
        <v>13.653</v>
      </c>
      <c r="AC176" s="5">
        <v>0</v>
      </c>
      <c r="AD176" s="5">
        <v>1</v>
      </c>
      <c r="AE176" s="5">
        <v>14.026</v>
      </c>
      <c r="AF176" s="5">
        <v>2.7930000000000001</v>
      </c>
      <c r="AG176" s="5">
        <v>-0.373</v>
      </c>
      <c r="AH176" s="5">
        <v>13.653</v>
      </c>
      <c r="AI176" s="5">
        <v>0</v>
      </c>
      <c r="AJ176" s="5">
        <v>1</v>
      </c>
      <c r="AK176" s="5">
        <v>17.608000000000001</v>
      </c>
      <c r="AL176" s="5">
        <v>8.7230000000000008</v>
      </c>
      <c r="AM176" s="5">
        <v>-8.2650000000000006</v>
      </c>
      <c r="AN176" s="5">
        <v>10.183999999999999</v>
      </c>
      <c r="AO176" s="5">
        <v>0</v>
      </c>
      <c r="AP176" s="5">
        <v>0</v>
      </c>
      <c r="AQ176" s="5">
        <v>0.72699999999999998</v>
      </c>
      <c r="AR176" s="5">
        <v>0.123</v>
      </c>
      <c r="AS176" s="5">
        <v>0.25800000000000001</v>
      </c>
      <c r="AT176" s="5">
        <v>1.113</v>
      </c>
      <c r="AU176" s="5">
        <v>0.13</v>
      </c>
      <c r="AV176" s="5">
        <v>1</v>
      </c>
      <c r="AW176" s="5">
        <v>0.72899999999999998</v>
      </c>
      <c r="AX176" s="5">
        <v>0.125</v>
      </c>
      <c r="AY176" s="5">
        <v>0.20899999999999999</v>
      </c>
      <c r="AZ176" s="5">
        <v>1.0589999999999999</v>
      </c>
      <c r="BA176" s="5">
        <v>0.13</v>
      </c>
      <c r="BB176" s="5">
        <v>1</v>
      </c>
      <c r="BC176" s="5">
        <v>0.55800000000000005</v>
      </c>
      <c r="BD176" s="5">
        <v>0.13400000000000001</v>
      </c>
      <c r="BE176" s="5">
        <v>0.02</v>
      </c>
      <c r="BF176" s="5">
        <v>0.63</v>
      </c>
      <c r="BG176" s="5">
        <v>0.09</v>
      </c>
      <c r="BH176" s="5">
        <v>1</v>
      </c>
      <c r="BI176" s="5">
        <v>0.64</v>
      </c>
      <c r="BJ176" s="5">
        <v>0.129</v>
      </c>
      <c r="BK176" s="5">
        <v>0.215</v>
      </c>
      <c r="BL176" s="5">
        <v>0.95199999999999996</v>
      </c>
      <c r="BM176" s="5">
        <v>0.13</v>
      </c>
      <c r="BN176" s="5">
        <v>1</v>
      </c>
      <c r="BO176" s="5">
        <v>0</v>
      </c>
      <c r="BP176" s="5">
        <v>-3.0000000000000001E-3</v>
      </c>
      <c r="BQ176" s="5">
        <v>8.8999999999999996E-2</v>
      </c>
      <c r="BR176" s="5">
        <v>0</v>
      </c>
      <c r="BS176" s="5">
        <v>0.83299999999999996</v>
      </c>
      <c r="BT176" s="5">
        <v>0</v>
      </c>
      <c r="BU176" s="5">
        <v>-3.0000000000000001E-3</v>
      </c>
      <c r="BV176" s="5">
        <v>7.2999999999999995E-2</v>
      </c>
      <c r="BW176" s="5">
        <v>0.13</v>
      </c>
      <c r="BX176" s="5">
        <v>0</v>
      </c>
      <c r="BY176" s="5">
        <v>13.254</v>
      </c>
      <c r="BZ176" s="5">
        <v>0</v>
      </c>
      <c r="CA176" s="5">
        <v>13.254</v>
      </c>
      <c r="CB176" s="5">
        <v>0</v>
      </c>
      <c r="CC176" s="5">
        <v>87.078999999999994</v>
      </c>
      <c r="CD176" s="5">
        <v>7.95</v>
      </c>
      <c r="CE176" s="5">
        <v>37.871000000000002</v>
      </c>
      <c r="CF176" s="5">
        <v>139.19</v>
      </c>
      <c r="CG176" s="5">
        <v>0.13</v>
      </c>
      <c r="CH176" s="5">
        <v>1</v>
      </c>
      <c r="CI176" s="5">
        <v>0</v>
      </c>
      <c r="CJ176" s="5">
        <v>0</v>
      </c>
      <c r="CK176" s="5">
        <v>0</v>
      </c>
      <c r="CL176" s="5">
        <v>0.88100000000000001</v>
      </c>
      <c r="CM176" s="5">
        <v>0</v>
      </c>
      <c r="CN176" s="5">
        <v>1.8029999999999999</v>
      </c>
      <c r="CO176" s="5">
        <v>1.254</v>
      </c>
      <c r="CP176" s="5">
        <v>0</v>
      </c>
      <c r="CQ176" s="5">
        <v>1.278</v>
      </c>
      <c r="CR176" s="5">
        <v>0</v>
      </c>
      <c r="CS176" s="5">
        <v>4.6289999999999996</v>
      </c>
      <c r="CT176" s="5">
        <v>4.66</v>
      </c>
      <c r="CU176" s="5">
        <v>11.872999999999999</v>
      </c>
    </row>
    <row r="177" spans="1:99" x14ac:dyDescent="0.25">
      <c r="A177" s="5" t="s">
        <v>2483</v>
      </c>
      <c r="B177" s="5" t="s">
        <v>1322</v>
      </c>
      <c r="C177" s="5" t="s">
        <v>1322</v>
      </c>
      <c r="D177" s="5" t="s">
        <v>1323</v>
      </c>
      <c r="E177" s="5">
        <v>2024</v>
      </c>
      <c r="F177" s="5">
        <v>0.13</v>
      </c>
      <c r="G177" s="5">
        <v>4.109</v>
      </c>
      <c r="H177" s="5">
        <v>1.0409999999999999</v>
      </c>
      <c r="I177" s="5">
        <v>1.28</v>
      </c>
      <c r="J177" s="5">
        <v>5.3890000000000002</v>
      </c>
      <c r="K177" s="5">
        <v>0</v>
      </c>
      <c r="L177" s="5">
        <v>1</v>
      </c>
      <c r="M177" s="5">
        <v>7.6559999999999997</v>
      </c>
      <c r="N177" s="5">
        <v>4.1710000000000003</v>
      </c>
      <c r="O177" s="5">
        <v>1.304</v>
      </c>
      <c r="P177" s="5">
        <v>8.9600000000000009</v>
      </c>
      <c r="Q177" s="5">
        <v>0</v>
      </c>
      <c r="R177" s="5">
        <v>1</v>
      </c>
      <c r="S177" s="5">
        <v>1.9610000000000001</v>
      </c>
      <c r="T177" s="5">
        <v>1.298</v>
      </c>
      <c r="U177" s="5">
        <v>7.0000000000000007E-2</v>
      </c>
      <c r="V177" s="5">
        <v>2.2549999999999999</v>
      </c>
      <c r="W177" s="5">
        <v>0.13</v>
      </c>
      <c r="X177" s="5">
        <v>1</v>
      </c>
      <c r="Y177" s="5">
        <v>13.282999999999999</v>
      </c>
      <c r="Z177" s="5">
        <v>1.677</v>
      </c>
      <c r="AA177" s="5">
        <v>0.66200000000000003</v>
      </c>
      <c r="AB177" s="5">
        <v>13.944000000000001</v>
      </c>
      <c r="AC177" s="5">
        <v>0</v>
      </c>
      <c r="AD177" s="5">
        <v>1</v>
      </c>
      <c r="AE177" s="5">
        <v>13.282999999999999</v>
      </c>
      <c r="AF177" s="5">
        <v>2.91</v>
      </c>
      <c r="AG177" s="5">
        <v>0.66200000000000003</v>
      </c>
      <c r="AH177" s="5">
        <v>13.944000000000001</v>
      </c>
      <c r="AI177" s="5">
        <v>0</v>
      </c>
      <c r="AJ177" s="5">
        <v>1</v>
      </c>
      <c r="AK177" s="5">
        <v>16.157</v>
      </c>
      <c r="AL177" s="5">
        <v>8.218</v>
      </c>
      <c r="AM177" s="5">
        <v>-6.7590000000000003</v>
      </c>
      <c r="AN177" s="5">
        <v>10.244</v>
      </c>
      <c r="AO177" s="5">
        <v>0</v>
      </c>
      <c r="AP177" s="5">
        <v>0</v>
      </c>
      <c r="AQ177" s="5">
        <v>0.70499999999999996</v>
      </c>
      <c r="AR177" s="5">
        <v>0.128</v>
      </c>
      <c r="AS177" s="5">
        <v>0.252</v>
      </c>
      <c r="AT177" s="5">
        <v>1.081</v>
      </c>
      <c r="AU177" s="5">
        <v>0.13</v>
      </c>
      <c r="AV177" s="5">
        <v>1</v>
      </c>
      <c r="AW177" s="5">
        <v>0.71099999999999997</v>
      </c>
      <c r="AX177" s="5">
        <v>0.13</v>
      </c>
      <c r="AY177" s="5">
        <v>0.20300000000000001</v>
      </c>
      <c r="AZ177" s="5">
        <v>1.032</v>
      </c>
      <c r="BA177" s="5">
        <v>0.13</v>
      </c>
      <c r="BB177" s="5">
        <v>1</v>
      </c>
      <c r="BC177" s="5">
        <v>0.55700000000000005</v>
      </c>
      <c r="BD177" s="5">
        <v>0.14299999999999999</v>
      </c>
      <c r="BE177" s="5">
        <v>1.9E-2</v>
      </c>
      <c r="BF177" s="5">
        <v>0.627</v>
      </c>
      <c r="BG177" s="5">
        <v>0.09</v>
      </c>
      <c r="BH177" s="5">
        <v>1</v>
      </c>
      <c r="BI177" s="5">
        <v>0.65200000000000002</v>
      </c>
      <c r="BJ177" s="5">
        <v>0.13200000000000001</v>
      </c>
      <c r="BK177" s="5">
        <v>0.216</v>
      </c>
      <c r="BL177" s="5">
        <v>0.96399999999999997</v>
      </c>
      <c r="BM177" s="5">
        <v>0.13</v>
      </c>
      <c r="BN177" s="5">
        <v>1</v>
      </c>
      <c r="BO177" s="5">
        <v>0</v>
      </c>
      <c r="BP177" s="5">
        <v>-3.0000000000000001E-3</v>
      </c>
      <c r="BQ177" s="5">
        <v>8.7999999999999995E-2</v>
      </c>
      <c r="BR177" s="5">
        <v>0</v>
      </c>
      <c r="BS177" s="5">
        <v>0.83299999999999996</v>
      </c>
      <c r="BT177" s="5">
        <v>0</v>
      </c>
      <c r="BU177" s="5">
        <v>-3.0000000000000001E-3</v>
      </c>
      <c r="BV177" s="5">
        <v>7.1999999999999995E-2</v>
      </c>
      <c r="BW177" s="5">
        <v>0.13</v>
      </c>
      <c r="BX177" s="5">
        <v>0</v>
      </c>
      <c r="BY177" s="5">
        <v>13.646000000000001</v>
      </c>
      <c r="BZ177" s="5">
        <v>0</v>
      </c>
      <c r="CA177" s="5">
        <v>13.646000000000001</v>
      </c>
      <c r="CB177" s="5">
        <v>0</v>
      </c>
      <c r="CC177" s="5">
        <v>86.385000000000005</v>
      </c>
      <c r="CD177" s="5">
        <v>7.95</v>
      </c>
      <c r="CE177" s="5">
        <v>40.171999999999997</v>
      </c>
      <c r="CF177" s="5">
        <v>140.52199999999999</v>
      </c>
      <c r="CG177" s="5">
        <v>0.13</v>
      </c>
      <c r="CH177" s="5">
        <v>1</v>
      </c>
      <c r="CI177" s="5">
        <v>0</v>
      </c>
      <c r="CJ177" s="5">
        <v>0</v>
      </c>
      <c r="CK177" s="5">
        <v>0</v>
      </c>
      <c r="CL177" s="5">
        <v>0.90700000000000003</v>
      </c>
      <c r="CM177" s="5">
        <v>0</v>
      </c>
      <c r="CN177" s="5">
        <v>1.978</v>
      </c>
      <c r="CO177" s="5">
        <v>1.3160000000000001</v>
      </c>
      <c r="CP177" s="5">
        <v>0</v>
      </c>
      <c r="CQ177" s="5">
        <v>1.3160000000000001</v>
      </c>
      <c r="CR177" s="5">
        <v>0</v>
      </c>
      <c r="CS177" s="5">
        <v>4.766</v>
      </c>
      <c r="CT177" s="5">
        <v>4.1500000000000004</v>
      </c>
      <c r="CU177" s="5">
        <v>10.872999999999999</v>
      </c>
    </row>
    <row r="178" spans="1:99" x14ac:dyDescent="0.25">
      <c r="A178" s="5" t="s">
        <v>2484</v>
      </c>
      <c r="B178" s="5" t="s">
        <v>1337</v>
      </c>
      <c r="C178" s="5" t="s">
        <v>1337</v>
      </c>
      <c r="D178" s="5" t="s">
        <v>1338</v>
      </c>
      <c r="E178" s="5">
        <v>2021</v>
      </c>
      <c r="F178" s="5">
        <v>0.19</v>
      </c>
      <c r="G178" s="5">
        <v>2.052</v>
      </c>
      <c r="H178" s="5">
        <v>0.44900000000000001</v>
      </c>
      <c r="I178" s="5">
        <v>0</v>
      </c>
      <c r="J178" s="5">
        <v>2.052</v>
      </c>
      <c r="K178" s="5">
        <v>0</v>
      </c>
      <c r="L178" s="5">
        <v>1</v>
      </c>
      <c r="M178" s="5">
        <v>2.0840000000000001</v>
      </c>
      <c r="N178" s="5">
        <v>0.94399999999999995</v>
      </c>
      <c r="O178" s="5">
        <v>0</v>
      </c>
      <c r="P178" s="5">
        <v>2.0840000000000001</v>
      </c>
      <c r="Q178" s="5">
        <v>0</v>
      </c>
      <c r="R178" s="5">
        <v>1</v>
      </c>
      <c r="S178" s="5">
        <v>4.5890000000000004</v>
      </c>
      <c r="T178" s="5">
        <v>3.43</v>
      </c>
      <c r="U178" s="5">
        <v>0</v>
      </c>
      <c r="V178" s="5">
        <v>5.4610000000000003</v>
      </c>
      <c r="W178" s="5">
        <v>0.19</v>
      </c>
      <c r="X178" s="5">
        <v>1</v>
      </c>
      <c r="Y178" s="5">
        <v>12.169</v>
      </c>
      <c r="Z178" s="5">
        <v>1.3440000000000001</v>
      </c>
      <c r="AA178" s="5">
        <v>0.06</v>
      </c>
      <c r="AB178" s="5">
        <v>12.228999999999999</v>
      </c>
      <c r="AC178" s="5">
        <v>0</v>
      </c>
      <c r="AD178" s="5">
        <v>1</v>
      </c>
      <c r="AE178" s="5">
        <v>12.169</v>
      </c>
      <c r="AF178" s="5">
        <v>2.395</v>
      </c>
      <c r="AG178" s="5">
        <v>0.06</v>
      </c>
      <c r="AH178" s="5">
        <v>12.228999999999999</v>
      </c>
      <c r="AI178" s="5">
        <v>0</v>
      </c>
      <c r="AJ178" s="5">
        <v>1</v>
      </c>
      <c r="AK178" s="5">
        <v>14.143000000000001</v>
      </c>
      <c r="AL178" s="5">
        <v>6.9409999999999998</v>
      </c>
      <c r="AM178" s="5">
        <v>-2.9630000000000001</v>
      </c>
      <c r="AN178" s="5">
        <v>13.304</v>
      </c>
      <c r="AO178" s="5">
        <v>0</v>
      </c>
      <c r="AP178" s="5">
        <v>1</v>
      </c>
      <c r="AQ178" s="5">
        <v>0.64900000000000002</v>
      </c>
      <c r="AR178" s="5">
        <v>0.114</v>
      </c>
      <c r="AS178" s="5">
        <v>-0.13100000000000001</v>
      </c>
      <c r="AT178" s="5">
        <v>0.61599999999999999</v>
      </c>
      <c r="AU178" s="5">
        <v>0.19</v>
      </c>
      <c r="AV178" s="5">
        <v>1</v>
      </c>
      <c r="AW178" s="5">
        <v>0.57699999999999996</v>
      </c>
      <c r="AX178" s="5">
        <v>0.114</v>
      </c>
      <c r="AY178" s="5">
        <v>-6.3E-2</v>
      </c>
      <c r="AZ178" s="5">
        <v>0.61099999999999999</v>
      </c>
      <c r="BA178" s="5">
        <v>0.19</v>
      </c>
      <c r="BB178" s="5">
        <v>1</v>
      </c>
      <c r="BC178" s="5">
        <v>0.45800000000000002</v>
      </c>
      <c r="BD178" s="5">
        <v>0.114</v>
      </c>
      <c r="BE178" s="5">
        <v>-7.0999999999999994E-2</v>
      </c>
      <c r="BF178" s="5">
        <v>0.46</v>
      </c>
      <c r="BG178" s="5">
        <v>0.19</v>
      </c>
      <c r="BH178" s="5">
        <v>1</v>
      </c>
      <c r="BI178" s="5">
        <v>0.49099999999999999</v>
      </c>
      <c r="BJ178" s="5">
        <v>0.114</v>
      </c>
      <c r="BK178" s="5">
        <v>0.158</v>
      </c>
      <c r="BL178" s="5">
        <v>0.77300000000000002</v>
      </c>
      <c r="BM178" s="5">
        <v>0.19</v>
      </c>
      <c r="BN178" s="5">
        <v>1</v>
      </c>
      <c r="BO178" s="5">
        <v>0</v>
      </c>
      <c r="BP178" s="5">
        <v>0</v>
      </c>
      <c r="BQ178" s="5">
        <v>0.121</v>
      </c>
      <c r="BR178" s="5">
        <v>0</v>
      </c>
      <c r="BS178" s="5">
        <v>1</v>
      </c>
      <c r="BT178" s="5">
        <v>0</v>
      </c>
      <c r="BU178" s="5">
        <v>-2.5000000000000001E-2</v>
      </c>
      <c r="BV178" s="5">
        <v>0.16500000000000001</v>
      </c>
      <c r="BW178" s="5">
        <v>0.19</v>
      </c>
      <c r="BX178" s="5">
        <v>1</v>
      </c>
      <c r="BY178" s="5">
        <v>11.787000000000001</v>
      </c>
      <c r="BZ178" s="5">
        <v>0</v>
      </c>
      <c r="CA178" s="5">
        <v>11.787000000000001</v>
      </c>
      <c r="CB178" s="5">
        <v>0</v>
      </c>
      <c r="CC178" s="5">
        <v>78.125</v>
      </c>
      <c r="CD178" s="5">
        <v>7.95</v>
      </c>
      <c r="CE178" s="5">
        <v>-22.809000000000001</v>
      </c>
      <c r="CF178" s="5">
        <v>65.825999999999993</v>
      </c>
      <c r="CG178" s="5">
        <v>0</v>
      </c>
      <c r="CH178" s="5">
        <v>1</v>
      </c>
      <c r="CI178" s="5">
        <v>0</v>
      </c>
      <c r="CJ178" s="5">
        <v>0</v>
      </c>
      <c r="CK178" s="5">
        <v>0</v>
      </c>
      <c r="CL178" s="5">
        <v>8.3000000000000004E-2</v>
      </c>
      <c r="CM178" s="5">
        <v>0.10100000000000001</v>
      </c>
      <c r="CN178" s="5">
        <v>0.17899999999999999</v>
      </c>
      <c r="CO178" s="5">
        <v>0</v>
      </c>
      <c r="CP178" s="5">
        <v>0</v>
      </c>
      <c r="CQ178" s="5">
        <v>1.159</v>
      </c>
      <c r="CR178" s="5">
        <v>0</v>
      </c>
      <c r="CS178" s="5">
        <v>6.734</v>
      </c>
      <c r="CT178" s="5">
        <v>3.984</v>
      </c>
      <c r="CU178" s="5">
        <v>14.129</v>
      </c>
    </row>
    <row r="179" spans="1:99" x14ac:dyDescent="0.25">
      <c r="A179" s="5" t="s">
        <v>2485</v>
      </c>
      <c r="B179" s="5" t="s">
        <v>1337</v>
      </c>
      <c r="C179" s="5" t="s">
        <v>1337</v>
      </c>
      <c r="D179" s="5" t="s">
        <v>1338</v>
      </c>
      <c r="E179" s="5">
        <v>2022</v>
      </c>
      <c r="F179" s="5">
        <v>0.19</v>
      </c>
      <c r="G179" s="5">
        <v>2.1909999999999998</v>
      </c>
      <c r="H179" s="5">
        <v>0.34</v>
      </c>
      <c r="I179" s="5">
        <v>0</v>
      </c>
      <c r="J179" s="5">
        <v>2.1909999999999998</v>
      </c>
      <c r="K179" s="5">
        <v>0</v>
      </c>
      <c r="L179" s="5">
        <v>1</v>
      </c>
      <c r="M179" s="5">
        <v>2.3140000000000001</v>
      </c>
      <c r="N179" s="5">
        <v>0.95599999999999996</v>
      </c>
      <c r="O179" s="5">
        <v>0</v>
      </c>
      <c r="P179" s="5">
        <v>2.3140000000000001</v>
      </c>
      <c r="Q179" s="5">
        <v>0</v>
      </c>
      <c r="R179" s="5">
        <v>1</v>
      </c>
      <c r="S179" s="5">
        <v>4.9569999999999999</v>
      </c>
      <c r="T179" s="5">
        <v>3.7040000000000002</v>
      </c>
      <c r="U179" s="5">
        <v>7.0000000000000007E-2</v>
      </c>
      <c r="V179" s="5">
        <v>5.8979999999999997</v>
      </c>
      <c r="W179" s="5">
        <v>0.19</v>
      </c>
      <c r="X179" s="5">
        <v>1</v>
      </c>
      <c r="Y179" s="5">
        <v>12.712</v>
      </c>
      <c r="Z179" s="5">
        <v>1.3340000000000001</v>
      </c>
      <c r="AA179" s="5">
        <v>0.2</v>
      </c>
      <c r="AB179" s="5">
        <v>12.912000000000001</v>
      </c>
      <c r="AC179" s="5">
        <v>0</v>
      </c>
      <c r="AD179" s="5">
        <v>1</v>
      </c>
      <c r="AE179" s="5">
        <v>12.712</v>
      </c>
      <c r="AF179" s="5">
        <v>2.3570000000000002</v>
      </c>
      <c r="AG179" s="5">
        <v>0.2</v>
      </c>
      <c r="AH179" s="5">
        <v>12.912000000000001</v>
      </c>
      <c r="AI179" s="5">
        <v>0</v>
      </c>
      <c r="AJ179" s="5">
        <v>1</v>
      </c>
      <c r="AK179" s="5">
        <v>15.166</v>
      </c>
      <c r="AL179" s="5">
        <v>7.242</v>
      </c>
      <c r="AM179" s="5">
        <v>-3.391</v>
      </c>
      <c r="AN179" s="5">
        <v>14.013</v>
      </c>
      <c r="AO179" s="5">
        <v>0</v>
      </c>
      <c r="AP179" s="5">
        <v>1</v>
      </c>
      <c r="AQ179" s="5">
        <v>0.89600000000000002</v>
      </c>
      <c r="AR179" s="5">
        <v>0.123</v>
      </c>
      <c r="AS179" s="5">
        <v>-0.38100000000000001</v>
      </c>
      <c r="AT179" s="5">
        <v>0.61299999999999999</v>
      </c>
      <c r="AU179" s="5">
        <v>0.19</v>
      </c>
      <c r="AV179" s="5">
        <v>1</v>
      </c>
      <c r="AW179" s="5">
        <v>0.89</v>
      </c>
      <c r="AX179" s="5">
        <v>0.123</v>
      </c>
      <c r="AY179" s="5">
        <v>-0.38300000000000001</v>
      </c>
      <c r="AZ179" s="5">
        <v>0.60299999999999998</v>
      </c>
      <c r="BA179" s="5">
        <v>0.19</v>
      </c>
      <c r="BB179" s="5">
        <v>1</v>
      </c>
      <c r="BC179" s="5">
        <v>0.62</v>
      </c>
      <c r="BD179" s="5">
        <v>0.123</v>
      </c>
      <c r="BE179" s="5">
        <v>-0.249</v>
      </c>
      <c r="BF179" s="5">
        <v>0.442</v>
      </c>
      <c r="BG179" s="5">
        <v>0.19</v>
      </c>
      <c r="BH179" s="5">
        <v>1</v>
      </c>
      <c r="BI179" s="5">
        <v>0.60799999999999998</v>
      </c>
      <c r="BJ179" s="5">
        <v>0.123</v>
      </c>
      <c r="BK179" s="5">
        <v>0.16700000000000001</v>
      </c>
      <c r="BL179" s="5">
        <v>0.92100000000000004</v>
      </c>
      <c r="BM179" s="5">
        <v>0.19</v>
      </c>
      <c r="BN179" s="5">
        <v>1</v>
      </c>
      <c r="BO179" s="5">
        <v>0</v>
      </c>
      <c r="BP179" s="5">
        <v>0</v>
      </c>
      <c r="BQ179" s="5">
        <v>0.13100000000000001</v>
      </c>
      <c r="BR179" s="5">
        <v>0</v>
      </c>
      <c r="BS179" s="5">
        <v>1</v>
      </c>
      <c r="BT179" s="5">
        <v>0</v>
      </c>
      <c r="BU179" s="5">
        <v>-2.7E-2</v>
      </c>
      <c r="BV179" s="5">
        <v>0.17499999999999999</v>
      </c>
      <c r="BW179" s="5">
        <v>0.19</v>
      </c>
      <c r="BX179" s="5">
        <v>1</v>
      </c>
      <c r="BY179" s="5">
        <v>12.728999999999999</v>
      </c>
      <c r="BZ179" s="5">
        <v>0</v>
      </c>
      <c r="CA179" s="5">
        <v>12.728999999999999</v>
      </c>
      <c r="CB179" s="5">
        <v>0</v>
      </c>
      <c r="CC179" s="5">
        <v>97.9</v>
      </c>
      <c r="CD179" s="5">
        <v>7.95</v>
      </c>
      <c r="CE179" s="5">
        <v>-12.82</v>
      </c>
      <c r="CF179" s="5">
        <v>101.245</v>
      </c>
      <c r="CG179" s="5">
        <v>0</v>
      </c>
      <c r="CH179" s="5">
        <v>1</v>
      </c>
      <c r="CI179" s="5">
        <v>0</v>
      </c>
      <c r="CJ179" s="5">
        <v>0</v>
      </c>
      <c r="CK179" s="5">
        <v>0</v>
      </c>
      <c r="CL179" s="5">
        <v>8.8999999999999996E-2</v>
      </c>
      <c r="CM179" s="5">
        <v>0.109</v>
      </c>
      <c r="CN179" s="5">
        <v>0.191</v>
      </c>
      <c r="CO179" s="5">
        <v>0</v>
      </c>
      <c r="CP179" s="5">
        <v>0</v>
      </c>
      <c r="CQ179" s="5">
        <v>1.252</v>
      </c>
      <c r="CR179" s="5">
        <v>0</v>
      </c>
      <c r="CS179" s="5">
        <v>7.2720000000000002</v>
      </c>
      <c r="CT179" s="5">
        <v>9.8559999999999999</v>
      </c>
      <c r="CU179" s="5">
        <v>28.059000000000001</v>
      </c>
    </row>
    <row r="180" spans="1:99" x14ac:dyDescent="0.25">
      <c r="A180" s="5" t="s">
        <v>2486</v>
      </c>
      <c r="B180" s="5" t="s">
        <v>1337</v>
      </c>
      <c r="C180" s="5" t="s">
        <v>1337</v>
      </c>
      <c r="D180" s="5" t="s">
        <v>1338</v>
      </c>
      <c r="E180" s="5">
        <v>2023</v>
      </c>
      <c r="F180" s="5">
        <v>0.19</v>
      </c>
      <c r="G180" s="5">
        <v>2.2679999999999998</v>
      </c>
      <c r="H180" s="5">
        <v>0.51700000000000002</v>
      </c>
      <c r="I180" s="5">
        <v>0</v>
      </c>
      <c r="J180" s="5">
        <v>2.2679999999999998</v>
      </c>
      <c r="K180" s="5">
        <v>0</v>
      </c>
      <c r="L180" s="5">
        <v>1</v>
      </c>
      <c r="M180" s="5">
        <v>2.4420000000000002</v>
      </c>
      <c r="N180" s="5">
        <v>1.2110000000000001</v>
      </c>
      <c r="O180" s="5">
        <v>0</v>
      </c>
      <c r="P180" s="5">
        <v>2.4420000000000002</v>
      </c>
      <c r="Q180" s="5">
        <v>0</v>
      </c>
      <c r="R180" s="5">
        <v>1</v>
      </c>
      <c r="S180" s="5">
        <v>5.1609999999999996</v>
      </c>
      <c r="T180" s="5">
        <v>3.8570000000000002</v>
      </c>
      <c r="U180" s="5">
        <v>0.109</v>
      </c>
      <c r="V180" s="5">
        <v>6.1420000000000003</v>
      </c>
      <c r="W180" s="5">
        <v>0.19</v>
      </c>
      <c r="X180" s="5">
        <v>1</v>
      </c>
      <c r="Y180" s="5">
        <v>13.518000000000001</v>
      </c>
      <c r="Z180" s="5">
        <v>1.514</v>
      </c>
      <c r="AA180" s="5">
        <v>0.19700000000000001</v>
      </c>
      <c r="AB180" s="5">
        <v>13.715</v>
      </c>
      <c r="AC180" s="5">
        <v>0</v>
      </c>
      <c r="AD180" s="5">
        <v>1</v>
      </c>
      <c r="AE180" s="5">
        <v>13.518000000000001</v>
      </c>
      <c r="AF180" s="5">
        <v>2.6920000000000002</v>
      </c>
      <c r="AG180" s="5">
        <v>0.19700000000000001</v>
      </c>
      <c r="AH180" s="5">
        <v>13.715</v>
      </c>
      <c r="AI180" s="5">
        <v>0</v>
      </c>
      <c r="AJ180" s="5">
        <v>1</v>
      </c>
      <c r="AK180" s="5">
        <v>16.16</v>
      </c>
      <c r="AL180" s="5">
        <v>8.0050000000000008</v>
      </c>
      <c r="AM180" s="5">
        <v>-3.7040000000000002</v>
      </c>
      <c r="AN180" s="5">
        <v>14.821999999999999</v>
      </c>
      <c r="AO180" s="5">
        <v>0</v>
      </c>
      <c r="AP180" s="5">
        <v>1</v>
      </c>
      <c r="AQ180" s="5">
        <v>0.79100000000000004</v>
      </c>
      <c r="AR180" s="5">
        <v>0.129</v>
      </c>
      <c r="AS180" s="5">
        <v>-2.4E-2</v>
      </c>
      <c r="AT180" s="5">
        <v>0.91200000000000003</v>
      </c>
      <c r="AU180" s="5">
        <v>0.19</v>
      </c>
      <c r="AV180" s="5">
        <v>1</v>
      </c>
      <c r="AW180" s="5">
        <v>0.61799999999999999</v>
      </c>
      <c r="AX180" s="5">
        <v>0.129</v>
      </c>
      <c r="AY180" s="5">
        <v>-0.13100000000000001</v>
      </c>
      <c r="AZ180" s="5">
        <v>0.57899999999999996</v>
      </c>
      <c r="BA180" s="5">
        <v>0.19</v>
      </c>
      <c r="BB180" s="5">
        <v>1</v>
      </c>
      <c r="BC180" s="5">
        <v>0.55400000000000005</v>
      </c>
      <c r="BD180" s="5">
        <v>0.129</v>
      </c>
      <c r="BE180" s="5">
        <v>-8.7999999999999995E-2</v>
      </c>
      <c r="BF180" s="5">
        <v>0.55500000000000005</v>
      </c>
      <c r="BG180" s="5">
        <v>0.19</v>
      </c>
      <c r="BH180" s="5">
        <v>1</v>
      </c>
      <c r="BI180" s="5">
        <v>0.55700000000000005</v>
      </c>
      <c r="BJ180" s="5">
        <v>0.129</v>
      </c>
      <c r="BK180" s="5">
        <v>0.41399999999999998</v>
      </c>
      <c r="BL180" s="5">
        <v>1.1559999999999999</v>
      </c>
      <c r="BM180" s="5">
        <v>0.19</v>
      </c>
      <c r="BN180" s="5">
        <v>1</v>
      </c>
      <c r="BO180" s="5">
        <v>0</v>
      </c>
      <c r="BP180" s="5">
        <v>0</v>
      </c>
      <c r="BQ180" s="5">
        <v>0.151</v>
      </c>
      <c r="BR180" s="5">
        <v>0</v>
      </c>
      <c r="BS180" s="5">
        <v>1</v>
      </c>
      <c r="BT180" s="5">
        <v>0</v>
      </c>
      <c r="BU180" s="5">
        <v>-2.8000000000000001E-2</v>
      </c>
      <c r="BV180" s="5">
        <v>0.192</v>
      </c>
      <c r="BW180" s="5">
        <v>0.19</v>
      </c>
      <c r="BX180" s="5">
        <v>1</v>
      </c>
      <c r="BY180" s="5">
        <v>13.254</v>
      </c>
      <c r="BZ180" s="5">
        <v>0</v>
      </c>
      <c r="CA180" s="5">
        <v>13.254</v>
      </c>
      <c r="CB180" s="5">
        <v>0</v>
      </c>
      <c r="CC180" s="5">
        <v>83.248000000000005</v>
      </c>
      <c r="CD180" s="5">
        <v>7.95</v>
      </c>
      <c r="CE180" s="5">
        <v>-4.5730000000000004</v>
      </c>
      <c r="CF180" s="5">
        <v>93.623000000000005</v>
      </c>
      <c r="CG180" s="5">
        <v>0</v>
      </c>
      <c r="CH180" s="5">
        <v>1</v>
      </c>
      <c r="CI180" s="5">
        <v>0</v>
      </c>
      <c r="CJ180" s="5">
        <v>0</v>
      </c>
      <c r="CK180" s="5">
        <v>0</v>
      </c>
      <c r="CL180" s="5">
        <v>9.2999999999999999E-2</v>
      </c>
      <c r="CM180" s="5">
        <v>0.114</v>
      </c>
      <c r="CN180" s="5">
        <v>0.20100000000000001</v>
      </c>
      <c r="CO180" s="5">
        <v>0</v>
      </c>
      <c r="CP180" s="5">
        <v>0</v>
      </c>
      <c r="CQ180" s="5">
        <v>1.304</v>
      </c>
      <c r="CR180" s="5">
        <v>0</v>
      </c>
      <c r="CS180" s="5">
        <v>7.5720000000000001</v>
      </c>
      <c r="CT180" s="5">
        <v>3.9630000000000001</v>
      </c>
      <c r="CU180" s="5">
        <v>9.2609999999999992</v>
      </c>
    </row>
    <row r="181" spans="1:99" x14ac:dyDescent="0.25">
      <c r="A181" s="5" t="s">
        <v>2487</v>
      </c>
      <c r="B181" s="5" t="s">
        <v>1337</v>
      </c>
      <c r="C181" s="5" t="s">
        <v>1337</v>
      </c>
      <c r="D181" s="5" t="s">
        <v>1338</v>
      </c>
      <c r="E181" s="5">
        <v>2024</v>
      </c>
      <c r="F181" s="5">
        <v>0.19</v>
      </c>
      <c r="G181" s="5">
        <v>2.3250000000000002</v>
      </c>
      <c r="H181" s="5">
        <v>0.58899999999999997</v>
      </c>
      <c r="I181" s="5">
        <v>0</v>
      </c>
      <c r="J181" s="5">
        <v>2.3250000000000002</v>
      </c>
      <c r="K181" s="5">
        <v>0</v>
      </c>
      <c r="L181" s="5">
        <v>1</v>
      </c>
      <c r="M181" s="5">
        <v>2.5369999999999999</v>
      </c>
      <c r="N181" s="5">
        <v>1.3819999999999999</v>
      </c>
      <c r="O181" s="5">
        <v>0</v>
      </c>
      <c r="P181" s="5">
        <v>2.5369999999999999</v>
      </c>
      <c r="Q181" s="5">
        <v>0</v>
      </c>
      <c r="R181" s="5">
        <v>1</v>
      </c>
      <c r="S181" s="5">
        <v>5.3129999999999997</v>
      </c>
      <c r="T181" s="5">
        <v>3.9710000000000001</v>
      </c>
      <c r="U181" s="5">
        <v>0.13800000000000001</v>
      </c>
      <c r="V181" s="5">
        <v>6.3230000000000004</v>
      </c>
      <c r="W181" s="5">
        <v>0.19</v>
      </c>
      <c r="X181" s="5">
        <v>1</v>
      </c>
      <c r="Y181" s="5">
        <v>13.978</v>
      </c>
      <c r="Z181" s="5">
        <v>1.7649999999999999</v>
      </c>
      <c r="AA181" s="5">
        <v>0.26700000000000002</v>
      </c>
      <c r="AB181" s="5">
        <v>14.244999999999999</v>
      </c>
      <c r="AC181" s="5">
        <v>0</v>
      </c>
      <c r="AD181" s="5">
        <v>1</v>
      </c>
      <c r="AE181" s="5">
        <v>13.978</v>
      </c>
      <c r="AF181" s="5">
        <v>3.0619999999999998</v>
      </c>
      <c r="AG181" s="5">
        <v>0.26700000000000002</v>
      </c>
      <c r="AH181" s="5">
        <v>14.244999999999999</v>
      </c>
      <c r="AI181" s="5">
        <v>0</v>
      </c>
      <c r="AJ181" s="5">
        <v>1</v>
      </c>
      <c r="AK181" s="5">
        <v>16.698</v>
      </c>
      <c r="AL181" s="5">
        <v>8.4930000000000003</v>
      </c>
      <c r="AM181" s="5">
        <v>-3.7330000000000001</v>
      </c>
      <c r="AN181" s="5">
        <v>15.428000000000001</v>
      </c>
      <c r="AO181" s="5">
        <v>0</v>
      </c>
      <c r="AP181" s="5">
        <v>1</v>
      </c>
      <c r="AQ181" s="5">
        <v>0.75600000000000001</v>
      </c>
      <c r="AR181" s="5">
        <v>0.13200000000000001</v>
      </c>
      <c r="AS181" s="5">
        <v>0.217</v>
      </c>
      <c r="AT181" s="5">
        <v>1.1579999999999999</v>
      </c>
      <c r="AU181" s="5">
        <v>0.19</v>
      </c>
      <c r="AV181" s="5">
        <v>1</v>
      </c>
      <c r="AW181" s="5">
        <v>0.65500000000000003</v>
      </c>
      <c r="AX181" s="5">
        <v>0.13200000000000001</v>
      </c>
      <c r="AY181" s="5">
        <v>-0.112</v>
      </c>
      <c r="AZ181" s="5">
        <v>0.64700000000000002</v>
      </c>
      <c r="BA181" s="5">
        <v>0.19</v>
      </c>
      <c r="BB181" s="5">
        <v>1</v>
      </c>
      <c r="BC181" s="5">
        <v>0.53400000000000003</v>
      </c>
      <c r="BD181" s="5">
        <v>0.13200000000000001</v>
      </c>
      <c r="BE181" s="5">
        <v>-0.03</v>
      </c>
      <c r="BF181" s="5">
        <v>0.59899999999999998</v>
      </c>
      <c r="BG181" s="5">
        <v>0.19</v>
      </c>
      <c r="BH181" s="5">
        <v>1</v>
      </c>
      <c r="BI181" s="5">
        <v>0.56799999999999995</v>
      </c>
      <c r="BJ181" s="5">
        <v>0.13200000000000001</v>
      </c>
      <c r="BK181" s="5">
        <v>0.48</v>
      </c>
      <c r="BL181" s="5">
        <v>1.2470000000000001</v>
      </c>
      <c r="BM181" s="5">
        <v>0.19</v>
      </c>
      <c r="BN181" s="5">
        <v>1</v>
      </c>
      <c r="BO181" s="5">
        <v>0</v>
      </c>
      <c r="BP181" s="5">
        <v>0</v>
      </c>
      <c r="BQ181" s="5">
        <v>0.18</v>
      </c>
      <c r="BR181" s="5">
        <v>0</v>
      </c>
      <c r="BS181" s="5">
        <v>1</v>
      </c>
      <c r="BT181" s="5">
        <v>0</v>
      </c>
      <c r="BU181" s="5">
        <v>-2.9000000000000001E-2</v>
      </c>
      <c r="BV181" s="5">
        <v>0.222</v>
      </c>
      <c r="BW181" s="5">
        <v>0.19</v>
      </c>
      <c r="BX181" s="5">
        <v>1</v>
      </c>
      <c r="BY181" s="5">
        <v>13.646000000000001</v>
      </c>
      <c r="BZ181" s="5">
        <v>0</v>
      </c>
      <c r="CA181" s="5">
        <v>13.646000000000001</v>
      </c>
      <c r="CB181" s="5">
        <v>0</v>
      </c>
      <c r="CC181" s="5">
        <v>82.587999999999994</v>
      </c>
      <c r="CD181" s="5">
        <v>7.95</v>
      </c>
      <c r="CE181" s="5">
        <v>2.3130000000000002</v>
      </c>
      <c r="CF181" s="5">
        <v>101.032</v>
      </c>
      <c r="CG181" s="5">
        <v>0</v>
      </c>
      <c r="CH181" s="5">
        <v>1</v>
      </c>
      <c r="CI181" s="5">
        <v>0</v>
      </c>
      <c r="CJ181" s="5">
        <v>0</v>
      </c>
      <c r="CK181" s="5">
        <v>0</v>
      </c>
      <c r="CL181" s="5">
        <v>9.6000000000000002E-2</v>
      </c>
      <c r="CM181" s="5">
        <v>0.11700000000000001</v>
      </c>
      <c r="CN181" s="5">
        <v>0.19400000000000001</v>
      </c>
      <c r="CO181" s="5">
        <v>0</v>
      </c>
      <c r="CP181" s="5">
        <v>0</v>
      </c>
      <c r="CQ181" s="5">
        <v>1.3420000000000001</v>
      </c>
      <c r="CR181" s="5">
        <v>0</v>
      </c>
      <c r="CS181" s="5">
        <v>7.5979999999999999</v>
      </c>
      <c r="CT181" s="5">
        <v>3.101</v>
      </c>
      <c r="CU181" s="5">
        <v>7.5979999999999999</v>
      </c>
    </row>
    <row r="182" spans="1:99" x14ac:dyDescent="0.25">
      <c r="A182" s="5" t="s">
        <v>2488</v>
      </c>
      <c r="B182" s="5" t="s">
        <v>1340</v>
      </c>
      <c r="C182" s="5" t="s">
        <v>1340</v>
      </c>
      <c r="D182" s="5" t="s">
        <v>1341</v>
      </c>
      <c r="E182" s="5">
        <v>2021</v>
      </c>
      <c r="F182" s="5">
        <v>0.1</v>
      </c>
      <c r="G182" s="5">
        <v>5.8970000000000002</v>
      </c>
      <c r="H182" s="5">
        <v>1.143</v>
      </c>
      <c r="I182" s="5">
        <v>0</v>
      </c>
      <c r="J182" s="5">
        <v>5.8970000000000002</v>
      </c>
      <c r="K182" s="5">
        <v>0</v>
      </c>
      <c r="L182" s="5">
        <v>1</v>
      </c>
      <c r="M182" s="5">
        <v>7.9640000000000004</v>
      </c>
      <c r="N182" s="5">
        <v>3.43</v>
      </c>
      <c r="O182" s="5">
        <v>0</v>
      </c>
      <c r="P182" s="5">
        <v>7.9640000000000004</v>
      </c>
      <c r="Q182" s="5">
        <v>0</v>
      </c>
      <c r="R182" s="5">
        <v>1</v>
      </c>
      <c r="S182" s="5">
        <v>11.613</v>
      </c>
      <c r="T182" s="5">
        <v>6.86</v>
      </c>
      <c r="U182" s="5">
        <v>0</v>
      </c>
      <c r="V182" s="5">
        <v>12.775</v>
      </c>
      <c r="W182" s="5">
        <v>0.1</v>
      </c>
      <c r="X182" s="5">
        <v>1</v>
      </c>
      <c r="Y182" s="5">
        <v>10.632999999999999</v>
      </c>
      <c r="Z182" s="5">
        <v>1.4370000000000001</v>
      </c>
      <c r="AA182" s="5">
        <v>0</v>
      </c>
      <c r="AB182" s="5">
        <v>10.632999999999999</v>
      </c>
      <c r="AC182" s="5">
        <v>0</v>
      </c>
      <c r="AD182" s="5">
        <v>1</v>
      </c>
      <c r="AE182" s="5">
        <v>11.776</v>
      </c>
      <c r="AF182" s="5">
        <v>2.754</v>
      </c>
      <c r="AG182" s="5">
        <v>0</v>
      </c>
      <c r="AH182" s="5">
        <v>11.776</v>
      </c>
      <c r="AI182" s="5">
        <v>0</v>
      </c>
      <c r="AJ182" s="5">
        <v>1</v>
      </c>
      <c r="AK182" s="5">
        <v>18.635999999999999</v>
      </c>
      <c r="AL182" s="5">
        <v>9.9250000000000007</v>
      </c>
      <c r="AM182" s="5">
        <v>0</v>
      </c>
      <c r="AN182" s="5">
        <v>20.498999999999999</v>
      </c>
      <c r="AO182" s="5">
        <v>0.1</v>
      </c>
      <c r="AP182" s="5">
        <v>1</v>
      </c>
      <c r="AQ182" s="5">
        <v>0.61899999999999999</v>
      </c>
      <c r="AR182" s="5">
        <v>0.114</v>
      </c>
      <c r="AS182" s="5">
        <v>0.71199999999999997</v>
      </c>
      <c r="AT182" s="5">
        <v>1.464</v>
      </c>
      <c r="AU182" s="5">
        <v>0.1</v>
      </c>
      <c r="AV182" s="5">
        <v>1</v>
      </c>
      <c r="AW182" s="5">
        <v>0.59899999999999998</v>
      </c>
      <c r="AX182" s="5">
        <v>0.114</v>
      </c>
      <c r="AY182" s="5">
        <v>0.378</v>
      </c>
      <c r="AZ182" s="5">
        <v>1.075</v>
      </c>
      <c r="BA182" s="5">
        <v>0.1</v>
      </c>
      <c r="BB182" s="5">
        <v>1</v>
      </c>
      <c r="BC182" s="5">
        <v>0.439</v>
      </c>
      <c r="BD182" s="5">
        <v>0.114</v>
      </c>
      <c r="BE182" s="5">
        <v>0</v>
      </c>
      <c r="BF182" s="5">
        <v>0.48299999999999998</v>
      </c>
      <c r="BG182" s="5">
        <v>0.1</v>
      </c>
      <c r="BH182" s="5">
        <v>1</v>
      </c>
      <c r="BI182" s="5">
        <v>0.505</v>
      </c>
      <c r="BJ182" s="5">
        <v>0.114</v>
      </c>
      <c r="BK182" s="5">
        <v>5.2999999999999999E-2</v>
      </c>
      <c r="BL182" s="5">
        <v>0.61299999999999999</v>
      </c>
      <c r="BM182" s="5">
        <v>0.1</v>
      </c>
      <c r="BN182" s="5">
        <v>1</v>
      </c>
      <c r="BO182" s="5">
        <v>0</v>
      </c>
      <c r="BP182" s="5">
        <v>0</v>
      </c>
      <c r="BQ182" s="5">
        <v>0</v>
      </c>
      <c r="BR182" s="5">
        <v>0</v>
      </c>
      <c r="BS182" s="5">
        <v>1</v>
      </c>
      <c r="BT182" s="5">
        <v>0</v>
      </c>
      <c r="BU182" s="5">
        <v>0</v>
      </c>
      <c r="BV182" s="5">
        <v>0</v>
      </c>
      <c r="BW182" s="5">
        <v>0.1</v>
      </c>
      <c r="BX182" s="5">
        <v>1</v>
      </c>
      <c r="BY182" s="5">
        <v>11.787000000000001</v>
      </c>
      <c r="BZ182" s="5">
        <v>0</v>
      </c>
      <c r="CA182" s="5">
        <v>11.787000000000001</v>
      </c>
      <c r="CB182" s="5">
        <v>0</v>
      </c>
      <c r="CC182" s="5">
        <v>78.125</v>
      </c>
      <c r="CD182" s="5">
        <v>7.95</v>
      </c>
      <c r="CE182" s="5">
        <v>0</v>
      </c>
      <c r="CF182" s="5">
        <v>85.938000000000002</v>
      </c>
      <c r="CG182" s="5">
        <v>0.1</v>
      </c>
      <c r="CH182" s="5">
        <v>1</v>
      </c>
      <c r="CI182" s="5">
        <v>0</v>
      </c>
      <c r="CJ182" s="5">
        <v>0</v>
      </c>
      <c r="CK182" s="5">
        <v>0</v>
      </c>
      <c r="CL182" s="5">
        <v>0</v>
      </c>
      <c r="CM182" s="5">
        <v>0</v>
      </c>
      <c r="CN182" s="5">
        <v>0</v>
      </c>
      <c r="CO182" s="5">
        <v>0</v>
      </c>
      <c r="CP182" s="5">
        <v>0</v>
      </c>
      <c r="CQ182" s="5">
        <v>1.198</v>
      </c>
      <c r="CR182" s="5">
        <v>0</v>
      </c>
      <c r="CS182" s="5">
        <v>4.7759999999999998</v>
      </c>
      <c r="CT182" s="5">
        <v>4.7530000000000001</v>
      </c>
      <c r="CU182" s="5">
        <v>15.162000000000001</v>
      </c>
    </row>
    <row r="183" spans="1:99" x14ac:dyDescent="0.25">
      <c r="A183" s="5" t="s">
        <v>2489</v>
      </c>
      <c r="B183" s="5" t="s">
        <v>1340</v>
      </c>
      <c r="C183" s="5" t="s">
        <v>1340</v>
      </c>
      <c r="D183" s="5" t="s">
        <v>1341</v>
      </c>
      <c r="E183" s="5">
        <v>2022</v>
      </c>
      <c r="F183" s="5">
        <v>0.1</v>
      </c>
      <c r="G183" s="5">
        <v>11.72</v>
      </c>
      <c r="H183" s="5">
        <v>1.2350000000000001</v>
      </c>
      <c r="I183" s="5">
        <v>0</v>
      </c>
      <c r="J183" s="5">
        <v>11.72</v>
      </c>
      <c r="K183" s="5">
        <v>0</v>
      </c>
      <c r="L183" s="5">
        <v>1</v>
      </c>
      <c r="M183" s="5">
        <v>9.7829999999999995</v>
      </c>
      <c r="N183" s="5">
        <v>3.7040000000000002</v>
      </c>
      <c r="O183" s="5">
        <v>0</v>
      </c>
      <c r="P183" s="5">
        <v>9.7829999999999995</v>
      </c>
      <c r="Q183" s="5">
        <v>0</v>
      </c>
      <c r="R183" s="5">
        <v>1</v>
      </c>
      <c r="S183" s="5">
        <v>17.893000000000001</v>
      </c>
      <c r="T183" s="5">
        <v>7.4080000000000004</v>
      </c>
      <c r="U183" s="5">
        <v>0.13200000000000001</v>
      </c>
      <c r="V183" s="5">
        <v>19.683</v>
      </c>
      <c r="W183" s="5">
        <v>0.1</v>
      </c>
      <c r="X183" s="5">
        <v>1</v>
      </c>
      <c r="Y183" s="5">
        <v>19.012</v>
      </c>
      <c r="Z183" s="5">
        <v>2.569</v>
      </c>
      <c r="AA183" s="5">
        <v>0</v>
      </c>
      <c r="AB183" s="5">
        <v>19.012</v>
      </c>
      <c r="AC183" s="5">
        <v>0</v>
      </c>
      <c r="AD183" s="5">
        <v>1</v>
      </c>
      <c r="AE183" s="5">
        <v>20.245999999999999</v>
      </c>
      <c r="AF183" s="5">
        <v>4.734</v>
      </c>
      <c r="AG183" s="5">
        <v>0</v>
      </c>
      <c r="AH183" s="5">
        <v>20.245999999999999</v>
      </c>
      <c r="AI183" s="5">
        <v>0</v>
      </c>
      <c r="AJ183" s="5">
        <v>1</v>
      </c>
      <c r="AK183" s="5">
        <v>27.655000000000001</v>
      </c>
      <c r="AL183" s="5">
        <v>14.728999999999999</v>
      </c>
      <c r="AM183" s="5">
        <v>0.20499999999999999</v>
      </c>
      <c r="AN183" s="5">
        <v>30.42</v>
      </c>
      <c r="AO183" s="5">
        <v>0.1</v>
      </c>
      <c r="AP183" s="5">
        <v>1</v>
      </c>
      <c r="AQ183" s="5">
        <v>0.86099999999999999</v>
      </c>
      <c r="AR183" s="5">
        <v>0.123</v>
      </c>
      <c r="AS183" s="5">
        <v>0.69099999999999995</v>
      </c>
      <c r="AT183" s="5">
        <v>1.6950000000000001</v>
      </c>
      <c r="AU183" s="5">
        <v>0.1</v>
      </c>
      <c r="AV183" s="5">
        <v>1</v>
      </c>
      <c r="AW183" s="5">
        <v>0.98599999999999999</v>
      </c>
      <c r="AX183" s="5">
        <v>0.123</v>
      </c>
      <c r="AY183" s="5">
        <v>0.17</v>
      </c>
      <c r="AZ183" s="5">
        <v>1.262</v>
      </c>
      <c r="BA183" s="5">
        <v>0.1</v>
      </c>
      <c r="BB183" s="5">
        <v>1</v>
      </c>
      <c r="BC183" s="5">
        <v>0.59799999999999998</v>
      </c>
      <c r="BD183" s="5">
        <v>0.123</v>
      </c>
      <c r="BE183" s="5">
        <v>4.0000000000000001E-3</v>
      </c>
      <c r="BF183" s="5">
        <v>0.65800000000000003</v>
      </c>
      <c r="BG183" s="5">
        <v>0.1</v>
      </c>
      <c r="BH183" s="5">
        <v>1</v>
      </c>
      <c r="BI183" s="5">
        <v>0.61199999999999999</v>
      </c>
      <c r="BJ183" s="5">
        <v>0.123</v>
      </c>
      <c r="BK183" s="5">
        <v>5.0000000000000001E-3</v>
      </c>
      <c r="BL183" s="5">
        <v>0.67500000000000004</v>
      </c>
      <c r="BM183" s="5">
        <v>0.1</v>
      </c>
      <c r="BN183" s="5">
        <v>1</v>
      </c>
      <c r="BO183" s="5">
        <v>0</v>
      </c>
      <c r="BP183" s="5">
        <v>0</v>
      </c>
      <c r="BQ183" s="5">
        <v>0</v>
      </c>
      <c r="BR183" s="5">
        <v>0</v>
      </c>
      <c r="BS183" s="5">
        <v>1</v>
      </c>
      <c r="BT183" s="5">
        <v>0</v>
      </c>
      <c r="BU183" s="5">
        <v>0</v>
      </c>
      <c r="BV183" s="5">
        <v>0</v>
      </c>
      <c r="BW183" s="5">
        <v>0.1</v>
      </c>
      <c r="BX183" s="5">
        <v>1</v>
      </c>
      <c r="BY183" s="5">
        <v>12.728999999999999</v>
      </c>
      <c r="BZ183" s="5">
        <v>0</v>
      </c>
      <c r="CA183" s="5">
        <v>12.728999999999999</v>
      </c>
      <c r="CB183" s="5">
        <v>0</v>
      </c>
      <c r="CC183" s="5">
        <v>97.9</v>
      </c>
      <c r="CD183" s="5">
        <v>7.95</v>
      </c>
      <c r="CE183" s="5">
        <v>0.72499999999999998</v>
      </c>
      <c r="CF183" s="5">
        <v>107.69</v>
      </c>
      <c r="CG183" s="5">
        <v>0.1</v>
      </c>
      <c r="CH183" s="5">
        <v>1</v>
      </c>
      <c r="CI183" s="5">
        <v>0</v>
      </c>
      <c r="CJ183" s="5">
        <v>0</v>
      </c>
      <c r="CK183" s="5">
        <v>0</v>
      </c>
      <c r="CL183" s="5">
        <v>0</v>
      </c>
      <c r="CM183" s="5">
        <v>0</v>
      </c>
      <c r="CN183" s="5">
        <v>0</v>
      </c>
      <c r="CO183" s="5">
        <v>0</v>
      </c>
      <c r="CP183" s="5">
        <v>0</v>
      </c>
      <c r="CQ183" s="5">
        <v>1.294</v>
      </c>
      <c r="CR183" s="5">
        <v>0</v>
      </c>
      <c r="CS183" s="5">
        <v>5.1580000000000004</v>
      </c>
      <c r="CT183" s="5">
        <v>10.484999999999999</v>
      </c>
      <c r="CU183" s="5">
        <v>31.326000000000001</v>
      </c>
    </row>
    <row r="184" spans="1:99" x14ac:dyDescent="0.25">
      <c r="A184" s="5" t="s">
        <v>2490</v>
      </c>
      <c r="B184" s="5" t="s">
        <v>1340</v>
      </c>
      <c r="C184" s="5" t="s">
        <v>1340</v>
      </c>
      <c r="D184" s="5" t="s">
        <v>1341</v>
      </c>
      <c r="E184" s="5">
        <v>2023</v>
      </c>
      <c r="F184" s="5">
        <v>0.1</v>
      </c>
      <c r="G184" s="5">
        <v>6.1470000000000002</v>
      </c>
      <c r="H184" s="5">
        <v>1.286</v>
      </c>
      <c r="I184" s="5">
        <v>0</v>
      </c>
      <c r="J184" s="5">
        <v>6.1470000000000002</v>
      </c>
      <c r="K184" s="5">
        <v>0</v>
      </c>
      <c r="L184" s="5">
        <v>1</v>
      </c>
      <c r="M184" s="5">
        <v>7.8860000000000001</v>
      </c>
      <c r="N184" s="5">
        <v>3.8570000000000002</v>
      </c>
      <c r="O184" s="5">
        <v>0</v>
      </c>
      <c r="P184" s="5">
        <v>7.8860000000000001</v>
      </c>
      <c r="Q184" s="5">
        <v>0</v>
      </c>
      <c r="R184" s="5">
        <v>1</v>
      </c>
      <c r="S184" s="5">
        <v>12.574999999999999</v>
      </c>
      <c r="T184" s="5">
        <v>7.7140000000000004</v>
      </c>
      <c r="U184" s="5">
        <v>0.13900000000000001</v>
      </c>
      <c r="V184" s="5">
        <v>13.833</v>
      </c>
      <c r="W184" s="5">
        <v>0.1</v>
      </c>
      <c r="X184" s="5">
        <v>1</v>
      </c>
      <c r="Y184" s="5">
        <v>9.2230000000000008</v>
      </c>
      <c r="Z184" s="5">
        <v>1.2470000000000001</v>
      </c>
      <c r="AA184" s="5">
        <v>0</v>
      </c>
      <c r="AB184" s="5">
        <v>9.2230000000000008</v>
      </c>
      <c r="AC184" s="5">
        <v>0</v>
      </c>
      <c r="AD184" s="5">
        <v>1</v>
      </c>
      <c r="AE184" s="5">
        <v>10.509</v>
      </c>
      <c r="AF184" s="5">
        <v>2.4569999999999999</v>
      </c>
      <c r="AG184" s="5">
        <v>0</v>
      </c>
      <c r="AH184" s="5">
        <v>10.509</v>
      </c>
      <c r="AI184" s="5">
        <v>0</v>
      </c>
      <c r="AJ184" s="5">
        <v>1</v>
      </c>
      <c r="AK184" s="5">
        <v>18.222999999999999</v>
      </c>
      <c r="AL184" s="5">
        <v>9.7050000000000001</v>
      </c>
      <c r="AM184" s="5">
        <v>0.20200000000000001</v>
      </c>
      <c r="AN184" s="5">
        <v>20.045000000000002</v>
      </c>
      <c r="AO184" s="5">
        <v>0.1</v>
      </c>
      <c r="AP184" s="5">
        <v>1</v>
      </c>
      <c r="AQ184" s="5">
        <v>0.76</v>
      </c>
      <c r="AR184" s="5">
        <v>0.129</v>
      </c>
      <c r="AS184" s="5">
        <v>0.78800000000000003</v>
      </c>
      <c r="AT184" s="5">
        <v>1.6850000000000001</v>
      </c>
      <c r="AU184" s="5">
        <v>0.1</v>
      </c>
      <c r="AV184" s="5">
        <v>1</v>
      </c>
      <c r="AW184" s="5">
        <v>0.81100000000000005</v>
      </c>
      <c r="AX184" s="5">
        <v>0.129</v>
      </c>
      <c r="AY184" s="5">
        <v>0.33800000000000002</v>
      </c>
      <c r="AZ184" s="5">
        <v>1.25</v>
      </c>
      <c r="BA184" s="5">
        <v>0.1</v>
      </c>
      <c r="BB184" s="5">
        <v>1</v>
      </c>
      <c r="BC184" s="5">
        <v>0.53500000000000003</v>
      </c>
      <c r="BD184" s="5">
        <v>0.129</v>
      </c>
      <c r="BE184" s="5">
        <v>6.0000000000000001E-3</v>
      </c>
      <c r="BF184" s="5">
        <v>0.58799999999999997</v>
      </c>
      <c r="BG184" s="5">
        <v>0.1</v>
      </c>
      <c r="BH184" s="5">
        <v>1</v>
      </c>
      <c r="BI184" s="5">
        <v>0.57899999999999996</v>
      </c>
      <c r="BJ184" s="5">
        <v>0.129</v>
      </c>
      <c r="BK184" s="5">
        <v>5.6000000000000001E-2</v>
      </c>
      <c r="BL184" s="5">
        <v>0.69199999999999995</v>
      </c>
      <c r="BM184" s="5">
        <v>0.1</v>
      </c>
      <c r="BN184" s="5">
        <v>1</v>
      </c>
      <c r="BO184" s="5">
        <v>0</v>
      </c>
      <c r="BP184" s="5">
        <v>0</v>
      </c>
      <c r="BQ184" s="5">
        <v>0</v>
      </c>
      <c r="BR184" s="5">
        <v>0</v>
      </c>
      <c r="BS184" s="5">
        <v>1</v>
      </c>
      <c r="BT184" s="5">
        <v>0</v>
      </c>
      <c r="BU184" s="5">
        <v>0</v>
      </c>
      <c r="BV184" s="5">
        <v>0</v>
      </c>
      <c r="BW184" s="5">
        <v>0.1</v>
      </c>
      <c r="BX184" s="5">
        <v>1</v>
      </c>
      <c r="BY184" s="5">
        <v>13.254</v>
      </c>
      <c r="BZ184" s="5">
        <v>0</v>
      </c>
      <c r="CA184" s="5">
        <v>13.254</v>
      </c>
      <c r="CB184" s="5">
        <v>0</v>
      </c>
      <c r="CC184" s="5">
        <v>83.248000000000005</v>
      </c>
      <c r="CD184" s="5">
        <v>7.95</v>
      </c>
      <c r="CE184" s="5">
        <v>0.92200000000000004</v>
      </c>
      <c r="CF184" s="5">
        <v>91.572999999999993</v>
      </c>
      <c r="CG184" s="5">
        <v>0.1</v>
      </c>
      <c r="CH184" s="5">
        <v>1</v>
      </c>
      <c r="CI184" s="5">
        <v>0</v>
      </c>
      <c r="CJ184" s="5">
        <v>0</v>
      </c>
      <c r="CK184" s="5">
        <v>0</v>
      </c>
      <c r="CL184" s="5">
        <v>0</v>
      </c>
      <c r="CM184" s="5">
        <v>0</v>
      </c>
      <c r="CN184" s="5">
        <v>0</v>
      </c>
      <c r="CO184" s="5">
        <v>0</v>
      </c>
      <c r="CP184" s="5">
        <v>0</v>
      </c>
      <c r="CQ184" s="5">
        <v>1.3480000000000001</v>
      </c>
      <c r="CR184" s="5">
        <v>0</v>
      </c>
      <c r="CS184" s="5">
        <v>5.37</v>
      </c>
      <c r="CT184" s="5">
        <v>4.8609999999999998</v>
      </c>
      <c r="CU184" s="5">
        <v>11.622</v>
      </c>
    </row>
    <row r="185" spans="1:99" x14ac:dyDescent="0.25">
      <c r="A185" s="5" t="s">
        <v>2491</v>
      </c>
      <c r="B185" s="5" t="s">
        <v>1340</v>
      </c>
      <c r="C185" s="5" t="s">
        <v>1340</v>
      </c>
      <c r="D185" s="5" t="s">
        <v>1341</v>
      </c>
      <c r="E185" s="5">
        <v>2024</v>
      </c>
      <c r="F185" s="5">
        <v>0.1</v>
      </c>
      <c r="G185" s="5">
        <v>5.5750000000000002</v>
      </c>
      <c r="H185" s="5">
        <v>1.3240000000000001</v>
      </c>
      <c r="I185" s="5">
        <v>0</v>
      </c>
      <c r="J185" s="5">
        <v>5.5750000000000002</v>
      </c>
      <c r="K185" s="5">
        <v>0</v>
      </c>
      <c r="L185" s="5">
        <v>1</v>
      </c>
      <c r="M185" s="5">
        <v>7.1239999999999997</v>
      </c>
      <c r="N185" s="5">
        <v>3.9710000000000001</v>
      </c>
      <c r="O185" s="5">
        <v>0</v>
      </c>
      <c r="P185" s="5">
        <v>7.1239999999999997</v>
      </c>
      <c r="Q185" s="5">
        <v>0</v>
      </c>
      <c r="R185" s="5">
        <v>1</v>
      </c>
      <c r="S185" s="5">
        <v>12.193</v>
      </c>
      <c r="T185" s="5">
        <v>7.9420000000000002</v>
      </c>
      <c r="U185" s="5">
        <v>0.16600000000000001</v>
      </c>
      <c r="V185" s="5">
        <v>13.412000000000001</v>
      </c>
      <c r="W185" s="5">
        <v>0.1</v>
      </c>
      <c r="X185" s="5">
        <v>1</v>
      </c>
      <c r="Y185" s="5">
        <v>8.5909999999999993</v>
      </c>
      <c r="Z185" s="5">
        <v>1.161</v>
      </c>
      <c r="AA185" s="5">
        <v>0</v>
      </c>
      <c r="AB185" s="5">
        <v>8.5909999999999993</v>
      </c>
      <c r="AC185" s="5">
        <v>0</v>
      </c>
      <c r="AD185" s="5">
        <v>1</v>
      </c>
      <c r="AE185" s="5">
        <v>9.9139999999999997</v>
      </c>
      <c r="AF185" s="5">
        <v>2.3180000000000001</v>
      </c>
      <c r="AG185" s="5">
        <v>0</v>
      </c>
      <c r="AH185" s="5">
        <v>9.9139999999999997</v>
      </c>
      <c r="AI185" s="5">
        <v>0</v>
      </c>
      <c r="AJ185" s="5">
        <v>1</v>
      </c>
      <c r="AK185" s="5">
        <v>17.856000000000002</v>
      </c>
      <c r="AL185" s="5">
        <v>9.51</v>
      </c>
      <c r="AM185" s="5">
        <v>0.24299999999999999</v>
      </c>
      <c r="AN185" s="5">
        <v>19.640999999999998</v>
      </c>
      <c r="AO185" s="5">
        <v>0.1</v>
      </c>
      <c r="AP185" s="5">
        <v>1</v>
      </c>
      <c r="AQ185" s="5">
        <v>0.72399999999999998</v>
      </c>
      <c r="AR185" s="5">
        <v>0.13200000000000001</v>
      </c>
      <c r="AS185" s="5">
        <v>0.84199999999999997</v>
      </c>
      <c r="AT185" s="5">
        <v>1.7</v>
      </c>
      <c r="AU185" s="5">
        <v>0.1</v>
      </c>
      <c r="AV185" s="5">
        <v>1</v>
      </c>
      <c r="AW185" s="5">
        <v>0.75</v>
      </c>
      <c r="AX185" s="5">
        <v>0.13200000000000001</v>
      </c>
      <c r="AY185" s="5">
        <v>0.41299999999999998</v>
      </c>
      <c r="AZ185" s="5">
        <v>1.262</v>
      </c>
      <c r="BA185" s="5">
        <v>0.1</v>
      </c>
      <c r="BB185" s="5">
        <v>1</v>
      </c>
      <c r="BC185" s="5">
        <v>0.51300000000000001</v>
      </c>
      <c r="BD185" s="5">
        <v>0.13200000000000001</v>
      </c>
      <c r="BE185" s="5">
        <v>7.0000000000000001E-3</v>
      </c>
      <c r="BF185" s="5">
        <v>0.56399999999999995</v>
      </c>
      <c r="BG185" s="5">
        <v>0.1</v>
      </c>
      <c r="BH185" s="5">
        <v>1</v>
      </c>
      <c r="BI185" s="5">
        <v>0.59099999999999997</v>
      </c>
      <c r="BJ185" s="5">
        <v>0.13200000000000001</v>
      </c>
      <c r="BK185" s="5">
        <v>6.4000000000000001E-2</v>
      </c>
      <c r="BL185" s="5">
        <v>0.71099999999999997</v>
      </c>
      <c r="BM185" s="5">
        <v>0.1</v>
      </c>
      <c r="BN185" s="5">
        <v>1</v>
      </c>
      <c r="BO185" s="5">
        <v>0</v>
      </c>
      <c r="BP185" s="5">
        <v>0</v>
      </c>
      <c r="BQ185" s="5">
        <v>0</v>
      </c>
      <c r="BR185" s="5">
        <v>0</v>
      </c>
      <c r="BS185" s="5">
        <v>1</v>
      </c>
      <c r="BT185" s="5">
        <v>0</v>
      </c>
      <c r="BU185" s="5">
        <v>0</v>
      </c>
      <c r="BV185" s="5">
        <v>0</v>
      </c>
      <c r="BW185" s="5">
        <v>0.1</v>
      </c>
      <c r="BX185" s="5">
        <v>1</v>
      </c>
      <c r="BY185" s="5">
        <v>13.646000000000001</v>
      </c>
      <c r="BZ185" s="5">
        <v>0</v>
      </c>
      <c r="CA185" s="5">
        <v>13.646000000000001</v>
      </c>
      <c r="CB185" s="5">
        <v>0</v>
      </c>
      <c r="CC185" s="5">
        <v>82.587999999999994</v>
      </c>
      <c r="CD185" s="5">
        <v>7.95</v>
      </c>
      <c r="CE185" s="5">
        <v>1.125</v>
      </c>
      <c r="CF185" s="5">
        <v>90.846999999999994</v>
      </c>
      <c r="CG185" s="5">
        <v>0.1</v>
      </c>
      <c r="CH185" s="5">
        <v>1</v>
      </c>
      <c r="CI185" s="5">
        <v>0</v>
      </c>
      <c r="CJ185" s="5">
        <v>0</v>
      </c>
      <c r="CK185" s="5">
        <v>0</v>
      </c>
      <c r="CL185" s="5">
        <v>0</v>
      </c>
      <c r="CM185" s="5">
        <v>0</v>
      </c>
      <c r="CN185" s="5">
        <v>0</v>
      </c>
      <c r="CO185" s="5">
        <v>0</v>
      </c>
      <c r="CP185" s="5">
        <v>0</v>
      </c>
      <c r="CQ185" s="5">
        <v>1.387</v>
      </c>
      <c r="CR185" s="5">
        <v>0</v>
      </c>
      <c r="CS185" s="5">
        <v>5.5289999999999999</v>
      </c>
      <c r="CT185" s="5">
        <v>4.2510000000000003</v>
      </c>
      <c r="CU185" s="5">
        <v>10.167999999999999</v>
      </c>
    </row>
    <row r="186" spans="1:99" x14ac:dyDescent="0.25">
      <c r="A186" s="5" t="s">
        <v>2492</v>
      </c>
      <c r="B186" s="5" t="s">
        <v>1331</v>
      </c>
      <c r="C186" s="5" t="s">
        <v>1331</v>
      </c>
      <c r="D186" s="5" t="s">
        <v>1332</v>
      </c>
      <c r="E186" s="5">
        <v>2021</v>
      </c>
      <c r="F186" s="5">
        <v>0.16</v>
      </c>
      <c r="G186" s="5">
        <v>5.8970000000000002</v>
      </c>
      <c r="H186" s="5">
        <v>1.143</v>
      </c>
      <c r="I186" s="5">
        <v>0</v>
      </c>
      <c r="J186" s="5">
        <v>5.8970000000000002</v>
      </c>
      <c r="K186" s="5">
        <v>0</v>
      </c>
      <c r="L186" s="5">
        <v>1</v>
      </c>
      <c r="M186" s="5">
        <v>7.9640000000000004</v>
      </c>
      <c r="N186" s="5">
        <v>3.43</v>
      </c>
      <c r="O186" s="5">
        <v>0</v>
      </c>
      <c r="P186" s="5">
        <v>7.9640000000000004</v>
      </c>
      <c r="Q186" s="5">
        <v>0</v>
      </c>
      <c r="R186" s="5">
        <v>1</v>
      </c>
      <c r="S186" s="5">
        <v>11.613</v>
      </c>
      <c r="T186" s="5">
        <v>6.86</v>
      </c>
      <c r="U186" s="5">
        <v>0</v>
      </c>
      <c r="V186" s="5">
        <v>13.471</v>
      </c>
      <c r="W186" s="5">
        <v>0.16</v>
      </c>
      <c r="X186" s="5">
        <v>1</v>
      </c>
      <c r="Y186" s="5">
        <v>5.3470000000000004</v>
      </c>
      <c r="Z186" s="5">
        <v>0.39300000000000002</v>
      </c>
      <c r="AA186" s="5">
        <v>0</v>
      </c>
      <c r="AB186" s="5">
        <v>5.3470000000000004</v>
      </c>
      <c r="AC186" s="5">
        <v>0</v>
      </c>
      <c r="AD186" s="5">
        <v>1</v>
      </c>
      <c r="AE186" s="5">
        <v>5.9189999999999996</v>
      </c>
      <c r="AF186" s="5">
        <v>0.8</v>
      </c>
      <c r="AG186" s="5">
        <v>0</v>
      </c>
      <c r="AH186" s="5">
        <v>5.9189999999999996</v>
      </c>
      <c r="AI186" s="5">
        <v>0</v>
      </c>
      <c r="AJ186" s="5">
        <v>1</v>
      </c>
      <c r="AK186" s="5">
        <v>9.3490000000000002</v>
      </c>
      <c r="AL186" s="5">
        <v>3.4729999999999999</v>
      </c>
      <c r="AM186" s="5">
        <v>0</v>
      </c>
      <c r="AN186" s="5">
        <v>10.845000000000001</v>
      </c>
      <c r="AO186" s="5">
        <v>0.16</v>
      </c>
      <c r="AP186" s="5">
        <v>1</v>
      </c>
      <c r="AQ186" s="5">
        <v>0.61899999999999999</v>
      </c>
      <c r="AR186" s="5">
        <v>0.114</v>
      </c>
      <c r="AS186" s="5">
        <v>0.26800000000000002</v>
      </c>
      <c r="AT186" s="5">
        <v>1.0029999999999999</v>
      </c>
      <c r="AU186" s="5">
        <v>0.13</v>
      </c>
      <c r="AV186" s="5">
        <v>1</v>
      </c>
      <c r="AW186" s="5">
        <v>0.59899999999999998</v>
      </c>
      <c r="AX186" s="5">
        <v>0.114</v>
      </c>
      <c r="AY186" s="5">
        <v>0.28399999999999997</v>
      </c>
      <c r="AZ186" s="5">
        <v>0.998</v>
      </c>
      <c r="BA186" s="5">
        <v>0.13</v>
      </c>
      <c r="BB186" s="5">
        <v>1</v>
      </c>
      <c r="BC186" s="5">
        <v>0.439</v>
      </c>
      <c r="BD186" s="5">
        <v>0.114</v>
      </c>
      <c r="BE186" s="5">
        <v>0.29699999999999999</v>
      </c>
      <c r="BF186" s="5">
        <v>0.83199999999999996</v>
      </c>
      <c r="BG186" s="5">
        <v>0.13</v>
      </c>
      <c r="BH186" s="5">
        <v>1</v>
      </c>
      <c r="BI186" s="5">
        <v>0.505</v>
      </c>
      <c r="BJ186" s="5">
        <v>0.114</v>
      </c>
      <c r="BK186" s="5">
        <v>0.19600000000000001</v>
      </c>
      <c r="BL186" s="5">
        <v>0.79200000000000004</v>
      </c>
      <c r="BM186" s="5">
        <v>0.13</v>
      </c>
      <c r="BN186" s="5">
        <v>1</v>
      </c>
      <c r="BO186" s="5">
        <v>0</v>
      </c>
      <c r="BP186" s="5">
        <v>0</v>
      </c>
      <c r="BQ186" s="5">
        <v>7.1999999999999995E-2</v>
      </c>
      <c r="BR186" s="5">
        <v>0</v>
      </c>
      <c r="BS186" s="5">
        <v>0.83299999999999996</v>
      </c>
      <c r="BT186" s="5">
        <v>0</v>
      </c>
      <c r="BU186" s="5">
        <v>0</v>
      </c>
      <c r="BV186" s="5">
        <v>8.3000000000000004E-2</v>
      </c>
      <c r="BW186" s="5">
        <v>0.16</v>
      </c>
      <c r="BX186" s="5">
        <v>0.83299999999999996</v>
      </c>
      <c r="BY186" s="5">
        <v>11.787000000000001</v>
      </c>
      <c r="BZ186" s="5">
        <v>0</v>
      </c>
      <c r="CA186" s="5">
        <v>11.787000000000001</v>
      </c>
      <c r="CB186" s="5">
        <v>0</v>
      </c>
      <c r="CC186" s="5">
        <v>78.125</v>
      </c>
      <c r="CD186" s="5">
        <v>7.95</v>
      </c>
      <c r="CE186" s="5">
        <v>13.957000000000001</v>
      </c>
      <c r="CF186" s="5">
        <v>104.053</v>
      </c>
      <c r="CG186" s="5">
        <v>0.13</v>
      </c>
      <c r="CH186" s="5">
        <v>1</v>
      </c>
      <c r="CI186" s="5">
        <v>0</v>
      </c>
      <c r="CJ186" s="5">
        <v>0</v>
      </c>
      <c r="CK186" s="5">
        <v>0</v>
      </c>
      <c r="CL186" s="5">
        <v>0</v>
      </c>
      <c r="CM186" s="5">
        <v>0</v>
      </c>
      <c r="CN186" s="5">
        <v>0</v>
      </c>
      <c r="CO186" s="5">
        <v>0</v>
      </c>
      <c r="CP186" s="5">
        <v>0</v>
      </c>
      <c r="CQ186" s="5">
        <v>1.198</v>
      </c>
      <c r="CR186" s="5">
        <v>1</v>
      </c>
      <c r="CS186" s="5">
        <v>4.7759999999999998</v>
      </c>
      <c r="CT186" s="5">
        <v>4.7530000000000001</v>
      </c>
      <c r="CU186" s="5">
        <v>15.162000000000001</v>
      </c>
    </row>
    <row r="187" spans="1:99" x14ac:dyDescent="0.25">
      <c r="A187" s="5" t="s">
        <v>2493</v>
      </c>
      <c r="B187" s="5" t="s">
        <v>1331</v>
      </c>
      <c r="C187" s="5" t="s">
        <v>1331</v>
      </c>
      <c r="D187" s="5" t="s">
        <v>1332</v>
      </c>
      <c r="E187" s="5">
        <v>2022</v>
      </c>
      <c r="F187" s="5">
        <v>0.16</v>
      </c>
      <c r="G187" s="5">
        <v>11.72</v>
      </c>
      <c r="H187" s="5">
        <v>1.2350000000000001</v>
      </c>
      <c r="I187" s="5">
        <v>0</v>
      </c>
      <c r="J187" s="5">
        <v>11.72</v>
      </c>
      <c r="K187" s="5">
        <v>0</v>
      </c>
      <c r="L187" s="5">
        <v>1</v>
      </c>
      <c r="M187" s="5">
        <v>9.7829999999999995</v>
      </c>
      <c r="N187" s="5">
        <v>3.7040000000000002</v>
      </c>
      <c r="O187" s="5">
        <v>0</v>
      </c>
      <c r="P187" s="5">
        <v>9.7829999999999995</v>
      </c>
      <c r="Q187" s="5">
        <v>0</v>
      </c>
      <c r="R187" s="5">
        <v>1</v>
      </c>
      <c r="S187" s="5">
        <v>17.893000000000001</v>
      </c>
      <c r="T187" s="5">
        <v>7.4080000000000004</v>
      </c>
      <c r="U187" s="5">
        <v>0.21199999999999999</v>
      </c>
      <c r="V187" s="5">
        <v>20.756</v>
      </c>
      <c r="W187" s="5">
        <v>0.16</v>
      </c>
      <c r="X187" s="5">
        <v>1</v>
      </c>
      <c r="Y187" s="5">
        <v>5.7750000000000004</v>
      </c>
      <c r="Z187" s="5">
        <v>0.42499999999999999</v>
      </c>
      <c r="AA187" s="5">
        <v>0</v>
      </c>
      <c r="AB187" s="5">
        <v>5.7750000000000004</v>
      </c>
      <c r="AC187" s="5">
        <v>0</v>
      </c>
      <c r="AD187" s="5">
        <v>1</v>
      </c>
      <c r="AE187" s="5">
        <v>6.3920000000000003</v>
      </c>
      <c r="AF187" s="5">
        <v>0.86399999999999999</v>
      </c>
      <c r="AG187" s="5">
        <v>0</v>
      </c>
      <c r="AH187" s="5">
        <v>6.3920000000000003</v>
      </c>
      <c r="AI187" s="5">
        <v>0</v>
      </c>
      <c r="AJ187" s="5">
        <v>1</v>
      </c>
      <c r="AK187" s="5">
        <v>10.096</v>
      </c>
      <c r="AL187" s="5">
        <v>3.7509999999999999</v>
      </c>
      <c r="AM187" s="5">
        <v>0.12</v>
      </c>
      <c r="AN187" s="5">
        <v>11.712</v>
      </c>
      <c r="AO187" s="5">
        <v>0.16</v>
      </c>
      <c r="AP187" s="5">
        <v>1</v>
      </c>
      <c r="AQ187" s="5">
        <v>0.86099999999999999</v>
      </c>
      <c r="AR187" s="5">
        <v>0.123</v>
      </c>
      <c r="AS187" s="5">
        <v>0.39800000000000002</v>
      </c>
      <c r="AT187" s="5">
        <v>1.423</v>
      </c>
      <c r="AU187" s="5">
        <v>0.13</v>
      </c>
      <c r="AV187" s="5">
        <v>1</v>
      </c>
      <c r="AW187" s="5">
        <v>0.98599999999999999</v>
      </c>
      <c r="AX187" s="5">
        <v>0.123</v>
      </c>
      <c r="AY187" s="5">
        <v>0.26900000000000002</v>
      </c>
      <c r="AZ187" s="5">
        <v>1.4179999999999999</v>
      </c>
      <c r="BA187" s="5">
        <v>0.13</v>
      </c>
      <c r="BB187" s="5">
        <v>1</v>
      </c>
      <c r="BC187" s="5">
        <v>0.59799999999999998</v>
      </c>
      <c r="BD187" s="5">
        <v>0.123</v>
      </c>
      <c r="BE187" s="5">
        <v>0.314</v>
      </c>
      <c r="BF187" s="5">
        <v>1.0309999999999999</v>
      </c>
      <c r="BG187" s="5">
        <v>0.13</v>
      </c>
      <c r="BH187" s="5">
        <v>1</v>
      </c>
      <c r="BI187" s="5">
        <v>0.61199999999999999</v>
      </c>
      <c r="BJ187" s="5">
        <v>0.123</v>
      </c>
      <c r="BK187" s="5">
        <v>0.64700000000000002</v>
      </c>
      <c r="BL187" s="5">
        <v>1.423</v>
      </c>
      <c r="BM187" s="5">
        <v>0.13</v>
      </c>
      <c r="BN187" s="5">
        <v>1</v>
      </c>
      <c r="BO187" s="5">
        <v>0</v>
      </c>
      <c r="BP187" s="5">
        <v>0</v>
      </c>
      <c r="BQ187" s="5">
        <v>5.8999999999999997E-2</v>
      </c>
      <c r="BR187" s="5">
        <v>0</v>
      </c>
      <c r="BS187" s="5">
        <v>0.83299999999999996</v>
      </c>
      <c r="BT187" s="5">
        <v>0</v>
      </c>
      <c r="BU187" s="5">
        <v>0</v>
      </c>
      <c r="BV187" s="5">
        <v>6.9000000000000006E-2</v>
      </c>
      <c r="BW187" s="5">
        <v>0.16</v>
      </c>
      <c r="BX187" s="5">
        <v>0.83299999999999996</v>
      </c>
      <c r="BY187" s="5">
        <v>12.728999999999999</v>
      </c>
      <c r="BZ187" s="5">
        <v>0</v>
      </c>
      <c r="CA187" s="5">
        <v>12.728999999999999</v>
      </c>
      <c r="CB187" s="5">
        <v>0</v>
      </c>
      <c r="CC187" s="5">
        <v>97.9</v>
      </c>
      <c r="CD187" s="5">
        <v>7.95</v>
      </c>
      <c r="CE187" s="5">
        <v>4.633</v>
      </c>
      <c r="CF187" s="5">
        <v>115.86199999999999</v>
      </c>
      <c r="CG187" s="5">
        <v>0.13</v>
      </c>
      <c r="CH187" s="5">
        <v>1</v>
      </c>
      <c r="CI187" s="5">
        <v>0</v>
      </c>
      <c r="CJ187" s="5">
        <v>0</v>
      </c>
      <c r="CK187" s="5">
        <v>0</v>
      </c>
      <c r="CL187" s="5">
        <v>0</v>
      </c>
      <c r="CM187" s="5">
        <v>0</v>
      </c>
      <c r="CN187" s="5">
        <v>0</v>
      </c>
      <c r="CO187" s="5">
        <v>0</v>
      </c>
      <c r="CP187" s="5">
        <v>0</v>
      </c>
      <c r="CQ187" s="5">
        <v>1.294</v>
      </c>
      <c r="CR187" s="5">
        <v>1</v>
      </c>
      <c r="CS187" s="5">
        <v>5.1580000000000004</v>
      </c>
      <c r="CT187" s="5">
        <v>10.484999999999999</v>
      </c>
      <c r="CU187" s="5">
        <v>31.326000000000001</v>
      </c>
    </row>
    <row r="188" spans="1:99" x14ac:dyDescent="0.25">
      <c r="A188" s="5" t="s">
        <v>2494</v>
      </c>
      <c r="B188" s="5" t="s">
        <v>1331</v>
      </c>
      <c r="C188" s="5" t="s">
        <v>1331</v>
      </c>
      <c r="D188" s="5" t="s">
        <v>1332</v>
      </c>
      <c r="E188" s="5">
        <v>2023</v>
      </c>
      <c r="F188" s="5">
        <v>0.16</v>
      </c>
      <c r="G188" s="5">
        <v>6.1470000000000002</v>
      </c>
      <c r="H188" s="5">
        <v>1.286</v>
      </c>
      <c r="I188" s="5">
        <v>0</v>
      </c>
      <c r="J188" s="5">
        <v>6.1470000000000002</v>
      </c>
      <c r="K188" s="5">
        <v>0</v>
      </c>
      <c r="L188" s="5">
        <v>1</v>
      </c>
      <c r="M188" s="5">
        <v>7.8860000000000001</v>
      </c>
      <c r="N188" s="5">
        <v>3.8570000000000002</v>
      </c>
      <c r="O188" s="5">
        <v>0</v>
      </c>
      <c r="P188" s="5">
        <v>7.8860000000000001</v>
      </c>
      <c r="Q188" s="5">
        <v>0</v>
      </c>
      <c r="R188" s="5">
        <v>1</v>
      </c>
      <c r="S188" s="5">
        <v>12.574999999999999</v>
      </c>
      <c r="T188" s="5">
        <v>7.7140000000000004</v>
      </c>
      <c r="U188" s="5">
        <v>0.223</v>
      </c>
      <c r="V188" s="5">
        <v>14.587</v>
      </c>
      <c r="W188" s="5">
        <v>0.16</v>
      </c>
      <c r="X188" s="5">
        <v>1</v>
      </c>
      <c r="Y188" s="5">
        <v>6.0129999999999999</v>
      </c>
      <c r="Z188" s="5">
        <v>0.442</v>
      </c>
      <c r="AA188" s="5">
        <v>0</v>
      </c>
      <c r="AB188" s="5">
        <v>6.0129999999999999</v>
      </c>
      <c r="AC188" s="5">
        <v>0</v>
      </c>
      <c r="AD188" s="5">
        <v>1</v>
      </c>
      <c r="AE188" s="5">
        <v>6.6559999999999997</v>
      </c>
      <c r="AF188" s="5">
        <v>0.9</v>
      </c>
      <c r="AG188" s="5">
        <v>0</v>
      </c>
      <c r="AH188" s="5">
        <v>6.6559999999999997</v>
      </c>
      <c r="AI188" s="5">
        <v>0</v>
      </c>
      <c r="AJ188" s="5">
        <v>1</v>
      </c>
      <c r="AK188" s="5">
        <v>10.513</v>
      </c>
      <c r="AL188" s="5">
        <v>3.9060000000000001</v>
      </c>
      <c r="AM188" s="5">
        <v>0.186</v>
      </c>
      <c r="AN188" s="5">
        <v>12.195</v>
      </c>
      <c r="AO188" s="5">
        <v>0.16</v>
      </c>
      <c r="AP188" s="5">
        <v>1</v>
      </c>
      <c r="AQ188" s="5">
        <v>0.76</v>
      </c>
      <c r="AR188" s="5">
        <v>0.129</v>
      </c>
      <c r="AS188" s="5">
        <v>0.45900000000000002</v>
      </c>
      <c r="AT188" s="5">
        <v>1.3779999999999999</v>
      </c>
      <c r="AU188" s="5">
        <v>0.13</v>
      </c>
      <c r="AV188" s="5">
        <v>1</v>
      </c>
      <c r="AW188" s="5">
        <v>0.81100000000000005</v>
      </c>
      <c r="AX188" s="5">
        <v>0.129</v>
      </c>
      <c r="AY188" s="5">
        <v>0.40400000000000003</v>
      </c>
      <c r="AZ188" s="5">
        <v>1.3740000000000001</v>
      </c>
      <c r="BA188" s="5">
        <v>0.13</v>
      </c>
      <c r="BB188" s="5">
        <v>1</v>
      </c>
      <c r="BC188" s="5">
        <v>0.53500000000000003</v>
      </c>
      <c r="BD188" s="5">
        <v>0.129</v>
      </c>
      <c r="BE188" s="5">
        <v>0.39700000000000002</v>
      </c>
      <c r="BF188" s="5">
        <v>1.0529999999999999</v>
      </c>
      <c r="BG188" s="5">
        <v>0.13</v>
      </c>
      <c r="BH188" s="5">
        <v>1</v>
      </c>
      <c r="BI188" s="5">
        <v>0.57899999999999996</v>
      </c>
      <c r="BJ188" s="5">
        <v>0.129</v>
      </c>
      <c r="BK188" s="5">
        <v>0.501</v>
      </c>
      <c r="BL188" s="5">
        <v>1.22</v>
      </c>
      <c r="BM188" s="5">
        <v>0.13</v>
      </c>
      <c r="BN188" s="5">
        <v>1</v>
      </c>
      <c r="BO188" s="5">
        <v>0</v>
      </c>
      <c r="BP188" s="5">
        <v>0</v>
      </c>
      <c r="BQ188" s="5">
        <v>0.05</v>
      </c>
      <c r="BR188" s="5">
        <v>0</v>
      </c>
      <c r="BS188" s="5">
        <v>0.83299999999999996</v>
      </c>
      <c r="BT188" s="5">
        <v>0</v>
      </c>
      <c r="BU188" s="5">
        <v>0</v>
      </c>
      <c r="BV188" s="5">
        <v>0.06</v>
      </c>
      <c r="BW188" s="5">
        <v>0.16</v>
      </c>
      <c r="BX188" s="5">
        <v>0.83299999999999996</v>
      </c>
      <c r="BY188" s="5">
        <v>13.254</v>
      </c>
      <c r="BZ188" s="5">
        <v>0</v>
      </c>
      <c r="CA188" s="5">
        <v>13.254</v>
      </c>
      <c r="CB188" s="5">
        <v>0</v>
      </c>
      <c r="CC188" s="5">
        <v>83.248000000000005</v>
      </c>
      <c r="CD188" s="5">
        <v>7.95</v>
      </c>
      <c r="CE188" s="5">
        <v>40.685000000000002</v>
      </c>
      <c r="CF188" s="5">
        <v>140.04400000000001</v>
      </c>
      <c r="CG188" s="5">
        <v>0.13</v>
      </c>
      <c r="CH188" s="5">
        <v>1</v>
      </c>
      <c r="CI188" s="5">
        <v>0</v>
      </c>
      <c r="CJ188" s="5">
        <v>0</v>
      </c>
      <c r="CK188" s="5">
        <v>0</v>
      </c>
      <c r="CL188" s="5">
        <v>0</v>
      </c>
      <c r="CM188" s="5">
        <v>0</v>
      </c>
      <c r="CN188" s="5">
        <v>0</v>
      </c>
      <c r="CO188" s="5">
        <v>0</v>
      </c>
      <c r="CP188" s="5">
        <v>0</v>
      </c>
      <c r="CQ188" s="5">
        <v>1.3480000000000001</v>
      </c>
      <c r="CR188" s="5">
        <v>1</v>
      </c>
      <c r="CS188" s="5">
        <v>5.37</v>
      </c>
      <c r="CT188" s="5">
        <v>4.8609999999999998</v>
      </c>
      <c r="CU188" s="5">
        <v>11.622</v>
      </c>
    </row>
    <row r="189" spans="1:99" x14ac:dyDescent="0.25">
      <c r="A189" s="5" t="s">
        <v>2495</v>
      </c>
      <c r="B189" s="5" t="s">
        <v>1331</v>
      </c>
      <c r="C189" s="5" t="s">
        <v>1331</v>
      </c>
      <c r="D189" s="5" t="s">
        <v>1332</v>
      </c>
      <c r="E189" s="5">
        <v>2024</v>
      </c>
      <c r="F189" s="5">
        <v>0.16</v>
      </c>
      <c r="G189" s="5">
        <v>5.5750000000000002</v>
      </c>
      <c r="H189" s="5">
        <v>1.3240000000000001</v>
      </c>
      <c r="I189" s="5">
        <v>0</v>
      </c>
      <c r="J189" s="5">
        <v>5.5750000000000002</v>
      </c>
      <c r="K189" s="5">
        <v>0</v>
      </c>
      <c r="L189" s="5">
        <v>1</v>
      </c>
      <c r="M189" s="5">
        <v>7.1239999999999997</v>
      </c>
      <c r="N189" s="5">
        <v>3.9710000000000001</v>
      </c>
      <c r="O189" s="5">
        <v>0</v>
      </c>
      <c r="P189" s="5">
        <v>7.1239999999999997</v>
      </c>
      <c r="Q189" s="5">
        <v>0</v>
      </c>
      <c r="R189" s="5">
        <v>1</v>
      </c>
      <c r="S189" s="5">
        <v>12.193</v>
      </c>
      <c r="T189" s="5">
        <v>7.9420000000000002</v>
      </c>
      <c r="U189" s="5">
        <v>0.26600000000000001</v>
      </c>
      <c r="V189" s="5">
        <v>14.144</v>
      </c>
      <c r="W189" s="5">
        <v>0.16</v>
      </c>
      <c r="X189" s="5">
        <v>1</v>
      </c>
      <c r="Y189" s="5">
        <v>6.1909999999999998</v>
      </c>
      <c r="Z189" s="5">
        <v>0.45500000000000002</v>
      </c>
      <c r="AA189" s="5">
        <v>0</v>
      </c>
      <c r="AB189" s="5">
        <v>6.1909999999999998</v>
      </c>
      <c r="AC189" s="5">
        <v>0</v>
      </c>
      <c r="AD189" s="5">
        <v>1</v>
      </c>
      <c r="AE189" s="5">
        <v>6.8529999999999998</v>
      </c>
      <c r="AF189" s="5">
        <v>0.92600000000000005</v>
      </c>
      <c r="AG189" s="5">
        <v>0</v>
      </c>
      <c r="AH189" s="5">
        <v>6.8529999999999998</v>
      </c>
      <c r="AI189" s="5">
        <v>0</v>
      </c>
      <c r="AJ189" s="5">
        <v>1</v>
      </c>
      <c r="AK189" s="5">
        <v>10.823</v>
      </c>
      <c r="AL189" s="5">
        <v>4.0209999999999999</v>
      </c>
      <c r="AM189" s="5">
        <v>0.23599999999999999</v>
      </c>
      <c r="AN189" s="5">
        <v>12.555</v>
      </c>
      <c r="AO189" s="5">
        <v>0.16</v>
      </c>
      <c r="AP189" s="5">
        <v>1</v>
      </c>
      <c r="AQ189" s="5">
        <v>0.72399999999999998</v>
      </c>
      <c r="AR189" s="5">
        <v>0.13200000000000001</v>
      </c>
      <c r="AS189" s="5">
        <v>0.41399999999999998</v>
      </c>
      <c r="AT189" s="5">
        <v>1.286</v>
      </c>
      <c r="AU189" s="5">
        <v>0.13</v>
      </c>
      <c r="AV189" s="5">
        <v>1</v>
      </c>
      <c r="AW189" s="5">
        <v>0.75</v>
      </c>
      <c r="AX189" s="5">
        <v>0.13200000000000001</v>
      </c>
      <c r="AY189" s="5">
        <v>0.38400000000000001</v>
      </c>
      <c r="AZ189" s="5">
        <v>1.282</v>
      </c>
      <c r="BA189" s="5">
        <v>0.13</v>
      </c>
      <c r="BB189" s="5">
        <v>1</v>
      </c>
      <c r="BC189" s="5">
        <v>0.51300000000000001</v>
      </c>
      <c r="BD189" s="5">
        <v>0.13200000000000001</v>
      </c>
      <c r="BE189" s="5">
        <v>0.46400000000000002</v>
      </c>
      <c r="BF189" s="5">
        <v>1.0840000000000001</v>
      </c>
      <c r="BG189" s="5">
        <v>0.13</v>
      </c>
      <c r="BH189" s="5">
        <v>1</v>
      </c>
      <c r="BI189" s="5">
        <v>0.59099999999999997</v>
      </c>
      <c r="BJ189" s="5">
        <v>0.13200000000000001</v>
      </c>
      <c r="BK189" s="5">
        <v>0.28499999999999998</v>
      </c>
      <c r="BL189" s="5">
        <v>0.99</v>
      </c>
      <c r="BM189" s="5">
        <v>0.13</v>
      </c>
      <c r="BN189" s="5">
        <v>1</v>
      </c>
      <c r="BO189" s="5">
        <v>0</v>
      </c>
      <c r="BP189" s="5">
        <v>0</v>
      </c>
      <c r="BQ189" s="5">
        <v>4.9000000000000002E-2</v>
      </c>
      <c r="BR189" s="5">
        <v>0</v>
      </c>
      <c r="BS189" s="5">
        <v>0.83299999999999996</v>
      </c>
      <c r="BT189" s="5">
        <v>0</v>
      </c>
      <c r="BU189" s="5">
        <v>0</v>
      </c>
      <c r="BV189" s="5">
        <v>6.3E-2</v>
      </c>
      <c r="BW189" s="5">
        <v>0.16</v>
      </c>
      <c r="BX189" s="5">
        <v>0.83299999999999996</v>
      </c>
      <c r="BY189" s="5">
        <v>13.646000000000001</v>
      </c>
      <c r="BZ189" s="5">
        <v>0</v>
      </c>
      <c r="CA189" s="5">
        <v>13.646000000000001</v>
      </c>
      <c r="CB189" s="5">
        <v>0</v>
      </c>
      <c r="CC189" s="5">
        <v>82.587999999999994</v>
      </c>
      <c r="CD189" s="5">
        <v>7.95</v>
      </c>
      <c r="CE189" s="5">
        <v>28.151</v>
      </c>
      <c r="CF189" s="5">
        <v>125.13500000000001</v>
      </c>
      <c r="CG189" s="5">
        <v>0.13</v>
      </c>
      <c r="CH189" s="5">
        <v>1</v>
      </c>
      <c r="CI189" s="5">
        <v>0</v>
      </c>
      <c r="CJ189" s="5">
        <v>0</v>
      </c>
      <c r="CK189" s="5">
        <v>0</v>
      </c>
      <c r="CL189" s="5">
        <v>0</v>
      </c>
      <c r="CM189" s="5">
        <v>0</v>
      </c>
      <c r="CN189" s="5">
        <v>0</v>
      </c>
      <c r="CO189" s="5">
        <v>0</v>
      </c>
      <c r="CP189" s="5">
        <v>0</v>
      </c>
      <c r="CQ189" s="5">
        <v>1.387</v>
      </c>
      <c r="CR189" s="5">
        <v>1</v>
      </c>
      <c r="CS189" s="5">
        <v>5.5289999999999999</v>
      </c>
      <c r="CT189" s="5">
        <v>4.2510000000000003</v>
      </c>
      <c r="CU189" s="5">
        <v>10.167999999999999</v>
      </c>
    </row>
    <row r="190" spans="1:99" x14ac:dyDescent="0.25">
      <c r="A190" s="5" t="s">
        <v>2496</v>
      </c>
      <c r="B190" s="5" t="s">
        <v>1334</v>
      </c>
      <c r="C190" s="5" t="s">
        <v>1334</v>
      </c>
      <c r="D190" s="5" t="s">
        <v>1335</v>
      </c>
      <c r="E190" s="5">
        <v>2021</v>
      </c>
      <c r="F190" s="5">
        <v>0.18</v>
      </c>
      <c r="G190" s="5">
        <v>5.8970000000000002</v>
      </c>
      <c r="H190" s="5">
        <v>1.143</v>
      </c>
      <c r="I190" s="5">
        <v>0</v>
      </c>
      <c r="J190" s="5">
        <v>5.8970000000000002</v>
      </c>
      <c r="K190" s="5">
        <v>0</v>
      </c>
      <c r="L190" s="5">
        <v>1</v>
      </c>
      <c r="M190" s="5">
        <v>7.9640000000000004</v>
      </c>
      <c r="N190" s="5">
        <v>3.43</v>
      </c>
      <c r="O190" s="5">
        <v>0</v>
      </c>
      <c r="P190" s="5">
        <v>7.9640000000000004</v>
      </c>
      <c r="Q190" s="5">
        <v>0</v>
      </c>
      <c r="R190" s="5">
        <v>1</v>
      </c>
      <c r="S190" s="5">
        <v>11.613</v>
      </c>
      <c r="T190" s="5">
        <v>6.86</v>
      </c>
      <c r="U190" s="5">
        <v>0</v>
      </c>
      <c r="V190" s="5">
        <v>13.704000000000001</v>
      </c>
      <c r="W190" s="5">
        <v>0.18</v>
      </c>
      <c r="X190" s="5">
        <v>1</v>
      </c>
      <c r="Y190" s="5">
        <v>6.3689999999999998</v>
      </c>
      <c r="Z190" s="5">
        <v>0.46800000000000003</v>
      </c>
      <c r="AA190" s="5">
        <v>0</v>
      </c>
      <c r="AB190" s="5">
        <v>6.3689999999999998</v>
      </c>
      <c r="AC190" s="5">
        <v>0</v>
      </c>
      <c r="AD190" s="5">
        <v>1</v>
      </c>
      <c r="AE190" s="5">
        <v>6.9409999999999998</v>
      </c>
      <c r="AF190" s="5">
        <v>0.93799999999999994</v>
      </c>
      <c r="AG190" s="5">
        <v>0</v>
      </c>
      <c r="AH190" s="5">
        <v>6.9409999999999998</v>
      </c>
      <c r="AI190" s="5">
        <v>0</v>
      </c>
      <c r="AJ190" s="5">
        <v>1</v>
      </c>
      <c r="AK190" s="5">
        <v>10.371</v>
      </c>
      <c r="AL190" s="5">
        <v>3.8530000000000002</v>
      </c>
      <c r="AM190" s="5">
        <v>0</v>
      </c>
      <c r="AN190" s="5">
        <v>12.238</v>
      </c>
      <c r="AO190" s="5">
        <v>0.18</v>
      </c>
      <c r="AP190" s="5">
        <v>1</v>
      </c>
      <c r="AQ190" s="5">
        <v>0.61899999999999999</v>
      </c>
      <c r="AR190" s="5">
        <v>0.114</v>
      </c>
      <c r="AS190" s="5">
        <v>0.28999999999999998</v>
      </c>
      <c r="AT190" s="5">
        <v>1.073</v>
      </c>
      <c r="AU190" s="5">
        <v>0.18</v>
      </c>
      <c r="AV190" s="5">
        <v>1</v>
      </c>
      <c r="AW190" s="5">
        <v>0.59899999999999998</v>
      </c>
      <c r="AX190" s="5">
        <v>0.114</v>
      </c>
      <c r="AY190" s="5">
        <v>0.127</v>
      </c>
      <c r="AZ190" s="5">
        <v>0.85699999999999998</v>
      </c>
      <c r="BA190" s="5">
        <v>0.18</v>
      </c>
      <c r="BB190" s="5">
        <v>1</v>
      </c>
      <c r="BC190" s="5">
        <v>0.439</v>
      </c>
      <c r="BD190" s="5">
        <v>0.114</v>
      </c>
      <c r="BE190" s="5">
        <v>-0.32400000000000001</v>
      </c>
      <c r="BF190" s="5">
        <v>0.13500000000000001</v>
      </c>
      <c r="BG190" s="5">
        <v>0</v>
      </c>
      <c r="BH190" s="5">
        <v>0</v>
      </c>
      <c r="BI190" s="5">
        <v>0.505</v>
      </c>
      <c r="BJ190" s="5">
        <v>0.114</v>
      </c>
      <c r="BK190" s="5">
        <v>-1.6E-2</v>
      </c>
      <c r="BL190" s="5">
        <v>0.57699999999999996</v>
      </c>
      <c r="BM190" s="5">
        <v>0.18</v>
      </c>
      <c r="BN190" s="5">
        <v>0</v>
      </c>
      <c r="BO190" s="5">
        <v>0</v>
      </c>
      <c r="BP190" s="5">
        <v>0</v>
      </c>
      <c r="BQ190" s="5">
        <v>4.8000000000000001E-2</v>
      </c>
      <c r="BR190" s="5">
        <v>0</v>
      </c>
      <c r="BS190" s="5">
        <v>1</v>
      </c>
      <c r="BT190" s="5">
        <v>0</v>
      </c>
      <c r="BU190" s="5">
        <v>0</v>
      </c>
      <c r="BV190" s="5">
        <v>0.13600000000000001</v>
      </c>
      <c r="BW190" s="5">
        <v>0.18</v>
      </c>
      <c r="BX190" s="5">
        <v>1</v>
      </c>
      <c r="BY190" s="5">
        <v>11.787000000000001</v>
      </c>
      <c r="BZ190" s="5">
        <v>0</v>
      </c>
      <c r="CA190" s="5">
        <v>11.787000000000001</v>
      </c>
      <c r="CB190" s="5">
        <v>0</v>
      </c>
      <c r="CC190" s="5">
        <v>78.125</v>
      </c>
      <c r="CD190" s="5">
        <v>7.95</v>
      </c>
      <c r="CE190" s="5">
        <v>6.9219999999999997</v>
      </c>
      <c r="CF190" s="5">
        <v>100.355</v>
      </c>
      <c r="CG190" s="5">
        <v>0.18</v>
      </c>
      <c r="CH190" s="5">
        <v>1</v>
      </c>
      <c r="CI190" s="5">
        <v>0</v>
      </c>
      <c r="CJ190" s="5">
        <v>0</v>
      </c>
      <c r="CK190" s="5">
        <v>0</v>
      </c>
      <c r="CL190" s="5">
        <v>0</v>
      </c>
      <c r="CM190" s="5">
        <v>0</v>
      </c>
      <c r="CN190" s="5">
        <v>0</v>
      </c>
      <c r="CO190" s="5">
        <v>4.7E-2</v>
      </c>
      <c r="CP190" s="5">
        <v>0</v>
      </c>
      <c r="CQ190" s="5">
        <v>1.198</v>
      </c>
      <c r="CR190" s="5">
        <v>1</v>
      </c>
      <c r="CS190" s="5">
        <v>5.798</v>
      </c>
      <c r="CT190" s="5">
        <v>4.7530000000000001</v>
      </c>
      <c r="CU190" s="5">
        <v>15.162000000000001</v>
      </c>
    </row>
    <row r="191" spans="1:99" x14ac:dyDescent="0.25">
      <c r="A191" s="5" t="s">
        <v>2497</v>
      </c>
      <c r="B191" s="5" t="s">
        <v>1334</v>
      </c>
      <c r="C191" s="5" t="s">
        <v>1334</v>
      </c>
      <c r="D191" s="5" t="s">
        <v>1335</v>
      </c>
      <c r="E191" s="5">
        <v>2022</v>
      </c>
      <c r="F191" s="5">
        <v>0.18</v>
      </c>
      <c r="G191" s="5">
        <v>11.72</v>
      </c>
      <c r="H191" s="5">
        <v>1.2350000000000001</v>
      </c>
      <c r="I191" s="5">
        <v>0</v>
      </c>
      <c r="J191" s="5">
        <v>11.72</v>
      </c>
      <c r="K191" s="5">
        <v>0</v>
      </c>
      <c r="L191" s="5">
        <v>1</v>
      </c>
      <c r="M191" s="5">
        <v>9.7829999999999995</v>
      </c>
      <c r="N191" s="5">
        <v>3.7040000000000002</v>
      </c>
      <c r="O191" s="5">
        <v>0</v>
      </c>
      <c r="P191" s="5">
        <v>9.7829999999999995</v>
      </c>
      <c r="Q191" s="5">
        <v>0</v>
      </c>
      <c r="R191" s="5">
        <v>1</v>
      </c>
      <c r="S191" s="5">
        <v>17.893000000000001</v>
      </c>
      <c r="T191" s="5">
        <v>7.4080000000000004</v>
      </c>
      <c r="U191" s="5">
        <v>0.23799999999999999</v>
      </c>
      <c r="V191" s="5">
        <v>21.114000000000001</v>
      </c>
      <c r="W191" s="5">
        <v>0.18</v>
      </c>
      <c r="X191" s="5">
        <v>1</v>
      </c>
      <c r="Y191" s="5">
        <v>6.8780000000000001</v>
      </c>
      <c r="Z191" s="5">
        <v>0.50600000000000001</v>
      </c>
      <c r="AA191" s="5">
        <v>0</v>
      </c>
      <c r="AB191" s="5">
        <v>6.8780000000000001</v>
      </c>
      <c r="AC191" s="5">
        <v>0</v>
      </c>
      <c r="AD191" s="5">
        <v>1</v>
      </c>
      <c r="AE191" s="5">
        <v>7.4960000000000004</v>
      </c>
      <c r="AF191" s="5">
        <v>1.0129999999999999</v>
      </c>
      <c r="AG191" s="5">
        <v>0</v>
      </c>
      <c r="AH191" s="5">
        <v>7.4960000000000004</v>
      </c>
      <c r="AI191" s="5">
        <v>0</v>
      </c>
      <c r="AJ191" s="5">
        <v>1</v>
      </c>
      <c r="AK191" s="5">
        <v>11.2</v>
      </c>
      <c r="AL191" s="5">
        <v>4.1609999999999996</v>
      </c>
      <c r="AM191" s="5">
        <v>0.14899999999999999</v>
      </c>
      <c r="AN191" s="5">
        <v>13.215999999999999</v>
      </c>
      <c r="AO191" s="5">
        <v>0.18</v>
      </c>
      <c r="AP191" s="5">
        <v>1</v>
      </c>
      <c r="AQ191" s="5">
        <v>0.86099999999999999</v>
      </c>
      <c r="AR191" s="5">
        <v>0.123</v>
      </c>
      <c r="AS191" s="5">
        <v>-5.2999999999999999E-2</v>
      </c>
      <c r="AT191" s="5">
        <v>0.95399999999999996</v>
      </c>
      <c r="AU191" s="5">
        <v>0.18</v>
      </c>
      <c r="AV191" s="5">
        <v>1</v>
      </c>
      <c r="AW191" s="5">
        <v>0.98599999999999999</v>
      </c>
      <c r="AX191" s="5">
        <v>0.123</v>
      </c>
      <c r="AY191" s="5">
        <v>-0.34100000000000003</v>
      </c>
      <c r="AZ191" s="5">
        <v>0.76200000000000001</v>
      </c>
      <c r="BA191" s="5">
        <v>0.18</v>
      </c>
      <c r="BB191" s="5">
        <v>1</v>
      </c>
      <c r="BC191" s="5">
        <v>0.59799999999999998</v>
      </c>
      <c r="BD191" s="5">
        <v>0.123</v>
      </c>
      <c r="BE191" s="5">
        <v>-0.48399999999999999</v>
      </c>
      <c r="BF191" s="5">
        <v>0.13400000000000001</v>
      </c>
      <c r="BG191" s="5">
        <v>0</v>
      </c>
      <c r="BH191" s="5">
        <v>0</v>
      </c>
      <c r="BI191" s="5">
        <v>0.61199999999999999</v>
      </c>
      <c r="BJ191" s="5">
        <v>0.123</v>
      </c>
      <c r="BK191" s="5">
        <v>-0.17799999999999999</v>
      </c>
      <c r="BL191" s="5">
        <v>0.51300000000000001</v>
      </c>
      <c r="BM191" s="5">
        <v>0.18</v>
      </c>
      <c r="BN191" s="5">
        <v>0</v>
      </c>
      <c r="BO191" s="5">
        <v>0</v>
      </c>
      <c r="BP191" s="5">
        <v>0</v>
      </c>
      <c r="BQ191" s="5">
        <v>4.2000000000000003E-2</v>
      </c>
      <c r="BR191" s="5">
        <v>0</v>
      </c>
      <c r="BS191" s="5">
        <v>1</v>
      </c>
      <c r="BT191" s="5">
        <v>0</v>
      </c>
      <c r="BU191" s="5">
        <v>0</v>
      </c>
      <c r="BV191" s="5">
        <v>0.121</v>
      </c>
      <c r="BW191" s="5">
        <v>0.18</v>
      </c>
      <c r="BX191" s="5">
        <v>1</v>
      </c>
      <c r="BY191" s="5">
        <v>12.728999999999999</v>
      </c>
      <c r="BZ191" s="5">
        <v>0</v>
      </c>
      <c r="CA191" s="5">
        <v>12.728999999999999</v>
      </c>
      <c r="CB191" s="5">
        <v>0</v>
      </c>
      <c r="CC191" s="5">
        <v>97.9</v>
      </c>
      <c r="CD191" s="5">
        <v>7.95</v>
      </c>
      <c r="CE191" s="5">
        <v>-22.292000000000002</v>
      </c>
      <c r="CF191" s="5">
        <v>89.216999999999999</v>
      </c>
      <c r="CG191" s="5">
        <v>0.18</v>
      </c>
      <c r="CH191" s="5">
        <v>1</v>
      </c>
      <c r="CI191" s="5">
        <v>0</v>
      </c>
      <c r="CJ191" s="5">
        <v>0</v>
      </c>
      <c r="CK191" s="5">
        <v>0</v>
      </c>
      <c r="CL191" s="5">
        <v>0</v>
      </c>
      <c r="CM191" s="5">
        <v>0</v>
      </c>
      <c r="CN191" s="5">
        <v>0</v>
      </c>
      <c r="CO191" s="5">
        <v>2.1000000000000001E-2</v>
      </c>
      <c r="CP191" s="5">
        <v>0</v>
      </c>
      <c r="CQ191" s="5">
        <v>1.294</v>
      </c>
      <c r="CR191" s="5">
        <v>1</v>
      </c>
      <c r="CS191" s="5">
        <v>6.2610000000000001</v>
      </c>
      <c r="CT191" s="5">
        <v>10.484999999999999</v>
      </c>
      <c r="CU191" s="5">
        <v>31.326000000000001</v>
      </c>
    </row>
    <row r="192" spans="1:99" x14ac:dyDescent="0.25">
      <c r="A192" s="5" t="s">
        <v>2498</v>
      </c>
      <c r="B192" s="5" t="s">
        <v>1334</v>
      </c>
      <c r="C192" s="5" t="s">
        <v>1334</v>
      </c>
      <c r="D192" s="5" t="s">
        <v>1335</v>
      </c>
      <c r="E192" s="5">
        <v>2023</v>
      </c>
      <c r="F192" s="5">
        <v>0.18</v>
      </c>
      <c r="G192" s="5">
        <v>6.1470000000000002</v>
      </c>
      <c r="H192" s="5">
        <v>1.286</v>
      </c>
      <c r="I192" s="5">
        <v>0</v>
      </c>
      <c r="J192" s="5">
        <v>6.1470000000000002</v>
      </c>
      <c r="K192" s="5">
        <v>0</v>
      </c>
      <c r="L192" s="5">
        <v>1</v>
      </c>
      <c r="M192" s="5">
        <v>7.8860000000000001</v>
      </c>
      <c r="N192" s="5">
        <v>3.8570000000000002</v>
      </c>
      <c r="O192" s="5">
        <v>0</v>
      </c>
      <c r="P192" s="5">
        <v>7.8860000000000001</v>
      </c>
      <c r="Q192" s="5">
        <v>0</v>
      </c>
      <c r="R192" s="5">
        <v>1</v>
      </c>
      <c r="S192" s="5">
        <v>12.574999999999999</v>
      </c>
      <c r="T192" s="5">
        <v>7.7140000000000004</v>
      </c>
      <c r="U192" s="5">
        <v>0.251</v>
      </c>
      <c r="V192" s="5">
        <v>14.839</v>
      </c>
      <c r="W192" s="5">
        <v>0.18</v>
      </c>
      <c r="X192" s="5">
        <v>1</v>
      </c>
      <c r="Y192" s="5">
        <v>7.1619999999999999</v>
      </c>
      <c r="Z192" s="5">
        <v>0.52700000000000002</v>
      </c>
      <c r="AA192" s="5">
        <v>0</v>
      </c>
      <c r="AB192" s="5">
        <v>7.1619999999999999</v>
      </c>
      <c r="AC192" s="5">
        <v>0</v>
      </c>
      <c r="AD192" s="5">
        <v>1</v>
      </c>
      <c r="AE192" s="5">
        <v>7.8049999999999997</v>
      </c>
      <c r="AF192" s="5">
        <v>1.0549999999999999</v>
      </c>
      <c r="AG192" s="5">
        <v>0</v>
      </c>
      <c r="AH192" s="5">
        <v>7.8049999999999997</v>
      </c>
      <c r="AI192" s="5">
        <v>0</v>
      </c>
      <c r="AJ192" s="5">
        <v>1</v>
      </c>
      <c r="AK192" s="5">
        <v>11.662000000000001</v>
      </c>
      <c r="AL192" s="5">
        <v>4.3319999999999999</v>
      </c>
      <c r="AM192" s="5">
        <v>0.23200000000000001</v>
      </c>
      <c r="AN192" s="5">
        <v>13.760999999999999</v>
      </c>
      <c r="AO192" s="5">
        <v>0.18</v>
      </c>
      <c r="AP192" s="5">
        <v>1</v>
      </c>
      <c r="AQ192" s="5">
        <v>0.76</v>
      </c>
      <c r="AR192" s="5">
        <v>0.129</v>
      </c>
      <c r="AS192" s="5">
        <v>0.218</v>
      </c>
      <c r="AT192" s="5">
        <v>1.1539999999999999</v>
      </c>
      <c r="AU192" s="5">
        <v>0.18</v>
      </c>
      <c r="AV192" s="5">
        <v>1</v>
      </c>
      <c r="AW192" s="5">
        <v>0.81100000000000005</v>
      </c>
      <c r="AX192" s="5">
        <v>0.129</v>
      </c>
      <c r="AY192" s="5">
        <v>-8.4000000000000005E-2</v>
      </c>
      <c r="AZ192" s="5">
        <v>0.85899999999999999</v>
      </c>
      <c r="BA192" s="5">
        <v>0.18</v>
      </c>
      <c r="BB192" s="5">
        <v>1</v>
      </c>
      <c r="BC192" s="5">
        <v>0.53500000000000003</v>
      </c>
      <c r="BD192" s="5">
        <v>0.129</v>
      </c>
      <c r="BE192" s="5">
        <v>-0.39500000000000002</v>
      </c>
      <c r="BF192" s="5">
        <v>0.14000000000000001</v>
      </c>
      <c r="BG192" s="5">
        <v>0</v>
      </c>
      <c r="BH192" s="5">
        <v>0</v>
      </c>
      <c r="BI192" s="5">
        <v>0.57899999999999996</v>
      </c>
      <c r="BJ192" s="5">
        <v>0.129</v>
      </c>
      <c r="BK192" s="5">
        <v>-0.13200000000000001</v>
      </c>
      <c r="BL192" s="5">
        <v>0.52800000000000002</v>
      </c>
      <c r="BM192" s="5">
        <v>0.18</v>
      </c>
      <c r="BN192" s="5">
        <v>0</v>
      </c>
      <c r="BO192" s="5">
        <v>0</v>
      </c>
      <c r="BP192" s="5">
        <v>0</v>
      </c>
      <c r="BQ192" s="5">
        <v>4.3999999999999997E-2</v>
      </c>
      <c r="BR192" s="5">
        <v>0</v>
      </c>
      <c r="BS192" s="5">
        <v>1</v>
      </c>
      <c r="BT192" s="5">
        <v>0</v>
      </c>
      <c r="BU192" s="5">
        <v>0</v>
      </c>
      <c r="BV192" s="5">
        <v>0.124</v>
      </c>
      <c r="BW192" s="5">
        <v>0.18</v>
      </c>
      <c r="BX192" s="5">
        <v>1</v>
      </c>
      <c r="BY192" s="5">
        <v>13.254</v>
      </c>
      <c r="BZ192" s="5">
        <v>0</v>
      </c>
      <c r="CA192" s="5">
        <v>13.254</v>
      </c>
      <c r="CB192" s="5">
        <v>0</v>
      </c>
      <c r="CC192" s="5">
        <v>83.248000000000005</v>
      </c>
      <c r="CD192" s="5">
        <v>7.95</v>
      </c>
      <c r="CE192" s="5">
        <v>-5.4980000000000002</v>
      </c>
      <c r="CF192" s="5">
        <v>91.745000000000005</v>
      </c>
      <c r="CG192" s="5">
        <v>0.18</v>
      </c>
      <c r="CH192" s="5">
        <v>1</v>
      </c>
      <c r="CI192" s="5">
        <v>0</v>
      </c>
      <c r="CJ192" s="5">
        <v>0</v>
      </c>
      <c r="CK192" s="5">
        <v>0</v>
      </c>
      <c r="CL192" s="5">
        <v>0</v>
      </c>
      <c r="CM192" s="5">
        <v>0</v>
      </c>
      <c r="CN192" s="5">
        <v>0</v>
      </c>
      <c r="CO192" s="5">
        <v>5.3999999999999999E-2</v>
      </c>
      <c r="CP192" s="5">
        <v>0</v>
      </c>
      <c r="CQ192" s="5">
        <v>1.3480000000000001</v>
      </c>
      <c r="CR192" s="5">
        <v>1</v>
      </c>
      <c r="CS192" s="5">
        <v>6.5190000000000001</v>
      </c>
      <c r="CT192" s="5">
        <v>4.8609999999999998</v>
      </c>
      <c r="CU192" s="5">
        <v>11.622</v>
      </c>
    </row>
    <row r="193" spans="1:99" x14ac:dyDescent="0.25">
      <c r="A193" s="5" t="s">
        <v>2499</v>
      </c>
      <c r="B193" s="5" t="s">
        <v>1334</v>
      </c>
      <c r="C193" s="5" t="s">
        <v>1334</v>
      </c>
      <c r="D193" s="5" t="s">
        <v>1335</v>
      </c>
      <c r="E193" s="5">
        <v>2024</v>
      </c>
      <c r="F193" s="5">
        <v>0.18</v>
      </c>
      <c r="G193" s="5">
        <v>5.5750000000000002</v>
      </c>
      <c r="H193" s="5">
        <v>1.3240000000000001</v>
      </c>
      <c r="I193" s="5">
        <v>0</v>
      </c>
      <c r="J193" s="5">
        <v>5.5750000000000002</v>
      </c>
      <c r="K193" s="5">
        <v>0</v>
      </c>
      <c r="L193" s="5">
        <v>1</v>
      </c>
      <c r="M193" s="5">
        <v>7.1239999999999997</v>
      </c>
      <c r="N193" s="5">
        <v>3.9710000000000001</v>
      </c>
      <c r="O193" s="5">
        <v>0</v>
      </c>
      <c r="P193" s="5">
        <v>7.1239999999999997</v>
      </c>
      <c r="Q193" s="5">
        <v>0</v>
      </c>
      <c r="R193" s="5">
        <v>1</v>
      </c>
      <c r="S193" s="5">
        <v>12.193</v>
      </c>
      <c r="T193" s="5">
        <v>7.9420000000000002</v>
      </c>
      <c r="U193" s="5">
        <v>0.29899999999999999</v>
      </c>
      <c r="V193" s="5">
        <v>14.388</v>
      </c>
      <c r="W193" s="5">
        <v>0.18</v>
      </c>
      <c r="X193" s="5">
        <v>1</v>
      </c>
      <c r="Y193" s="5">
        <v>7.3739999999999997</v>
      </c>
      <c r="Z193" s="5">
        <v>0.54200000000000004</v>
      </c>
      <c r="AA193" s="5">
        <v>0</v>
      </c>
      <c r="AB193" s="5">
        <v>7.3739999999999997</v>
      </c>
      <c r="AC193" s="5">
        <v>0</v>
      </c>
      <c r="AD193" s="5">
        <v>1</v>
      </c>
      <c r="AE193" s="5">
        <v>8.0359999999999996</v>
      </c>
      <c r="AF193" s="5">
        <v>1.0860000000000001</v>
      </c>
      <c r="AG193" s="5">
        <v>0</v>
      </c>
      <c r="AH193" s="5">
        <v>8.0359999999999996</v>
      </c>
      <c r="AI193" s="5">
        <v>0</v>
      </c>
      <c r="AJ193" s="5">
        <v>1</v>
      </c>
      <c r="AK193" s="5">
        <v>12.006</v>
      </c>
      <c r="AL193" s="5">
        <v>4.46</v>
      </c>
      <c r="AM193" s="5">
        <v>0.29399999999999998</v>
      </c>
      <c r="AN193" s="5">
        <v>14.167</v>
      </c>
      <c r="AO193" s="5">
        <v>0.18</v>
      </c>
      <c r="AP193" s="5">
        <v>1</v>
      </c>
      <c r="AQ193" s="5">
        <v>0.72399999999999998</v>
      </c>
      <c r="AR193" s="5">
        <v>0.13200000000000001</v>
      </c>
      <c r="AS193" s="5">
        <v>0.35899999999999999</v>
      </c>
      <c r="AT193" s="5">
        <v>1.278</v>
      </c>
      <c r="AU193" s="5">
        <v>0.18</v>
      </c>
      <c r="AV193" s="5">
        <v>1</v>
      </c>
      <c r="AW193" s="5">
        <v>0.75</v>
      </c>
      <c r="AX193" s="5">
        <v>0.13200000000000001</v>
      </c>
      <c r="AY193" s="5">
        <v>0.123</v>
      </c>
      <c r="AZ193" s="5">
        <v>1.0309999999999999</v>
      </c>
      <c r="BA193" s="5">
        <v>0.18</v>
      </c>
      <c r="BB193" s="5">
        <v>1</v>
      </c>
      <c r="BC193" s="5">
        <v>0.51300000000000001</v>
      </c>
      <c r="BD193" s="5">
        <v>0.13200000000000001</v>
      </c>
      <c r="BE193" s="5">
        <v>-0.36899999999999999</v>
      </c>
      <c r="BF193" s="5">
        <v>0.14399999999999999</v>
      </c>
      <c r="BG193" s="5">
        <v>0</v>
      </c>
      <c r="BH193" s="5">
        <v>0</v>
      </c>
      <c r="BI193" s="5">
        <v>0.59099999999999997</v>
      </c>
      <c r="BJ193" s="5">
        <v>0.13200000000000001</v>
      </c>
      <c r="BK193" s="5">
        <v>-0.14399999999999999</v>
      </c>
      <c r="BL193" s="5">
        <v>0.52800000000000002</v>
      </c>
      <c r="BM193" s="5">
        <v>0.18</v>
      </c>
      <c r="BN193" s="5">
        <v>0</v>
      </c>
      <c r="BO193" s="5">
        <v>0</v>
      </c>
      <c r="BP193" s="5">
        <v>0</v>
      </c>
      <c r="BQ193" s="5">
        <v>4.4999999999999998E-2</v>
      </c>
      <c r="BR193" s="5">
        <v>0</v>
      </c>
      <c r="BS193" s="5">
        <v>1</v>
      </c>
      <c r="BT193" s="5">
        <v>0</v>
      </c>
      <c r="BU193" s="5">
        <v>0</v>
      </c>
      <c r="BV193" s="5">
        <v>0.128</v>
      </c>
      <c r="BW193" s="5">
        <v>0.18</v>
      </c>
      <c r="BX193" s="5">
        <v>1</v>
      </c>
      <c r="BY193" s="5">
        <v>13.646000000000001</v>
      </c>
      <c r="BZ193" s="5">
        <v>0</v>
      </c>
      <c r="CA193" s="5">
        <v>13.646000000000001</v>
      </c>
      <c r="CB193" s="5">
        <v>0</v>
      </c>
      <c r="CC193" s="5">
        <v>82.587999999999994</v>
      </c>
      <c r="CD193" s="5">
        <v>7.95</v>
      </c>
      <c r="CE193" s="5">
        <v>-4.8090000000000002</v>
      </c>
      <c r="CF193" s="5">
        <v>91.778999999999996</v>
      </c>
      <c r="CG193" s="5">
        <v>0.18</v>
      </c>
      <c r="CH193" s="5">
        <v>1</v>
      </c>
      <c r="CI193" s="5">
        <v>0</v>
      </c>
      <c r="CJ193" s="5">
        <v>0</v>
      </c>
      <c r="CK193" s="5">
        <v>0</v>
      </c>
      <c r="CL193" s="5">
        <v>0</v>
      </c>
      <c r="CM193" s="5">
        <v>0</v>
      </c>
      <c r="CN193" s="5">
        <v>0</v>
      </c>
      <c r="CO193" s="5">
        <v>5.0999999999999997E-2</v>
      </c>
      <c r="CP193" s="5">
        <v>0</v>
      </c>
      <c r="CQ193" s="5">
        <v>1.387</v>
      </c>
      <c r="CR193" s="5">
        <v>1</v>
      </c>
      <c r="CS193" s="5">
        <v>6.7119999999999997</v>
      </c>
      <c r="CT193" s="5">
        <v>4.2510000000000003</v>
      </c>
      <c r="CU193" s="5">
        <v>10.167999999999999</v>
      </c>
    </row>
    <row r="194" spans="1:99" x14ac:dyDescent="0.25">
      <c r="A194" s="5" t="s">
        <v>2500</v>
      </c>
      <c r="B194" s="5" t="s">
        <v>1346</v>
      </c>
      <c r="C194" s="5" t="s">
        <v>1346</v>
      </c>
      <c r="D194" s="5" t="s">
        <v>1347</v>
      </c>
      <c r="E194" s="5">
        <v>2021</v>
      </c>
      <c r="F194" s="5">
        <v>0.13</v>
      </c>
      <c r="G194" s="5">
        <v>5.8970000000000002</v>
      </c>
      <c r="H194" s="5">
        <v>1.143</v>
      </c>
      <c r="I194" s="5">
        <v>0</v>
      </c>
      <c r="J194" s="5">
        <v>5.8970000000000002</v>
      </c>
      <c r="K194" s="5">
        <v>0</v>
      </c>
      <c r="L194" s="5">
        <v>1</v>
      </c>
      <c r="M194" s="5">
        <v>7.9640000000000004</v>
      </c>
      <c r="N194" s="5">
        <v>3.43</v>
      </c>
      <c r="O194" s="5">
        <v>0</v>
      </c>
      <c r="P194" s="5">
        <v>7.9640000000000004</v>
      </c>
      <c r="Q194" s="5">
        <v>0</v>
      </c>
      <c r="R194" s="5">
        <v>1</v>
      </c>
      <c r="S194" s="5">
        <v>11.613</v>
      </c>
      <c r="T194" s="5">
        <v>6.86</v>
      </c>
      <c r="U194" s="5">
        <v>0</v>
      </c>
      <c r="V194" s="5">
        <v>13.122999999999999</v>
      </c>
      <c r="W194" s="5">
        <v>0.13</v>
      </c>
      <c r="X194" s="5">
        <v>1</v>
      </c>
      <c r="Y194" s="5">
        <v>3.738</v>
      </c>
      <c r="Z194" s="5">
        <v>0.503</v>
      </c>
      <c r="AA194" s="5">
        <v>0</v>
      </c>
      <c r="AB194" s="5">
        <v>3.738</v>
      </c>
      <c r="AC194" s="5">
        <v>0</v>
      </c>
      <c r="AD194" s="5">
        <v>1</v>
      </c>
      <c r="AE194" s="5">
        <v>4.8810000000000002</v>
      </c>
      <c r="AF194" s="5">
        <v>1.143</v>
      </c>
      <c r="AG194" s="5">
        <v>0</v>
      </c>
      <c r="AH194" s="5">
        <v>4.8810000000000002</v>
      </c>
      <c r="AI194" s="5">
        <v>0</v>
      </c>
      <c r="AJ194" s="5">
        <v>1</v>
      </c>
      <c r="AK194" s="5">
        <v>11.741</v>
      </c>
      <c r="AL194" s="5">
        <v>6.3090000000000002</v>
      </c>
      <c r="AM194" s="5">
        <v>0</v>
      </c>
      <c r="AN194" s="5">
        <v>13.266999999999999</v>
      </c>
      <c r="AO194" s="5">
        <v>0.13</v>
      </c>
      <c r="AP194" s="5">
        <v>1</v>
      </c>
      <c r="AQ194" s="5">
        <v>0.64900000000000002</v>
      </c>
      <c r="AR194" s="5">
        <v>0.114</v>
      </c>
      <c r="AS194" s="5">
        <v>0.32100000000000001</v>
      </c>
      <c r="AT194" s="5">
        <v>1.0960000000000001</v>
      </c>
      <c r="AU194" s="5">
        <v>0.13</v>
      </c>
      <c r="AV194" s="5">
        <v>1</v>
      </c>
      <c r="AW194" s="5">
        <v>0.57699999999999996</v>
      </c>
      <c r="AX194" s="5">
        <v>0.114</v>
      </c>
      <c r="AY194" s="5">
        <v>0.23599999999999999</v>
      </c>
      <c r="AZ194" s="5">
        <v>0.91900000000000004</v>
      </c>
      <c r="BA194" s="5">
        <v>0.13</v>
      </c>
      <c r="BB194" s="5">
        <v>1</v>
      </c>
      <c r="BC194" s="5">
        <v>0.45800000000000002</v>
      </c>
      <c r="BD194" s="5">
        <v>0.114</v>
      </c>
      <c r="BE194" s="5">
        <v>-0.19900000000000001</v>
      </c>
      <c r="BF194" s="5">
        <v>0.29299999999999998</v>
      </c>
      <c r="BG194" s="5">
        <v>0</v>
      </c>
      <c r="BH194" s="5">
        <v>0</v>
      </c>
      <c r="BI194" s="5">
        <v>0.49099999999999999</v>
      </c>
      <c r="BJ194" s="5">
        <v>0.114</v>
      </c>
      <c r="BK194" s="5">
        <v>0.127</v>
      </c>
      <c r="BL194" s="5">
        <v>0.69799999999999995</v>
      </c>
      <c r="BM194" s="5">
        <v>0.13</v>
      </c>
      <c r="BN194" s="5">
        <v>1</v>
      </c>
      <c r="BO194" s="5">
        <v>0</v>
      </c>
      <c r="BP194" s="5">
        <v>2E-3</v>
      </c>
      <c r="BQ194" s="5">
        <v>0.17100000000000001</v>
      </c>
      <c r="BR194" s="5">
        <v>0</v>
      </c>
      <c r="BS194" s="5">
        <v>1</v>
      </c>
      <c r="BT194" s="5">
        <v>0</v>
      </c>
      <c r="BU194" s="5">
        <v>1.6E-2</v>
      </c>
      <c r="BV194" s="5">
        <v>0.152</v>
      </c>
      <c r="BW194" s="5">
        <v>0</v>
      </c>
      <c r="BX194" s="5">
        <v>0.83299999999999996</v>
      </c>
      <c r="BY194" s="5">
        <v>11.787000000000001</v>
      </c>
      <c r="BZ194" s="5">
        <v>0</v>
      </c>
      <c r="CA194" s="5">
        <v>11.787000000000001</v>
      </c>
      <c r="CB194" s="5">
        <v>0</v>
      </c>
      <c r="CC194" s="5">
        <v>78.125</v>
      </c>
      <c r="CD194" s="5">
        <v>7.95</v>
      </c>
      <c r="CE194" s="5">
        <v>-11.372999999999999</v>
      </c>
      <c r="CF194" s="5">
        <v>75.430000000000007</v>
      </c>
      <c r="CG194" s="5">
        <v>0.13</v>
      </c>
      <c r="CH194" s="5">
        <v>1</v>
      </c>
      <c r="CI194" s="5">
        <v>0</v>
      </c>
      <c r="CJ194" s="5">
        <v>0</v>
      </c>
      <c r="CK194" s="5">
        <v>0</v>
      </c>
      <c r="CL194" s="5">
        <v>0</v>
      </c>
      <c r="CM194" s="5">
        <v>0</v>
      </c>
      <c r="CN194" s="5">
        <v>0</v>
      </c>
      <c r="CO194" s="5">
        <v>5.2999999999999999E-2</v>
      </c>
      <c r="CP194" s="5">
        <v>0</v>
      </c>
      <c r="CQ194" s="5">
        <v>1.198</v>
      </c>
      <c r="CR194" s="5">
        <v>0</v>
      </c>
      <c r="CS194" s="5">
        <v>4.7759999999999998</v>
      </c>
      <c r="CT194" s="5">
        <v>4.7530000000000001</v>
      </c>
      <c r="CU194" s="5">
        <v>15.983000000000001</v>
      </c>
    </row>
    <row r="195" spans="1:99" x14ac:dyDescent="0.25">
      <c r="A195" s="5" t="s">
        <v>2501</v>
      </c>
      <c r="B195" s="5" t="s">
        <v>1346</v>
      </c>
      <c r="C195" s="5" t="s">
        <v>1346</v>
      </c>
      <c r="D195" s="5" t="s">
        <v>1347</v>
      </c>
      <c r="E195" s="5">
        <v>2022</v>
      </c>
      <c r="F195" s="5">
        <v>0.13</v>
      </c>
      <c r="G195" s="5">
        <v>11.72</v>
      </c>
      <c r="H195" s="5">
        <v>1.2350000000000001</v>
      </c>
      <c r="I195" s="5">
        <v>0</v>
      </c>
      <c r="J195" s="5">
        <v>11.72</v>
      </c>
      <c r="K195" s="5">
        <v>0</v>
      </c>
      <c r="L195" s="5">
        <v>1</v>
      </c>
      <c r="M195" s="5">
        <v>9.7829999999999995</v>
      </c>
      <c r="N195" s="5">
        <v>3.7040000000000002</v>
      </c>
      <c r="O195" s="5">
        <v>0</v>
      </c>
      <c r="P195" s="5">
        <v>9.7829999999999995</v>
      </c>
      <c r="Q195" s="5">
        <v>0</v>
      </c>
      <c r="R195" s="5">
        <v>1</v>
      </c>
      <c r="S195" s="5">
        <v>17.893000000000001</v>
      </c>
      <c r="T195" s="5">
        <v>7.4080000000000004</v>
      </c>
      <c r="U195" s="5">
        <v>0.17199999999999999</v>
      </c>
      <c r="V195" s="5">
        <v>20.219000000000001</v>
      </c>
      <c r="W195" s="5">
        <v>0.13</v>
      </c>
      <c r="X195" s="5">
        <v>1</v>
      </c>
      <c r="Y195" s="5">
        <v>4.0359999999999996</v>
      </c>
      <c r="Z195" s="5">
        <v>0.54300000000000004</v>
      </c>
      <c r="AA195" s="5">
        <v>0</v>
      </c>
      <c r="AB195" s="5">
        <v>4.0359999999999996</v>
      </c>
      <c r="AC195" s="5">
        <v>0</v>
      </c>
      <c r="AD195" s="5">
        <v>1</v>
      </c>
      <c r="AE195" s="5">
        <v>5.2709999999999999</v>
      </c>
      <c r="AF195" s="5">
        <v>1.234</v>
      </c>
      <c r="AG195" s="5">
        <v>0</v>
      </c>
      <c r="AH195" s="5">
        <v>5.2709999999999999</v>
      </c>
      <c r="AI195" s="5">
        <v>0</v>
      </c>
      <c r="AJ195" s="5">
        <v>1</v>
      </c>
      <c r="AK195" s="5">
        <v>12.679</v>
      </c>
      <c r="AL195" s="5">
        <v>6.8129999999999997</v>
      </c>
      <c r="AM195" s="5">
        <v>0.122</v>
      </c>
      <c r="AN195" s="5">
        <v>14.327</v>
      </c>
      <c r="AO195" s="5">
        <v>0.13</v>
      </c>
      <c r="AP195" s="5">
        <v>1</v>
      </c>
      <c r="AQ195" s="5">
        <v>0.89600000000000002</v>
      </c>
      <c r="AR195" s="5">
        <v>0.123</v>
      </c>
      <c r="AS195" s="5">
        <v>0.29399999999999998</v>
      </c>
      <c r="AT195" s="5">
        <v>1.345</v>
      </c>
      <c r="AU195" s="5">
        <v>0.13</v>
      </c>
      <c r="AV195" s="5">
        <v>1</v>
      </c>
      <c r="AW195" s="5">
        <v>0.89</v>
      </c>
      <c r="AX195" s="5">
        <v>0.123</v>
      </c>
      <c r="AY195" s="5">
        <v>0.24399999999999999</v>
      </c>
      <c r="AZ195" s="5">
        <v>1.2809999999999999</v>
      </c>
      <c r="BA195" s="5">
        <v>0.13</v>
      </c>
      <c r="BB195" s="5">
        <v>1</v>
      </c>
      <c r="BC195" s="5">
        <v>0.62</v>
      </c>
      <c r="BD195" s="5">
        <v>0.123</v>
      </c>
      <c r="BE195" s="5">
        <v>-0.25600000000000001</v>
      </c>
      <c r="BF195" s="5">
        <v>0.41199999999999998</v>
      </c>
      <c r="BG195" s="5">
        <v>0</v>
      </c>
      <c r="BH195" s="5">
        <v>0</v>
      </c>
      <c r="BI195" s="5">
        <v>0.60799999999999998</v>
      </c>
      <c r="BJ195" s="5">
        <v>0.123</v>
      </c>
      <c r="BK195" s="5">
        <v>0.38200000000000001</v>
      </c>
      <c r="BL195" s="5">
        <v>1.119</v>
      </c>
      <c r="BM195" s="5">
        <v>0.13</v>
      </c>
      <c r="BN195" s="5">
        <v>1</v>
      </c>
      <c r="BO195" s="5">
        <v>0</v>
      </c>
      <c r="BP195" s="5">
        <v>5.0000000000000001E-3</v>
      </c>
      <c r="BQ195" s="5">
        <v>0.161</v>
      </c>
      <c r="BR195" s="5">
        <v>0</v>
      </c>
      <c r="BS195" s="5">
        <v>1</v>
      </c>
      <c r="BT195" s="5">
        <v>0</v>
      </c>
      <c r="BU195" s="5">
        <v>1.6E-2</v>
      </c>
      <c r="BV195" s="5">
        <v>0.13100000000000001</v>
      </c>
      <c r="BW195" s="5">
        <v>0</v>
      </c>
      <c r="BX195" s="5">
        <v>0.83299999999999996</v>
      </c>
      <c r="BY195" s="5">
        <v>12.728999999999999</v>
      </c>
      <c r="BZ195" s="5">
        <v>0</v>
      </c>
      <c r="CA195" s="5">
        <v>12.728999999999999</v>
      </c>
      <c r="CB195" s="5">
        <v>0</v>
      </c>
      <c r="CC195" s="5">
        <v>97.9</v>
      </c>
      <c r="CD195" s="5">
        <v>7.95</v>
      </c>
      <c r="CE195" s="5">
        <v>4.5750000000000002</v>
      </c>
      <c r="CF195" s="5">
        <v>115.797</v>
      </c>
      <c r="CG195" s="5">
        <v>0.13</v>
      </c>
      <c r="CH195" s="5">
        <v>1</v>
      </c>
      <c r="CI195" s="5">
        <v>0</v>
      </c>
      <c r="CJ195" s="5">
        <v>0</v>
      </c>
      <c r="CK195" s="5">
        <v>0</v>
      </c>
      <c r="CL195" s="5">
        <v>0</v>
      </c>
      <c r="CM195" s="5">
        <v>0</v>
      </c>
      <c r="CN195" s="5">
        <v>0</v>
      </c>
      <c r="CO195" s="5">
        <v>5.8000000000000003E-2</v>
      </c>
      <c r="CP195" s="5">
        <v>0</v>
      </c>
      <c r="CQ195" s="5">
        <v>1.294</v>
      </c>
      <c r="CR195" s="5">
        <v>0</v>
      </c>
      <c r="CS195" s="5">
        <v>5.1580000000000004</v>
      </c>
      <c r="CT195" s="5">
        <v>10.484999999999999</v>
      </c>
      <c r="CU195" s="5">
        <v>29.494</v>
      </c>
    </row>
    <row r="196" spans="1:99" x14ac:dyDescent="0.25">
      <c r="A196" s="5" t="s">
        <v>2502</v>
      </c>
      <c r="B196" s="5" t="s">
        <v>1346</v>
      </c>
      <c r="C196" s="5" t="s">
        <v>1346</v>
      </c>
      <c r="D196" s="5" t="s">
        <v>1347</v>
      </c>
      <c r="E196" s="5">
        <v>2023</v>
      </c>
      <c r="F196" s="5">
        <v>0.13</v>
      </c>
      <c r="G196" s="5">
        <v>6.1470000000000002</v>
      </c>
      <c r="H196" s="5">
        <v>1.286</v>
      </c>
      <c r="I196" s="5">
        <v>0</v>
      </c>
      <c r="J196" s="5">
        <v>6.1470000000000002</v>
      </c>
      <c r="K196" s="5">
        <v>0</v>
      </c>
      <c r="L196" s="5">
        <v>1</v>
      </c>
      <c r="M196" s="5">
        <v>7.8860000000000001</v>
      </c>
      <c r="N196" s="5">
        <v>3.8570000000000002</v>
      </c>
      <c r="O196" s="5">
        <v>0</v>
      </c>
      <c r="P196" s="5">
        <v>7.8860000000000001</v>
      </c>
      <c r="Q196" s="5">
        <v>0</v>
      </c>
      <c r="R196" s="5">
        <v>1</v>
      </c>
      <c r="S196" s="5">
        <v>12.574999999999999</v>
      </c>
      <c r="T196" s="5">
        <v>7.7140000000000004</v>
      </c>
      <c r="U196" s="5">
        <v>0.18099999999999999</v>
      </c>
      <c r="V196" s="5">
        <v>14.21</v>
      </c>
      <c r="W196" s="5">
        <v>0.13</v>
      </c>
      <c r="X196" s="5">
        <v>1</v>
      </c>
      <c r="Y196" s="5">
        <v>3.7309999999999999</v>
      </c>
      <c r="Z196" s="5">
        <v>0.502</v>
      </c>
      <c r="AA196" s="5">
        <v>0</v>
      </c>
      <c r="AB196" s="5">
        <v>3.7309999999999999</v>
      </c>
      <c r="AC196" s="5">
        <v>0</v>
      </c>
      <c r="AD196" s="5">
        <v>1</v>
      </c>
      <c r="AE196" s="5">
        <v>5.016</v>
      </c>
      <c r="AF196" s="5">
        <v>1.175</v>
      </c>
      <c r="AG196" s="5">
        <v>0</v>
      </c>
      <c r="AH196" s="5">
        <v>5.016</v>
      </c>
      <c r="AI196" s="5">
        <v>0</v>
      </c>
      <c r="AJ196" s="5">
        <v>1</v>
      </c>
      <c r="AK196" s="5">
        <v>12.73</v>
      </c>
      <c r="AL196" s="5">
        <v>6.84</v>
      </c>
      <c r="AM196" s="5">
        <v>0.183</v>
      </c>
      <c r="AN196" s="5">
        <v>14.385</v>
      </c>
      <c r="AO196" s="5">
        <v>0.13</v>
      </c>
      <c r="AP196" s="5">
        <v>1</v>
      </c>
      <c r="AQ196" s="5">
        <v>0.79100000000000004</v>
      </c>
      <c r="AR196" s="5">
        <v>0.129</v>
      </c>
      <c r="AS196" s="5">
        <v>0.39100000000000001</v>
      </c>
      <c r="AT196" s="5">
        <v>1.3360000000000001</v>
      </c>
      <c r="AU196" s="5">
        <v>0.13</v>
      </c>
      <c r="AV196" s="5">
        <v>1</v>
      </c>
      <c r="AW196" s="5">
        <v>0.61799999999999999</v>
      </c>
      <c r="AX196" s="5">
        <v>0.129</v>
      </c>
      <c r="AY196" s="5">
        <v>0.45700000000000002</v>
      </c>
      <c r="AZ196" s="5">
        <v>1.214</v>
      </c>
      <c r="BA196" s="5">
        <v>0.13</v>
      </c>
      <c r="BB196" s="5">
        <v>1</v>
      </c>
      <c r="BC196" s="5">
        <v>0.55400000000000005</v>
      </c>
      <c r="BD196" s="5">
        <v>0.129</v>
      </c>
      <c r="BE196" s="5">
        <v>-0.19500000000000001</v>
      </c>
      <c r="BF196" s="5">
        <v>0.40600000000000003</v>
      </c>
      <c r="BG196" s="5">
        <v>0</v>
      </c>
      <c r="BH196" s="5">
        <v>0</v>
      </c>
      <c r="BI196" s="5">
        <v>0.55700000000000005</v>
      </c>
      <c r="BJ196" s="5">
        <v>0.129</v>
      </c>
      <c r="BK196" s="5">
        <v>0.39200000000000002</v>
      </c>
      <c r="BL196" s="5">
        <v>1.073</v>
      </c>
      <c r="BM196" s="5">
        <v>0.13</v>
      </c>
      <c r="BN196" s="5">
        <v>1</v>
      </c>
      <c r="BO196" s="5">
        <v>0</v>
      </c>
      <c r="BP196" s="5">
        <v>0.01</v>
      </c>
      <c r="BQ196" s="5">
        <v>0.20100000000000001</v>
      </c>
      <c r="BR196" s="5">
        <v>0</v>
      </c>
      <c r="BS196" s="5">
        <v>1</v>
      </c>
      <c r="BT196" s="5">
        <v>0</v>
      </c>
      <c r="BU196" s="5">
        <v>1.6E-2</v>
      </c>
      <c r="BV196" s="5">
        <v>0.16700000000000001</v>
      </c>
      <c r="BW196" s="5">
        <v>0</v>
      </c>
      <c r="BX196" s="5">
        <v>0.83299999999999996</v>
      </c>
      <c r="BY196" s="5">
        <v>13.254</v>
      </c>
      <c r="BZ196" s="5">
        <v>0</v>
      </c>
      <c r="CA196" s="5">
        <v>13.254</v>
      </c>
      <c r="CB196" s="5">
        <v>0</v>
      </c>
      <c r="CC196" s="5">
        <v>83.248000000000005</v>
      </c>
      <c r="CD196" s="5">
        <v>7.95</v>
      </c>
      <c r="CE196" s="5">
        <v>-9.0329999999999995</v>
      </c>
      <c r="CF196" s="5">
        <v>83.863</v>
      </c>
      <c r="CG196" s="5">
        <v>0.13</v>
      </c>
      <c r="CH196" s="5">
        <v>1</v>
      </c>
      <c r="CI196" s="5">
        <v>0</v>
      </c>
      <c r="CJ196" s="5">
        <v>0</v>
      </c>
      <c r="CK196" s="5">
        <v>0</v>
      </c>
      <c r="CL196" s="5">
        <v>0</v>
      </c>
      <c r="CM196" s="5">
        <v>0</v>
      </c>
      <c r="CN196" s="5">
        <v>0</v>
      </c>
      <c r="CO196" s="5">
        <v>6.2E-2</v>
      </c>
      <c r="CP196" s="5">
        <v>0</v>
      </c>
      <c r="CQ196" s="5">
        <v>1.3480000000000001</v>
      </c>
      <c r="CR196" s="5">
        <v>0</v>
      </c>
      <c r="CS196" s="5">
        <v>5.37</v>
      </c>
      <c r="CT196" s="5">
        <v>4.8609999999999998</v>
      </c>
      <c r="CU196" s="5">
        <v>11.192</v>
      </c>
    </row>
    <row r="197" spans="1:99" x14ac:dyDescent="0.25">
      <c r="A197" s="5" t="s">
        <v>2503</v>
      </c>
      <c r="B197" s="5" t="s">
        <v>1346</v>
      </c>
      <c r="C197" s="5" t="s">
        <v>1346</v>
      </c>
      <c r="D197" s="5" t="s">
        <v>1347</v>
      </c>
      <c r="E197" s="5">
        <v>2024</v>
      </c>
      <c r="F197" s="5">
        <v>0.13</v>
      </c>
      <c r="G197" s="5">
        <v>5.5750000000000002</v>
      </c>
      <c r="H197" s="5">
        <v>1.3240000000000001</v>
      </c>
      <c r="I197" s="5">
        <v>0</v>
      </c>
      <c r="J197" s="5">
        <v>5.5750000000000002</v>
      </c>
      <c r="K197" s="5">
        <v>0</v>
      </c>
      <c r="L197" s="5">
        <v>1</v>
      </c>
      <c r="M197" s="5">
        <v>7.1239999999999997</v>
      </c>
      <c r="N197" s="5">
        <v>3.9710000000000001</v>
      </c>
      <c r="O197" s="5">
        <v>0</v>
      </c>
      <c r="P197" s="5">
        <v>7.1239999999999997</v>
      </c>
      <c r="Q197" s="5">
        <v>0</v>
      </c>
      <c r="R197" s="5">
        <v>1</v>
      </c>
      <c r="S197" s="5">
        <v>12.193</v>
      </c>
      <c r="T197" s="5">
        <v>7.9420000000000002</v>
      </c>
      <c r="U197" s="5">
        <v>0.216</v>
      </c>
      <c r="V197" s="5">
        <v>13.778</v>
      </c>
      <c r="W197" s="5">
        <v>0.13</v>
      </c>
      <c r="X197" s="5">
        <v>1</v>
      </c>
      <c r="Y197" s="5">
        <v>3.8410000000000002</v>
      </c>
      <c r="Z197" s="5">
        <v>0.51700000000000002</v>
      </c>
      <c r="AA197" s="5">
        <v>0</v>
      </c>
      <c r="AB197" s="5">
        <v>3.8410000000000002</v>
      </c>
      <c r="AC197" s="5">
        <v>0</v>
      </c>
      <c r="AD197" s="5">
        <v>1</v>
      </c>
      <c r="AE197" s="5">
        <v>5.1639999999999997</v>
      </c>
      <c r="AF197" s="5">
        <v>1.2090000000000001</v>
      </c>
      <c r="AG197" s="5">
        <v>0</v>
      </c>
      <c r="AH197" s="5">
        <v>5.1639999999999997</v>
      </c>
      <c r="AI197" s="5">
        <v>0</v>
      </c>
      <c r="AJ197" s="5">
        <v>1</v>
      </c>
      <c r="AK197" s="5">
        <v>13.106</v>
      </c>
      <c r="AL197" s="5">
        <v>7.0419999999999998</v>
      </c>
      <c r="AM197" s="5">
        <v>0.23200000000000001</v>
      </c>
      <c r="AN197" s="5">
        <v>14.81</v>
      </c>
      <c r="AO197" s="5">
        <v>0.13</v>
      </c>
      <c r="AP197" s="5">
        <v>1</v>
      </c>
      <c r="AQ197" s="5">
        <v>0.75600000000000001</v>
      </c>
      <c r="AR197" s="5">
        <v>0.13200000000000001</v>
      </c>
      <c r="AS197" s="5">
        <v>0.41199999999999998</v>
      </c>
      <c r="AT197" s="5">
        <v>1.32</v>
      </c>
      <c r="AU197" s="5">
        <v>0.13</v>
      </c>
      <c r="AV197" s="5">
        <v>1</v>
      </c>
      <c r="AW197" s="5">
        <v>0.65500000000000003</v>
      </c>
      <c r="AX197" s="5">
        <v>0.13200000000000001</v>
      </c>
      <c r="AY197" s="5">
        <v>0.51800000000000002</v>
      </c>
      <c r="AZ197" s="5">
        <v>1.325</v>
      </c>
      <c r="BA197" s="5">
        <v>0.13</v>
      </c>
      <c r="BB197" s="5">
        <v>1</v>
      </c>
      <c r="BC197" s="5">
        <v>0.53400000000000003</v>
      </c>
      <c r="BD197" s="5">
        <v>0.13200000000000001</v>
      </c>
      <c r="BE197" s="5">
        <v>-0.23300000000000001</v>
      </c>
      <c r="BF197" s="5">
        <v>0.34</v>
      </c>
      <c r="BG197" s="5">
        <v>0</v>
      </c>
      <c r="BH197" s="5">
        <v>0</v>
      </c>
      <c r="BI197" s="5">
        <v>0.56799999999999995</v>
      </c>
      <c r="BJ197" s="5">
        <v>0.13200000000000001</v>
      </c>
      <c r="BK197" s="5">
        <v>0.29399999999999998</v>
      </c>
      <c r="BL197" s="5">
        <v>0.97399999999999998</v>
      </c>
      <c r="BM197" s="5">
        <v>0.13</v>
      </c>
      <c r="BN197" s="5">
        <v>1</v>
      </c>
      <c r="BO197" s="5">
        <v>0</v>
      </c>
      <c r="BP197" s="5">
        <v>1.4E-2</v>
      </c>
      <c r="BQ197" s="5">
        <v>0.23200000000000001</v>
      </c>
      <c r="BR197" s="5">
        <v>0</v>
      </c>
      <c r="BS197" s="5">
        <v>1</v>
      </c>
      <c r="BT197" s="5">
        <v>0</v>
      </c>
      <c r="BU197" s="5">
        <v>1.6E-2</v>
      </c>
      <c r="BV197" s="5">
        <v>0.191</v>
      </c>
      <c r="BW197" s="5">
        <v>0</v>
      </c>
      <c r="BX197" s="5">
        <v>0.83299999999999996</v>
      </c>
      <c r="BY197" s="5">
        <v>13.646000000000001</v>
      </c>
      <c r="BZ197" s="5">
        <v>0</v>
      </c>
      <c r="CA197" s="5">
        <v>13.646000000000001</v>
      </c>
      <c r="CB197" s="5">
        <v>0</v>
      </c>
      <c r="CC197" s="5">
        <v>82.587999999999994</v>
      </c>
      <c r="CD197" s="5">
        <v>7.95</v>
      </c>
      <c r="CE197" s="5">
        <v>-7.3259999999999996</v>
      </c>
      <c r="CF197" s="5">
        <v>85.046000000000006</v>
      </c>
      <c r="CG197" s="5">
        <v>0.13</v>
      </c>
      <c r="CH197" s="5">
        <v>1</v>
      </c>
      <c r="CI197" s="5">
        <v>0</v>
      </c>
      <c r="CJ197" s="5">
        <v>0</v>
      </c>
      <c r="CK197" s="5">
        <v>0</v>
      </c>
      <c r="CL197" s="5">
        <v>0</v>
      </c>
      <c r="CM197" s="5">
        <v>0</v>
      </c>
      <c r="CN197" s="5">
        <v>0</v>
      </c>
      <c r="CO197" s="5">
        <v>6.5000000000000002E-2</v>
      </c>
      <c r="CP197" s="5">
        <v>0</v>
      </c>
      <c r="CQ197" s="5">
        <v>1.387</v>
      </c>
      <c r="CR197" s="5">
        <v>0</v>
      </c>
      <c r="CS197" s="5">
        <v>5.5289999999999999</v>
      </c>
      <c r="CT197" s="5">
        <v>4.2510000000000003</v>
      </c>
      <c r="CU197" s="5">
        <v>10.122999999999999</v>
      </c>
    </row>
    <row r="198" spans="1:99" x14ac:dyDescent="0.25">
      <c r="A198" s="5" t="s">
        <v>2504</v>
      </c>
      <c r="B198" s="5" t="s">
        <v>1465</v>
      </c>
      <c r="C198" s="5" t="s">
        <v>1465</v>
      </c>
      <c r="D198" s="5" t="s">
        <v>1466</v>
      </c>
      <c r="E198" s="5">
        <v>2021</v>
      </c>
      <c r="F198" s="5">
        <v>0.25</v>
      </c>
      <c r="G198" s="5">
        <v>7.431</v>
      </c>
      <c r="H198" s="5">
        <v>1.6259999999999999</v>
      </c>
      <c r="I198" s="5">
        <v>0.73099999999999998</v>
      </c>
      <c r="J198" s="5">
        <v>8.1630000000000003</v>
      </c>
      <c r="K198" s="5">
        <v>0</v>
      </c>
      <c r="L198" s="5">
        <v>1</v>
      </c>
      <c r="M198" s="5">
        <v>10.952999999999999</v>
      </c>
      <c r="N198" s="5">
        <v>4.9640000000000004</v>
      </c>
      <c r="O198" s="5">
        <v>0.75900000000000001</v>
      </c>
      <c r="P198" s="5">
        <v>11.711</v>
      </c>
      <c r="Q198" s="5">
        <v>0</v>
      </c>
      <c r="R198" s="5">
        <v>1</v>
      </c>
      <c r="S198" s="5">
        <v>9.0229999999999997</v>
      </c>
      <c r="T198" s="5">
        <v>5.5910000000000002</v>
      </c>
      <c r="U198" s="5">
        <v>0.33500000000000002</v>
      </c>
      <c r="V198" s="5">
        <v>11.563000000000001</v>
      </c>
      <c r="W198" s="5">
        <v>0.23599999999999999</v>
      </c>
      <c r="X198" s="5">
        <v>1</v>
      </c>
      <c r="Y198" s="5">
        <v>13.603</v>
      </c>
      <c r="Z198" s="5">
        <v>1.5029999999999999</v>
      </c>
      <c r="AA198" s="5">
        <v>-2.069</v>
      </c>
      <c r="AB198" s="5">
        <v>11.532999999999999</v>
      </c>
      <c r="AC198" s="5">
        <v>0</v>
      </c>
      <c r="AD198" s="5">
        <v>1</v>
      </c>
      <c r="AE198" s="5">
        <v>13.558999999999999</v>
      </c>
      <c r="AF198" s="5">
        <v>2.6680000000000001</v>
      </c>
      <c r="AG198" s="5">
        <v>-2.0259999999999998</v>
      </c>
      <c r="AH198" s="5">
        <v>11.532999999999999</v>
      </c>
      <c r="AI198" s="5">
        <v>0</v>
      </c>
      <c r="AJ198" s="5">
        <v>1</v>
      </c>
      <c r="AK198" s="5">
        <v>16.803000000000001</v>
      </c>
      <c r="AL198" s="5">
        <v>8.2469999999999999</v>
      </c>
      <c r="AM198" s="5">
        <v>-6.6580000000000004</v>
      </c>
      <c r="AN198" s="5">
        <v>12.680999999999999</v>
      </c>
      <c r="AO198" s="5">
        <v>0</v>
      </c>
      <c r="AP198" s="5">
        <v>0</v>
      </c>
      <c r="AQ198" s="5">
        <v>0.61899999999999999</v>
      </c>
      <c r="AR198" s="5">
        <v>0.114</v>
      </c>
      <c r="AS198" s="5">
        <v>0.70799999999999996</v>
      </c>
      <c r="AT198" s="5">
        <v>1.659</v>
      </c>
      <c r="AU198" s="5">
        <v>0.25</v>
      </c>
      <c r="AV198" s="5">
        <v>1</v>
      </c>
      <c r="AW198" s="5">
        <v>0.59899999999999998</v>
      </c>
      <c r="AX198" s="5">
        <v>0.114</v>
      </c>
      <c r="AY198" s="5">
        <v>0.69</v>
      </c>
      <c r="AZ198" s="5">
        <v>1.611</v>
      </c>
      <c r="BA198" s="5">
        <v>0.25</v>
      </c>
      <c r="BB198" s="5">
        <v>1</v>
      </c>
      <c r="BC198" s="5">
        <v>0.439</v>
      </c>
      <c r="BD198" s="5">
        <v>0.114</v>
      </c>
      <c r="BE198" s="5">
        <v>0.22</v>
      </c>
      <c r="BF198" s="5">
        <v>0.82399999999999995</v>
      </c>
      <c r="BG198" s="5">
        <v>0.25</v>
      </c>
      <c r="BH198" s="5">
        <v>1</v>
      </c>
      <c r="BI198" s="5">
        <v>0.505</v>
      </c>
      <c r="BJ198" s="5">
        <v>0.114</v>
      </c>
      <c r="BK198" s="5">
        <v>0.124</v>
      </c>
      <c r="BL198" s="5">
        <v>0.78500000000000003</v>
      </c>
      <c r="BM198" s="5">
        <v>0.25</v>
      </c>
      <c r="BN198" s="5">
        <v>1</v>
      </c>
      <c r="BO198" s="5">
        <v>0</v>
      </c>
      <c r="BP198" s="5">
        <v>1.2E-2</v>
      </c>
      <c r="BQ198" s="5">
        <v>0.10199999999999999</v>
      </c>
      <c r="BR198" s="5">
        <v>0</v>
      </c>
      <c r="BS198" s="5">
        <v>1</v>
      </c>
      <c r="BT198" s="5">
        <v>0</v>
      </c>
      <c r="BU198" s="5">
        <v>1.6E-2</v>
      </c>
      <c r="BV198" s="5">
        <v>0.154</v>
      </c>
      <c r="BW198" s="5">
        <v>0.13</v>
      </c>
      <c r="BX198" s="5">
        <v>0.5</v>
      </c>
      <c r="BY198" s="5">
        <v>11.787000000000001</v>
      </c>
      <c r="BZ198" s="5">
        <v>0</v>
      </c>
      <c r="CA198" s="5">
        <v>11.787000000000001</v>
      </c>
      <c r="CB198" s="5">
        <v>0</v>
      </c>
      <c r="CC198" s="5">
        <v>78.125</v>
      </c>
      <c r="CD198" s="5">
        <v>7.95</v>
      </c>
      <c r="CE198" s="5">
        <v>24.803999999999998</v>
      </c>
      <c r="CF198" s="5">
        <v>128.661</v>
      </c>
      <c r="CG198" s="5">
        <v>0.25</v>
      </c>
      <c r="CH198" s="5">
        <v>1</v>
      </c>
      <c r="CI198" s="5">
        <v>0</v>
      </c>
      <c r="CJ198" s="5">
        <v>0</v>
      </c>
      <c r="CK198" s="5">
        <v>0</v>
      </c>
      <c r="CL198" s="5">
        <v>0</v>
      </c>
      <c r="CM198" s="5">
        <v>7.0000000000000001E-3</v>
      </c>
      <c r="CN198" s="5">
        <v>0.109</v>
      </c>
      <c r="CO198" s="5">
        <v>0.20100000000000001</v>
      </c>
      <c r="CP198" s="5">
        <v>0</v>
      </c>
      <c r="CQ198" s="5">
        <v>1.198</v>
      </c>
      <c r="CR198" s="5">
        <v>0</v>
      </c>
      <c r="CS198" s="5">
        <v>3.9289999999999998</v>
      </c>
      <c r="CT198" s="5">
        <v>5.61</v>
      </c>
      <c r="CU198" s="5">
        <v>8.3030000000000008</v>
      </c>
    </row>
    <row r="199" spans="1:99" x14ac:dyDescent="0.25">
      <c r="A199" s="5" t="s">
        <v>2505</v>
      </c>
      <c r="B199" s="5" t="s">
        <v>1465</v>
      </c>
      <c r="C199" s="5" t="s">
        <v>1465</v>
      </c>
      <c r="D199" s="5" t="s">
        <v>1466</v>
      </c>
      <c r="E199" s="5">
        <v>2022</v>
      </c>
      <c r="F199" s="5">
        <v>0.25</v>
      </c>
      <c r="G199" s="5">
        <v>15.227</v>
      </c>
      <c r="H199" s="5">
        <v>2.3650000000000002</v>
      </c>
      <c r="I199" s="5">
        <v>8.1609999999999996</v>
      </c>
      <c r="J199" s="5">
        <v>23.388000000000002</v>
      </c>
      <c r="K199" s="5">
        <v>0</v>
      </c>
      <c r="L199" s="5">
        <v>1</v>
      </c>
      <c r="M199" s="5">
        <v>12.771000000000001</v>
      </c>
      <c r="N199" s="5">
        <v>5.274</v>
      </c>
      <c r="O199" s="5">
        <v>8.4659999999999993</v>
      </c>
      <c r="P199" s="5">
        <v>21.236999999999998</v>
      </c>
      <c r="Q199" s="5">
        <v>0</v>
      </c>
      <c r="R199" s="5">
        <v>1</v>
      </c>
      <c r="S199" s="5">
        <v>17.274999999999999</v>
      </c>
      <c r="T199" s="5">
        <v>8.4610000000000003</v>
      </c>
      <c r="U199" s="5">
        <v>0.33600000000000002</v>
      </c>
      <c r="V199" s="5">
        <v>21.387</v>
      </c>
      <c r="W199" s="5">
        <v>0.23599999999999999</v>
      </c>
      <c r="X199" s="5">
        <v>1</v>
      </c>
      <c r="Y199" s="5">
        <v>35.731000000000002</v>
      </c>
      <c r="Z199" s="5">
        <v>3.7480000000000002</v>
      </c>
      <c r="AA199" s="5">
        <v>-10.721</v>
      </c>
      <c r="AB199" s="5">
        <v>25.009</v>
      </c>
      <c r="AC199" s="5">
        <v>0</v>
      </c>
      <c r="AD199" s="5">
        <v>1</v>
      </c>
      <c r="AE199" s="5">
        <v>35.777999999999999</v>
      </c>
      <c r="AF199" s="5">
        <v>6.633</v>
      </c>
      <c r="AG199" s="5">
        <v>-10.769</v>
      </c>
      <c r="AH199" s="5">
        <v>25.009</v>
      </c>
      <c r="AI199" s="5">
        <v>0</v>
      </c>
      <c r="AJ199" s="5">
        <v>1</v>
      </c>
      <c r="AK199" s="5">
        <v>39.570999999999998</v>
      </c>
      <c r="AL199" s="5">
        <v>18.896999999999998</v>
      </c>
      <c r="AM199" s="5">
        <v>-27.556000000000001</v>
      </c>
      <c r="AN199" s="5">
        <v>12.615</v>
      </c>
      <c r="AO199" s="5">
        <v>0</v>
      </c>
      <c r="AP199" s="5">
        <v>0</v>
      </c>
      <c r="AQ199" s="5">
        <v>0.86099999999999999</v>
      </c>
      <c r="AR199" s="5">
        <v>0.123</v>
      </c>
      <c r="AS199" s="5">
        <v>0.495</v>
      </c>
      <c r="AT199" s="5">
        <v>1.696</v>
      </c>
      <c r="AU199" s="5">
        <v>0.25</v>
      </c>
      <c r="AV199" s="5">
        <v>1</v>
      </c>
      <c r="AW199" s="5">
        <v>0.98599999999999999</v>
      </c>
      <c r="AX199" s="5">
        <v>0.123</v>
      </c>
      <c r="AY199" s="5">
        <v>0.504</v>
      </c>
      <c r="AZ199" s="5">
        <v>1.8620000000000001</v>
      </c>
      <c r="BA199" s="5">
        <v>0.25</v>
      </c>
      <c r="BB199" s="5">
        <v>1</v>
      </c>
      <c r="BC199" s="5">
        <v>0.59799999999999998</v>
      </c>
      <c r="BD199" s="5">
        <v>0.123</v>
      </c>
      <c r="BE199" s="5">
        <v>0.19800000000000001</v>
      </c>
      <c r="BF199" s="5">
        <v>0.995</v>
      </c>
      <c r="BG199" s="5">
        <v>0.25</v>
      </c>
      <c r="BH199" s="5">
        <v>1</v>
      </c>
      <c r="BI199" s="5">
        <v>0.61199999999999999</v>
      </c>
      <c r="BJ199" s="5">
        <v>0.123</v>
      </c>
      <c r="BK199" s="5">
        <v>0.38700000000000001</v>
      </c>
      <c r="BL199" s="5">
        <v>1.2490000000000001</v>
      </c>
      <c r="BM199" s="5">
        <v>0.25</v>
      </c>
      <c r="BN199" s="5">
        <v>1</v>
      </c>
      <c r="BO199" s="5">
        <v>0</v>
      </c>
      <c r="BP199" s="5">
        <v>1.2E-2</v>
      </c>
      <c r="BQ199" s="5">
        <v>0.157</v>
      </c>
      <c r="BR199" s="5">
        <v>0</v>
      </c>
      <c r="BS199" s="5">
        <v>1</v>
      </c>
      <c r="BT199" s="5">
        <v>0</v>
      </c>
      <c r="BU199" s="5">
        <v>1.4999999999999999E-2</v>
      </c>
      <c r="BV199" s="5">
        <v>0.14899999999999999</v>
      </c>
      <c r="BW199" s="5">
        <v>0.13</v>
      </c>
      <c r="BX199" s="5">
        <v>0.5</v>
      </c>
      <c r="BY199" s="5">
        <v>12.728999999999999</v>
      </c>
      <c r="BZ199" s="5">
        <v>0</v>
      </c>
      <c r="CA199" s="5">
        <v>12.728999999999999</v>
      </c>
      <c r="CB199" s="5">
        <v>0</v>
      </c>
      <c r="CC199" s="5">
        <v>97.9</v>
      </c>
      <c r="CD199" s="5">
        <v>7.95</v>
      </c>
      <c r="CE199" s="5">
        <v>92.867999999999995</v>
      </c>
      <c r="CF199" s="5">
        <v>238.46</v>
      </c>
      <c r="CG199" s="5">
        <v>0.25</v>
      </c>
      <c r="CH199" s="5">
        <v>1</v>
      </c>
      <c r="CI199" s="5">
        <v>0</v>
      </c>
      <c r="CJ199" s="5">
        <v>0</v>
      </c>
      <c r="CK199" s="5">
        <v>0</v>
      </c>
      <c r="CL199" s="5">
        <v>0</v>
      </c>
      <c r="CM199" s="5">
        <v>8.0000000000000002E-3</v>
      </c>
      <c r="CN199" s="5">
        <v>0.113</v>
      </c>
      <c r="CO199" s="5">
        <v>0.21099999999999999</v>
      </c>
      <c r="CP199" s="5">
        <v>0</v>
      </c>
      <c r="CQ199" s="5">
        <v>1.294</v>
      </c>
      <c r="CR199" s="5">
        <v>0</v>
      </c>
      <c r="CS199" s="5">
        <v>4.2430000000000003</v>
      </c>
      <c r="CT199" s="5">
        <v>13.314</v>
      </c>
      <c r="CU199" s="5">
        <v>30.338999999999999</v>
      </c>
    </row>
    <row r="200" spans="1:99" x14ac:dyDescent="0.25">
      <c r="A200" s="5" t="s">
        <v>2506</v>
      </c>
      <c r="B200" s="5" t="s">
        <v>1465</v>
      </c>
      <c r="C200" s="5" t="s">
        <v>1465</v>
      </c>
      <c r="D200" s="5" t="s">
        <v>1466</v>
      </c>
      <c r="E200" s="5">
        <v>2023</v>
      </c>
      <c r="F200" s="5">
        <v>0.25</v>
      </c>
      <c r="G200" s="5">
        <v>8.0229999999999997</v>
      </c>
      <c r="H200" s="5">
        <v>1.827</v>
      </c>
      <c r="I200" s="5">
        <v>9.4580000000000002</v>
      </c>
      <c r="J200" s="5">
        <v>17.481000000000002</v>
      </c>
      <c r="K200" s="5">
        <v>0</v>
      </c>
      <c r="L200" s="5">
        <v>1</v>
      </c>
      <c r="M200" s="5">
        <v>10.874000000000001</v>
      </c>
      <c r="N200" s="5">
        <v>5.3929999999999998</v>
      </c>
      <c r="O200" s="5">
        <v>10.146000000000001</v>
      </c>
      <c r="P200" s="5">
        <v>21.021000000000001</v>
      </c>
      <c r="Q200" s="5">
        <v>0</v>
      </c>
      <c r="R200" s="5">
        <v>1</v>
      </c>
      <c r="S200" s="5">
        <v>10.326000000000001</v>
      </c>
      <c r="T200" s="5">
        <v>6.476</v>
      </c>
      <c r="U200" s="5">
        <v>0.61299999999999999</v>
      </c>
      <c r="V200" s="5">
        <v>13.173999999999999</v>
      </c>
      <c r="W200" s="5">
        <v>0.23599999999999999</v>
      </c>
      <c r="X200" s="5">
        <v>1</v>
      </c>
      <c r="Y200" s="5">
        <v>17.934999999999999</v>
      </c>
      <c r="Z200" s="5">
        <v>2.0089999999999999</v>
      </c>
      <c r="AA200" s="5">
        <v>6.8979999999999997</v>
      </c>
      <c r="AB200" s="5">
        <v>24.832000000000001</v>
      </c>
      <c r="AC200" s="5">
        <v>0</v>
      </c>
      <c r="AD200" s="5">
        <v>1</v>
      </c>
      <c r="AE200" s="5">
        <v>18.033000000000001</v>
      </c>
      <c r="AF200" s="5">
        <v>3.5920000000000001</v>
      </c>
      <c r="AG200" s="5">
        <v>6.7990000000000004</v>
      </c>
      <c r="AH200" s="5">
        <v>24.832000000000001</v>
      </c>
      <c r="AI200" s="5">
        <v>0</v>
      </c>
      <c r="AJ200" s="5">
        <v>1</v>
      </c>
      <c r="AK200" s="5">
        <v>22.131</v>
      </c>
      <c r="AL200" s="5">
        <v>10.962999999999999</v>
      </c>
      <c r="AM200" s="5">
        <v>-9.2560000000000002</v>
      </c>
      <c r="AN200" s="5">
        <v>13.52</v>
      </c>
      <c r="AO200" s="5">
        <v>0</v>
      </c>
      <c r="AP200" s="5">
        <v>0</v>
      </c>
      <c r="AQ200" s="5">
        <v>0.76</v>
      </c>
      <c r="AR200" s="5">
        <v>0.129</v>
      </c>
      <c r="AS200" s="5">
        <v>0.30199999999999999</v>
      </c>
      <c r="AT200" s="5">
        <v>1.3280000000000001</v>
      </c>
      <c r="AU200" s="5">
        <v>0.25</v>
      </c>
      <c r="AV200" s="5">
        <v>1</v>
      </c>
      <c r="AW200" s="5">
        <v>0.81100000000000005</v>
      </c>
      <c r="AX200" s="5">
        <v>0.129</v>
      </c>
      <c r="AY200" s="5">
        <v>0.36299999999999999</v>
      </c>
      <c r="AZ200" s="5">
        <v>1.468</v>
      </c>
      <c r="BA200" s="5">
        <v>0.25</v>
      </c>
      <c r="BB200" s="5">
        <v>1</v>
      </c>
      <c r="BC200" s="5">
        <v>0.53500000000000003</v>
      </c>
      <c r="BD200" s="5">
        <v>0.129</v>
      </c>
      <c r="BE200" s="5">
        <v>0.23100000000000001</v>
      </c>
      <c r="BF200" s="5">
        <v>0.95699999999999996</v>
      </c>
      <c r="BG200" s="5">
        <v>0.25</v>
      </c>
      <c r="BH200" s="5">
        <v>1</v>
      </c>
      <c r="BI200" s="5">
        <v>0.57899999999999996</v>
      </c>
      <c r="BJ200" s="5">
        <v>0.129</v>
      </c>
      <c r="BK200" s="5">
        <v>0.28299999999999997</v>
      </c>
      <c r="BL200" s="5">
        <v>1.0780000000000001</v>
      </c>
      <c r="BM200" s="5">
        <v>0.25</v>
      </c>
      <c r="BN200" s="5">
        <v>1</v>
      </c>
      <c r="BO200" s="5">
        <v>0</v>
      </c>
      <c r="BP200" s="5">
        <v>1.4E-2</v>
      </c>
      <c r="BQ200" s="5">
        <v>0.23400000000000001</v>
      </c>
      <c r="BR200" s="5">
        <v>0</v>
      </c>
      <c r="BS200" s="5">
        <v>1</v>
      </c>
      <c r="BT200" s="5">
        <v>0</v>
      </c>
      <c r="BU200" s="5">
        <v>1.4999999999999999E-2</v>
      </c>
      <c r="BV200" s="5">
        <v>0.16</v>
      </c>
      <c r="BW200" s="5">
        <v>0.13</v>
      </c>
      <c r="BX200" s="5">
        <v>0.5</v>
      </c>
      <c r="BY200" s="5">
        <v>13.254</v>
      </c>
      <c r="BZ200" s="5">
        <v>0</v>
      </c>
      <c r="CA200" s="5">
        <v>13.254</v>
      </c>
      <c r="CB200" s="5">
        <v>0</v>
      </c>
      <c r="CC200" s="5">
        <v>83.248000000000005</v>
      </c>
      <c r="CD200" s="5">
        <v>7.95</v>
      </c>
      <c r="CE200" s="5">
        <v>91.528999999999996</v>
      </c>
      <c r="CF200" s="5">
        <v>218.471</v>
      </c>
      <c r="CG200" s="5">
        <v>0.25</v>
      </c>
      <c r="CH200" s="5">
        <v>1</v>
      </c>
      <c r="CI200" s="5">
        <v>0</v>
      </c>
      <c r="CJ200" s="5">
        <v>0</v>
      </c>
      <c r="CK200" s="5">
        <v>0</v>
      </c>
      <c r="CL200" s="5">
        <v>0</v>
      </c>
      <c r="CM200" s="5">
        <v>8.0000000000000002E-3</v>
      </c>
      <c r="CN200" s="5">
        <v>0.112</v>
      </c>
      <c r="CO200" s="5">
        <v>0.19800000000000001</v>
      </c>
      <c r="CP200" s="5">
        <v>0</v>
      </c>
      <c r="CQ200" s="5">
        <v>1.3480000000000001</v>
      </c>
      <c r="CR200" s="5">
        <v>0</v>
      </c>
      <c r="CS200" s="5">
        <v>4.4180000000000001</v>
      </c>
      <c r="CT200" s="5">
        <v>6.0590000000000002</v>
      </c>
      <c r="CU200" s="5">
        <v>12.492000000000001</v>
      </c>
    </row>
    <row r="201" spans="1:99" x14ac:dyDescent="0.25">
      <c r="A201" s="5" t="s">
        <v>2507</v>
      </c>
      <c r="B201" s="5" t="s">
        <v>1465</v>
      </c>
      <c r="C201" s="5" t="s">
        <v>1465</v>
      </c>
      <c r="D201" s="5" t="s">
        <v>1466</v>
      </c>
      <c r="E201" s="5">
        <v>2024</v>
      </c>
      <c r="F201" s="5">
        <v>0.25</v>
      </c>
      <c r="G201" s="5">
        <v>6.577</v>
      </c>
      <c r="H201" s="5">
        <v>1.6659999999999999</v>
      </c>
      <c r="I201" s="5">
        <v>6.1980000000000004</v>
      </c>
      <c r="J201" s="5">
        <v>12.775</v>
      </c>
      <c r="K201" s="5">
        <v>0</v>
      </c>
      <c r="L201" s="5">
        <v>1</v>
      </c>
      <c r="M201" s="5">
        <v>10.112</v>
      </c>
      <c r="N201" s="5">
        <v>5.508</v>
      </c>
      <c r="O201" s="5">
        <v>6.7649999999999997</v>
      </c>
      <c r="P201" s="5">
        <v>16.876999999999999</v>
      </c>
      <c r="Q201" s="5">
        <v>0</v>
      </c>
      <c r="R201" s="5">
        <v>1</v>
      </c>
      <c r="S201" s="5">
        <v>9.07</v>
      </c>
      <c r="T201" s="5">
        <v>6.0039999999999996</v>
      </c>
      <c r="U201" s="5">
        <v>0.64700000000000002</v>
      </c>
      <c r="V201" s="5">
        <v>11.632999999999999</v>
      </c>
      <c r="W201" s="5">
        <v>0.23599999999999999</v>
      </c>
      <c r="X201" s="5">
        <v>1</v>
      </c>
      <c r="Y201" s="5">
        <v>15.603999999999999</v>
      </c>
      <c r="Z201" s="5">
        <v>1.97</v>
      </c>
      <c r="AA201" s="5">
        <v>3.8929999999999998</v>
      </c>
      <c r="AB201" s="5">
        <v>19.497</v>
      </c>
      <c r="AC201" s="5">
        <v>0</v>
      </c>
      <c r="AD201" s="5">
        <v>1</v>
      </c>
      <c r="AE201" s="5">
        <v>15.603999999999999</v>
      </c>
      <c r="AF201" s="5">
        <v>3.4180000000000001</v>
      </c>
      <c r="AG201" s="5">
        <v>3.8929999999999998</v>
      </c>
      <c r="AH201" s="5">
        <v>19.497</v>
      </c>
      <c r="AI201" s="5">
        <v>0</v>
      </c>
      <c r="AJ201" s="5">
        <v>1</v>
      </c>
      <c r="AK201" s="5">
        <v>18.242999999999999</v>
      </c>
      <c r="AL201" s="5">
        <v>9.2789999999999999</v>
      </c>
      <c r="AM201" s="5">
        <v>-5.3150000000000004</v>
      </c>
      <c r="AN201" s="5">
        <v>13.574999999999999</v>
      </c>
      <c r="AO201" s="5">
        <v>0</v>
      </c>
      <c r="AP201" s="5">
        <v>0</v>
      </c>
      <c r="AQ201" s="5">
        <v>0.72399999999999998</v>
      </c>
      <c r="AR201" s="5">
        <v>0.13200000000000001</v>
      </c>
      <c r="AS201" s="5">
        <v>0.61299999999999999</v>
      </c>
      <c r="AT201" s="5">
        <v>1.6719999999999999</v>
      </c>
      <c r="AU201" s="5">
        <v>0.25</v>
      </c>
      <c r="AV201" s="5">
        <v>1</v>
      </c>
      <c r="AW201" s="5">
        <v>0.75</v>
      </c>
      <c r="AX201" s="5">
        <v>0.13200000000000001</v>
      </c>
      <c r="AY201" s="5">
        <v>0.60599999999999998</v>
      </c>
      <c r="AZ201" s="5">
        <v>1.696</v>
      </c>
      <c r="BA201" s="5">
        <v>0.25</v>
      </c>
      <c r="BB201" s="5">
        <v>1</v>
      </c>
      <c r="BC201" s="5">
        <v>0.51300000000000001</v>
      </c>
      <c r="BD201" s="5">
        <v>0.13200000000000001</v>
      </c>
      <c r="BE201" s="5">
        <v>0.16400000000000001</v>
      </c>
      <c r="BF201" s="5">
        <v>0.84599999999999997</v>
      </c>
      <c r="BG201" s="5">
        <v>0.25</v>
      </c>
      <c r="BH201" s="5">
        <v>1</v>
      </c>
      <c r="BI201" s="5">
        <v>0.59099999999999997</v>
      </c>
      <c r="BJ201" s="5">
        <v>0.13200000000000001</v>
      </c>
      <c r="BK201" s="5">
        <v>0.32300000000000001</v>
      </c>
      <c r="BL201" s="5">
        <v>1.105</v>
      </c>
      <c r="BM201" s="5">
        <v>0.25</v>
      </c>
      <c r="BN201" s="5">
        <v>1</v>
      </c>
      <c r="BO201" s="5">
        <v>0</v>
      </c>
      <c r="BP201" s="5">
        <v>1.4E-2</v>
      </c>
      <c r="BQ201" s="5">
        <v>0.218</v>
      </c>
      <c r="BR201" s="5">
        <v>0</v>
      </c>
      <c r="BS201" s="5">
        <v>1</v>
      </c>
      <c r="BT201" s="5">
        <v>0</v>
      </c>
      <c r="BU201" s="5">
        <v>1.4999999999999999E-2</v>
      </c>
      <c r="BV201" s="5">
        <v>0.16</v>
      </c>
      <c r="BW201" s="5">
        <v>0.13</v>
      </c>
      <c r="BX201" s="5">
        <v>0.5</v>
      </c>
      <c r="BY201" s="5">
        <v>13.646000000000001</v>
      </c>
      <c r="BZ201" s="5">
        <v>0</v>
      </c>
      <c r="CA201" s="5">
        <v>13.646000000000001</v>
      </c>
      <c r="CB201" s="5">
        <v>0</v>
      </c>
      <c r="CC201" s="5">
        <v>82.587999999999994</v>
      </c>
      <c r="CD201" s="5">
        <v>7.95</v>
      </c>
      <c r="CE201" s="5">
        <v>72.227999999999994</v>
      </c>
      <c r="CF201" s="5">
        <v>193.52</v>
      </c>
      <c r="CG201" s="5">
        <v>0.25</v>
      </c>
      <c r="CH201" s="5">
        <v>1</v>
      </c>
      <c r="CI201" s="5">
        <v>0</v>
      </c>
      <c r="CJ201" s="5">
        <v>0</v>
      </c>
      <c r="CK201" s="5">
        <v>0</v>
      </c>
      <c r="CL201" s="5">
        <v>0</v>
      </c>
      <c r="CM201" s="5">
        <v>8.0000000000000002E-3</v>
      </c>
      <c r="CN201" s="5">
        <v>0.107</v>
      </c>
      <c r="CO201" s="5">
        <v>0.18</v>
      </c>
      <c r="CP201" s="5">
        <v>0</v>
      </c>
      <c r="CQ201" s="5">
        <v>1.387</v>
      </c>
      <c r="CR201" s="5">
        <v>0</v>
      </c>
      <c r="CS201" s="5">
        <v>4.548</v>
      </c>
      <c r="CT201" s="5">
        <v>4.5750000000000002</v>
      </c>
      <c r="CU201" s="5">
        <v>5.5640000000000001</v>
      </c>
    </row>
    <row r="202" spans="1:99" x14ac:dyDescent="0.25">
      <c r="A202" s="5" t="s">
        <v>2508</v>
      </c>
      <c r="B202" s="5" t="s">
        <v>1349</v>
      </c>
      <c r="C202" s="5" t="s">
        <v>1349</v>
      </c>
      <c r="D202" s="5" t="s">
        <v>1350</v>
      </c>
      <c r="E202" s="5">
        <v>2021</v>
      </c>
      <c r="F202" s="5">
        <v>0.1</v>
      </c>
      <c r="G202" s="5">
        <v>5.8970000000000002</v>
      </c>
      <c r="H202" s="5">
        <v>1.143</v>
      </c>
      <c r="I202" s="5">
        <v>0</v>
      </c>
      <c r="J202" s="5">
        <v>5.8970000000000002</v>
      </c>
      <c r="K202" s="5">
        <v>0</v>
      </c>
      <c r="L202" s="5">
        <v>1</v>
      </c>
      <c r="M202" s="5">
        <v>7.9640000000000004</v>
      </c>
      <c r="N202" s="5">
        <v>3.43</v>
      </c>
      <c r="O202" s="5">
        <v>0</v>
      </c>
      <c r="P202" s="5">
        <v>7.9640000000000004</v>
      </c>
      <c r="Q202" s="5">
        <v>0</v>
      </c>
      <c r="R202" s="5">
        <v>1</v>
      </c>
      <c r="S202" s="5">
        <v>11.613</v>
      </c>
      <c r="T202" s="5">
        <v>6.86</v>
      </c>
      <c r="U202" s="5">
        <v>0</v>
      </c>
      <c r="V202" s="5">
        <v>12.775</v>
      </c>
      <c r="W202" s="5">
        <v>0.1</v>
      </c>
      <c r="X202" s="5">
        <v>1</v>
      </c>
      <c r="Y202" s="5">
        <v>17.126999999999999</v>
      </c>
      <c r="Z202" s="5">
        <v>2.3039999999999998</v>
      </c>
      <c r="AA202" s="5">
        <v>0</v>
      </c>
      <c r="AB202" s="5">
        <v>17.126999999999999</v>
      </c>
      <c r="AC202" s="5">
        <v>0</v>
      </c>
      <c r="AD202" s="5">
        <v>1</v>
      </c>
      <c r="AE202" s="5">
        <v>18.27</v>
      </c>
      <c r="AF202" s="5">
        <v>4.2779999999999996</v>
      </c>
      <c r="AG202" s="5">
        <v>0</v>
      </c>
      <c r="AH202" s="5">
        <v>18.27</v>
      </c>
      <c r="AI202" s="5">
        <v>0</v>
      </c>
      <c r="AJ202" s="5">
        <v>1</v>
      </c>
      <c r="AK202" s="5">
        <v>25.13</v>
      </c>
      <c r="AL202" s="5">
        <v>13.503</v>
      </c>
      <c r="AM202" s="5">
        <v>0</v>
      </c>
      <c r="AN202" s="5">
        <v>27.643000000000001</v>
      </c>
      <c r="AO202" s="5">
        <v>0.1</v>
      </c>
      <c r="AP202" s="5">
        <v>1</v>
      </c>
      <c r="AQ202" s="5">
        <v>0.64900000000000002</v>
      </c>
      <c r="AR202" s="5">
        <v>0.114</v>
      </c>
      <c r="AS202" s="5">
        <v>0.81799999999999995</v>
      </c>
      <c r="AT202" s="5">
        <v>1.613</v>
      </c>
      <c r="AU202" s="5">
        <v>0.1</v>
      </c>
      <c r="AV202" s="5">
        <v>1</v>
      </c>
      <c r="AW202" s="5">
        <v>0.57699999999999996</v>
      </c>
      <c r="AX202" s="5">
        <v>0.114</v>
      </c>
      <c r="AY202" s="5">
        <v>0.72699999999999998</v>
      </c>
      <c r="AZ202" s="5">
        <v>1.4339999999999999</v>
      </c>
      <c r="BA202" s="5">
        <v>0.1</v>
      </c>
      <c r="BB202" s="5">
        <v>1</v>
      </c>
      <c r="BC202" s="5">
        <v>0.45800000000000002</v>
      </c>
      <c r="BD202" s="5">
        <v>0.114</v>
      </c>
      <c r="BE202" s="5">
        <v>0</v>
      </c>
      <c r="BF202" s="5">
        <v>0.504</v>
      </c>
      <c r="BG202" s="5">
        <v>0.1</v>
      </c>
      <c r="BH202" s="5">
        <v>1</v>
      </c>
      <c r="BI202" s="5">
        <v>0.49099999999999999</v>
      </c>
      <c r="BJ202" s="5">
        <v>0.114</v>
      </c>
      <c r="BK202" s="5">
        <v>0</v>
      </c>
      <c r="BL202" s="5">
        <v>0.54</v>
      </c>
      <c r="BM202" s="5">
        <v>0.1</v>
      </c>
      <c r="BN202" s="5">
        <v>1</v>
      </c>
      <c r="BO202" s="5">
        <v>0</v>
      </c>
      <c r="BP202" s="5">
        <v>0</v>
      </c>
      <c r="BQ202" s="5">
        <v>0.183</v>
      </c>
      <c r="BR202" s="5">
        <v>0</v>
      </c>
      <c r="BS202" s="5">
        <v>0.83299999999999996</v>
      </c>
      <c r="BT202" s="5">
        <v>0</v>
      </c>
      <c r="BU202" s="5">
        <v>0</v>
      </c>
      <c r="BV202" s="5">
        <v>0.20899999999999999</v>
      </c>
      <c r="BW202" s="5">
        <v>0</v>
      </c>
      <c r="BX202" s="5">
        <v>0.83299999999999996</v>
      </c>
      <c r="BY202" s="5">
        <v>11.787000000000001</v>
      </c>
      <c r="BZ202" s="5">
        <v>0</v>
      </c>
      <c r="CA202" s="5">
        <v>11.787000000000001</v>
      </c>
      <c r="CB202" s="5">
        <v>0</v>
      </c>
      <c r="CC202" s="5">
        <v>78.125</v>
      </c>
      <c r="CD202" s="5">
        <v>7.95</v>
      </c>
      <c r="CE202" s="5">
        <v>0</v>
      </c>
      <c r="CF202" s="5">
        <v>85.938000000000002</v>
      </c>
      <c r="CG202" s="5">
        <v>0.1</v>
      </c>
      <c r="CH202" s="5">
        <v>1</v>
      </c>
      <c r="CI202" s="5">
        <v>0</v>
      </c>
      <c r="CJ202" s="5">
        <v>0</v>
      </c>
      <c r="CK202" s="5">
        <v>0</v>
      </c>
      <c r="CL202" s="5">
        <v>0</v>
      </c>
      <c r="CM202" s="5">
        <v>0</v>
      </c>
      <c r="CN202" s="5">
        <v>0</v>
      </c>
      <c r="CO202" s="5">
        <v>0</v>
      </c>
      <c r="CP202" s="5">
        <v>0</v>
      </c>
      <c r="CQ202" s="5">
        <v>1.198</v>
      </c>
      <c r="CR202" s="5">
        <v>0</v>
      </c>
      <c r="CS202" s="5">
        <v>4.7759999999999998</v>
      </c>
      <c r="CT202" s="5">
        <v>4.7530000000000001</v>
      </c>
      <c r="CU202" s="5">
        <v>15.983000000000001</v>
      </c>
    </row>
    <row r="203" spans="1:99" x14ac:dyDescent="0.25">
      <c r="A203" s="5" t="s">
        <v>2509</v>
      </c>
      <c r="B203" s="5" t="s">
        <v>1349</v>
      </c>
      <c r="C203" s="5" t="s">
        <v>1349</v>
      </c>
      <c r="D203" s="5" t="s">
        <v>1350</v>
      </c>
      <c r="E203" s="5">
        <v>2022</v>
      </c>
      <c r="F203" s="5">
        <v>0.1</v>
      </c>
      <c r="G203" s="5">
        <v>11.72</v>
      </c>
      <c r="H203" s="5">
        <v>1.2350000000000001</v>
      </c>
      <c r="I203" s="5">
        <v>0</v>
      </c>
      <c r="J203" s="5">
        <v>11.72</v>
      </c>
      <c r="K203" s="5">
        <v>0</v>
      </c>
      <c r="L203" s="5">
        <v>1</v>
      </c>
      <c r="M203" s="5">
        <v>9.7829999999999995</v>
      </c>
      <c r="N203" s="5">
        <v>3.7040000000000002</v>
      </c>
      <c r="O203" s="5">
        <v>0</v>
      </c>
      <c r="P203" s="5">
        <v>9.7829999999999995</v>
      </c>
      <c r="Q203" s="5">
        <v>0</v>
      </c>
      <c r="R203" s="5">
        <v>1</v>
      </c>
      <c r="S203" s="5">
        <v>17.893000000000001</v>
      </c>
      <c r="T203" s="5">
        <v>7.4080000000000004</v>
      </c>
      <c r="U203" s="5">
        <v>0.13200000000000001</v>
      </c>
      <c r="V203" s="5">
        <v>19.683</v>
      </c>
      <c r="W203" s="5">
        <v>0.1</v>
      </c>
      <c r="X203" s="5">
        <v>1</v>
      </c>
      <c r="Y203" s="5">
        <v>30.728000000000002</v>
      </c>
      <c r="Z203" s="5">
        <v>4.133</v>
      </c>
      <c r="AA203" s="5">
        <v>0</v>
      </c>
      <c r="AB203" s="5">
        <v>30.728000000000002</v>
      </c>
      <c r="AC203" s="5">
        <v>0</v>
      </c>
      <c r="AD203" s="5">
        <v>1</v>
      </c>
      <c r="AE203" s="5">
        <v>31.963000000000001</v>
      </c>
      <c r="AF203" s="5">
        <v>7.4850000000000003</v>
      </c>
      <c r="AG203" s="5">
        <v>0</v>
      </c>
      <c r="AH203" s="5">
        <v>31.963000000000001</v>
      </c>
      <c r="AI203" s="5">
        <v>0</v>
      </c>
      <c r="AJ203" s="5">
        <v>1</v>
      </c>
      <c r="AK203" s="5">
        <v>39.371000000000002</v>
      </c>
      <c r="AL203" s="5">
        <v>21.155000000000001</v>
      </c>
      <c r="AM203" s="5">
        <v>0.29099999999999998</v>
      </c>
      <c r="AN203" s="5">
        <v>43.308</v>
      </c>
      <c r="AO203" s="5">
        <v>0.1</v>
      </c>
      <c r="AP203" s="5">
        <v>1</v>
      </c>
      <c r="AQ203" s="5">
        <v>0.89600000000000002</v>
      </c>
      <c r="AR203" s="5">
        <v>0.123</v>
      </c>
      <c r="AS203" s="5">
        <v>0.878</v>
      </c>
      <c r="AT203" s="5">
        <v>1.9370000000000001</v>
      </c>
      <c r="AU203" s="5">
        <v>0.1</v>
      </c>
      <c r="AV203" s="5">
        <v>1</v>
      </c>
      <c r="AW203" s="5">
        <v>0.89</v>
      </c>
      <c r="AX203" s="5">
        <v>0.123</v>
      </c>
      <c r="AY203" s="5">
        <v>0.77300000000000002</v>
      </c>
      <c r="AZ203" s="5">
        <v>1.8160000000000001</v>
      </c>
      <c r="BA203" s="5">
        <v>0.1</v>
      </c>
      <c r="BB203" s="5">
        <v>1</v>
      </c>
      <c r="BC203" s="5">
        <v>0.62</v>
      </c>
      <c r="BD203" s="5">
        <v>0.123</v>
      </c>
      <c r="BE203" s="5">
        <v>5.0000000000000001E-3</v>
      </c>
      <c r="BF203" s="5">
        <v>0.68200000000000005</v>
      </c>
      <c r="BG203" s="5">
        <v>0.1</v>
      </c>
      <c r="BH203" s="5">
        <v>1</v>
      </c>
      <c r="BI203" s="5">
        <v>0.60799999999999998</v>
      </c>
      <c r="BJ203" s="5">
        <v>0.123</v>
      </c>
      <c r="BK203" s="5">
        <v>4.0000000000000001E-3</v>
      </c>
      <c r="BL203" s="5">
        <v>0.66800000000000004</v>
      </c>
      <c r="BM203" s="5">
        <v>0.1</v>
      </c>
      <c r="BN203" s="5">
        <v>1</v>
      </c>
      <c r="BO203" s="5">
        <v>0</v>
      </c>
      <c r="BP203" s="5">
        <v>0</v>
      </c>
      <c r="BQ203" s="5">
        <v>0.19800000000000001</v>
      </c>
      <c r="BR203" s="5">
        <v>0</v>
      </c>
      <c r="BS203" s="5">
        <v>0.83299999999999996</v>
      </c>
      <c r="BT203" s="5">
        <v>0</v>
      </c>
      <c r="BU203" s="5">
        <v>0</v>
      </c>
      <c r="BV203" s="5">
        <v>0.22600000000000001</v>
      </c>
      <c r="BW203" s="5">
        <v>0</v>
      </c>
      <c r="BX203" s="5">
        <v>0.83299999999999996</v>
      </c>
      <c r="BY203" s="5">
        <v>12.728999999999999</v>
      </c>
      <c r="BZ203" s="5">
        <v>0</v>
      </c>
      <c r="CA203" s="5">
        <v>12.728999999999999</v>
      </c>
      <c r="CB203" s="5">
        <v>0</v>
      </c>
      <c r="CC203" s="5">
        <v>97.9</v>
      </c>
      <c r="CD203" s="5">
        <v>7.95</v>
      </c>
      <c r="CE203" s="5">
        <v>0.72499999999999998</v>
      </c>
      <c r="CF203" s="5">
        <v>107.69</v>
      </c>
      <c r="CG203" s="5">
        <v>0.1</v>
      </c>
      <c r="CH203" s="5">
        <v>1</v>
      </c>
      <c r="CI203" s="5">
        <v>0</v>
      </c>
      <c r="CJ203" s="5">
        <v>0</v>
      </c>
      <c r="CK203" s="5">
        <v>0</v>
      </c>
      <c r="CL203" s="5">
        <v>0</v>
      </c>
      <c r="CM203" s="5">
        <v>0</v>
      </c>
      <c r="CN203" s="5">
        <v>0</v>
      </c>
      <c r="CO203" s="5">
        <v>0</v>
      </c>
      <c r="CP203" s="5">
        <v>0</v>
      </c>
      <c r="CQ203" s="5">
        <v>1.294</v>
      </c>
      <c r="CR203" s="5">
        <v>0</v>
      </c>
      <c r="CS203" s="5">
        <v>5.1580000000000004</v>
      </c>
      <c r="CT203" s="5">
        <v>10.484999999999999</v>
      </c>
      <c r="CU203" s="5">
        <v>29.494</v>
      </c>
    </row>
    <row r="204" spans="1:99" x14ac:dyDescent="0.25">
      <c r="A204" s="5" t="s">
        <v>2510</v>
      </c>
      <c r="B204" s="5" t="s">
        <v>1349</v>
      </c>
      <c r="C204" s="5" t="s">
        <v>1349</v>
      </c>
      <c r="D204" s="5" t="s">
        <v>1350</v>
      </c>
      <c r="E204" s="5">
        <v>2023</v>
      </c>
      <c r="F204" s="5">
        <v>0.1</v>
      </c>
      <c r="G204" s="5">
        <v>6.1470000000000002</v>
      </c>
      <c r="H204" s="5">
        <v>1.286</v>
      </c>
      <c r="I204" s="5">
        <v>0</v>
      </c>
      <c r="J204" s="5">
        <v>6.1470000000000002</v>
      </c>
      <c r="K204" s="5">
        <v>0</v>
      </c>
      <c r="L204" s="5">
        <v>1</v>
      </c>
      <c r="M204" s="5">
        <v>7.8860000000000001</v>
      </c>
      <c r="N204" s="5">
        <v>3.8570000000000002</v>
      </c>
      <c r="O204" s="5">
        <v>0</v>
      </c>
      <c r="P204" s="5">
        <v>7.8860000000000001</v>
      </c>
      <c r="Q204" s="5">
        <v>0</v>
      </c>
      <c r="R204" s="5">
        <v>1</v>
      </c>
      <c r="S204" s="5">
        <v>12.574999999999999</v>
      </c>
      <c r="T204" s="5">
        <v>7.7140000000000004</v>
      </c>
      <c r="U204" s="5">
        <v>0.13900000000000001</v>
      </c>
      <c r="V204" s="5">
        <v>13.833</v>
      </c>
      <c r="W204" s="5">
        <v>0.1</v>
      </c>
      <c r="X204" s="5">
        <v>1</v>
      </c>
      <c r="Y204" s="5">
        <v>12.478</v>
      </c>
      <c r="Z204" s="5">
        <v>1.6779999999999999</v>
      </c>
      <c r="AA204" s="5">
        <v>0</v>
      </c>
      <c r="AB204" s="5">
        <v>12.478</v>
      </c>
      <c r="AC204" s="5">
        <v>0</v>
      </c>
      <c r="AD204" s="5">
        <v>1</v>
      </c>
      <c r="AE204" s="5">
        <v>13.763</v>
      </c>
      <c r="AF204" s="5">
        <v>3.2229999999999999</v>
      </c>
      <c r="AG204" s="5">
        <v>0</v>
      </c>
      <c r="AH204" s="5">
        <v>13.763</v>
      </c>
      <c r="AI204" s="5">
        <v>0</v>
      </c>
      <c r="AJ204" s="5">
        <v>1</v>
      </c>
      <c r="AK204" s="5">
        <v>21.477</v>
      </c>
      <c r="AL204" s="5">
        <v>11.54</v>
      </c>
      <c r="AM204" s="5">
        <v>0.23799999999999999</v>
      </c>
      <c r="AN204" s="5">
        <v>23.625</v>
      </c>
      <c r="AO204" s="5">
        <v>0.1</v>
      </c>
      <c r="AP204" s="5">
        <v>1</v>
      </c>
      <c r="AQ204" s="5">
        <v>0.79100000000000004</v>
      </c>
      <c r="AR204" s="5">
        <v>0.129</v>
      </c>
      <c r="AS204" s="5">
        <v>0.93300000000000005</v>
      </c>
      <c r="AT204" s="5">
        <v>1.875</v>
      </c>
      <c r="AU204" s="5">
        <v>0.1</v>
      </c>
      <c r="AV204" s="5">
        <v>1</v>
      </c>
      <c r="AW204" s="5">
        <v>0.61799999999999999</v>
      </c>
      <c r="AX204" s="5">
        <v>0.129</v>
      </c>
      <c r="AY204" s="5">
        <v>0.83699999999999997</v>
      </c>
      <c r="AZ204" s="5">
        <v>1.583</v>
      </c>
      <c r="BA204" s="5">
        <v>0.1</v>
      </c>
      <c r="BB204" s="5">
        <v>1</v>
      </c>
      <c r="BC204" s="5">
        <v>0.55400000000000005</v>
      </c>
      <c r="BD204" s="5">
        <v>0.129</v>
      </c>
      <c r="BE204" s="5">
        <v>6.0000000000000001E-3</v>
      </c>
      <c r="BF204" s="5">
        <v>0.61</v>
      </c>
      <c r="BG204" s="5">
        <v>0.1</v>
      </c>
      <c r="BH204" s="5">
        <v>1</v>
      </c>
      <c r="BI204" s="5">
        <v>0.55700000000000005</v>
      </c>
      <c r="BJ204" s="5">
        <v>0.129</v>
      </c>
      <c r="BK204" s="5">
        <v>6.0000000000000001E-3</v>
      </c>
      <c r="BL204" s="5">
        <v>0.61299999999999999</v>
      </c>
      <c r="BM204" s="5">
        <v>0.1</v>
      </c>
      <c r="BN204" s="5">
        <v>1</v>
      </c>
      <c r="BO204" s="5">
        <v>0</v>
      </c>
      <c r="BP204" s="5">
        <v>0</v>
      </c>
      <c r="BQ204" s="5">
        <v>0.20599999999999999</v>
      </c>
      <c r="BR204" s="5">
        <v>0</v>
      </c>
      <c r="BS204" s="5">
        <v>0.83299999999999996</v>
      </c>
      <c r="BT204" s="5">
        <v>0</v>
      </c>
      <c r="BU204" s="5">
        <v>0</v>
      </c>
      <c r="BV204" s="5">
        <v>0.23499999999999999</v>
      </c>
      <c r="BW204" s="5">
        <v>0</v>
      </c>
      <c r="BX204" s="5">
        <v>0.83299999999999996</v>
      </c>
      <c r="BY204" s="5">
        <v>13.254</v>
      </c>
      <c r="BZ204" s="5">
        <v>0</v>
      </c>
      <c r="CA204" s="5">
        <v>13.254</v>
      </c>
      <c r="CB204" s="5">
        <v>0</v>
      </c>
      <c r="CC204" s="5">
        <v>83.248000000000005</v>
      </c>
      <c r="CD204" s="5">
        <v>7.95</v>
      </c>
      <c r="CE204" s="5">
        <v>0.92200000000000004</v>
      </c>
      <c r="CF204" s="5">
        <v>91.572999999999993</v>
      </c>
      <c r="CG204" s="5">
        <v>0.1</v>
      </c>
      <c r="CH204" s="5">
        <v>1</v>
      </c>
      <c r="CI204" s="5">
        <v>0</v>
      </c>
      <c r="CJ204" s="5">
        <v>0</v>
      </c>
      <c r="CK204" s="5">
        <v>0</v>
      </c>
      <c r="CL204" s="5">
        <v>0</v>
      </c>
      <c r="CM204" s="5">
        <v>0</v>
      </c>
      <c r="CN204" s="5">
        <v>0</v>
      </c>
      <c r="CO204" s="5">
        <v>0</v>
      </c>
      <c r="CP204" s="5">
        <v>0</v>
      </c>
      <c r="CQ204" s="5">
        <v>1.3480000000000001</v>
      </c>
      <c r="CR204" s="5">
        <v>0</v>
      </c>
      <c r="CS204" s="5">
        <v>5.37</v>
      </c>
      <c r="CT204" s="5">
        <v>4.8609999999999998</v>
      </c>
      <c r="CU204" s="5">
        <v>11.192</v>
      </c>
    </row>
    <row r="205" spans="1:99" x14ac:dyDescent="0.25">
      <c r="A205" s="5" t="s">
        <v>2511</v>
      </c>
      <c r="B205" s="5" t="s">
        <v>1349</v>
      </c>
      <c r="C205" s="5" t="s">
        <v>1349</v>
      </c>
      <c r="D205" s="5" t="s">
        <v>1350</v>
      </c>
      <c r="E205" s="5">
        <v>2024</v>
      </c>
      <c r="F205" s="5">
        <v>0.1</v>
      </c>
      <c r="G205" s="5">
        <v>5.5750000000000002</v>
      </c>
      <c r="H205" s="5">
        <v>1.3240000000000001</v>
      </c>
      <c r="I205" s="5">
        <v>0</v>
      </c>
      <c r="J205" s="5">
        <v>5.5750000000000002</v>
      </c>
      <c r="K205" s="5">
        <v>0</v>
      </c>
      <c r="L205" s="5">
        <v>1</v>
      </c>
      <c r="M205" s="5">
        <v>7.1239999999999997</v>
      </c>
      <c r="N205" s="5">
        <v>3.9710000000000001</v>
      </c>
      <c r="O205" s="5">
        <v>0</v>
      </c>
      <c r="P205" s="5">
        <v>7.1239999999999997</v>
      </c>
      <c r="Q205" s="5">
        <v>0</v>
      </c>
      <c r="R205" s="5">
        <v>1</v>
      </c>
      <c r="S205" s="5">
        <v>12.193</v>
      </c>
      <c r="T205" s="5">
        <v>7.9420000000000002</v>
      </c>
      <c r="U205" s="5">
        <v>0.16600000000000001</v>
      </c>
      <c r="V205" s="5">
        <v>13.412000000000001</v>
      </c>
      <c r="W205" s="5">
        <v>0.1</v>
      </c>
      <c r="X205" s="5">
        <v>1</v>
      </c>
      <c r="Y205" s="5">
        <v>11.446999999999999</v>
      </c>
      <c r="Z205" s="5">
        <v>1.54</v>
      </c>
      <c r="AA205" s="5">
        <v>0</v>
      </c>
      <c r="AB205" s="5">
        <v>11.446999999999999</v>
      </c>
      <c r="AC205" s="5">
        <v>0</v>
      </c>
      <c r="AD205" s="5">
        <v>1</v>
      </c>
      <c r="AE205" s="5">
        <v>12.771000000000001</v>
      </c>
      <c r="AF205" s="5">
        <v>2.9910000000000001</v>
      </c>
      <c r="AG205" s="5">
        <v>0</v>
      </c>
      <c r="AH205" s="5">
        <v>12.771000000000001</v>
      </c>
      <c r="AI205" s="5">
        <v>0</v>
      </c>
      <c r="AJ205" s="5">
        <v>1</v>
      </c>
      <c r="AK205" s="5">
        <v>20.712</v>
      </c>
      <c r="AL205" s="5">
        <v>11.129</v>
      </c>
      <c r="AM205" s="5">
        <v>0.28199999999999997</v>
      </c>
      <c r="AN205" s="5">
        <v>22.783999999999999</v>
      </c>
      <c r="AO205" s="5">
        <v>0.1</v>
      </c>
      <c r="AP205" s="5">
        <v>1</v>
      </c>
      <c r="AQ205" s="5">
        <v>0.75600000000000001</v>
      </c>
      <c r="AR205" s="5">
        <v>0.13200000000000001</v>
      </c>
      <c r="AS205" s="5">
        <v>0.96899999999999997</v>
      </c>
      <c r="AT205" s="5">
        <v>1.8720000000000001</v>
      </c>
      <c r="AU205" s="5">
        <v>0.1</v>
      </c>
      <c r="AV205" s="5">
        <v>1</v>
      </c>
      <c r="AW205" s="5">
        <v>0.65500000000000003</v>
      </c>
      <c r="AX205" s="5">
        <v>0.13200000000000001</v>
      </c>
      <c r="AY205" s="5">
        <v>0.86399999999999999</v>
      </c>
      <c r="AZ205" s="5">
        <v>1.6479999999999999</v>
      </c>
      <c r="BA205" s="5">
        <v>0.1</v>
      </c>
      <c r="BB205" s="5">
        <v>1</v>
      </c>
      <c r="BC205" s="5">
        <v>0.53400000000000003</v>
      </c>
      <c r="BD205" s="5">
        <v>0.13200000000000001</v>
      </c>
      <c r="BE205" s="5">
        <v>7.0000000000000001E-3</v>
      </c>
      <c r="BF205" s="5">
        <v>0.58699999999999997</v>
      </c>
      <c r="BG205" s="5">
        <v>0.1</v>
      </c>
      <c r="BH205" s="5">
        <v>1</v>
      </c>
      <c r="BI205" s="5">
        <v>0.56799999999999995</v>
      </c>
      <c r="BJ205" s="5">
        <v>0.13200000000000001</v>
      </c>
      <c r="BK205" s="5">
        <v>8.0000000000000002E-3</v>
      </c>
      <c r="BL205" s="5">
        <v>0.625</v>
      </c>
      <c r="BM205" s="5">
        <v>0.1</v>
      </c>
      <c r="BN205" s="5">
        <v>1</v>
      </c>
      <c r="BO205" s="5">
        <v>0</v>
      </c>
      <c r="BP205" s="5">
        <v>0</v>
      </c>
      <c r="BQ205" s="5">
        <v>0.21199999999999999</v>
      </c>
      <c r="BR205" s="5">
        <v>0</v>
      </c>
      <c r="BS205" s="5">
        <v>0.83299999999999996</v>
      </c>
      <c r="BT205" s="5">
        <v>0</v>
      </c>
      <c r="BU205" s="5">
        <v>0</v>
      </c>
      <c r="BV205" s="5">
        <v>0.24199999999999999</v>
      </c>
      <c r="BW205" s="5">
        <v>0</v>
      </c>
      <c r="BX205" s="5">
        <v>0.83299999999999996</v>
      </c>
      <c r="BY205" s="5">
        <v>13.646000000000001</v>
      </c>
      <c r="BZ205" s="5">
        <v>0</v>
      </c>
      <c r="CA205" s="5">
        <v>13.646000000000001</v>
      </c>
      <c r="CB205" s="5">
        <v>0</v>
      </c>
      <c r="CC205" s="5">
        <v>82.587999999999994</v>
      </c>
      <c r="CD205" s="5">
        <v>7.95</v>
      </c>
      <c r="CE205" s="5">
        <v>1.125</v>
      </c>
      <c r="CF205" s="5">
        <v>90.846999999999994</v>
      </c>
      <c r="CG205" s="5">
        <v>0.1</v>
      </c>
      <c r="CH205" s="5">
        <v>1</v>
      </c>
      <c r="CI205" s="5">
        <v>0</v>
      </c>
      <c r="CJ205" s="5">
        <v>0</v>
      </c>
      <c r="CK205" s="5">
        <v>0</v>
      </c>
      <c r="CL205" s="5">
        <v>0</v>
      </c>
      <c r="CM205" s="5">
        <v>0</v>
      </c>
      <c r="CN205" s="5">
        <v>0</v>
      </c>
      <c r="CO205" s="5">
        <v>0</v>
      </c>
      <c r="CP205" s="5">
        <v>0</v>
      </c>
      <c r="CQ205" s="5">
        <v>1.387</v>
      </c>
      <c r="CR205" s="5">
        <v>0</v>
      </c>
      <c r="CS205" s="5">
        <v>5.5289999999999999</v>
      </c>
      <c r="CT205" s="5">
        <v>4.2510000000000003</v>
      </c>
      <c r="CU205" s="5">
        <v>10.122999999999999</v>
      </c>
    </row>
    <row r="206" spans="1:99" x14ac:dyDescent="0.25">
      <c r="A206" s="5" t="s">
        <v>2512</v>
      </c>
      <c r="B206" s="5" t="s">
        <v>1352</v>
      </c>
      <c r="C206" s="5" t="s">
        <v>1352</v>
      </c>
      <c r="D206" s="5" t="s">
        <v>1353</v>
      </c>
      <c r="E206" s="5">
        <v>2021</v>
      </c>
      <c r="F206" s="5">
        <v>0.06</v>
      </c>
      <c r="G206" s="5">
        <v>5.8970000000000002</v>
      </c>
      <c r="H206" s="5">
        <v>1.143</v>
      </c>
      <c r="I206" s="5">
        <v>0</v>
      </c>
      <c r="J206" s="5">
        <v>5.8970000000000002</v>
      </c>
      <c r="K206" s="5">
        <v>0</v>
      </c>
      <c r="L206" s="5">
        <v>1</v>
      </c>
      <c r="M206" s="5">
        <v>7.9640000000000004</v>
      </c>
      <c r="N206" s="5">
        <v>3.43</v>
      </c>
      <c r="O206" s="5">
        <v>0</v>
      </c>
      <c r="P206" s="5">
        <v>7.9640000000000004</v>
      </c>
      <c r="Q206" s="5">
        <v>0</v>
      </c>
      <c r="R206" s="5">
        <v>1</v>
      </c>
      <c r="S206" s="5">
        <v>11.613</v>
      </c>
      <c r="T206" s="5">
        <v>6.86</v>
      </c>
      <c r="U206" s="5">
        <v>0</v>
      </c>
      <c r="V206" s="5">
        <v>12.31</v>
      </c>
      <c r="W206" s="5">
        <v>0.06</v>
      </c>
      <c r="X206" s="5">
        <v>1</v>
      </c>
      <c r="Y206" s="5">
        <v>5.9189999999999996</v>
      </c>
      <c r="Z206" s="5">
        <v>0.79600000000000004</v>
      </c>
      <c r="AA206" s="5">
        <v>0</v>
      </c>
      <c r="AB206" s="5">
        <v>5.9189999999999996</v>
      </c>
      <c r="AC206" s="5">
        <v>0</v>
      </c>
      <c r="AD206" s="5">
        <v>1</v>
      </c>
      <c r="AE206" s="5">
        <v>7.0620000000000003</v>
      </c>
      <c r="AF206" s="5">
        <v>1.6539999999999999</v>
      </c>
      <c r="AG206" s="5">
        <v>0</v>
      </c>
      <c r="AH206" s="5">
        <v>7.0620000000000003</v>
      </c>
      <c r="AI206" s="5">
        <v>0</v>
      </c>
      <c r="AJ206" s="5">
        <v>1</v>
      </c>
      <c r="AK206" s="5">
        <v>13.922000000000001</v>
      </c>
      <c r="AL206" s="5">
        <v>7.4809999999999999</v>
      </c>
      <c r="AM206" s="5">
        <v>0</v>
      </c>
      <c r="AN206" s="5">
        <v>14.757999999999999</v>
      </c>
      <c r="AO206" s="5">
        <v>0.06</v>
      </c>
      <c r="AP206" s="5">
        <v>1</v>
      </c>
      <c r="AQ206" s="5">
        <v>0.64900000000000002</v>
      </c>
      <c r="AR206" s="5">
        <v>0.114</v>
      </c>
      <c r="AS206" s="5">
        <v>0.36399999999999999</v>
      </c>
      <c r="AT206" s="5">
        <v>1.0740000000000001</v>
      </c>
      <c r="AU206" s="5">
        <v>0.06</v>
      </c>
      <c r="AV206" s="5">
        <v>1</v>
      </c>
      <c r="AW206" s="5">
        <v>0.57699999999999996</v>
      </c>
      <c r="AX206" s="5">
        <v>0.114</v>
      </c>
      <c r="AY206" s="5">
        <v>0.309</v>
      </c>
      <c r="AZ206" s="5">
        <v>0.93899999999999995</v>
      </c>
      <c r="BA206" s="5">
        <v>0.06</v>
      </c>
      <c r="BB206" s="5">
        <v>1</v>
      </c>
      <c r="BC206" s="5">
        <v>0.45800000000000002</v>
      </c>
      <c r="BD206" s="5">
        <v>0.114</v>
      </c>
      <c r="BE206" s="5">
        <v>0</v>
      </c>
      <c r="BF206" s="5">
        <v>0.48599999999999999</v>
      </c>
      <c r="BG206" s="5">
        <v>0.06</v>
      </c>
      <c r="BH206" s="5">
        <v>1</v>
      </c>
      <c r="BI206" s="5">
        <v>0.49099999999999999</v>
      </c>
      <c r="BJ206" s="5">
        <v>0.114</v>
      </c>
      <c r="BK206" s="5">
        <v>0.34399999999999997</v>
      </c>
      <c r="BL206" s="5">
        <v>0.88500000000000001</v>
      </c>
      <c r="BM206" s="5">
        <v>0.06</v>
      </c>
      <c r="BN206" s="5">
        <v>1</v>
      </c>
      <c r="BO206" s="5">
        <v>0</v>
      </c>
      <c r="BP206" s="5">
        <v>0</v>
      </c>
      <c r="BQ206" s="5">
        <v>0</v>
      </c>
      <c r="BR206" s="5">
        <v>0</v>
      </c>
      <c r="BS206" s="5">
        <v>1</v>
      </c>
      <c r="BT206" s="5">
        <v>0</v>
      </c>
      <c r="BU206" s="5">
        <v>0</v>
      </c>
      <c r="BV206" s="5">
        <v>0</v>
      </c>
      <c r="BW206" s="5">
        <v>0.06</v>
      </c>
      <c r="BX206" s="5">
        <v>1</v>
      </c>
      <c r="BY206" s="5">
        <v>11.787000000000001</v>
      </c>
      <c r="BZ206" s="5">
        <v>0</v>
      </c>
      <c r="CA206" s="5">
        <v>11.787000000000001</v>
      </c>
      <c r="CB206" s="5">
        <v>0</v>
      </c>
      <c r="CC206" s="5">
        <v>78.125</v>
      </c>
      <c r="CD206" s="5">
        <v>7.95</v>
      </c>
      <c r="CE206" s="5">
        <v>0</v>
      </c>
      <c r="CF206" s="5">
        <v>82.813000000000002</v>
      </c>
      <c r="CG206" s="5">
        <v>0.06</v>
      </c>
      <c r="CH206" s="5">
        <v>1</v>
      </c>
      <c r="CI206" s="5">
        <v>0</v>
      </c>
      <c r="CJ206" s="5">
        <v>0</v>
      </c>
      <c r="CK206" s="5">
        <v>0</v>
      </c>
      <c r="CL206" s="5">
        <v>0</v>
      </c>
      <c r="CM206" s="5">
        <v>0</v>
      </c>
      <c r="CN206" s="5">
        <v>0</v>
      </c>
      <c r="CO206" s="5">
        <v>0</v>
      </c>
      <c r="CP206" s="5">
        <v>0</v>
      </c>
      <c r="CQ206" s="5">
        <v>1.198</v>
      </c>
      <c r="CR206" s="5">
        <v>0</v>
      </c>
      <c r="CS206" s="5">
        <v>4.7759999999999998</v>
      </c>
      <c r="CT206" s="5">
        <v>4.7530000000000001</v>
      </c>
      <c r="CU206" s="5">
        <v>15.983000000000001</v>
      </c>
    </row>
    <row r="207" spans="1:99" x14ac:dyDescent="0.25">
      <c r="A207" s="5" t="s">
        <v>2513</v>
      </c>
      <c r="B207" s="5" t="s">
        <v>1352</v>
      </c>
      <c r="C207" s="5" t="s">
        <v>1352</v>
      </c>
      <c r="D207" s="5" t="s">
        <v>1353</v>
      </c>
      <c r="E207" s="5">
        <v>2022</v>
      </c>
      <c r="F207" s="5">
        <v>0.06</v>
      </c>
      <c r="G207" s="5">
        <v>11.72</v>
      </c>
      <c r="H207" s="5">
        <v>1.2350000000000001</v>
      </c>
      <c r="I207" s="5">
        <v>0</v>
      </c>
      <c r="J207" s="5">
        <v>11.72</v>
      </c>
      <c r="K207" s="5">
        <v>0</v>
      </c>
      <c r="L207" s="5">
        <v>1</v>
      </c>
      <c r="M207" s="5">
        <v>9.7829999999999995</v>
      </c>
      <c r="N207" s="5">
        <v>3.7040000000000002</v>
      </c>
      <c r="O207" s="5">
        <v>0</v>
      </c>
      <c r="P207" s="5">
        <v>9.7829999999999995</v>
      </c>
      <c r="Q207" s="5">
        <v>0</v>
      </c>
      <c r="R207" s="5">
        <v>1</v>
      </c>
      <c r="S207" s="5">
        <v>17.893000000000001</v>
      </c>
      <c r="T207" s="5">
        <v>7.4080000000000004</v>
      </c>
      <c r="U207" s="5">
        <v>7.9000000000000001E-2</v>
      </c>
      <c r="V207" s="5">
        <v>18.966999999999999</v>
      </c>
      <c r="W207" s="5">
        <v>0.06</v>
      </c>
      <c r="X207" s="5">
        <v>1</v>
      </c>
      <c r="Y207" s="5">
        <v>6.3920000000000003</v>
      </c>
      <c r="Z207" s="5">
        <v>0.86</v>
      </c>
      <c r="AA207" s="5">
        <v>0</v>
      </c>
      <c r="AB207" s="5">
        <v>6.3920000000000003</v>
      </c>
      <c r="AC207" s="5">
        <v>0</v>
      </c>
      <c r="AD207" s="5">
        <v>1</v>
      </c>
      <c r="AE207" s="5">
        <v>7.6269999999999998</v>
      </c>
      <c r="AF207" s="5">
        <v>1.786</v>
      </c>
      <c r="AG207" s="5">
        <v>0</v>
      </c>
      <c r="AH207" s="5">
        <v>7.6269999999999998</v>
      </c>
      <c r="AI207" s="5">
        <v>0</v>
      </c>
      <c r="AJ207" s="5">
        <v>1</v>
      </c>
      <c r="AK207" s="5">
        <v>15.035</v>
      </c>
      <c r="AL207" s="5">
        <v>8.0790000000000006</v>
      </c>
      <c r="AM207" s="5">
        <v>6.7000000000000004E-2</v>
      </c>
      <c r="AN207" s="5">
        <v>15.936999999999999</v>
      </c>
      <c r="AO207" s="5">
        <v>0.06</v>
      </c>
      <c r="AP207" s="5">
        <v>1</v>
      </c>
      <c r="AQ207" s="5">
        <v>0.89600000000000002</v>
      </c>
      <c r="AR207" s="5">
        <v>0.123</v>
      </c>
      <c r="AS207" s="5">
        <v>0.38700000000000001</v>
      </c>
      <c r="AT207" s="5">
        <v>1.3540000000000001</v>
      </c>
      <c r="AU207" s="5">
        <v>0.06</v>
      </c>
      <c r="AV207" s="5">
        <v>1</v>
      </c>
      <c r="AW207" s="5">
        <v>0.89</v>
      </c>
      <c r="AX207" s="5">
        <v>0.123</v>
      </c>
      <c r="AY207" s="5">
        <v>0.32400000000000001</v>
      </c>
      <c r="AZ207" s="5">
        <v>1.282</v>
      </c>
      <c r="BA207" s="5">
        <v>0.06</v>
      </c>
      <c r="BB207" s="5">
        <v>1</v>
      </c>
      <c r="BC207" s="5">
        <v>0.62</v>
      </c>
      <c r="BD207" s="5">
        <v>0.123</v>
      </c>
      <c r="BE207" s="5">
        <v>3.0000000000000001E-3</v>
      </c>
      <c r="BF207" s="5">
        <v>0.65800000000000003</v>
      </c>
      <c r="BG207" s="5">
        <v>0.06</v>
      </c>
      <c r="BH207" s="5">
        <v>1</v>
      </c>
      <c r="BI207" s="5">
        <v>0.60799999999999998</v>
      </c>
      <c r="BJ207" s="5">
        <v>0.123</v>
      </c>
      <c r="BK207" s="5">
        <v>0.372</v>
      </c>
      <c r="BL207" s="5">
        <v>1.0329999999999999</v>
      </c>
      <c r="BM207" s="5">
        <v>0.06</v>
      </c>
      <c r="BN207" s="5">
        <v>1</v>
      </c>
      <c r="BO207" s="5">
        <v>0</v>
      </c>
      <c r="BP207" s="5">
        <v>0</v>
      </c>
      <c r="BQ207" s="5">
        <v>0</v>
      </c>
      <c r="BR207" s="5">
        <v>0</v>
      </c>
      <c r="BS207" s="5">
        <v>1</v>
      </c>
      <c r="BT207" s="5">
        <v>0</v>
      </c>
      <c r="BU207" s="5">
        <v>0</v>
      </c>
      <c r="BV207" s="5">
        <v>0</v>
      </c>
      <c r="BW207" s="5">
        <v>0.06</v>
      </c>
      <c r="BX207" s="5">
        <v>1</v>
      </c>
      <c r="BY207" s="5">
        <v>12.728999999999999</v>
      </c>
      <c r="BZ207" s="5">
        <v>0</v>
      </c>
      <c r="CA207" s="5">
        <v>12.728999999999999</v>
      </c>
      <c r="CB207" s="5">
        <v>0</v>
      </c>
      <c r="CC207" s="5">
        <v>97.9</v>
      </c>
      <c r="CD207" s="5">
        <v>7.95</v>
      </c>
      <c r="CE207" s="5">
        <v>0.435</v>
      </c>
      <c r="CF207" s="5">
        <v>103.774</v>
      </c>
      <c r="CG207" s="5">
        <v>0.06</v>
      </c>
      <c r="CH207" s="5">
        <v>1</v>
      </c>
      <c r="CI207" s="5">
        <v>0</v>
      </c>
      <c r="CJ207" s="5">
        <v>0</v>
      </c>
      <c r="CK207" s="5">
        <v>0</v>
      </c>
      <c r="CL207" s="5">
        <v>0</v>
      </c>
      <c r="CM207" s="5">
        <v>0</v>
      </c>
      <c r="CN207" s="5">
        <v>0</v>
      </c>
      <c r="CO207" s="5">
        <v>0</v>
      </c>
      <c r="CP207" s="5">
        <v>0</v>
      </c>
      <c r="CQ207" s="5">
        <v>1.294</v>
      </c>
      <c r="CR207" s="5">
        <v>0</v>
      </c>
      <c r="CS207" s="5">
        <v>5.1580000000000004</v>
      </c>
      <c r="CT207" s="5">
        <v>10.484999999999999</v>
      </c>
      <c r="CU207" s="5">
        <v>29.494</v>
      </c>
    </row>
    <row r="208" spans="1:99" x14ac:dyDescent="0.25">
      <c r="A208" s="5" t="s">
        <v>2514</v>
      </c>
      <c r="B208" s="5" t="s">
        <v>1352</v>
      </c>
      <c r="C208" s="5" t="s">
        <v>1352</v>
      </c>
      <c r="D208" s="5" t="s">
        <v>1353</v>
      </c>
      <c r="E208" s="5">
        <v>2023</v>
      </c>
      <c r="F208" s="5">
        <v>0.06</v>
      </c>
      <c r="G208" s="5">
        <v>6.1470000000000002</v>
      </c>
      <c r="H208" s="5">
        <v>1.286</v>
      </c>
      <c r="I208" s="5">
        <v>0</v>
      </c>
      <c r="J208" s="5">
        <v>6.1470000000000002</v>
      </c>
      <c r="K208" s="5">
        <v>0</v>
      </c>
      <c r="L208" s="5">
        <v>1</v>
      </c>
      <c r="M208" s="5">
        <v>7.8860000000000001</v>
      </c>
      <c r="N208" s="5">
        <v>3.8570000000000002</v>
      </c>
      <c r="O208" s="5">
        <v>0</v>
      </c>
      <c r="P208" s="5">
        <v>7.8860000000000001</v>
      </c>
      <c r="Q208" s="5">
        <v>0</v>
      </c>
      <c r="R208" s="5">
        <v>1</v>
      </c>
      <c r="S208" s="5">
        <v>12.574999999999999</v>
      </c>
      <c r="T208" s="5">
        <v>7.7140000000000004</v>
      </c>
      <c r="U208" s="5">
        <v>8.4000000000000005E-2</v>
      </c>
      <c r="V208" s="5">
        <v>13.33</v>
      </c>
      <c r="W208" s="5">
        <v>0.06</v>
      </c>
      <c r="X208" s="5">
        <v>1</v>
      </c>
      <c r="Y208" s="5">
        <v>6.6559999999999997</v>
      </c>
      <c r="Z208" s="5">
        <v>0.89500000000000002</v>
      </c>
      <c r="AA208" s="5">
        <v>0</v>
      </c>
      <c r="AB208" s="5">
        <v>6.6559999999999997</v>
      </c>
      <c r="AC208" s="5">
        <v>0</v>
      </c>
      <c r="AD208" s="5">
        <v>1</v>
      </c>
      <c r="AE208" s="5">
        <v>7.9420000000000002</v>
      </c>
      <c r="AF208" s="5">
        <v>1.86</v>
      </c>
      <c r="AG208" s="5">
        <v>0</v>
      </c>
      <c r="AH208" s="5">
        <v>7.9420000000000002</v>
      </c>
      <c r="AI208" s="5">
        <v>0</v>
      </c>
      <c r="AJ208" s="5">
        <v>1</v>
      </c>
      <c r="AK208" s="5">
        <v>15.656000000000001</v>
      </c>
      <c r="AL208" s="5">
        <v>8.4120000000000008</v>
      </c>
      <c r="AM208" s="5">
        <v>0.104</v>
      </c>
      <c r="AN208" s="5">
        <v>16.594999999999999</v>
      </c>
      <c r="AO208" s="5">
        <v>0.06</v>
      </c>
      <c r="AP208" s="5">
        <v>1</v>
      </c>
      <c r="AQ208" s="5">
        <v>0.79100000000000004</v>
      </c>
      <c r="AR208" s="5">
        <v>0.129</v>
      </c>
      <c r="AS208" s="5">
        <v>0.40600000000000003</v>
      </c>
      <c r="AT208" s="5">
        <v>1.268</v>
      </c>
      <c r="AU208" s="5">
        <v>0.06</v>
      </c>
      <c r="AV208" s="5">
        <v>1</v>
      </c>
      <c r="AW208" s="5">
        <v>0.61799999999999999</v>
      </c>
      <c r="AX208" s="5">
        <v>0.129</v>
      </c>
      <c r="AY208" s="5">
        <v>0.35</v>
      </c>
      <c r="AZ208" s="5">
        <v>1.026</v>
      </c>
      <c r="BA208" s="5">
        <v>0.06</v>
      </c>
      <c r="BB208" s="5">
        <v>1</v>
      </c>
      <c r="BC208" s="5">
        <v>0.55400000000000005</v>
      </c>
      <c r="BD208" s="5">
        <v>0.129</v>
      </c>
      <c r="BE208" s="5">
        <v>4.0000000000000001E-3</v>
      </c>
      <c r="BF208" s="5">
        <v>0.58799999999999997</v>
      </c>
      <c r="BG208" s="5">
        <v>0.06</v>
      </c>
      <c r="BH208" s="5">
        <v>1</v>
      </c>
      <c r="BI208" s="5">
        <v>0.55700000000000005</v>
      </c>
      <c r="BJ208" s="5">
        <v>0.129</v>
      </c>
      <c r="BK208" s="5">
        <v>0.38700000000000001</v>
      </c>
      <c r="BL208" s="5">
        <v>1.0009999999999999</v>
      </c>
      <c r="BM208" s="5">
        <v>0.06</v>
      </c>
      <c r="BN208" s="5">
        <v>1</v>
      </c>
      <c r="BO208" s="5">
        <v>0</v>
      </c>
      <c r="BP208" s="5">
        <v>0</v>
      </c>
      <c r="BQ208" s="5">
        <v>0</v>
      </c>
      <c r="BR208" s="5">
        <v>0</v>
      </c>
      <c r="BS208" s="5">
        <v>1</v>
      </c>
      <c r="BT208" s="5">
        <v>0</v>
      </c>
      <c r="BU208" s="5">
        <v>0</v>
      </c>
      <c r="BV208" s="5">
        <v>0</v>
      </c>
      <c r="BW208" s="5">
        <v>0.06</v>
      </c>
      <c r="BX208" s="5">
        <v>1</v>
      </c>
      <c r="BY208" s="5">
        <v>13.254</v>
      </c>
      <c r="BZ208" s="5">
        <v>0</v>
      </c>
      <c r="CA208" s="5">
        <v>13.254</v>
      </c>
      <c r="CB208" s="5">
        <v>0</v>
      </c>
      <c r="CC208" s="5">
        <v>83.248000000000005</v>
      </c>
      <c r="CD208" s="5">
        <v>7.95</v>
      </c>
      <c r="CE208" s="5">
        <v>0.55300000000000005</v>
      </c>
      <c r="CF208" s="5">
        <v>88.242999999999995</v>
      </c>
      <c r="CG208" s="5">
        <v>0.06</v>
      </c>
      <c r="CH208" s="5">
        <v>1</v>
      </c>
      <c r="CI208" s="5">
        <v>0</v>
      </c>
      <c r="CJ208" s="5">
        <v>0</v>
      </c>
      <c r="CK208" s="5">
        <v>0</v>
      </c>
      <c r="CL208" s="5">
        <v>0</v>
      </c>
      <c r="CM208" s="5">
        <v>0</v>
      </c>
      <c r="CN208" s="5">
        <v>0</v>
      </c>
      <c r="CO208" s="5">
        <v>0</v>
      </c>
      <c r="CP208" s="5">
        <v>0</v>
      </c>
      <c r="CQ208" s="5">
        <v>1.3480000000000001</v>
      </c>
      <c r="CR208" s="5">
        <v>0</v>
      </c>
      <c r="CS208" s="5">
        <v>5.37</v>
      </c>
      <c r="CT208" s="5">
        <v>4.8609999999999998</v>
      </c>
      <c r="CU208" s="5">
        <v>11.192</v>
      </c>
    </row>
    <row r="209" spans="1:99" x14ac:dyDescent="0.25">
      <c r="A209" s="5" t="s">
        <v>2515</v>
      </c>
      <c r="B209" s="5" t="s">
        <v>1352</v>
      </c>
      <c r="C209" s="5" t="s">
        <v>1352</v>
      </c>
      <c r="D209" s="5" t="s">
        <v>1353</v>
      </c>
      <c r="E209" s="5">
        <v>2024</v>
      </c>
      <c r="F209" s="5">
        <v>0.06</v>
      </c>
      <c r="G209" s="5">
        <v>5.5750000000000002</v>
      </c>
      <c r="H209" s="5">
        <v>1.3240000000000001</v>
      </c>
      <c r="I209" s="5">
        <v>0</v>
      </c>
      <c r="J209" s="5">
        <v>5.5750000000000002</v>
      </c>
      <c r="K209" s="5">
        <v>0</v>
      </c>
      <c r="L209" s="5">
        <v>1</v>
      </c>
      <c r="M209" s="5">
        <v>7.1239999999999997</v>
      </c>
      <c r="N209" s="5">
        <v>3.9710000000000001</v>
      </c>
      <c r="O209" s="5">
        <v>0</v>
      </c>
      <c r="P209" s="5">
        <v>7.1239999999999997</v>
      </c>
      <c r="Q209" s="5">
        <v>0</v>
      </c>
      <c r="R209" s="5">
        <v>1</v>
      </c>
      <c r="S209" s="5">
        <v>12.193</v>
      </c>
      <c r="T209" s="5">
        <v>7.9420000000000002</v>
      </c>
      <c r="U209" s="5">
        <v>0.1</v>
      </c>
      <c r="V209" s="5">
        <v>12.923999999999999</v>
      </c>
      <c r="W209" s="5">
        <v>0.06</v>
      </c>
      <c r="X209" s="5">
        <v>1</v>
      </c>
      <c r="Y209" s="5">
        <v>6.8529999999999998</v>
      </c>
      <c r="Z209" s="5">
        <v>0.92200000000000004</v>
      </c>
      <c r="AA209" s="5">
        <v>0</v>
      </c>
      <c r="AB209" s="5">
        <v>6.8529999999999998</v>
      </c>
      <c r="AC209" s="5">
        <v>0</v>
      </c>
      <c r="AD209" s="5">
        <v>1</v>
      </c>
      <c r="AE209" s="5">
        <v>8.1760000000000002</v>
      </c>
      <c r="AF209" s="5">
        <v>1.915</v>
      </c>
      <c r="AG209" s="5">
        <v>0</v>
      </c>
      <c r="AH209" s="5">
        <v>8.1760000000000002</v>
      </c>
      <c r="AI209" s="5">
        <v>0</v>
      </c>
      <c r="AJ209" s="5">
        <v>1</v>
      </c>
      <c r="AK209" s="5">
        <v>16.117999999999999</v>
      </c>
      <c r="AL209" s="5">
        <v>8.66</v>
      </c>
      <c r="AM209" s="5">
        <v>0.13200000000000001</v>
      </c>
      <c r="AN209" s="5">
        <v>17.085000000000001</v>
      </c>
      <c r="AO209" s="5">
        <v>0.06</v>
      </c>
      <c r="AP209" s="5">
        <v>1</v>
      </c>
      <c r="AQ209" s="5">
        <v>0.75600000000000001</v>
      </c>
      <c r="AR209" s="5">
        <v>0.13200000000000001</v>
      </c>
      <c r="AS209" s="5">
        <v>0.372</v>
      </c>
      <c r="AT209" s="5">
        <v>1.196</v>
      </c>
      <c r="AU209" s="5">
        <v>0.06</v>
      </c>
      <c r="AV209" s="5">
        <v>1</v>
      </c>
      <c r="AW209" s="5">
        <v>0.65500000000000003</v>
      </c>
      <c r="AX209" s="5">
        <v>0.13200000000000001</v>
      </c>
      <c r="AY209" s="5">
        <v>0.28599999999999998</v>
      </c>
      <c r="AZ209" s="5">
        <v>0.997</v>
      </c>
      <c r="BA209" s="5">
        <v>0.06</v>
      </c>
      <c r="BB209" s="5">
        <v>1</v>
      </c>
      <c r="BC209" s="5">
        <v>0.53400000000000003</v>
      </c>
      <c r="BD209" s="5">
        <v>0.13200000000000001</v>
      </c>
      <c r="BE209" s="5">
        <v>4.0000000000000001E-3</v>
      </c>
      <c r="BF209" s="5">
        <v>0.56599999999999995</v>
      </c>
      <c r="BG209" s="5">
        <v>0.06</v>
      </c>
      <c r="BH209" s="5">
        <v>1</v>
      </c>
      <c r="BI209" s="5">
        <v>0.56799999999999995</v>
      </c>
      <c r="BJ209" s="5">
        <v>0.13200000000000001</v>
      </c>
      <c r="BK209" s="5">
        <v>0.26800000000000002</v>
      </c>
      <c r="BL209" s="5">
        <v>0.88500000000000001</v>
      </c>
      <c r="BM209" s="5">
        <v>0.06</v>
      </c>
      <c r="BN209" s="5">
        <v>1</v>
      </c>
      <c r="BO209" s="5">
        <v>0</v>
      </c>
      <c r="BP209" s="5">
        <v>0</v>
      </c>
      <c r="BQ209" s="5">
        <v>0</v>
      </c>
      <c r="BR209" s="5">
        <v>0</v>
      </c>
      <c r="BS209" s="5">
        <v>1</v>
      </c>
      <c r="BT209" s="5">
        <v>0</v>
      </c>
      <c r="BU209" s="5">
        <v>0</v>
      </c>
      <c r="BV209" s="5">
        <v>0</v>
      </c>
      <c r="BW209" s="5">
        <v>0.06</v>
      </c>
      <c r="BX209" s="5">
        <v>1</v>
      </c>
      <c r="BY209" s="5">
        <v>13.646000000000001</v>
      </c>
      <c r="BZ209" s="5">
        <v>0</v>
      </c>
      <c r="CA209" s="5">
        <v>13.646000000000001</v>
      </c>
      <c r="CB209" s="5">
        <v>0</v>
      </c>
      <c r="CC209" s="5">
        <v>82.587999999999994</v>
      </c>
      <c r="CD209" s="5">
        <v>7.95</v>
      </c>
      <c r="CE209" s="5">
        <v>0.67500000000000004</v>
      </c>
      <c r="CF209" s="5">
        <v>87.543000000000006</v>
      </c>
      <c r="CG209" s="5">
        <v>0.06</v>
      </c>
      <c r="CH209" s="5">
        <v>1</v>
      </c>
      <c r="CI209" s="5">
        <v>0</v>
      </c>
      <c r="CJ209" s="5">
        <v>0</v>
      </c>
      <c r="CK209" s="5">
        <v>0</v>
      </c>
      <c r="CL209" s="5">
        <v>0</v>
      </c>
      <c r="CM209" s="5">
        <v>0</v>
      </c>
      <c r="CN209" s="5">
        <v>0</v>
      </c>
      <c r="CO209" s="5">
        <v>0</v>
      </c>
      <c r="CP209" s="5">
        <v>0</v>
      </c>
      <c r="CQ209" s="5">
        <v>1.387</v>
      </c>
      <c r="CR209" s="5">
        <v>0</v>
      </c>
      <c r="CS209" s="5">
        <v>5.5289999999999999</v>
      </c>
      <c r="CT209" s="5">
        <v>4.2510000000000003</v>
      </c>
      <c r="CU209" s="5">
        <v>10.122999999999999</v>
      </c>
    </row>
    <row r="210" spans="1:99" x14ac:dyDescent="0.25">
      <c r="A210" s="5" t="s">
        <v>2516</v>
      </c>
      <c r="B210" s="5" t="s">
        <v>1358</v>
      </c>
      <c r="C210" s="5" t="s">
        <v>1358</v>
      </c>
      <c r="D210" s="5" t="s">
        <v>1359</v>
      </c>
      <c r="E210" s="5">
        <v>2021</v>
      </c>
      <c r="F210" s="5">
        <v>0.19</v>
      </c>
      <c r="G210" s="5">
        <v>5.702</v>
      </c>
      <c r="H210" s="5">
        <v>1.1299999999999999</v>
      </c>
      <c r="I210" s="5">
        <v>2.34</v>
      </c>
      <c r="J210" s="5">
        <v>8.0410000000000004</v>
      </c>
      <c r="K210" s="5">
        <v>0</v>
      </c>
      <c r="L210" s="5">
        <v>1</v>
      </c>
      <c r="M210" s="5">
        <v>7.843</v>
      </c>
      <c r="N210" s="5">
        <v>3.3889999999999998</v>
      </c>
      <c r="O210" s="5">
        <v>2.3239999999999998</v>
      </c>
      <c r="P210" s="5">
        <v>10.167</v>
      </c>
      <c r="Q210" s="5">
        <v>0</v>
      </c>
      <c r="R210" s="5">
        <v>1</v>
      </c>
      <c r="S210" s="5">
        <v>11.349</v>
      </c>
      <c r="T210" s="5">
        <v>6.7770000000000001</v>
      </c>
      <c r="U210" s="5">
        <v>0</v>
      </c>
      <c r="V210" s="5">
        <v>13.506</v>
      </c>
      <c r="W210" s="5">
        <v>0.19</v>
      </c>
      <c r="X210" s="5">
        <v>1</v>
      </c>
      <c r="Y210" s="5">
        <v>16.305</v>
      </c>
      <c r="Z210" s="5">
        <v>1.143</v>
      </c>
      <c r="AA210" s="5">
        <v>1.343</v>
      </c>
      <c r="AB210" s="5">
        <v>17.648</v>
      </c>
      <c r="AC210" s="5">
        <v>0</v>
      </c>
      <c r="AD210" s="5">
        <v>1</v>
      </c>
      <c r="AE210" s="5">
        <v>17.449000000000002</v>
      </c>
      <c r="AF210" s="5">
        <v>2.2869999999999999</v>
      </c>
      <c r="AG210" s="5">
        <v>1.343</v>
      </c>
      <c r="AH210" s="5">
        <v>18.792000000000002</v>
      </c>
      <c r="AI210" s="5">
        <v>0</v>
      </c>
      <c r="AJ210" s="5">
        <v>1</v>
      </c>
      <c r="AK210" s="5">
        <v>24.309000000000001</v>
      </c>
      <c r="AL210" s="5">
        <v>9.1470000000000002</v>
      </c>
      <c r="AM210" s="5">
        <v>0</v>
      </c>
      <c r="AN210" s="5">
        <v>28.927</v>
      </c>
      <c r="AO210" s="5">
        <v>0.19</v>
      </c>
      <c r="AP210" s="5">
        <v>1</v>
      </c>
      <c r="AQ210" s="5">
        <v>0.61899999999999999</v>
      </c>
      <c r="AR210" s="5">
        <v>0.114</v>
      </c>
      <c r="AS210" s="5">
        <v>0.61899999999999999</v>
      </c>
      <c r="AT210" s="5">
        <v>1.474</v>
      </c>
      <c r="AU210" s="5">
        <v>0.19</v>
      </c>
      <c r="AV210" s="5">
        <v>1</v>
      </c>
      <c r="AW210" s="5">
        <v>0.59899999999999998</v>
      </c>
      <c r="AX210" s="5">
        <v>0.114</v>
      </c>
      <c r="AY210" s="5">
        <v>0.67500000000000004</v>
      </c>
      <c r="AZ210" s="5">
        <v>1.5169999999999999</v>
      </c>
      <c r="BA210" s="5">
        <v>0.19</v>
      </c>
      <c r="BB210" s="5">
        <v>1</v>
      </c>
      <c r="BC210" s="5">
        <v>0.439</v>
      </c>
      <c r="BD210" s="5">
        <v>0.114</v>
      </c>
      <c r="BE210" s="5">
        <v>5.0000000000000001E-3</v>
      </c>
      <c r="BF210" s="5">
        <v>0.52800000000000002</v>
      </c>
      <c r="BG210" s="5">
        <v>0.19</v>
      </c>
      <c r="BH210" s="5">
        <v>1</v>
      </c>
      <c r="BI210" s="5">
        <v>0.505</v>
      </c>
      <c r="BJ210" s="5">
        <v>0.114</v>
      </c>
      <c r="BK210" s="5">
        <v>0.311</v>
      </c>
      <c r="BL210" s="5">
        <v>0.97099999999999997</v>
      </c>
      <c r="BM210" s="5">
        <v>0.19</v>
      </c>
      <c r="BN210" s="5">
        <v>1</v>
      </c>
      <c r="BO210" s="5">
        <v>0</v>
      </c>
      <c r="BP210" s="5">
        <v>5.8000000000000003E-2</v>
      </c>
      <c r="BQ210" s="5">
        <v>0.2</v>
      </c>
      <c r="BR210" s="5">
        <v>0</v>
      </c>
      <c r="BS210" s="5">
        <v>1</v>
      </c>
      <c r="BT210" s="5">
        <v>0</v>
      </c>
      <c r="BU210" s="5">
        <v>5.1999999999999998E-2</v>
      </c>
      <c r="BV210" s="5">
        <v>0.253</v>
      </c>
      <c r="BW210" s="5">
        <v>0.19</v>
      </c>
      <c r="BX210" s="5">
        <v>1</v>
      </c>
      <c r="BY210" s="5">
        <v>11.787000000000001</v>
      </c>
      <c r="BZ210" s="5">
        <v>0</v>
      </c>
      <c r="CA210" s="5">
        <v>11.787000000000001</v>
      </c>
      <c r="CB210" s="5">
        <v>0</v>
      </c>
      <c r="CC210" s="5">
        <v>78.125</v>
      </c>
      <c r="CD210" s="5">
        <v>7.95</v>
      </c>
      <c r="CE210" s="5">
        <v>59.673999999999999</v>
      </c>
      <c r="CF210" s="5">
        <v>163.98099999999999</v>
      </c>
      <c r="CG210" s="5">
        <v>0.19</v>
      </c>
      <c r="CH210" s="5">
        <v>1</v>
      </c>
      <c r="CI210" s="5">
        <v>0</v>
      </c>
      <c r="CJ210" s="5">
        <v>0</v>
      </c>
      <c r="CK210" s="5">
        <v>0</v>
      </c>
      <c r="CL210" s="5">
        <v>0</v>
      </c>
      <c r="CM210" s="5">
        <v>0</v>
      </c>
      <c r="CN210" s="5">
        <v>0</v>
      </c>
      <c r="CO210" s="5">
        <v>0</v>
      </c>
      <c r="CP210" s="5">
        <v>2.4E-2</v>
      </c>
      <c r="CQ210" s="5">
        <v>1.198</v>
      </c>
      <c r="CR210" s="5">
        <v>0</v>
      </c>
      <c r="CS210" s="5">
        <v>3.9790000000000001</v>
      </c>
      <c r="CT210" s="5">
        <v>4.6550000000000002</v>
      </c>
      <c r="CU210" s="5">
        <v>15.162000000000001</v>
      </c>
    </row>
    <row r="211" spans="1:99" x14ac:dyDescent="0.25">
      <c r="A211" s="5" t="s">
        <v>2517</v>
      </c>
      <c r="B211" s="5" t="s">
        <v>1358</v>
      </c>
      <c r="C211" s="5" t="s">
        <v>1358</v>
      </c>
      <c r="D211" s="5" t="s">
        <v>1359</v>
      </c>
      <c r="E211" s="5">
        <v>2022</v>
      </c>
      <c r="F211" s="5">
        <v>0.19</v>
      </c>
      <c r="G211" s="5">
        <v>9.7590000000000003</v>
      </c>
      <c r="H211" s="5">
        <v>1.2350000000000001</v>
      </c>
      <c r="I211" s="5">
        <v>8.4139999999999997</v>
      </c>
      <c r="J211" s="5">
        <v>18.172999999999998</v>
      </c>
      <c r="K211" s="5">
        <v>0</v>
      </c>
      <c r="L211" s="5">
        <v>1</v>
      </c>
      <c r="M211" s="5">
        <v>9.7829999999999995</v>
      </c>
      <c r="N211" s="5">
        <v>3.7040000000000002</v>
      </c>
      <c r="O211" s="5">
        <v>8.3580000000000005</v>
      </c>
      <c r="P211" s="5">
        <v>18.140999999999998</v>
      </c>
      <c r="Q211" s="5">
        <v>0</v>
      </c>
      <c r="R211" s="5">
        <v>1</v>
      </c>
      <c r="S211" s="5">
        <v>15.932</v>
      </c>
      <c r="T211" s="5">
        <v>7.4080000000000004</v>
      </c>
      <c r="U211" s="5">
        <v>0.224</v>
      </c>
      <c r="V211" s="5">
        <v>18.959</v>
      </c>
      <c r="W211" s="5">
        <v>0.19</v>
      </c>
      <c r="X211" s="5">
        <v>1</v>
      </c>
      <c r="Y211" s="5">
        <v>32.56</v>
      </c>
      <c r="Z211" s="5">
        <v>1.2350000000000001</v>
      </c>
      <c r="AA211" s="5">
        <v>4.8289999999999997</v>
      </c>
      <c r="AB211" s="5">
        <v>37.389000000000003</v>
      </c>
      <c r="AC211" s="5">
        <v>0</v>
      </c>
      <c r="AD211" s="5">
        <v>1</v>
      </c>
      <c r="AE211" s="5">
        <v>33.795000000000002</v>
      </c>
      <c r="AF211" s="5">
        <v>2.4689999999999999</v>
      </c>
      <c r="AG211" s="5">
        <v>4.8310000000000004</v>
      </c>
      <c r="AH211" s="5">
        <v>38.625999999999998</v>
      </c>
      <c r="AI211" s="5">
        <v>0</v>
      </c>
      <c r="AJ211" s="5">
        <v>1</v>
      </c>
      <c r="AK211" s="5">
        <v>41.203000000000003</v>
      </c>
      <c r="AL211" s="5">
        <v>9.8780000000000001</v>
      </c>
      <c r="AM211" s="5">
        <v>0.57899999999999996</v>
      </c>
      <c r="AN211" s="5">
        <v>49.031999999999996</v>
      </c>
      <c r="AO211" s="5">
        <v>0.19</v>
      </c>
      <c r="AP211" s="5">
        <v>1</v>
      </c>
      <c r="AQ211" s="5">
        <v>0.86099999999999999</v>
      </c>
      <c r="AR211" s="5">
        <v>0.123</v>
      </c>
      <c r="AS211" s="5">
        <v>0.499</v>
      </c>
      <c r="AT211" s="5">
        <v>1.6180000000000001</v>
      </c>
      <c r="AU211" s="5">
        <v>0.19</v>
      </c>
      <c r="AV211" s="5">
        <v>1</v>
      </c>
      <c r="AW211" s="5">
        <v>0.98599999999999999</v>
      </c>
      <c r="AX211" s="5">
        <v>0.123</v>
      </c>
      <c r="AY211" s="5">
        <v>0.55600000000000005</v>
      </c>
      <c r="AZ211" s="5">
        <v>1.835</v>
      </c>
      <c r="BA211" s="5">
        <v>0.19</v>
      </c>
      <c r="BB211" s="5">
        <v>1</v>
      </c>
      <c r="BC211" s="5">
        <v>0.59799999999999998</v>
      </c>
      <c r="BD211" s="5">
        <v>0.123</v>
      </c>
      <c r="BE211" s="5">
        <v>1.6E-2</v>
      </c>
      <c r="BF211" s="5">
        <v>0.72</v>
      </c>
      <c r="BG211" s="5">
        <v>0.19</v>
      </c>
      <c r="BH211" s="5">
        <v>1</v>
      </c>
      <c r="BI211" s="5">
        <v>0.61199999999999999</v>
      </c>
      <c r="BJ211" s="5">
        <v>0.123</v>
      </c>
      <c r="BK211" s="5">
        <v>0.52500000000000002</v>
      </c>
      <c r="BL211" s="5">
        <v>1.353</v>
      </c>
      <c r="BM211" s="5">
        <v>0.19</v>
      </c>
      <c r="BN211" s="5">
        <v>1</v>
      </c>
      <c r="BO211" s="5">
        <v>0</v>
      </c>
      <c r="BP211" s="5">
        <v>7.5999999999999998E-2</v>
      </c>
      <c r="BQ211" s="5">
        <v>0.28499999999999998</v>
      </c>
      <c r="BR211" s="5">
        <v>0</v>
      </c>
      <c r="BS211" s="5">
        <v>1</v>
      </c>
      <c r="BT211" s="5">
        <v>0</v>
      </c>
      <c r="BU211" s="5">
        <v>4.5999999999999999E-2</v>
      </c>
      <c r="BV211" s="5">
        <v>0.309</v>
      </c>
      <c r="BW211" s="5">
        <v>0.19</v>
      </c>
      <c r="BX211" s="5">
        <v>1</v>
      </c>
      <c r="BY211" s="5">
        <v>12.728999999999999</v>
      </c>
      <c r="BZ211" s="5">
        <v>0</v>
      </c>
      <c r="CA211" s="5">
        <v>12.728999999999999</v>
      </c>
      <c r="CB211" s="5">
        <v>0</v>
      </c>
      <c r="CC211" s="5">
        <v>97.9</v>
      </c>
      <c r="CD211" s="5">
        <v>7.95</v>
      </c>
      <c r="CE211" s="5">
        <v>116.83499999999999</v>
      </c>
      <c r="CF211" s="5">
        <v>255.53399999999999</v>
      </c>
      <c r="CG211" s="5">
        <v>0.19</v>
      </c>
      <c r="CH211" s="5">
        <v>1</v>
      </c>
      <c r="CI211" s="5">
        <v>0</v>
      </c>
      <c r="CJ211" s="5">
        <v>0</v>
      </c>
      <c r="CK211" s="5">
        <v>0</v>
      </c>
      <c r="CL211" s="5">
        <v>0</v>
      </c>
      <c r="CM211" s="5">
        <v>0</v>
      </c>
      <c r="CN211" s="5">
        <v>0</v>
      </c>
      <c r="CO211" s="5">
        <v>0</v>
      </c>
      <c r="CP211" s="5">
        <v>0</v>
      </c>
      <c r="CQ211" s="5">
        <v>1.294</v>
      </c>
      <c r="CR211" s="5">
        <v>0</v>
      </c>
      <c r="CS211" s="5">
        <v>4.2969999999999997</v>
      </c>
      <c r="CT211" s="5">
        <v>8.5239999999999991</v>
      </c>
      <c r="CU211" s="5">
        <v>31.326000000000001</v>
      </c>
    </row>
    <row r="212" spans="1:99" x14ac:dyDescent="0.25">
      <c r="A212" s="5" t="s">
        <v>2518</v>
      </c>
      <c r="B212" s="5" t="s">
        <v>1358</v>
      </c>
      <c r="C212" s="5" t="s">
        <v>1358</v>
      </c>
      <c r="D212" s="5" t="s">
        <v>1359</v>
      </c>
      <c r="E212" s="5">
        <v>2023</v>
      </c>
      <c r="F212" s="5">
        <v>0.19</v>
      </c>
      <c r="G212" s="5">
        <v>4.2610000000000001</v>
      </c>
      <c r="H212" s="5">
        <v>0.94699999999999995</v>
      </c>
      <c r="I212" s="5">
        <v>9.7509999999999994</v>
      </c>
      <c r="J212" s="5">
        <v>14.010999999999999</v>
      </c>
      <c r="K212" s="5">
        <v>0</v>
      </c>
      <c r="L212" s="5">
        <v>1</v>
      </c>
      <c r="M212" s="5">
        <v>5.4589999999999996</v>
      </c>
      <c r="N212" s="5">
        <v>2.8410000000000002</v>
      </c>
      <c r="O212" s="5">
        <v>9.6859999999999999</v>
      </c>
      <c r="P212" s="5">
        <v>15.145</v>
      </c>
      <c r="Q212" s="5">
        <v>0</v>
      </c>
      <c r="R212" s="5">
        <v>1</v>
      </c>
      <c r="S212" s="5">
        <v>8.9969999999999999</v>
      </c>
      <c r="T212" s="5">
        <v>5.6829999999999998</v>
      </c>
      <c r="U212" s="5">
        <v>0.189</v>
      </c>
      <c r="V212" s="5">
        <v>10.706</v>
      </c>
      <c r="W212" s="5">
        <v>0.19</v>
      </c>
      <c r="X212" s="5">
        <v>1</v>
      </c>
      <c r="Y212" s="5">
        <v>12.907999999999999</v>
      </c>
      <c r="Z212" s="5">
        <v>1.286</v>
      </c>
      <c r="AA212" s="5">
        <v>5.5960000000000001</v>
      </c>
      <c r="AB212" s="5">
        <v>18.504000000000001</v>
      </c>
      <c r="AC212" s="5">
        <v>0</v>
      </c>
      <c r="AD212" s="5">
        <v>1</v>
      </c>
      <c r="AE212" s="5">
        <v>14.194000000000001</v>
      </c>
      <c r="AF212" s="5">
        <v>2.5710000000000002</v>
      </c>
      <c r="AG212" s="5">
        <v>5.5979999999999999</v>
      </c>
      <c r="AH212" s="5">
        <v>19.792000000000002</v>
      </c>
      <c r="AI212" s="5">
        <v>0</v>
      </c>
      <c r="AJ212" s="5">
        <v>1</v>
      </c>
      <c r="AK212" s="5">
        <v>21.908000000000001</v>
      </c>
      <c r="AL212" s="5">
        <v>10.285</v>
      </c>
      <c r="AM212" s="5">
        <v>0.46100000000000002</v>
      </c>
      <c r="AN212" s="5">
        <v>26.07</v>
      </c>
      <c r="AO212" s="5">
        <v>0.19</v>
      </c>
      <c r="AP212" s="5">
        <v>1</v>
      </c>
      <c r="AQ212" s="5">
        <v>0.76</v>
      </c>
      <c r="AR212" s="5">
        <v>0.129</v>
      </c>
      <c r="AS212" s="5">
        <v>0.55500000000000005</v>
      </c>
      <c r="AT212" s="5">
        <v>1.5660000000000001</v>
      </c>
      <c r="AU212" s="5">
        <v>0.19</v>
      </c>
      <c r="AV212" s="5">
        <v>1</v>
      </c>
      <c r="AW212" s="5">
        <v>0.81100000000000005</v>
      </c>
      <c r="AX212" s="5">
        <v>0.129</v>
      </c>
      <c r="AY212" s="5">
        <v>0.59399999999999997</v>
      </c>
      <c r="AZ212" s="5">
        <v>1.673</v>
      </c>
      <c r="BA212" s="5">
        <v>0.19</v>
      </c>
      <c r="BB212" s="5">
        <v>1</v>
      </c>
      <c r="BC212" s="5">
        <v>0.53500000000000003</v>
      </c>
      <c r="BD212" s="5">
        <v>0.129</v>
      </c>
      <c r="BE212" s="5">
        <v>1.7999999999999999E-2</v>
      </c>
      <c r="BF212" s="5">
        <v>0.64400000000000002</v>
      </c>
      <c r="BG212" s="5">
        <v>0.19</v>
      </c>
      <c r="BH212" s="5">
        <v>1</v>
      </c>
      <c r="BI212" s="5">
        <v>0.57899999999999996</v>
      </c>
      <c r="BJ212" s="5">
        <v>0.129</v>
      </c>
      <c r="BK212" s="5">
        <v>0.497</v>
      </c>
      <c r="BL212" s="5">
        <v>1.2809999999999999</v>
      </c>
      <c r="BM212" s="5">
        <v>0.19</v>
      </c>
      <c r="BN212" s="5">
        <v>1</v>
      </c>
      <c r="BO212" s="5">
        <v>0</v>
      </c>
      <c r="BP212" s="5">
        <v>8.5999999999999993E-2</v>
      </c>
      <c r="BQ212" s="5">
        <v>0.29099999999999998</v>
      </c>
      <c r="BR212" s="5">
        <v>0</v>
      </c>
      <c r="BS212" s="5">
        <v>1</v>
      </c>
      <c r="BT212" s="5">
        <v>0</v>
      </c>
      <c r="BU212" s="5">
        <v>8.8999999999999996E-2</v>
      </c>
      <c r="BV212" s="5">
        <v>0.38900000000000001</v>
      </c>
      <c r="BW212" s="5">
        <v>0.19</v>
      </c>
      <c r="BX212" s="5">
        <v>1</v>
      </c>
      <c r="BY212" s="5">
        <v>13.254</v>
      </c>
      <c r="BZ212" s="5">
        <v>0</v>
      </c>
      <c r="CA212" s="5">
        <v>13.254</v>
      </c>
      <c r="CB212" s="5">
        <v>0</v>
      </c>
      <c r="CC212" s="5">
        <v>83.248000000000005</v>
      </c>
      <c r="CD212" s="5">
        <v>7.95</v>
      </c>
      <c r="CE212" s="5">
        <v>115.756</v>
      </c>
      <c r="CF212" s="5">
        <v>236.815</v>
      </c>
      <c r="CG212" s="5">
        <v>0.19</v>
      </c>
      <c r="CH212" s="5">
        <v>1</v>
      </c>
      <c r="CI212" s="5">
        <v>0</v>
      </c>
      <c r="CJ212" s="5">
        <v>0</v>
      </c>
      <c r="CK212" s="5">
        <v>0</v>
      </c>
      <c r="CL212" s="5">
        <v>0</v>
      </c>
      <c r="CM212" s="5">
        <v>0</v>
      </c>
      <c r="CN212" s="5">
        <v>0</v>
      </c>
      <c r="CO212" s="5">
        <v>0</v>
      </c>
      <c r="CP212" s="5">
        <v>0.52700000000000002</v>
      </c>
      <c r="CQ212" s="5">
        <v>1.3480000000000001</v>
      </c>
      <c r="CR212" s="5">
        <v>0</v>
      </c>
      <c r="CS212" s="5">
        <v>4.4740000000000002</v>
      </c>
      <c r="CT212" s="5">
        <v>5.5</v>
      </c>
      <c r="CU212" s="5">
        <v>11.622</v>
      </c>
    </row>
    <row r="213" spans="1:99" x14ac:dyDescent="0.25">
      <c r="A213" s="5" t="s">
        <v>2519</v>
      </c>
      <c r="B213" s="5" t="s">
        <v>1358</v>
      </c>
      <c r="C213" s="5" t="s">
        <v>1358</v>
      </c>
      <c r="D213" s="5" t="s">
        <v>1359</v>
      </c>
      <c r="E213" s="5">
        <v>2024</v>
      </c>
      <c r="F213" s="5">
        <v>0.19</v>
      </c>
      <c r="G213" s="5">
        <v>3.9220000000000002</v>
      </c>
      <c r="H213" s="5">
        <v>0.97499999999999998</v>
      </c>
      <c r="I213" s="5">
        <v>6.39</v>
      </c>
      <c r="J213" s="5">
        <v>10.311999999999999</v>
      </c>
      <c r="K213" s="5">
        <v>0</v>
      </c>
      <c r="L213" s="5">
        <v>1</v>
      </c>
      <c r="M213" s="5">
        <v>5.149</v>
      </c>
      <c r="N213" s="5">
        <v>2.9249999999999998</v>
      </c>
      <c r="O213" s="5">
        <v>6.3470000000000004</v>
      </c>
      <c r="P213" s="5">
        <v>11.496</v>
      </c>
      <c r="Q213" s="5">
        <v>0</v>
      </c>
      <c r="R213" s="5">
        <v>1</v>
      </c>
      <c r="S213" s="5">
        <v>8.7970000000000006</v>
      </c>
      <c r="T213" s="5">
        <v>5.851</v>
      </c>
      <c r="U213" s="5">
        <v>0.22800000000000001</v>
      </c>
      <c r="V213" s="5">
        <v>10.468999999999999</v>
      </c>
      <c r="W213" s="5">
        <v>0.19</v>
      </c>
      <c r="X213" s="5">
        <v>1</v>
      </c>
      <c r="Y213" s="5">
        <v>11.492000000000001</v>
      </c>
      <c r="Z213" s="5">
        <v>1.3240000000000001</v>
      </c>
      <c r="AA213" s="5">
        <v>3.6669999999999998</v>
      </c>
      <c r="AB213" s="5">
        <v>15.159000000000001</v>
      </c>
      <c r="AC213" s="5">
        <v>0</v>
      </c>
      <c r="AD213" s="5">
        <v>1</v>
      </c>
      <c r="AE213" s="5">
        <v>12.815</v>
      </c>
      <c r="AF213" s="5">
        <v>2.6469999999999998</v>
      </c>
      <c r="AG213" s="5">
        <v>3.6680000000000001</v>
      </c>
      <c r="AH213" s="5">
        <v>16.484000000000002</v>
      </c>
      <c r="AI213" s="5">
        <v>0</v>
      </c>
      <c r="AJ213" s="5">
        <v>1</v>
      </c>
      <c r="AK213" s="5">
        <v>20.757000000000001</v>
      </c>
      <c r="AL213" s="5">
        <v>10.589</v>
      </c>
      <c r="AM213" s="5">
        <v>0.53700000000000003</v>
      </c>
      <c r="AN213" s="5">
        <v>24.701000000000001</v>
      </c>
      <c r="AO213" s="5">
        <v>0.19</v>
      </c>
      <c r="AP213" s="5">
        <v>1</v>
      </c>
      <c r="AQ213" s="5">
        <v>0.72399999999999998</v>
      </c>
      <c r="AR213" s="5">
        <v>0.13200000000000001</v>
      </c>
      <c r="AS213" s="5">
        <v>0.58499999999999996</v>
      </c>
      <c r="AT213" s="5">
        <v>1.5580000000000001</v>
      </c>
      <c r="AU213" s="5">
        <v>0.19</v>
      </c>
      <c r="AV213" s="5">
        <v>1</v>
      </c>
      <c r="AW213" s="5">
        <v>0.75</v>
      </c>
      <c r="AX213" s="5">
        <v>0.13200000000000001</v>
      </c>
      <c r="AY213" s="5">
        <v>0.62</v>
      </c>
      <c r="AZ213" s="5">
        <v>1.63</v>
      </c>
      <c r="BA213" s="5">
        <v>0.19</v>
      </c>
      <c r="BB213" s="5">
        <v>1</v>
      </c>
      <c r="BC213" s="5">
        <v>0.51300000000000001</v>
      </c>
      <c r="BD213" s="5">
        <v>0.13200000000000001</v>
      </c>
      <c r="BE213" s="5">
        <v>1.9E-2</v>
      </c>
      <c r="BF213" s="5">
        <v>0.61799999999999999</v>
      </c>
      <c r="BG213" s="5">
        <v>0.19</v>
      </c>
      <c r="BH213" s="5">
        <v>1</v>
      </c>
      <c r="BI213" s="5">
        <v>0.59099999999999997</v>
      </c>
      <c r="BJ213" s="5">
        <v>0.13200000000000001</v>
      </c>
      <c r="BK213" s="5">
        <v>0.46800000000000003</v>
      </c>
      <c r="BL213" s="5">
        <v>1.2609999999999999</v>
      </c>
      <c r="BM213" s="5">
        <v>0.19</v>
      </c>
      <c r="BN213" s="5">
        <v>1</v>
      </c>
      <c r="BO213" s="5">
        <v>0</v>
      </c>
      <c r="BP213" s="5">
        <v>6.9000000000000006E-2</v>
      </c>
      <c r="BQ213" s="5">
        <v>0.26200000000000001</v>
      </c>
      <c r="BR213" s="5">
        <v>0</v>
      </c>
      <c r="BS213" s="5">
        <v>1</v>
      </c>
      <c r="BT213" s="5">
        <v>0</v>
      </c>
      <c r="BU213" s="5">
        <v>6.9000000000000006E-2</v>
      </c>
      <c r="BV213" s="5">
        <v>0.35099999999999998</v>
      </c>
      <c r="BW213" s="5">
        <v>0.19</v>
      </c>
      <c r="BX213" s="5">
        <v>1</v>
      </c>
      <c r="BY213" s="5">
        <v>13.646000000000001</v>
      </c>
      <c r="BZ213" s="5">
        <v>0</v>
      </c>
      <c r="CA213" s="5">
        <v>13.646000000000001</v>
      </c>
      <c r="CB213" s="5">
        <v>0</v>
      </c>
      <c r="CC213" s="5">
        <v>82.587999999999994</v>
      </c>
      <c r="CD213" s="5">
        <v>7.95</v>
      </c>
      <c r="CE213" s="5">
        <v>97.929000000000002</v>
      </c>
      <c r="CF213" s="5">
        <v>214.815</v>
      </c>
      <c r="CG213" s="5">
        <v>0.19</v>
      </c>
      <c r="CH213" s="5">
        <v>1</v>
      </c>
      <c r="CI213" s="5">
        <v>0</v>
      </c>
      <c r="CJ213" s="5">
        <v>0</v>
      </c>
      <c r="CK213" s="5">
        <v>0</v>
      </c>
      <c r="CL213" s="5">
        <v>0</v>
      </c>
      <c r="CM213" s="5">
        <v>0</v>
      </c>
      <c r="CN213" s="5">
        <v>0</v>
      </c>
      <c r="CO213" s="5">
        <v>0</v>
      </c>
      <c r="CP213" s="5">
        <v>0.52700000000000002</v>
      </c>
      <c r="CQ213" s="5">
        <v>1.387</v>
      </c>
      <c r="CR213" s="5">
        <v>0</v>
      </c>
      <c r="CS213" s="5">
        <v>4.6070000000000002</v>
      </c>
      <c r="CT213" s="5">
        <v>4.681</v>
      </c>
      <c r="CU213" s="5">
        <v>10.167999999999999</v>
      </c>
    </row>
    <row r="214" spans="1:99" x14ac:dyDescent="0.25">
      <c r="A214" s="5" t="s">
        <v>2520</v>
      </c>
      <c r="B214" s="5" t="s">
        <v>1361</v>
      </c>
      <c r="C214" s="5" t="s">
        <v>1361</v>
      </c>
      <c r="D214" s="5" t="s">
        <v>1362</v>
      </c>
      <c r="E214" s="5">
        <v>2021</v>
      </c>
      <c r="F214" s="5">
        <v>0.21</v>
      </c>
      <c r="G214" s="5">
        <v>1.5629999999999999</v>
      </c>
      <c r="H214" s="5">
        <v>0.34200000000000003</v>
      </c>
      <c r="I214" s="5">
        <v>1.887</v>
      </c>
      <c r="J214" s="5">
        <v>3.4489999999999998</v>
      </c>
      <c r="K214" s="5">
        <v>0</v>
      </c>
      <c r="L214" s="5">
        <v>1</v>
      </c>
      <c r="M214" s="5">
        <v>1.508</v>
      </c>
      <c r="N214" s="5">
        <v>0.68400000000000005</v>
      </c>
      <c r="O214" s="5">
        <v>1.9410000000000001</v>
      </c>
      <c r="P214" s="5">
        <v>3.4489999999999998</v>
      </c>
      <c r="Q214" s="5">
        <v>0</v>
      </c>
      <c r="R214" s="5">
        <v>1</v>
      </c>
      <c r="S214" s="5">
        <v>5.0179999999999998</v>
      </c>
      <c r="T214" s="5">
        <v>3.11</v>
      </c>
      <c r="U214" s="5">
        <v>0.39600000000000002</v>
      </c>
      <c r="V214" s="5">
        <v>6.55</v>
      </c>
      <c r="W214" s="5">
        <v>0.21</v>
      </c>
      <c r="X214" s="5">
        <v>1</v>
      </c>
      <c r="Y214" s="5">
        <v>14.741</v>
      </c>
      <c r="Z214" s="5">
        <v>1.6279999999999999</v>
      </c>
      <c r="AA214" s="5">
        <v>-4.1529999999999996</v>
      </c>
      <c r="AB214" s="5">
        <v>10.587</v>
      </c>
      <c r="AC214" s="5">
        <v>0</v>
      </c>
      <c r="AD214" s="5">
        <v>1</v>
      </c>
      <c r="AE214" s="5">
        <v>14.696999999999999</v>
      </c>
      <c r="AF214" s="5">
        <v>2.8919999999999999</v>
      </c>
      <c r="AG214" s="5">
        <v>-4.1100000000000003</v>
      </c>
      <c r="AH214" s="5">
        <v>10.587</v>
      </c>
      <c r="AI214" s="5">
        <v>0</v>
      </c>
      <c r="AJ214" s="5">
        <v>1</v>
      </c>
      <c r="AK214" s="5">
        <v>21.341000000000001</v>
      </c>
      <c r="AL214" s="5">
        <v>10.474</v>
      </c>
      <c r="AM214" s="5">
        <v>-6.1870000000000003</v>
      </c>
      <c r="AN214" s="5">
        <v>18.335000000000001</v>
      </c>
      <c r="AO214" s="5">
        <v>0.21</v>
      </c>
      <c r="AP214" s="5">
        <v>1</v>
      </c>
      <c r="AQ214" s="5">
        <v>0.61899999999999999</v>
      </c>
      <c r="AR214" s="5">
        <v>0.114</v>
      </c>
      <c r="AS214" s="5">
        <v>0.63400000000000001</v>
      </c>
      <c r="AT214" s="5">
        <v>1.516</v>
      </c>
      <c r="AU214" s="5">
        <v>0.21</v>
      </c>
      <c r="AV214" s="5">
        <v>1</v>
      </c>
      <c r="AW214" s="5">
        <v>0.59899999999999998</v>
      </c>
      <c r="AX214" s="5">
        <v>0.114</v>
      </c>
      <c r="AY214" s="5">
        <v>0.59499999999999997</v>
      </c>
      <c r="AZ214" s="5">
        <v>1.4450000000000001</v>
      </c>
      <c r="BA214" s="5">
        <v>0.21</v>
      </c>
      <c r="BB214" s="5">
        <v>1</v>
      </c>
      <c r="BC214" s="5">
        <v>0.439</v>
      </c>
      <c r="BD214" s="5">
        <v>0.114</v>
      </c>
      <c r="BE214" s="5">
        <v>0.10299999999999999</v>
      </c>
      <c r="BF214" s="5">
        <v>0.65600000000000003</v>
      </c>
      <c r="BG214" s="5">
        <v>0.21</v>
      </c>
      <c r="BH214" s="5">
        <v>1</v>
      </c>
      <c r="BI214" s="5">
        <v>0.505</v>
      </c>
      <c r="BJ214" s="5">
        <v>0.114</v>
      </c>
      <c r="BK214" s="5">
        <v>0.22700000000000001</v>
      </c>
      <c r="BL214" s="5">
        <v>0.88500000000000001</v>
      </c>
      <c r="BM214" s="5">
        <v>0.21</v>
      </c>
      <c r="BN214" s="5">
        <v>1</v>
      </c>
      <c r="BO214" s="5">
        <v>0</v>
      </c>
      <c r="BP214" s="5">
        <v>0.01</v>
      </c>
      <c r="BQ214" s="5">
        <v>9.6000000000000002E-2</v>
      </c>
      <c r="BR214" s="5">
        <v>0</v>
      </c>
      <c r="BS214" s="5">
        <v>1</v>
      </c>
      <c r="BT214" s="5">
        <v>0</v>
      </c>
      <c r="BU214" s="5">
        <v>2.1000000000000001E-2</v>
      </c>
      <c r="BV214" s="5">
        <v>0.218</v>
      </c>
      <c r="BW214" s="5">
        <v>0.21</v>
      </c>
      <c r="BX214" s="5">
        <v>1</v>
      </c>
      <c r="BY214" s="5">
        <v>11.787000000000001</v>
      </c>
      <c r="BZ214" s="5">
        <v>0</v>
      </c>
      <c r="CA214" s="5">
        <v>11.787000000000001</v>
      </c>
      <c r="CB214" s="5">
        <v>0</v>
      </c>
      <c r="CC214" s="5">
        <v>78.125</v>
      </c>
      <c r="CD214" s="5">
        <v>7.95</v>
      </c>
      <c r="CE214" s="5">
        <v>39.795999999999999</v>
      </c>
      <c r="CF214" s="5">
        <v>142.685</v>
      </c>
      <c r="CG214" s="5">
        <v>0.21</v>
      </c>
      <c r="CH214" s="5">
        <v>1</v>
      </c>
      <c r="CI214" s="5">
        <v>0</v>
      </c>
      <c r="CJ214" s="5">
        <v>0</v>
      </c>
      <c r="CK214" s="5">
        <v>0</v>
      </c>
      <c r="CL214" s="5">
        <v>0</v>
      </c>
      <c r="CM214" s="5">
        <v>0</v>
      </c>
      <c r="CN214" s="5">
        <v>0</v>
      </c>
      <c r="CO214" s="5">
        <v>0</v>
      </c>
      <c r="CP214" s="5">
        <v>0</v>
      </c>
      <c r="CQ214" s="5">
        <v>1.198</v>
      </c>
      <c r="CR214" s="5">
        <v>0</v>
      </c>
      <c r="CS214" s="5">
        <v>4.7759999999999998</v>
      </c>
      <c r="CT214" s="5">
        <v>5.4160000000000004</v>
      </c>
      <c r="CU214" s="5">
        <v>10.236000000000001</v>
      </c>
    </row>
    <row r="215" spans="1:99" x14ac:dyDescent="0.25">
      <c r="A215" s="5" t="s">
        <v>2521</v>
      </c>
      <c r="B215" s="5" t="s">
        <v>1361</v>
      </c>
      <c r="C215" s="5" t="s">
        <v>1361</v>
      </c>
      <c r="D215" s="5" t="s">
        <v>1362</v>
      </c>
      <c r="E215" s="5">
        <v>2022</v>
      </c>
      <c r="F215" s="5">
        <v>0.21</v>
      </c>
      <c r="G215" s="5">
        <v>3.4180000000000001</v>
      </c>
      <c r="H215" s="5">
        <v>0.53100000000000003</v>
      </c>
      <c r="I215" s="5">
        <v>8.5210000000000008</v>
      </c>
      <c r="J215" s="5">
        <v>11.939</v>
      </c>
      <c r="K215" s="5">
        <v>0</v>
      </c>
      <c r="L215" s="5">
        <v>1</v>
      </c>
      <c r="M215" s="5">
        <v>3.3039999999999998</v>
      </c>
      <c r="N215" s="5">
        <v>1.3640000000000001</v>
      </c>
      <c r="O215" s="5">
        <v>8.6340000000000003</v>
      </c>
      <c r="P215" s="5">
        <v>11.939</v>
      </c>
      <c r="Q215" s="5">
        <v>0</v>
      </c>
      <c r="R215" s="5">
        <v>1</v>
      </c>
      <c r="S215" s="5">
        <v>7.282</v>
      </c>
      <c r="T215" s="5">
        <v>3.5659999999999998</v>
      </c>
      <c r="U215" s="5">
        <v>0.39200000000000002</v>
      </c>
      <c r="V215" s="5">
        <v>9.2850000000000001</v>
      </c>
      <c r="W215" s="5">
        <v>0.21</v>
      </c>
      <c r="X215" s="5">
        <v>1</v>
      </c>
      <c r="Y215" s="5">
        <v>31.968</v>
      </c>
      <c r="Z215" s="5">
        <v>3.3540000000000001</v>
      </c>
      <c r="AA215" s="5">
        <v>-5.173</v>
      </c>
      <c r="AB215" s="5">
        <v>26.795000000000002</v>
      </c>
      <c r="AC215" s="5">
        <v>0</v>
      </c>
      <c r="AD215" s="5">
        <v>1</v>
      </c>
      <c r="AE215" s="5">
        <v>32.015999999999998</v>
      </c>
      <c r="AF215" s="5">
        <v>5.9349999999999996</v>
      </c>
      <c r="AG215" s="5">
        <v>-5.2210000000000001</v>
      </c>
      <c r="AH215" s="5">
        <v>26.795000000000002</v>
      </c>
      <c r="AI215" s="5">
        <v>0</v>
      </c>
      <c r="AJ215" s="5">
        <v>1</v>
      </c>
      <c r="AK215" s="5">
        <v>39.207999999999998</v>
      </c>
      <c r="AL215" s="5">
        <v>18.722999999999999</v>
      </c>
      <c r="AM215" s="5">
        <v>-17.908999999999999</v>
      </c>
      <c r="AN215" s="5">
        <v>25.771000000000001</v>
      </c>
      <c r="AO215" s="5">
        <v>0.21</v>
      </c>
      <c r="AP215" s="5">
        <v>1</v>
      </c>
      <c r="AQ215" s="5">
        <v>0.86099999999999999</v>
      </c>
      <c r="AR215" s="5">
        <v>0.123</v>
      </c>
      <c r="AS215" s="5">
        <v>0.61499999999999999</v>
      </c>
      <c r="AT215" s="5">
        <v>1.786</v>
      </c>
      <c r="AU215" s="5">
        <v>0.21</v>
      </c>
      <c r="AV215" s="5">
        <v>1</v>
      </c>
      <c r="AW215" s="5">
        <v>0.98599999999999999</v>
      </c>
      <c r="AX215" s="5">
        <v>0.123</v>
      </c>
      <c r="AY215" s="5">
        <v>0.54900000000000004</v>
      </c>
      <c r="AZ215" s="5">
        <v>1.857</v>
      </c>
      <c r="BA215" s="5">
        <v>0.21</v>
      </c>
      <c r="BB215" s="5">
        <v>1</v>
      </c>
      <c r="BC215" s="5">
        <v>0.59799999999999998</v>
      </c>
      <c r="BD215" s="5">
        <v>0.123</v>
      </c>
      <c r="BE215" s="5">
        <v>6.8000000000000005E-2</v>
      </c>
      <c r="BF215" s="5">
        <v>0.80600000000000005</v>
      </c>
      <c r="BG215" s="5">
        <v>0.21</v>
      </c>
      <c r="BH215" s="5">
        <v>1</v>
      </c>
      <c r="BI215" s="5">
        <v>0.61199999999999999</v>
      </c>
      <c r="BJ215" s="5">
        <v>0.123</v>
      </c>
      <c r="BK215" s="5">
        <v>0.54900000000000004</v>
      </c>
      <c r="BL215" s="5">
        <v>1.4059999999999999</v>
      </c>
      <c r="BM215" s="5">
        <v>0.21</v>
      </c>
      <c r="BN215" s="5">
        <v>1</v>
      </c>
      <c r="BO215" s="5">
        <v>0</v>
      </c>
      <c r="BP215" s="5">
        <v>6.0000000000000001E-3</v>
      </c>
      <c r="BQ215" s="5">
        <v>0.187</v>
      </c>
      <c r="BR215" s="5">
        <v>0</v>
      </c>
      <c r="BS215" s="5">
        <v>1</v>
      </c>
      <c r="BT215" s="5">
        <v>0</v>
      </c>
      <c r="BU215" s="5">
        <v>-3.5000000000000003E-2</v>
      </c>
      <c r="BV215" s="5">
        <v>0.219</v>
      </c>
      <c r="BW215" s="5">
        <v>0.21</v>
      </c>
      <c r="BX215" s="5">
        <v>1</v>
      </c>
      <c r="BY215" s="5">
        <v>12.728999999999999</v>
      </c>
      <c r="BZ215" s="5">
        <v>0</v>
      </c>
      <c r="CA215" s="5">
        <v>12.728999999999999</v>
      </c>
      <c r="CB215" s="5">
        <v>0</v>
      </c>
      <c r="CC215" s="5">
        <v>97.9</v>
      </c>
      <c r="CD215" s="5">
        <v>7.95</v>
      </c>
      <c r="CE215" s="5">
        <v>114.227</v>
      </c>
      <c r="CF215" s="5">
        <v>256.67399999999998</v>
      </c>
      <c r="CG215" s="5">
        <v>0.21</v>
      </c>
      <c r="CH215" s="5">
        <v>1</v>
      </c>
      <c r="CI215" s="5">
        <v>0</v>
      </c>
      <c r="CJ215" s="5">
        <v>0</v>
      </c>
      <c r="CK215" s="5">
        <v>0</v>
      </c>
      <c r="CL215" s="5">
        <v>0</v>
      </c>
      <c r="CM215" s="5">
        <v>0</v>
      </c>
      <c r="CN215" s="5">
        <v>0</v>
      </c>
      <c r="CO215" s="5">
        <v>0</v>
      </c>
      <c r="CP215" s="5">
        <v>0</v>
      </c>
      <c r="CQ215" s="5">
        <v>1.294</v>
      </c>
      <c r="CR215" s="5">
        <v>0</v>
      </c>
      <c r="CS215" s="5">
        <v>5.1580000000000004</v>
      </c>
      <c r="CT215" s="5">
        <v>11.285</v>
      </c>
      <c r="CU215" s="5">
        <v>27.372</v>
      </c>
    </row>
    <row r="216" spans="1:99" x14ac:dyDescent="0.25">
      <c r="A216" s="5" t="s">
        <v>2522</v>
      </c>
      <c r="B216" s="5" t="s">
        <v>1361</v>
      </c>
      <c r="C216" s="5" t="s">
        <v>1361</v>
      </c>
      <c r="D216" s="5" t="s">
        <v>1362</v>
      </c>
      <c r="E216" s="5">
        <v>2023</v>
      </c>
      <c r="F216" s="5">
        <v>0.21</v>
      </c>
      <c r="G216" s="5">
        <v>4.1580000000000004</v>
      </c>
      <c r="H216" s="5">
        <v>0.94699999999999995</v>
      </c>
      <c r="I216" s="5">
        <v>9.875</v>
      </c>
      <c r="J216" s="5">
        <v>14.032999999999999</v>
      </c>
      <c r="K216" s="5">
        <v>0</v>
      </c>
      <c r="L216" s="5">
        <v>1</v>
      </c>
      <c r="M216" s="5">
        <v>4.0330000000000004</v>
      </c>
      <c r="N216" s="5">
        <v>2</v>
      </c>
      <c r="O216" s="5">
        <v>10</v>
      </c>
      <c r="P216" s="5">
        <v>14.032999999999999</v>
      </c>
      <c r="Q216" s="5">
        <v>0</v>
      </c>
      <c r="R216" s="5">
        <v>1</v>
      </c>
      <c r="S216" s="5">
        <v>9.6489999999999991</v>
      </c>
      <c r="T216" s="5">
        <v>6.0510000000000002</v>
      </c>
      <c r="U216" s="5">
        <v>0.38800000000000001</v>
      </c>
      <c r="V216" s="5">
        <v>12.144</v>
      </c>
      <c r="W216" s="5">
        <v>0.21</v>
      </c>
      <c r="X216" s="5">
        <v>1</v>
      </c>
      <c r="Y216" s="5">
        <v>19.47</v>
      </c>
      <c r="Z216" s="5">
        <v>2.181</v>
      </c>
      <c r="AA216" s="5">
        <v>8.1349999999999998</v>
      </c>
      <c r="AB216" s="5">
        <v>27.605</v>
      </c>
      <c r="AC216" s="5">
        <v>0</v>
      </c>
      <c r="AD216" s="5">
        <v>1</v>
      </c>
      <c r="AE216" s="5">
        <v>19.568999999999999</v>
      </c>
      <c r="AF216" s="5">
        <v>3.8969999999999998</v>
      </c>
      <c r="AG216" s="5">
        <v>8.0359999999999996</v>
      </c>
      <c r="AH216" s="5">
        <v>27.605</v>
      </c>
      <c r="AI216" s="5">
        <v>0</v>
      </c>
      <c r="AJ216" s="5">
        <v>1</v>
      </c>
      <c r="AK216" s="5">
        <v>27.067</v>
      </c>
      <c r="AL216" s="5">
        <v>13.407999999999999</v>
      </c>
      <c r="AM216" s="5">
        <v>1.0289999999999999</v>
      </c>
      <c r="AN216" s="5">
        <v>33.996000000000002</v>
      </c>
      <c r="AO216" s="5">
        <v>0.21</v>
      </c>
      <c r="AP216" s="5">
        <v>1</v>
      </c>
      <c r="AQ216" s="5">
        <v>0.76</v>
      </c>
      <c r="AR216" s="5">
        <v>0.129</v>
      </c>
      <c r="AS216" s="5">
        <v>0.64600000000000002</v>
      </c>
      <c r="AT216" s="5">
        <v>1.702</v>
      </c>
      <c r="AU216" s="5">
        <v>0.21</v>
      </c>
      <c r="AV216" s="5">
        <v>1</v>
      </c>
      <c r="AW216" s="5">
        <v>0.81100000000000005</v>
      </c>
      <c r="AX216" s="5">
        <v>0.129</v>
      </c>
      <c r="AY216" s="5">
        <v>0.52900000000000003</v>
      </c>
      <c r="AZ216" s="5">
        <v>1.6220000000000001</v>
      </c>
      <c r="BA216" s="5">
        <v>0.21</v>
      </c>
      <c r="BB216" s="5">
        <v>1</v>
      </c>
      <c r="BC216" s="5">
        <v>0.53500000000000003</v>
      </c>
      <c r="BD216" s="5">
        <v>0.129</v>
      </c>
      <c r="BE216" s="5">
        <v>5.2999999999999999E-2</v>
      </c>
      <c r="BF216" s="5">
        <v>0.71099999999999997</v>
      </c>
      <c r="BG216" s="5">
        <v>0.21</v>
      </c>
      <c r="BH216" s="5">
        <v>1</v>
      </c>
      <c r="BI216" s="5">
        <v>0.57899999999999996</v>
      </c>
      <c r="BJ216" s="5">
        <v>0.129</v>
      </c>
      <c r="BK216" s="5">
        <v>0.34799999999999998</v>
      </c>
      <c r="BL216" s="5">
        <v>1.1220000000000001</v>
      </c>
      <c r="BM216" s="5">
        <v>0.21</v>
      </c>
      <c r="BN216" s="5">
        <v>1</v>
      </c>
      <c r="BO216" s="5">
        <v>0</v>
      </c>
      <c r="BP216" s="5">
        <v>1E-3</v>
      </c>
      <c r="BQ216" s="5">
        <v>0.19900000000000001</v>
      </c>
      <c r="BR216" s="5">
        <v>0</v>
      </c>
      <c r="BS216" s="5">
        <v>1</v>
      </c>
      <c r="BT216" s="5">
        <v>0</v>
      </c>
      <c r="BU216" s="5">
        <v>2E-3</v>
      </c>
      <c r="BV216" s="5">
        <v>0.34300000000000003</v>
      </c>
      <c r="BW216" s="5">
        <v>0.21</v>
      </c>
      <c r="BX216" s="5">
        <v>1</v>
      </c>
      <c r="BY216" s="5">
        <v>13.254</v>
      </c>
      <c r="BZ216" s="5">
        <v>0</v>
      </c>
      <c r="CA216" s="5">
        <v>13.254</v>
      </c>
      <c r="CB216" s="5">
        <v>0</v>
      </c>
      <c r="CC216" s="5">
        <v>83.248000000000005</v>
      </c>
      <c r="CD216" s="5">
        <v>7.95</v>
      </c>
      <c r="CE216" s="5">
        <v>103.863</v>
      </c>
      <c r="CF216" s="5">
        <v>226.404</v>
      </c>
      <c r="CG216" s="5">
        <v>0.21</v>
      </c>
      <c r="CH216" s="5">
        <v>1</v>
      </c>
      <c r="CI216" s="5">
        <v>0</v>
      </c>
      <c r="CJ216" s="5">
        <v>0</v>
      </c>
      <c r="CK216" s="5">
        <v>0</v>
      </c>
      <c r="CL216" s="5">
        <v>0</v>
      </c>
      <c r="CM216" s="5">
        <v>0</v>
      </c>
      <c r="CN216" s="5">
        <v>0</v>
      </c>
      <c r="CO216" s="5">
        <v>0</v>
      </c>
      <c r="CP216" s="5">
        <v>0</v>
      </c>
      <c r="CQ216" s="5">
        <v>1.3480000000000001</v>
      </c>
      <c r="CR216" s="5">
        <v>0</v>
      </c>
      <c r="CS216" s="5">
        <v>5.37</v>
      </c>
      <c r="CT216" s="5">
        <v>9.798</v>
      </c>
      <c r="CU216" s="5">
        <v>14.823</v>
      </c>
    </row>
    <row r="217" spans="1:99" x14ac:dyDescent="0.25">
      <c r="A217" s="5" t="s">
        <v>2523</v>
      </c>
      <c r="B217" s="5" t="s">
        <v>1361</v>
      </c>
      <c r="C217" s="5" t="s">
        <v>1361</v>
      </c>
      <c r="D217" s="5" t="s">
        <v>1362</v>
      </c>
      <c r="E217" s="5">
        <v>2024</v>
      </c>
      <c r="F217" s="5">
        <v>0.21</v>
      </c>
      <c r="G217" s="5">
        <v>3.6739999999999999</v>
      </c>
      <c r="H217" s="5">
        <v>0.93100000000000005</v>
      </c>
      <c r="I217" s="5">
        <v>6.4720000000000004</v>
      </c>
      <c r="J217" s="5">
        <v>10.146000000000001</v>
      </c>
      <c r="K217" s="5">
        <v>0</v>
      </c>
      <c r="L217" s="5">
        <v>1</v>
      </c>
      <c r="M217" s="5">
        <v>3.58</v>
      </c>
      <c r="N217" s="5">
        <v>1.95</v>
      </c>
      <c r="O217" s="5">
        <v>6.5659999999999998</v>
      </c>
      <c r="P217" s="5">
        <v>10.146000000000001</v>
      </c>
      <c r="Q217" s="5">
        <v>0</v>
      </c>
      <c r="R217" s="5">
        <v>1</v>
      </c>
      <c r="S217" s="5">
        <v>9.4079999999999995</v>
      </c>
      <c r="T217" s="5">
        <v>6.2279999999999998</v>
      </c>
      <c r="U217" s="5">
        <v>0.38800000000000001</v>
      </c>
      <c r="V217" s="5">
        <v>11.853</v>
      </c>
      <c r="W217" s="5">
        <v>0.21</v>
      </c>
      <c r="X217" s="5">
        <v>1</v>
      </c>
      <c r="Y217" s="5">
        <v>18.850999999999999</v>
      </c>
      <c r="Z217" s="5">
        <v>2.38</v>
      </c>
      <c r="AA217" s="5">
        <v>4.0679999999999996</v>
      </c>
      <c r="AB217" s="5">
        <v>22.917999999999999</v>
      </c>
      <c r="AC217" s="5">
        <v>0</v>
      </c>
      <c r="AD217" s="5">
        <v>1</v>
      </c>
      <c r="AE217" s="5">
        <v>18.850999999999999</v>
      </c>
      <c r="AF217" s="5">
        <v>4.1289999999999996</v>
      </c>
      <c r="AG217" s="5">
        <v>4.0679999999999996</v>
      </c>
      <c r="AH217" s="5">
        <v>22.917999999999999</v>
      </c>
      <c r="AI217" s="5">
        <v>0</v>
      </c>
      <c r="AJ217" s="5">
        <v>1</v>
      </c>
      <c r="AK217" s="5">
        <v>26.225999999999999</v>
      </c>
      <c r="AL217" s="5">
        <v>13.339</v>
      </c>
      <c r="AM217" s="5">
        <v>3.3000000000000002E-2</v>
      </c>
      <c r="AN217" s="5">
        <v>31.773</v>
      </c>
      <c r="AO217" s="5">
        <v>0.21</v>
      </c>
      <c r="AP217" s="5">
        <v>1</v>
      </c>
      <c r="AQ217" s="5">
        <v>0.72399999999999998</v>
      </c>
      <c r="AR217" s="5">
        <v>0.13200000000000001</v>
      </c>
      <c r="AS217" s="5">
        <v>0.60699999999999998</v>
      </c>
      <c r="AT217" s="5">
        <v>1.611</v>
      </c>
      <c r="AU217" s="5">
        <v>0.21</v>
      </c>
      <c r="AV217" s="5">
        <v>1</v>
      </c>
      <c r="AW217" s="5">
        <v>0.75</v>
      </c>
      <c r="AX217" s="5">
        <v>0.13200000000000001</v>
      </c>
      <c r="AY217" s="5">
        <v>0.54800000000000004</v>
      </c>
      <c r="AZ217" s="5">
        <v>1.571</v>
      </c>
      <c r="BA217" s="5">
        <v>0.21</v>
      </c>
      <c r="BB217" s="5">
        <v>1</v>
      </c>
      <c r="BC217" s="5">
        <v>0.51300000000000001</v>
      </c>
      <c r="BD217" s="5">
        <v>0.13200000000000001</v>
      </c>
      <c r="BE217" s="5">
        <v>9.7000000000000003E-2</v>
      </c>
      <c r="BF217" s="5">
        <v>0.73899999999999999</v>
      </c>
      <c r="BG217" s="5">
        <v>0.21</v>
      </c>
      <c r="BH217" s="5">
        <v>1</v>
      </c>
      <c r="BI217" s="5">
        <v>0.59099999999999997</v>
      </c>
      <c r="BJ217" s="5">
        <v>0.13200000000000001</v>
      </c>
      <c r="BK217" s="5">
        <v>0.255</v>
      </c>
      <c r="BL217" s="5">
        <v>1.024</v>
      </c>
      <c r="BM217" s="5">
        <v>0.21</v>
      </c>
      <c r="BN217" s="5">
        <v>1</v>
      </c>
      <c r="BO217" s="5">
        <v>0</v>
      </c>
      <c r="BP217" s="5">
        <v>1.4999999999999999E-2</v>
      </c>
      <c r="BQ217" s="5">
        <v>0.188</v>
      </c>
      <c r="BR217" s="5">
        <v>0</v>
      </c>
      <c r="BS217" s="5">
        <v>1</v>
      </c>
      <c r="BT217" s="5">
        <v>0</v>
      </c>
      <c r="BU217" s="5">
        <v>2.4E-2</v>
      </c>
      <c r="BV217" s="5">
        <v>0.36199999999999999</v>
      </c>
      <c r="BW217" s="5">
        <v>0.21</v>
      </c>
      <c r="BX217" s="5">
        <v>1</v>
      </c>
      <c r="BY217" s="5">
        <v>13.646000000000001</v>
      </c>
      <c r="BZ217" s="5">
        <v>0</v>
      </c>
      <c r="CA217" s="5">
        <v>13.646000000000001</v>
      </c>
      <c r="CB217" s="5">
        <v>0</v>
      </c>
      <c r="CC217" s="5">
        <v>82.587999999999994</v>
      </c>
      <c r="CD217" s="5">
        <v>7.95</v>
      </c>
      <c r="CE217" s="5">
        <v>79.055000000000007</v>
      </c>
      <c r="CF217" s="5">
        <v>195.58799999999999</v>
      </c>
      <c r="CG217" s="5">
        <v>0.21</v>
      </c>
      <c r="CH217" s="5">
        <v>1</v>
      </c>
      <c r="CI217" s="5">
        <v>0</v>
      </c>
      <c r="CJ217" s="5">
        <v>0</v>
      </c>
      <c r="CK217" s="5">
        <v>0</v>
      </c>
      <c r="CL217" s="5">
        <v>0</v>
      </c>
      <c r="CM217" s="5">
        <v>0</v>
      </c>
      <c r="CN217" s="5">
        <v>0</v>
      </c>
      <c r="CO217" s="5">
        <v>0</v>
      </c>
      <c r="CP217" s="5">
        <v>0</v>
      </c>
      <c r="CQ217" s="5">
        <v>1.387</v>
      </c>
      <c r="CR217" s="5">
        <v>0</v>
      </c>
      <c r="CS217" s="5">
        <v>5.5289999999999999</v>
      </c>
      <c r="CT217" s="5">
        <v>4.91</v>
      </c>
      <c r="CU217" s="5">
        <v>12.35</v>
      </c>
    </row>
    <row r="218" spans="1:99" x14ac:dyDescent="0.25">
      <c r="A218" s="5" t="s">
        <v>2524</v>
      </c>
      <c r="B218" s="5" t="s">
        <v>1325</v>
      </c>
      <c r="C218" s="5" t="s">
        <v>1325</v>
      </c>
      <c r="D218" s="5" t="s">
        <v>1326</v>
      </c>
      <c r="E218" s="5">
        <v>2021</v>
      </c>
      <c r="F218" s="5">
        <v>0.18</v>
      </c>
      <c r="G218" s="5">
        <v>5.8970000000000002</v>
      </c>
      <c r="H218" s="5">
        <v>1.143</v>
      </c>
      <c r="I218" s="5">
        <v>0</v>
      </c>
      <c r="J218" s="5">
        <v>5.8970000000000002</v>
      </c>
      <c r="K218" s="5">
        <v>0</v>
      </c>
      <c r="L218" s="5">
        <v>1</v>
      </c>
      <c r="M218" s="5">
        <v>7.9640000000000004</v>
      </c>
      <c r="N218" s="5">
        <v>3.43</v>
      </c>
      <c r="O218" s="5">
        <v>0</v>
      </c>
      <c r="P218" s="5">
        <v>7.9640000000000004</v>
      </c>
      <c r="Q218" s="5">
        <v>0</v>
      </c>
      <c r="R218" s="5">
        <v>1</v>
      </c>
      <c r="S218" s="5">
        <v>11.613</v>
      </c>
      <c r="T218" s="5">
        <v>6.86</v>
      </c>
      <c r="U218" s="5">
        <v>0</v>
      </c>
      <c r="V218" s="5">
        <v>13.704000000000001</v>
      </c>
      <c r="W218" s="5">
        <v>0.18</v>
      </c>
      <c r="X218" s="5">
        <v>1</v>
      </c>
      <c r="Y218" s="5">
        <v>5.7389999999999999</v>
      </c>
      <c r="Z218" s="5">
        <v>0.63400000000000001</v>
      </c>
      <c r="AA218" s="5">
        <v>0</v>
      </c>
      <c r="AB218" s="5">
        <v>5.7389999999999999</v>
      </c>
      <c r="AC218" s="5">
        <v>0</v>
      </c>
      <c r="AD218" s="5">
        <v>1</v>
      </c>
      <c r="AE218" s="5">
        <v>7.7830000000000004</v>
      </c>
      <c r="AF218" s="5">
        <v>1.052</v>
      </c>
      <c r="AG218" s="5">
        <v>0</v>
      </c>
      <c r="AH218" s="5">
        <v>7.7830000000000004</v>
      </c>
      <c r="AI218" s="5">
        <v>0</v>
      </c>
      <c r="AJ218" s="5">
        <v>1</v>
      </c>
      <c r="AK218" s="5">
        <v>11.212999999999999</v>
      </c>
      <c r="AL218" s="5">
        <v>4.1660000000000004</v>
      </c>
      <c r="AM218" s="5">
        <v>0</v>
      </c>
      <c r="AN218" s="5">
        <v>13.231</v>
      </c>
      <c r="AO218" s="5">
        <v>0.18</v>
      </c>
      <c r="AP218" s="5">
        <v>1</v>
      </c>
      <c r="AQ218" s="5">
        <v>0.61899999999999999</v>
      </c>
      <c r="AR218" s="5">
        <v>0.114</v>
      </c>
      <c r="AS218" s="5">
        <v>0.39100000000000001</v>
      </c>
      <c r="AT218" s="5">
        <v>1.101</v>
      </c>
      <c r="AU218" s="5">
        <v>0.09</v>
      </c>
      <c r="AV218" s="5">
        <v>1</v>
      </c>
      <c r="AW218" s="5">
        <v>0.68500000000000005</v>
      </c>
      <c r="AX218" s="5">
        <v>0.13200000000000001</v>
      </c>
      <c r="AY218" s="5">
        <v>0.32500000000000001</v>
      </c>
      <c r="AZ218" s="5">
        <v>1.101</v>
      </c>
      <c r="BA218" s="5">
        <v>0.09</v>
      </c>
      <c r="BB218" s="5">
        <v>1</v>
      </c>
      <c r="BC218" s="5">
        <v>0.439</v>
      </c>
      <c r="BD218" s="5">
        <v>0.114</v>
      </c>
      <c r="BE218" s="5">
        <v>8.4000000000000005E-2</v>
      </c>
      <c r="BF218" s="5">
        <v>0.52200000000000002</v>
      </c>
      <c r="BG218" s="5">
        <v>0</v>
      </c>
      <c r="BH218" s="5">
        <v>1</v>
      </c>
      <c r="BI218" s="5">
        <v>0.505</v>
      </c>
      <c r="BJ218" s="5">
        <v>0.114</v>
      </c>
      <c r="BK218" s="5">
        <v>0.41299999999999998</v>
      </c>
      <c r="BL218" s="5">
        <v>1.0009999999999999</v>
      </c>
      <c r="BM218" s="5">
        <v>0.09</v>
      </c>
      <c r="BN218" s="5">
        <v>1</v>
      </c>
      <c r="BO218" s="5">
        <v>0</v>
      </c>
      <c r="BP218" s="5">
        <v>2.4E-2</v>
      </c>
      <c r="BQ218" s="5">
        <v>0.12</v>
      </c>
      <c r="BR218" s="5">
        <v>0</v>
      </c>
      <c r="BS218" s="5">
        <v>1</v>
      </c>
      <c r="BT218" s="5">
        <v>0</v>
      </c>
      <c r="BU218" s="5">
        <v>-4.3999999999999997E-2</v>
      </c>
      <c r="BV218" s="5">
        <v>0.128</v>
      </c>
      <c r="BW218" s="5">
        <v>0.18</v>
      </c>
      <c r="BX218" s="5">
        <v>0.83299999999999996</v>
      </c>
      <c r="BY218" s="5">
        <v>11.787000000000001</v>
      </c>
      <c r="BZ218" s="5">
        <v>0</v>
      </c>
      <c r="CA218" s="5">
        <v>11.787000000000001</v>
      </c>
      <c r="CB218" s="5">
        <v>0</v>
      </c>
      <c r="CC218" s="5">
        <v>78.125</v>
      </c>
      <c r="CD218" s="5">
        <v>7.95</v>
      </c>
      <c r="CE218" s="5">
        <v>26.341999999999999</v>
      </c>
      <c r="CF218" s="5">
        <v>123.27200000000001</v>
      </c>
      <c r="CG218" s="5">
        <v>0.18</v>
      </c>
      <c r="CH218" s="5">
        <v>1</v>
      </c>
      <c r="CI218" s="5">
        <v>0</v>
      </c>
      <c r="CJ218" s="5">
        <v>0</v>
      </c>
      <c r="CK218" s="5">
        <v>0</v>
      </c>
      <c r="CL218" s="5">
        <v>0</v>
      </c>
      <c r="CM218" s="5">
        <v>0</v>
      </c>
      <c r="CN218" s="5">
        <v>0</v>
      </c>
      <c r="CO218" s="5">
        <v>0</v>
      </c>
      <c r="CP218" s="5">
        <v>0</v>
      </c>
      <c r="CQ218" s="5">
        <v>1.198</v>
      </c>
      <c r="CR218" s="5">
        <v>0</v>
      </c>
      <c r="CS218" s="5">
        <v>6.64</v>
      </c>
      <c r="CT218" s="5">
        <v>4.7530000000000001</v>
      </c>
      <c r="CU218" s="5">
        <v>15.162000000000001</v>
      </c>
    </row>
    <row r="219" spans="1:99" x14ac:dyDescent="0.25">
      <c r="A219" s="5" t="s">
        <v>2525</v>
      </c>
      <c r="B219" s="5" t="s">
        <v>1325</v>
      </c>
      <c r="C219" s="5" t="s">
        <v>1325</v>
      </c>
      <c r="D219" s="5" t="s">
        <v>1326</v>
      </c>
      <c r="E219" s="5">
        <v>2022</v>
      </c>
      <c r="F219" s="5">
        <v>0.18</v>
      </c>
      <c r="G219" s="5">
        <v>11.72</v>
      </c>
      <c r="H219" s="5">
        <v>1.2350000000000001</v>
      </c>
      <c r="I219" s="5">
        <v>0</v>
      </c>
      <c r="J219" s="5">
        <v>11.72</v>
      </c>
      <c r="K219" s="5">
        <v>0</v>
      </c>
      <c r="L219" s="5">
        <v>1</v>
      </c>
      <c r="M219" s="5">
        <v>9.7829999999999995</v>
      </c>
      <c r="N219" s="5">
        <v>3.7040000000000002</v>
      </c>
      <c r="O219" s="5">
        <v>0</v>
      </c>
      <c r="P219" s="5">
        <v>9.7829999999999995</v>
      </c>
      <c r="Q219" s="5">
        <v>0</v>
      </c>
      <c r="R219" s="5">
        <v>1</v>
      </c>
      <c r="S219" s="5">
        <v>17.893000000000001</v>
      </c>
      <c r="T219" s="5">
        <v>7.4080000000000004</v>
      </c>
      <c r="U219" s="5">
        <v>0.23799999999999999</v>
      </c>
      <c r="V219" s="5">
        <v>21.114000000000001</v>
      </c>
      <c r="W219" s="5">
        <v>0.18</v>
      </c>
      <c r="X219" s="5">
        <v>1</v>
      </c>
      <c r="Y219" s="5">
        <v>5.665</v>
      </c>
      <c r="Z219" s="5">
        <v>0.59399999999999997</v>
      </c>
      <c r="AA219" s="5">
        <v>0</v>
      </c>
      <c r="AB219" s="5">
        <v>5.665</v>
      </c>
      <c r="AC219" s="5">
        <v>0</v>
      </c>
      <c r="AD219" s="5">
        <v>1</v>
      </c>
      <c r="AE219" s="5">
        <v>8.4049999999999994</v>
      </c>
      <c r="AF219" s="5">
        <v>1.1359999999999999</v>
      </c>
      <c r="AG219" s="5">
        <v>0</v>
      </c>
      <c r="AH219" s="5">
        <v>8.4049999999999994</v>
      </c>
      <c r="AI219" s="5">
        <v>0</v>
      </c>
      <c r="AJ219" s="5">
        <v>1</v>
      </c>
      <c r="AK219" s="5">
        <v>12.109</v>
      </c>
      <c r="AL219" s="5">
        <v>4.4989999999999997</v>
      </c>
      <c r="AM219" s="5">
        <v>0.161</v>
      </c>
      <c r="AN219" s="5">
        <v>14.289</v>
      </c>
      <c r="AO219" s="5">
        <v>0.18</v>
      </c>
      <c r="AP219" s="5">
        <v>1</v>
      </c>
      <c r="AQ219" s="5">
        <v>0.86099999999999999</v>
      </c>
      <c r="AR219" s="5">
        <v>0.123</v>
      </c>
      <c r="AS219" s="5">
        <v>0.186</v>
      </c>
      <c r="AT219" s="5">
        <v>1.141</v>
      </c>
      <c r="AU219" s="5">
        <v>0.09</v>
      </c>
      <c r="AV219" s="5">
        <v>1</v>
      </c>
      <c r="AW219" s="5">
        <v>0.79700000000000004</v>
      </c>
      <c r="AX219" s="5">
        <v>0.104</v>
      </c>
      <c r="AY219" s="5">
        <v>0.122</v>
      </c>
      <c r="AZ219" s="5">
        <v>1.002</v>
      </c>
      <c r="BA219" s="5">
        <v>0.09</v>
      </c>
      <c r="BB219" s="5">
        <v>1</v>
      </c>
      <c r="BC219" s="5">
        <v>0.59799999999999998</v>
      </c>
      <c r="BD219" s="5">
        <v>0.123</v>
      </c>
      <c r="BE219" s="5">
        <v>8.0000000000000002E-3</v>
      </c>
      <c r="BF219" s="5">
        <v>0.60499999999999998</v>
      </c>
      <c r="BG219" s="5">
        <v>0</v>
      </c>
      <c r="BH219" s="5">
        <v>1</v>
      </c>
      <c r="BI219" s="5">
        <v>0.61199999999999999</v>
      </c>
      <c r="BJ219" s="5">
        <v>0.123</v>
      </c>
      <c r="BK219" s="5">
        <v>0.307</v>
      </c>
      <c r="BL219" s="5">
        <v>1.002</v>
      </c>
      <c r="BM219" s="5">
        <v>0.09</v>
      </c>
      <c r="BN219" s="5">
        <v>1</v>
      </c>
      <c r="BO219" s="5">
        <v>0</v>
      </c>
      <c r="BP219" s="5">
        <v>4.0000000000000001E-3</v>
      </c>
      <c r="BQ219" s="5">
        <v>0.108</v>
      </c>
      <c r="BR219" s="5">
        <v>0</v>
      </c>
      <c r="BS219" s="5">
        <v>1</v>
      </c>
      <c r="BT219" s="5">
        <v>0</v>
      </c>
      <c r="BU219" s="5">
        <v>-5.8000000000000003E-2</v>
      </c>
      <c r="BV219" s="5">
        <v>0.111</v>
      </c>
      <c r="BW219" s="5">
        <v>0.18</v>
      </c>
      <c r="BX219" s="5">
        <v>0.83299999999999996</v>
      </c>
      <c r="BY219" s="5">
        <v>12.728999999999999</v>
      </c>
      <c r="BZ219" s="5">
        <v>0</v>
      </c>
      <c r="CA219" s="5">
        <v>12.728999999999999</v>
      </c>
      <c r="CB219" s="5">
        <v>0</v>
      </c>
      <c r="CC219" s="5">
        <v>97.9</v>
      </c>
      <c r="CD219" s="5">
        <v>7.95</v>
      </c>
      <c r="CE219" s="5">
        <v>30.201000000000001</v>
      </c>
      <c r="CF219" s="5">
        <v>151.15899999999999</v>
      </c>
      <c r="CG219" s="5">
        <v>0.18</v>
      </c>
      <c r="CH219" s="5">
        <v>1</v>
      </c>
      <c r="CI219" s="5">
        <v>0</v>
      </c>
      <c r="CJ219" s="5">
        <v>0</v>
      </c>
      <c r="CK219" s="5">
        <v>0</v>
      </c>
      <c r="CL219" s="5">
        <v>0</v>
      </c>
      <c r="CM219" s="5">
        <v>0</v>
      </c>
      <c r="CN219" s="5">
        <v>0</v>
      </c>
      <c r="CO219" s="5">
        <v>0</v>
      </c>
      <c r="CP219" s="5">
        <v>0</v>
      </c>
      <c r="CQ219" s="5">
        <v>1.294</v>
      </c>
      <c r="CR219" s="5">
        <v>0</v>
      </c>
      <c r="CS219" s="5">
        <v>7.1710000000000003</v>
      </c>
      <c r="CT219" s="5">
        <v>10.484999999999999</v>
      </c>
      <c r="CU219" s="5">
        <v>31.326000000000001</v>
      </c>
    </row>
    <row r="220" spans="1:99" x14ac:dyDescent="0.25">
      <c r="A220" s="5" t="s">
        <v>2526</v>
      </c>
      <c r="B220" s="5" t="s">
        <v>1325</v>
      </c>
      <c r="C220" s="5" t="s">
        <v>1325</v>
      </c>
      <c r="D220" s="5" t="s">
        <v>1326</v>
      </c>
      <c r="E220" s="5">
        <v>2023</v>
      </c>
      <c r="F220" s="5">
        <v>0.18</v>
      </c>
      <c r="G220" s="5">
        <v>6.1470000000000002</v>
      </c>
      <c r="H220" s="5">
        <v>1.286</v>
      </c>
      <c r="I220" s="5">
        <v>0</v>
      </c>
      <c r="J220" s="5">
        <v>6.1470000000000002</v>
      </c>
      <c r="K220" s="5">
        <v>0</v>
      </c>
      <c r="L220" s="5">
        <v>1</v>
      </c>
      <c r="M220" s="5">
        <v>7.8860000000000001</v>
      </c>
      <c r="N220" s="5">
        <v>3.8570000000000002</v>
      </c>
      <c r="O220" s="5">
        <v>0</v>
      </c>
      <c r="P220" s="5">
        <v>7.8860000000000001</v>
      </c>
      <c r="Q220" s="5">
        <v>0</v>
      </c>
      <c r="R220" s="5">
        <v>1</v>
      </c>
      <c r="S220" s="5">
        <v>12.574999999999999</v>
      </c>
      <c r="T220" s="5">
        <v>7.7140000000000004</v>
      </c>
      <c r="U220" s="5">
        <v>0.251</v>
      </c>
      <c r="V220" s="5">
        <v>14.839</v>
      </c>
      <c r="W220" s="5">
        <v>0.18</v>
      </c>
      <c r="X220" s="5">
        <v>1</v>
      </c>
      <c r="Y220" s="5">
        <v>5.9850000000000003</v>
      </c>
      <c r="Z220" s="5">
        <v>0.67</v>
      </c>
      <c r="AA220" s="5">
        <v>0</v>
      </c>
      <c r="AB220" s="5">
        <v>5.9850000000000003</v>
      </c>
      <c r="AC220" s="5">
        <v>0</v>
      </c>
      <c r="AD220" s="5">
        <v>1</v>
      </c>
      <c r="AE220" s="5">
        <v>8.7520000000000007</v>
      </c>
      <c r="AF220" s="5">
        <v>1.1830000000000001</v>
      </c>
      <c r="AG220" s="5">
        <v>0</v>
      </c>
      <c r="AH220" s="5">
        <v>8.7520000000000007</v>
      </c>
      <c r="AI220" s="5">
        <v>0</v>
      </c>
      <c r="AJ220" s="5">
        <v>1</v>
      </c>
      <c r="AK220" s="5">
        <v>12.609</v>
      </c>
      <c r="AL220" s="5">
        <v>4.6840000000000002</v>
      </c>
      <c r="AM220" s="5">
        <v>0.251</v>
      </c>
      <c r="AN220" s="5">
        <v>14.879</v>
      </c>
      <c r="AO220" s="5">
        <v>0.18</v>
      </c>
      <c r="AP220" s="5">
        <v>1</v>
      </c>
      <c r="AQ220" s="5">
        <v>0.76</v>
      </c>
      <c r="AR220" s="5">
        <v>0.129</v>
      </c>
      <c r="AS220" s="5">
        <v>0.49</v>
      </c>
      <c r="AT220" s="5">
        <v>1.363</v>
      </c>
      <c r="AU220" s="5">
        <v>0.09</v>
      </c>
      <c r="AV220" s="5">
        <v>1</v>
      </c>
      <c r="AW220" s="5">
        <v>0.68300000000000005</v>
      </c>
      <c r="AX220" s="5">
        <v>0.11700000000000001</v>
      </c>
      <c r="AY220" s="5">
        <v>0.33100000000000002</v>
      </c>
      <c r="AZ220" s="5">
        <v>1.105</v>
      </c>
      <c r="BA220" s="5">
        <v>0.09</v>
      </c>
      <c r="BB220" s="5">
        <v>1</v>
      </c>
      <c r="BC220" s="5">
        <v>0.53500000000000003</v>
      </c>
      <c r="BD220" s="5">
        <v>0.129</v>
      </c>
      <c r="BE220" s="5">
        <v>-3.6999999999999998E-2</v>
      </c>
      <c r="BF220" s="5">
        <v>0.498</v>
      </c>
      <c r="BG220" s="5">
        <v>0</v>
      </c>
      <c r="BH220" s="5">
        <v>1</v>
      </c>
      <c r="BI220" s="5">
        <v>0.57899999999999996</v>
      </c>
      <c r="BJ220" s="5">
        <v>0.129</v>
      </c>
      <c r="BK220" s="5">
        <v>0.47899999999999998</v>
      </c>
      <c r="BL220" s="5">
        <v>1.1539999999999999</v>
      </c>
      <c r="BM220" s="5">
        <v>0.09</v>
      </c>
      <c r="BN220" s="5">
        <v>1</v>
      </c>
      <c r="BO220" s="5">
        <v>0</v>
      </c>
      <c r="BP220" s="5">
        <v>1.4E-2</v>
      </c>
      <c r="BQ220" s="5">
        <v>0.11700000000000001</v>
      </c>
      <c r="BR220" s="5">
        <v>0</v>
      </c>
      <c r="BS220" s="5">
        <v>1</v>
      </c>
      <c r="BT220" s="5">
        <v>0</v>
      </c>
      <c r="BU220" s="5">
        <v>-5.7000000000000002E-2</v>
      </c>
      <c r="BV220" s="5">
        <v>0.11700000000000001</v>
      </c>
      <c r="BW220" s="5">
        <v>0.18</v>
      </c>
      <c r="BX220" s="5">
        <v>0.83299999999999996</v>
      </c>
      <c r="BY220" s="5">
        <v>13.254</v>
      </c>
      <c r="BZ220" s="5">
        <v>0</v>
      </c>
      <c r="CA220" s="5">
        <v>13.254</v>
      </c>
      <c r="CB220" s="5">
        <v>0</v>
      </c>
      <c r="CC220" s="5">
        <v>83.248000000000005</v>
      </c>
      <c r="CD220" s="5">
        <v>7.95</v>
      </c>
      <c r="CE220" s="5">
        <v>29.379000000000001</v>
      </c>
      <c r="CF220" s="5">
        <v>132.9</v>
      </c>
      <c r="CG220" s="5">
        <v>0.18</v>
      </c>
      <c r="CH220" s="5">
        <v>1</v>
      </c>
      <c r="CI220" s="5">
        <v>0</v>
      </c>
      <c r="CJ220" s="5">
        <v>0</v>
      </c>
      <c r="CK220" s="5">
        <v>0</v>
      </c>
      <c r="CL220" s="5">
        <v>0</v>
      </c>
      <c r="CM220" s="5">
        <v>0</v>
      </c>
      <c r="CN220" s="5">
        <v>0</v>
      </c>
      <c r="CO220" s="5">
        <v>0</v>
      </c>
      <c r="CP220" s="5">
        <v>0</v>
      </c>
      <c r="CQ220" s="5">
        <v>1.3480000000000001</v>
      </c>
      <c r="CR220" s="5">
        <v>0</v>
      </c>
      <c r="CS220" s="5">
        <v>7.4669999999999996</v>
      </c>
      <c r="CT220" s="5">
        <v>4.8609999999999998</v>
      </c>
      <c r="CU220" s="5">
        <v>11.622</v>
      </c>
    </row>
    <row r="221" spans="1:99" x14ac:dyDescent="0.25">
      <c r="A221" s="5" t="s">
        <v>2527</v>
      </c>
      <c r="B221" s="5" t="s">
        <v>1325</v>
      </c>
      <c r="C221" s="5" t="s">
        <v>1325</v>
      </c>
      <c r="D221" s="5" t="s">
        <v>1326</v>
      </c>
      <c r="E221" s="5">
        <v>2024</v>
      </c>
      <c r="F221" s="5">
        <v>0.18</v>
      </c>
      <c r="G221" s="5">
        <v>5.5750000000000002</v>
      </c>
      <c r="H221" s="5">
        <v>1.3240000000000001</v>
      </c>
      <c r="I221" s="5">
        <v>0</v>
      </c>
      <c r="J221" s="5">
        <v>5.5750000000000002</v>
      </c>
      <c r="K221" s="5">
        <v>0</v>
      </c>
      <c r="L221" s="5">
        <v>1</v>
      </c>
      <c r="M221" s="5">
        <v>7.1239999999999997</v>
      </c>
      <c r="N221" s="5">
        <v>3.9710000000000001</v>
      </c>
      <c r="O221" s="5">
        <v>0</v>
      </c>
      <c r="P221" s="5">
        <v>7.1239999999999997</v>
      </c>
      <c r="Q221" s="5">
        <v>0</v>
      </c>
      <c r="R221" s="5">
        <v>1</v>
      </c>
      <c r="S221" s="5">
        <v>12.193</v>
      </c>
      <c r="T221" s="5">
        <v>7.9420000000000002</v>
      </c>
      <c r="U221" s="5">
        <v>0.29899999999999999</v>
      </c>
      <c r="V221" s="5">
        <v>14.388</v>
      </c>
      <c r="W221" s="5">
        <v>0.18</v>
      </c>
      <c r="X221" s="5">
        <v>1</v>
      </c>
      <c r="Y221" s="5">
        <v>6.2240000000000002</v>
      </c>
      <c r="Z221" s="5">
        <v>0.78600000000000003</v>
      </c>
      <c r="AA221" s="5">
        <v>0</v>
      </c>
      <c r="AB221" s="5">
        <v>6.2240000000000002</v>
      </c>
      <c r="AC221" s="5">
        <v>0</v>
      </c>
      <c r="AD221" s="5">
        <v>1</v>
      </c>
      <c r="AE221" s="5">
        <v>9.0109999999999992</v>
      </c>
      <c r="AF221" s="5">
        <v>1.218</v>
      </c>
      <c r="AG221" s="5">
        <v>0</v>
      </c>
      <c r="AH221" s="5">
        <v>9.0109999999999992</v>
      </c>
      <c r="AI221" s="5">
        <v>0</v>
      </c>
      <c r="AJ221" s="5">
        <v>1</v>
      </c>
      <c r="AK221" s="5">
        <v>12.981</v>
      </c>
      <c r="AL221" s="5">
        <v>4.8230000000000004</v>
      </c>
      <c r="AM221" s="5">
        <v>0.318</v>
      </c>
      <c r="AN221" s="5">
        <v>15.318</v>
      </c>
      <c r="AO221" s="5">
        <v>0.18</v>
      </c>
      <c r="AP221" s="5">
        <v>1</v>
      </c>
      <c r="AQ221" s="5">
        <v>0.72399999999999998</v>
      </c>
      <c r="AR221" s="5">
        <v>0.13200000000000001</v>
      </c>
      <c r="AS221" s="5">
        <v>0.6</v>
      </c>
      <c r="AT221" s="5">
        <v>1.4430000000000001</v>
      </c>
      <c r="AU221" s="5">
        <v>0.09</v>
      </c>
      <c r="AV221" s="5">
        <v>1</v>
      </c>
      <c r="AW221" s="5">
        <v>0.59499999999999997</v>
      </c>
      <c r="AX221" s="5">
        <v>0.109</v>
      </c>
      <c r="AY221" s="5">
        <v>0.48599999999999999</v>
      </c>
      <c r="AZ221" s="5">
        <v>1.179</v>
      </c>
      <c r="BA221" s="5">
        <v>0.09</v>
      </c>
      <c r="BB221" s="5">
        <v>1</v>
      </c>
      <c r="BC221" s="5">
        <v>0.51300000000000001</v>
      </c>
      <c r="BD221" s="5">
        <v>0.13200000000000001</v>
      </c>
      <c r="BE221" s="5">
        <v>-1.2999999999999999E-2</v>
      </c>
      <c r="BF221" s="5">
        <v>0.5</v>
      </c>
      <c r="BG221" s="5">
        <v>0</v>
      </c>
      <c r="BH221" s="5">
        <v>1</v>
      </c>
      <c r="BI221" s="5">
        <v>0.59099999999999997</v>
      </c>
      <c r="BJ221" s="5">
        <v>0.13200000000000001</v>
      </c>
      <c r="BK221" s="5">
        <v>0.53600000000000003</v>
      </c>
      <c r="BL221" s="5">
        <v>1.2290000000000001</v>
      </c>
      <c r="BM221" s="5">
        <v>0.09</v>
      </c>
      <c r="BN221" s="5">
        <v>1</v>
      </c>
      <c r="BO221" s="5">
        <v>0</v>
      </c>
      <c r="BP221" s="5">
        <v>2.8000000000000001E-2</v>
      </c>
      <c r="BQ221" s="5">
        <v>0.14000000000000001</v>
      </c>
      <c r="BR221" s="5">
        <v>0</v>
      </c>
      <c r="BS221" s="5">
        <v>1</v>
      </c>
      <c r="BT221" s="5">
        <v>0</v>
      </c>
      <c r="BU221" s="5">
        <v>-4.8000000000000001E-2</v>
      </c>
      <c r="BV221" s="5">
        <v>0.13100000000000001</v>
      </c>
      <c r="BW221" s="5">
        <v>0.18</v>
      </c>
      <c r="BX221" s="5">
        <v>0.83299999999999996</v>
      </c>
      <c r="BY221" s="5">
        <v>13.646000000000001</v>
      </c>
      <c r="BZ221" s="5">
        <v>0</v>
      </c>
      <c r="CA221" s="5">
        <v>13.646000000000001</v>
      </c>
      <c r="CB221" s="5">
        <v>0</v>
      </c>
      <c r="CC221" s="5">
        <v>82.587999999999994</v>
      </c>
      <c r="CD221" s="5">
        <v>7.95</v>
      </c>
      <c r="CE221" s="5">
        <v>29.654</v>
      </c>
      <c r="CF221" s="5">
        <v>132.44499999999999</v>
      </c>
      <c r="CG221" s="5">
        <v>0.18</v>
      </c>
      <c r="CH221" s="5">
        <v>1</v>
      </c>
      <c r="CI221" s="5">
        <v>0</v>
      </c>
      <c r="CJ221" s="5">
        <v>0</v>
      </c>
      <c r="CK221" s="5">
        <v>0</v>
      </c>
      <c r="CL221" s="5">
        <v>0</v>
      </c>
      <c r="CM221" s="5">
        <v>0</v>
      </c>
      <c r="CN221" s="5">
        <v>0</v>
      </c>
      <c r="CO221" s="5">
        <v>0</v>
      </c>
      <c r="CP221" s="5">
        <v>0</v>
      </c>
      <c r="CQ221" s="5">
        <v>1.387</v>
      </c>
      <c r="CR221" s="5">
        <v>0</v>
      </c>
      <c r="CS221" s="5">
        <v>7.6870000000000003</v>
      </c>
      <c r="CT221" s="5">
        <v>4.2510000000000003</v>
      </c>
      <c r="CU221" s="5">
        <v>10.167999999999999</v>
      </c>
    </row>
    <row r="222" spans="1:99" x14ac:dyDescent="0.25">
      <c r="A222" s="5" t="s">
        <v>2528</v>
      </c>
      <c r="B222" s="5" t="s">
        <v>1373</v>
      </c>
      <c r="C222" s="5" t="s">
        <v>1373</v>
      </c>
      <c r="D222" s="5" t="s">
        <v>1374</v>
      </c>
      <c r="E222" s="5">
        <v>2021</v>
      </c>
      <c r="F222" s="5">
        <v>0.25</v>
      </c>
      <c r="G222" s="5">
        <v>3.4510000000000001</v>
      </c>
      <c r="H222" s="5">
        <v>0.81499999999999995</v>
      </c>
      <c r="I222" s="5">
        <v>2.9660000000000002</v>
      </c>
      <c r="J222" s="5">
        <v>6.4169999999999998</v>
      </c>
      <c r="K222" s="5">
        <v>0</v>
      </c>
      <c r="L222" s="5">
        <v>1</v>
      </c>
      <c r="M222" s="5">
        <v>5.0679999999999996</v>
      </c>
      <c r="N222" s="5">
        <v>2.4460000000000002</v>
      </c>
      <c r="O222" s="5">
        <v>7.8559999999999999</v>
      </c>
      <c r="P222" s="5">
        <v>12.923</v>
      </c>
      <c r="Q222" s="5">
        <v>0</v>
      </c>
      <c r="R222" s="5">
        <v>1</v>
      </c>
      <c r="S222" s="5">
        <v>7.5279999999999996</v>
      </c>
      <c r="T222" s="5">
        <v>4.8929999999999998</v>
      </c>
      <c r="U222" s="5">
        <v>2.36</v>
      </c>
      <c r="V222" s="5">
        <v>12.36</v>
      </c>
      <c r="W222" s="5">
        <v>0.25</v>
      </c>
      <c r="X222" s="5">
        <v>1</v>
      </c>
      <c r="Y222" s="5">
        <v>19.611000000000001</v>
      </c>
      <c r="Z222" s="5">
        <v>2.1659999999999999</v>
      </c>
      <c r="AA222" s="5">
        <v>0.156</v>
      </c>
      <c r="AB222" s="5">
        <v>19.768000000000001</v>
      </c>
      <c r="AC222" s="5">
        <v>0</v>
      </c>
      <c r="AD222" s="5">
        <v>1</v>
      </c>
      <c r="AE222" s="5">
        <v>19.568000000000001</v>
      </c>
      <c r="AF222" s="5">
        <v>3.851</v>
      </c>
      <c r="AG222" s="5">
        <v>0.2</v>
      </c>
      <c r="AH222" s="5">
        <v>19.768000000000001</v>
      </c>
      <c r="AI222" s="5">
        <v>0</v>
      </c>
      <c r="AJ222" s="5">
        <v>1</v>
      </c>
      <c r="AK222" s="5">
        <v>24.725000000000001</v>
      </c>
      <c r="AL222" s="5">
        <v>12.135</v>
      </c>
      <c r="AM222" s="5">
        <v>3.419</v>
      </c>
      <c r="AN222" s="5">
        <v>35.18</v>
      </c>
      <c r="AO222" s="5">
        <v>0.25</v>
      </c>
      <c r="AP222" s="5">
        <v>1</v>
      </c>
      <c r="AQ222" s="5">
        <v>0.61899999999999999</v>
      </c>
      <c r="AR222" s="5">
        <v>0.114</v>
      </c>
      <c r="AS222" s="5">
        <v>0.96199999999999997</v>
      </c>
      <c r="AT222" s="5">
        <v>1.9770000000000001</v>
      </c>
      <c r="AU222" s="5">
        <v>0.25</v>
      </c>
      <c r="AV222" s="5">
        <v>1</v>
      </c>
      <c r="AW222" s="5">
        <v>0.59899999999999998</v>
      </c>
      <c r="AX222" s="5">
        <v>0.114</v>
      </c>
      <c r="AY222" s="5">
        <v>0.745</v>
      </c>
      <c r="AZ222" s="5">
        <v>1.681</v>
      </c>
      <c r="BA222" s="5">
        <v>0.25</v>
      </c>
      <c r="BB222" s="5">
        <v>1</v>
      </c>
      <c r="BC222" s="5">
        <v>0.439</v>
      </c>
      <c r="BD222" s="5">
        <v>0.114</v>
      </c>
      <c r="BE222" s="5">
        <v>0.25800000000000001</v>
      </c>
      <c r="BF222" s="5">
        <v>0.872</v>
      </c>
      <c r="BG222" s="5">
        <v>0.25</v>
      </c>
      <c r="BH222" s="5">
        <v>1</v>
      </c>
      <c r="BI222" s="5">
        <v>0.505</v>
      </c>
      <c r="BJ222" s="5">
        <v>0.114</v>
      </c>
      <c r="BK222" s="5">
        <v>0.85599999999999998</v>
      </c>
      <c r="BL222" s="5">
        <v>1.7010000000000001</v>
      </c>
      <c r="BM222" s="5">
        <v>0.25</v>
      </c>
      <c r="BN222" s="5">
        <v>1</v>
      </c>
      <c r="BO222" s="5">
        <v>0</v>
      </c>
      <c r="BP222" s="5">
        <v>5.0000000000000001E-3</v>
      </c>
      <c r="BQ222" s="5">
        <v>0.113</v>
      </c>
      <c r="BR222" s="5">
        <v>0</v>
      </c>
      <c r="BS222" s="5">
        <v>1</v>
      </c>
      <c r="BT222" s="5">
        <v>0</v>
      </c>
      <c r="BU222" s="5">
        <v>0.151</v>
      </c>
      <c r="BV222" s="5">
        <v>0.375</v>
      </c>
      <c r="BW222" s="5">
        <v>0.25</v>
      </c>
      <c r="BX222" s="5">
        <v>1</v>
      </c>
      <c r="BY222" s="5">
        <v>11.787000000000001</v>
      </c>
      <c r="BZ222" s="5">
        <v>0</v>
      </c>
      <c r="CA222" s="5">
        <v>11.787000000000001</v>
      </c>
      <c r="CB222" s="5">
        <v>0</v>
      </c>
      <c r="CC222" s="5">
        <v>78.125</v>
      </c>
      <c r="CD222" s="5">
        <v>7.95</v>
      </c>
      <c r="CE222" s="5">
        <v>148.839</v>
      </c>
      <c r="CF222" s="5">
        <v>283.70499999999998</v>
      </c>
      <c r="CG222" s="5">
        <v>0.25</v>
      </c>
      <c r="CH222" s="5">
        <v>1</v>
      </c>
      <c r="CI222" s="5">
        <v>0</v>
      </c>
      <c r="CJ222" s="5">
        <v>0</v>
      </c>
      <c r="CK222" s="5">
        <v>0</v>
      </c>
      <c r="CL222" s="5">
        <v>0</v>
      </c>
      <c r="CM222" s="5">
        <v>0</v>
      </c>
      <c r="CN222" s="5">
        <v>0.13800000000000001</v>
      </c>
      <c r="CO222" s="5">
        <v>6.5000000000000002E-2</v>
      </c>
      <c r="CP222" s="5">
        <v>0.57299999999999995</v>
      </c>
      <c r="CQ222" s="5">
        <v>1.198</v>
      </c>
      <c r="CR222" s="5">
        <v>0</v>
      </c>
      <c r="CS222" s="5">
        <v>2.4980000000000002</v>
      </c>
      <c r="CT222" s="5">
        <v>4.5670000000000002</v>
      </c>
      <c r="CU222" s="5">
        <v>14.129</v>
      </c>
    </row>
    <row r="223" spans="1:99" x14ac:dyDescent="0.25">
      <c r="A223" s="5" t="s">
        <v>2529</v>
      </c>
      <c r="B223" s="5" t="s">
        <v>1373</v>
      </c>
      <c r="C223" s="5" t="s">
        <v>1373</v>
      </c>
      <c r="D223" s="5" t="s">
        <v>1374</v>
      </c>
      <c r="E223" s="5">
        <v>2022</v>
      </c>
      <c r="F223" s="5">
        <v>0.25</v>
      </c>
      <c r="G223" s="5">
        <v>12.904</v>
      </c>
      <c r="H223" s="5">
        <v>1.2350000000000001</v>
      </c>
      <c r="I223" s="5">
        <v>9.9890000000000008</v>
      </c>
      <c r="J223" s="5">
        <v>22.893000000000001</v>
      </c>
      <c r="K223" s="5">
        <v>0</v>
      </c>
      <c r="L223" s="5">
        <v>1</v>
      </c>
      <c r="M223" s="5">
        <v>9.7829999999999995</v>
      </c>
      <c r="N223" s="5">
        <v>3.7040000000000002</v>
      </c>
      <c r="O223" s="5">
        <v>13.237</v>
      </c>
      <c r="P223" s="5">
        <v>23.02</v>
      </c>
      <c r="Q223" s="5">
        <v>0</v>
      </c>
      <c r="R223" s="5">
        <v>1</v>
      </c>
      <c r="S223" s="5">
        <v>19.077999999999999</v>
      </c>
      <c r="T223" s="5">
        <v>7.4080000000000004</v>
      </c>
      <c r="U223" s="5">
        <v>3.1440000000000001</v>
      </c>
      <c r="V223" s="5">
        <v>27.273</v>
      </c>
      <c r="W223" s="5">
        <v>0.25</v>
      </c>
      <c r="X223" s="5">
        <v>1</v>
      </c>
      <c r="Y223" s="5">
        <v>33.633000000000003</v>
      </c>
      <c r="Z223" s="5">
        <v>3.528</v>
      </c>
      <c r="AA223" s="5">
        <v>6.8739999999999997</v>
      </c>
      <c r="AB223" s="5">
        <v>40.506999999999998</v>
      </c>
      <c r="AC223" s="5">
        <v>0</v>
      </c>
      <c r="AD223" s="5">
        <v>1</v>
      </c>
      <c r="AE223" s="5">
        <v>33.68</v>
      </c>
      <c r="AF223" s="5">
        <v>6.2439999999999998</v>
      </c>
      <c r="AG223" s="5">
        <v>6.8259999999999996</v>
      </c>
      <c r="AH223" s="5">
        <v>40.506999999999998</v>
      </c>
      <c r="AI223" s="5">
        <v>0</v>
      </c>
      <c r="AJ223" s="5">
        <v>1</v>
      </c>
      <c r="AK223" s="5">
        <v>39.386000000000003</v>
      </c>
      <c r="AL223" s="5">
        <v>18.808</v>
      </c>
      <c r="AM223" s="5">
        <v>2.6509999999999998</v>
      </c>
      <c r="AN223" s="5">
        <v>52.545999999999999</v>
      </c>
      <c r="AO223" s="5">
        <v>0.25</v>
      </c>
      <c r="AP223" s="5">
        <v>1</v>
      </c>
      <c r="AQ223" s="5">
        <v>0.86099999999999999</v>
      </c>
      <c r="AR223" s="5">
        <v>0.123</v>
      </c>
      <c r="AS223" s="5">
        <v>0.89800000000000002</v>
      </c>
      <c r="AT223" s="5">
        <v>2.1989999999999998</v>
      </c>
      <c r="AU223" s="5">
        <v>0.25</v>
      </c>
      <c r="AV223" s="5">
        <v>1</v>
      </c>
      <c r="AW223" s="5">
        <v>0.98599999999999999</v>
      </c>
      <c r="AX223" s="5">
        <v>0.123</v>
      </c>
      <c r="AY223" s="5">
        <v>0.66800000000000004</v>
      </c>
      <c r="AZ223" s="5">
        <v>2.0680000000000001</v>
      </c>
      <c r="BA223" s="5">
        <v>0.25</v>
      </c>
      <c r="BB223" s="5">
        <v>1</v>
      </c>
      <c r="BC223" s="5">
        <v>0.59799999999999998</v>
      </c>
      <c r="BD223" s="5">
        <v>0.123</v>
      </c>
      <c r="BE223" s="5">
        <v>0.28199999999999997</v>
      </c>
      <c r="BF223" s="5">
        <v>1.08</v>
      </c>
      <c r="BG223" s="5">
        <v>0.25</v>
      </c>
      <c r="BH223" s="5">
        <v>1</v>
      </c>
      <c r="BI223" s="5">
        <v>0.61199999999999999</v>
      </c>
      <c r="BJ223" s="5">
        <v>0.123</v>
      </c>
      <c r="BK223" s="5">
        <v>1.129</v>
      </c>
      <c r="BL223" s="5">
        <v>2.177</v>
      </c>
      <c r="BM223" s="5">
        <v>0.25</v>
      </c>
      <c r="BN223" s="5">
        <v>1</v>
      </c>
      <c r="BO223" s="5">
        <v>0</v>
      </c>
      <c r="BP223" s="5">
        <v>1E-3</v>
      </c>
      <c r="BQ223" s="5">
        <v>0.19400000000000001</v>
      </c>
      <c r="BR223" s="5">
        <v>0</v>
      </c>
      <c r="BS223" s="5">
        <v>1</v>
      </c>
      <c r="BT223" s="5">
        <v>0</v>
      </c>
      <c r="BU223" s="5">
        <v>0.123</v>
      </c>
      <c r="BV223" s="5">
        <v>0.54900000000000004</v>
      </c>
      <c r="BW223" s="5">
        <v>0.25</v>
      </c>
      <c r="BX223" s="5">
        <v>1</v>
      </c>
      <c r="BY223" s="5">
        <v>12.728999999999999</v>
      </c>
      <c r="BZ223" s="5">
        <v>0</v>
      </c>
      <c r="CA223" s="5">
        <v>12.728999999999999</v>
      </c>
      <c r="CB223" s="5">
        <v>0</v>
      </c>
      <c r="CC223" s="5">
        <v>97.9</v>
      </c>
      <c r="CD223" s="5">
        <v>7.95</v>
      </c>
      <c r="CE223" s="5">
        <v>207.77699999999999</v>
      </c>
      <c r="CF223" s="5">
        <v>382.096</v>
      </c>
      <c r="CG223" s="5">
        <v>0.25</v>
      </c>
      <c r="CH223" s="5">
        <v>1</v>
      </c>
      <c r="CI223" s="5">
        <v>0</v>
      </c>
      <c r="CJ223" s="5">
        <v>0</v>
      </c>
      <c r="CK223" s="5">
        <v>0</v>
      </c>
      <c r="CL223" s="5">
        <v>0</v>
      </c>
      <c r="CM223" s="5">
        <v>0</v>
      </c>
      <c r="CN223" s="5">
        <v>0.14899999999999999</v>
      </c>
      <c r="CO223" s="5">
        <v>6.9000000000000006E-2</v>
      </c>
      <c r="CP223" s="5">
        <v>0</v>
      </c>
      <c r="CQ223" s="5">
        <v>1.294</v>
      </c>
      <c r="CR223" s="5">
        <v>0</v>
      </c>
      <c r="CS223" s="5">
        <v>2.698</v>
      </c>
      <c r="CT223" s="5">
        <v>11.669</v>
      </c>
      <c r="CU223" s="5">
        <v>28.059000000000001</v>
      </c>
    </row>
    <row r="224" spans="1:99" x14ac:dyDescent="0.25">
      <c r="A224" s="5" t="s">
        <v>2530</v>
      </c>
      <c r="B224" s="5" t="s">
        <v>1373</v>
      </c>
      <c r="C224" s="5" t="s">
        <v>1373</v>
      </c>
      <c r="D224" s="5" t="s">
        <v>1374</v>
      </c>
      <c r="E224" s="5">
        <v>2023</v>
      </c>
      <c r="F224" s="5">
        <v>0.25</v>
      </c>
      <c r="G224" s="5">
        <v>6.9009999999999998</v>
      </c>
      <c r="H224" s="5">
        <v>1.286</v>
      </c>
      <c r="I224" s="5">
        <v>11.192</v>
      </c>
      <c r="J224" s="5">
        <v>18.091999999999999</v>
      </c>
      <c r="K224" s="5">
        <v>0</v>
      </c>
      <c r="L224" s="5">
        <v>1</v>
      </c>
      <c r="M224" s="5">
        <v>7.8860000000000001</v>
      </c>
      <c r="N224" s="5">
        <v>3.8570000000000002</v>
      </c>
      <c r="O224" s="5">
        <v>14.221</v>
      </c>
      <c r="P224" s="5">
        <v>22.106999999999999</v>
      </c>
      <c r="Q224" s="5">
        <v>0</v>
      </c>
      <c r="R224" s="5">
        <v>1</v>
      </c>
      <c r="S224" s="5">
        <v>13.329000000000001</v>
      </c>
      <c r="T224" s="5">
        <v>7.7140000000000004</v>
      </c>
      <c r="U224" s="5">
        <v>3.278</v>
      </c>
      <c r="V224" s="5">
        <v>20.2</v>
      </c>
      <c r="W224" s="5">
        <v>0.25</v>
      </c>
      <c r="X224" s="5">
        <v>1</v>
      </c>
      <c r="Y224" s="5">
        <v>14.885999999999999</v>
      </c>
      <c r="Z224" s="5">
        <v>1.667</v>
      </c>
      <c r="AA224" s="5">
        <v>9.5210000000000008</v>
      </c>
      <c r="AB224" s="5">
        <v>24.405999999999999</v>
      </c>
      <c r="AC224" s="5">
        <v>0</v>
      </c>
      <c r="AD224" s="5">
        <v>1</v>
      </c>
      <c r="AE224" s="5">
        <v>14.984</v>
      </c>
      <c r="AF224" s="5">
        <v>2.984</v>
      </c>
      <c r="AG224" s="5">
        <v>9.4220000000000006</v>
      </c>
      <c r="AH224" s="5">
        <v>24.405999999999999</v>
      </c>
      <c r="AI224" s="5">
        <v>0</v>
      </c>
      <c r="AJ224" s="5">
        <v>1</v>
      </c>
      <c r="AK224" s="5">
        <v>20.995999999999999</v>
      </c>
      <c r="AL224" s="5">
        <v>10.401</v>
      </c>
      <c r="AM224" s="5">
        <v>13.552</v>
      </c>
      <c r="AN224" s="5">
        <v>43.183999999999997</v>
      </c>
      <c r="AO224" s="5">
        <v>0.25</v>
      </c>
      <c r="AP224" s="5">
        <v>1</v>
      </c>
      <c r="AQ224" s="5">
        <v>0.76</v>
      </c>
      <c r="AR224" s="5">
        <v>0.129</v>
      </c>
      <c r="AS224" s="5">
        <v>0.94799999999999995</v>
      </c>
      <c r="AT224" s="5">
        <v>2.1349999999999998</v>
      </c>
      <c r="AU224" s="5">
        <v>0.25</v>
      </c>
      <c r="AV224" s="5">
        <v>1</v>
      </c>
      <c r="AW224" s="5">
        <v>0.81100000000000005</v>
      </c>
      <c r="AX224" s="5">
        <v>0.129</v>
      </c>
      <c r="AY224" s="5">
        <v>0.69299999999999995</v>
      </c>
      <c r="AZ224" s="5">
        <v>1.88</v>
      </c>
      <c r="BA224" s="5">
        <v>0.25</v>
      </c>
      <c r="BB224" s="5">
        <v>1</v>
      </c>
      <c r="BC224" s="5">
        <v>0.53500000000000003</v>
      </c>
      <c r="BD224" s="5">
        <v>0.129</v>
      </c>
      <c r="BE224" s="5">
        <v>0.28699999999999998</v>
      </c>
      <c r="BF224" s="5">
        <v>1</v>
      </c>
      <c r="BG224" s="5">
        <v>0.25</v>
      </c>
      <c r="BH224" s="5">
        <v>1</v>
      </c>
      <c r="BI224" s="5">
        <v>0.57899999999999996</v>
      </c>
      <c r="BJ224" s="5">
        <v>0.129</v>
      </c>
      <c r="BK224" s="5">
        <v>1.022</v>
      </c>
      <c r="BL224" s="5">
        <v>2.0019999999999998</v>
      </c>
      <c r="BM224" s="5">
        <v>0.25</v>
      </c>
      <c r="BN224" s="5">
        <v>1</v>
      </c>
      <c r="BO224" s="5">
        <v>0</v>
      </c>
      <c r="BP224" s="5">
        <v>1E-3</v>
      </c>
      <c r="BQ224" s="5">
        <v>0.13</v>
      </c>
      <c r="BR224" s="5">
        <v>0</v>
      </c>
      <c r="BS224" s="5">
        <v>1</v>
      </c>
      <c r="BT224" s="5">
        <v>0</v>
      </c>
      <c r="BU224" s="5">
        <v>5.8000000000000003E-2</v>
      </c>
      <c r="BV224" s="5">
        <v>0.39800000000000002</v>
      </c>
      <c r="BW224" s="5">
        <v>0.25</v>
      </c>
      <c r="BX224" s="5">
        <v>1</v>
      </c>
      <c r="BY224" s="5">
        <v>13.254</v>
      </c>
      <c r="BZ224" s="5">
        <v>0</v>
      </c>
      <c r="CA224" s="5">
        <v>13.254</v>
      </c>
      <c r="CB224" s="5">
        <v>0</v>
      </c>
      <c r="CC224" s="5">
        <v>83.248000000000005</v>
      </c>
      <c r="CD224" s="5">
        <v>7.95</v>
      </c>
      <c r="CE224" s="5">
        <v>206.15100000000001</v>
      </c>
      <c r="CF224" s="5">
        <v>361.74900000000002</v>
      </c>
      <c r="CG224" s="5">
        <v>0.25</v>
      </c>
      <c r="CH224" s="5">
        <v>1</v>
      </c>
      <c r="CI224" s="5">
        <v>0</v>
      </c>
      <c r="CJ224" s="5">
        <v>0</v>
      </c>
      <c r="CK224" s="5">
        <v>0</v>
      </c>
      <c r="CL224" s="5">
        <v>0</v>
      </c>
      <c r="CM224" s="5">
        <v>0</v>
      </c>
      <c r="CN224" s="5">
        <v>0.14899999999999999</v>
      </c>
      <c r="CO224" s="5">
        <v>6.6000000000000003E-2</v>
      </c>
      <c r="CP224" s="5">
        <v>0</v>
      </c>
      <c r="CQ224" s="5">
        <v>1.3480000000000001</v>
      </c>
      <c r="CR224" s="5">
        <v>0</v>
      </c>
      <c r="CS224" s="5">
        <v>2.8090000000000002</v>
      </c>
      <c r="CT224" s="5">
        <v>5.6150000000000002</v>
      </c>
      <c r="CU224" s="5">
        <v>9.2609999999999992</v>
      </c>
    </row>
    <row r="225" spans="1:99" x14ac:dyDescent="0.25">
      <c r="A225" s="5" t="s">
        <v>2531</v>
      </c>
      <c r="B225" s="5" t="s">
        <v>1373</v>
      </c>
      <c r="C225" s="5" t="s">
        <v>1373</v>
      </c>
      <c r="D225" s="5" t="s">
        <v>1374</v>
      </c>
      <c r="E225" s="5">
        <v>2024</v>
      </c>
      <c r="F225" s="5">
        <v>0.25</v>
      </c>
      <c r="G225" s="5">
        <v>5.7169999999999996</v>
      </c>
      <c r="H225" s="5">
        <v>1.3240000000000001</v>
      </c>
      <c r="I225" s="5">
        <v>8.0449999999999999</v>
      </c>
      <c r="J225" s="5">
        <v>13.763</v>
      </c>
      <c r="K225" s="5">
        <v>0</v>
      </c>
      <c r="L225" s="5">
        <v>1</v>
      </c>
      <c r="M225" s="5">
        <v>7.1239999999999997</v>
      </c>
      <c r="N225" s="5">
        <v>3.9710000000000001</v>
      </c>
      <c r="O225" s="5">
        <v>12.724</v>
      </c>
      <c r="P225" s="5">
        <v>19.847999999999999</v>
      </c>
      <c r="Q225" s="5">
        <v>0</v>
      </c>
      <c r="R225" s="5">
        <v>1</v>
      </c>
      <c r="S225" s="5">
        <v>12.335000000000001</v>
      </c>
      <c r="T225" s="5">
        <v>7.9420000000000002</v>
      </c>
      <c r="U225" s="5">
        <v>3.61</v>
      </c>
      <c r="V225" s="5">
        <v>19.274999999999999</v>
      </c>
      <c r="W225" s="5">
        <v>0.25</v>
      </c>
      <c r="X225" s="5">
        <v>1</v>
      </c>
      <c r="Y225" s="5">
        <v>14.532999999999999</v>
      </c>
      <c r="Z225" s="5">
        <v>1.835</v>
      </c>
      <c r="AA225" s="5">
        <v>6.4950000000000001</v>
      </c>
      <c r="AB225" s="5">
        <v>21.029</v>
      </c>
      <c r="AC225" s="5">
        <v>0</v>
      </c>
      <c r="AD225" s="5">
        <v>1</v>
      </c>
      <c r="AE225" s="5">
        <v>14.532999999999999</v>
      </c>
      <c r="AF225" s="5">
        <v>3.1840000000000002</v>
      </c>
      <c r="AG225" s="5">
        <v>6.4950000000000001</v>
      </c>
      <c r="AH225" s="5">
        <v>21.029</v>
      </c>
      <c r="AI225" s="5">
        <v>0</v>
      </c>
      <c r="AJ225" s="5">
        <v>1</v>
      </c>
      <c r="AK225" s="5">
        <v>19.97</v>
      </c>
      <c r="AL225" s="5">
        <v>10.157</v>
      </c>
      <c r="AM225" s="5">
        <v>10.534000000000001</v>
      </c>
      <c r="AN225" s="5">
        <v>38.130000000000003</v>
      </c>
      <c r="AO225" s="5">
        <v>0.25</v>
      </c>
      <c r="AP225" s="5">
        <v>1</v>
      </c>
      <c r="AQ225" s="5">
        <v>0.72399999999999998</v>
      </c>
      <c r="AR225" s="5">
        <v>0.13200000000000001</v>
      </c>
      <c r="AS225" s="5">
        <v>1.0049999999999999</v>
      </c>
      <c r="AT225" s="5">
        <v>2.1619999999999999</v>
      </c>
      <c r="AU225" s="5">
        <v>0.25</v>
      </c>
      <c r="AV225" s="5">
        <v>1</v>
      </c>
      <c r="AW225" s="5">
        <v>0.75</v>
      </c>
      <c r="AX225" s="5">
        <v>0.13200000000000001</v>
      </c>
      <c r="AY225" s="5">
        <v>0.72499999999999998</v>
      </c>
      <c r="AZ225" s="5">
        <v>1.8440000000000001</v>
      </c>
      <c r="BA225" s="5">
        <v>0.25</v>
      </c>
      <c r="BB225" s="5">
        <v>1</v>
      </c>
      <c r="BC225" s="5">
        <v>0.51300000000000001</v>
      </c>
      <c r="BD225" s="5">
        <v>0.13200000000000001</v>
      </c>
      <c r="BE225" s="5">
        <v>0.29599999999999999</v>
      </c>
      <c r="BF225" s="5">
        <v>0.97799999999999998</v>
      </c>
      <c r="BG225" s="5">
        <v>0.25</v>
      </c>
      <c r="BH225" s="5">
        <v>1</v>
      </c>
      <c r="BI225" s="5">
        <v>0.59099999999999997</v>
      </c>
      <c r="BJ225" s="5">
        <v>0.13200000000000001</v>
      </c>
      <c r="BK225" s="5">
        <v>0.94299999999999995</v>
      </c>
      <c r="BL225" s="5">
        <v>1.917</v>
      </c>
      <c r="BM225" s="5">
        <v>0.25</v>
      </c>
      <c r="BN225" s="5">
        <v>1</v>
      </c>
      <c r="BO225" s="5">
        <v>0</v>
      </c>
      <c r="BP225" s="5">
        <v>2E-3</v>
      </c>
      <c r="BQ225" s="5">
        <v>0.122</v>
      </c>
      <c r="BR225" s="5">
        <v>0</v>
      </c>
      <c r="BS225" s="5">
        <v>1</v>
      </c>
      <c r="BT225" s="5">
        <v>0</v>
      </c>
      <c r="BU225" s="5">
        <v>0.11700000000000001</v>
      </c>
      <c r="BV225" s="5">
        <v>0.40400000000000003</v>
      </c>
      <c r="BW225" s="5">
        <v>0.25</v>
      </c>
      <c r="BX225" s="5">
        <v>1</v>
      </c>
      <c r="BY225" s="5">
        <v>13.646000000000001</v>
      </c>
      <c r="BZ225" s="5">
        <v>0</v>
      </c>
      <c r="CA225" s="5">
        <v>13.646000000000001</v>
      </c>
      <c r="CB225" s="5">
        <v>0</v>
      </c>
      <c r="CC225" s="5">
        <v>82.587999999999994</v>
      </c>
      <c r="CD225" s="5">
        <v>7.95</v>
      </c>
      <c r="CE225" s="5">
        <v>192.97499999999999</v>
      </c>
      <c r="CF225" s="5">
        <v>344.45400000000001</v>
      </c>
      <c r="CG225" s="5">
        <v>0.25</v>
      </c>
      <c r="CH225" s="5">
        <v>1</v>
      </c>
      <c r="CI225" s="5">
        <v>0</v>
      </c>
      <c r="CJ225" s="5">
        <v>0</v>
      </c>
      <c r="CK225" s="5">
        <v>0</v>
      </c>
      <c r="CL225" s="5">
        <v>0</v>
      </c>
      <c r="CM225" s="5">
        <v>0</v>
      </c>
      <c r="CN225" s="5">
        <v>0.36299999999999999</v>
      </c>
      <c r="CO225" s="5">
        <v>6.9000000000000006E-2</v>
      </c>
      <c r="CP225" s="5">
        <v>0</v>
      </c>
      <c r="CQ225" s="5">
        <v>1.387</v>
      </c>
      <c r="CR225" s="5">
        <v>0</v>
      </c>
      <c r="CS225" s="5">
        <v>2.8919999999999999</v>
      </c>
      <c r="CT225" s="5">
        <v>4.3940000000000001</v>
      </c>
      <c r="CU225" s="5">
        <v>7.5979999999999999</v>
      </c>
    </row>
    <row r="226" spans="1:99" x14ac:dyDescent="0.25">
      <c r="A226" s="5" t="s">
        <v>2532</v>
      </c>
      <c r="B226" s="5" t="s">
        <v>1367</v>
      </c>
      <c r="C226" s="5" t="s">
        <v>1367</v>
      </c>
      <c r="D226" s="5" t="s">
        <v>1368</v>
      </c>
      <c r="E226" s="5">
        <v>2021</v>
      </c>
      <c r="F226" s="5">
        <v>0.1</v>
      </c>
      <c r="G226" s="5">
        <v>5.8970000000000002</v>
      </c>
      <c r="H226" s="5">
        <v>1.143</v>
      </c>
      <c r="I226" s="5">
        <v>0</v>
      </c>
      <c r="J226" s="5">
        <v>5.8970000000000002</v>
      </c>
      <c r="K226" s="5">
        <v>0</v>
      </c>
      <c r="L226" s="5">
        <v>1</v>
      </c>
      <c r="M226" s="5">
        <v>7.9640000000000004</v>
      </c>
      <c r="N226" s="5">
        <v>3.43</v>
      </c>
      <c r="O226" s="5">
        <v>0</v>
      </c>
      <c r="P226" s="5">
        <v>7.9640000000000004</v>
      </c>
      <c r="Q226" s="5">
        <v>0</v>
      </c>
      <c r="R226" s="5">
        <v>1</v>
      </c>
      <c r="S226" s="5">
        <v>11.613</v>
      </c>
      <c r="T226" s="5">
        <v>6.86</v>
      </c>
      <c r="U226" s="5">
        <v>0</v>
      </c>
      <c r="V226" s="5">
        <v>12.775</v>
      </c>
      <c r="W226" s="5">
        <v>0.1</v>
      </c>
      <c r="X226" s="5">
        <v>1</v>
      </c>
      <c r="Y226" s="5">
        <v>5.1150000000000002</v>
      </c>
      <c r="Z226" s="5">
        <v>0.83399999999999996</v>
      </c>
      <c r="AA226" s="5">
        <v>0</v>
      </c>
      <c r="AB226" s="5">
        <v>5.1150000000000002</v>
      </c>
      <c r="AC226" s="5">
        <v>0</v>
      </c>
      <c r="AD226" s="5">
        <v>1</v>
      </c>
      <c r="AE226" s="5">
        <v>6.258</v>
      </c>
      <c r="AF226" s="5">
        <v>1.7150000000000001</v>
      </c>
      <c r="AG226" s="5">
        <v>0</v>
      </c>
      <c r="AH226" s="5">
        <v>6.258</v>
      </c>
      <c r="AI226" s="5">
        <v>0</v>
      </c>
      <c r="AJ226" s="5">
        <v>1</v>
      </c>
      <c r="AK226" s="5">
        <v>13.118</v>
      </c>
      <c r="AL226" s="5">
        <v>7.6289999999999996</v>
      </c>
      <c r="AM226" s="5">
        <v>0</v>
      </c>
      <c r="AN226" s="5">
        <v>14.43</v>
      </c>
      <c r="AO226" s="5">
        <v>0.1</v>
      </c>
      <c r="AP226" s="5">
        <v>1</v>
      </c>
      <c r="AQ226" s="5">
        <v>0.621</v>
      </c>
      <c r="AR226" s="5">
        <v>0.114</v>
      </c>
      <c r="AS226" s="5">
        <v>1.0660000000000001</v>
      </c>
      <c r="AT226" s="5">
        <v>1.8560000000000001</v>
      </c>
      <c r="AU226" s="5">
        <v>0.1</v>
      </c>
      <c r="AV226" s="5">
        <v>1</v>
      </c>
      <c r="AW226" s="5">
        <v>0.59299999999999997</v>
      </c>
      <c r="AX226" s="5">
        <v>0.114</v>
      </c>
      <c r="AY226" s="5">
        <v>0.38600000000000001</v>
      </c>
      <c r="AZ226" s="5">
        <v>1.077</v>
      </c>
      <c r="BA226" s="5">
        <v>0.1</v>
      </c>
      <c r="BB226" s="5">
        <v>1</v>
      </c>
      <c r="BC226" s="5">
        <v>0.44</v>
      </c>
      <c r="BD226" s="5">
        <v>0.114</v>
      </c>
      <c r="BE226" s="5">
        <v>0</v>
      </c>
      <c r="BF226" s="5">
        <v>0.48399999999999999</v>
      </c>
      <c r="BG226" s="5">
        <v>0.1</v>
      </c>
      <c r="BH226" s="5">
        <v>1</v>
      </c>
      <c r="BI226" s="5">
        <v>0.56000000000000005</v>
      </c>
      <c r="BJ226" s="5">
        <v>0.114</v>
      </c>
      <c r="BK226" s="5">
        <v>0</v>
      </c>
      <c r="BL226" s="5">
        <v>0.61599999999999999</v>
      </c>
      <c r="BM226" s="5">
        <v>0.1</v>
      </c>
      <c r="BN226" s="5">
        <v>1</v>
      </c>
      <c r="BO226" s="5">
        <v>0</v>
      </c>
      <c r="BP226" s="5">
        <v>0</v>
      </c>
      <c r="BQ226" s="5">
        <v>0</v>
      </c>
      <c r="BR226" s="5">
        <v>0</v>
      </c>
      <c r="BS226" s="5">
        <v>1</v>
      </c>
      <c r="BT226" s="5">
        <v>0</v>
      </c>
      <c r="BU226" s="5">
        <v>0</v>
      </c>
      <c r="BV226" s="5">
        <v>0</v>
      </c>
      <c r="BW226" s="5">
        <v>0.1</v>
      </c>
      <c r="BX226" s="5">
        <v>1</v>
      </c>
      <c r="BY226" s="5">
        <v>11.787000000000001</v>
      </c>
      <c r="BZ226" s="5">
        <v>0</v>
      </c>
      <c r="CA226" s="5">
        <v>11.787000000000001</v>
      </c>
      <c r="CB226" s="5">
        <v>0</v>
      </c>
      <c r="CC226" s="5">
        <v>81.694999999999993</v>
      </c>
      <c r="CD226" s="5">
        <v>7.95</v>
      </c>
      <c r="CE226" s="5">
        <v>0</v>
      </c>
      <c r="CF226" s="5">
        <v>89.864999999999995</v>
      </c>
      <c r="CG226" s="5">
        <v>0.1</v>
      </c>
      <c r="CH226" s="5">
        <v>1</v>
      </c>
      <c r="CI226" s="5">
        <v>0</v>
      </c>
      <c r="CJ226" s="5">
        <v>0</v>
      </c>
      <c r="CK226" s="5">
        <v>0</v>
      </c>
      <c r="CL226" s="5">
        <v>0</v>
      </c>
      <c r="CM226" s="5">
        <v>0</v>
      </c>
      <c r="CN226" s="5">
        <v>0</v>
      </c>
      <c r="CO226" s="5">
        <v>0</v>
      </c>
      <c r="CP226" s="5">
        <v>0</v>
      </c>
      <c r="CQ226" s="5">
        <v>1.198</v>
      </c>
      <c r="CR226" s="5">
        <v>0</v>
      </c>
      <c r="CS226" s="5">
        <v>4.7759999999999998</v>
      </c>
      <c r="CT226" s="5">
        <v>4.7530000000000001</v>
      </c>
      <c r="CU226" s="5">
        <v>14.162000000000001</v>
      </c>
    </row>
    <row r="227" spans="1:99" x14ac:dyDescent="0.25">
      <c r="A227" s="5" t="s">
        <v>2533</v>
      </c>
      <c r="B227" s="5" t="s">
        <v>1367</v>
      </c>
      <c r="C227" s="5" t="s">
        <v>1367</v>
      </c>
      <c r="D227" s="5" t="s">
        <v>1368</v>
      </c>
      <c r="E227" s="5">
        <v>2022</v>
      </c>
      <c r="F227" s="5">
        <v>0.1</v>
      </c>
      <c r="G227" s="5">
        <v>11.72</v>
      </c>
      <c r="H227" s="5">
        <v>1.2350000000000001</v>
      </c>
      <c r="I227" s="5">
        <v>0</v>
      </c>
      <c r="J227" s="5">
        <v>11.72</v>
      </c>
      <c r="K227" s="5">
        <v>0</v>
      </c>
      <c r="L227" s="5">
        <v>1</v>
      </c>
      <c r="M227" s="5">
        <v>9.7829999999999995</v>
      </c>
      <c r="N227" s="5">
        <v>3.7040000000000002</v>
      </c>
      <c r="O227" s="5">
        <v>0</v>
      </c>
      <c r="P227" s="5">
        <v>9.7829999999999995</v>
      </c>
      <c r="Q227" s="5">
        <v>0</v>
      </c>
      <c r="R227" s="5">
        <v>1</v>
      </c>
      <c r="S227" s="5">
        <v>17.893000000000001</v>
      </c>
      <c r="T227" s="5">
        <v>7.4080000000000004</v>
      </c>
      <c r="U227" s="5">
        <v>0.13200000000000001</v>
      </c>
      <c r="V227" s="5">
        <v>19.683</v>
      </c>
      <c r="W227" s="5">
        <v>0.1</v>
      </c>
      <c r="X227" s="5">
        <v>1</v>
      </c>
      <c r="Y227" s="5">
        <v>5.91</v>
      </c>
      <c r="Z227" s="5">
        <v>0.96399999999999997</v>
      </c>
      <c r="AA227" s="5">
        <v>0</v>
      </c>
      <c r="AB227" s="5">
        <v>5.91</v>
      </c>
      <c r="AC227" s="5">
        <v>0</v>
      </c>
      <c r="AD227" s="5">
        <v>1</v>
      </c>
      <c r="AE227" s="5">
        <v>7.1449999999999996</v>
      </c>
      <c r="AF227" s="5">
        <v>1.958</v>
      </c>
      <c r="AG227" s="5">
        <v>0</v>
      </c>
      <c r="AH227" s="5">
        <v>7.1449999999999996</v>
      </c>
      <c r="AI227" s="5">
        <v>0</v>
      </c>
      <c r="AJ227" s="5">
        <v>1</v>
      </c>
      <c r="AK227" s="5">
        <v>14.553000000000001</v>
      </c>
      <c r="AL227" s="5">
        <v>8.4629999999999992</v>
      </c>
      <c r="AM227" s="5">
        <v>0.108</v>
      </c>
      <c r="AN227" s="5">
        <v>16.007999999999999</v>
      </c>
      <c r="AO227" s="5">
        <v>0.1</v>
      </c>
      <c r="AP227" s="5">
        <v>1</v>
      </c>
      <c r="AQ227" s="5">
        <v>0.84699999999999998</v>
      </c>
      <c r="AR227" s="5">
        <v>0.123</v>
      </c>
      <c r="AS227" s="5">
        <v>1.1499999999999999</v>
      </c>
      <c r="AT227" s="5">
        <v>2.181</v>
      </c>
      <c r="AU227" s="5">
        <v>0.1</v>
      </c>
      <c r="AV227" s="5">
        <v>1</v>
      </c>
      <c r="AW227" s="5">
        <v>0.94699999999999995</v>
      </c>
      <c r="AX227" s="5">
        <v>0.123</v>
      </c>
      <c r="AY227" s="5">
        <v>0.39900000000000002</v>
      </c>
      <c r="AZ227" s="5">
        <v>1.47</v>
      </c>
      <c r="BA227" s="5">
        <v>0.1</v>
      </c>
      <c r="BB227" s="5">
        <v>1</v>
      </c>
      <c r="BC227" s="5">
        <v>0.58899999999999997</v>
      </c>
      <c r="BD227" s="5">
        <v>0.123</v>
      </c>
      <c r="BE227" s="5">
        <v>4.0000000000000001E-3</v>
      </c>
      <c r="BF227" s="5">
        <v>0.64700000000000002</v>
      </c>
      <c r="BG227" s="5">
        <v>0.1</v>
      </c>
      <c r="BH227" s="5">
        <v>1</v>
      </c>
      <c r="BI227" s="5">
        <v>0.68899999999999995</v>
      </c>
      <c r="BJ227" s="5">
        <v>0.123</v>
      </c>
      <c r="BK227" s="5">
        <v>5.0000000000000001E-3</v>
      </c>
      <c r="BL227" s="5">
        <v>0.75800000000000001</v>
      </c>
      <c r="BM227" s="5">
        <v>0.1</v>
      </c>
      <c r="BN227" s="5">
        <v>1</v>
      </c>
      <c r="BO227" s="5">
        <v>0</v>
      </c>
      <c r="BP227" s="5">
        <v>0</v>
      </c>
      <c r="BQ227" s="5">
        <v>0</v>
      </c>
      <c r="BR227" s="5">
        <v>0</v>
      </c>
      <c r="BS227" s="5">
        <v>1</v>
      </c>
      <c r="BT227" s="5">
        <v>0</v>
      </c>
      <c r="BU227" s="5">
        <v>0</v>
      </c>
      <c r="BV227" s="5">
        <v>0</v>
      </c>
      <c r="BW227" s="5">
        <v>0.1</v>
      </c>
      <c r="BX227" s="5">
        <v>1</v>
      </c>
      <c r="BY227" s="5">
        <v>12.728999999999999</v>
      </c>
      <c r="BZ227" s="5">
        <v>0</v>
      </c>
      <c r="CA227" s="5">
        <v>12.728999999999999</v>
      </c>
      <c r="CB227" s="5">
        <v>0</v>
      </c>
      <c r="CC227" s="5">
        <v>102.477</v>
      </c>
      <c r="CD227" s="5">
        <v>7.95</v>
      </c>
      <c r="CE227" s="5">
        <v>0.75800000000000001</v>
      </c>
      <c r="CF227" s="5">
        <v>112.724</v>
      </c>
      <c r="CG227" s="5">
        <v>0.1</v>
      </c>
      <c r="CH227" s="5">
        <v>1</v>
      </c>
      <c r="CI227" s="5">
        <v>0</v>
      </c>
      <c r="CJ227" s="5">
        <v>0</v>
      </c>
      <c r="CK227" s="5">
        <v>0</v>
      </c>
      <c r="CL227" s="5">
        <v>0</v>
      </c>
      <c r="CM227" s="5">
        <v>0</v>
      </c>
      <c r="CN227" s="5">
        <v>0</v>
      </c>
      <c r="CO227" s="5">
        <v>0</v>
      </c>
      <c r="CP227" s="5">
        <v>0</v>
      </c>
      <c r="CQ227" s="5">
        <v>1.294</v>
      </c>
      <c r="CR227" s="5">
        <v>0</v>
      </c>
      <c r="CS227" s="5">
        <v>5.1580000000000004</v>
      </c>
      <c r="CT227" s="5">
        <v>10.484999999999999</v>
      </c>
      <c r="CU227" s="5">
        <v>30.326000000000001</v>
      </c>
    </row>
    <row r="228" spans="1:99" x14ac:dyDescent="0.25">
      <c r="A228" s="5" t="s">
        <v>2534</v>
      </c>
      <c r="B228" s="5" t="s">
        <v>1367</v>
      </c>
      <c r="C228" s="5" t="s">
        <v>1367</v>
      </c>
      <c r="D228" s="5" t="s">
        <v>1368</v>
      </c>
      <c r="E228" s="5">
        <v>2023</v>
      </c>
      <c r="F228" s="5">
        <v>0.1</v>
      </c>
      <c r="G228" s="5">
        <v>6.1470000000000002</v>
      </c>
      <c r="H228" s="5">
        <v>1.286</v>
      </c>
      <c r="I228" s="5">
        <v>0</v>
      </c>
      <c r="J228" s="5">
        <v>6.1470000000000002</v>
      </c>
      <c r="K228" s="5">
        <v>0</v>
      </c>
      <c r="L228" s="5">
        <v>1</v>
      </c>
      <c r="M228" s="5">
        <v>7.8860000000000001</v>
      </c>
      <c r="N228" s="5">
        <v>3.8570000000000002</v>
      </c>
      <c r="O228" s="5">
        <v>0</v>
      </c>
      <c r="P228" s="5">
        <v>7.8860000000000001</v>
      </c>
      <c r="Q228" s="5">
        <v>0</v>
      </c>
      <c r="R228" s="5">
        <v>1</v>
      </c>
      <c r="S228" s="5">
        <v>12.574999999999999</v>
      </c>
      <c r="T228" s="5">
        <v>7.7140000000000004</v>
      </c>
      <c r="U228" s="5">
        <v>0.13900000000000001</v>
      </c>
      <c r="V228" s="5">
        <v>13.833</v>
      </c>
      <c r="W228" s="5">
        <v>0.1</v>
      </c>
      <c r="X228" s="5">
        <v>1</v>
      </c>
      <c r="Y228" s="5">
        <v>5.6150000000000002</v>
      </c>
      <c r="Z228" s="5">
        <v>0.91600000000000004</v>
      </c>
      <c r="AA228" s="5">
        <v>0</v>
      </c>
      <c r="AB228" s="5">
        <v>5.6150000000000002</v>
      </c>
      <c r="AC228" s="5">
        <v>0</v>
      </c>
      <c r="AD228" s="5">
        <v>1</v>
      </c>
      <c r="AE228" s="5">
        <v>6.9009999999999998</v>
      </c>
      <c r="AF228" s="5">
        <v>1.891</v>
      </c>
      <c r="AG228" s="5">
        <v>0</v>
      </c>
      <c r="AH228" s="5">
        <v>6.9009999999999998</v>
      </c>
      <c r="AI228" s="5">
        <v>0</v>
      </c>
      <c r="AJ228" s="5">
        <v>1</v>
      </c>
      <c r="AK228" s="5">
        <v>14.615</v>
      </c>
      <c r="AL228" s="5">
        <v>8.4990000000000006</v>
      </c>
      <c r="AM228" s="5">
        <v>0.16200000000000001</v>
      </c>
      <c r="AN228" s="5">
        <v>16.076000000000001</v>
      </c>
      <c r="AO228" s="5">
        <v>0.1</v>
      </c>
      <c r="AP228" s="5">
        <v>1</v>
      </c>
      <c r="AQ228" s="5">
        <v>0.749</v>
      </c>
      <c r="AR228" s="5">
        <v>0.129</v>
      </c>
      <c r="AS228" s="5">
        <v>1.216</v>
      </c>
      <c r="AT228" s="5">
        <v>2.1379999999999999</v>
      </c>
      <c r="AU228" s="5">
        <v>0.1</v>
      </c>
      <c r="AV228" s="5">
        <v>1</v>
      </c>
      <c r="AW228" s="5">
        <v>0.78300000000000003</v>
      </c>
      <c r="AX228" s="5">
        <v>0.129</v>
      </c>
      <c r="AY228" s="5">
        <v>0.437</v>
      </c>
      <c r="AZ228" s="5">
        <v>1.327</v>
      </c>
      <c r="BA228" s="5">
        <v>0.1</v>
      </c>
      <c r="BB228" s="5">
        <v>1</v>
      </c>
      <c r="BC228" s="5">
        <v>0.52700000000000002</v>
      </c>
      <c r="BD228" s="5">
        <v>0.129</v>
      </c>
      <c r="BE228" s="5">
        <v>6.0000000000000001E-3</v>
      </c>
      <c r="BF228" s="5">
        <v>0.57999999999999996</v>
      </c>
      <c r="BG228" s="5">
        <v>0.1</v>
      </c>
      <c r="BH228" s="5">
        <v>1</v>
      </c>
      <c r="BI228" s="5">
        <v>0.64</v>
      </c>
      <c r="BJ228" s="5">
        <v>0.129</v>
      </c>
      <c r="BK228" s="5">
        <v>7.0000000000000001E-3</v>
      </c>
      <c r="BL228" s="5">
        <v>0.70399999999999996</v>
      </c>
      <c r="BM228" s="5">
        <v>0.1</v>
      </c>
      <c r="BN228" s="5">
        <v>1</v>
      </c>
      <c r="BO228" s="5">
        <v>0</v>
      </c>
      <c r="BP228" s="5">
        <v>0</v>
      </c>
      <c r="BQ228" s="5">
        <v>0</v>
      </c>
      <c r="BR228" s="5">
        <v>0</v>
      </c>
      <c r="BS228" s="5">
        <v>1</v>
      </c>
      <c r="BT228" s="5">
        <v>0</v>
      </c>
      <c r="BU228" s="5">
        <v>0</v>
      </c>
      <c r="BV228" s="5">
        <v>0</v>
      </c>
      <c r="BW228" s="5">
        <v>0.1</v>
      </c>
      <c r="BX228" s="5">
        <v>1</v>
      </c>
      <c r="BY228" s="5">
        <v>13.254</v>
      </c>
      <c r="BZ228" s="5">
        <v>0</v>
      </c>
      <c r="CA228" s="5">
        <v>13.254</v>
      </c>
      <c r="CB228" s="5">
        <v>0</v>
      </c>
      <c r="CC228" s="5">
        <v>87.078999999999994</v>
      </c>
      <c r="CD228" s="5">
        <v>7.95</v>
      </c>
      <c r="CE228" s="5">
        <v>0.96399999999999997</v>
      </c>
      <c r="CF228" s="5">
        <v>95.787000000000006</v>
      </c>
      <c r="CG228" s="5">
        <v>0.1</v>
      </c>
      <c r="CH228" s="5">
        <v>1</v>
      </c>
      <c r="CI228" s="5">
        <v>0</v>
      </c>
      <c r="CJ228" s="5">
        <v>0</v>
      </c>
      <c r="CK228" s="5">
        <v>0</v>
      </c>
      <c r="CL228" s="5">
        <v>0</v>
      </c>
      <c r="CM228" s="5">
        <v>0</v>
      </c>
      <c r="CN228" s="5">
        <v>0</v>
      </c>
      <c r="CO228" s="5">
        <v>0</v>
      </c>
      <c r="CP228" s="5">
        <v>0</v>
      </c>
      <c r="CQ228" s="5">
        <v>1.3480000000000001</v>
      </c>
      <c r="CR228" s="5">
        <v>0</v>
      </c>
      <c r="CS228" s="5">
        <v>5.37</v>
      </c>
      <c r="CT228" s="5">
        <v>4.8609999999999998</v>
      </c>
      <c r="CU228" s="5">
        <v>10.622</v>
      </c>
    </row>
    <row r="229" spans="1:99" x14ac:dyDescent="0.25">
      <c r="A229" s="5" t="s">
        <v>2535</v>
      </c>
      <c r="B229" s="5" t="s">
        <v>1367</v>
      </c>
      <c r="C229" s="5" t="s">
        <v>1367</v>
      </c>
      <c r="D229" s="5" t="s">
        <v>1368</v>
      </c>
      <c r="E229" s="5">
        <v>2024</v>
      </c>
      <c r="F229" s="5">
        <v>0.1</v>
      </c>
      <c r="G229" s="5">
        <v>5.5750000000000002</v>
      </c>
      <c r="H229" s="5">
        <v>1.3240000000000001</v>
      </c>
      <c r="I229" s="5">
        <v>0</v>
      </c>
      <c r="J229" s="5">
        <v>5.5750000000000002</v>
      </c>
      <c r="K229" s="5">
        <v>0</v>
      </c>
      <c r="L229" s="5">
        <v>1</v>
      </c>
      <c r="M229" s="5">
        <v>7.1239999999999997</v>
      </c>
      <c r="N229" s="5">
        <v>3.9710000000000001</v>
      </c>
      <c r="O229" s="5">
        <v>0</v>
      </c>
      <c r="P229" s="5">
        <v>7.1239999999999997</v>
      </c>
      <c r="Q229" s="5">
        <v>0</v>
      </c>
      <c r="R229" s="5">
        <v>1</v>
      </c>
      <c r="S229" s="5">
        <v>12.193</v>
      </c>
      <c r="T229" s="5">
        <v>7.9420000000000002</v>
      </c>
      <c r="U229" s="5">
        <v>0.16600000000000001</v>
      </c>
      <c r="V229" s="5">
        <v>13.412000000000001</v>
      </c>
      <c r="W229" s="5">
        <v>0.1</v>
      </c>
      <c r="X229" s="5">
        <v>1</v>
      </c>
      <c r="Y229" s="5">
        <v>5.7350000000000003</v>
      </c>
      <c r="Z229" s="5">
        <v>0.93600000000000005</v>
      </c>
      <c r="AA229" s="5">
        <v>0</v>
      </c>
      <c r="AB229" s="5">
        <v>5.7350000000000003</v>
      </c>
      <c r="AC229" s="5">
        <v>0</v>
      </c>
      <c r="AD229" s="5">
        <v>1</v>
      </c>
      <c r="AE229" s="5">
        <v>7.0590000000000002</v>
      </c>
      <c r="AF229" s="5">
        <v>1.9350000000000001</v>
      </c>
      <c r="AG229" s="5">
        <v>0</v>
      </c>
      <c r="AH229" s="5">
        <v>7.0590000000000002</v>
      </c>
      <c r="AI229" s="5">
        <v>0</v>
      </c>
      <c r="AJ229" s="5">
        <v>1</v>
      </c>
      <c r="AK229" s="5">
        <v>15</v>
      </c>
      <c r="AL229" s="5">
        <v>8.7240000000000002</v>
      </c>
      <c r="AM229" s="5">
        <v>0.20399999999999999</v>
      </c>
      <c r="AN229" s="5">
        <v>16.5</v>
      </c>
      <c r="AO229" s="5">
        <v>0.1</v>
      </c>
      <c r="AP229" s="5">
        <v>1</v>
      </c>
      <c r="AQ229" s="5">
        <v>0.72</v>
      </c>
      <c r="AR229" s="5">
        <v>0.13200000000000001</v>
      </c>
      <c r="AS229" s="5">
        <v>1.2609999999999999</v>
      </c>
      <c r="AT229" s="5">
        <v>2.15</v>
      </c>
      <c r="AU229" s="5">
        <v>0.1</v>
      </c>
      <c r="AV229" s="5">
        <v>1</v>
      </c>
      <c r="AW229" s="5">
        <v>0.73399999999999999</v>
      </c>
      <c r="AX229" s="5">
        <v>0.13200000000000001</v>
      </c>
      <c r="AY229" s="5">
        <v>0.45900000000000002</v>
      </c>
      <c r="AZ229" s="5">
        <v>1.294</v>
      </c>
      <c r="BA229" s="5">
        <v>0.1</v>
      </c>
      <c r="BB229" s="5">
        <v>1</v>
      </c>
      <c r="BC229" s="5">
        <v>0.51</v>
      </c>
      <c r="BD229" s="5">
        <v>0.13200000000000001</v>
      </c>
      <c r="BE229" s="5">
        <v>7.0000000000000001E-3</v>
      </c>
      <c r="BF229" s="5">
        <v>0.56100000000000005</v>
      </c>
      <c r="BG229" s="5">
        <v>0.1</v>
      </c>
      <c r="BH229" s="5">
        <v>1</v>
      </c>
      <c r="BI229" s="5">
        <v>0.65200000000000002</v>
      </c>
      <c r="BJ229" s="5">
        <v>0.13200000000000001</v>
      </c>
      <c r="BK229" s="5">
        <v>8.9999999999999993E-3</v>
      </c>
      <c r="BL229" s="5">
        <v>0.71699999999999997</v>
      </c>
      <c r="BM229" s="5">
        <v>0.1</v>
      </c>
      <c r="BN229" s="5">
        <v>1</v>
      </c>
      <c r="BO229" s="5">
        <v>0</v>
      </c>
      <c r="BP229" s="5">
        <v>0</v>
      </c>
      <c r="BQ229" s="5">
        <v>0</v>
      </c>
      <c r="BR229" s="5">
        <v>0</v>
      </c>
      <c r="BS229" s="5">
        <v>1</v>
      </c>
      <c r="BT229" s="5">
        <v>0</v>
      </c>
      <c r="BU229" s="5">
        <v>0</v>
      </c>
      <c r="BV229" s="5">
        <v>0</v>
      </c>
      <c r="BW229" s="5">
        <v>0.1</v>
      </c>
      <c r="BX229" s="5">
        <v>1</v>
      </c>
      <c r="BY229" s="5">
        <v>13.646000000000001</v>
      </c>
      <c r="BZ229" s="5">
        <v>0</v>
      </c>
      <c r="CA229" s="5">
        <v>13.646000000000001</v>
      </c>
      <c r="CB229" s="5">
        <v>0</v>
      </c>
      <c r="CC229" s="5">
        <v>86.385000000000005</v>
      </c>
      <c r="CD229" s="5">
        <v>7.95</v>
      </c>
      <c r="CE229" s="5">
        <v>1.177</v>
      </c>
      <c r="CF229" s="5">
        <v>95.024000000000001</v>
      </c>
      <c r="CG229" s="5">
        <v>0.1</v>
      </c>
      <c r="CH229" s="5">
        <v>1</v>
      </c>
      <c r="CI229" s="5">
        <v>0</v>
      </c>
      <c r="CJ229" s="5">
        <v>0</v>
      </c>
      <c r="CK229" s="5">
        <v>0</v>
      </c>
      <c r="CL229" s="5">
        <v>0</v>
      </c>
      <c r="CM229" s="5">
        <v>0</v>
      </c>
      <c r="CN229" s="5">
        <v>0</v>
      </c>
      <c r="CO229" s="5">
        <v>0</v>
      </c>
      <c r="CP229" s="5">
        <v>0</v>
      </c>
      <c r="CQ229" s="5">
        <v>1.387</v>
      </c>
      <c r="CR229" s="5">
        <v>0</v>
      </c>
      <c r="CS229" s="5">
        <v>5.5289999999999999</v>
      </c>
      <c r="CT229" s="5">
        <v>4.2510000000000003</v>
      </c>
      <c r="CU229" s="5">
        <v>9.1679999999999993</v>
      </c>
    </row>
    <row r="230" spans="1:99" x14ac:dyDescent="0.25">
      <c r="A230" s="5" t="s">
        <v>2536</v>
      </c>
      <c r="B230" s="5" t="s">
        <v>1370</v>
      </c>
      <c r="C230" s="5" t="s">
        <v>1370</v>
      </c>
      <c r="D230" s="5" t="s">
        <v>1371</v>
      </c>
      <c r="E230" s="5">
        <v>2021</v>
      </c>
      <c r="F230" s="5">
        <v>0.15</v>
      </c>
      <c r="G230" s="5">
        <v>5.8970000000000002</v>
      </c>
      <c r="H230" s="5">
        <v>1.143</v>
      </c>
      <c r="I230" s="5">
        <v>0</v>
      </c>
      <c r="J230" s="5">
        <v>5.8970000000000002</v>
      </c>
      <c r="K230" s="5">
        <v>0</v>
      </c>
      <c r="L230" s="5">
        <v>1</v>
      </c>
      <c r="M230" s="5">
        <v>7.9640000000000004</v>
      </c>
      <c r="N230" s="5">
        <v>3.43</v>
      </c>
      <c r="O230" s="5">
        <v>0</v>
      </c>
      <c r="P230" s="5">
        <v>7.9640000000000004</v>
      </c>
      <c r="Q230" s="5">
        <v>0</v>
      </c>
      <c r="R230" s="5">
        <v>1</v>
      </c>
      <c r="S230" s="5">
        <v>11.613</v>
      </c>
      <c r="T230" s="5">
        <v>6.86</v>
      </c>
      <c r="U230" s="5">
        <v>0</v>
      </c>
      <c r="V230" s="5">
        <v>13.355</v>
      </c>
      <c r="W230" s="5">
        <v>0.15</v>
      </c>
      <c r="X230" s="5">
        <v>1</v>
      </c>
      <c r="Y230" s="5">
        <v>5.9189999999999996</v>
      </c>
      <c r="Z230" s="5">
        <v>0.79600000000000004</v>
      </c>
      <c r="AA230" s="5">
        <v>0</v>
      </c>
      <c r="AB230" s="5">
        <v>5.9189999999999996</v>
      </c>
      <c r="AC230" s="5">
        <v>0</v>
      </c>
      <c r="AD230" s="5">
        <v>1</v>
      </c>
      <c r="AE230" s="5">
        <v>7.0620000000000003</v>
      </c>
      <c r="AF230" s="5">
        <v>1.6539999999999999</v>
      </c>
      <c r="AG230" s="5">
        <v>0</v>
      </c>
      <c r="AH230" s="5">
        <v>7.0620000000000003</v>
      </c>
      <c r="AI230" s="5">
        <v>0</v>
      </c>
      <c r="AJ230" s="5">
        <v>1</v>
      </c>
      <c r="AK230" s="5">
        <v>13.922000000000001</v>
      </c>
      <c r="AL230" s="5">
        <v>7.4809999999999999</v>
      </c>
      <c r="AM230" s="5">
        <v>0</v>
      </c>
      <c r="AN230" s="5">
        <v>16.010999999999999</v>
      </c>
      <c r="AO230" s="5">
        <v>0.15</v>
      </c>
      <c r="AP230" s="5">
        <v>1</v>
      </c>
      <c r="AQ230" s="5">
        <v>0.64900000000000002</v>
      </c>
      <c r="AR230" s="5">
        <v>0.114</v>
      </c>
      <c r="AS230" s="5">
        <v>0.34200000000000003</v>
      </c>
      <c r="AT230" s="5">
        <v>1.1399999999999999</v>
      </c>
      <c r="AU230" s="5">
        <v>0.15</v>
      </c>
      <c r="AV230" s="5">
        <v>1</v>
      </c>
      <c r="AW230" s="5">
        <v>0.57699999999999996</v>
      </c>
      <c r="AX230" s="5">
        <v>0.114</v>
      </c>
      <c r="AY230" s="5">
        <v>0.26700000000000002</v>
      </c>
      <c r="AZ230" s="5">
        <v>0.97</v>
      </c>
      <c r="BA230" s="5">
        <v>0.15</v>
      </c>
      <c r="BB230" s="5">
        <v>1</v>
      </c>
      <c r="BC230" s="5">
        <v>0.45800000000000002</v>
      </c>
      <c r="BD230" s="5">
        <v>0.114</v>
      </c>
      <c r="BE230" s="5">
        <v>0.17699999999999999</v>
      </c>
      <c r="BF230" s="5">
        <v>0.73</v>
      </c>
      <c r="BG230" s="5">
        <v>0.15</v>
      </c>
      <c r="BH230" s="5">
        <v>1</v>
      </c>
      <c r="BI230" s="5">
        <v>0.49099999999999999</v>
      </c>
      <c r="BJ230" s="5">
        <v>0.114</v>
      </c>
      <c r="BK230" s="5">
        <v>0</v>
      </c>
      <c r="BL230" s="5">
        <v>0.56499999999999995</v>
      </c>
      <c r="BM230" s="5">
        <v>0.15</v>
      </c>
      <c r="BN230" s="5">
        <v>1</v>
      </c>
      <c r="BO230" s="5">
        <v>0</v>
      </c>
      <c r="BP230" s="5">
        <v>0</v>
      </c>
      <c r="BQ230" s="5">
        <v>0.23</v>
      </c>
      <c r="BR230" s="5">
        <v>0</v>
      </c>
      <c r="BS230" s="5">
        <v>1</v>
      </c>
      <c r="BT230" s="5">
        <v>0</v>
      </c>
      <c r="BU230" s="5">
        <v>0</v>
      </c>
      <c r="BV230" s="5">
        <v>0.22</v>
      </c>
      <c r="BW230" s="5">
        <v>0</v>
      </c>
      <c r="BX230" s="5">
        <v>1</v>
      </c>
      <c r="BY230" s="5">
        <v>11.787000000000001</v>
      </c>
      <c r="BZ230" s="5">
        <v>0</v>
      </c>
      <c r="CA230" s="5">
        <v>11.787000000000001</v>
      </c>
      <c r="CB230" s="5">
        <v>0</v>
      </c>
      <c r="CC230" s="5">
        <v>78.125</v>
      </c>
      <c r="CD230" s="5">
        <v>7.95</v>
      </c>
      <c r="CE230" s="5">
        <v>0</v>
      </c>
      <c r="CF230" s="5">
        <v>89.843999999999994</v>
      </c>
      <c r="CG230" s="5">
        <v>0.15</v>
      </c>
      <c r="CH230" s="5">
        <v>1</v>
      </c>
      <c r="CI230" s="5">
        <v>0</v>
      </c>
      <c r="CJ230" s="5">
        <v>0</v>
      </c>
      <c r="CK230" s="5">
        <v>0</v>
      </c>
      <c r="CL230" s="5">
        <v>0</v>
      </c>
      <c r="CM230" s="5">
        <v>0</v>
      </c>
      <c r="CN230" s="5">
        <v>0</v>
      </c>
      <c r="CO230" s="5">
        <v>0</v>
      </c>
      <c r="CP230" s="5">
        <v>0</v>
      </c>
      <c r="CQ230" s="5">
        <v>1.198</v>
      </c>
      <c r="CR230" s="5">
        <v>0</v>
      </c>
      <c r="CS230" s="5">
        <v>4.7759999999999998</v>
      </c>
      <c r="CT230" s="5">
        <v>4.7530000000000001</v>
      </c>
      <c r="CU230" s="5">
        <v>15.983000000000001</v>
      </c>
    </row>
    <row r="231" spans="1:99" x14ac:dyDescent="0.25">
      <c r="A231" s="5" t="s">
        <v>2537</v>
      </c>
      <c r="B231" s="5" t="s">
        <v>1370</v>
      </c>
      <c r="C231" s="5" t="s">
        <v>1370</v>
      </c>
      <c r="D231" s="5" t="s">
        <v>1371</v>
      </c>
      <c r="E231" s="5">
        <v>2022</v>
      </c>
      <c r="F231" s="5">
        <v>0.15</v>
      </c>
      <c r="G231" s="5">
        <v>11.72</v>
      </c>
      <c r="H231" s="5">
        <v>1.2350000000000001</v>
      </c>
      <c r="I231" s="5">
        <v>0</v>
      </c>
      <c r="J231" s="5">
        <v>11.72</v>
      </c>
      <c r="K231" s="5">
        <v>0</v>
      </c>
      <c r="L231" s="5">
        <v>1</v>
      </c>
      <c r="M231" s="5">
        <v>9.7829999999999995</v>
      </c>
      <c r="N231" s="5">
        <v>3.7040000000000002</v>
      </c>
      <c r="O231" s="5">
        <v>0</v>
      </c>
      <c r="P231" s="5">
        <v>9.7829999999999995</v>
      </c>
      <c r="Q231" s="5">
        <v>0</v>
      </c>
      <c r="R231" s="5">
        <v>1</v>
      </c>
      <c r="S231" s="5">
        <v>17.893000000000001</v>
      </c>
      <c r="T231" s="5">
        <v>7.4080000000000004</v>
      </c>
      <c r="U231" s="5">
        <v>0.19900000000000001</v>
      </c>
      <c r="V231" s="5">
        <v>20.577000000000002</v>
      </c>
      <c r="W231" s="5">
        <v>0.15</v>
      </c>
      <c r="X231" s="5">
        <v>1</v>
      </c>
      <c r="Y231" s="5">
        <v>6.3920000000000003</v>
      </c>
      <c r="Z231" s="5">
        <v>0.86</v>
      </c>
      <c r="AA231" s="5">
        <v>0</v>
      </c>
      <c r="AB231" s="5">
        <v>6.3920000000000003</v>
      </c>
      <c r="AC231" s="5">
        <v>0</v>
      </c>
      <c r="AD231" s="5">
        <v>1</v>
      </c>
      <c r="AE231" s="5">
        <v>7.6269999999999998</v>
      </c>
      <c r="AF231" s="5">
        <v>1.786</v>
      </c>
      <c r="AG231" s="5">
        <v>0</v>
      </c>
      <c r="AH231" s="5">
        <v>7.6269999999999998</v>
      </c>
      <c r="AI231" s="5">
        <v>0</v>
      </c>
      <c r="AJ231" s="5">
        <v>1</v>
      </c>
      <c r="AK231" s="5">
        <v>15.035</v>
      </c>
      <c r="AL231" s="5">
        <v>8.0790000000000006</v>
      </c>
      <c r="AM231" s="5">
        <v>0.16700000000000001</v>
      </c>
      <c r="AN231" s="5">
        <v>17.29</v>
      </c>
      <c r="AO231" s="5">
        <v>0.15</v>
      </c>
      <c r="AP231" s="5">
        <v>1</v>
      </c>
      <c r="AQ231" s="5">
        <v>0.89600000000000002</v>
      </c>
      <c r="AR231" s="5">
        <v>0.123</v>
      </c>
      <c r="AS231" s="5">
        <v>0.38200000000000001</v>
      </c>
      <c r="AT231" s="5">
        <v>1.47</v>
      </c>
      <c r="AU231" s="5">
        <v>0.15</v>
      </c>
      <c r="AV231" s="5">
        <v>1</v>
      </c>
      <c r="AW231" s="5">
        <v>0.89</v>
      </c>
      <c r="AX231" s="5">
        <v>0.123</v>
      </c>
      <c r="AY231" s="5">
        <v>0.35299999999999998</v>
      </c>
      <c r="AZ231" s="5">
        <v>1.43</v>
      </c>
      <c r="BA231" s="5">
        <v>0.15</v>
      </c>
      <c r="BB231" s="5">
        <v>1</v>
      </c>
      <c r="BC231" s="5">
        <v>0.62</v>
      </c>
      <c r="BD231" s="5">
        <v>0.123</v>
      </c>
      <c r="BE231" s="5">
        <v>1.4E-2</v>
      </c>
      <c r="BF231" s="5">
        <v>0.73</v>
      </c>
      <c r="BG231" s="5">
        <v>0.15</v>
      </c>
      <c r="BH231" s="5">
        <v>1</v>
      </c>
      <c r="BI231" s="5">
        <v>0.60799999999999998</v>
      </c>
      <c r="BJ231" s="5">
        <v>0.123</v>
      </c>
      <c r="BK231" s="5">
        <v>7.0000000000000001E-3</v>
      </c>
      <c r="BL231" s="5">
        <v>0.69899999999999995</v>
      </c>
      <c r="BM231" s="5">
        <v>0.15</v>
      </c>
      <c r="BN231" s="5">
        <v>1</v>
      </c>
      <c r="BO231" s="5">
        <v>0</v>
      </c>
      <c r="BP231" s="5">
        <v>0</v>
      </c>
      <c r="BQ231" s="5">
        <v>0.249</v>
      </c>
      <c r="BR231" s="5">
        <v>0</v>
      </c>
      <c r="BS231" s="5">
        <v>1</v>
      </c>
      <c r="BT231" s="5">
        <v>0</v>
      </c>
      <c r="BU231" s="5">
        <v>0</v>
      </c>
      <c r="BV231" s="5">
        <v>0.23699999999999999</v>
      </c>
      <c r="BW231" s="5">
        <v>0</v>
      </c>
      <c r="BX231" s="5">
        <v>1</v>
      </c>
      <c r="BY231" s="5">
        <v>12.728999999999999</v>
      </c>
      <c r="BZ231" s="5">
        <v>0</v>
      </c>
      <c r="CA231" s="5">
        <v>12.728999999999999</v>
      </c>
      <c r="CB231" s="5">
        <v>0</v>
      </c>
      <c r="CC231" s="5">
        <v>97.9</v>
      </c>
      <c r="CD231" s="5">
        <v>7.95</v>
      </c>
      <c r="CE231" s="5">
        <v>1.087</v>
      </c>
      <c r="CF231" s="5">
        <v>112.58499999999999</v>
      </c>
      <c r="CG231" s="5">
        <v>0.15</v>
      </c>
      <c r="CH231" s="5">
        <v>1</v>
      </c>
      <c r="CI231" s="5">
        <v>0</v>
      </c>
      <c r="CJ231" s="5">
        <v>0</v>
      </c>
      <c r="CK231" s="5">
        <v>0</v>
      </c>
      <c r="CL231" s="5">
        <v>0</v>
      </c>
      <c r="CM231" s="5">
        <v>0</v>
      </c>
      <c r="CN231" s="5">
        <v>0</v>
      </c>
      <c r="CO231" s="5">
        <v>0</v>
      </c>
      <c r="CP231" s="5">
        <v>0</v>
      </c>
      <c r="CQ231" s="5">
        <v>1.294</v>
      </c>
      <c r="CR231" s="5">
        <v>0</v>
      </c>
      <c r="CS231" s="5">
        <v>5.1580000000000004</v>
      </c>
      <c r="CT231" s="5">
        <v>10.484999999999999</v>
      </c>
      <c r="CU231" s="5">
        <v>29.494</v>
      </c>
    </row>
    <row r="232" spans="1:99" x14ac:dyDescent="0.25">
      <c r="A232" s="5" t="s">
        <v>2538</v>
      </c>
      <c r="B232" s="5" t="s">
        <v>1370</v>
      </c>
      <c r="C232" s="5" t="s">
        <v>1370</v>
      </c>
      <c r="D232" s="5" t="s">
        <v>1371</v>
      </c>
      <c r="E232" s="5">
        <v>2023</v>
      </c>
      <c r="F232" s="5">
        <v>0.15</v>
      </c>
      <c r="G232" s="5">
        <v>6.1470000000000002</v>
      </c>
      <c r="H232" s="5">
        <v>1.286</v>
      </c>
      <c r="I232" s="5">
        <v>0</v>
      </c>
      <c r="J232" s="5">
        <v>6.1470000000000002</v>
      </c>
      <c r="K232" s="5">
        <v>0</v>
      </c>
      <c r="L232" s="5">
        <v>1</v>
      </c>
      <c r="M232" s="5">
        <v>7.8860000000000001</v>
      </c>
      <c r="N232" s="5">
        <v>3.8570000000000002</v>
      </c>
      <c r="O232" s="5">
        <v>0</v>
      </c>
      <c r="P232" s="5">
        <v>7.8860000000000001</v>
      </c>
      <c r="Q232" s="5">
        <v>0</v>
      </c>
      <c r="R232" s="5">
        <v>1</v>
      </c>
      <c r="S232" s="5">
        <v>12.574999999999999</v>
      </c>
      <c r="T232" s="5">
        <v>7.7140000000000004</v>
      </c>
      <c r="U232" s="5">
        <v>0.20899999999999999</v>
      </c>
      <c r="V232" s="5">
        <v>14.461</v>
      </c>
      <c r="W232" s="5">
        <v>0.15</v>
      </c>
      <c r="X232" s="5">
        <v>1</v>
      </c>
      <c r="Y232" s="5">
        <v>6.6559999999999997</v>
      </c>
      <c r="Z232" s="5">
        <v>0.89500000000000002</v>
      </c>
      <c r="AA232" s="5">
        <v>0</v>
      </c>
      <c r="AB232" s="5">
        <v>6.6559999999999997</v>
      </c>
      <c r="AC232" s="5">
        <v>0</v>
      </c>
      <c r="AD232" s="5">
        <v>1</v>
      </c>
      <c r="AE232" s="5">
        <v>7.9420000000000002</v>
      </c>
      <c r="AF232" s="5">
        <v>1.86</v>
      </c>
      <c r="AG232" s="5">
        <v>0</v>
      </c>
      <c r="AH232" s="5">
        <v>7.9420000000000002</v>
      </c>
      <c r="AI232" s="5">
        <v>0</v>
      </c>
      <c r="AJ232" s="5">
        <v>1</v>
      </c>
      <c r="AK232" s="5">
        <v>15.656000000000001</v>
      </c>
      <c r="AL232" s="5">
        <v>8.4120000000000008</v>
      </c>
      <c r="AM232" s="5">
        <v>0.26</v>
      </c>
      <c r="AN232" s="5">
        <v>18.004000000000001</v>
      </c>
      <c r="AO232" s="5">
        <v>0.15</v>
      </c>
      <c r="AP232" s="5">
        <v>1</v>
      </c>
      <c r="AQ232" s="5">
        <v>0.79100000000000004</v>
      </c>
      <c r="AR232" s="5">
        <v>0.129</v>
      </c>
      <c r="AS232" s="5">
        <v>0.47</v>
      </c>
      <c r="AT232" s="5">
        <v>1.45</v>
      </c>
      <c r="AU232" s="5">
        <v>0.15</v>
      </c>
      <c r="AV232" s="5">
        <v>1</v>
      </c>
      <c r="AW232" s="5">
        <v>0.61799999999999999</v>
      </c>
      <c r="AX232" s="5">
        <v>0.129</v>
      </c>
      <c r="AY232" s="5">
        <v>0.51200000000000001</v>
      </c>
      <c r="AZ232" s="5">
        <v>1.3</v>
      </c>
      <c r="BA232" s="5">
        <v>0.15</v>
      </c>
      <c r="BB232" s="5">
        <v>1</v>
      </c>
      <c r="BC232" s="5">
        <v>0.55400000000000005</v>
      </c>
      <c r="BD232" s="5">
        <v>0.129</v>
      </c>
      <c r="BE232" s="5">
        <v>0.08</v>
      </c>
      <c r="BF232" s="5">
        <v>0.73</v>
      </c>
      <c r="BG232" s="5">
        <v>0.15</v>
      </c>
      <c r="BH232" s="5">
        <v>1</v>
      </c>
      <c r="BI232" s="5">
        <v>0.55700000000000005</v>
      </c>
      <c r="BJ232" s="5">
        <v>0.129</v>
      </c>
      <c r="BK232" s="5">
        <v>8.9999999999999993E-3</v>
      </c>
      <c r="BL232" s="5">
        <v>0.64100000000000001</v>
      </c>
      <c r="BM232" s="5">
        <v>0.15</v>
      </c>
      <c r="BN232" s="5">
        <v>1</v>
      </c>
      <c r="BO232" s="5">
        <v>0</v>
      </c>
      <c r="BP232" s="5">
        <v>0</v>
      </c>
      <c r="BQ232" s="5">
        <v>0.25900000000000001</v>
      </c>
      <c r="BR232" s="5">
        <v>0</v>
      </c>
      <c r="BS232" s="5">
        <v>1</v>
      </c>
      <c r="BT232" s="5">
        <v>0</v>
      </c>
      <c r="BU232" s="5">
        <v>0</v>
      </c>
      <c r="BV232" s="5">
        <v>0.247</v>
      </c>
      <c r="BW232" s="5">
        <v>0</v>
      </c>
      <c r="BX232" s="5">
        <v>1</v>
      </c>
      <c r="BY232" s="5">
        <v>13.254</v>
      </c>
      <c r="BZ232" s="5">
        <v>0</v>
      </c>
      <c r="CA232" s="5">
        <v>13.254</v>
      </c>
      <c r="CB232" s="5">
        <v>0</v>
      </c>
      <c r="CC232" s="5">
        <v>83.248000000000005</v>
      </c>
      <c r="CD232" s="5">
        <v>7.95</v>
      </c>
      <c r="CE232" s="5">
        <v>1.383</v>
      </c>
      <c r="CF232" s="5">
        <v>95.734999999999999</v>
      </c>
      <c r="CG232" s="5">
        <v>0.15</v>
      </c>
      <c r="CH232" s="5">
        <v>1</v>
      </c>
      <c r="CI232" s="5">
        <v>0</v>
      </c>
      <c r="CJ232" s="5">
        <v>0</v>
      </c>
      <c r="CK232" s="5">
        <v>0</v>
      </c>
      <c r="CL232" s="5">
        <v>0</v>
      </c>
      <c r="CM232" s="5">
        <v>0</v>
      </c>
      <c r="CN232" s="5">
        <v>0</v>
      </c>
      <c r="CO232" s="5">
        <v>0</v>
      </c>
      <c r="CP232" s="5">
        <v>0</v>
      </c>
      <c r="CQ232" s="5">
        <v>1.3480000000000001</v>
      </c>
      <c r="CR232" s="5">
        <v>0</v>
      </c>
      <c r="CS232" s="5">
        <v>5.37</v>
      </c>
      <c r="CT232" s="5">
        <v>4.8609999999999998</v>
      </c>
      <c r="CU232" s="5">
        <v>11.192</v>
      </c>
    </row>
    <row r="233" spans="1:99" x14ac:dyDescent="0.25">
      <c r="A233" s="5" t="s">
        <v>2539</v>
      </c>
      <c r="B233" s="5" t="s">
        <v>1370</v>
      </c>
      <c r="C233" s="5" t="s">
        <v>1370</v>
      </c>
      <c r="D233" s="5" t="s">
        <v>1371</v>
      </c>
      <c r="E233" s="5">
        <v>2024</v>
      </c>
      <c r="F233" s="5">
        <v>0.15</v>
      </c>
      <c r="G233" s="5">
        <v>5.5750000000000002</v>
      </c>
      <c r="H233" s="5">
        <v>1.3240000000000001</v>
      </c>
      <c r="I233" s="5">
        <v>0</v>
      </c>
      <c r="J233" s="5">
        <v>5.5750000000000002</v>
      </c>
      <c r="K233" s="5">
        <v>0</v>
      </c>
      <c r="L233" s="5">
        <v>1</v>
      </c>
      <c r="M233" s="5">
        <v>7.1239999999999997</v>
      </c>
      <c r="N233" s="5">
        <v>3.9710000000000001</v>
      </c>
      <c r="O233" s="5">
        <v>0</v>
      </c>
      <c r="P233" s="5">
        <v>7.1239999999999997</v>
      </c>
      <c r="Q233" s="5">
        <v>0</v>
      </c>
      <c r="R233" s="5">
        <v>1</v>
      </c>
      <c r="S233" s="5">
        <v>12.193</v>
      </c>
      <c r="T233" s="5">
        <v>7.9420000000000002</v>
      </c>
      <c r="U233" s="5">
        <v>0.249</v>
      </c>
      <c r="V233" s="5">
        <v>14.022</v>
      </c>
      <c r="W233" s="5">
        <v>0.15</v>
      </c>
      <c r="X233" s="5">
        <v>1</v>
      </c>
      <c r="Y233" s="5">
        <v>6.8529999999999998</v>
      </c>
      <c r="Z233" s="5">
        <v>0.92200000000000004</v>
      </c>
      <c r="AA233" s="5">
        <v>0</v>
      </c>
      <c r="AB233" s="5">
        <v>6.8529999999999998</v>
      </c>
      <c r="AC233" s="5">
        <v>0</v>
      </c>
      <c r="AD233" s="5">
        <v>1</v>
      </c>
      <c r="AE233" s="5">
        <v>8.1760000000000002</v>
      </c>
      <c r="AF233" s="5">
        <v>1.915</v>
      </c>
      <c r="AG233" s="5">
        <v>0</v>
      </c>
      <c r="AH233" s="5">
        <v>8.1760000000000002</v>
      </c>
      <c r="AI233" s="5">
        <v>0</v>
      </c>
      <c r="AJ233" s="5">
        <v>1</v>
      </c>
      <c r="AK233" s="5">
        <v>16.117999999999999</v>
      </c>
      <c r="AL233" s="5">
        <v>8.66</v>
      </c>
      <c r="AM233" s="5">
        <v>0.32900000000000001</v>
      </c>
      <c r="AN233" s="5">
        <v>18.535</v>
      </c>
      <c r="AO233" s="5">
        <v>0.15</v>
      </c>
      <c r="AP233" s="5">
        <v>1</v>
      </c>
      <c r="AQ233" s="5">
        <v>0.75600000000000001</v>
      </c>
      <c r="AR233" s="5">
        <v>0.13200000000000001</v>
      </c>
      <c r="AS233" s="5">
        <v>0.46100000000000002</v>
      </c>
      <c r="AT233" s="5">
        <v>1.4</v>
      </c>
      <c r="AU233" s="5">
        <v>0.15</v>
      </c>
      <c r="AV233" s="5">
        <v>1</v>
      </c>
      <c r="AW233" s="5">
        <v>0.65500000000000003</v>
      </c>
      <c r="AX233" s="5">
        <v>0.13200000000000001</v>
      </c>
      <c r="AY233" s="5">
        <v>0.44900000000000001</v>
      </c>
      <c r="AZ233" s="5">
        <v>1.27</v>
      </c>
      <c r="BA233" s="5">
        <v>0.15</v>
      </c>
      <c r="BB233" s="5">
        <v>1</v>
      </c>
      <c r="BC233" s="5">
        <v>0.53400000000000003</v>
      </c>
      <c r="BD233" s="5">
        <v>0.13200000000000001</v>
      </c>
      <c r="BE233" s="5">
        <v>0.10100000000000001</v>
      </c>
      <c r="BF233" s="5">
        <v>0.73</v>
      </c>
      <c r="BG233" s="5">
        <v>0.15</v>
      </c>
      <c r="BH233" s="5">
        <v>1</v>
      </c>
      <c r="BI233" s="5">
        <v>0.56799999999999995</v>
      </c>
      <c r="BJ233" s="5">
        <v>0.13200000000000001</v>
      </c>
      <c r="BK233" s="5">
        <v>1.2E-2</v>
      </c>
      <c r="BL233" s="5">
        <v>0.65300000000000002</v>
      </c>
      <c r="BM233" s="5">
        <v>0.15</v>
      </c>
      <c r="BN233" s="5">
        <v>1</v>
      </c>
      <c r="BO233" s="5">
        <v>0</v>
      </c>
      <c r="BP233" s="5">
        <v>0</v>
      </c>
      <c r="BQ233" s="5">
        <v>0.26700000000000002</v>
      </c>
      <c r="BR233" s="5">
        <v>0</v>
      </c>
      <c r="BS233" s="5">
        <v>1</v>
      </c>
      <c r="BT233" s="5">
        <v>0</v>
      </c>
      <c r="BU233" s="5">
        <v>0</v>
      </c>
      <c r="BV233" s="5">
        <v>0.254</v>
      </c>
      <c r="BW233" s="5">
        <v>0</v>
      </c>
      <c r="BX233" s="5">
        <v>1</v>
      </c>
      <c r="BY233" s="5">
        <v>13.646000000000001</v>
      </c>
      <c r="BZ233" s="5">
        <v>0</v>
      </c>
      <c r="CA233" s="5">
        <v>13.646000000000001</v>
      </c>
      <c r="CB233" s="5">
        <v>0</v>
      </c>
      <c r="CC233" s="5">
        <v>82.587999999999994</v>
      </c>
      <c r="CD233" s="5">
        <v>7.95</v>
      </c>
      <c r="CE233" s="5">
        <v>1.6870000000000001</v>
      </c>
      <c r="CF233" s="5">
        <v>94.975999999999999</v>
      </c>
      <c r="CG233" s="5">
        <v>0.15</v>
      </c>
      <c r="CH233" s="5">
        <v>1</v>
      </c>
      <c r="CI233" s="5">
        <v>0</v>
      </c>
      <c r="CJ233" s="5">
        <v>0</v>
      </c>
      <c r="CK233" s="5">
        <v>0</v>
      </c>
      <c r="CL233" s="5">
        <v>0</v>
      </c>
      <c r="CM233" s="5">
        <v>0</v>
      </c>
      <c r="CN233" s="5">
        <v>0</v>
      </c>
      <c r="CO233" s="5">
        <v>0</v>
      </c>
      <c r="CP233" s="5">
        <v>0</v>
      </c>
      <c r="CQ233" s="5">
        <v>1.387</v>
      </c>
      <c r="CR233" s="5">
        <v>0</v>
      </c>
      <c r="CS233" s="5">
        <v>5.5289999999999999</v>
      </c>
      <c r="CT233" s="5">
        <v>4.2510000000000003</v>
      </c>
      <c r="CU233" s="5">
        <v>10.122999999999999</v>
      </c>
    </row>
    <row r="234" spans="1:99" x14ac:dyDescent="0.25">
      <c r="A234" s="5" t="s">
        <v>2540</v>
      </c>
      <c r="B234" s="5" t="s">
        <v>1376</v>
      </c>
      <c r="C234" s="5" t="s">
        <v>1376</v>
      </c>
      <c r="D234" s="5" t="s">
        <v>1377</v>
      </c>
      <c r="E234" s="5">
        <v>2021</v>
      </c>
      <c r="F234" s="5">
        <v>0.18</v>
      </c>
      <c r="G234" s="5">
        <v>5.8970000000000002</v>
      </c>
      <c r="H234" s="5">
        <v>1.143</v>
      </c>
      <c r="I234" s="5">
        <v>0</v>
      </c>
      <c r="J234" s="5">
        <v>5.8970000000000002</v>
      </c>
      <c r="K234" s="5">
        <v>0</v>
      </c>
      <c r="L234" s="5">
        <v>1</v>
      </c>
      <c r="M234" s="5">
        <v>7.9640000000000004</v>
      </c>
      <c r="N234" s="5">
        <v>3.43</v>
      </c>
      <c r="O234" s="5">
        <v>0</v>
      </c>
      <c r="P234" s="5">
        <v>7.9640000000000004</v>
      </c>
      <c r="Q234" s="5">
        <v>0</v>
      </c>
      <c r="R234" s="5">
        <v>1</v>
      </c>
      <c r="S234" s="5">
        <v>11.613</v>
      </c>
      <c r="T234" s="5">
        <v>6.86</v>
      </c>
      <c r="U234" s="5">
        <v>0</v>
      </c>
      <c r="V234" s="5">
        <v>13.704000000000001</v>
      </c>
      <c r="W234" s="5">
        <v>0.18</v>
      </c>
      <c r="X234" s="5">
        <v>1</v>
      </c>
      <c r="Y234" s="5">
        <v>17.126999999999999</v>
      </c>
      <c r="Z234" s="5">
        <v>2.3029999999999999</v>
      </c>
      <c r="AA234" s="5">
        <v>10.603999999999999</v>
      </c>
      <c r="AB234" s="5">
        <v>27.73</v>
      </c>
      <c r="AC234" s="5">
        <v>0</v>
      </c>
      <c r="AD234" s="5">
        <v>1</v>
      </c>
      <c r="AE234" s="5">
        <v>18.27</v>
      </c>
      <c r="AF234" s="5">
        <v>4.2779999999999996</v>
      </c>
      <c r="AG234" s="5">
        <v>9.4600000000000009</v>
      </c>
      <c r="AH234" s="5">
        <v>27.73</v>
      </c>
      <c r="AI234" s="5">
        <v>0</v>
      </c>
      <c r="AJ234" s="5">
        <v>1</v>
      </c>
      <c r="AK234" s="5">
        <v>25.13</v>
      </c>
      <c r="AL234" s="5">
        <v>13.502000000000001</v>
      </c>
      <c r="AM234" s="5">
        <v>-1.63</v>
      </c>
      <c r="AN234" s="5">
        <v>27.73</v>
      </c>
      <c r="AO234" s="5">
        <v>0.18</v>
      </c>
      <c r="AP234" s="5">
        <v>1</v>
      </c>
      <c r="AQ234" s="5">
        <v>0.64900000000000002</v>
      </c>
      <c r="AR234" s="5">
        <v>0.114</v>
      </c>
      <c r="AS234" s="5">
        <v>0.29599999999999999</v>
      </c>
      <c r="AT234" s="5">
        <v>1.0960000000000001</v>
      </c>
      <c r="AU234" s="5">
        <v>0.16</v>
      </c>
      <c r="AV234" s="5">
        <v>1</v>
      </c>
      <c r="AW234" s="5">
        <v>0.57699999999999996</v>
      </c>
      <c r="AX234" s="5">
        <v>0.114</v>
      </c>
      <c r="AY234" s="5">
        <v>0.23599999999999999</v>
      </c>
      <c r="AZ234" s="5">
        <v>0.94299999999999995</v>
      </c>
      <c r="BA234" s="5">
        <v>0.16</v>
      </c>
      <c r="BB234" s="5">
        <v>1</v>
      </c>
      <c r="BC234" s="5">
        <v>0.45800000000000002</v>
      </c>
      <c r="BD234" s="5">
        <v>0.114</v>
      </c>
      <c r="BE234" s="5">
        <v>5.8999999999999997E-2</v>
      </c>
      <c r="BF234" s="5">
        <v>0.59899999999999998</v>
      </c>
      <c r="BG234" s="5">
        <v>0.16</v>
      </c>
      <c r="BH234" s="5">
        <v>1</v>
      </c>
      <c r="BI234" s="5">
        <v>0.49099999999999999</v>
      </c>
      <c r="BJ234" s="5">
        <v>0.114</v>
      </c>
      <c r="BK234" s="5">
        <v>0.23300000000000001</v>
      </c>
      <c r="BL234" s="5">
        <v>0.84</v>
      </c>
      <c r="BM234" s="5">
        <v>0.16</v>
      </c>
      <c r="BN234" s="5">
        <v>1</v>
      </c>
      <c r="BO234" s="5">
        <v>0</v>
      </c>
      <c r="BP234" s="5">
        <v>0</v>
      </c>
      <c r="BQ234" s="5">
        <v>0.129</v>
      </c>
      <c r="BR234" s="5">
        <v>0</v>
      </c>
      <c r="BS234" s="5">
        <v>0.5</v>
      </c>
      <c r="BT234" s="5">
        <v>0</v>
      </c>
      <c r="BU234" s="5">
        <v>0</v>
      </c>
      <c r="BV234" s="5">
        <v>7.8E-2</v>
      </c>
      <c r="BW234" s="5">
        <v>0</v>
      </c>
      <c r="BX234" s="5">
        <v>0.5</v>
      </c>
      <c r="BY234" s="5">
        <v>11.787000000000001</v>
      </c>
      <c r="BZ234" s="5">
        <v>0</v>
      </c>
      <c r="CA234" s="5">
        <v>11.787000000000001</v>
      </c>
      <c r="CB234" s="5">
        <v>0</v>
      </c>
      <c r="CC234" s="5">
        <v>78.125</v>
      </c>
      <c r="CD234" s="5">
        <v>7.95</v>
      </c>
      <c r="CE234" s="5">
        <v>0.187</v>
      </c>
      <c r="CF234" s="5">
        <v>90.841999999999999</v>
      </c>
      <c r="CG234" s="5">
        <v>0.16</v>
      </c>
      <c r="CH234" s="5">
        <v>1</v>
      </c>
      <c r="CI234" s="5">
        <v>0</v>
      </c>
      <c r="CJ234" s="5">
        <v>0</v>
      </c>
      <c r="CK234" s="5">
        <v>0</v>
      </c>
      <c r="CL234" s="5">
        <v>0</v>
      </c>
      <c r="CM234" s="5">
        <v>0</v>
      </c>
      <c r="CN234" s="5">
        <v>0</v>
      </c>
      <c r="CO234" s="5">
        <v>0</v>
      </c>
      <c r="CP234" s="5">
        <v>0</v>
      </c>
      <c r="CQ234" s="5">
        <v>1.198</v>
      </c>
      <c r="CR234" s="5">
        <v>0</v>
      </c>
      <c r="CS234" s="5">
        <v>4.7759999999999998</v>
      </c>
      <c r="CT234" s="5">
        <v>4.7530000000000001</v>
      </c>
      <c r="CU234" s="5">
        <v>15.983000000000001</v>
      </c>
    </row>
    <row r="235" spans="1:99" x14ac:dyDescent="0.25">
      <c r="A235" s="5" t="s">
        <v>2541</v>
      </c>
      <c r="B235" s="5" t="s">
        <v>1376</v>
      </c>
      <c r="C235" s="5" t="s">
        <v>1376</v>
      </c>
      <c r="D235" s="5" t="s">
        <v>1377</v>
      </c>
      <c r="E235" s="5">
        <v>2022</v>
      </c>
      <c r="F235" s="5">
        <v>0.18</v>
      </c>
      <c r="G235" s="5">
        <v>11.72</v>
      </c>
      <c r="H235" s="5">
        <v>1.2350000000000001</v>
      </c>
      <c r="I235" s="5">
        <v>0</v>
      </c>
      <c r="J235" s="5">
        <v>11.72</v>
      </c>
      <c r="K235" s="5">
        <v>0</v>
      </c>
      <c r="L235" s="5">
        <v>1</v>
      </c>
      <c r="M235" s="5">
        <v>9.7829999999999995</v>
      </c>
      <c r="N235" s="5">
        <v>3.7040000000000002</v>
      </c>
      <c r="O235" s="5">
        <v>0</v>
      </c>
      <c r="P235" s="5">
        <v>9.7829999999999995</v>
      </c>
      <c r="Q235" s="5">
        <v>0</v>
      </c>
      <c r="R235" s="5">
        <v>1</v>
      </c>
      <c r="S235" s="5">
        <v>17.893000000000001</v>
      </c>
      <c r="T235" s="5">
        <v>7.4080000000000004</v>
      </c>
      <c r="U235" s="5">
        <v>0.23799999999999999</v>
      </c>
      <c r="V235" s="5">
        <v>21.114000000000001</v>
      </c>
      <c r="W235" s="5">
        <v>0.18</v>
      </c>
      <c r="X235" s="5">
        <v>1</v>
      </c>
      <c r="Y235" s="5">
        <v>30.728000000000002</v>
      </c>
      <c r="Z235" s="5">
        <v>4.1319999999999997</v>
      </c>
      <c r="AA235" s="5">
        <v>11.451000000000001</v>
      </c>
      <c r="AB235" s="5">
        <v>42.18</v>
      </c>
      <c r="AC235" s="5">
        <v>0</v>
      </c>
      <c r="AD235" s="5">
        <v>1</v>
      </c>
      <c r="AE235" s="5">
        <v>31.963000000000001</v>
      </c>
      <c r="AF235" s="5">
        <v>7.484</v>
      </c>
      <c r="AG235" s="5">
        <v>10.217000000000001</v>
      </c>
      <c r="AH235" s="5">
        <v>42.18</v>
      </c>
      <c r="AI235" s="5">
        <v>0</v>
      </c>
      <c r="AJ235" s="5">
        <v>1</v>
      </c>
      <c r="AK235" s="5">
        <v>39.371000000000002</v>
      </c>
      <c r="AL235" s="5">
        <v>21.154</v>
      </c>
      <c r="AM235" s="5">
        <v>-3.15</v>
      </c>
      <c r="AN235" s="5">
        <v>42.18</v>
      </c>
      <c r="AO235" s="5">
        <v>0.18</v>
      </c>
      <c r="AP235" s="5">
        <v>1</v>
      </c>
      <c r="AQ235" s="5">
        <v>0.89600000000000002</v>
      </c>
      <c r="AR235" s="5">
        <v>0.123</v>
      </c>
      <c r="AS235" s="5">
        <v>0.23300000000000001</v>
      </c>
      <c r="AT235" s="5">
        <v>1.31</v>
      </c>
      <c r="AU235" s="5">
        <v>0.16</v>
      </c>
      <c r="AV235" s="5">
        <v>1</v>
      </c>
      <c r="AW235" s="5">
        <v>0.89</v>
      </c>
      <c r="AX235" s="5">
        <v>0.123</v>
      </c>
      <c r="AY235" s="5">
        <v>0.1</v>
      </c>
      <c r="AZ235" s="5">
        <v>1.149</v>
      </c>
      <c r="BA235" s="5">
        <v>0.16</v>
      </c>
      <c r="BB235" s="5">
        <v>1</v>
      </c>
      <c r="BC235" s="5">
        <v>0.62</v>
      </c>
      <c r="BD235" s="5">
        <v>0.123</v>
      </c>
      <c r="BE235" s="5">
        <v>-1.2E-2</v>
      </c>
      <c r="BF235" s="5">
        <v>0.70499999999999996</v>
      </c>
      <c r="BG235" s="5">
        <v>0.16</v>
      </c>
      <c r="BH235" s="5">
        <v>1</v>
      </c>
      <c r="BI235" s="5">
        <v>0.60799999999999998</v>
      </c>
      <c r="BJ235" s="5">
        <v>0.123</v>
      </c>
      <c r="BK235" s="5">
        <v>0.67300000000000004</v>
      </c>
      <c r="BL235" s="5">
        <v>1.486</v>
      </c>
      <c r="BM235" s="5">
        <v>0.16</v>
      </c>
      <c r="BN235" s="5">
        <v>1</v>
      </c>
      <c r="BO235" s="5">
        <v>0</v>
      </c>
      <c r="BP235" s="5">
        <v>0</v>
      </c>
      <c r="BQ235" s="5">
        <v>0.13400000000000001</v>
      </c>
      <c r="BR235" s="5">
        <v>0</v>
      </c>
      <c r="BS235" s="5">
        <v>0.5</v>
      </c>
      <c r="BT235" s="5">
        <v>0</v>
      </c>
      <c r="BU235" s="5">
        <v>0</v>
      </c>
      <c r="BV235" s="5">
        <v>8.1000000000000003E-2</v>
      </c>
      <c r="BW235" s="5">
        <v>0</v>
      </c>
      <c r="BX235" s="5">
        <v>0.5</v>
      </c>
      <c r="BY235" s="5">
        <v>12.728999999999999</v>
      </c>
      <c r="BZ235" s="5">
        <v>0</v>
      </c>
      <c r="CA235" s="5">
        <v>12.728999999999999</v>
      </c>
      <c r="CB235" s="5">
        <v>0</v>
      </c>
      <c r="CC235" s="5">
        <v>97.9</v>
      </c>
      <c r="CD235" s="5">
        <v>7.95</v>
      </c>
      <c r="CE235" s="5">
        <v>14.808999999999999</v>
      </c>
      <c r="CF235" s="5">
        <v>130.74199999999999</v>
      </c>
      <c r="CG235" s="5">
        <v>0.16</v>
      </c>
      <c r="CH235" s="5">
        <v>1</v>
      </c>
      <c r="CI235" s="5">
        <v>0</v>
      </c>
      <c r="CJ235" s="5">
        <v>0</v>
      </c>
      <c r="CK235" s="5">
        <v>0</v>
      </c>
      <c r="CL235" s="5">
        <v>0</v>
      </c>
      <c r="CM235" s="5">
        <v>0</v>
      </c>
      <c r="CN235" s="5">
        <v>0</v>
      </c>
      <c r="CO235" s="5">
        <v>0</v>
      </c>
      <c r="CP235" s="5">
        <v>0</v>
      </c>
      <c r="CQ235" s="5">
        <v>1.294</v>
      </c>
      <c r="CR235" s="5">
        <v>0</v>
      </c>
      <c r="CS235" s="5">
        <v>5.1580000000000004</v>
      </c>
      <c r="CT235" s="5">
        <v>10.484999999999999</v>
      </c>
      <c r="CU235" s="5">
        <v>29.494</v>
      </c>
    </row>
    <row r="236" spans="1:99" x14ac:dyDescent="0.25">
      <c r="A236" s="5" t="s">
        <v>2542</v>
      </c>
      <c r="B236" s="5" t="s">
        <v>1376</v>
      </c>
      <c r="C236" s="5" t="s">
        <v>1376</v>
      </c>
      <c r="D236" s="5" t="s">
        <v>1377</v>
      </c>
      <c r="E236" s="5">
        <v>2023</v>
      </c>
      <c r="F236" s="5">
        <v>0.18</v>
      </c>
      <c r="G236" s="5">
        <v>6.1470000000000002</v>
      </c>
      <c r="H236" s="5">
        <v>1.286</v>
      </c>
      <c r="I236" s="5">
        <v>0</v>
      </c>
      <c r="J236" s="5">
        <v>6.1470000000000002</v>
      </c>
      <c r="K236" s="5">
        <v>0</v>
      </c>
      <c r="L236" s="5">
        <v>1</v>
      </c>
      <c r="M236" s="5">
        <v>7.8860000000000001</v>
      </c>
      <c r="N236" s="5">
        <v>3.8570000000000002</v>
      </c>
      <c r="O236" s="5">
        <v>0</v>
      </c>
      <c r="P236" s="5">
        <v>7.8860000000000001</v>
      </c>
      <c r="Q236" s="5">
        <v>0</v>
      </c>
      <c r="R236" s="5">
        <v>1</v>
      </c>
      <c r="S236" s="5">
        <v>12.574999999999999</v>
      </c>
      <c r="T236" s="5">
        <v>7.7140000000000004</v>
      </c>
      <c r="U236" s="5">
        <v>0.251</v>
      </c>
      <c r="V236" s="5">
        <v>14.839</v>
      </c>
      <c r="W236" s="5">
        <v>0.18</v>
      </c>
      <c r="X236" s="5">
        <v>1</v>
      </c>
      <c r="Y236" s="5">
        <v>12.478</v>
      </c>
      <c r="Z236" s="5">
        <v>1.6779999999999999</v>
      </c>
      <c r="AA236" s="5">
        <v>11.923999999999999</v>
      </c>
      <c r="AB236" s="5">
        <v>24.402000000000001</v>
      </c>
      <c r="AC236" s="5">
        <v>0</v>
      </c>
      <c r="AD236" s="5">
        <v>1</v>
      </c>
      <c r="AE236" s="5">
        <v>13.763</v>
      </c>
      <c r="AF236" s="5">
        <v>3.2229999999999999</v>
      </c>
      <c r="AG236" s="5">
        <v>10.638</v>
      </c>
      <c r="AH236" s="5">
        <v>24.402000000000001</v>
      </c>
      <c r="AI236" s="5">
        <v>0</v>
      </c>
      <c r="AJ236" s="5">
        <v>1</v>
      </c>
      <c r="AK236" s="5">
        <v>21.477</v>
      </c>
      <c r="AL236" s="5">
        <v>11.54</v>
      </c>
      <c r="AM236" s="5">
        <v>-0.38600000000000001</v>
      </c>
      <c r="AN236" s="5">
        <v>24.402000000000001</v>
      </c>
      <c r="AO236" s="5">
        <v>0.18</v>
      </c>
      <c r="AP236" s="5">
        <v>1</v>
      </c>
      <c r="AQ236" s="5">
        <v>0.79100000000000004</v>
      </c>
      <c r="AR236" s="5">
        <v>0.129</v>
      </c>
      <c r="AS236" s="5">
        <v>0.32300000000000001</v>
      </c>
      <c r="AT236" s="5">
        <v>1.292</v>
      </c>
      <c r="AU236" s="5">
        <v>0.16</v>
      </c>
      <c r="AV236" s="5">
        <v>1</v>
      </c>
      <c r="AW236" s="5">
        <v>0.61799999999999999</v>
      </c>
      <c r="AX236" s="5">
        <v>0.129</v>
      </c>
      <c r="AY236" s="5">
        <v>0.30199999999999999</v>
      </c>
      <c r="AZ236" s="5">
        <v>1.0669999999999999</v>
      </c>
      <c r="BA236" s="5">
        <v>0.16</v>
      </c>
      <c r="BB236" s="5">
        <v>1</v>
      </c>
      <c r="BC236" s="5">
        <v>0.55400000000000005</v>
      </c>
      <c r="BD236" s="5">
        <v>0.129</v>
      </c>
      <c r="BE236" s="5">
        <v>8.0000000000000002E-3</v>
      </c>
      <c r="BF236" s="5">
        <v>0.65200000000000002</v>
      </c>
      <c r="BG236" s="5">
        <v>0.16</v>
      </c>
      <c r="BH236" s="5">
        <v>1</v>
      </c>
      <c r="BI236" s="5">
        <v>0.55700000000000005</v>
      </c>
      <c r="BJ236" s="5">
        <v>0.129</v>
      </c>
      <c r="BK236" s="5">
        <v>0.60899999999999999</v>
      </c>
      <c r="BL236" s="5">
        <v>1.3520000000000001</v>
      </c>
      <c r="BM236" s="5">
        <v>0.16</v>
      </c>
      <c r="BN236" s="5">
        <v>1</v>
      </c>
      <c r="BO236" s="5">
        <v>0</v>
      </c>
      <c r="BP236" s="5">
        <v>0</v>
      </c>
      <c r="BQ236" s="5">
        <v>0.13200000000000001</v>
      </c>
      <c r="BR236" s="5">
        <v>0</v>
      </c>
      <c r="BS236" s="5">
        <v>0.5</v>
      </c>
      <c r="BT236" s="5">
        <v>0</v>
      </c>
      <c r="BU236" s="5">
        <v>0</v>
      </c>
      <c r="BV236" s="5">
        <v>7.9000000000000001E-2</v>
      </c>
      <c r="BW236" s="5">
        <v>0</v>
      </c>
      <c r="BX236" s="5">
        <v>0.5</v>
      </c>
      <c r="BY236" s="5">
        <v>13.254</v>
      </c>
      <c r="BZ236" s="5">
        <v>0</v>
      </c>
      <c r="CA236" s="5">
        <v>13.254</v>
      </c>
      <c r="CB236" s="5">
        <v>0</v>
      </c>
      <c r="CC236" s="5">
        <v>83.248000000000005</v>
      </c>
      <c r="CD236" s="5">
        <v>7.95</v>
      </c>
      <c r="CE236" s="5">
        <v>20.052</v>
      </c>
      <c r="CF236" s="5">
        <v>119.828</v>
      </c>
      <c r="CG236" s="5">
        <v>0.16</v>
      </c>
      <c r="CH236" s="5">
        <v>1</v>
      </c>
      <c r="CI236" s="5">
        <v>0</v>
      </c>
      <c r="CJ236" s="5">
        <v>0</v>
      </c>
      <c r="CK236" s="5">
        <v>0</v>
      </c>
      <c r="CL236" s="5">
        <v>0</v>
      </c>
      <c r="CM236" s="5">
        <v>0</v>
      </c>
      <c r="CN236" s="5">
        <v>0</v>
      </c>
      <c r="CO236" s="5">
        <v>0</v>
      </c>
      <c r="CP236" s="5">
        <v>0</v>
      </c>
      <c r="CQ236" s="5">
        <v>1.3480000000000001</v>
      </c>
      <c r="CR236" s="5">
        <v>0</v>
      </c>
      <c r="CS236" s="5">
        <v>5.37</v>
      </c>
      <c r="CT236" s="5">
        <v>4.8609999999999998</v>
      </c>
      <c r="CU236" s="5">
        <v>11.192</v>
      </c>
    </row>
    <row r="237" spans="1:99" x14ac:dyDescent="0.25">
      <c r="A237" s="5" t="s">
        <v>2543</v>
      </c>
      <c r="B237" s="5" t="s">
        <v>1376</v>
      </c>
      <c r="C237" s="5" t="s">
        <v>1376</v>
      </c>
      <c r="D237" s="5" t="s">
        <v>1377</v>
      </c>
      <c r="E237" s="5">
        <v>2024</v>
      </c>
      <c r="F237" s="5">
        <v>0.18</v>
      </c>
      <c r="G237" s="5">
        <v>5.5750000000000002</v>
      </c>
      <c r="H237" s="5">
        <v>1.3240000000000001</v>
      </c>
      <c r="I237" s="5">
        <v>0</v>
      </c>
      <c r="J237" s="5">
        <v>5.5750000000000002</v>
      </c>
      <c r="K237" s="5">
        <v>0</v>
      </c>
      <c r="L237" s="5">
        <v>1</v>
      </c>
      <c r="M237" s="5">
        <v>7.1239999999999997</v>
      </c>
      <c r="N237" s="5">
        <v>3.9710000000000001</v>
      </c>
      <c r="O237" s="5">
        <v>0</v>
      </c>
      <c r="P237" s="5">
        <v>7.1239999999999997</v>
      </c>
      <c r="Q237" s="5">
        <v>0</v>
      </c>
      <c r="R237" s="5">
        <v>1</v>
      </c>
      <c r="S237" s="5">
        <v>12.193</v>
      </c>
      <c r="T237" s="5">
        <v>7.9420000000000002</v>
      </c>
      <c r="U237" s="5">
        <v>0.29899999999999999</v>
      </c>
      <c r="V237" s="5">
        <v>14.388</v>
      </c>
      <c r="W237" s="5">
        <v>0.18</v>
      </c>
      <c r="X237" s="5">
        <v>1</v>
      </c>
      <c r="Y237" s="5">
        <v>11.446999999999999</v>
      </c>
      <c r="Z237" s="5">
        <v>1.5389999999999999</v>
      </c>
      <c r="AA237" s="5">
        <v>12.276</v>
      </c>
      <c r="AB237" s="5">
        <v>23.722999999999999</v>
      </c>
      <c r="AC237" s="5">
        <v>0</v>
      </c>
      <c r="AD237" s="5">
        <v>1</v>
      </c>
      <c r="AE237" s="5">
        <v>12.771000000000001</v>
      </c>
      <c r="AF237" s="5">
        <v>2.99</v>
      </c>
      <c r="AG237" s="5">
        <v>10.952</v>
      </c>
      <c r="AH237" s="5">
        <v>23.722999999999999</v>
      </c>
      <c r="AI237" s="5">
        <v>0</v>
      </c>
      <c r="AJ237" s="5">
        <v>1</v>
      </c>
      <c r="AK237" s="5">
        <v>20.712</v>
      </c>
      <c r="AL237" s="5">
        <v>11.129</v>
      </c>
      <c r="AM237" s="5">
        <v>-0.115</v>
      </c>
      <c r="AN237" s="5">
        <v>23.722999999999999</v>
      </c>
      <c r="AO237" s="5">
        <v>0.18</v>
      </c>
      <c r="AP237" s="5">
        <v>1</v>
      </c>
      <c r="AQ237" s="5">
        <v>0.75600000000000001</v>
      </c>
      <c r="AR237" s="5">
        <v>0.13200000000000001</v>
      </c>
      <c r="AS237" s="5">
        <v>0.28199999999999997</v>
      </c>
      <c r="AT237" s="5">
        <v>1.204</v>
      </c>
      <c r="AU237" s="5">
        <v>0.16</v>
      </c>
      <c r="AV237" s="5">
        <v>1</v>
      </c>
      <c r="AW237" s="5">
        <v>0.65500000000000003</v>
      </c>
      <c r="AX237" s="5">
        <v>0.13200000000000001</v>
      </c>
      <c r="AY237" s="5">
        <v>0.21199999999999999</v>
      </c>
      <c r="AZ237" s="5">
        <v>1.0069999999999999</v>
      </c>
      <c r="BA237" s="5">
        <v>0.16</v>
      </c>
      <c r="BB237" s="5">
        <v>1</v>
      </c>
      <c r="BC237" s="5">
        <v>0.53400000000000003</v>
      </c>
      <c r="BD237" s="5">
        <v>0.13200000000000001</v>
      </c>
      <c r="BE237" s="5">
        <v>-2.7E-2</v>
      </c>
      <c r="BF237" s="5">
        <v>0.58799999999999997</v>
      </c>
      <c r="BG237" s="5">
        <v>0.16</v>
      </c>
      <c r="BH237" s="5">
        <v>1</v>
      </c>
      <c r="BI237" s="5">
        <v>0.56799999999999995</v>
      </c>
      <c r="BJ237" s="5">
        <v>0.13200000000000001</v>
      </c>
      <c r="BK237" s="5">
        <v>0.30499999999999999</v>
      </c>
      <c r="BL237" s="5">
        <v>1.0129999999999999</v>
      </c>
      <c r="BM237" s="5">
        <v>0.16</v>
      </c>
      <c r="BN237" s="5">
        <v>1</v>
      </c>
      <c r="BO237" s="5">
        <v>0</v>
      </c>
      <c r="BP237" s="5">
        <v>0</v>
      </c>
      <c r="BQ237" s="5">
        <v>0.14299999999999999</v>
      </c>
      <c r="BR237" s="5">
        <v>0</v>
      </c>
      <c r="BS237" s="5">
        <v>0.5</v>
      </c>
      <c r="BT237" s="5">
        <v>0</v>
      </c>
      <c r="BU237" s="5">
        <v>0</v>
      </c>
      <c r="BV237" s="5">
        <v>9.0999999999999998E-2</v>
      </c>
      <c r="BW237" s="5">
        <v>0</v>
      </c>
      <c r="BX237" s="5">
        <v>0.5</v>
      </c>
      <c r="BY237" s="5">
        <v>13.646000000000001</v>
      </c>
      <c r="BZ237" s="5">
        <v>0</v>
      </c>
      <c r="CA237" s="5">
        <v>13.646000000000001</v>
      </c>
      <c r="CB237" s="5">
        <v>0</v>
      </c>
      <c r="CC237" s="5">
        <v>82.587999999999994</v>
      </c>
      <c r="CD237" s="5">
        <v>7.95</v>
      </c>
      <c r="CE237" s="5">
        <v>6.7240000000000002</v>
      </c>
      <c r="CF237" s="5">
        <v>103.602</v>
      </c>
      <c r="CG237" s="5">
        <v>0.16</v>
      </c>
      <c r="CH237" s="5">
        <v>1</v>
      </c>
      <c r="CI237" s="5">
        <v>0</v>
      </c>
      <c r="CJ237" s="5">
        <v>0</v>
      </c>
      <c r="CK237" s="5">
        <v>0</v>
      </c>
      <c r="CL237" s="5">
        <v>0</v>
      </c>
      <c r="CM237" s="5">
        <v>0</v>
      </c>
      <c r="CN237" s="5">
        <v>0</v>
      </c>
      <c r="CO237" s="5">
        <v>0</v>
      </c>
      <c r="CP237" s="5">
        <v>0</v>
      </c>
      <c r="CQ237" s="5">
        <v>1.387</v>
      </c>
      <c r="CR237" s="5">
        <v>0</v>
      </c>
      <c r="CS237" s="5">
        <v>5.5289999999999999</v>
      </c>
      <c r="CT237" s="5">
        <v>4.2510000000000003</v>
      </c>
      <c r="CU237" s="5">
        <v>10.122999999999999</v>
      </c>
    </row>
    <row r="238" spans="1:99" x14ac:dyDescent="0.25">
      <c r="A238" s="5" t="s">
        <v>2544</v>
      </c>
      <c r="B238" s="5" t="s">
        <v>1382</v>
      </c>
      <c r="C238" s="5" t="s">
        <v>1382</v>
      </c>
      <c r="D238" s="5" t="s">
        <v>1383</v>
      </c>
      <c r="E238" s="5">
        <v>2021</v>
      </c>
      <c r="F238" s="5">
        <v>0.12</v>
      </c>
      <c r="G238" s="5">
        <v>5.8970000000000002</v>
      </c>
      <c r="H238" s="5">
        <v>1.143</v>
      </c>
      <c r="I238" s="5">
        <v>0</v>
      </c>
      <c r="J238" s="5">
        <v>5.8970000000000002</v>
      </c>
      <c r="K238" s="5">
        <v>0</v>
      </c>
      <c r="L238" s="5">
        <v>1</v>
      </c>
      <c r="M238" s="5">
        <v>7.9640000000000004</v>
      </c>
      <c r="N238" s="5">
        <v>3.43</v>
      </c>
      <c r="O238" s="5">
        <v>0.22700000000000001</v>
      </c>
      <c r="P238" s="5">
        <v>8.1910000000000007</v>
      </c>
      <c r="Q238" s="5">
        <v>0</v>
      </c>
      <c r="R238" s="5">
        <v>1</v>
      </c>
      <c r="S238" s="5">
        <v>11.613</v>
      </c>
      <c r="T238" s="5">
        <v>6.86</v>
      </c>
      <c r="U238" s="5">
        <v>0</v>
      </c>
      <c r="V238" s="5">
        <v>13.007</v>
      </c>
      <c r="W238" s="5">
        <v>0.12</v>
      </c>
      <c r="X238" s="5">
        <v>1</v>
      </c>
      <c r="Y238" s="5">
        <v>9.3789999999999996</v>
      </c>
      <c r="Z238" s="5">
        <v>0.68300000000000005</v>
      </c>
      <c r="AA238" s="5">
        <v>-0.58599999999999997</v>
      </c>
      <c r="AB238" s="5">
        <v>8.7929999999999993</v>
      </c>
      <c r="AC238" s="5">
        <v>0</v>
      </c>
      <c r="AD238" s="5">
        <v>1</v>
      </c>
      <c r="AE238" s="5">
        <v>9.9510000000000005</v>
      </c>
      <c r="AF238" s="5">
        <v>1.3380000000000001</v>
      </c>
      <c r="AG238" s="5">
        <v>-0.58599999999999997</v>
      </c>
      <c r="AH238" s="5">
        <v>9.3650000000000002</v>
      </c>
      <c r="AI238" s="5">
        <v>0</v>
      </c>
      <c r="AJ238" s="5">
        <v>1</v>
      </c>
      <c r="AK238" s="5">
        <v>13.381</v>
      </c>
      <c r="AL238" s="5">
        <v>5.0049999999999999</v>
      </c>
      <c r="AM238" s="5">
        <v>-0.41399999999999998</v>
      </c>
      <c r="AN238" s="5">
        <v>12.967000000000001</v>
      </c>
      <c r="AO238" s="5">
        <v>0</v>
      </c>
      <c r="AP238" s="5">
        <v>1</v>
      </c>
      <c r="AQ238" s="5">
        <v>0.53</v>
      </c>
      <c r="AR238" s="5">
        <v>9.7000000000000003E-2</v>
      </c>
      <c r="AS238" s="5">
        <v>-1.4E-2</v>
      </c>
      <c r="AT238" s="5">
        <v>0.57799999999999996</v>
      </c>
      <c r="AU238" s="5">
        <v>0</v>
      </c>
      <c r="AV238" s="5">
        <v>1</v>
      </c>
      <c r="AW238" s="5">
        <v>0.53</v>
      </c>
      <c r="AX238" s="5">
        <v>0.10299999999999999</v>
      </c>
      <c r="AY238" s="5">
        <v>-0.15</v>
      </c>
      <c r="AZ238" s="5">
        <v>0.42599999999999999</v>
      </c>
      <c r="BA238" s="5">
        <v>0</v>
      </c>
      <c r="BB238" s="5">
        <v>0</v>
      </c>
      <c r="BC238" s="5">
        <v>0.74199999999999999</v>
      </c>
      <c r="BD238" s="5">
        <v>0.192</v>
      </c>
      <c r="BE238" s="5">
        <v>-0.64700000000000002</v>
      </c>
      <c r="BF238" s="5">
        <v>0.107</v>
      </c>
      <c r="BG238" s="5">
        <v>0</v>
      </c>
      <c r="BH238" s="5">
        <v>0</v>
      </c>
      <c r="BI238" s="5">
        <v>0.49099999999999999</v>
      </c>
      <c r="BJ238" s="5">
        <v>0.114</v>
      </c>
      <c r="BK238" s="5">
        <v>3.4000000000000002E-2</v>
      </c>
      <c r="BL238" s="5">
        <v>0.52500000000000002</v>
      </c>
      <c r="BM238" s="5">
        <v>0</v>
      </c>
      <c r="BN238" s="5">
        <v>1</v>
      </c>
      <c r="BO238" s="5">
        <v>0</v>
      </c>
      <c r="BP238" s="5">
        <v>0</v>
      </c>
      <c r="BQ238" s="5">
        <v>6.2E-2</v>
      </c>
      <c r="BR238" s="5">
        <v>0</v>
      </c>
      <c r="BS238" s="5">
        <v>0.5</v>
      </c>
      <c r="BT238" s="5">
        <v>0</v>
      </c>
      <c r="BU238" s="5">
        <v>-8.9999999999999993E-3</v>
      </c>
      <c r="BV238" s="5">
        <v>0.10299999999999999</v>
      </c>
      <c r="BW238" s="5">
        <v>0</v>
      </c>
      <c r="BX238" s="5">
        <v>0.83299999999999996</v>
      </c>
      <c r="BY238" s="5">
        <v>11.787000000000001</v>
      </c>
      <c r="BZ238" s="5">
        <v>0</v>
      </c>
      <c r="CA238" s="5">
        <v>11.787000000000001</v>
      </c>
      <c r="CB238" s="5">
        <v>0</v>
      </c>
      <c r="CC238" s="5">
        <v>73.254000000000005</v>
      </c>
      <c r="CD238" s="5">
        <v>3.0790000000000002</v>
      </c>
      <c r="CE238" s="5">
        <v>-29.420999999999999</v>
      </c>
      <c r="CF238" s="5">
        <v>49.094000000000001</v>
      </c>
      <c r="CG238" s="5">
        <v>0</v>
      </c>
      <c r="CH238" s="5">
        <v>0</v>
      </c>
      <c r="CI238" s="5">
        <v>0</v>
      </c>
      <c r="CJ238" s="5">
        <v>0</v>
      </c>
      <c r="CK238" s="5">
        <v>0</v>
      </c>
      <c r="CL238" s="5">
        <v>0</v>
      </c>
      <c r="CM238" s="5">
        <v>0</v>
      </c>
      <c r="CN238" s="5">
        <v>0</v>
      </c>
      <c r="CO238" s="5">
        <v>0</v>
      </c>
      <c r="CP238" s="5">
        <v>0</v>
      </c>
      <c r="CQ238" s="5">
        <v>1.198</v>
      </c>
      <c r="CR238" s="5">
        <v>1</v>
      </c>
      <c r="CS238" s="5">
        <v>8.8079999999999998</v>
      </c>
      <c r="CT238" s="5">
        <v>4.7530000000000001</v>
      </c>
      <c r="CU238" s="5">
        <v>15.983000000000001</v>
      </c>
    </row>
    <row r="239" spans="1:99" x14ac:dyDescent="0.25">
      <c r="A239" s="5" t="s">
        <v>2545</v>
      </c>
      <c r="B239" s="5" t="s">
        <v>1382</v>
      </c>
      <c r="C239" s="5" t="s">
        <v>1382</v>
      </c>
      <c r="D239" s="5" t="s">
        <v>1383</v>
      </c>
      <c r="E239" s="5">
        <v>2022</v>
      </c>
      <c r="F239" s="5">
        <v>0.12</v>
      </c>
      <c r="G239" s="5">
        <v>11.72</v>
      </c>
      <c r="H239" s="5">
        <v>1.2350000000000001</v>
      </c>
      <c r="I239" s="5">
        <v>0</v>
      </c>
      <c r="J239" s="5">
        <v>11.72</v>
      </c>
      <c r="K239" s="5">
        <v>0</v>
      </c>
      <c r="L239" s="5">
        <v>1</v>
      </c>
      <c r="M239" s="5">
        <v>9.7829999999999995</v>
      </c>
      <c r="N239" s="5">
        <v>3.7040000000000002</v>
      </c>
      <c r="O239" s="5">
        <v>0.32800000000000001</v>
      </c>
      <c r="P239" s="5">
        <v>10.111000000000001</v>
      </c>
      <c r="Q239" s="5">
        <v>0</v>
      </c>
      <c r="R239" s="5">
        <v>1</v>
      </c>
      <c r="S239" s="5">
        <v>17.893000000000001</v>
      </c>
      <c r="T239" s="5">
        <v>7.4080000000000004</v>
      </c>
      <c r="U239" s="5">
        <v>0.159</v>
      </c>
      <c r="V239" s="5">
        <v>20.041</v>
      </c>
      <c r="W239" s="5">
        <v>0.12</v>
      </c>
      <c r="X239" s="5">
        <v>1</v>
      </c>
      <c r="Y239" s="5">
        <v>10.129</v>
      </c>
      <c r="Z239" s="5">
        <v>0.73699999999999999</v>
      </c>
      <c r="AA239" s="5">
        <v>-0.42799999999999999</v>
      </c>
      <c r="AB239" s="5">
        <v>9.7010000000000005</v>
      </c>
      <c r="AC239" s="5">
        <v>0</v>
      </c>
      <c r="AD239" s="5">
        <v>1</v>
      </c>
      <c r="AE239" s="5">
        <v>10.746</v>
      </c>
      <c r="AF239" s="5">
        <v>1.4450000000000001</v>
      </c>
      <c r="AG239" s="5">
        <v>-0.42799999999999999</v>
      </c>
      <c r="AH239" s="5">
        <v>10.319000000000001</v>
      </c>
      <c r="AI239" s="5">
        <v>0</v>
      </c>
      <c r="AJ239" s="5">
        <v>1</v>
      </c>
      <c r="AK239" s="5">
        <v>14.451000000000001</v>
      </c>
      <c r="AL239" s="5">
        <v>5.4050000000000002</v>
      </c>
      <c r="AM239" s="5">
        <v>-0.109</v>
      </c>
      <c r="AN239" s="5">
        <v>14.342000000000001</v>
      </c>
      <c r="AO239" s="5">
        <v>0</v>
      </c>
      <c r="AP239" s="5">
        <v>1</v>
      </c>
      <c r="AQ239" s="5">
        <v>0.76800000000000002</v>
      </c>
      <c r="AR239" s="5">
        <v>0.11</v>
      </c>
      <c r="AS239" s="5">
        <v>-0.16900000000000001</v>
      </c>
      <c r="AT239" s="5">
        <v>0.67100000000000004</v>
      </c>
      <c r="AU239" s="5">
        <v>0</v>
      </c>
      <c r="AV239" s="5">
        <v>1</v>
      </c>
      <c r="AW239" s="5">
        <v>0.86299999999999999</v>
      </c>
      <c r="AX239" s="5">
        <v>0.112</v>
      </c>
      <c r="AY239" s="5">
        <v>-0.42099999999999999</v>
      </c>
      <c r="AZ239" s="5">
        <v>0.495</v>
      </c>
      <c r="BA239" s="5">
        <v>0</v>
      </c>
      <c r="BB239" s="5">
        <v>0</v>
      </c>
      <c r="BC239" s="5">
        <v>0.79</v>
      </c>
      <c r="BD239" s="5">
        <v>0.16300000000000001</v>
      </c>
      <c r="BE239" s="5">
        <v>-0.69499999999999995</v>
      </c>
      <c r="BF239" s="5">
        <v>0.107</v>
      </c>
      <c r="BG239" s="5">
        <v>0</v>
      </c>
      <c r="BH239" s="5">
        <v>0</v>
      </c>
      <c r="BI239" s="5">
        <v>0.60799999999999998</v>
      </c>
      <c r="BJ239" s="5">
        <v>0.123</v>
      </c>
      <c r="BK239" s="5">
        <v>4.0000000000000001E-3</v>
      </c>
      <c r="BL239" s="5">
        <v>0.61099999999999999</v>
      </c>
      <c r="BM239" s="5">
        <v>0</v>
      </c>
      <c r="BN239" s="5">
        <v>1</v>
      </c>
      <c r="BO239" s="5">
        <v>0</v>
      </c>
      <c r="BP239" s="5">
        <v>0</v>
      </c>
      <c r="BQ239" s="5">
        <v>6.2E-2</v>
      </c>
      <c r="BR239" s="5">
        <v>0</v>
      </c>
      <c r="BS239" s="5">
        <v>0.5</v>
      </c>
      <c r="BT239" s="5">
        <v>0</v>
      </c>
      <c r="BU239" s="5">
        <v>-0.01</v>
      </c>
      <c r="BV239" s="5">
        <v>0.104</v>
      </c>
      <c r="BW239" s="5">
        <v>0</v>
      </c>
      <c r="BX239" s="5">
        <v>0.83299999999999996</v>
      </c>
      <c r="BY239" s="5">
        <v>12.728999999999999</v>
      </c>
      <c r="BZ239" s="5">
        <v>0</v>
      </c>
      <c r="CA239" s="5">
        <v>12.728999999999999</v>
      </c>
      <c r="CB239" s="5">
        <v>0</v>
      </c>
      <c r="CC239" s="5">
        <v>117.033</v>
      </c>
      <c r="CD239" s="5">
        <v>27.082999999999998</v>
      </c>
      <c r="CE239" s="5">
        <v>-62.76</v>
      </c>
      <c r="CF239" s="5">
        <v>60.786000000000001</v>
      </c>
      <c r="CG239" s="5">
        <v>0</v>
      </c>
      <c r="CH239" s="5">
        <v>0</v>
      </c>
      <c r="CI239" s="5">
        <v>0</v>
      </c>
      <c r="CJ239" s="5">
        <v>0</v>
      </c>
      <c r="CK239" s="5">
        <v>0</v>
      </c>
      <c r="CL239" s="5">
        <v>0</v>
      </c>
      <c r="CM239" s="5">
        <v>0</v>
      </c>
      <c r="CN239" s="5">
        <v>0</v>
      </c>
      <c r="CO239" s="5">
        <v>0</v>
      </c>
      <c r="CP239" s="5">
        <v>0</v>
      </c>
      <c r="CQ239" s="5">
        <v>1.294</v>
      </c>
      <c r="CR239" s="5">
        <v>1</v>
      </c>
      <c r="CS239" s="5">
        <v>9.5120000000000005</v>
      </c>
      <c r="CT239" s="5">
        <v>10.484999999999999</v>
      </c>
      <c r="CU239" s="5">
        <v>29.494</v>
      </c>
    </row>
    <row r="240" spans="1:99" x14ac:dyDescent="0.25">
      <c r="A240" s="5" t="s">
        <v>2546</v>
      </c>
      <c r="B240" s="5" t="s">
        <v>1382</v>
      </c>
      <c r="C240" s="5" t="s">
        <v>1382</v>
      </c>
      <c r="D240" s="5" t="s">
        <v>1383</v>
      </c>
      <c r="E240" s="5">
        <v>2023</v>
      </c>
      <c r="F240" s="5">
        <v>0.12</v>
      </c>
      <c r="G240" s="5">
        <v>6.1470000000000002</v>
      </c>
      <c r="H240" s="5">
        <v>1.286</v>
      </c>
      <c r="I240" s="5">
        <v>0</v>
      </c>
      <c r="J240" s="5">
        <v>6.1470000000000002</v>
      </c>
      <c r="K240" s="5">
        <v>0</v>
      </c>
      <c r="L240" s="5">
        <v>1</v>
      </c>
      <c r="M240" s="5">
        <v>7.8860000000000001</v>
      </c>
      <c r="N240" s="5">
        <v>3.8570000000000002</v>
      </c>
      <c r="O240" s="5">
        <v>0.22700000000000001</v>
      </c>
      <c r="P240" s="5">
        <v>8.1129999999999995</v>
      </c>
      <c r="Q240" s="5">
        <v>0</v>
      </c>
      <c r="R240" s="5">
        <v>1</v>
      </c>
      <c r="S240" s="5">
        <v>12.574999999999999</v>
      </c>
      <c r="T240" s="5">
        <v>7.7140000000000004</v>
      </c>
      <c r="U240" s="5">
        <v>0.16700000000000001</v>
      </c>
      <c r="V240" s="5">
        <v>14.084</v>
      </c>
      <c r="W240" s="5">
        <v>0.12</v>
      </c>
      <c r="X240" s="5">
        <v>1</v>
      </c>
      <c r="Y240" s="5">
        <v>10.547000000000001</v>
      </c>
      <c r="Z240" s="5">
        <v>0.76800000000000002</v>
      </c>
      <c r="AA240" s="5">
        <v>-0.26900000000000002</v>
      </c>
      <c r="AB240" s="5">
        <v>10.278</v>
      </c>
      <c r="AC240" s="5">
        <v>0</v>
      </c>
      <c r="AD240" s="5">
        <v>1</v>
      </c>
      <c r="AE240" s="5">
        <v>11.19</v>
      </c>
      <c r="AF240" s="5">
        <v>1.5049999999999999</v>
      </c>
      <c r="AG240" s="5">
        <v>-0.26900000000000002</v>
      </c>
      <c r="AH240" s="5">
        <v>10.920999999999999</v>
      </c>
      <c r="AI240" s="5">
        <v>0</v>
      </c>
      <c r="AJ240" s="5">
        <v>1</v>
      </c>
      <c r="AK240" s="5">
        <v>15.047000000000001</v>
      </c>
      <c r="AL240" s="5">
        <v>5.6280000000000001</v>
      </c>
      <c r="AM240" s="5">
        <v>0.14000000000000001</v>
      </c>
      <c r="AN240" s="5">
        <v>15.186999999999999</v>
      </c>
      <c r="AO240" s="5">
        <v>0</v>
      </c>
      <c r="AP240" s="5">
        <v>1</v>
      </c>
      <c r="AQ240" s="5">
        <v>0.64200000000000002</v>
      </c>
      <c r="AR240" s="5">
        <v>0.108</v>
      </c>
      <c r="AS240" s="5">
        <v>-6.0999999999999999E-2</v>
      </c>
      <c r="AT240" s="5">
        <v>0.65100000000000002</v>
      </c>
      <c r="AU240" s="5">
        <v>0</v>
      </c>
      <c r="AV240" s="5">
        <v>1</v>
      </c>
      <c r="AW240" s="5">
        <v>1.056</v>
      </c>
      <c r="AX240" s="5">
        <v>0.18099999999999999</v>
      </c>
      <c r="AY240" s="5">
        <v>-0.63300000000000001</v>
      </c>
      <c r="AZ240" s="5">
        <v>0.47499999999999998</v>
      </c>
      <c r="BA240" s="5">
        <v>0</v>
      </c>
      <c r="BB240" s="5">
        <v>0</v>
      </c>
      <c r="BC240" s="5">
        <v>0.63700000000000001</v>
      </c>
      <c r="BD240" s="5">
        <v>0.153</v>
      </c>
      <c r="BE240" s="5">
        <v>-0.54100000000000004</v>
      </c>
      <c r="BF240" s="5">
        <v>0.107</v>
      </c>
      <c r="BG240" s="5">
        <v>0</v>
      </c>
      <c r="BH240" s="5">
        <v>0</v>
      </c>
      <c r="BI240" s="5">
        <v>0.55700000000000005</v>
      </c>
      <c r="BJ240" s="5">
        <v>0.129</v>
      </c>
      <c r="BK240" s="5">
        <v>-4.2000000000000003E-2</v>
      </c>
      <c r="BL240" s="5">
        <v>0.51600000000000001</v>
      </c>
      <c r="BM240" s="5">
        <v>0</v>
      </c>
      <c r="BN240" s="5">
        <v>1</v>
      </c>
      <c r="BO240" s="5">
        <v>0</v>
      </c>
      <c r="BP240" s="5">
        <v>0</v>
      </c>
      <c r="BQ240" s="5">
        <v>6.2E-2</v>
      </c>
      <c r="BR240" s="5">
        <v>0</v>
      </c>
      <c r="BS240" s="5">
        <v>0.5</v>
      </c>
      <c r="BT240" s="5">
        <v>0</v>
      </c>
      <c r="BU240" s="5">
        <v>-8.9999999999999993E-3</v>
      </c>
      <c r="BV240" s="5">
        <v>0.104</v>
      </c>
      <c r="BW240" s="5">
        <v>0</v>
      </c>
      <c r="BX240" s="5">
        <v>0.83299999999999996</v>
      </c>
      <c r="BY240" s="5">
        <v>13.254</v>
      </c>
      <c r="BZ240" s="5">
        <v>0</v>
      </c>
      <c r="CA240" s="5">
        <v>13.254</v>
      </c>
      <c r="CB240" s="5">
        <v>0</v>
      </c>
      <c r="CC240" s="5">
        <v>106.14</v>
      </c>
      <c r="CD240" s="5">
        <v>30.841999999999999</v>
      </c>
      <c r="CE240" s="5">
        <v>-44.067999999999998</v>
      </c>
      <c r="CF240" s="5">
        <v>69.521000000000001</v>
      </c>
      <c r="CG240" s="5">
        <v>0</v>
      </c>
      <c r="CH240" s="5">
        <v>0</v>
      </c>
      <c r="CI240" s="5">
        <v>0</v>
      </c>
      <c r="CJ240" s="5">
        <v>0</v>
      </c>
      <c r="CK240" s="5">
        <v>0</v>
      </c>
      <c r="CL240" s="5">
        <v>0</v>
      </c>
      <c r="CM240" s="5">
        <v>0</v>
      </c>
      <c r="CN240" s="5">
        <v>0</v>
      </c>
      <c r="CO240" s="5">
        <v>0</v>
      </c>
      <c r="CP240" s="5">
        <v>0</v>
      </c>
      <c r="CQ240" s="5">
        <v>1.3480000000000001</v>
      </c>
      <c r="CR240" s="5">
        <v>1</v>
      </c>
      <c r="CS240" s="5">
        <v>9.9039999999999999</v>
      </c>
      <c r="CT240" s="5">
        <v>4.8609999999999998</v>
      </c>
      <c r="CU240" s="5">
        <v>11.192</v>
      </c>
    </row>
    <row r="241" spans="1:99" x14ac:dyDescent="0.25">
      <c r="A241" s="5" t="s">
        <v>2547</v>
      </c>
      <c r="B241" s="5" t="s">
        <v>1382</v>
      </c>
      <c r="C241" s="5" t="s">
        <v>1382</v>
      </c>
      <c r="D241" s="5" t="s">
        <v>1383</v>
      </c>
      <c r="E241" s="5">
        <v>2024</v>
      </c>
      <c r="F241" s="5">
        <v>0.12</v>
      </c>
      <c r="G241" s="5">
        <v>5.5750000000000002</v>
      </c>
      <c r="H241" s="5">
        <v>1.3240000000000001</v>
      </c>
      <c r="I241" s="5">
        <v>0</v>
      </c>
      <c r="J241" s="5">
        <v>5.5750000000000002</v>
      </c>
      <c r="K241" s="5">
        <v>0</v>
      </c>
      <c r="L241" s="5">
        <v>1</v>
      </c>
      <c r="M241" s="5">
        <v>7.1239999999999997</v>
      </c>
      <c r="N241" s="5">
        <v>3.9710000000000001</v>
      </c>
      <c r="O241" s="5">
        <v>0.158</v>
      </c>
      <c r="P241" s="5">
        <v>7.2809999999999997</v>
      </c>
      <c r="Q241" s="5">
        <v>0</v>
      </c>
      <c r="R241" s="5">
        <v>1</v>
      </c>
      <c r="S241" s="5">
        <v>12.193</v>
      </c>
      <c r="T241" s="5">
        <v>7.9420000000000002</v>
      </c>
      <c r="U241" s="5">
        <v>0.19900000000000001</v>
      </c>
      <c r="V241" s="5">
        <v>13.656000000000001</v>
      </c>
      <c r="W241" s="5">
        <v>0.12</v>
      </c>
      <c r="X241" s="5">
        <v>1</v>
      </c>
      <c r="Y241" s="5">
        <v>10.785</v>
      </c>
      <c r="Z241" s="5">
        <v>0.78500000000000003</v>
      </c>
      <c r="AA241" s="5">
        <v>-0.27700000000000002</v>
      </c>
      <c r="AB241" s="5">
        <v>10.507999999999999</v>
      </c>
      <c r="AC241" s="5">
        <v>0</v>
      </c>
      <c r="AD241" s="5">
        <v>1</v>
      </c>
      <c r="AE241" s="5">
        <v>11.446999999999999</v>
      </c>
      <c r="AF241" s="5">
        <v>1.54</v>
      </c>
      <c r="AG241" s="5">
        <v>-0.27700000000000002</v>
      </c>
      <c r="AH241" s="5">
        <v>11.17</v>
      </c>
      <c r="AI241" s="5">
        <v>0</v>
      </c>
      <c r="AJ241" s="5">
        <v>1</v>
      </c>
      <c r="AK241" s="5">
        <v>15.417999999999999</v>
      </c>
      <c r="AL241" s="5">
        <v>5.766</v>
      </c>
      <c r="AM241" s="5">
        <v>0.13500000000000001</v>
      </c>
      <c r="AN241" s="5">
        <v>15.553000000000001</v>
      </c>
      <c r="AO241" s="5">
        <v>0</v>
      </c>
      <c r="AP241" s="5">
        <v>1</v>
      </c>
      <c r="AQ241" s="5">
        <v>0.63800000000000001</v>
      </c>
      <c r="AR241" s="5">
        <v>0.11600000000000001</v>
      </c>
      <c r="AS241" s="5">
        <v>-4.8000000000000001E-2</v>
      </c>
      <c r="AT241" s="5">
        <v>0.67900000000000005</v>
      </c>
      <c r="AU241" s="5">
        <v>0</v>
      </c>
      <c r="AV241" s="5">
        <v>1</v>
      </c>
      <c r="AW241" s="5">
        <v>0.85599999999999998</v>
      </c>
      <c r="AX241" s="5">
        <v>0.157</v>
      </c>
      <c r="AY241" s="5">
        <v>-0.443</v>
      </c>
      <c r="AZ241" s="5">
        <v>0.47499999999999998</v>
      </c>
      <c r="BA241" s="5">
        <v>0</v>
      </c>
      <c r="BB241" s="5">
        <v>0</v>
      </c>
      <c r="BC241" s="5">
        <v>0.70799999999999996</v>
      </c>
      <c r="BD241" s="5">
        <v>0.182</v>
      </c>
      <c r="BE241" s="5">
        <v>-0.61499999999999999</v>
      </c>
      <c r="BF241" s="5">
        <v>0.107</v>
      </c>
      <c r="BG241" s="5">
        <v>0</v>
      </c>
      <c r="BH241" s="5">
        <v>0</v>
      </c>
      <c r="BI241" s="5">
        <v>0.56799999999999995</v>
      </c>
      <c r="BJ241" s="5">
        <v>0.13200000000000001</v>
      </c>
      <c r="BK241" s="5">
        <v>-4.3999999999999997E-2</v>
      </c>
      <c r="BL241" s="5">
        <v>0.52400000000000002</v>
      </c>
      <c r="BM241" s="5">
        <v>0</v>
      </c>
      <c r="BN241" s="5">
        <v>1</v>
      </c>
      <c r="BO241" s="5">
        <v>0</v>
      </c>
      <c r="BP241" s="5">
        <v>0</v>
      </c>
      <c r="BQ241" s="5">
        <v>7.0999999999999994E-2</v>
      </c>
      <c r="BR241" s="5">
        <v>0</v>
      </c>
      <c r="BS241" s="5">
        <v>0.5</v>
      </c>
      <c r="BT241" s="5">
        <v>0</v>
      </c>
      <c r="BU241" s="5">
        <v>-8.9999999999999993E-3</v>
      </c>
      <c r="BV241" s="5">
        <v>0.10299999999999999</v>
      </c>
      <c r="BW241" s="5">
        <v>0</v>
      </c>
      <c r="BX241" s="5">
        <v>0.83299999999999996</v>
      </c>
      <c r="BY241" s="5">
        <v>13.646000000000001</v>
      </c>
      <c r="BZ241" s="5">
        <v>0</v>
      </c>
      <c r="CA241" s="5">
        <v>13.646000000000001</v>
      </c>
      <c r="CB241" s="5">
        <v>0</v>
      </c>
      <c r="CC241" s="5">
        <v>109.623</v>
      </c>
      <c r="CD241" s="5">
        <v>34.984999999999999</v>
      </c>
      <c r="CE241" s="5">
        <v>-41.506</v>
      </c>
      <c r="CF241" s="5">
        <v>78.334000000000003</v>
      </c>
      <c r="CG241" s="5">
        <v>0</v>
      </c>
      <c r="CH241" s="5">
        <v>0</v>
      </c>
      <c r="CI241" s="5">
        <v>0</v>
      </c>
      <c r="CJ241" s="5">
        <v>0</v>
      </c>
      <c r="CK241" s="5">
        <v>0</v>
      </c>
      <c r="CL241" s="5">
        <v>0</v>
      </c>
      <c r="CM241" s="5">
        <v>0</v>
      </c>
      <c r="CN241" s="5">
        <v>0</v>
      </c>
      <c r="CO241" s="5">
        <v>0</v>
      </c>
      <c r="CP241" s="5">
        <v>0</v>
      </c>
      <c r="CQ241" s="5">
        <v>1.387</v>
      </c>
      <c r="CR241" s="5">
        <v>1</v>
      </c>
      <c r="CS241" s="5">
        <v>10.122999999999999</v>
      </c>
      <c r="CT241" s="5">
        <v>4.2510000000000003</v>
      </c>
      <c r="CU241" s="5">
        <v>10.122999999999999</v>
      </c>
    </row>
    <row r="242" spans="1:99" x14ac:dyDescent="0.25">
      <c r="A242" s="5" t="s">
        <v>2548</v>
      </c>
      <c r="B242" s="5" t="s">
        <v>47</v>
      </c>
      <c r="C242" s="5" t="s">
        <v>47</v>
      </c>
      <c r="D242" s="5" t="s">
        <v>107</v>
      </c>
      <c r="E242" s="5">
        <v>2021</v>
      </c>
      <c r="F242" s="5">
        <v>0.14000000000000001</v>
      </c>
      <c r="G242" s="5">
        <v>5.8970000000000002</v>
      </c>
      <c r="H242" s="5">
        <v>1.143</v>
      </c>
      <c r="I242" s="5">
        <v>0</v>
      </c>
      <c r="J242" s="5">
        <v>5.8970000000000002</v>
      </c>
      <c r="K242" s="5">
        <v>0</v>
      </c>
      <c r="L242" s="5">
        <v>1</v>
      </c>
      <c r="M242" s="5">
        <v>7.9640000000000004</v>
      </c>
      <c r="N242" s="5">
        <v>3.43</v>
      </c>
      <c r="O242" s="5">
        <v>0.22700000000000001</v>
      </c>
      <c r="P242" s="5">
        <v>8.1910000000000007</v>
      </c>
      <c r="Q242" s="5">
        <v>0</v>
      </c>
      <c r="R242" s="5">
        <v>1</v>
      </c>
      <c r="S242" s="5">
        <v>11.613</v>
      </c>
      <c r="T242" s="5">
        <v>6.86</v>
      </c>
      <c r="U242" s="5">
        <v>0</v>
      </c>
      <c r="V242" s="5">
        <v>13.239000000000001</v>
      </c>
      <c r="W242" s="5">
        <v>0.14000000000000001</v>
      </c>
      <c r="X242" s="5">
        <v>1</v>
      </c>
      <c r="Y242" s="5">
        <v>7.8540000000000001</v>
      </c>
      <c r="Z242" s="5">
        <v>0.96399999999999997</v>
      </c>
      <c r="AA242" s="5">
        <v>-4.9930000000000003</v>
      </c>
      <c r="AB242" s="5">
        <v>2.8610000000000002</v>
      </c>
      <c r="AC242" s="5">
        <v>0</v>
      </c>
      <c r="AD242" s="5">
        <v>0</v>
      </c>
      <c r="AE242" s="5">
        <v>8.4619999999999997</v>
      </c>
      <c r="AF242" s="5">
        <v>1.8180000000000001</v>
      </c>
      <c r="AG242" s="5">
        <v>-4.1150000000000002</v>
      </c>
      <c r="AH242" s="5">
        <v>4.3470000000000004</v>
      </c>
      <c r="AI242" s="5">
        <v>0</v>
      </c>
      <c r="AJ242" s="5">
        <v>0</v>
      </c>
      <c r="AK242" s="5">
        <v>12.106</v>
      </c>
      <c r="AL242" s="5">
        <v>6.0789999999999997</v>
      </c>
      <c r="AM242" s="5">
        <v>-7.9420000000000002</v>
      </c>
      <c r="AN242" s="5">
        <v>4.7469999999999999</v>
      </c>
      <c r="AO242" s="5">
        <v>0</v>
      </c>
      <c r="AP242" s="5">
        <v>0</v>
      </c>
      <c r="AQ242" s="5">
        <v>0.621</v>
      </c>
      <c r="AR242" s="5">
        <v>0.114</v>
      </c>
      <c r="AS242" s="5">
        <v>-0.125</v>
      </c>
      <c r="AT242" s="5">
        <v>0.56499999999999995</v>
      </c>
      <c r="AU242" s="5">
        <v>0</v>
      </c>
      <c r="AV242" s="5">
        <v>0</v>
      </c>
      <c r="AW242" s="5">
        <v>0.59299999999999997</v>
      </c>
      <c r="AX242" s="5">
        <v>0.114</v>
      </c>
      <c r="AY242" s="5">
        <v>-0.215</v>
      </c>
      <c r="AZ242" s="5">
        <v>0.43099999999999999</v>
      </c>
      <c r="BA242" s="5">
        <v>0</v>
      </c>
      <c r="BB242" s="5">
        <v>0</v>
      </c>
      <c r="BC242" s="5">
        <v>0.44</v>
      </c>
      <c r="BD242" s="5">
        <v>0.114</v>
      </c>
      <c r="BE242" s="5">
        <v>-0.28899999999999998</v>
      </c>
      <c r="BF242" s="5">
        <v>0.17199999999999999</v>
      </c>
      <c r="BG242" s="5">
        <v>0</v>
      </c>
      <c r="BH242" s="5">
        <v>0</v>
      </c>
      <c r="BI242" s="5">
        <v>0.56000000000000005</v>
      </c>
      <c r="BJ242" s="5">
        <v>0.114</v>
      </c>
      <c r="BK242" s="5">
        <v>-0.182</v>
      </c>
      <c r="BL242" s="5">
        <v>0.43099999999999999</v>
      </c>
      <c r="BM242" s="5">
        <v>0</v>
      </c>
      <c r="BN242" s="5">
        <v>0</v>
      </c>
      <c r="BO242" s="5">
        <v>0</v>
      </c>
      <c r="BP242" s="5">
        <v>-0.05</v>
      </c>
      <c r="BQ242" s="5">
        <v>7.0000000000000007E-2</v>
      </c>
      <c r="BR242" s="5">
        <v>0</v>
      </c>
      <c r="BS242" s="5">
        <v>0.83299999999999996</v>
      </c>
      <c r="BT242" s="5">
        <v>0</v>
      </c>
      <c r="BU242" s="5">
        <v>-0.05</v>
      </c>
      <c r="BV242" s="5">
        <v>7.4999999999999997E-2</v>
      </c>
      <c r="BW242" s="5">
        <v>0</v>
      </c>
      <c r="BX242" s="5">
        <v>0.83299999999999996</v>
      </c>
      <c r="BY242" s="5">
        <v>11.787000000000001</v>
      </c>
      <c r="BZ242" s="5">
        <v>0</v>
      </c>
      <c r="CA242" s="5">
        <v>11.787000000000001</v>
      </c>
      <c r="CB242" s="5">
        <v>0</v>
      </c>
      <c r="CC242" s="5">
        <v>81.694999999999993</v>
      </c>
      <c r="CD242" s="5">
        <v>7.95</v>
      </c>
      <c r="CE242" s="5">
        <v>-51.738</v>
      </c>
      <c r="CF242" s="5">
        <v>34.152000000000001</v>
      </c>
      <c r="CG242" s="5">
        <v>0</v>
      </c>
      <c r="CH242" s="5">
        <v>0</v>
      </c>
      <c r="CI242" s="5">
        <v>0</v>
      </c>
      <c r="CJ242" s="5">
        <v>0</v>
      </c>
      <c r="CK242" s="5">
        <v>0</v>
      </c>
      <c r="CL242" s="5">
        <v>0</v>
      </c>
      <c r="CM242" s="5">
        <v>0</v>
      </c>
      <c r="CN242" s="5">
        <v>0</v>
      </c>
      <c r="CO242" s="5">
        <v>0</v>
      </c>
      <c r="CP242" s="5">
        <v>0</v>
      </c>
      <c r="CQ242" s="5">
        <v>1.198</v>
      </c>
      <c r="CR242" s="5">
        <v>0.93700000000000006</v>
      </c>
      <c r="CS242" s="5">
        <v>6.7880000000000003</v>
      </c>
      <c r="CT242" s="5">
        <v>4.7530000000000001</v>
      </c>
      <c r="CU242" s="5">
        <v>14.129</v>
      </c>
    </row>
    <row r="243" spans="1:99" x14ac:dyDescent="0.25">
      <c r="A243" s="5" t="s">
        <v>2549</v>
      </c>
      <c r="B243" s="5" t="s">
        <v>47</v>
      </c>
      <c r="C243" s="5" t="s">
        <v>47</v>
      </c>
      <c r="D243" s="5" t="s">
        <v>107</v>
      </c>
      <c r="E243" s="5">
        <v>2022</v>
      </c>
      <c r="F243" s="5">
        <v>0.14000000000000001</v>
      </c>
      <c r="G243" s="5">
        <v>11.72</v>
      </c>
      <c r="H243" s="5">
        <v>1.2350000000000001</v>
      </c>
      <c r="I243" s="5">
        <v>0</v>
      </c>
      <c r="J243" s="5">
        <v>11.72</v>
      </c>
      <c r="K243" s="5">
        <v>0</v>
      </c>
      <c r="L243" s="5">
        <v>1</v>
      </c>
      <c r="M243" s="5">
        <v>9.7829999999999995</v>
      </c>
      <c r="N243" s="5">
        <v>3.7040000000000002</v>
      </c>
      <c r="O243" s="5">
        <v>0.30399999999999999</v>
      </c>
      <c r="P243" s="5">
        <v>10.087</v>
      </c>
      <c r="Q243" s="5">
        <v>0</v>
      </c>
      <c r="R243" s="5">
        <v>1</v>
      </c>
      <c r="S243" s="5">
        <v>17.893000000000001</v>
      </c>
      <c r="T243" s="5">
        <v>7.4080000000000004</v>
      </c>
      <c r="U243" s="5">
        <v>0.185</v>
      </c>
      <c r="V243" s="5">
        <v>20.398</v>
      </c>
      <c r="W243" s="5">
        <v>0.14000000000000001</v>
      </c>
      <c r="X243" s="5">
        <v>1</v>
      </c>
      <c r="Y243" s="5">
        <v>10.106999999999999</v>
      </c>
      <c r="Z243" s="5">
        <v>1.24</v>
      </c>
      <c r="AA243" s="5">
        <v>-7.6580000000000004</v>
      </c>
      <c r="AB243" s="5">
        <v>2.4489999999999998</v>
      </c>
      <c r="AC243" s="5">
        <v>0</v>
      </c>
      <c r="AD243" s="5">
        <v>0</v>
      </c>
      <c r="AE243" s="5">
        <v>10.787000000000001</v>
      </c>
      <c r="AF243" s="5">
        <v>2.3170000000000002</v>
      </c>
      <c r="AG243" s="5">
        <v>-6.093</v>
      </c>
      <c r="AH243" s="5">
        <v>4.694</v>
      </c>
      <c r="AI243" s="5">
        <v>0</v>
      </c>
      <c r="AJ243" s="5">
        <v>0</v>
      </c>
      <c r="AK243" s="5">
        <v>14.866</v>
      </c>
      <c r="AL243" s="5">
        <v>7.4649999999999999</v>
      </c>
      <c r="AM243" s="5">
        <v>-11.29</v>
      </c>
      <c r="AN243" s="5">
        <v>4.0759999999999996</v>
      </c>
      <c r="AO243" s="5">
        <v>0</v>
      </c>
      <c r="AP243" s="5">
        <v>0</v>
      </c>
      <c r="AQ243" s="5">
        <v>0.84699999999999998</v>
      </c>
      <c r="AR243" s="5">
        <v>0.123</v>
      </c>
      <c r="AS243" s="5">
        <v>-0.38400000000000001</v>
      </c>
      <c r="AT243" s="5">
        <v>0.52800000000000002</v>
      </c>
      <c r="AU243" s="5">
        <v>0</v>
      </c>
      <c r="AV243" s="5">
        <v>0</v>
      </c>
      <c r="AW243" s="5">
        <v>0.94699999999999995</v>
      </c>
      <c r="AX243" s="5">
        <v>0.123</v>
      </c>
      <c r="AY243" s="5">
        <v>-0.627</v>
      </c>
      <c r="AZ243" s="5">
        <v>0.36399999999999999</v>
      </c>
      <c r="BA243" s="5">
        <v>0</v>
      </c>
      <c r="BB243" s="5">
        <v>0</v>
      </c>
      <c r="BC243" s="5">
        <v>0.58899999999999997</v>
      </c>
      <c r="BD243" s="5">
        <v>0.123</v>
      </c>
      <c r="BE243" s="5">
        <v>-0.45300000000000001</v>
      </c>
      <c r="BF243" s="5">
        <v>0.154</v>
      </c>
      <c r="BG243" s="5">
        <v>0</v>
      </c>
      <c r="BH243" s="5">
        <v>0</v>
      </c>
      <c r="BI243" s="5">
        <v>0.68899999999999995</v>
      </c>
      <c r="BJ243" s="5">
        <v>0.123</v>
      </c>
      <c r="BK243" s="5">
        <v>-0.36899999999999999</v>
      </c>
      <c r="BL243" s="5">
        <v>0.36399999999999999</v>
      </c>
      <c r="BM243" s="5">
        <v>0</v>
      </c>
      <c r="BN243" s="5">
        <v>0</v>
      </c>
      <c r="BO243" s="5">
        <v>0</v>
      </c>
      <c r="BP243" s="5">
        <v>-0.05</v>
      </c>
      <c r="BQ243" s="5">
        <v>5.6000000000000001E-2</v>
      </c>
      <c r="BR243" s="5">
        <v>0</v>
      </c>
      <c r="BS243" s="5">
        <v>0.83299999999999996</v>
      </c>
      <c r="BT243" s="5">
        <v>0</v>
      </c>
      <c r="BU243" s="5">
        <v>-0.05</v>
      </c>
      <c r="BV243" s="5">
        <v>5.3999999999999999E-2</v>
      </c>
      <c r="BW243" s="5">
        <v>0</v>
      </c>
      <c r="BX243" s="5">
        <v>0.83299999999999996</v>
      </c>
      <c r="BY243" s="5">
        <v>12.728999999999999</v>
      </c>
      <c r="BZ243" s="5">
        <v>0</v>
      </c>
      <c r="CA243" s="5">
        <v>12.728999999999999</v>
      </c>
      <c r="CB243" s="5">
        <v>0</v>
      </c>
      <c r="CC243" s="5">
        <v>102.477</v>
      </c>
      <c r="CD243" s="5">
        <v>7.95</v>
      </c>
      <c r="CE243" s="5">
        <v>-73.403999999999996</v>
      </c>
      <c r="CF243" s="5">
        <v>33.143000000000001</v>
      </c>
      <c r="CG243" s="5">
        <v>0</v>
      </c>
      <c r="CH243" s="5">
        <v>0</v>
      </c>
      <c r="CI243" s="5">
        <v>0</v>
      </c>
      <c r="CJ243" s="5">
        <v>0</v>
      </c>
      <c r="CK243" s="5">
        <v>0</v>
      </c>
      <c r="CL243" s="5">
        <v>0</v>
      </c>
      <c r="CM243" s="5">
        <v>0</v>
      </c>
      <c r="CN243" s="5">
        <v>0</v>
      </c>
      <c r="CO243" s="5">
        <v>0</v>
      </c>
      <c r="CP243" s="5">
        <v>0</v>
      </c>
      <c r="CQ243" s="5">
        <v>1.294</v>
      </c>
      <c r="CR243" s="5">
        <v>0.89900000000000002</v>
      </c>
      <c r="CS243" s="5">
        <v>7.33</v>
      </c>
      <c r="CT243" s="5">
        <v>10.484999999999999</v>
      </c>
      <c r="CU243" s="5">
        <v>28.059000000000001</v>
      </c>
    </row>
    <row r="244" spans="1:99" x14ac:dyDescent="0.25">
      <c r="A244" s="5" t="s">
        <v>2550</v>
      </c>
      <c r="B244" s="5" t="s">
        <v>47</v>
      </c>
      <c r="C244" s="5" t="s">
        <v>47</v>
      </c>
      <c r="D244" s="5" t="s">
        <v>107</v>
      </c>
      <c r="E244" s="5">
        <v>2023</v>
      </c>
      <c r="F244" s="5">
        <v>0.14000000000000001</v>
      </c>
      <c r="G244" s="5">
        <v>6.1470000000000002</v>
      </c>
      <c r="H244" s="5">
        <v>1.286</v>
      </c>
      <c r="I244" s="5">
        <v>0</v>
      </c>
      <c r="J244" s="5">
        <v>6.1470000000000002</v>
      </c>
      <c r="K244" s="5">
        <v>0</v>
      </c>
      <c r="L244" s="5">
        <v>1</v>
      </c>
      <c r="M244" s="5">
        <v>7.8860000000000001</v>
      </c>
      <c r="N244" s="5">
        <v>3.8570000000000002</v>
      </c>
      <c r="O244" s="5">
        <v>0.20100000000000001</v>
      </c>
      <c r="P244" s="5">
        <v>8.0879999999999992</v>
      </c>
      <c r="Q244" s="5">
        <v>0</v>
      </c>
      <c r="R244" s="5">
        <v>1</v>
      </c>
      <c r="S244" s="5">
        <v>12.574999999999999</v>
      </c>
      <c r="T244" s="5">
        <v>7.7140000000000004</v>
      </c>
      <c r="U244" s="5">
        <v>0.19500000000000001</v>
      </c>
      <c r="V244" s="5">
        <v>14.336</v>
      </c>
      <c r="W244" s="5">
        <v>0.14000000000000001</v>
      </c>
      <c r="X244" s="5">
        <v>1</v>
      </c>
      <c r="Y244" s="5">
        <v>8.6020000000000003</v>
      </c>
      <c r="Z244" s="5">
        <v>1.0549999999999999</v>
      </c>
      <c r="AA244" s="5">
        <v>-6.2080000000000002</v>
      </c>
      <c r="AB244" s="5">
        <v>2.3940000000000001</v>
      </c>
      <c r="AC244" s="5">
        <v>0</v>
      </c>
      <c r="AD244" s="5">
        <v>0</v>
      </c>
      <c r="AE244" s="5">
        <v>9.3369999999999997</v>
      </c>
      <c r="AF244" s="5">
        <v>2.0059999999999998</v>
      </c>
      <c r="AG244" s="5">
        <v>-4.7489999999999997</v>
      </c>
      <c r="AH244" s="5">
        <v>4.5890000000000004</v>
      </c>
      <c r="AI244" s="5">
        <v>0</v>
      </c>
      <c r="AJ244" s="5">
        <v>0</v>
      </c>
      <c r="AK244" s="5">
        <v>13.747999999999999</v>
      </c>
      <c r="AL244" s="5">
        <v>6.9039999999999999</v>
      </c>
      <c r="AM244" s="5">
        <v>-11.170999999999999</v>
      </c>
      <c r="AN244" s="5">
        <v>2.9390000000000001</v>
      </c>
      <c r="AO244" s="5">
        <v>0</v>
      </c>
      <c r="AP244" s="5">
        <v>0</v>
      </c>
      <c r="AQ244" s="5">
        <v>0.749</v>
      </c>
      <c r="AR244" s="5">
        <v>0.129</v>
      </c>
      <c r="AS244" s="5">
        <v>-0.41899999999999998</v>
      </c>
      <c r="AT244" s="5">
        <v>0.376</v>
      </c>
      <c r="AU244" s="5">
        <v>0</v>
      </c>
      <c r="AV244" s="5">
        <v>0</v>
      </c>
      <c r="AW244" s="5">
        <v>0.78300000000000003</v>
      </c>
      <c r="AX244" s="5">
        <v>0.129</v>
      </c>
      <c r="AY244" s="5">
        <v>-0.55700000000000005</v>
      </c>
      <c r="AZ244" s="5">
        <v>0.25700000000000001</v>
      </c>
      <c r="BA244" s="5">
        <v>0</v>
      </c>
      <c r="BB244" s="5">
        <v>0</v>
      </c>
      <c r="BC244" s="5">
        <v>0.52700000000000002</v>
      </c>
      <c r="BD244" s="5">
        <v>0.129</v>
      </c>
      <c r="BE244" s="5">
        <v>-0.44600000000000001</v>
      </c>
      <c r="BF244" s="5">
        <v>9.2999999999999999E-2</v>
      </c>
      <c r="BG244" s="5">
        <v>0</v>
      </c>
      <c r="BH244" s="5">
        <v>0</v>
      </c>
      <c r="BI244" s="5">
        <v>0.64</v>
      </c>
      <c r="BJ244" s="5">
        <v>0.129</v>
      </c>
      <c r="BK244" s="5">
        <v>-0.432</v>
      </c>
      <c r="BL244" s="5">
        <v>0.23699999999999999</v>
      </c>
      <c r="BM244" s="5">
        <v>0</v>
      </c>
      <c r="BN244" s="5">
        <v>0</v>
      </c>
      <c r="BO244" s="5">
        <v>0</v>
      </c>
      <c r="BP244" s="5">
        <v>-0.05</v>
      </c>
      <c r="BQ244" s="5">
        <v>5.7000000000000002E-2</v>
      </c>
      <c r="BR244" s="5">
        <v>0</v>
      </c>
      <c r="BS244" s="5">
        <v>0.83299999999999996</v>
      </c>
      <c r="BT244" s="5">
        <v>0</v>
      </c>
      <c r="BU244" s="5">
        <v>-0.05</v>
      </c>
      <c r="BV244" s="5">
        <v>4.8000000000000001E-2</v>
      </c>
      <c r="BW244" s="5">
        <v>0</v>
      </c>
      <c r="BX244" s="5">
        <v>0.83299999999999996</v>
      </c>
      <c r="BY244" s="5">
        <v>13.254</v>
      </c>
      <c r="BZ244" s="5">
        <v>0</v>
      </c>
      <c r="CA244" s="5">
        <v>13.254</v>
      </c>
      <c r="CB244" s="5">
        <v>0</v>
      </c>
      <c r="CC244" s="5">
        <v>87.078999999999994</v>
      </c>
      <c r="CD244" s="5">
        <v>7.95</v>
      </c>
      <c r="CE244" s="5">
        <v>-62.988999999999997</v>
      </c>
      <c r="CF244" s="5">
        <v>27.463000000000001</v>
      </c>
      <c r="CG244" s="5">
        <v>0</v>
      </c>
      <c r="CH244" s="5">
        <v>0</v>
      </c>
      <c r="CI244" s="5">
        <v>0</v>
      </c>
      <c r="CJ244" s="5">
        <v>0</v>
      </c>
      <c r="CK244" s="5">
        <v>0</v>
      </c>
      <c r="CL244" s="5">
        <v>0</v>
      </c>
      <c r="CM244" s="5">
        <v>0</v>
      </c>
      <c r="CN244" s="5">
        <v>0</v>
      </c>
      <c r="CO244" s="5">
        <v>0</v>
      </c>
      <c r="CP244" s="5">
        <v>0</v>
      </c>
      <c r="CQ244" s="5">
        <v>1.3480000000000001</v>
      </c>
      <c r="CR244" s="5">
        <v>0.85599999999999998</v>
      </c>
      <c r="CS244" s="5">
        <v>7.633</v>
      </c>
      <c r="CT244" s="5">
        <v>4.8609999999999998</v>
      </c>
      <c r="CU244" s="5">
        <v>9.2609999999999992</v>
      </c>
    </row>
    <row r="245" spans="1:99" x14ac:dyDescent="0.25">
      <c r="A245" s="5" t="s">
        <v>2551</v>
      </c>
      <c r="B245" s="5" t="s">
        <v>47</v>
      </c>
      <c r="C245" s="5" t="s">
        <v>47</v>
      </c>
      <c r="D245" s="5" t="s">
        <v>107</v>
      </c>
      <c r="E245" s="5">
        <v>2024</v>
      </c>
      <c r="F245" s="5">
        <v>0.14000000000000001</v>
      </c>
      <c r="G245" s="5">
        <v>5.5750000000000002</v>
      </c>
      <c r="H245" s="5">
        <v>1.3240000000000001</v>
      </c>
      <c r="I245" s="5">
        <v>0</v>
      </c>
      <c r="J245" s="5">
        <v>5.5750000000000002</v>
      </c>
      <c r="K245" s="5">
        <v>0</v>
      </c>
      <c r="L245" s="5">
        <v>1</v>
      </c>
      <c r="M245" s="5">
        <v>7.1239999999999997</v>
      </c>
      <c r="N245" s="5">
        <v>3.9710000000000001</v>
      </c>
      <c r="O245" s="5">
        <v>0.158</v>
      </c>
      <c r="P245" s="5">
        <v>7.2809999999999997</v>
      </c>
      <c r="Q245" s="5">
        <v>0</v>
      </c>
      <c r="R245" s="5">
        <v>1</v>
      </c>
      <c r="S245" s="5">
        <v>12.193</v>
      </c>
      <c r="T245" s="5">
        <v>7.9420000000000002</v>
      </c>
      <c r="U245" s="5">
        <v>0.23300000000000001</v>
      </c>
      <c r="V245" s="5">
        <v>13.9</v>
      </c>
      <c r="W245" s="5">
        <v>0.14000000000000001</v>
      </c>
      <c r="X245" s="5">
        <v>1</v>
      </c>
      <c r="Y245" s="5">
        <v>8.3550000000000004</v>
      </c>
      <c r="Z245" s="5">
        <v>1.0249999999999999</v>
      </c>
      <c r="AA245" s="5">
        <v>-5.8520000000000003</v>
      </c>
      <c r="AB245" s="5">
        <v>2.5030000000000001</v>
      </c>
      <c r="AC245" s="5">
        <v>0</v>
      </c>
      <c r="AD245" s="5">
        <v>0</v>
      </c>
      <c r="AE245" s="5">
        <v>9.1120000000000001</v>
      </c>
      <c r="AF245" s="5">
        <v>1.9570000000000001</v>
      </c>
      <c r="AG245" s="5">
        <v>-4.3150000000000004</v>
      </c>
      <c r="AH245" s="5">
        <v>4.7969999999999997</v>
      </c>
      <c r="AI245" s="5">
        <v>0</v>
      </c>
      <c r="AJ245" s="5">
        <v>0</v>
      </c>
      <c r="AK245" s="5">
        <v>13.653</v>
      </c>
      <c r="AL245" s="5">
        <v>6.8559999999999999</v>
      </c>
      <c r="AM245" s="5">
        <v>-11.725</v>
      </c>
      <c r="AN245" s="5">
        <v>2.198</v>
      </c>
      <c r="AO245" s="5">
        <v>0</v>
      </c>
      <c r="AP245" s="5">
        <v>0</v>
      </c>
      <c r="AQ245" s="5">
        <v>0.72</v>
      </c>
      <c r="AR245" s="5">
        <v>0.13200000000000001</v>
      </c>
      <c r="AS245" s="5">
        <v>-0.443</v>
      </c>
      <c r="AT245" s="5">
        <v>0.316</v>
      </c>
      <c r="AU245" s="5">
        <v>0</v>
      </c>
      <c r="AV245" s="5">
        <v>0</v>
      </c>
      <c r="AW245" s="5">
        <v>0.73399999999999999</v>
      </c>
      <c r="AX245" s="5">
        <v>0.13200000000000001</v>
      </c>
      <c r="AY245" s="5">
        <v>-0.52800000000000002</v>
      </c>
      <c r="AZ245" s="5">
        <v>0.23499999999999999</v>
      </c>
      <c r="BA245" s="5">
        <v>0</v>
      </c>
      <c r="BB245" s="5">
        <v>0</v>
      </c>
      <c r="BC245" s="5">
        <v>0.51</v>
      </c>
      <c r="BD245" s="5">
        <v>0.13200000000000001</v>
      </c>
      <c r="BE245" s="5">
        <v>-0.442</v>
      </c>
      <c r="BF245" s="5">
        <v>7.8E-2</v>
      </c>
      <c r="BG245" s="5">
        <v>0</v>
      </c>
      <c r="BH245" s="5">
        <v>0</v>
      </c>
      <c r="BI245" s="5">
        <v>0.65200000000000002</v>
      </c>
      <c r="BJ245" s="5">
        <v>0.13200000000000001</v>
      </c>
      <c r="BK245" s="5">
        <v>-0.45</v>
      </c>
      <c r="BL245" s="5">
        <v>0.23</v>
      </c>
      <c r="BM245" s="5">
        <v>0</v>
      </c>
      <c r="BN245" s="5">
        <v>0</v>
      </c>
      <c r="BO245" s="5">
        <v>0</v>
      </c>
      <c r="BP245" s="5">
        <v>-5.1999999999999998E-2</v>
      </c>
      <c r="BQ245" s="5">
        <v>4.9000000000000002E-2</v>
      </c>
      <c r="BR245" s="5">
        <v>0</v>
      </c>
      <c r="BS245" s="5">
        <v>0.83299999999999996</v>
      </c>
      <c r="BT245" s="5">
        <v>0</v>
      </c>
      <c r="BU245" s="5">
        <v>-5.1999999999999998E-2</v>
      </c>
      <c r="BV245" s="5">
        <v>4.2999999999999997E-2</v>
      </c>
      <c r="BW245" s="5">
        <v>0</v>
      </c>
      <c r="BX245" s="5">
        <v>0.83299999999999996</v>
      </c>
      <c r="BY245" s="5">
        <v>13.646000000000001</v>
      </c>
      <c r="BZ245" s="5">
        <v>0</v>
      </c>
      <c r="CA245" s="5">
        <v>13.646000000000001</v>
      </c>
      <c r="CB245" s="5">
        <v>0</v>
      </c>
      <c r="CC245" s="5">
        <v>86.385000000000005</v>
      </c>
      <c r="CD245" s="5">
        <v>7.95</v>
      </c>
      <c r="CE245" s="5">
        <v>-64.53</v>
      </c>
      <c r="CF245" s="5">
        <v>24.916</v>
      </c>
      <c r="CG245" s="5">
        <v>0</v>
      </c>
      <c r="CH245" s="5">
        <v>0</v>
      </c>
      <c r="CI245" s="5">
        <v>0</v>
      </c>
      <c r="CJ245" s="5">
        <v>0</v>
      </c>
      <c r="CK245" s="5">
        <v>0</v>
      </c>
      <c r="CL245" s="5">
        <v>0</v>
      </c>
      <c r="CM245" s="5">
        <v>0</v>
      </c>
      <c r="CN245" s="5">
        <v>0</v>
      </c>
      <c r="CO245" s="5">
        <v>0</v>
      </c>
      <c r="CP245" s="5">
        <v>0</v>
      </c>
      <c r="CQ245" s="5">
        <v>1.387</v>
      </c>
      <c r="CR245" s="5">
        <v>0.85599999999999998</v>
      </c>
      <c r="CS245" s="5">
        <v>7.5979999999999999</v>
      </c>
      <c r="CT245" s="5">
        <v>4.2510000000000003</v>
      </c>
      <c r="CU245" s="5">
        <v>7.5979999999999999</v>
      </c>
    </row>
    <row r="246" spans="1:99" x14ac:dyDescent="0.25">
      <c r="A246" s="5" t="s">
        <v>2552</v>
      </c>
      <c r="B246" s="5" t="s">
        <v>1732</v>
      </c>
      <c r="C246" s="5" t="s">
        <v>1732</v>
      </c>
      <c r="D246" s="5" t="s">
        <v>1733</v>
      </c>
      <c r="E246" s="5">
        <v>2021</v>
      </c>
      <c r="F246" s="5">
        <v>0.13</v>
      </c>
      <c r="G246" s="5">
        <v>5.8970000000000002</v>
      </c>
      <c r="H246" s="5">
        <v>1.143</v>
      </c>
      <c r="I246" s="5">
        <v>0.23799999999999999</v>
      </c>
      <c r="J246" s="5">
        <v>6.1340000000000003</v>
      </c>
      <c r="K246" s="5">
        <v>0</v>
      </c>
      <c r="L246" s="5">
        <v>1</v>
      </c>
      <c r="M246" s="5">
        <v>7.9640000000000004</v>
      </c>
      <c r="N246" s="5">
        <v>3.43</v>
      </c>
      <c r="O246" s="5">
        <v>0</v>
      </c>
      <c r="P246" s="5">
        <v>7.9640000000000004</v>
      </c>
      <c r="Q246" s="5">
        <v>0</v>
      </c>
      <c r="R246" s="5">
        <v>1</v>
      </c>
      <c r="S246" s="5">
        <v>11.613</v>
      </c>
      <c r="T246" s="5">
        <v>6.86</v>
      </c>
      <c r="U246" s="5">
        <v>0.23799999999999999</v>
      </c>
      <c r="V246" s="5">
        <v>13.391999999999999</v>
      </c>
      <c r="W246" s="5">
        <v>0.13</v>
      </c>
      <c r="X246" s="5">
        <v>1</v>
      </c>
      <c r="Y246" s="5">
        <v>17.126999999999999</v>
      </c>
      <c r="Z246" s="5">
        <v>2.3039999999999998</v>
      </c>
      <c r="AA246" s="5">
        <v>0</v>
      </c>
      <c r="AB246" s="5">
        <v>17.126999999999999</v>
      </c>
      <c r="AC246" s="5">
        <v>0</v>
      </c>
      <c r="AD246" s="5">
        <v>1</v>
      </c>
      <c r="AE246" s="5">
        <v>18.27</v>
      </c>
      <c r="AF246" s="5">
        <v>4.2779999999999996</v>
      </c>
      <c r="AG246" s="5">
        <v>0</v>
      </c>
      <c r="AH246" s="5">
        <v>18.27</v>
      </c>
      <c r="AI246" s="5">
        <v>0</v>
      </c>
      <c r="AJ246" s="5">
        <v>1</v>
      </c>
      <c r="AK246" s="5">
        <v>25.13</v>
      </c>
      <c r="AL246" s="5">
        <v>13.503</v>
      </c>
      <c r="AM246" s="5">
        <v>0</v>
      </c>
      <c r="AN246" s="5">
        <v>28.396999999999998</v>
      </c>
      <c r="AO246" s="5">
        <v>0.13</v>
      </c>
      <c r="AP246" s="5">
        <v>1</v>
      </c>
      <c r="AQ246" s="5">
        <v>0.64900000000000002</v>
      </c>
      <c r="AR246" s="5">
        <v>0.114</v>
      </c>
      <c r="AS246" s="5">
        <v>0.16200000000000001</v>
      </c>
      <c r="AT246" s="5">
        <v>0.91600000000000004</v>
      </c>
      <c r="AU246" s="5">
        <v>0.13</v>
      </c>
      <c r="AV246" s="5">
        <v>1</v>
      </c>
      <c r="AW246" s="5">
        <v>0.57699999999999996</v>
      </c>
      <c r="AX246" s="5">
        <v>0.114</v>
      </c>
      <c r="AY246" s="5">
        <v>0.14199999999999999</v>
      </c>
      <c r="AZ246" s="5">
        <v>0.81200000000000006</v>
      </c>
      <c r="BA246" s="5">
        <v>0.13</v>
      </c>
      <c r="BB246" s="5">
        <v>1</v>
      </c>
      <c r="BC246" s="5">
        <v>0.45800000000000002</v>
      </c>
      <c r="BD246" s="5">
        <v>0.114</v>
      </c>
      <c r="BE246" s="5">
        <v>-0.19600000000000001</v>
      </c>
      <c r="BF246" s="5">
        <v>0.29599999999999999</v>
      </c>
      <c r="BG246" s="5">
        <v>0</v>
      </c>
      <c r="BH246" s="5">
        <v>0</v>
      </c>
      <c r="BI246" s="5">
        <v>0.49099999999999999</v>
      </c>
      <c r="BJ246" s="5">
        <v>0.114</v>
      </c>
      <c r="BK246" s="5">
        <v>0</v>
      </c>
      <c r="BL246" s="5">
        <v>0.55500000000000005</v>
      </c>
      <c r="BM246" s="5">
        <v>0.13</v>
      </c>
      <c r="BN246" s="5">
        <v>1</v>
      </c>
      <c r="BO246" s="5">
        <v>0</v>
      </c>
      <c r="BP246" s="5">
        <v>0</v>
      </c>
      <c r="BQ246" s="5">
        <v>0.127</v>
      </c>
      <c r="BR246" s="5">
        <v>0</v>
      </c>
      <c r="BS246" s="5">
        <v>1</v>
      </c>
      <c r="BT246" s="5">
        <v>0</v>
      </c>
      <c r="BU246" s="5">
        <v>0</v>
      </c>
      <c r="BV246" s="5">
        <v>0.15</v>
      </c>
      <c r="BW246" s="5">
        <v>0.13</v>
      </c>
      <c r="BX246" s="5">
        <v>1</v>
      </c>
      <c r="BY246" s="5">
        <v>11.787000000000001</v>
      </c>
      <c r="BZ246" s="5">
        <v>0</v>
      </c>
      <c r="CA246" s="5">
        <v>11.787000000000001</v>
      </c>
      <c r="CB246" s="5">
        <v>0</v>
      </c>
      <c r="CC246" s="5">
        <v>78.125</v>
      </c>
      <c r="CD246" s="5">
        <v>7.95</v>
      </c>
      <c r="CE246" s="5">
        <v>0</v>
      </c>
      <c r="CF246" s="5">
        <v>88.281000000000006</v>
      </c>
      <c r="CG246" s="5">
        <v>0.13</v>
      </c>
      <c r="CH246" s="5">
        <v>1</v>
      </c>
      <c r="CI246" s="5">
        <v>0</v>
      </c>
      <c r="CJ246" s="5">
        <v>0</v>
      </c>
      <c r="CK246" s="5">
        <v>0</v>
      </c>
      <c r="CL246" s="5">
        <v>0</v>
      </c>
      <c r="CM246" s="5">
        <v>0</v>
      </c>
      <c r="CN246" s="5">
        <v>0</v>
      </c>
      <c r="CO246" s="5">
        <v>0</v>
      </c>
      <c r="CP246" s="5">
        <v>0</v>
      </c>
      <c r="CQ246" s="5">
        <v>1.198</v>
      </c>
      <c r="CR246" s="5">
        <v>0</v>
      </c>
      <c r="CS246" s="5">
        <v>4.7759999999999998</v>
      </c>
      <c r="CT246" s="5">
        <v>4.7530000000000001</v>
      </c>
      <c r="CU246" s="5">
        <v>15.983000000000001</v>
      </c>
    </row>
    <row r="247" spans="1:99" x14ac:dyDescent="0.25">
      <c r="A247" s="5" t="s">
        <v>2553</v>
      </c>
      <c r="B247" s="5" t="s">
        <v>1732</v>
      </c>
      <c r="C247" s="5" t="s">
        <v>1732</v>
      </c>
      <c r="D247" s="5" t="s">
        <v>1733</v>
      </c>
      <c r="E247" s="5">
        <v>2022</v>
      </c>
      <c r="F247" s="5">
        <v>0.13</v>
      </c>
      <c r="G247" s="5">
        <v>11.72</v>
      </c>
      <c r="H247" s="5">
        <v>1.2350000000000001</v>
      </c>
      <c r="I247" s="5">
        <v>0.56599999999999995</v>
      </c>
      <c r="J247" s="5">
        <v>12.286</v>
      </c>
      <c r="K247" s="5">
        <v>0</v>
      </c>
      <c r="L247" s="5">
        <v>1</v>
      </c>
      <c r="M247" s="5">
        <v>9.7829999999999995</v>
      </c>
      <c r="N247" s="5">
        <v>3.7040000000000002</v>
      </c>
      <c r="O247" s="5">
        <v>0</v>
      </c>
      <c r="P247" s="5">
        <v>9.7829999999999995</v>
      </c>
      <c r="Q247" s="5">
        <v>0</v>
      </c>
      <c r="R247" s="5">
        <v>1</v>
      </c>
      <c r="S247" s="5">
        <v>17.893000000000001</v>
      </c>
      <c r="T247" s="5">
        <v>7.4080000000000004</v>
      </c>
      <c r="U247" s="5">
        <v>0.74399999999999999</v>
      </c>
      <c r="V247" s="5">
        <v>20.859000000000002</v>
      </c>
      <c r="W247" s="5">
        <v>0.13</v>
      </c>
      <c r="X247" s="5">
        <v>1</v>
      </c>
      <c r="Y247" s="5">
        <v>30.728000000000002</v>
      </c>
      <c r="Z247" s="5">
        <v>4.133</v>
      </c>
      <c r="AA247" s="5">
        <v>0</v>
      </c>
      <c r="AB247" s="5">
        <v>30.728000000000002</v>
      </c>
      <c r="AC247" s="5">
        <v>0</v>
      </c>
      <c r="AD247" s="5">
        <v>1</v>
      </c>
      <c r="AE247" s="5">
        <v>31.963000000000001</v>
      </c>
      <c r="AF247" s="5">
        <v>7.4850000000000003</v>
      </c>
      <c r="AG247" s="5">
        <v>0</v>
      </c>
      <c r="AH247" s="5">
        <v>31.963000000000001</v>
      </c>
      <c r="AI247" s="5">
        <v>0</v>
      </c>
      <c r="AJ247" s="5">
        <v>1</v>
      </c>
      <c r="AK247" s="5">
        <v>39.371000000000002</v>
      </c>
      <c r="AL247" s="5">
        <v>21.155000000000001</v>
      </c>
      <c r="AM247" s="5">
        <v>0.379</v>
      </c>
      <c r="AN247" s="5">
        <v>44.49</v>
      </c>
      <c r="AO247" s="5">
        <v>0.13</v>
      </c>
      <c r="AP247" s="5">
        <v>1</v>
      </c>
      <c r="AQ247" s="5">
        <v>0.89600000000000002</v>
      </c>
      <c r="AR247" s="5">
        <v>0.123</v>
      </c>
      <c r="AS247" s="5">
        <v>5.5E-2</v>
      </c>
      <c r="AT247" s="5">
        <v>1.075</v>
      </c>
      <c r="AU247" s="5">
        <v>0.13</v>
      </c>
      <c r="AV247" s="5">
        <v>1</v>
      </c>
      <c r="AW247" s="5">
        <v>0.89</v>
      </c>
      <c r="AX247" s="5">
        <v>0.123</v>
      </c>
      <c r="AY247" s="5">
        <v>5.3999999999999999E-2</v>
      </c>
      <c r="AZ247" s="5">
        <v>1.0669999999999999</v>
      </c>
      <c r="BA247" s="5">
        <v>0.13</v>
      </c>
      <c r="BB247" s="5">
        <v>1</v>
      </c>
      <c r="BC247" s="5">
        <v>0.62</v>
      </c>
      <c r="BD247" s="5">
        <v>0.123</v>
      </c>
      <c r="BE247" s="5">
        <v>-0.40300000000000002</v>
      </c>
      <c r="BF247" s="5">
        <v>0.246</v>
      </c>
      <c r="BG247" s="5">
        <v>0</v>
      </c>
      <c r="BH247" s="5">
        <v>0</v>
      </c>
      <c r="BI247" s="5">
        <v>0.60799999999999998</v>
      </c>
      <c r="BJ247" s="5">
        <v>0.123</v>
      </c>
      <c r="BK247" s="5">
        <v>6.0000000000000001E-3</v>
      </c>
      <c r="BL247" s="5">
        <v>0.68600000000000005</v>
      </c>
      <c r="BM247" s="5">
        <v>0.13</v>
      </c>
      <c r="BN247" s="5">
        <v>1</v>
      </c>
      <c r="BO247" s="5">
        <v>0</v>
      </c>
      <c r="BP247" s="5">
        <v>0</v>
      </c>
      <c r="BQ247" s="5">
        <v>0.16500000000000001</v>
      </c>
      <c r="BR247" s="5">
        <v>0</v>
      </c>
      <c r="BS247" s="5">
        <v>1</v>
      </c>
      <c r="BT247" s="5">
        <v>0</v>
      </c>
      <c r="BU247" s="5">
        <v>0</v>
      </c>
      <c r="BV247" s="5">
        <v>0.16</v>
      </c>
      <c r="BW247" s="5">
        <v>0.13</v>
      </c>
      <c r="BX247" s="5">
        <v>1</v>
      </c>
      <c r="BY247" s="5">
        <v>12.728999999999999</v>
      </c>
      <c r="BZ247" s="5">
        <v>0</v>
      </c>
      <c r="CA247" s="5">
        <v>12.728999999999999</v>
      </c>
      <c r="CB247" s="5">
        <v>0</v>
      </c>
      <c r="CC247" s="5">
        <v>97.9</v>
      </c>
      <c r="CD247" s="5">
        <v>7.95</v>
      </c>
      <c r="CE247" s="5">
        <v>0.94199999999999995</v>
      </c>
      <c r="CF247" s="5">
        <v>110.627</v>
      </c>
      <c r="CG247" s="5">
        <v>0.13</v>
      </c>
      <c r="CH247" s="5">
        <v>1</v>
      </c>
      <c r="CI247" s="5">
        <v>0</v>
      </c>
      <c r="CJ247" s="5">
        <v>0</v>
      </c>
      <c r="CK247" s="5">
        <v>0</v>
      </c>
      <c r="CL247" s="5">
        <v>0</v>
      </c>
      <c r="CM247" s="5">
        <v>0</v>
      </c>
      <c r="CN247" s="5">
        <v>0</v>
      </c>
      <c r="CO247" s="5">
        <v>0</v>
      </c>
      <c r="CP247" s="5">
        <v>0</v>
      </c>
      <c r="CQ247" s="5">
        <v>1.294</v>
      </c>
      <c r="CR247" s="5">
        <v>0</v>
      </c>
      <c r="CS247" s="5">
        <v>5.1580000000000004</v>
      </c>
      <c r="CT247" s="5">
        <v>10.484999999999999</v>
      </c>
      <c r="CU247" s="5">
        <v>29.494</v>
      </c>
    </row>
    <row r="248" spans="1:99" x14ac:dyDescent="0.25">
      <c r="A248" s="5" t="s">
        <v>2554</v>
      </c>
      <c r="B248" s="5" t="s">
        <v>1732</v>
      </c>
      <c r="C248" s="5" t="s">
        <v>1732</v>
      </c>
      <c r="D248" s="5" t="s">
        <v>1733</v>
      </c>
      <c r="E248" s="5">
        <v>2023</v>
      </c>
      <c r="F248" s="5">
        <v>0.13</v>
      </c>
      <c r="G248" s="5">
        <v>6.1470000000000002</v>
      </c>
      <c r="H248" s="5">
        <v>1.286</v>
      </c>
      <c r="I248" s="5">
        <v>0.27300000000000002</v>
      </c>
      <c r="J248" s="5">
        <v>6.42</v>
      </c>
      <c r="K248" s="5">
        <v>0</v>
      </c>
      <c r="L248" s="5">
        <v>1</v>
      </c>
      <c r="M248" s="5">
        <v>7.8860000000000001</v>
      </c>
      <c r="N248" s="5">
        <v>3.8570000000000002</v>
      </c>
      <c r="O248" s="5">
        <v>0</v>
      </c>
      <c r="P248" s="5">
        <v>7.8860000000000001</v>
      </c>
      <c r="Q248" s="5">
        <v>0</v>
      </c>
      <c r="R248" s="5">
        <v>1</v>
      </c>
      <c r="S248" s="5">
        <v>12.574999999999999</v>
      </c>
      <c r="T248" s="5">
        <v>7.7140000000000004</v>
      </c>
      <c r="U248" s="5">
        <v>0.45800000000000002</v>
      </c>
      <c r="V248" s="5">
        <v>14.519</v>
      </c>
      <c r="W248" s="5">
        <v>0.13</v>
      </c>
      <c r="X248" s="5">
        <v>1</v>
      </c>
      <c r="Y248" s="5">
        <v>12.478</v>
      </c>
      <c r="Z248" s="5">
        <v>1.6779999999999999</v>
      </c>
      <c r="AA248" s="5">
        <v>0</v>
      </c>
      <c r="AB248" s="5">
        <v>12.478</v>
      </c>
      <c r="AC248" s="5">
        <v>0</v>
      </c>
      <c r="AD248" s="5">
        <v>1</v>
      </c>
      <c r="AE248" s="5">
        <v>13.763</v>
      </c>
      <c r="AF248" s="5">
        <v>3.2229999999999999</v>
      </c>
      <c r="AG248" s="5">
        <v>0</v>
      </c>
      <c r="AH248" s="5">
        <v>13.763</v>
      </c>
      <c r="AI248" s="5">
        <v>0</v>
      </c>
      <c r="AJ248" s="5">
        <v>1</v>
      </c>
      <c r="AK248" s="5">
        <v>21.477</v>
      </c>
      <c r="AL248" s="5">
        <v>11.54</v>
      </c>
      <c r="AM248" s="5">
        <v>0.309</v>
      </c>
      <c r="AN248" s="5">
        <v>24.268999999999998</v>
      </c>
      <c r="AO248" s="5">
        <v>0.13</v>
      </c>
      <c r="AP248" s="5">
        <v>1</v>
      </c>
      <c r="AQ248" s="5">
        <v>0.79100000000000004</v>
      </c>
      <c r="AR248" s="5">
        <v>0.129</v>
      </c>
      <c r="AS248" s="5">
        <v>0.183</v>
      </c>
      <c r="AT248" s="5">
        <v>1.1000000000000001</v>
      </c>
      <c r="AU248" s="5">
        <v>0.13</v>
      </c>
      <c r="AV248" s="5">
        <v>1</v>
      </c>
      <c r="AW248" s="5">
        <v>0.61799999999999999</v>
      </c>
      <c r="AX248" s="5">
        <v>0.129</v>
      </c>
      <c r="AY248" s="5">
        <v>0.34</v>
      </c>
      <c r="AZ248" s="5">
        <v>1.083</v>
      </c>
      <c r="BA248" s="5">
        <v>0.13</v>
      </c>
      <c r="BB248" s="5">
        <v>1</v>
      </c>
      <c r="BC248" s="5">
        <v>0.55400000000000005</v>
      </c>
      <c r="BD248" s="5">
        <v>0.129</v>
      </c>
      <c r="BE248" s="5">
        <v>-0.34300000000000003</v>
      </c>
      <c r="BF248" s="5">
        <v>0.23899999999999999</v>
      </c>
      <c r="BG248" s="5">
        <v>0</v>
      </c>
      <c r="BH248" s="5">
        <v>0</v>
      </c>
      <c r="BI248" s="5">
        <v>0.55700000000000005</v>
      </c>
      <c r="BJ248" s="5">
        <v>0.129</v>
      </c>
      <c r="BK248" s="5">
        <v>8.0000000000000002E-3</v>
      </c>
      <c r="BL248" s="5">
        <v>0.63</v>
      </c>
      <c r="BM248" s="5">
        <v>0.13</v>
      </c>
      <c r="BN248" s="5">
        <v>1</v>
      </c>
      <c r="BO248" s="5">
        <v>0</v>
      </c>
      <c r="BP248" s="5">
        <v>0</v>
      </c>
      <c r="BQ248" s="5">
        <v>0.14699999999999999</v>
      </c>
      <c r="BR248" s="5">
        <v>0</v>
      </c>
      <c r="BS248" s="5">
        <v>1</v>
      </c>
      <c r="BT248" s="5">
        <v>0</v>
      </c>
      <c r="BU248" s="5">
        <v>0</v>
      </c>
      <c r="BV248" s="5">
        <v>0.14099999999999999</v>
      </c>
      <c r="BW248" s="5">
        <v>0.13</v>
      </c>
      <c r="BX248" s="5">
        <v>1</v>
      </c>
      <c r="BY248" s="5">
        <v>13.254</v>
      </c>
      <c r="BZ248" s="5">
        <v>0</v>
      </c>
      <c r="CA248" s="5">
        <v>13.254</v>
      </c>
      <c r="CB248" s="5">
        <v>0</v>
      </c>
      <c r="CC248" s="5">
        <v>83.248000000000005</v>
      </c>
      <c r="CD248" s="5">
        <v>7.95</v>
      </c>
      <c r="CE248" s="5">
        <v>1.198</v>
      </c>
      <c r="CF248" s="5">
        <v>94.07</v>
      </c>
      <c r="CG248" s="5">
        <v>0.13</v>
      </c>
      <c r="CH248" s="5">
        <v>1</v>
      </c>
      <c r="CI248" s="5">
        <v>0</v>
      </c>
      <c r="CJ248" s="5">
        <v>0</v>
      </c>
      <c r="CK248" s="5">
        <v>0</v>
      </c>
      <c r="CL248" s="5">
        <v>0</v>
      </c>
      <c r="CM248" s="5">
        <v>0</v>
      </c>
      <c r="CN248" s="5">
        <v>0</v>
      </c>
      <c r="CO248" s="5">
        <v>0</v>
      </c>
      <c r="CP248" s="5">
        <v>0</v>
      </c>
      <c r="CQ248" s="5">
        <v>1.3480000000000001</v>
      </c>
      <c r="CR248" s="5">
        <v>0</v>
      </c>
      <c r="CS248" s="5">
        <v>5.37</v>
      </c>
      <c r="CT248" s="5">
        <v>4.8609999999999998</v>
      </c>
      <c r="CU248" s="5">
        <v>11.192</v>
      </c>
    </row>
    <row r="249" spans="1:99" x14ac:dyDescent="0.25">
      <c r="A249" s="5" t="s">
        <v>2555</v>
      </c>
      <c r="B249" s="5" t="s">
        <v>1732</v>
      </c>
      <c r="C249" s="5" t="s">
        <v>1732</v>
      </c>
      <c r="D249" s="5" t="s">
        <v>1733</v>
      </c>
      <c r="E249" s="5">
        <v>2024</v>
      </c>
      <c r="F249" s="5">
        <v>0.13</v>
      </c>
      <c r="G249" s="5">
        <v>5.5750000000000002</v>
      </c>
      <c r="H249" s="5">
        <v>1.3240000000000001</v>
      </c>
      <c r="I249" s="5">
        <v>0.21299999999999999</v>
      </c>
      <c r="J249" s="5">
        <v>5.7869999999999999</v>
      </c>
      <c r="K249" s="5">
        <v>0</v>
      </c>
      <c r="L249" s="5">
        <v>1</v>
      </c>
      <c r="M249" s="5">
        <v>7.1239999999999997</v>
      </c>
      <c r="N249" s="5">
        <v>3.9710000000000001</v>
      </c>
      <c r="O249" s="5">
        <v>0</v>
      </c>
      <c r="P249" s="5">
        <v>7.1239999999999997</v>
      </c>
      <c r="Q249" s="5">
        <v>0</v>
      </c>
      <c r="R249" s="5">
        <v>1</v>
      </c>
      <c r="S249" s="5">
        <v>12.193</v>
      </c>
      <c r="T249" s="5">
        <v>7.9420000000000002</v>
      </c>
      <c r="U249" s="5">
        <v>0.432</v>
      </c>
      <c r="V249" s="5">
        <v>14.018000000000001</v>
      </c>
      <c r="W249" s="5">
        <v>0.13</v>
      </c>
      <c r="X249" s="5">
        <v>1</v>
      </c>
      <c r="Y249" s="5">
        <v>11.446999999999999</v>
      </c>
      <c r="Z249" s="5">
        <v>1.54</v>
      </c>
      <c r="AA249" s="5">
        <v>0</v>
      </c>
      <c r="AB249" s="5">
        <v>11.446999999999999</v>
      </c>
      <c r="AC249" s="5">
        <v>0</v>
      </c>
      <c r="AD249" s="5">
        <v>1</v>
      </c>
      <c r="AE249" s="5">
        <v>12.771000000000001</v>
      </c>
      <c r="AF249" s="5">
        <v>2.9910000000000001</v>
      </c>
      <c r="AG249" s="5">
        <v>0</v>
      </c>
      <c r="AH249" s="5">
        <v>12.771000000000001</v>
      </c>
      <c r="AI249" s="5">
        <v>0</v>
      </c>
      <c r="AJ249" s="5">
        <v>1</v>
      </c>
      <c r="AK249" s="5">
        <v>20.712</v>
      </c>
      <c r="AL249" s="5">
        <v>11.129</v>
      </c>
      <c r="AM249" s="5">
        <v>0.36699999999999999</v>
      </c>
      <c r="AN249" s="5">
        <v>23.405000000000001</v>
      </c>
      <c r="AO249" s="5">
        <v>0.13</v>
      </c>
      <c r="AP249" s="5">
        <v>1</v>
      </c>
      <c r="AQ249" s="5">
        <v>0.75600000000000001</v>
      </c>
      <c r="AR249" s="5">
        <v>0.13200000000000001</v>
      </c>
      <c r="AS249" s="5">
        <v>0.14299999999999999</v>
      </c>
      <c r="AT249" s="5">
        <v>1.016</v>
      </c>
      <c r="AU249" s="5">
        <v>0.13</v>
      </c>
      <c r="AV249" s="5">
        <v>1</v>
      </c>
      <c r="AW249" s="5">
        <v>0.65500000000000003</v>
      </c>
      <c r="AX249" s="5">
        <v>0.13200000000000001</v>
      </c>
      <c r="AY249" s="5">
        <v>0.20699999999999999</v>
      </c>
      <c r="AZ249" s="5">
        <v>0.97399999999999998</v>
      </c>
      <c r="BA249" s="5">
        <v>0.13</v>
      </c>
      <c r="BB249" s="5">
        <v>1</v>
      </c>
      <c r="BC249" s="5">
        <v>0.53400000000000003</v>
      </c>
      <c r="BD249" s="5">
        <v>0.13200000000000001</v>
      </c>
      <c r="BE249" s="5">
        <v>-0.32100000000000001</v>
      </c>
      <c r="BF249" s="5">
        <v>0.24</v>
      </c>
      <c r="BG249" s="5">
        <v>0</v>
      </c>
      <c r="BH249" s="5">
        <v>0</v>
      </c>
      <c r="BI249" s="5">
        <v>0.56799999999999995</v>
      </c>
      <c r="BJ249" s="5">
        <v>0.13200000000000001</v>
      </c>
      <c r="BK249" s="5">
        <v>0.01</v>
      </c>
      <c r="BL249" s="5">
        <v>0.64200000000000002</v>
      </c>
      <c r="BM249" s="5">
        <v>0.13</v>
      </c>
      <c r="BN249" s="5">
        <v>1</v>
      </c>
      <c r="BO249" s="5">
        <v>0</v>
      </c>
      <c r="BP249" s="5">
        <v>0</v>
      </c>
      <c r="BQ249" s="5">
        <v>0.19400000000000001</v>
      </c>
      <c r="BR249" s="5">
        <v>0</v>
      </c>
      <c r="BS249" s="5">
        <v>1</v>
      </c>
      <c r="BT249" s="5">
        <v>0</v>
      </c>
      <c r="BU249" s="5">
        <v>0</v>
      </c>
      <c r="BV249" s="5">
        <v>0.20499999999999999</v>
      </c>
      <c r="BW249" s="5">
        <v>0.13</v>
      </c>
      <c r="BX249" s="5">
        <v>1</v>
      </c>
      <c r="BY249" s="5">
        <v>13.646000000000001</v>
      </c>
      <c r="BZ249" s="5">
        <v>0</v>
      </c>
      <c r="CA249" s="5">
        <v>13.646000000000001</v>
      </c>
      <c r="CB249" s="5">
        <v>0</v>
      </c>
      <c r="CC249" s="5">
        <v>82.587999999999994</v>
      </c>
      <c r="CD249" s="5">
        <v>7.95</v>
      </c>
      <c r="CE249" s="5">
        <v>1.462</v>
      </c>
      <c r="CF249" s="5">
        <v>93.323999999999998</v>
      </c>
      <c r="CG249" s="5">
        <v>0.13</v>
      </c>
      <c r="CH249" s="5">
        <v>1</v>
      </c>
      <c r="CI249" s="5">
        <v>0</v>
      </c>
      <c r="CJ249" s="5">
        <v>0</v>
      </c>
      <c r="CK249" s="5">
        <v>0</v>
      </c>
      <c r="CL249" s="5">
        <v>0</v>
      </c>
      <c r="CM249" s="5">
        <v>0</v>
      </c>
      <c r="CN249" s="5">
        <v>0</v>
      </c>
      <c r="CO249" s="5">
        <v>0</v>
      </c>
      <c r="CP249" s="5">
        <v>0</v>
      </c>
      <c r="CQ249" s="5">
        <v>1.387</v>
      </c>
      <c r="CR249" s="5">
        <v>0</v>
      </c>
      <c r="CS249" s="5">
        <v>5.5289999999999999</v>
      </c>
      <c r="CT249" s="5">
        <v>4.2510000000000003</v>
      </c>
      <c r="CU249" s="5">
        <v>10.122999999999999</v>
      </c>
    </row>
    <row r="250" spans="1:99" x14ac:dyDescent="0.25">
      <c r="A250" s="5" t="s">
        <v>2556</v>
      </c>
      <c r="B250" s="5" t="s">
        <v>1437</v>
      </c>
      <c r="C250" s="5" t="s">
        <v>1437</v>
      </c>
      <c r="D250" s="5" t="s">
        <v>1438</v>
      </c>
      <c r="E250" s="5">
        <v>2021</v>
      </c>
      <c r="F250" s="5">
        <v>0.15</v>
      </c>
      <c r="G250" s="5">
        <v>5.8970000000000002</v>
      </c>
      <c r="H250" s="5">
        <v>1.143</v>
      </c>
      <c r="I250" s="5">
        <v>0</v>
      </c>
      <c r="J250" s="5">
        <v>5.8970000000000002</v>
      </c>
      <c r="K250" s="5">
        <v>0</v>
      </c>
      <c r="L250" s="5">
        <v>1</v>
      </c>
      <c r="M250" s="5">
        <v>7.9640000000000004</v>
      </c>
      <c r="N250" s="5">
        <v>3.43</v>
      </c>
      <c r="O250" s="5">
        <v>0</v>
      </c>
      <c r="P250" s="5">
        <v>7.9640000000000004</v>
      </c>
      <c r="Q250" s="5">
        <v>0</v>
      </c>
      <c r="R250" s="5">
        <v>1</v>
      </c>
      <c r="S250" s="5">
        <v>11.613</v>
      </c>
      <c r="T250" s="5">
        <v>6.86</v>
      </c>
      <c r="U250" s="5">
        <v>0</v>
      </c>
      <c r="V250" s="5">
        <v>13.355</v>
      </c>
      <c r="W250" s="5">
        <v>0.15</v>
      </c>
      <c r="X250" s="5">
        <v>1</v>
      </c>
      <c r="Y250" s="5">
        <v>4.09</v>
      </c>
      <c r="Z250" s="5">
        <v>0.44900000000000001</v>
      </c>
      <c r="AA250" s="5">
        <v>0</v>
      </c>
      <c r="AB250" s="5">
        <v>4.09</v>
      </c>
      <c r="AC250" s="5">
        <v>0</v>
      </c>
      <c r="AD250" s="5">
        <v>1</v>
      </c>
      <c r="AE250" s="5">
        <v>4.6619999999999999</v>
      </c>
      <c r="AF250" s="5">
        <v>0.90700000000000003</v>
      </c>
      <c r="AG250" s="5">
        <v>0</v>
      </c>
      <c r="AH250" s="5">
        <v>4.6619999999999999</v>
      </c>
      <c r="AI250" s="5">
        <v>0</v>
      </c>
      <c r="AJ250" s="5">
        <v>1</v>
      </c>
      <c r="AK250" s="5">
        <v>8.0920000000000005</v>
      </c>
      <c r="AL250" s="5">
        <v>3.8170000000000002</v>
      </c>
      <c r="AM250" s="5">
        <v>0</v>
      </c>
      <c r="AN250" s="5">
        <v>9.3049999999999997</v>
      </c>
      <c r="AO250" s="5">
        <v>0.15</v>
      </c>
      <c r="AP250" s="5">
        <v>1</v>
      </c>
      <c r="AQ250" s="5">
        <v>0.61899999999999999</v>
      </c>
      <c r="AR250" s="5">
        <v>0.114</v>
      </c>
      <c r="AS250" s="5">
        <v>0.129</v>
      </c>
      <c r="AT250" s="5">
        <v>0.86099999999999999</v>
      </c>
      <c r="AU250" s="5">
        <v>0.15</v>
      </c>
      <c r="AV250" s="5">
        <v>1</v>
      </c>
      <c r="AW250" s="5">
        <v>0.59899999999999998</v>
      </c>
      <c r="AX250" s="5">
        <v>0.114</v>
      </c>
      <c r="AY250" s="5">
        <v>-5.1999999999999998E-2</v>
      </c>
      <c r="AZ250" s="5">
        <v>0.629</v>
      </c>
      <c r="BA250" s="5">
        <v>0.15</v>
      </c>
      <c r="BB250" s="5">
        <v>1</v>
      </c>
      <c r="BC250" s="5">
        <v>0.439</v>
      </c>
      <c r="BD250" s="5">
        <v>0.114</v>
      </c>
      <c r="BE250" s="5">
        <v>0</v>
      </c>
      <c r="BF250" s="5">
        <v>0.505</v>
      </c>
      <c r="BG250" s="5">
        <v>0.15</v>
      </c>
      <c r="BH250" s="5">
        <v>1</v>
      </c>
      <c r="BI250" s="5">
        <v>0.505</v>
      </c>
      <c r="BJ250" s="5">
        <v>0.114</v>
      </c>
      <c r="BK250" s="5">
        <v>-0.16900000000000001</v>
      </c>
      <c r="BL250" s="5">
        <v>0.38600000000000001</v>
      </c>
      <c r="BM250" s="5">
        <v>0</v>
      </c>
      <c r="BN250" s="5">
        <v>0</v>
      </c>
      <c r="BO250" s="5">
        <v>0</v>
      </c>
      <c r="BP250" s="5">
        <v>0</v>
      </c>
      <c r="BQ250" s="5">
        <v>8.2000000000000003E-2</v>
      </c>
      <c r="BR250" s="5">
        <v>0</v>
      </c>
      <c r="BS250" s="5">
        <v>1</v>
      </c>
      <c r="BT250" s="5">
        <v>0</v>
      </c>
      <c r="BU250" s="5">
        <v>0</v>
      </c>
      <c r="BV250" s="5">
        <v>0.109</v>
      </c>
      <c r="BW250" s="5">
        <v>0</v>
      </c>
      <c r="BX250" s="5">
        <v>1</v>
      </c>
      <c r="BY250" s="5">
        <v>11.787000000000001</v>
      </c>
      <c r="BZ250" s="5">
        <v>0</v>
      </c>
      <c r="CA250" s="5">
        <v>11.787000000000001</v>
      </c>
      <c r="CB250" s="5">
        <v>0</v>
      </c>
      <c r="CC250" s="5">
        <v>78.125</v>
      </c>
      <c r="CD250" s="5">
        <v>7.95</v>
      </c>
      <c r="CE250" s="5">
        <v>0</v>
      </c>
      <c r="CF250" s="5">
        <v>89.843999999999994</v>
      </c>
      <c r="CG250" s="5">
        <v>0.15</v>
      </c>
      <c r="CH250" s="5">
        <v>1</v>
      </c>
      <c r="CI250" s="5">
        <v>0</v>
      </c>
      <c r="CJ250" s="5">
        <v>0</v>
      </c>
      <c r="CK250" s="5">
        <v>0</v>
      </c>
      <c r="CL250" s="5">
        <v>0</v>
      </c>
      <c r="CM250" s="5">
        <v>0</v>
      </c>
      <c r="CN250" s="5">
        <v>0</v>
      </c>
      <c r="CO250" s="5">
        <v>0</v>
      </c>
      <c r="CP250" s="5">
        <v>0</v>
      </c>
      <c r="CQ250" s="5">
        <v>1.198</v>
      </c>
      <c r="CR250" s="5">
        <v>1</v>
      </c>
      <c r="CS250" s="5">
        <v>3.5179999999999998</v>
      </c>
      <c r="CT250" s="5">
        <v>4.7530000000000001</v>
      </c>
      <c r="CU250" s="5">
        <v>14.129</v>
      </c>
    </row>
    <row r="251" spans="1:99" x14ac:dyDescent="0.25">
      <c r="A251" s="5" t="s">
        <v>2557</v>
      </c>
      <c r="B251" s="5" t="s">
        <v>1437</v>
      </c>
      <c r="C251" s="5" t="s">
        <v>1437</v>
      </c>
      <c r="D251" s="5" t="s">
        <v>1438</v>
      </c>
      <c r="E251" s="5">
        <v>2022</v>
      </c>
      <c r="F251" s="5">
        <v>0.15</v>
      </c>
      <c r="G251" s="5">
        <v>11.72</v>
      </c>
      <c r="H251" s="5">
        <v>1.2350000000000001</v>
      </c>
      <c r="I251" s="5">
        <v>0</v>
      </c>
      <c r="J251" s="5">
        <v>11.72</v>
      </c>
      <c r="K251" s="5">
        <v>0</v>
      </c>
      <c r="L251" s="5">
        <v>1</v>
      </c>
      <c r="M251" s="5">
        <v>9.7829999999999995</v>
      </c>
      <c r="N251" s="5">
        <v>3.7040000000000002</v>
      </c>
      <c r="O251" s="5">
        <v>0</v>
      </c>
      <c r="P251" s="5">
        <v>9.7829999999999995</v>
      </c>
      <c r="Q251" s="5">
        <v>0</v>
      </c>
      <c r="R251" s="5">
        <v>1</v>
      </c>
      <c r="S251" s="5">
        <v>17.893000000000001</v>
      </c>
      <c r="T251" s="5">
        <v>7.4080000000000004</v>
      </c>
      <c r="U251" s="5">
        <v>0.19900000000000001</v>
      </c>
      <c r="V251" s="5">
        <v>20.577000000000002</v>
      </c>
      <c r="W251" s="5">
        <v>0.15</v>
      </c>
      <c r="X251" s="5">
        <v>1</v>
      </c>
      <c r="Y251" s="5">
        <v>4.4169999999999998</v>
      </c>
      <c r="Z251" s="5">
        <v>0.48499999999999999</v>
      </c>
      <c r="AA251" s="5">
        <v>0</v>
      </c>
      <c r="AB251" s="5">
        <v>4.4169999999999998</v>
      </c>
      <c r="AC251" s="5">
        <v>0</v>
      </c>
      <c r="AD251" s="5">
        <v>1</v>
      </c>
      <c r="AE251" s="5">
        <v>5.0339999999999998</v>
      </c>
      <c r="AF251" s="5">
        <v>0.97899999999999998</v>
      </c>
      <c r="AG251" s="5">
        <v>0</v>
      </c>
      <c r="AH251" s="5">
        <v>5.0339999999999998</v>
      </c>
      <c r="AI251" s="5">
        <v>0</v>
      </c>
      <c r="AJ251" s="5">
        <v>1</v>
      </c>
      <c r="AK251" s="5">
        <v>8.7379999999999995</v>
      </c>
      <c r="AL251" s="5">
        <v>4.1219999999999999</v>
      </c>
      <c r="AM251" s="5">
        <v>9.7000000000000003E-2</v>
      </c>
      <c r="AN251" s="5">
        <v>10.048999999999999</v>
      </c>
      <c r="AO251" s="5">
        <v>0.15</v>
      </c>
      <c r="AP251" s="5">
        <v>1</v>
      </c>
      <c r="AQ251" s="5">
        <v>0.86099999999999999</v>
      </c>
      <c r="AR251" s="5">
        <v>0.123</v>
      </c>
      <c r="AS251" s="5">
        <v>-0.17899999999999999</v>
      </c>
      <c r="AT251" s="5">
        <v>0.78500000000000003</v>
      </c>
      <c r="AU251" s="5">
        <v>0.15</v>
      </c>
      <c r="AV251" s="5">
        <v>1</v>
      </c>
      <c r="AW251" s="5">
        <v>0.98599999999999999</v>
      </c>
      <c r="AX251" s="5">
        <v>0.123</v>
      </c>
      <c r="AY251" s="5">
        <v>-0.33800000000000002</v>
      </c>
      <c r="AZ251" s="5">
        <v>0.746</v>
      </c>
      <c r="BA251" s="5">
        <v>0.15</v>
      </c>
      <c r="BB251" s="5">
        <v>1</v>
      </c>
      <c r="BC251" s="5">
        <v>0.59799999999999998</v>
      </c>
      <c r="BD251" s="5">
        <v>0.123</v>
      </c>
      <c r="BE251" s="5">
        <v>7.0000000000000001E-3</v>
      </c>
      <c r="BF251" s="5">
        <v>0.68799999999999994</v>
      </c>
      <c r="BG251" s="5">
        <v>0.15</v>
      </c>
      <c r="BH251" s="5">
        <v>1</v>
      </c>
      <c r="BI251" s="5">
        <v>0.61199999999999999</v>
      </c>
      <c r="BJ251" s="5">
        <v>0.123</v>
      </c>
      <c r="BK251" s="5">
        <v>-0.314</v>
      </c>
      <c r="BL251" s="5">
        <v>0.34300000000000003</v>
      </c>
      <c r="BM251" s="5">
        <v>0</v>
      </c>
      <c r="BN251" s="5">
        <v>0</v>
      </c>
      <c r="BO251" s="5">
        <v>0</v>
      </c>
      <c r="BP251" s="5">
        <v>0</v>
      </c>
      <c r="BQ251" s="5">
        <v>8.8999999999999996E-2</v>
      </c>
      <c r="BR251" s="5">
        <v>0</v>
      </c>
      <c r="BS251" s="5">
        <v>1</v>
      </c>
      <c r="BT251" s="5">
        <v>0</v>
      </c>
      <c r="BU251" s="5">
        <v>0</v>
      </c>
      <c r="BV251" s="5">
        <v>0.11700000000000001</v>
      </c>
      <c r="BW251" s="5">
        <v>0</v>
      </c>
      <c r="BX251" s="5">
        <v>1</v>
      </c>
      <c r="BY251" s="5">
        <v>12.728999999999999</v>
      </c>
      <c r="BZ251" s="5">
        <v>0</v>
      </c>
      <c r="CA251" s="5">
        <v>12.728999999999999</v>
      </c>
      <c r="CB251" s="5">
        <v>0</v>
      </c>
      <c r="CC251" s="5">
        <v>97.9</v>
      </c>
      <c r="CD251" s="5">
        <v>7.95</v>
      </c>
      <c r="CE251" s="5">
        <v>1.087</v>
      </c>
      <c r="CF251" s="5">
        <v>112.58499999999999</v>
      </c>
      <c r="CG251" s="5">
        <v>0.15</v>
      </c>
      <c r="CH251" s="5">
        <v>1</v>
      </c>
      <c r="CI251" s="5">
        <v>0</v>
      </c>
      <c r="CJ251" s="5">
        <v>0</v>
      </c>
      <c r="CK251" s="5">
        <v>0</v>
      </c>
      <c r="CL251" s="5">
        <v>0</v>
      </c>
      <c r="CM251" s="5">
        <v>0</v>
      </c>
      <c r="CN251" s="5">
        <v>0</v>
      </c>
      <c r="CO251" s="5">
        <v>0</v>
      </c>
      <c r="CP251" s="5">
        <v>0</v>
      </c>
      <c r="CQ251" s="5">
        <v>1.294</v>
      </c>
      <c r="CR251" s="5">
        <v>1</v>
      </c>
      <c r="CS251" s="5">
        <v>3.8</v>
      </c>
      <c r="CT251" s="5">
        <v>10.484999999999999</v>
      </c>
      <c r="CU251" s="5">
        <v>28.059000000000001</v>
      </c>
    </row>
    <row r="252" spans="1:99" x14ac:dyDescent="0.25">
      <c r="A252" s="5" t="s">
        <v>2558</v>
      </c>
      <c r="B252" s="5" t="s">
        <v>1437</v>
      </c>
      <c r="C252" s="5" t="s">
        <v>1437</v>
      </c>
      <c r="D252" s="5" t="s">
        <v>1438</v>
      </c>
      <c r="E252" s="5">
        <v>2023</v>
      </c>
      <c r="F252" s="5">
        <v>0.15</v>
      </c>
      <c r="G252" s="5">
        <v>6.1470000000000002</v>
      </c>
      <c r="H252" s="5">
        <v>1.286</v>
      </c>
      <c r="I252" s="5">
        <v>0</v>
      </c>
      <c r="J252" s="5">
        <v>6.1470000000000002</v>
      </c>
      <c r="K252" s="5">
        <v>0</v>
      </c>
      <c r="L252" s="5">
        <v>1</v>
      </c>
      <c r="M252" s="5">
        <v>7.8860000000000001</v>
      </c>
      <c r="N252" s="5">
        <v>3.8570000000000002</v>
      </c>
      <c r="O252" s="5">
        <v>0</v>
      </c>
      <c r="P252" s="5">
        <v>7.8860000000000001</v>
      </c>
      <c r="Q252" s="5">
        <v>0</v>
      </c>
      <c r="R252" s="5">
        <v>1</v>
      </c>
      <c r="S252" s="5">
        <v>12.574999999999999</v>
      </c>
      <c r="T252" s="5">
        <v>7.7140000000000004</v>
      </c>
      <c r="U252" s="5">
        <v>0.20899999999999999</v>
      </c>
      <c r="V252" s="5">
        <v>14.461</v>
      </c>
      <c r="W252" s="5">
        <v>0.15</v>
      </c>
      <c r="X252" s="5">
        <v>1</v>
      </c>
      <c r="Y252" s="5">
        <v>4.5990000000000002</v>
      </c>
      <c r="Z252" s="5">
        <v>0.505</v>
      </c>
      <c r="AA252" s="5">
        <v>0</v>
      </c>
      <c r="AB252" s="5">
        <v>4.5990000000000002</v>
      </c>
      <c r="AC252" s="5">
        <v>0</v>
      </c>
      <c r="AD252" s="5">
        <v>1</v>
      </c>
      <c r="AE252" s="5">
        <v>5.242</v>
      </c>
      <c r="AF252" s="5">
        <v>1.0189999999999999</v>
      </c>
      <c r="AG252" s="5">
        <v>0</v>
      </c>
      <c r="AH252" s="5">
        <v>5.242</v>
      </c>
      <c r="AI252" s="5">
        <v>0</v>
      </c>
      <c r="AJ252" s="5">
        <v>1</v>
      </c>
      <c r="AK252" s="5">
        <v>9.0990000000000002</v>
      </c>
      <c r="AL252" s="5">
        <v>4.2919999999999998</v>
      </c>
      <c r="AM252" s="5">
        <v>0.151</v>
      </c>
      <c r="AN252" s="5">
        <v>10.464</v>
      </c>
      <c r="AO252" s="5">
        <v>0.15</v>
      </c>
      <c r="AP252" s="5">
        <v>1</v>
      </c>
      <c r="AQ252" s="5">
        <v>0.76</v>
      </c>
      <c r="AR252" s="5">
        <v>0.129</v>
      </c>
      <c r="AS252" s="5">
        <v>-5.5E-2</v>
      </c>
      <c r="AT252" s="5">
        <v>0.81100000000000005</v>
      </c>
      <c r="AU252" s="5">
        <v>0.15</v>
      </c>
      <c r="AV252" s="5">
        <v>1</v>
      </c>
      <c r="AW252" s="5">
        <v>0.81100000000000005</v>
      </c>
      <c r="AX252" s="5">
        <v>0.129</v>
      </c>
      <c r="AY252" s="5">
        <v>-0.13600000000000001</v>
      </c>
      <c r="AZ252" s="5">
        <v>0.77600000000000002</v>
      </c>
      <c r="BA252" s="5">
        <v>0.15</v>
      </c>
      <c r="BB252" s="5">
        <v>1</v>
      </c>
      <c r="BC252" s="5">
        <v>0.53500000000000003</v>
      </c>
      <c r="BD252" s="5">
        <v>0.129</v>
      </c>
      <c r="BE252" s="5">
        <v>8.9999999999999993E-3</v>
      </c>
      <c r="BF252" s="5">
        <v>0.61499999999999999</v>
      </c>
      <c r="BG252" s="5">
        <v>0.15</v>
      </c>
      <c r="BH252" s="5">
        <v>1</v>
      </c>
      <c r="BI252" s="5">
        <v>0.57899999999999996</v>
      </c>
      <c r="BJ252" s="5">
        <v>0.129</v>
      </c>
      <c r="BK252" s="5">
        <v>-0.27900000000000003</v>
      </c>
      <c r="BL252" s="5">
        <v>0.34599999999999997</v>
      </c>
      <c r="BM252" s="5">
        <v>0</v>
      </c>
      <c r="BN252" s="5">
        <v>0</v>
      </c>
      <c r="BO252" s="5">
        <v>0</v>
      </c>
      <c r="BP252" s="5">
        <v>0</v>
      </c>
      <c r="BQ252" s="5">
        <v>9.1999999999999998E-2</v>
      </c>
      <c r="BR252" s="5">
        <v>0</v>
      </c>
      <c r="BS252" s="5">
        <v>1</v>
      </c>
      <c r="BT252" s="5">
        <v>0</v>
      </c>
      <c r="BU252" s="5">
        <v>0</v>
      </c>
      <c r="BV252" s="5">
        <v>0.122</v>
      </c>
      <c r="BW252" s="5">
        <v>0</v>
      </c>
      <c r="BX252" s="5">
        <v>1</v>
      </c>
      <c r="BY252" s="5">
        <v>13.254</v>
      </c>
      <c r="BZ252" s="5">
        <v>0</v>
      </c>
      <c r="CA252" s="5">
        <v>13.254</v>
      </c>
      <c r="CB252" s="5">
        <v>0</v>
      </c>
      <c r="CC252" s="5">
        <v>83.248000000000005</v>
      </c>
      <c r="CD252" s="5">
        <v>7.95</v>
      </c>
      <c r="CE252" s="5">
        <v>1.383</v>
      </c>
      <c r="CF252" s="5">
        <v>95.734999999999999</v>
      </c>
      <c r="CG252" s="5">
        <v>0.15</v>
      </c>
      <c r="CH252" s="5">
        <v>1</v>
      </c>
      <c r="CI252" s="5">
        <v>0</v>
      </c>
      <c r="CJ252" s="5">
        <v>0</v>
      </c>
      <c r="CK252" s="5">
        <v>0</v>
      </c>
      <c r="CL252" s="5">
        <v>0</v>
      </c>
      <c r="CM252" s="5">
        <v>0</v>
      </c>
      <c r="CN252" s="5">
        <v>0</v>
      </c>
      <c r="CO252" s="5">
        <v>0</v>
      </c>
      <c r="CP252" s="5">
        <v>0</v>
      </c>
      <c r="CQ252" s="5">
        <v>1.3480000000000001</v>
      </c>
      <c r="CR252" s="5">
        <v>1</v>
      </c>
      <c r="CS252" s="5">
        <v>3.956</v>
      </c>
      <c r="CT252" s="5">
        <v>4.8609999999999998</v>
      </c>
      <c r="CU252" s="5">
        <v>9.2609999999999992</v>
      </c>
    </row>
    <row r="253" spans="1:99" x14ac:dyDescent="0.25">
      <c r="A253" s="5" t="s">
        <v>2559</v>
      </c>
      <c r="B253" s="5" t="s">
        <v>1437</v>
      </c>
      <c r="C253" s="5" t="s">
        <v>1437</v>
      </c>
      <c r="D253" s="5" t="s">
        <v>1438</v>
      </c>
      <c r="E253" s="5">
        <v>2024</v>
      </c>
      <c r="F253" s="5">
        <v>0.15</v>
      </c>
      <c r="G253" s="5">
        <v>5.5750000000000002</v>
      </c>
      <c r="H253" s="5">
        <v>1.3240000000000001</v>
      </c>
      <c r="I253" s="5">
        <v>0</v>
      </c>
      <c r="J253" s="5">
        <v>5.5750000000000002</v>
      </c>
      <c r="K253" s="5">
        <v>0</v>
      </c>
      <c r="L253" s="5">
        <v>1</v>
      </c>
      <c r="M253" s="5">
        <v>7.1239999999999997</v>
      </c>
      <c r="N253" s="5">
        <v>3.9710000000000001</v>
      </c>
      <c r="O253" s="5">
        <v>0</v>
      </c>
      <c r="P253" s="5">
        <v>7.1239999999999997</v>
      </c>
      <c r="Q253" s="5">
        <v>0</v>
      </c>
      <c r="R253" s="5">
        <v>1</v>
      </c>
      <c r="S253" s="5">
        <v>12.193</v>
      </c>
      <c r="T253" s="5">
        <v>7.9420000000000002</v>
      </c>
      <c r="U253" s="5">
        <v>0.249</v>
      </c>
      <c r="V253" s="5">
        <v>14.022</v>
      </c>
      <c r="W253" s="5">
        <v>0.15</v>
      </c>
      <c r="X253" s="5">
        <v>1</v>
      </c>
      <c r="Y253" s="5">
        <v>4.7350000000000003</v>
      </c>
      <c r="Z253" s="5">
        <v>0.52</v>
      </c>
      <c r="AA253" s="5">
        <v>0</v>
      </c>
      <c r="AB253" s="5">
        <v>4.7350000000000003</v>
      </c>
      <c r="AC253" s="5">
        <v>0</v>
      </c>
      <c r="AD253" s="5">
        <v>1</v>
      </c>
      <c r="AE253" s="5">
        <v>5.3970000000000002</v>
      </c>
      <c r="AF253" s="5">
        <v>1.0489999999999999</v>
      </c>
      <c r="AG253" s="5">
        <v>0</v>
      </c>
      <c r="AH253" s="5">
        <v>5.3970000000000002</v>
      </c>
      <c r="AI253" s="5">
        <v>0</v>
      </c>
      <c r="AJ253" s="5">
        <v>1</v>
      </c>
      <c r="AK253" s="5">
        <v>9.3680000000000003</v>
      </c>
      <c r="AL253" s="5">
        <v>4.4189999999999996</v>
      </c>
      <c r="AM253" s="5">
        <v>0.191</v>
      </c>
      <c r="AN253" s="5">
        <v>10.773</v>
      </c>
      <c r="AO253" s="5">
        <v>0.15</v>
      </c>
      <c r="AP253" s="5">
        <v>1</v>
      </c>
      <c r="AQ253" s="5">
        <v>0.72399999999999998</v>
      </c>
      <c r="AR253" s="5">
        <v>0.13200000000000001</v>
      </c>
      <c r="AS253" s="5">
        <v>-1.9E-2</v>
      </c>
      <c r="AT253" s="5">
        <v>0.81100000000000005</v>
      </c>
      <c r="AU253" s="5">
        <v>0.15</v>
      </c>
      <c r="AV253" s="5">
        <v>1</v>
      </c>
      <c r="AW253" s="5">
        <v>0.75</v>
      </c>
      <c r="AX253" s="5">
        <v>0.13200000000000001</v>
      </c>
      <c r="AY253" s="5">
        <v>-7.4999999999999997E-2</v>
      </c>
      <c r="AZ253" s="5">
        <v>0.77600000000000002</v>
      </c>
      <c r="BA253" s="5">
        <v>0.15</v>
      </c>
      <c r="BB253" s="5">
        <v>1</v>
      </c>
      <c r="BC253" s="5">
        <v>0.51300000000000001</v>
      </c>
      <c r="BD253" s="5">
        <v>0.13200000000000001</v>
      </c>
      <c r="BE253" s="5">
        <v>0.01</v>
      </c>
      <c r="BF253" s="5">
        <v>0.59</v>
      </c>
      <c r="BG253" s="5">
        <v>0.15</v>
      </c>
      <c r="BH253" s="5">
        <v>1</v>
      </c>
      <c r="BI253" s="5">
        <v>0.59099999999999997</v>
      </c>
      <c r="BJ253" s="5">
        <v>0.13200000000000001</v>
      </c>
      <c r="BK253" s="5">
        <v>-0.29099999999999998</v>
      </c>
      <c r="BL253" s="5">
        <v>0.34599999999999997</v>
      </c>
      <c r="BM253" s="5">
        <v>0</v>
      </c>
      <c r="BN253" s="5">
        <v>0</v>
      </c>
      <c r="BO253" s="5">
        <v>0</v>
      </c>
      <c r="BP253" s="5">
        <v>0</v>
      </c>
      <c r="BQ253" s="5">
        <v>9.5000000000000001E-2</v>
      </c>
      <c r="BR253" s="5">
        <v>0</v>
      </c>
      <c r="BS253" s="5">
        <v>1</v>
      </c>
      <c r="BT253" s="5">
        <v>0</v>
      </c>
      <c r="BU253" s="5">
        <v>0</v>
      </c>
      <c r="BV253" s="5">
        <v>0.126</v>
      </c>
      <c r="BW253" s="5">
        <v>0</v>
      </c>
      <c r="BX253" s="5">
        <v>1</v>
      </c>
      <c r="BY253" s="5">
        <v>13.646000000000001</v>
      </c>
      <c r="BZ253" s="5">
        <v>0</v>
      </c>
      <c r="CA253" s="5">
        <v>13.646000000000001</v>
      </c>
      <c r="CB253" s="5">
        <v>0</v>
      </c>
      <c r="CC253" s="5">
        <v>82.587999999999994</v>
      </c>
      <c r="CD253" s="5">
        <v>7.95</v>
      </c>
      <c r="CE253" s="5">
        <v>1.6870000000000001</v>
      </c>
      <c r="CF253" s="5">
        <v>94.975999999999999</v>
      </c>
      <c r="CG253" s="5">
        <v>0.15</v>
      </c>
      <c r="CH253" s="5">
        <v>1</v>
      </c>
      <c r="CI253" s="5">
        <v>0</v>
      </c>
      <c r="CJ253" s="5">
        <v>0</v>
      </c>
      <c r="CK253" s="5">
        <v>0</v>
      </c>
      <c r="CL253" s="5">
        <v>0</v>
      </c>
      <c r="CM253" s="5">
        <v>0</v>
      </c>
      <c r="CN253" s="5">
        <v>0</v>
      </c>
      <c r="CO253" s="5">
        <v>0</v>
      </c>
      <c r="CP253" s="5">
        <v>0</v>
      </c>
      <c r="CQ253" s="5">
        <v>1.387</v>
      </c>
      <c r="CR253" s="5">
        <v>1</v>
      </c>
      <c r="CS253" s="5">
        <v>4.0730000000000004</v>
      </c>
      <c r="CT253" s="5">
        <v>4.2510000000000003</v>
      </c>
      <c r="CU253" s="5">
        <v>7.5979999999999999</v>
      </c>
    </row>
    <row r="254" spans="1:99" x14ac:dyDescent="0.25">
      <c r="A254" s="5" t="s">
        <v>2560</v>
      </c>
      <c r="B254" s="5" t="s">
        <v>1386</v>
      </c>
      <c r="C254" s="5" t="s">
        <v>1386</v>
      </c>
      <c r="D254" s="5" t="s">
        <v>1387</v>
      </c>
      <c r="E254" s="5">
        <v>2021</v>
      </c>
      <c r="F254" s="5">
        <v>8.5000000000000006E-2</v>
      </c>
      <c r="G254" s="5">
        <v>5.8970000000000002</v>
      </c>
      <c r="H254" s="5">
        <v>1.143</v>
      </c>
      <c r="I254" s="5">
        <v>0</v>
      </c>
      <c r="J254" s="5">
        <v>5.8970000000000002</v>
      </c>
      <c r="K254" s="5">
        <v>0</v>
      </c>
      <c r="L254" s="5">
        <v>1</v>
      </c>
      <c r="M254" s="5">
        <v>7.9640000000000004</v>
      </c>
      <c r="N254" s="5">
        <v>3.43</v>
      </c>
      <c r="O254" s="5">
        <v>0</v>
      </c>
      <c r="P254" s="5">
        <v>7.9640000000000004</v>
      </c>
      <c r="Q254" s="5">
        <v>0</v>
      </c>
      <c r="R254" s="5">
        <v>1</v>
      </c>
      <c r="S254" s="5">
        <v>11.613</v>
      </c>
      <c r="T254" s="5">
        <v>6.86</v>
      </c>
      <c r="U254" s="5">
        <v>0</v>
      </c>
      <c r="V254" s="5">
        <v>12.6</v>
      </c>
      <c r="W254" s="5">
        <v>8.5000000000000006E-2</v>
      </c>
      <c r="X254" s="5">
        <v>1</v>
      </c>
      <c r="Y254" s="5">
        <v>16.305</v>
      </c>
      <c r="Z254" s="5">
        <v>2.2040000000000002</v>
      </c>
      <c r="AA254" s="5">
        <v>0</v>
      </c>
      <c r="AB254" s="5">
        <v>16.305</v>
      </c>
      <c r="AC254" s="5">
        <v>0</v>
      </c>
      <c r="AD254" s="5">
        <v>1</v>
      </c>
      <c r="AE254" s="5">
        <v>17.449000000000002</v>
      </c>
      <c r="AF254" s="5">
        <v>4.08</v>
      </c>
      <c r="AG254" s="5">
        <v>0</v>
      </c>
      <c r="AH254" s="5">
        <v>17.449000000000002</v>
      </c>
      <c r="AI254" s="5">
        <v>0</v>
      </c>
      <c r="AJ254" s="5">
        <v>1</v>
      </c>
      <c r="AK254" s="5">
        <v>24.309000000000001</v>
      </c>
      <c r="AL254" s="5">
        <v>12.946999999999999</v>
      </c>
      <c r="AM254" s="5">
        <v>0</v>
      </c>
      <c r="AN254" s="5">
        <v>26.375</v>
      </c>
      <c r="AO254" s="5">
        <v>8.5000000000000006E-2</v>
      </c>
      <c r="AP254" s="5">
        <v>1</v>
      </c>
      <c r="AQ254" s="5">
        <v>0.61899999999999999</v>
      </c>
      <c r="AR254" s="5">
        <v>0.114</v>
      </c>
      <c r="AS254" s="5">
        <v>0</v>
      </c>
      <c r="AT254" s="5">
        <v>0.67200000000000004</v>
      </c>
      <c r="AU254" s="5">
        <v>8.5000000000000006E-2</v>
      </c>
      <c r="AV254" s="5">
        <v>1</v>
      </c>
      <c r="AW254" s="5">
        <v>0.59899999999999998</v>
      </c>
      <c r="AX254" s="5">
        <v>0.114</v>
      </c>
      <c r="AY254" s="5">
        <v>0</v>
      </c>
      <c r="AZ254" s="5">
        <v>0.65</v>
      </c>
      <c r="BA254" s="5">
        <v>8.5000000000000006E-2</v>
      </c>
      <c r="BB254" s="5">
        <v>1</v>
      </c>
      <c r="BC254" s="5">
        <v>0.439</v>
      </c>
      <c r="BD254" s="5">
        <v>0.114</v>
      </c>
      <c r="BE254" s="5">
        <v>0</v>
      </c>
      <c r="BF254" s="5">
        <v>0.47599999999999998</v>
      </c>
      <c r="BG254" s="5">
        <v>8.5000000000000006E-2</v>
      </c>
      <c r="BH254" s="5">
        <v>1</v>
      </c>
      <c r="BI254" s="5">
        <v>0.505</v>
      </c>
      <c r="BJ254" s="5">
        <v>0.114</v>
      </c>
      <c r="BK254" s="5">
        <v>0</v>
      </c>
      <c r="BL254" s="5">
        <v>0.54800000000000004</v>
      </c>
      <c r="BM254" s="5">
        <v>8.5000000000000006E-2</v>
      </c>
      <c r="BN254" s="5">
        <v>1</v>
      </c>
      <c r="BO254" s="5">
        <v>0</v>
      </c>
      <c r="BP254" s="5">
        <v>0</v>
      </c>
      <c r="BQ254" s="5">
        <v>0.24</v>
      </c>
      <c r="BR254" s="5">
        <v>0</v>
      </c>
      <c r="BS254" s="5">
        <v>0.16700000000000001</v>
      </c>
      <c r="BT254" s="5">
        <v>0</v>
      </c>
      <c r="BU254" s="5">
        <v>0</v>
      </c>
      <c r="BV254" s="5">
        <v>0.24</v>
      </c>
      <c r="BW254" s="5">
        <v>8.5000000000000006E-2</v>
      </c>
      <c r="BX254" s="5">
        <v>0.16700000000000001</v>
      </c>
      <c r="BY254" s="5">
        <v>11.787000000000001</v>
      </c>
      <c r="BZ254" s="5">
        <v>0</v>
      </c>
      <c r="CA254" s="5">
        <v>11.787000000000001</v>
      </c>
      <c r="CB254" s="5">
        <v>0</v>
      </c>
      <c r="CC254" s="5">
        <v>78.125</v>
      </c>
      <c r="CD254" s="5">
        <v>7.95</v>
      </c>
      <c r="CE254" s="5">
        <v>0</v>
      </c>
      <c r="CF254" s="5">
        <v>84.766000000000005</v>
      </c>
      <c r="CG254" s="5">
        <v>8.5000000000000006E-2</v>
      </c>
      <c r="CH254" s="5">
        <v>1</v>
      </c>
      <c r="CI254" s="5">
        <v>0</v>
      </c>
      <c r="CJ254" s="5">
        <v>0</v>
      </c>
      <c r="CK254" s="5">
        <v>0</v>
      </c>
      <c r="CL254" s="5">
        <v>0</v>
      </c>
      <c r="CM254" s="5">
        <v>0</v>
      </c>
      <c r="CN254" s="5">
        <v>0</v>
      </c>
      <c r="CO254" s="5">
        <v>0</v>
      </c>
      <c r="CP254" s="5">
        <v>0</v>
      </c>
      <c r="CQ254" s="5">
        <v>1.198</v>
      </c>
      <c r="CR254" s="5">
        <v>0</v>
      </c>
      <c r="CS254" s="5">
        <v>4.7759999999999998</v>
      </c>
      <c r="CT254" s="5">
        <v>4.7530000000000001</v>
      </c>
      <c r="CU254" s="5">
        <v>15.162000000000001</v>
      </c>
    </row>
    <row r="255" spans="1:99" x14ac:dyDescent="0.25">
      <c r="A255" s="5" t="s">
        <v>2561</v>
      </c>
      <c r="B255" s="5" t="s">
        <v>1386</v>
      </c>
      <c r="C255" s="5" t="s">
        <v>1386</v>
      </c>
      <c r="D255" s="5" t="s">
        <v>1387</v>
      </c>
      <c r="E255" s="5">
        <v>2022</v>
      </c>
      <c r="F255" s="5">
        <v>8.5000000000000006E-2</v>
      </c>
      <c r="G255" s="5">
        <v>11.72</v>
      </c>
      <c r="H255" s="5">
        <v>1.2350000000000001</v>
      </c>
      <c r="I255" s="5">
        <v>0</v>
      </c>
      <c r="J255" s="5">
        <v>11.72</v>
      </c>
      <c r="K255" s="5">
        <v>0</v>
      </c>
      <c r="L255" s="5">
        <v>1</v>
      </c>
      <c r="M255" s="5">
        <v>9.7829999999999995</v>
      </c>
      <c r="N255" s="5">
        <v>3.7040000000000002</v>
      </c>
      <c r="O255" s="5">
        <v>0</v>
      </c>
      <c r="P255" s="5">
        <v>9.7829999999999995</v>
      </c>
      <c r="Q255" s="5">
        <v>0</v>
      </c>
      <c r="R255" s="5">
        <v>1</v>
      </c>
      <c r="S255" s="5">
        <v>17.893000000000001</v>
      </c>
      <c r="T255" s="5">
        <v>7.4080000000000004</v>
      </c>
      <c r="U255" s="5">
        <v>0.113</v>
      </c>
      <c r="V255" s="5">
        <v>19.414000000000001</v>
      </c>
      <c r="W255" s="5">
        <v>8.5000000000000006E-2</v>
      </c>
      <c r="X255" s="5">
        <v>1</v>
      </c>
      <c r="Y255" s="5">
        <v>32.56</v>
      </c>
      <c r="Z255" s="5">
        <v>4.4009999999999998</v>
      </c>
      <c r="AA255" s="5">
        <v>0</v>
      </c>
      <c r="AB255" s="5">
        <v>32.56</v>
      </c>
      <c r="AC255" s="5">
        <v>0</v>
      </c>
      <c r="AD255" s="5">
        <v>1</v>
      </c>
      <c r="AE255" s="5">
        <v>33.795000000000002</v>
      </c>
      <c r="AF255" s="5">
        <v>7.9020000000000001</v>
      </c>
      <c r="AG255" s="5">
        <v>0</v>
      </c>
      <c r="AH255" s="5">
        <v>33.795000000000002</v>
      </c>
      <c r="AI255" s="5">
        <v>0</v>
      </c>
      <c r="AJ255" s="5">
        <v>1</v>
      </c>
      <c r="AK255" s="5">
        <v>41.203000000000003</v>
      </c>
      <c r="AL255" s="5">
        <v>21.945</v>
      </c>
      <c r="AM255" s="5">
        <v>0.25900000000000001</v>
      </c>
      <c r="AN255" s="5">
        <v>44.704999999999998</v>
      </c>
      <c r="AO255" s="5">
        <v>8.5000000000000006E-2</v>
      </c>
      <c r="AP255" s="5">
        <v>1</v>
      </c>
      <c r="AQ255" s="5">
        <v>0.86099999999999999</v>
      </c>
      <c r="AR255" s="5">
        <v>0.123</v>
      </c>
      <c r="AS255" s="5">
        <v>5.0000000000000001E-3</v>
      </c>
      <c r="AT255" s="5">
        <v>0.93400000000000005</v>
      </c>
      <c r="AU255" s="5">
        <v>8.5000000000000006E-2</v>
      </c>
      <c r="AV255" s="5">
        <v>1</v>
      </c>
      <c r="AW255" s="5">
        <v>0.98599999999999999</v>
      </c>
      <c r="AX255" s="5">
        <v>0.123</v>
      </c>
      <c r="AY255" s="5">
        <v>6.0000000000000001E-3</v>
      </c>
      <c r="AZ255" s="5">
        <v>1.07</v>
      </c>
      <c r="BA255" s="5">
        <v>8.5000000000000006E-2</v>
      </c>
      <c r="BB255" s="5">
        <v>1</v>
      </c>
      <c r="BC255" s="5">
        <v>0.59799999999999998</v>
      </c>
      <c r="BD255" s="5">
        <v>0.123</v>
      </c>
      <c r="BE255" s="5">
        <v>4.0000000000000001E-3</v>
      </c>
      <c r="BF255" s="5">
        <v>0.64900000000000002</v>
      </c>
      <c r="BG255" s="5">
        <v>8.5000000000000006E-2</v>
      </c>
      <c r="BH255" s="5">
        <v>1</v>
      </c>
      <c r="BI255" s="5">
        <v>0.61199999999999999</v>
      </c>
      <c r="BJ255" s="5">
        <v>0.123</v>
      </c>
      <c r="BK255" s="5">
        <v>4.0000000000000001E-3</v>
      </c>
      <c r="BL255" s="5">
        <v>0.66400000000000003</v>
      </c>
      <c r="BM255" s="5">
        <v>8.5000000000000006E-2</v>
      </c>
      <c r="BN255" s="5">
        <v>1</v>
      </c>
      <c r="BO255" s="5">
        <v>0</v>
      </c>
      <c r="BP255" s="5">
        <v>0</v>
      </c>
      <c r="BQ255" s="5">
        <v>0.24</v>
      </c>
      <c r="BR255" s="5">
        <v>0</v>
      </c>
      <c r="BS255" s="5">
        <v>0.16700000000000001</v>
      </c>
      <c r="BT255" s="5">
        <v>0</v>
      </c>
      <c r="BU255" s="5">
        <v>0</v>
      </c>
      <c r="BV255" s="5">
        <v>0.24</v>
      </c>
      <c r="BW255" s="5">
        <v>8.5000000000000006E-2</v>
      </c>
      <c r="BX255" s="5">
        <v>0.16700000000000001</v>
      </c>
      <c r="BY255" s="5">
        <v>12.728999999999999</v>
      </c>
      <c r="BZ255" s="5">
        <v>0</v>
      </c>
      <c r="CA255" s="5">
        <v>12.728999999999999</v>
      </c>
      <c r="CB255" s="5">
        <v>0</v>
      </c>
      <c r="CC255" s="5">
        <v>97.9</v>
      </c>
      <c r="CD255" s="5">
        <v>7.95</v>
      </c>
      <c r="CE255" s="5">
        <v>0.61599999999999999</v>
      </c>
      <c r="CF255" s="5">
        <v>106.22199999999999</v>
      </c>
      <c r="CG255" s="5">
        <v>8.5000000000000006E-2</v>
      </c>
      <c r="CH255" s="5">
        <v>1</v>
      </c>
      <c r="CI255" s="5">
        <v>0</v>
      </c>
      <c r="CJ255" s="5">
        <v>0</v>
      </c>
      <c r="CK255" s="5">
        <v>0</v>
      </c>
      <c r="CL255" s="5">
        <v>0</v>
      </c>
      <c r="CM255" s="5">
        <v>0</v>
      </c>
      <c r="CN255" s="5">
        <v>0</v>
      </c>
      <c r="CO255" s="5">
        <v>0</v>
      </c>
      <c r="CP255" s="5">
        <v>0</v>
      </c>
      <c r="CQ255" s="5">
        <v>1.294</v>
      </c>
      <c r="CR255" s="5">
        <v>0</v>
      </c>
      <c r="CS255" s="5">
        <v>5.1580000000000004</v>
      </c>
      <c r="CT255" s="5">
        <v>10.484999999999999</v>
      </c>
      <c r="CU255" s="5">
        <v>31.326000000000001</v>
      </c>
    </row>
    <row r="256" spans="1:99" x14ac:dyDescent="0.25">
      <c r="A256" s="5" t="s">
        <v>2562</v>
      </c>
      <c r="B256" s="5" t="s">
        <v>1386</v>
      </c>
      <c r="C256" s="5" t="s">
        <v>1386</v>
      </c>
      <c r="D256" s="5" t="s">
        <v>1387</v>
      </c>
      <c r="E256" s="5">
        <v>2023</v>
      </c>
      <c r="F256" s="5">
        <v>8.5000000000000006E-2</v>
      </c>
      <c r="G256" s="5">
        <v>6.1470000000000002</v>
      </c>
      <c r="H256" s="5">
        <v>1.286</v>
      </c>
      <c r="I256" s="5">
        <v>0</v>
      </c>
      <c r="J256" s="5">
        <v>6.1470000000000002</v>
      </c>
      <c r="K256" s="5">
        <v>0</v>
      </c>
      <c r="L256" s="5">
        <v>1</v>
      </c>
      <c r="M256" s="5">
        <v>7.8860000000000001</v>
      </c>
      <c r="N256" s="5">
        <v>3.8570000000000002</v>
      </c>
      <c r="O256" s="5">
        <v>0</v>
      </c>
      <c r="P256" s="5">
        <v>7.8860000000000001</v>
      </c>
      <c r="Q256" s="5">
        <v>0</v>
      </c>
      <c r="R256" s="5">
        <v>1</v>
      </c>
      <c r="S256" s="5">
        <v>12.574999999999999</v>
      </c>
      <c r="T256" s="5">
        <v>7.7140000000000004</v>
      </c>
      <c r="U256" s="5">
        <v>0.11799999999999999</v>
      </c>
      <c r="V256" s="5">
        <v>13.644</v>
      </c>
      <c r="W256" s="5">
        <v>8.5000000000000006E-2</v>
      </c>
      <c r="X256" s="5">
        <v>1</v>
      </c>
      <c r="Y256" s="5">
        <v>12.907999999999999</v>
      </c>
      <c r="Z256" s="5">
        <v>1.7450000000000001</v>
      </c>
      <c r="AA256" s="5">
        <v>0</v>
      </c>
      <c r="AB256" s="5">
        <v>12.907999999999999</v>
      </c>
      <c r="AC256" s="5">
        <v>0</v>
      </c>
      <c r="AD256" s="5">
        <v>1</v>
      </c>
      <c r="AE256" s="5">
        <v>14.194000000000001</v>
      </c>
      <c r="AF256" s="5">
        <v>3.319</v>
      </c>
      <c r="AG256" s="5">
        <v>0</v>
      </c>
      <c r="AH256" s="5">
        <v>14.194000000000001</v>
      </c>
      <c r="AI256" s="5">
        <v>0</v>
      </c>
      <c r="AJ256" s="5">
        <v>1</v>
      </c>
      <c r="AK256" s="5">
        <v>21.908000000000001</v>
      </c>
      <c r="AL256" s="5">
        <v>11.667999999999999</v>
      </c>
      <c r="AM256" s="5">
        <v>0.20599999999999999</v>
      </c>
      <c r="AN256" s="5">
        <v>23.77</v>
      </c>
      <c r="AO256" s="5">
        <v>8.5000000000000006E-2</v>
      </c>
      <c r="AP256" s="5">
        <v>1</v>
      </c>
      <c r="AQ256" s="5">
        <v>0.76</v>
      </c>
      <c r="AR256" s="5">
        <v>0.129</v>
      </c>
      <c r="AS256" s="5">
        <v>7.0000000000000001E-3</v>
      </c>
      <c r="AT256" s="5">
        <v>0.82499999999999996</v>
      </c>
      <c r="AU256" s="5">
        <v>8.5000000000000006E-2</v>
      </c>
      <c r="AV256" s="5">
        <v>1</v>
      </c>
      <c r="AW256" s="5">
        <v>0.81100000000000005</v>
      </c>
      <c r="AX256" s="5">
        <v>0.129</v>
      </c>
      <c r="AY256" s="5">
        <v>8.0000000000000002E-3</v>
      </c>
      <c r="AZ256" s="5">
        <v>0.88</v>
      </c>
      <c r="BA256" s="5">
        <v>8.5000000000000006E-2</v>
      </c>
      <c r="BB256" s="5">
        <v>1</v>
      </c>
      <c r="BC256" s="5">
        <v>0.53500000000000003</v>
      </c>
      <c r="BD256" s="5">
        <v>0.129</v>
      </c>
      <c r="BE256" s="5">
        <v>5.0000000000000001E-3</v>
      </c>
      <c r="BF256" s="5">
        <v>0.57999999999999996</v>
      </c>
      <c r="BG256" s="5">
        <v>8.5000000000000006E-2</v>
      </c>
      <c r="BH256" s="5">
        <v>1</v>
      </c>
      <c r="BI256" s="5">
        <v>0.57899999999999996</v>
      </c>
      <c r="BJ256" s="5">
        <v>0.129</v>
      </c>
      <c r="BK256" s="5">
        <v>5.0000000000000001E-3</v>
      </c>
      <c r="BL256" s="5">
        <v>0.629</v>
      </c>
      <c r="BM256" s="5">
        <v>8.5000000000000006E-2</v>
      </c>
      <c r="BN256" s="5">
        <v>1</v>
      </c>
      <c r="BO256" s="5">
        <v>0</v>
      </c>
      <c r="BP256" s="5">
        <v>0</v>
      </c>
      <c r="BQ256" s="5">
        <v>0.24</v>
      </c>
      <c r="BR256" s="5">
        <v>0</v>
      </c>
      <c r="BS256" s="5">
        <v>0.16700000000000001</v>
      </c>
      <c r="BT256" s="5">
        <v>0</v>
      </c>
      <c r="BU256" s="5">
        <v>0</v>
      </c>
      <c r="BV256" s="5">
        <v>0.24</v>
      </c>
      <c r="BW256" s="5">
        <v>8.5000000000000006E-2</v>
      </c>
      <c r="BX256" s="5">
        <v>0.16700000000000001</v>
      </c>
      <c r="BY256" s="5">
        <v>13.254</v>
      </c>
      <c r="BZ256" s="5">
        <v>0</v>
      </c>
      <c r="CA256" s="5">
        <v>13.254</v>
      </c>
      <c r="CB256" s="5">
        <v>0</v>
      </c>
      <c r="CC256" s="5">
        <v>83.248000000000005</v>
      </c>
      <c r="CD256" s="5">
        <v>7.95</v>
      </c>
      <c r="CE256" s="5">
        <v>0.78300000000000003</v>
      </c>
      <c r="CF256" s="5">
        <v>90.323999999999998</v>
      </c>
      <c r="CG256" s="5">
        <v>8.5000000000000006E-2</v>
      </c>
      <c r="CH256" s="5">
        <v>1</v>
      </c>
      <c r="CI256" s="5">
        <v>0</v>
      </c>
      <c r="CJ256" s="5">
        <v>0</v>
      </c>
      <c r="CK256" s="5">
        <v>0</v>
      </c>
      <c r="CL256" s="5">
        <v>0</v>
      </c>
      <c r="CM256" s="5">
        <v>0</v>
      </c>
      <c r="CN256" s="5">
        <v>0</v>
      </c>
      <c r="CO256" s="5">
        <v>0</v>
      </c>
      <c r="CP256" s="5">
        <v>0</v>
      </c>
      <c r="CQ256" s="5">
        <v>1.3480000000000001</v>
      </c>
      <c r="CR256" s="5">
        <v>0</v>
      </c>
      <c r="CS256" s="5">
        <v>5.37</v>
      </c>
      <c r="CT256" s="5">
        <v>4.8609999999999998</v>
      </c>
      <c r="CU256" s="5">
        <v>11.622</v>
      </c>
    </row>
    <row r="257" spans="1:99" x14ac:dyDescent="0.25">
      <c r="A257" s="5" t="s">
        <v>2563</v>
      </c>
      <c r="B257" s="5" t="s">
        <v>1386</v>
      </c>
      <c r="C257" s="5" t="s">
        <v>1386</v>
      </c>
      <c r="D257" s="5" t="s">
        <v>1387</v>
      </c>
      <c r="E257" s="5">
        <v>2024</v>
      </c>
      <c r="F257" s="5">
        <v>8.5000000000000006E-2</v>
      </c>
      <c r="G257" s="5">
        <v>5.5750000000000002</v>
      </c>
      <c r="H257" s="5">
        <v>1.3240000000000001</v>
      </c>
      <c r="I257" s="5">
        <v>0</v>
      </c>
      <c r="J257" s="5">
        <v>5.5750000000000002</v>
      </c>
      <c r="K257" s="5">
        <v>0</v>
      </c>
      <c r="L257" s="5">
        <v>1</v>
      </c>
      <c r="M257" s="5">
        <v>7.1239999999999997</v>
      </c>
      <c r="N257" s="5">
        <v>3.9710000000000001</v>
      </c>
      <c r="O257" s="5">
        <v>0</v>
      </c>
      <c r="P257" s="5">
        <v>7.1239999999999997</v>
      </c>
      <c r="Q257" s="5">
        <v>0</v>
      </c>
      <c r="R257" s="5">
        <v>1</v>
      </c>
      <c r="S257" s="5">
        <v>12.193</v>
      </c>
      <c r="T257" s="5">
        <v>7.9420000000000002</v>
      </c>
      <c r="U257" s="5">
        <v>0.14099999999999999</v>
      </c>
      <c r="V257" s="5">
        <v>13.228999999999999</v>
      </c>
      <c r="W257" s="5">
        <v>8.5000000000000006E-2</v>
      </c>
      <c r="X257" s="5">
        <v>1</v>
      </c>
      <c r="Y257" s="5">
        <v>11.492000000000001</v>
      </c>
      <c r="Z257" s="5">
        <v>1.5529999999999999</v>
      </c>
      <c r="AA257" s="5">
        <v>0</v>
      </c>
      <c r="AB257" s="5">
        <v>11.492000000000001</v>
      </c>
      <c r="AC257" s="5">
        <v>0</v>
      </c>
      <c r="AD257" s="5">
        <v>1</v>
      </c>
      <c r="AE257" s="5">
        <v>12.815</v>
      </c>
      <c r="AF257" s="5">
        <v>2.9969999999999999</v>
      </c>
      <c r="AG257" s="5">
        <v>0</v>
      </c>
      <c r="AH257" s="5">
        <v>12.815</v>
      </c>
      <c r="AI257" s="5">
        <v>0</v>
      </c>
      <c r="AJ257" s="5">
        <v>1</v>
      </c>
      <c r="AK257" s="5">
        <v>20.757000000000001</v>
      </c>
      <c r="AL257" s="5">
        <v>11.055</v>
      </c>
      <c r="AM257" s="5">
        <v>0.24</v>
      </c>
      <c r="AN257" s="5">
        <v>22.521000000000001</v>
      </c>
      <c r="AO257" s="5">
        <v>8.5000000000000006E-2</v>
      </c>
      <c r="AP257" s="5">
        <v>1</v>
      </c>
      <c r="AQ257" s="5">
        <v>0.72399999999999998</v>
      </c>
      <c r="AR257" s="5">
        <v>0.13200000000000001</v>
      </c>
      <c r="AS257" s="5">
        <v>8.0000000000000002E-3</v>
      </c>
      <c r="AT257" s="5">
        <v>0.78600000000000003</v>
      </c>
      <c r="AU257" s="5">
        <v>8.5000000000000006E-2</v>
      </c>
      <c r="AV257" s="5">
        <v>1</v>
      </c>
      <c r="AW257" s="5">
        <v>0.75</v>
      </c>
      <c r="AX257" s="5">
        <v>0.13200000000000001</v>
      </c>
      <c r="AY257" s="5">
        <v>8.9999999999999993E-3</v>
      </c>
      <c r="AZ257" s="5">
        <v>0.81399999999999995</v>
      </c>
      <c r="BA257" s="5">
        <v>8.5000000000000006E-2</v>
      </c>
      <c r="BB257" s="5">
        <v>1</v>
      </c>
      <c r="BC257" s="5">
        <v>0.51300000000000001</v>
      </c>
      <c r="BD257" s="5">
        <v>0.13200000000000001</v>
      </c>
      <c r="BE257" s="5">
        <v>6.0000000000000001E-3</v>
      </c>
      <c r="BF257" s="5">
        <v>0.55700000000000005</v>
      </c>
      <c r="BG257" s="5">
        <v>8.5000000000000006E-2</v>
      </c>
      <c r="BH257" s="5">
        <v>1</v>
      </c>
      <c r="BI257" s="5">
        <v>0.59099999999999997</v>
      </c>
      <c r="BJ257" s="5">
        <v>0.13200000000000001</v>
      </c>
      <c r="BK257" s="5">
        <v>7.0000000000000001E-3</v>
      </c>
      <c r="BL257" s="5">
        <v>0.64200000000000002</v>
      </c>
      <c r="BM257" s="5">
        <v>8.5000000000000006E-2</v>
      </c>
      <c r="BN257" s="5">
        <v>1</v>
      </c>
      <c r="BO257" s="5">
        <v>0</v>
      </c>
      <c r="BP257" s="5">
        <v>0</v>
      </c>
      <c r="BQ257" s="5">
        <v>0.247</v>
      </c>
      <c r="BR257" s="5">
        <v>0</v>
      </c>
      <c r="BS257" s="5">
        <v>0.16700000000000001</v>
      </c>
      <c r="BT257" s="5">
        <v>0</v>
      </c>
      <c r="BU257" s="5">
        <v>0</v>
      </c>
      <c r="BV257" s="5">
        <v>0.247</v>
      </c>
      <c r="BW257" s="5">
        <v>8.5000000000000006E-2</v>
      </c>
      <c r="BX257" s="5">
        <v>0.16700000000000001</v>
      </c>
      <c r="BY257" s="5">
        <v>13.646000000000001</v>
      </c>
      <c r="BZ257" s="5">
        <v>0</v>
      </c>
      <c r="CA257" s="5">
        <v>13.646000000000001</v>
      </c>
      <c r="CB257" s="5">
        <v>0</v>
      </c>
      <c r="CC257" s="5">
        <v>82.587999999999994</v>
      </c>
      <c r="CD257" s="5">
        <v>7.95</v>
      </c>
      <c r="CE257" s="5">
        <v>0.95599999999999996</v>
      </c>
      <c r="CF257" s="5">
        <v>89.608000000000004</v>
      </c>
      <c r="CG257" s="5">
        <v>8.5000000000000006E-2</v>
      </c>
      <c r="CH257" s="5">
        <v>1</v>
      </c>
      <c r="CI257" s="5">
        <v>0</v>
      </c>
      <c r="CJ257" s="5">
        <v>0</v>
      </c>
      <c r="CK257" s="5">
        <v>0</v>
      </c>
      <c r="CL257" s="5">
        <v>0</v>
      </c>
      <c r="CM257" s="5">
        <v>0</v>
      </c>
      <c r="CN257" s="5">
        <v>0</v>
      </c>
      <c r="CO257" s="5">
        <v>0</v>
      </c>
      <c r="CP257" s="5">
        <v>0</v>
      </c>
      <c r="CQ257" s="5">
        <v>1.387</v>
      </c>
      <c r="CR257" s="5">
        <v>0</v>
      </c>
      <c r="CS257" s="5">
        <v>5.5289999999999999</v>
      </c>
      <c r="CT257" s="5">
        <v>4.2510000000000003</v>
      </c>
      <c r="CU257" s="5">
        <v>10.167999999999999</v>
      </c>
    </row>
    <row r="258" spans="1:99" x14ac:dyDescent="0.25">
      <c r="A258" s="5" t="s">
        <v>2564</v>
      </c>
      <c r="B258" s="5" t="s">
        <v>1392</v>
      </c>
      <c r="C258" s="5" t="s">
        <v>1392</v>
      </c>
      <c r="D258" s="5" t="s">
        <v>1393</v>
      </c>
      <c r="E258" s="5">
        <v>2021</v>
      </c>
      <c r="F258" s="5">
        <v>0.2</v>
      </c>
      <c r="G258" s="5">
        <v>1.774</v>
      </c>
      <c r="H258" s="5">
        <v>0.57199999999999995</v>
      </c>
      <c r="I258" s="5">
        <v>2.742</v>
      </c>
      <c r="J258" s="5">
        <v>4.5149999999999997</v>
      </c>
      <c r="K258" s="5">
        <v>0</v>
      </c>
      <c r="L258" s="5">
        <v>1</v>
      </c>
      <c r="M258" s="5">
        <v>2.919</v>
      </c>
      <c r="N258" s="5">
        <v>1.7170000000000001</v>
      </c>
      <c r="O258" s="5">
        <v>2.702</v>
      </c>
      <c r="P258" s="5">
        <v>5.6210000000000004</v>
      </c>
      <c r="Q258" s="5">
        <v>0</v>
      </c>
      <c r="R258" s="5">
        <v>1</v>
      </c>
      <c r="S258" s="5">
        <v>4.6349999999999998</v>
      </c>
      <c r="T258" s="5">
        <v>3.4340000000000002</v>
      </c>
      <c r="U258" s="5">
        <v>0.75600000000000001</v>
      </c>
      <c r="V258" s="5">
        <v>6.47</v>
      </c>
      <c r="W258" s="5">
        <v>0.2</v>
      </c>
      <c r="X258" s="5">
        <v>1</v>
      </c>
      <c r="Y258" s="5">
        <v>11.978</v>
      </c>
      <c r="Z258" s="5">
        <v>1.323</v>
      </c>
      <c r="AA258" s="5">
        <v>5.5490000000000004</v>
      </c>
      <c r="AB258" s="5">
        <v>17.527000000000001</v>
      </c>
      <c r="AC258" s="5">
        <v>0</v>
      </c>
      <c r="AD258" s="5">
        <v>1</v>
      </c>
      <c r="AE258" s="5">
        <v>11.933999999999999</v>
      </c>
      <c r="AF258" s="5">
        <v>2.3479999999999999</v>
      </c>
      <c r="AG258" s="5">
        <v>5.593</v>
      </c>
      <c r="AH258" s="5">
        <v>17.527000000000001</v>
      </c>
      <c r="AI258" s="5">
        <v>0</v>
      </c>
      <c r="AJ258" s="5">
        <v>1</v>
      </c>
      <c r="AK258" s="5">
        <v>16.329000000000001</v>
      </c>
      <c r="AL258" s="5">
        <v>8.0139999999999993</v>
      </c>
      <c r="AM258" s="5">
        <v>-0.107</v>
      </c>
      <c r="AN258" s="5">
        <v>19.466000000000001</v>
      </c>
      <c r="AO258" s="5">
        <v>0.2</v>
      </c>
      <c r="AP258" s="5">
        <v>1</v>
      </c>
      <c r="AQ258" s="5">
        <v>0.61899999999999999</v>
      </c>
      <c r="AR258" s="5">
        <v>0.114</v>
      </c>
      <c r="AS258" s="5">
        <v>0.78700000000000003</v>
      </c>
      <c r="AT258" s="5">
        <v>1.6870000000000001</v>
      </c>
      <c r="AU258" s="5">
        <v>0.2</v>
      </c>
      <c r="AV258" s="5">
        <v>1</v>
      </c>
      <c r="AW258" s="5">
        <v>0.59899999999999998</v>
      </c>
      <c r="AX258" s="5">
        <v>0.114</v>
      </c>
      <c r="AY258" s="5">
        <v>0.621</v>
      </c>
      <c r="AZ258" s="5">
        <v>1.4650000000000001</v>
      </c>
      <c r="BA258" s="5">
        <v>0.2</v>
      </c>
      <c r="BB258" s="5">
        <v>1</v>
      </c>
      <c r="BC258" s="5">
        <v>0.439</v>
      </c>
      <c r="BD258" s="5">
        <v>0.114</v>
      </c>
      <c r="BE258" s="5">
        <v>0.26100000000000001</v>
      </c>
      <c r="BF258" s="5">
        <v>0.83899999999999997</v>
      </c>
      <c r="BG258" s="5">
        <v>0.2</v>
      </c>
      <c r="BH258" s="5">
        <v>1</v>
      </c>
      <c r="BI258" s="5">
        <v>0.505</v>
      </c>
      <c r="BJ258" s="5">
        <v>0.114</v>
      </c>
      <c r="BK258" s="5">
        <v>0.36199999999999999</v>
      </c>
      <c r="BL258" s="5">
        <v>1.04</v>
      </c>
      <c r="BM258" s="5">
        <v>0.2</v>
      </c>
      <c r="BN258" s="5">
        <v>1</v>
      </c>
      <c r="BO258" s="5">
        <v>0</v>
      </c>
      <c r="BP258" s="5">
        <v>1.4999999999999999E-2</v>
      </c>
      <c r="BQ258" s="5">
        <v>0.125</v>
      </c>
      <c r="BR258" s="5">
        <v>0</v>
      </c>
      <c r="BS258" s="5">
        <v>1</v>
      </c>
      <c r="BT258" s="5">
        <v>0</v>
      </c>
      <c r="BU258" s="5">
        <v>1.4999999999999999E-2</v>
      </c>
      <c r="BV258" s="5">
        <v>0.193</v>
      </c>
      <c r="BW258" s="5">
        <v>0.2</v>
      </c>
      <c r="BX258" s="5">
        <v>0.66700000000000004</v>
      </c>
      <c r="BY258" s="5">
        <v>11.787000000000001</v>
      </c>
      <c r="BZ258" s="5">
        <v>0</v>
      </c>
      <c r="CA258" s="5">
        <v>11.787000000000001</v>
      </c>
      <c r="CB258" s="5">
        <v>0</v>
      </c>
      <c r="CC258" s="5">
        <v>78.125</v>
      </c>
      <c r="CD258" s="5">
        <v>7.95</v>
      </c>
      <c r="CE258" s="5">
        <v>68.926000000000002</v>
      </c>
      <c r="CF258" s="5">
        <v>176.46100000000001</v>
      </c>
      <c r="CG258" s="5">
        <v>0.2</v>
      </c>
      <c r="CH258" s="5">
        <v>1</v>
      </c>
      <c r="CI258" s="5">
        <v>0</v>
      </c>
      <c r="CJ258" s="5">
        <v>0</v>
      </c>
      <c r="CK258" s="5">
        <v>0</v>
      </c>
      <c r="CL258" s="5">
        <v>0</v>
      </c>
      <c r="CM258" s="5">
        <v>0</v>
      </c>
      <c r="CN258" s="5">
        <v>0</v>
      </c>
      <c r="CO258" s="5">
        <v>0</v>
      </c>
      <c r="CP258" s="5">
        <v>0.999</v>
      </c>
      <c r="CQ258" s="5">
        <v>1.198</v>
      </c>
      <c r="CR258" s="5">
        <v>0</v>
      </c>
      <c r="CS258" s="5">
        <v>4.7759999999999998</v>
      </c>
      <c r="CT258" s="5">
        <v>3.8519999999999999</v>
      </c>
      <c r="CU258" s="5">
        <v>8.0090000000000003</v>
      </c>
    </row>
    <row r="259" spans="1:99" x14ac:dyDescent="0.25">
      <c r="A259" s="5" t="s">
        <v>2565</v>
      </c>
      <c r="B259" s="5" t="s">
        <v>1392</v>
      </c>
      <c r="C259" s="5" t="s">
        <v>1392</v>
      </c>
      <c r="D259" s="5" t="s">
        <v>1393</v>
      </c>
      <c r="E259" s="5">
        <v>2022</v>
      </c>
      <c r="F259" s="5">
        <v>0.2</v>
      </c>
      <c r="G259" s="5">
        <v>1.9139999999999999</v>
      </c>
      <c r="H259" s="5">
        <v>0.61799999999999999</v>
      </c>
      <c r="I259" s="5">
        <v>9.4480000000000004</v>
      </c>
      <c r="J259" s="5">
        <v>11.362</v>
      </c>
      <c r="K259" s="5">
        <v>0</v>
      </c>
      <c r="L259" s="5">
        <v>1</v>
      </c>
      <c r="M259" s="5">
        <v>3.15</v>
      </c>
      <c r="N259" s="5">
        <v>1.853</v>
      </c>
      <c r="O259" s="5">
        <v>8.891</v>
      </c>
      <c r="P259" s="5">
        <v>12.041</v>
      </c>
      <c r="Q259" s="5">
        <v>0</v>
      </c>
      <c r="R259" s="5">
        <v>1</v>
      </c>
      <c r="S259" s="5">
        <v>5.0030000000000001</v>
      </c>
      <c r="T259" s="5">
        <v>3.706</v>
      </c>
      <c r="U259" s="5">
        <v>0.80900000000000005</v>
      </c>
      <c r="V259" s="5">
        <v>6.8719999999999999</v>
      </c>
      <c r="W259" s="5">
        <v>0.2</v>
      </c>
      <c r="X259" s="5">
        <v>1</v>
      </c>
      <c r="Y259" s="5">
        <v>29.224</v>
      </c>
      <c r="Z259" s="5">
        <v>3.0659999999999998</v>
      </c>
      <c r="AA259" s="5">
        <v>10.042999999999999</v>
      </c>
      <c r="AB259" s="5">
        <v>39.267000000000003</v>
      </c>
      <c r="AC259" s="5">
        <v>0</v>
      </c>
      <c r="AD259" s="5">
        <v>1</v>
      </c>
      <c r="AE259" s="5">
        <v>29.271999999999998</v>
      </c>
      <c r="AF259" s="5">
        <v>5.4269999999999996</v>
      </c>
      <c r="AG259" s="5">
        <v>9.9949999999999992</v>
      </c>
      <c r="AH259" s="5">
        <v>39.267000000000003</v>
      </c>
      <c r="AI259" s="5">
        <v>0</v>
      </c>
      <c r="AJ259" s="5">
        <v>1</v>
      </c>
      <c r="AK259" s="5">
        <v>34.210999999999999</v>
      </c>
      <c r="AL259" s="5">
        <v>16.337</v>
      </c>
      <c r="AM259" s="5">
        <v>-7.4569999999999999</v>
      </c>
      <c r="AN259" s="5">
        <v>32.104999999999997</v>
      </c>
      <c r="AO259" s="5">
        <v>0.2</v>
      </c>
      <c r="AP259" s="5">
        <v>1</v>
      </c>
      <c r="AQ259" s="5">
        <v>0.86099999999999999</v>
      </c>
      <c r="AR259" s="5">
        <v>0.123</v>
      </c>
      <c r="AS259" s="5">
        <v>0.76300000000000001</v>
      </c>
      <c r="AT259" s="5">
        <v>1.9490000000000001</v>
      </c>
      <c r="AU259" s="5">
        <v>0.2</v>
      </c>
      <c r="AV259" s="5">
        <v>1</v>
      </c>
      <c r="AW259" s="5">
        <v>0.98599999999999999</v>
      </c>
      <c r="AX259" s="5">
        <v>0.123</v>
      </c>
      <c r="AY259" s="5">
        <v>0.58499999999999996</v>
      </c>
      <c r="AZ259" s="5">
        <v>1.885</v>
      </c>
      <c r="BA259" s="5">
        <v>0.2</v>
      </c>
      <c r="BB259" s="5">
        <v>1</v>
      </c>
      <c r="BC259" s="5">
        <v>0.59799999999999998</v>
      </c>
      <c r="BD259" s="5">
        <v>0.123</v>
      </c>
      <c r="BE259" s="5">
        <v>0.154</v>
      </c>
      <c r="BF259" s="5">
        <v>0.90200000000000002</v>
      </c>
      <c r="BG259" s="5">
        <v>0.2</v>
      </c>
      <c r="BH259" s="5">
        <v>1</v>
      </c>
      <c r="BI259" s="5">
        <v>0.61199999999999999</v>
      </c>
      <c r="BJ259" s="5">
        <v>0.123</v>
      </c>
      <c r="BK259" s="5">
        <v>0.59299999999999997</v>
      </c>
      <c r="BL259" s="5">
        <v>1.4470000000000001</v>
      </c>
      <c r="BM259" s="5">
        <v>0.2</v>
      </c>
      <c r="BN259" s="5">
        <v>1</v>
      </c>
      <c r="BO259" s="5">
        <v>0</v>
      </c>
      <c r="BP259" s="5">
        <v>1.2999999999999999E-2</v>
      </c>
      <c r="BQ259" s="5">
        <v>0.20599999999999999</v>
      </c>
      <c r="BR259" s="5">
        <v>0</v>
      </c>
      <c r="BS259" s="5">
        <v>1</v>
      </c>
      <c r="BT259" s="5">
        <v>0</v>
      </c>
      <c r="BU259" s="5">
        <v>1.2999999999999999E-2</v>
      </c>
      <c r="BV259" s="5">
        <v>0.248</v>
      </c>
      <c r="BW259" s="5">
        <v>0.2</v>
      </c>
      <c r="BX259" s="5">
        <v>0.66700000000000004</v>
      </c>
      <c r="BY259" s="5">
        <v>12.728999999999999</v>
      </c>
      <c r="BZ259" s="5">
        <v>0</v>
      </c>
      <c r="CA259" s="5">
        <v>12.728999999999999</v>
      </c>
      <c r="CB259" s="5">
        <v>0</v>
      </c>
      <c r="CC259" s="5">
        <v>97.9</v>
      </c>
      <c r="CD259" s="5">
        <v>7.95</v>
      </c>
      <c r="CE259" s="5">
        <v>127.099</v>
      </c>
      <c r="CF259" s="5">
        <v>269.99900000000002</v>
      </c>
      <c r="CG259" s="5">
        <v>0.2</v>
      </c>
      <c r="CH259" s="5">
        <v>1</v>
      </c>
      <c r="CI259" s="5">
        <v>0</v>
      </c>
      <c r="CJ259" s="5">
        <v>0</v>
      </c>
      <c r="CK259" s="5">
        <v>0</v>
      </c>
      <c r="CL259" s="5">
        <v>0</v>
      </c>
      <c r="CM259" s="5">
        <v>0</v>
      </c>
      <c r="CN259" s="5">
        <v>0</v>
      </c>
      <c r="CO259" s="5">
        <v>0</v>
      </c>
      <c r="CP259" s="5">
        <v>0.999</v>
      </c>
      <c r="CQ259" s="5">
        <v>1.294</v>
      </c>
      <c r="CR259" s="5">
        <v>0</v>
      </c>
      <c r="CS259" s="5">
        <v>5.1580000000000004</v>
      </c>
      <c r="CT259" s="5">
        <v>4.7480000000000002</v>
      </c>
      <c r="CU259" s="5">
        <v>25.164000000000001</v>
      </c>
    </row>
    <row r="260" spans="1:99" x14ac:dyDescent="0.25">
      <c r="A260" s="5" t="s">
        <v>2566</v>
      </c>
      <c r="B260" s="5" t="s">
        <v>1392</v>
      </c>
      <c r="C260" s="5" t="s">
        <v>1392</v>
      </c>
      <c r="D260" s="5" t="s">
        <v>1393</v>
      </c>
      <c r="E260" s="5">
        <v>2023</v>
      </c>
      <c r="F260" s="5">
        <v>0.2</v>
      </c>
      <c r="G260" s="5">
        <v>1.9950000000000001</v>
      </c>
      <c r="H260" s="5">
        <v>0.64300000000000002</v>
      </c>
      <c r="I260" s="5">
        <v>10.898</v>
      </c>
      <c r="J260" s="5">
        <v>12.893000000000001</v>
      </c>
      <c r="K260" s="5">
        <v>0</v>
      </c>
      <c r="L260" s="5">
        <v>1</v>
      </c>
      <c r="M260" s="5">
        <v>3.2770000000000001</v>
      </c>
      <c r="N260" s="5">
        <v>1.929</v>
      </c>
      <c r="O260" s="5">
        <v>10.305</v>
      </c>
      <c r="P260" s="5">
        <v>13.582000000000001</v>
      </c>
      <c r="Q260" s="5">
        <v>0</v>
      </c>
      <c r="R260" s="5">
        <v>1</v>
      </c>
      <c r="S260" s="5">
        <v>5.21</v>
      </c>
      <c r="T260" s="5">
        <v>3.8580000000000001</v>
      </c>
      <c r="U260" s="5">
        <v>0.82199999999999995</v>
      </c>
      <c r="V260" s="5">
        <v>7.0819999999999999</v>
      </c>
      <c r="W260" s="5">
        <v>0.2</v>
      </c>
      <c r="X260" s="5">
        <v>1</v>
      </c>
      <c r="Y260" s="5">
        <v>18.916</v>
      </c>
      <c r="Z260" s="5">
        <v>2.1190000000000002</v>
      </c>
      <c r="AA260" s="5">
        <v>7.7210000000000001</v>
      </c>
      <c r="AB260" s="5">
        <v>26.637</v>
      </c>
      <c r="AC260" s="5">
        <v>0</v>
      </c>
      <c r="AD260" s="5">
        <v>1</v>
      </c>
      <c r="AE260" s="5">
        <v>19.013999999999999</v>
      </c>
      <c r="AF260" s="5">
        <v>3.7869999999999999</v>
      </c>
      <c r="AG260" s="5">
        <v>7.6219999999999999</v>
      </c>
      <c r="AH260" s="5">
        <v>26.637</v>
      </c>
      <c r="AI260" s="5">
        <v>0</v>
      </c>
      <c r="AJ260" s="5">
        <v>1</v>
      </c>
      <c r="AK260" s="5">
        <v>24.157</v>
      </c>
      <c r="AL260" s="5">
        <v>11.967000000000001</v>
      </c>
      <c r="AM260" s="5">
        <v>-0.50700000000000001</v>
      </c>
      <c r="AN260" s="5">
        <v>28.38</v>
      </c>
      <c r="AO260" s="5">
        <v>0.2</v>
      </c>
      <c r="AP260" s="5">
        <v>1</v>
      </c>
      <c r="AQ260" s="5">
        <v>0.76</v>
      </c>
      <c r="AR260" s="5">
        <v>0.129</v>
      </c>
      <c r="AS260" s="5">
        <v>0.78600000000000003</v>
      </c>
      <c r="AT260" s="5">
        <v>1.8560000000000001</v>
      </c>
      <c r="AU260" s="5">
        <v>0.2</v>
      </c>
      <c r="AV260" s="5">
        <v>1</v>
      </c>
      <c r="AW260" s="5">
        <v>0.81100000000000005</v>
      </c>
      <c r="AX260" s="5">
        <v>0.129</v>
      </c>
      <c r="AY260" s="5">
        <v>0.63800000000000001</v>
      </c>
      <c r="AZ260" s="5">
        <v>1.7390000000000001</v>
      </c>
      <c r="BA260" s="5">
        <v>0.2</v>
      </c>
      <c r="BB260" s="5">
        <v>1</v>
      </c>
      <c r="BC260" s="5">
        <v>0.53500000000000003</v>
      </c>
      <c r="BD260" s="5">
        <v>0.129</v>
      </c>
      <c r="BE260" s="5">
        <v>9.5000000000000001E-2</v>
      </c>
      <c r="BF260" s="5">
        <v>0.755</v>
      </c>
      <c r="BG260" s="5">
        <v>0.2</v>
      </c>
      <c r="BH260" s="5">
        <v>1</v>
      </c>
      <c r="BI260" s="5">
        <v>0.57899999999999996</v>
      </c>
      <c r="BJ260" s="5">
        <v>0.129</v>
      </c>
      <c r="BK260" s="5">
        <v>0.44900000000000001</v>
      </c>
      <c r="BL260" s="5">
        <v>1.234</v>
      </c>
      <c r="BM260" s="5">
        <v>0.2</v>
      </c>
      <c r="BN260" s="5">
        <v>1</v>
      </c>
      <c r="BO260" s="5">
        <v>0</v>
      </c>
      <c r="BP260" s="5">
        <v>1.4E-2</v>
      </c>
      <c r="BQ260" s="5">
        <v>0.14699999999999999</v>
      </c>
      <c r="BR260" s="5">
        <v>0</v>
      </c>
      <c r="BS260" s="5">
        <v>1</v>
      </c>
      <c r="BT260" s="5">
        <v>0</v>
      </c>
      <c r="BU260" s="5">
        <v>1.4E-2</v>
      </c>
      <c r="BV260" s="5">
        <v>0.24299999999999999</v>
      </c>
      <c r="BW260" s="5">
        <v>0.2</v>
      </c>
      <c r="BX260" s="5">
        <v>0.66700000000000004</v>
      </c>
      <c r="BY260" s="5">
        <v>13.254</v>
      </c>
      <c r="BZ260" s="5">
        <v>0</v>
      </c>
      <c r="CA260" s="5">
        <v>13.254</v>
      </c>
      <c r="CB260" s="5">
        <v>0</v>
      </c>
      <c r="CC260" s="5">
        <v>83.248000000000005</v>
      </c>
      <c r="CD260" s="5">
        <v>7.95</v>
      </c>
      <c r="CE260" s="5">
        <v>119.584</v>
      </c>
      <c r="CF260" s="5">
        <v>243.399</v>
      </c>
      <c r="CG260" s="5">
        <v>0.2</v>
      </c>
      <c r="CH260" s="5">
        <v>1</v>
      </c>
      <c r="CI260" s="5">
        <v>0</v>
      </c>
      <c r="CJ260" s="5">
        <v>0</v>
      </c>
      <c r="CK260" s="5">
        <v>0</v>
      </c>
      <c r="CL260" s="5">
        <v>0</v>
      </c>
      <c r="CM260" s="5">
        <v>0</v>
      </c>
      <c r="CN260" s="5">
        <v>0</v>
      </c>
      <c r="CO260" s="5">
        <v>0</v>
      </c>
      <c r="CP260" s="5">
        <v>1</v>
      </c>
      <c r="CQ260" s="5">
        <v>1.3480000000000001</v>
      </c>
      <c r="CR260" s="5">
        <v>0</v>
      </c>
      <c r="CS260" s="5">
        <v>5.37</v>
      </c>
      <c r="CT260" s="5">
        <v>23.963999999999999</v>
      </c>
      <c r="CU260" s="5">
        <v>14.805</v>
      </c>
    </row>
    <row r="261" spans="1:99" x14ac:dyDescent="0.25">
      <c r="A261" s="5" t="s">
        <v>2567</v>
      </c>
      <c r="B261" s="5" t="s">
        <v>1392</v>
      </c>
      <c r="C261" s="5" t="s">
        <v>1392</v>
      </c>
      <c r="D261" s="5" t="s">
        <v>1393</v>
      </c>
      <c r="E261" s="5">
        <v>2024</v>
      </c>
      <c r="F261" s="5">
        <v>0.2</v>
      </c>
      <c r="G261" s="5">
        <v>2.0510000000000002</v>
      </c>
      <c r="H261" s="5">
        <v>0.66200000000000003</v>
      </c>
      <c r="I261" s="5">
        <v>7.2030000000000003</v>
      </c>
      <c r="J261" s="5">
        <v>9.2539999999999996</v>
      </c>
      <c r="K261" s="5">
        <v>0</v>
      </c>
      <c r="L261" s="5">
        <v>1</v>
      </c>
      <c r="M261" s="5">
        <v>3.3740000000000001</v>
      </c>
      <c r="N261" s="5">
        <v>1.986</v>
      </c>
      <c r="O261" s="5">
        <v>6.7990000000000004</v>
      </c>
      <c r="P261" s="5">
        <v>10.173</v>
      </c>
      <c r="Q261" s="5">
        <v>0</v>
      </c>
      <c r="R261" s="5">
        <v>1</v>
      </c>
      <c r="S261" s="5">
        <v>5.3609999999999998</v>
      </c>
      <c r="T261" s="5">
        <v>3.972</v>
      </c>
      <c r="U261" s="5">
        <v>0.89400000000000002</v>
      </c>
      <c r="V261" s="5">
        <v>7.4089999999999998</v>
      </c>
      <c r="W261" s="5">
        <v>0.22</v>
      </c>
      <c r="X261" s="5">
        <v>1</v>
      </c>
      <c r="Y261" s="5">
        <v>15.644</v>
      </c>
      <c r="Z261" s="5">
        <v>1.9750000000000001</v>
      </c>
      <c r="AA261" s="5">
        <v>4.9119999999999999</v>
      </c>
      <c r="AB261" s="5">
        <v>20.556000000000001</v>
      </c>
      <c r="AC261" s="5">
        <v>0</v>
      </c>
      <c r="AD261" s="5">
        <v>1</v>
      </c>
      <c r="AE261" s="5">
        <v>15.644</v>
      </c>
      <c r="AF261" s="5">
        <v>3.427</v>
      </c>
      <c r="AG261" s="5">
        <v>4.9119999999999999</v>
      </c>
      <c r="AH261" s="5">
        <v>20.556000000000001</v>
      </c>
      <c r="AI261" s="5">
        <v>0</v>
      </c>
      <c r="AJ261" s="5">
        <v>1</v>
      </c>
      <c r="AK261" s="5">
        <v>20.238</v>
      </c>
      <c r="AL261" s="5">
        <v>10.294</v>
      </c>
      <c r="AM261" s="5">
        <v>-2.0209999999999999</v>
      </c>
      <c r="AN261" s="5">
        <v>22.225000000000001</v>
      </c>
      <c r="AO261" s="5">
        <v>0.22</v>
      </c>
      <c r="AP261" s="5">
        <v>1</v>
      </c>
      <c r="AQ261" s="5">
        <v>0.72399999999999998</v>
      </c>
      <c r="AR261" s="5">
        <v>0.13200000000000001</v>
      </c>
      <c r="AS261" s="5">
        <v>0.76100000000000001</v>
      </c>
      <c r="AT261" s="5">
        <v>1.8120000000000001</v>
      </c>
      <c r="AU261" s="5">
        <v>0.22</v>
      </c>
      <c r="AV261" s="5">
        <v>1</v>
      </c>
      <c r="AW261" s="5">
        <v>0.75</v>
      </c>
      <c r="AX261" s="5">
        <v>0.13200000000000001</v>
      </c>
      <c r="AY261" s="5">
        <v>0.61499999999999999</v>
      </c>
      <c r="AZ261" s="5">
        <v>1.6659999999999999</v>
      </c>
      <c r="BA261" s="5">
        <v>0.22</v>
      </c>
      <c r="BB261" s="5">
        <v>1</v>
      </c>
      <c r="BC261" s="5">
        <v>0.51300000000000001</v>
      </c>
      <c r="BD261" s="5">
        <v>0.13200000000000001</v>
      </c>
      <c r="BE261" s="5">
        <v>0.108</v>
      </c>
      <c r="BF261" s="5">
        <v>0.75800000000000001</v>
      </c>
      <c r="BG261" s="5">
        <v>0.22</v>
      </c>
      <c r="BH261" s="5">
        <v>1</v>
      </c>
      <c r="BI261" s="5">
        <v>0.59099999999999997</v>
      </c>
      <c r="BJ261" s="5">
        <v>0.13200000000000001</v>
      </c>
      <c r="BK261" s="5">
        <v>0.35899999999999999</v>
      </c>
      <c r="BL261" s="5">
        <v>1.159</v>
      </c>
      <c r="BM261" s="5">
        <v>0.22</v>
      </c>
      <c r="BN261" s="5">
        <v>1</v>
      </c>
      <c r="BO261" s="5">
        <v>0</v>
      </c>
      <c r="BP261" s="5">
        <v>1.2999999999999999E-2</v>
      </c>
      <c r="BQ261" s="5">
        <v>0.151</v>
      </c>
      <c r="BR261" s="5">
        <v>0</v>
      </c>
      <c r="BS261" s="5">
        <v>1</v>
      </c>
      <c r="BT261" s="5">
        <v>0</v>
      </c>
      <c r="BU261" s="5">
        <v>1.2999999999999999E-2</v>
      </c>
      <c r="BV261" s="5">
        <v>0.24399999999999999</v>
      </c>
      <c r="BW261" s="5">
        <v>0.22</v>
      </c>
      <c r="BX261" s="5">
        <v>0.66700000000000004</v>
      </c>
      <c r="BY261" s="5">
        <v>13.646000000000001</v>
      </c>
      <c r="BZ261" s="5">
        <v>0</v>
      </c>
      <c r="CA261" s="5">
        <v>13.646000000000001</v>
      </c>
      <c r="CB261" s="5">
        <v>0</v>
      </c>
      <c r="CC261" s="5">
        <v>82.587999999999994</v>
      </c>
      <c r="CD261" s="5">
        <v>7.95</v>
      </c>
      <c r="CE261" s="5">
        <v>102.705</v>
      </c>
      <c r="CF261" s="5">
        <v>226.05799999999999</v>
      </c>
      <c r="CG261" s="5">
        <v>0.22</v>
      </c>
      <c r="CH261" s="5">
        <v>1</v>
      </c>
      <c r="CI261" s="5">
        <v>0</v>
      </c>
      <c r="CJ261" s="5">
        <v>0</v>
      </c>
      <c r="CK261" s="5">
        <v>0</v>
      </c>
      <c r="CL261" s="5">
        <v>0</v>
      </c>
      <c r="CM261" s="5">
        <v>0</v>
      </c>
      <c r="CN261" s="5">
        <v>0</v>
      </c>
      <c r="CO261" s="5">
        <v>0</v>
      </c>
      <c r="CP261" s="5">
        <v>1</v>
      </c>
      <c r="CQ261" s="5">
        <v>1.387</v>
      </c>
      <c r="CR261" s="5">
        <v>0</v>
      </c>
      <c r="CS261" s="5">
        <v>5.5289999999999999</v>
      </c>
      <c r="CT261" s="5">
        <v>11.885999999999999</v>
      </c>
      <c r="CU261" s="5">
        <v>10.037000000000001</v>
      </c>
    </row>
    <row r="262" spans="1:99" x14ac:dyDescent="0.25">
      <c r="A262" s="5" t="s">
        <v>2568</v>
      </c>
      <c r="B262" s="5" t="s">
        <v>1764</v>
      </c>
      <c r="C262" s="5" t="s">
        <v>1764</v>
      </c>
      <c r="D262" s="5" t="s">
        <v>1765</v>
      </c>
      <c r="E262" s="5">
        <v>2021</v>
      </c>
      <c r="F262" s="5">
        <v>0.15</v>
      </c>
      <c r="G262" s="5">
        <v>5.8970000000000002</v>
      </c>
      <c r="H262" s="5">
        <v>1.143</v>
      </c>
      <c r="I262" s="5">
        <v>0</v>
      </c>
      <c r="J262" s="5">
        <v>5.8970000000000002</v>
      </c>
      <c r="K262" s="5">
        <v>0</v>
      </c>
      <c r="L262" s="5">
        <v>1</v>
      </c>
      <c r="M262" s="5">
        <v>7.9640000000000004</v>
      </c>
      <c r="N262" s="5">
        <v>3.43</v>
      </c>
      <c r="O262" s="5">
        <v>0</v>
      </c>
      <c r="P262" s="5">
        <v>7.9640000000000004</v>
      </c>
      <c r="Q262" s="5">
        <v>0</v>
      </c>
      <c r="R262" s="5">
        <v>1</v>
      </c>
      <c r="S262" s="5">
        <v>11.613</v>
      </c>
      <c r="T262" s="5">
        <v>6.86</v>
      </c>
      <c r="U262" s="5">
        <v>0</v>
      </c>
      <c r="V262" s="5">
        <v>13.355</v>
      </c>
      <c r="W262" s="5">
        <v>0.15</v>
      </c>
      <c r="X262" s="5">
        <v>1</v>
      </c>
      <c r="Y262" s="5">
        <v>15.672000000000001</v>
      </c>
      <c r="Z262" s="5">
        <v>2.1179999999999999</v>
      </c>
      <c r="AA262" s="5">
        <v>0</v>
      </c>
      <c r="AB262" s="5">
        <v>15.672000000000001</v>
      </c>
      <c r="AC262" s="5">
        <v>0</v>
      </c>
      <c r="AD262" s="5">
        <v>1</v>
      </c>
      <c r="AE262" s="5">
        <v>16.815999999999999</v>
      </c>
      <c r="AF262" s="5">
        <v>3.9319999999999999</v>
      </c>
      <c r="AG262" s="5">
        <v>0</v>
      </c>
      <c r="AH262" s="5">
        <v>16.815999999999999</v>
      </c>
      <c r="AI262" s="5">
        <v>0</v>
      </c>
      <c r="AJ262" s="5">
        <v>1</v>
      </c>
      <c r="AK262" s="5">
        <v>23.675000000000001</v>
      </c>
      <c r="AL262" s="5">
        <v>12.609</v>
      </c>
      <c r="AM262" s="5">
        <v>0</v>
      </c>
      <c r="AN262" s="5">
        <v>27.227</v>
      </c>
      <c r="AO262" s="5">
        <v>0.15</v>
      </c>
      <c r="AP262" s="5">
        <v>1</v>
      </c>
      <c r="AQ262" s="5">
        <v>0.61899999999999999</v>
      </c>
      <c r="AR262" s="5">
        <v>0.114</v>
      </c>
      <c r="AS262" s="5">
        <v>0.24299999999999999</v>
      </c>
      <c r="AT262" s="5">
        <v>0.99199999999999999</v>
      </c>
      <c r="AU262" s="5">
        <v>0.15</v>
      </c>
      <c r="AV262" s="5">
        <v>1</v>
      </c>
      <c r="AW262" s="5">
        <v>0.59899999999999998</v>
      </c>
      <c r="AX262" s="5">
        <v>0.114</v>
      </c>
      <c r="AY262" s="5">
        <v>0.188</v>
      </c>
      <c r="AZ262" s="5">
        <v>0.90600000000000003</v>
      </c>
      <c r="BA262" s="5">
        <v>0.15</v>
      </c>
      <c r="BB262" s="5">
        <v>1</v>
      </c>
      <c r="BC262" s="5">
        <v>0.439</v>
      </c>
      <c r="BD262" s="5">
        <v>0.114</v>
      </c>
      <c r="BE262" s="5">
        <v>0</v>
      </c>
      <c r="BF262" s="5">
        <v>0.505</v>
      </c>
      <c r="BG262" s="5">
        <v>0.15</v>
      </c>
      <c r="BH262" s="5">
        <v>1</v>
      </c>
      <c r="BI262" s="5">
        <v>0.505</v>
      </c>
      <c r="BJ262" s="5">
        <v>0.114</v>
      </c>
      <c r="BK262" s="5">
        <v>0</v>
      </c>
      <c r="BL262" s="5">
        <v>0.57999999999999996</v>
      </c>
      <c r="BM262" s="5">
        <v>0.15</v>
      </c>
      <c r="BN262" s="5">
        <v>1</v>
      </c>
      <c r="BO262" s="5">
        <v>0</v>
      </c>
      <c r="BP262" s="5">
        <v>0</v>
      </c>
      <c r="BQ262" s="5">
        <v>7.8E-2</v>
      </c>
      <c r="BR262" s="5">
        <v>0</v>
      </c>
      <c r="BS262" s="5">
        <v>1</v>
      </c>
      <c r="BT262" s="5">
        <v>0</v>
      </c>
      <c r="BU262" s="5">
        <v>0</v>
      </c>
      <c r="BV262" s="5">
        <v>0.11799999999999999</v>
      </c>
      <c r="BW262" s="5">
        <v>0.15</v>
      </c>
      <c r="BX262" s="5">
        <v>1</v>
      </c>
      <c r="BY262" s="5">
        <v>11.787000000000001</v>
      </c>
      <c r="BZ262" s="5">
        <v>0</v>
      </c>
      <c r="CA262" s="5">
        <v>11.787000000000001</v>
      </c>
      <c r="CB262" s="5">
        <v>0</v>
      </c>
      <c r="CC262" s="5">
        <v>78.125</v>
      </c>
      <c r="CD262" s="5">
        <v>7.95</v>
      </c>
      <c r="CE262" s="5">
        <v>0</v>
      </c>
      <c r="CF262" s="5">
        <v>89.843999999999994</v>
      </c>
      <c r="CG262" s="5">
        <v>0.15</v>
      </c>
      <c r="CH262" s="5">
        <v>1</v>
      </c>
      <c r="CI262" s="5">
        <v>0</v>
      </c>
      <c r="CJ262" s="5">
        <v>0</v>
      </c>
      <c r="CK262" s="5">
        <v>0</v>
      </c>
      <c r="CL262" s="5">
        <v>0</v>
      </c>
      <c r="CM262" s="5">
        <v>0</v>
      </c>
      <c r="CN262" s="5">
        <v>0</v>
      </c>
      <c r="CO262" s="5">
        <v>0</v>
      </c>
      <c r="CP262" s="5">
        <v>0</v>
      </c>
      <c r="CQ262" s="5">
        <v>1.198</v>
      </c>
      <c r="CR262" s="5">
        <v>0</v>
      </c>
      <c r="CS262" s="5">
        <v>4.7759999999999998</v>
      </c>
      <c r="CT262" s="5">
        <v>4.7530000000000001</v>
      </c>
      <c r="CU262" s="5">
        <v>15.162000000000001</v>
      </c>
    </row>
    <row r="263" spans="1:99" x14ac:dyDescent="0.25">
      <c r="A263" s="5" t="s">
        <v>2569</v>
      </c>
      <c r="B263" s="5" t="s">
        <v>1764</v>
      </c>
      <c r="C263" s="5" t="s">
        <v>1764</v>
      </c>
      <c r="D263" s="5" t="s">
        <v>1765</v>
      </c>
      <c r="E263" s="5">
        <v>2022</v>
      </c>
      <c r="F263" s="5">
        <v>0.15</v>
      </c>
      <c r="G263" s="5">
        <v>11.72</v>
      </c>
      <c r="H263" s="5">
        <v>1.2350000000000001</v>
      </c>
      <c r="I263" s="5">
        <v>0</v>
      </c>
      <c r="J263" s="5">
        <v>11.72</v>
      </c>
      <c r="K263" s="5">
        <v>0</v>
      </c>
      <c r="L263" s="5">
        <v>1</v>
      </c>
      <c r="M263" s="5">
        <v>9.7829999999999995</v>
      </c>
      <c r="N263" s="5">
        <v>3.7040000000000002</v>
      </c>
      <c r="O263" s="5">
        <v>0</v>
      </c>
      <c r="P263" s="5">
        <v>9.7829999999999995</v>
      </c>
      <c r="Q263" s="5">
        <v>0</v>
      </c>
      <c r="R263" s="5">
        <v>1</v>
      </c>
      <c r="S263" s="5">
        <v>17.893000000000001</v>
      </c>
      <c r="T263" s="5">
        <v>7.4080000000000004</v>
      </c>
      <c r="U263" s="5">
        <v>0.19900000000000001</v>
      </c>
      <c r="V263" s="5">
        <v>20.577000000000002</v>
      </c>
      <c r="W263" s="5">
        <v>0.15</v>
      </c>
      <c r="X263" s="5">
        <v>1</v>
      </c>
      <c r="Y263" s="5">
        <v>31.7</v>
      </c>
      <c r="Z263" s="5">
        <v>4.2839999999999998</v>
      </c>
      <c r="AA263" s="5">
        <v>0</v>
      </c>
      <c r="AB263" s="5">
        <v>31.7</v>
      </c>
      <c r="AC263" s="5">
        <v>0</v>
      </c>
      <c r="AD263" s="5">
        <v>1</v>
      </c>
      <c r="AE263" s="5">
        <v>32.935000000000002</v>
      </c>
      <c r="AF263" s="5">
        <v>7.7009999999999996</v>
      </c>
      <c r="AG263" s="5">
        <v>0</v>
      </c>
      <c r="AH263" s="5">
        <v>32.935000000000002</v>
      </c>
      <c r="AI263" s="5">
        <v>0</v>
      </c>
      <c r="AJ263" s="5">
        <v>1</v>
      </c>
      <c r="AK263" s="5">
        <v>40.343000000000004</v>
      </c>
      <c r="AL263" s="5">
        <v>21.486000000000001</v>
      </c>
      <c r="AM263" s="5">
        <v>0.44800000000000001</v>
      </c>
      <c r="AN263" s="5">
        <v>46.393999999999998</v>
      </c>
      <c r="AO263" s="5">
        <v>0.15</v>
      </c>
      <c r="AP263" s="5">
        <v>1</v>
      </c>
      <c r="AQ263" s="5">
        <v>0.86099999999999999</v>
      </c>
      <c r="AR263" s="5">
        <v>0.123</v>
      </c>
      <c r="AS263" s="5">
        <v>0.25</v>
      </c>
      <c r="AT263" s="5">
        <v>1.2629999999999999</v>
      </c>
      <c r="AU263" s="5">
        <v>0.15</v>
      </c>
      <c r="AV263" s="5">
        <v>1</v>
      </c>
      <c r="AW263" s="5">
        <v>0.98599999999999999</v>
      </c>
      <c r="AX263" s="5">
        <v>0.123</v>
      </c>
      <c r="AY263" s="5">
        <v>0.17199999999999999</v>
      </c>
      <c r="AZ263" s="5">
        <v>1.3169999999999999</v>
      </c>
      <c r="BA263" s="5">
        <v>0.15</v>
      </c>
      <c r="BB263" s="5">
        <v>1</v>
      </c>
      <c r="BC263" s="5">
        <v>0.59799999999999998</v>
      </c>
      <c r="BD263" s="5">
        <v>0.123</v>
      </c>
      <c r="BE263" s="5">
        <v>7.0000000000000001E-3</v>
      </c>
      <c r="BF263" s="5">
        <v>0.68799999999999994</v>
      </c>
      <c r="BG263" s="5">
        <v>0.15</v>
      </c>
      <c r="BH263" s="5">
        <v>1</v>
      </c>
      <c r="BI263" s="5">
        <v>0.61199999999999999</v>
      </c>
      <c r="BJ263" s="5">
        <v>0.123</v>
      </c>
      <c r="BK263" s="5">
        <v>7.0000000000000001E-3</v>
      </c>
      <c r="BL263" s="5">
        <v>0.70399999999999996</v>
      </c>
      <c r="BM263" s="5">
        <v>0.15</v>
      </c>
      <c r="BN263" s="5">
        <v>1</v>
      </c>
      <c r="BO263" s="5">
        <v>0</v>
      </c>
      <c r="BP263" s="5">
        <v>0</v>
      </c>
      <c r="BQ263" s="5">
        <v>7.0000000000000007E-2</v>
      </c>
      <c r="BR263" s="5">
        <v>0</v>
      </c>
      <c r="BS263" s="5">
        <v>1</v>
      </c>
      <c r="BT263" s="5">
        <v>0</v>
      </c>
      <c r="BU263" s="5">
        <v>0</v>
      </c>
      <c r="BV263" s="5">
        <v>0.108</v>
      </c>
      <c r="BW263" s="5">
        <v>0.15</v>
      </c>
      <c r="BX263" s="5">
        <v>1</v>
      </c>
      <c r="BY263" s="5">
        <v>12.728999999999999</v>
      </c>
      <c r="BZ263" s="5">
        <v>0</v>
      </c>
      <c r="CA263" s="5">
        <v>12.728999999999999</v>
      </c>
      <c r="CB263" s="5">
        <v>0</v>
      </c>
      <c r="CC263" s="5">
        <v>97.9</v>
      </c>
      <c r="CD263" s="5">
        <v>7.95</v>
      </c>
      <c r="CE263" s="5">
        <v>1.087</v>
      </c>
      <c r="CF263" s="5">
        <v>112.58499999999999</v>
      </c>
      <c r="CG263" s="5">
        <v>0.15</v>
      </c>
      <c r="CH263" s="5">
        <v>1</v>
      </c>
      <c r="CI263" s="5">
        <v>0</v>
      </c>
      <c r="CJ263" s="5">
        <v>0</v>
      </c>
      <c r="CK263" s="5">
        <v>0</v>
      </c>
      <c r="CL263" s="5">
        <v>0</v>
      </c>
      <c r="CM263" s="5">
        <v>0</v>
      </c>
      <c r="CN263" s="5">
        <v>0</v>
      </c>
      <c r="CO263" s="5">
        <v>0</v>
      </c>
      <c r="CP263" s="5">
        <v>0</v>
      </c>
      <c r="CQ263" s="5">
        <v>1.294</v>
      </c>
      <c r="CR263" s="5">
        <v>0</v>
      </c>
      <c r="CS263" s="5">
        <v>5.1580000000000004</v>
      </c>
      <c r="CT263" s="5">
        <v>10.484999999999999</v>
      </c>
      <c r="CU263" s="5">
        <v>31.326000000000001</v>
      </c>
    </row>
    <row r="264" spans="1:99" x14ac:dyDescent="0.25">
      <c r="A264" s="5" t="s">
        <v>2570</v>
      </c>
      <c r="B264" s="5" t="s">
        <v>1764</v>
      </c>
      <c r="C264" s="5" t="s">
        <v>1764</v>
      </c>
      <c r="D264" s="5" t="s">
        <v>1765</v>
      </c>
      <c r="E264" s="5">
        <v>2023</v>
      </c>
      <c r="F264" s="5">
        <v>0.15</v>
      </c>
      <c r="G264" s="5">
        <v>6.1470000000000002</v>
      </c>
      <c r="H264" s="5">
        <v>1.286</v>
      </c>
      <c r="I264" s="5">
        <v>0</v>
      </c>
      <c r="J264" s="5">
        <v>6.1470000000000002</v>
      </c>
      <c r="K264" s="5">
        <v>0</v>
      </c>
      <c r="L264" s="5">
        <v>1</v>
      </c>
      <c r="M264" s="5">
        <v>7.8860000000000001</v>
      </c>
      <c r="N264" s="5">
        <v>3.8570000000000002</v>
      </c>
      <c r="O264" s="5">
        <v>0</v>
      </c>
      <c r="P264" s="5">
        <v>7.8860000000000001</v>
      </c>
      <c r="Q264" s="5">
        <v>0</v>
      </c>
      <c r="R264" s="5">
        <v>1</v>
      </c>
      <c r="S264" s="5">
        <v>12.574999999999999</v>
      </c>
      <c r="T264" s="5">
        <v>7.7140000000000004</v>
      </c>
      <c r="U264" s="5">
        <v>0.20899999999999999</v>
      </c>
      <c r="V264" s="5">
        <v>14.461</v>
      </c>
      <c r="W264" s="5">
        <v>0.15</v>
      </c>
      <c r="X264" s="5">
        <v>1</v>
      </c>
      <c r="Y264" s="5">
        <v>12.364000000000001</v>
      </c>
      <c r="Z264" s="5">
        <v>1.671</v>
      </c>
      <c r="AA264" s="5">
        <v>0</v>
      </c>
      <c r="AB264" s="5">
        <v>12.364000000000001</v>
      </c>
      <c r="AC264" s="5">
        <v>0</v>
      </c>
      <c r="AD264" s="5">
        <v>1</v>
      </c>
      <c r="AE264" s="5">
        <v>13.648999999999999</v>
      </c>
      <c r="AF264" s="5">
        <v>3.1920000000000002</v>
      </c>
      <c r="AG264" s="5">
        <v>0</v>
      </c>
      <c r="AH264" s="5">
        <v>13.648999999999999</v>
      </c>
      <c r="AI264" s="5">
        <v>0</v>
      </c>
      <c r="AJ264" s="5">
        <v>1</v>
      </c>
      <c r="AK264" s="5">
        <v>21.363</v>
      </c>
      <c r="AL264" s="5">
        <v>11.378</v>
      </c>
      <c r="AM264" s="5">
        <v>0.35499999999999998</v>
      </c>
      <c r="AN264" s="5">
        <v>24.568000000000001</v>
      </c>
      <c r="AO264" s="5">
        <v>0.15</v>
      </c>
      <c r="AP264" s="5">
        <v>1</v>
      </c>
      <c r="AQ264" s="5">
        <v>0.76</v>
      </c>
      <c r="AR264" s="5">
        <v>0.129</v>
      </c>
      <c r="AS264" s="5">
        <v>0.28199999999999997</v>
      </c>
      <c r="AT264" s="5">
        <v>1.18</v>
      </c>
      <c r="AU264" s="5">
        <v>0.15</v>
      </c>
      <c r="AV264" s="5">
        <v>1</v>
      </c>
      <c r="AW264" s="5">
        <v>0.81100000000000005</v>
      </c>
      <c r="AX264" s="5">
        <v>0.129</v>
      </c>
      <c r="AY264" s="5">
        <v>0.21</v>
      </c>
      <c r="AZ264" s="5">
        <v>1.1559999999999999</v>
      </c>
      <c r="BA264" s="5">
        <v>0.15</v>
      </c>
      <c r="BB264" s="5">
        <v>1</v>
      </c>
      <c r="BC264" s="5">
        <v>0.53500000000000003</v>
      </c>
      <c r="BD264" s="5">
        <v>0.129</v>
      </c>
      <c r="BE264" s="5">
        <v>8.9999999999999993E-3</v>
      </c>
      <c r="BF264" s="5">
        <v>0.61499999999999999</v>
      </c>
      <c r="BG264" s="5">
        <v>0.15</v>
      </c>
      <c r="BH264" s="5">
        <v>1</v>
      </c>
      <c r="BI264" s="5">
        <v>0.57899999999999996</v>
      </c>
      <c r="BJ264" s="5">
        <v>0.129</v>
      </c>
      <c r="BK264" s="5">
        <v>0.01</v>
      </c>
      <c r="BL264" s="5">
        <v>0.66600000000000004</v>
      </c>
      <c r="BM264" s="5">
        <v>0.15</v>
      </c>
      <c r="BN264" s="5">
        <v>1</v>
      </c>
      <c r="BO264" s="5">
        <v>0</v>
      </c>
      <c r="BP264" s="5">
        <v>0</v>
      </c>
      <c r="BQ264" s="5">
        <v>7.9000000000000001E-2</v>
      </c>
      <c r="BR264" s="5">
        <v>0</v>
      </c>
      <c r="BS264" s="5">
        <v>1</v>
      </c>
      <c r="BT264" s="5">
        <v>0</v>
      </c>
      <c r="BU264" s="5">
        <v>0</v>
      </c>
      <c r="BV264" s="5">
        <v>0.11600000000000001</v>
      </c>
      <c r="BW264" s="5">
        <v>0.15</v>
      </c>
      <c r="BX264" s="5">
        <v>1</v>
      </c>
      <c r="BY264" s="5">
        <v>13.254</v>
      </c>
      <c r="BZ264" s="5">
        <v>0</v>
      </c>
      <c r="CA264" s="5">
        <v>13.254</v>
      </c>
      <c r="CB264" s="5">
        <v>0</v>
      </c>
      <c r="CC264" s="5">
        <v>83.248000000000005</v>
      </c>
      <c r="CD264" s="5">
        <v>7.95</v>
      </c>
      <c r="CE264" s="5">
        <v>1.383</v>
      </c>
      <c r="CF264" s="5">
        <v>95.734999999999999</v>
      </c>
      <c r="CG264" s="5">
        <v>0.15</v>
      </c>
      <c r="CH264" s="5">
        <v>1</v>
      </c>
      <c r="CI264" s="5">
        <v>0</v>
      </c>
      <c r="CJ264" s="5">
        <v>0</v>
      </c>
      <c r="CK264" s="5">
        <v>0</v>
      </c>
      <c r="CL264" s="5">
        <v>0</v>
      </c>
      <c r="CM264" s="5">
        <v>0</v>
      </c>
      <c r="CN264" s="5">
        <v>0</v>
      </c>
      <c r="CO264" s="5">
        <v>0</v>
      </c>
      <c r="CP264" s="5">
        <v>0</v>
      </c>
      <c r="CQ264" s="5">
        <v>1.3480000000000001</v>
      </c>
      <c r="CR264" s="5">
        <v>0</v>
      </c>
      <c r="CS264" s="5">
        <v>5.37</v>
      </c>
      <c r="CT264" s="5">
        <v>4.8609999999999998</v>
      </c>
      <c r="CU264" s="5">
        <v>11.622</v>
      </c>
    </row>
    <row r="265" spans="1:99" x14ac:dyDescent="0.25">
      <c r="A265" s="5" t="s">
        <v>2571</v>
      </c>
      <c r="B265" s="5" t="s">
        <v>1764</v>
      </c>
      <c r="C265" s="5" t="s">
        <v>1764</v>
      </c>
      <c r="D265" s="5" t="s">
        <v>1765</v>
      </c>
      <c r="E265" s="5">
        <v>2024</v>
      </c>
      <c r="F265" s="5">
        <v>0.15</v>
      </c>
      <c r="G265" s="5">
        <v>5.5750000000000002</v>
      </c>
      <c r="H265" s="5">
        <v>1.3240000000000001</v>
      </c>
      <c r="I265" s="5">
        <v>0</v>
      </c>
      <c r="J265" s="5">
        <v>5.5750000000000002</v>
      </c>
      <c r="K265" s="5">
        <v>0</v>
      </c>
      <c r="L265" s="5">
        <v>1</v>
      </c>
      <c r="M265" s="5">
        <v>7.1239999999999997</v>
      </c>
      <c r="N265" s="5">
        <v>3.9710000000000001</v>
      </c>
      <c r="O265" s="5">
        <v>0</v>
      </c>
      <c r="P265" s="5">
        <v>7.1239999999999997</v>
      </c>
      <c r="Q265" s="5">
        <v>0</v>
      </c>
      <c r="R265" s="5">
        <v>1</v>
      </c>
      <c r="S265" s="5">
        <v>12.193</v>
      </c>
      <c r="T265" s="5">
        <v>7.9420000000000002</v>
      </c>
      <c r="U265" s="5">
        <v>0.249</v>
      </c>
      <c r="V265" s="5">
        <v>14.022</v>
      </c>
      <c r="W265" s="5">
        <v>0.15</v>
      </c>
      <c r="X265" s="5">
        <v>1</v>
      </c>
      <c r="Y265" s="5">
        <v>11.087999999999999</v>
      </c>
      <c r="Z265" s="5">
        <v>1.4990000000000001</v>
      </c>
      <c r="AA265" s="5">
        <v>0</v>
      </c>
      <c r="AB265" s="5">
        <v>11.087999999999999</v>
      </c>
      <c r="AC265" s="5">
        <v>0</v>
      </c>
      <c r="AD265" s="5">
        <v>1</v>
      </c>
      <c r="AE265" s="5">
        <v>12.412000000000001</v>
      </c>
      <c r="AF265" s="5">
        <v>2.9020000000000001</v>
      </c>
      <c r="AG265" s="5">
        <v>0</v>
      </c>
      <c r="AH265" s="5">
        <v>12.412000000000001</v>
      </c>
      <c r="AI265" s="5">
        <v>0</v>
      </c>
      <c r="AJ265" s="5">
        <v>1</v>
      </c>
      <c r="AK265" s="5">
        <v>20.353000000000002</v>
      </c>
      <c r="AL265" s="5">
        <v>10.84</v>
      </c>
      <c r="AM265" s="5">
        <v>0.41599999999999998</v>
      </c>
      <c r="AN265" s="5">
        <v>23.405999999999999</v>
      </c>
      <c r="AO265" s="5">
        <v>0.15</v>
      </c>
      <c r="AP265" s="5">
        <v>1</v>
      </c>
      <c r="AQ265" s="5">
        <v>0.72399999999999998</v>
      </c>
      <c r="AR265" s="5">
        <v>0.13200000000000001</v>
      </c>
      <c r="AS265" s="5">
        <v>0.30099999999999999</v>
      </c>
      <c r="AT265" s="5">
        <v>1.1559999999999999</v>
      </c>
      <c r="AU265" s="5">
        <v>0.15</v>
      </c>
      <c r="AV265" s="5">
        <v>1</v>
      </c>
      <c r="AW265" s="5">
        <v>0.75</v>
      </c>
      <c r="AX265" s="5">
        <v>0.13200000000000001</v>
      </c>
      <c r="AY265" s="5">
        <v>0.23</v>
      </c>
      <c r="AZ265" s="5">
        <v>1.105</v>
      </c>
      <c r="BA265" s="5">
        <v>0.15</v>
      </c>
      <c r="BB265" s="5">
        <v>1</v>
      </c>
      <c r="BC265" s="5">
        <v>0.51300000000000001</v>
      </c>
      <c r="BD265" s="5">
        <v>0.13200000000000001</v>
      </c>
      <c r="BE265" s="5">
        <v>0.01</v>
      </c>
      <c r="BF265" s="5">
        <v>0.59</v>
      </c>
      <c r="BG265" s="5">
        <v>0.15</v>
      </c>
      <c r="BH265" s="5">
        <v>1</v>
      </c>
      <c r="BI265" s="5">
        <v>0.59099999999999997</v>
      </c>
      <c r="BJ265" s="5">
        <v>0.13200000000000001</v>
      </c>
      <c r="BK265" s="5">
        <v>1.2E-2</v>
      </c>
      <c r="BL265" s="5">
        <v>0.68</v>
      </c>
      <c r="BM265" s="5">
        <v>0.15</v>
      </c>
      <c r="BN265" s="5">
        <v>1</v>
      </c>
      <c r="BO265" s="5">
        <v>0</v>
      </c>
      <c r="BP265" s="5">
        <v>0</v>
      </c>
      <c r="BQ265" s="5">
        <v>8.7999999999999995E-2</v>
      </c>
      <c r="BR265" s="5">
        <v>0</v>
      </c>
      <c r="BS265" s="5">
        <v>1</v>
      </c>
      <c r="BT265" s="5">
        <v>0</v>
      </c>
      <c r="BU265" s="5">
        <v>0</v>
      </c>
      <c r="BV265" s="5">
        <v>0.124</v>
      </c>
      <c r="BW265" s="5">
        <v>0.15</v>
      </c>
      <c r="BX265" s="5">
        <v>1</v>
      </c>
      <c r="BY265" s="5">
        <v>13.646000000000001</v>
      </c>
      <c r="BZ265" s="5">
        <v>0</v>
      </c>
      <c r="CA265" s="5">
        <v>13.646000000000001</v>
      </c>
      <c r="CB265" s="5">
        <v>0</v>
      </c>
      <c r="CC265" s="5">
        <v>82.587999999999994</v>
      </c>
      <c r="CD265" s="5">
        <v>7.95</v>
      </c>
      <c r="CE265" s="5">
        <v>1.6870000000000001</v>
      </c>
      <c r="CF265" s="5">
        <v>94.975999999999999</v>
      </c>
      <c r="CG265" s="5">
        <v>0.15</v>
      </c>
      <c r="CH265" s="5">
        <v>1</v>
      </c>
      <c r="CI265" s="5">
        <v>0</v>
      </c>
      <c r="CJ265" s="5">
        <v>0</v>
      </c>
      <c r="CK265" s="5">
        <v>0</v>
      </c>
      <c r="CL265" s="5">
        <v>0</v>
      </c>
      <c r="CM265" s="5">
        <v>0</v>
      </c>
      <c r="CN265" s="5">
        <v>0</v>
      </c>
      <c r="CO265" s="5">
        <v>0</v>
      </c>
      <c r="CP265" s="5">
        <v>0</v>
      </c>
      <c r="CQ265" s="5">
        <v>1.387</v>
      </c>
      <c r="CR265" s="5">
        <v>0</v>
      </c>
      <c r="CS265" s="5">
        <v>5.5289999999999999</v>
      </c>
      <c r="CT265" s="5">
        <v>4.2510000000000003</v>
      </c>
      <c r="CU265" s="5">
        <v>10.167999999999999</v>
      </c>
    </row>
    <row r="266" spans="1:99" x14ac:dyDescent="0.25">
      <c r="A266" s="5" t="s">
        <v>2572</v>
      </c>
      <c r="B266" s="5" t="s">
        <v>1395</v>
      </c>
      <c r="C266" s="5" t="s">
        <v>1395</v>
      </c>
      <c r="D266" s="5" t="s">
        <v>1396</v>
      </c>
      <c r="E266" s="5">
        <v>2021</v>
      </c>
      <c r="F266" s="5">
        <v>0.15</v>
      </c>
      <c r="G266" s="5">
        <v>4.1079999999999997</v>
      </c>
      <c r="H266" s="5">
        <v>0.89600000000000002</v>
      </c>
      <c r="I266" s="5">
        <v>0</v>
      </c>
      <c r="J266" s="5">
        <v>4.1079999999999997</v>
      </c>
      <c r="K266" s="5">
        <v>0</v>
      </c>
      <c r="L266" s="5">
        <v>1</v>
      </c>
      <c r="M266" s="5">
        <v>5.7750000000000004</v>
      </c>
      <c r="N266" s="5">
        <v>2.6869999999999998</v>
      </c>
      <c r="O266" s="5">
        <v>0.11899999999999999</v>
      </c>
      <c r="P266" s="5">
        <v>5.8940000000000001</v>
      </c>
      <c r="Q266" s="5">
        <v>0</v>
      </c>
      <c r="R266" s="5">
        <v>1</v>
      </c>
      <c r="S266" s="5">
        <v>8.5850000000000009</v>
      </c>
      <c r="T266" s="5">
        <v>5.3730000000000002</v>
      </c>
      <c r="U266" s="5">
        <v>0</v>
      </c>
      <c r="V266" s="5">
        <v>9.8729999999999993</v>
      </c>
      <c r="W266" s="5">
        <v>0.15</v>
      </c>
      <c r="X266" s="5">
        <v>1</v>
      </c>
      <c r="Y266" s="5">
        <v>3.9689999999999999</v>
      </c>
      <c r="Z266" s="5">
        <v>0.53600000000000003</v>
      </c>
      <c r="AA266" s="5">
        <v>0</v>
      </c>
      <c r="AB266" s="5">
        <v>3.9689999999999999</v>
      </c>
      <c r="AC266" s="5">
        <v>0</v>
      </c>
      <c r="AD266" s="5">
        <v>1</v>
      </c>
      <c r="AE266" s="5">
        <v>5.1120000000000001</v>
      </c>
      <c r="AF266" s="5">
        <v>1.1950000000000001</v>
      </c>
      <c r="AG266" s="5">
        <v>0</v>
      </c>
      <c r="AH266" s="5">
        <v>5.1120000000000001</v>
      </c>
      <c r="AI266" s="5">
        <v>0</v>
      </c>
      <c r="AJ266" s="5">
        <v>1</v>
      </c>
      <c r="AK266" s="5">
        <v>11.972</v>
      </c>
      <c r="AL266" s="5">
        <v>6.3760000000000003</v>
      </c>
      <c r="AM266" s="5">
        <v>0</v>
      </c>
      <c r="AN266" s="5">
        <v>13.768000000000001</v>
      </c>
      <c r="AO266" s="5">
        <v>0.15</v>
      </c>
      <c r="AP266" s="5">
        <v>1</v>
      </c>
      <c r="AQ266" s="5">
        <v>0.61899999999999999</v>
      </c>
      <c r="AR266" s="5">
        <v>0.114</v>
      </c>
      <c r="AS266" s="5">
        <v>-9.9000000000000005E-2</v>
      </c>
      <c r="AT266" s="5">
        <v>0.59799999999999998</v>
      </c>
      <c r="AU266" s="5">
        <v>0.15</v>
      </c>
      <c r="AV266" s="5">
        <v>1</v>
      </c>
      <c r="AW266" s="5">
        <v>0.59899999999999998</v>
      </c>
      <c r="AX266" s="5">
        <v>0.114</v>
      </c>
      <c r="AY266" s="5">
        <v>-0.13300000000000001</v>
      </c>
      <c r="AZ266" s="5">
        <v>0.53700000000000003</v>
      </c>
      <c r="BA266" s="5">
        <v>0.15</v>
      </c>
      <c r="BB266" s="5">
        <v>1</v>
      </c>
      <c r="BC266" s="5">
        <v>0.439</v>
      </c>
      <c r="BD266" s="5">
        <v>0.114</v>
      </c>
      <c r="BE266" s="5">
        <v>1.6E-2</v>
      </c>
      <c r="BF266" s="5">
        <v>0.52300000000000002</v>
      </c>
      <c r="BG266" s="5">
        <v>0.15</v>
      </c>
      <c r="BH266" s="5">
        <v>1</v>
      </c>
      <c r="BI266" s="5">
        <v>0.505</v>
      </c>
      <c r="BJ266" s="5">
        <v>0.114</v>
      </c>
      <c r="BK266" s="5">
        <v>3.2000000000000001E-2</v>
      </c>
      <c r="BL266" s="5">
        <v>0.53700000000000003</v>
      </c>
      <c r="BM266" s="5">
        <v>0</v>
      </c>
      <c r="BN266" s="5">
        <v>1</v>
      </c>
      <c r="BO266" s="5">
        <v>0</v>
      </c>
      <c r="BP266" s="5">
        <v>0</v>
      </c>
      <c r="BQ266" s="5">
        <v>2.8000000000000001E-2</v>
      </c>
      <c r="BR266" s="5">
        <v>0</v>
      </c>
      <c r="BS266" s="5">
        <v>0.66700000000000004</v>
      </c>
      <c r="BT266" s="5">
        <v>0</v>
      </c>
      <c r="BU266" s="5">
        <v>0</v>
      </c>
      <c r="BV266" s="5">
        <v>4.8000000000000001E-2</v>
      </c>
      <c r="BW266" s="5">
        <v>0.15</v>
      </c>
      <c r="BX266" s="5">
        <v>0.66700000000000004</v>
      </c>
      <c r="BY266" s="5">
        <v>11.787000000000001</v>
      </c>
      <c r="BZ266" s="5">
        <v>0</v>
      </c>
      <c r="CA266" s="5">
        <v>11.787000000000001</v>
      </c>
      <c r="CB266" s="5">
        <v>0</v>
      </c>
      <c r="CC266" s="5">
        <v>78.125</v>
      </c>
      <c r="CD266" s="5">
        <v>7.95</v>
      </c>
      <c r="CE266" s="5">
        <v>-2.4089999999999998</v>
      </c>
      <c r="CF266" s="5">
        <v>87.072999999999993</v>
      </c>
      <c r="CG266" s="5">
        <v>0.15</v>
      </c>
      <c r="CH266" s="5">
        <v>1</v>
      </c>
      <c r="CI266" s="5">
        <v>0</v>
      </c>
      <c r="CJ266" s="5">
        <v>0</v>
      </c>
      <c r="CK266" s="5">
        <v>0</v>
      </c>
      <c r="CL266" s="5">
        <v>0</v>
      </c>
      <c r="CM266" s="5">
        <v>0</v>
      </c>
      <c r="CN266" s="5">
        <v>0</v>
      </c>
      <c r="CO266" s="5">
        <v>0</v>
      </c>
      <c r="CP266" s="5">
        <v>0.433</v>
      </c>
      <c r="CQ266" s="5">
        <v>1.198</v>
      </c>
      <c r="CR266" s="5">
        <v>0</v>
      </c>
      <c r="CS266" s="5">
        <v>4.0490000000000004</v>
      </c>
      <c r="CT266" s="5">
        <v>4.7530000000000001</v>
      </c>
      <c r="CU266" s="5">
        <v>15.162000000000001</v>
      </c>
    </row>
    <row r="267" spans="1:99" x14ac:dyDescent="0.25">
      <c r="A267" s="5" t="s">
        <v>2573</v>
      </c>
      <c r="B267" s="5" t="s">
        <v>1395</v>
      </c>
      <c r="C267" s="5" t="s">
        <v>1395</v>
      </c>
      <c r="D267" s="5" t="s">
        <v>1396</v>
      </c>
      <c r="E267" s="5">
        <v>2022</v>
      </c>
      <c r="F267" s="5">
        <v>0.15</v>
      </c>
      <c r="G267" s="5">
        <v>7.468</v>
      </c>
      <c r="H267" s="5">
        <v>0.96699999999999997</v>
      </c>
      <c r="I267" s="5">
        <v>0</v>
      </c>
      <c r="J267" s="5">
        <v>7.468</v>
      </c>
      <c r="K267" s="5">
        <v>0</v>
      </c>
      <c r="L267" s="5">
        <v>1</v>
      </c>
      <c r="M267" s="5">
        <v>6.9059999999999997</v>
      </c>
      <c r="N267" s="5">
        <v>2.9009999999999998</v>
      </c>
      <c r="O267" s="5">
        <v>0.159</v>
      </c>
      <c r="P267" s="5">
        <v>7.0650000000000004</v>
      </c>
      <c r="Q267" s="5">
        <v>0</v>
      </c>
      <c r="R267" s="5">
        <v>1</v>
      </c>
      <c r="S267" s="5">
        <v>12.304</v>
      </c>
      <c r="T267" s="5">
        <v>5.8029999999999999</v>
      </c>
      <c r="U267" s="5">
        <v>0.13700000000000001</v>
      </c>
      <c r="V267" s="5">
        <v>14.148999999999999</v>
      </c>
      <c r="W267" s="5">
        <v>0.15</v>
      </c>
      <c r="X267" s="5">
        <v>1</v>
      </c>
      <c r="Y267" s="5">
        <v>15.125999999999999</v>
      </c>
      <c r="Z267" s="5">
        <v>2.044</v>
      </c>
      <c r="AA267" s="5">
        <v>0</v>
      </c>
      <c r="AB267" s="5">
        <v>15.125999999999999</v>
      </c>
      <c r="AC267" s="5">
        <v>0</v>
      </c>
      <c r="AD267" s="5">
        <v>1</v>
      </c>
      <c r="AE267" s="5">
        <v>16.361000000000001</v>
      </c>
      <c r="AF267" s="5">
        <v>3.8260000000000001</v>
      </c>
      <c r="AG267" s="5">
        <v>0</v>
      </c>
      <c r="AH267" s="5">
        <v>16.361000000000001</v>
      </c>
      <c r="AI267" s="5">
        <v>0</v>
      </c>
      <c r="AJ267" s="5">
        <v>1</v>
      </c>
      <c r="AK267" s="5">
        <v>23.768999999999998</v>
      </c>
      <c r="AL267" s="5">
        <v>12.659000000000001</v>
      </c>
      <c r="AM267" s="5">
        <v>0.26400000000000001</v>
      </c>
      <c r="AN267" s="5">
        <v>27.334</v>
      </c>
      <c r="AO267" s="5">
        <v>0.15</v>
      </c>
      <c r="AP267" s="5">
        <v>1</v>
      </c>
      <c r="AQ267" s="5">
        <v>0.86099999999999999</v>
      </c>
      <c r="AR267" s="5">
        <v>0.123</v>
      </c>
      <c r="AS267" s="5">
        <v>-0.13900000000000001</v>
      </c>
      <c r="AT267" s="5">
        <v>0.83</v>
      </c>
      <c r="AU267" s="5">
        <v>0.15</v>
      </c>
      <c r="AV267" s="5">
        <v>1</v>
      </c>
      <c r="AW267" s="5">
        <v>0.98599999999999999</v>
      </c>
      <c r="AX267" s="5">
        <v>0.123</v>
      </c>
      <c r="AY267" s="5">
        <v>-0.26700000000000002</v>
      </c>
      <c r="AZ267" s="5">
        <v>0.82699999999999996</v>
      </c>
      <c r="BA267" s="5">
        <v>0.15</v>
      </c>
      <c r="BB267" s="5">
        <v>1</v>
      </c>
      <c r="BC267" s="5">
        <v>0.59799999999999998</v>
      </c>
      <c r="BD267" s="5">
        <v>0.123</v>
      </c>
      <c r="BE267" s="5">
        <v>0.03</v>
      </c>
      <c r="BF267" s="5">
        <v>0.71399999999999997</v>
      </c>
      <c r="BG267" s="5">
        <v>0.15</v>
      </c>
      <c r="BH267" s="5">
        <v>1</v>
      </c>
      <c r="BI267" s="5">
        <v>0.61199999999999999</v>
      </c>
      <c r="BJ267" s="5">
        <v>0.123</v>
      </c>
      <c r="BK267" s="5">
        <v>0.214</v>
      </c>
      <c r="BL267" s="5">
        <v>0.82699999999999996</v>
      </c>
      <c r="BM267" s="5">
        <v>0</v>
      </c>
      <c r="BN267" s="5">
        <v>1</v>
      </c>
      <c r="BO267" s="5">
        <v>0</v>
      </c>
      <c r="BP267" s="5">
        <v>0</v>
      </c>
      <c r="BQ267" s="5">
        <v>2.3E-2</v>
      </c>
      <c r="BR267" s="5">
        <v>0</v>
      </c>
      <c r="BS267" s="5">
        <v>0.66700000000000004</v>
      </c>
      <c r="BT267" s="5">
        <v>0</v>
      </c>
      <c r="BU267" s="5">
        <v>0</v>
      </c>
      <c r="BV267" s="5">
        <v>4.1000000000000002E-2</v>
      </c>
      <c r="BW267" s="5">
        <v>0.15</v>
      </c>
      <c r="BX267" s="5">
        <v>0.66700000000000004</v>
      </c>
      <c r="BY267" s="5">
        <v>12.728999999999999</v>
      </c>
      <c r="BZ267" s="5">
        <v>0</v>
      </c>
      <c r="CA267" s="5">
        <v>12.728999999999999</v>
      </c>
      <c r="CB267" s="5">
        <v>0</v>
      </c>
      <c r="CC267" s="5">
        <v>97.9</v>
      </c>
      <c r="CD267" s="5">
        <v>7.95</v>
      </c>
      <c r="CE267" s="5">
        <v>22.085000000000001</v>
      </c>
      <c r="CF267" s="5">
        <v>137.983</v>
      </c>
      <c r="CG267" s="5">
        <v>0.15</v>
      </c>
      <c r="CH267" s="5">
        <v>1</v>
      </c>
      <c r="CI267" s="5">
        <v>0</v>
      </c>
      <c r="CJ267" s="5">
        <v>0</v>
      </c>
      <c r="CK267" s="5">
        <v>0</v>
      </c>
      <c r="CL267" s="5">
        <v>0</v>
      </c>
      <c r="CM267" s="5">
        <v>0</v>
      </c>
      <c r="CN267" s="5">
        <v>0</v>
      </c>
      <c r="CO267" s="5">
        <v>0</v>
      </c>
      <c r="CP267" s="5">
        <v>0.433</v>
      </c>
      <c r="CQ267" s="5">
        <v>1.294</v>
      </c>
      <c r="CR267" s="5">
        <v>0</v>
      </c>
      <c r="CS267" s="5">
        <v>4.3730000000000002</v>
      </c>
      <c r="CT267" s="5">
        <v>10.484999999999999</v>
      </c>
      <c r="CU267" s="5">
        <v>31.326000000000001</v>
      </c>
    </row>
    <row r="268" spans="1:99" x14ac:dyDescent="0.25">
      <c r="A268" s="5" t="s">
        <v>2574</v>
      </c>
      <c r="B268" s="5" t="s">
        <v>1395</v>
      </c>
      <c r="C268" s="5" t="s">
        <v>1395</v>
      </c>
      <c r="D268" s="5" t="s">
        <v>1396</v>
      </c>
      <c r="E268" s="5">
        <v>2023</v>
      </c>
      <c r="F268" s="5">
        <v>0.15</v>
      </c>
      <c r="G268" s="5">
        <v>4.4569999999999999</v>
      </c>
      <c r="H268" s="5">
        <v>1.024</v>
      </c>
      <c r="I268" s="5">
        <v>0</v>
      </c>
      <c r="J268" s="5">
        <v>4.4569999999999999</v>
      </c>
      <c r="K268" s="5">
        <v>0</v>
      </c>
      <c r="L268" s="5">
        <v>1</v>
      </c>
      <c r="M268" s="5">
        <v>6.0119999999999996</v>
      </c>
      <c r="N268" s="5">
        <v>3.073</v>
      </c>
      <c r="O268" s="5">
        <v>0.111</v>
      </c>
      <c r="P268" s="5">
        <v>6.1230000000000002</v>
      </c>
      <c r="Q268" s="5">
        <v>0</v>
      </c>
      <c r="R268" s="5">
        <v>1</v>
      </c>
      <c r="S268" s="5">
        <v>9.5790000000000006</v>
      </c>
      <c r="T268" s="5">
        <v>6.1459999999999999</v>
      </c>
      <c r="U268" s="5">
        <v>0.159</v>
      </c>
      <c r="V268" s="5">
        <v>11.016</v>
      </c>
      <c r="W268" s="5">
        <v>0.15</v>
      </c>
      <c r="X268" s="5">
        <v>1</v>
      </c>
      <c r="Y268" s="5">
        <v>7.3620000000000001</v>
      </c>
      <c r="Z268" s="5">
        <v>0.995</v>
      </c>
      <c r="AA268" s="5">
        <v>0</v>
      </c>
      <c r="AB268" s="5">
        <v>7.3620000000000001</v>
      </c>
      <c r="AC268" s="5">
        <v>0</v>
      </c>
      <c r="AD268" s="5">
        <v>1</v>
      </c>
      <c r="AE268" s="5">
        <v>8.6479999999999997</v>
      </c>
      <c r="AF268" s="5">
        <v>2.0219999999999998</v>
      </c>
      <c r="AG268" s="5">
        <v>0</v>
      </c>
      <c r="AH268" s="5">
        <v>8.6479999999999997</v>
      </c>
      <c r="AI268" s="5">
        <v>0</v>
      </c>
      <c r="AJ268" s="5">
        <v>1</v>
      </c>
      <c r="AK268" s="5">
        <v>16.361999999999998</v>
      </c>
      <c r="AL268" s="5">
        <v>8.7140000000000004</v>
      </c>
      <c r="AM268" s="5">
        <v>0.27200000000000002</v>
      </c>
      <c r="AN268" s="5">
        <v>18.815999999999999</v>
      </c>
      <c r="AO268" s="5">
        <v>0.15</v>
      </c>
      <c r="AP268" s="5">
        <v>1</v>
      </c>
      <c r="AQ268" s="5">
        <v>0.76</v>
      </c>
      <c r="AR268" s="5">
        <v>0.129</v>
      </c>
      <c r="AS268" s="5">
        <v>0.34200000000000003</v>
      </c>
      <c r="AT268" s="5">
        <v>1.268</v>
      </c>
      <c r="AU268" s="5">
        <v>0.15</v>
      </c>
      <c r="AV268" s="5">
        <v>1</v>
      </c>
      <c r="AW268" s="5">
        <v>0.81100000000000005</v>
      </c>
      <c r="AX268" s="5">
        <v>0.129</v>
      </c>
      <c r="AY268" s="5">
        <v>0.34300000000000003</v>
      </c>
      <c r="AZ268" s="5">
        <v>1.3280000000000001</v>
      </c>
      <c r="BA268" s="5">
        <v>0.15</v>
      </c>
      <c r="BB268" s="5">
        <v>1</v>
      </c>
      <c r="BC268" s="5">
        <v>0.53500000000000003</v>
      </c>
      <c r="BD268" s="5">
        <v>0.129</v>
      </c>
      <c r="BE268" s="5">
        <v>2.9000000000000001E-2</v>
      </c>
      <c r="BF268" s="5">
        <v>0.63800000000000001</v>
      </c>
      <c r="BG268" s="5">
        <v>0.15</v>
      </c>
      <c r="BH268" s="5">
        <v>1</v>
      </c>
      <c r="BI268" s="5">
        <v>0.57899999999999996</v>
      </c>
      <c r="BJ268" s="5">
        <v>0.129</v>
      </c>
      <c r="BK268" s="5">
        <v>0.73899999999999999</v>
      </c>
      <c r="BL268" s="5">
        <v>1.3180000000000001</v>
      </c>
      <c r="BM268" s="5">
        <v>0</v>
      </c>
      <c r="BN268" s="5">
        <v>1</v>
      </c>
      <c r="BO268" s="5">
        <v>0</v>
      </c>
      <c r="BP268" s="5">
        <v>0</v>
      </c>
      <c r="BQ268" s="5">
        <v>2.1999999999999999E-2</v>
      </c>
      <c r="BR268" s="5">
        <v>0</v>
      </c>
      <c r="BS268" s="5">
        <v>0.66700000000000004</v>
      </c>
      <c r="BT268" s="5">
        <v>0</v>
      </c>
      <c r="BU268" s="5">
        <v>0</v>
      </c>
      <c r="BV268" s="5">
        <v>3.9E-2</v>
      </c>
      <c r="BW268" s="5">
        <v>0.15</v>
      </c>
      <c r="BX268" s="5">
        <v>0.66700000000000004</v>
      </c>
      <c r="BY268" s="5">
        <v>13.254</v>
      </c>
      <c r="BZ268" s="5">
        <v>0</v>
      </c>
      <c r="CA268" s="5">
        <v>13.254</v>
      </c>
      <c r="CB268" s="5">
        <v>0</v>
      </c>
      <c r="CC268" s="5">
        <v>83.248000000000005</v>
      </c>
      <c r="CD268" s="5">
        <v>7.95</v>
      </c>
      <c r="CE268" s="5">
        <v>92.106999999999999</v>
      </c>
      <c r="CF268" s="5">
        <v>201.65899999999999</v>
      </c>
      <c r="CG268" s="5">
        <v>0.15</v>
      </c>
      <c r="CH268" s="5">
        <v>1</v>
      </c>
      <c r="CI268" s="5">
        <v>0</v>
      </c>
      <c r="CJ268" s="5">
        <v>0</v>
      </c>
      <c r="CK268" s="5">
        <v>0</v>
      </c>
      <c r="CL268" s="5">
        <v>0</v>
      </c>
      <c r="CM268" s="5">
        <v>0</v>
      </c>
      <c r="CN268" s="5">
        <v>0</v>
      </c>
      <c r="CO268" s="5">
        <v>0</v>
      </c>
      <c r="CP268" s="5">
        <v>0.40699999999999997</v>
      </c>
      <c r="CQ268" s="5">
        <v>1.3480000000000001</v>
      </c>
      <c r="CR268" s="5">
        <v>0</v>
      </c>
      <c r="CS268" s="5">
        <v>4.5529999999999999</v>
      </c>
      <c r="CT268" s="5">
        <v>4.8609999999999998</v>
      </c>
      <c r="CU268" s="5">
        <v>11.622</v>
      </c>
    </row>
    <row r="269" spans="1:99" x14ac:dyDescent="0.25">
      <c r="A269" s="5" t="s">
        <v>2575</v>
      </c>
      <c r="B269" s="5" t="s">
        <v>1395</v>
      </c>
      <c r="C269" s="5" t="s">
        <v>1395</v>
      </c>
      <c r="D269" s="5" t="s">
        <v>1396</v>
      </c>
      <c r="E269" s="5">
        <v>2024</v>
      </c>
      <c r="F269" s="5">
        <v>0.15</v>
      </c>
      <c r="G269" s="5">
        <v>4.1420000000000003</v>
      </c>
      <c r="H269" s="5">
        <v>1.0549999999999999</v>
      </c>
      <c r="I269" s="5">
        <v>0</v>
      </c>
      <c r="J269" s="5">
        <v>4.1420000000000003</v>
      </c>
      <c r="K269" s="5">
        <v>0</v>
      </c>
      <c r="L269" s="5">
        <v>1</v>
      </c>
      <c r="M269" s="5">
        <v>5.5990000000000002</v>
      </c>
      <c r="N269" s="5">
        <v>3.1640000000000001</v>
      </c>
      <c r="O269" s="5">
        <v>8.6999999999999994E-2</v>
      </c>
      <c r="P269" s="5">
        <v>5.6859999999999999</v>
      </c>
      <c r="Q269" s="5">
        <v>0</v>
      </c>
      <c r="R269" s="5">
        <v>1</v>
      </c>
      <c r="S269" s="5">
        <v>9.4149999999999991</v>
      </c>
      <c r="T269" s="5">
        <v>6.3280000000000003</v>
      </c>
      <c r="U269" s="5">
        <v>0.192</v>
      </c>
      <c r="V269" s="5">
        <v>10.827</v>
      </c>
      <c r="W269" s="5">
        <v>0.15</v>
      </c>
      <c r="X269" s="5">
        <v>1</v>
      </c>
      <c r="Y269" s="5">
        <v>6.8609999999999998</v>
      </c>
      <c r="Z269" s="5">
        <v>0.92700000000000005</v>
      </c>
      <c r="AA269" s="5">
        <v>0</v>
      </c>
      <c r="AB269" s="5">
        <v>6.8609999999999998</v>
      </c>
      <c r="AC269" s="5">
        <v>0</v>
      </c>
      <c r="AD269" s="5">
        <v>1</v>
      </c>
      <c r="AE269" s="5">
        <v>8.1850000000000005</v>
      </c>
      <c r="AF269" s="5">
        <v>1.9139999999999999</v>
      </c>
      <c r="AG269" s="5">
        <v>0</v>
      </c>
      <c r="AH269" s="5">
        <v>8.1850000000000005</v>
      </c>
      <c r="AI269" s="5">
        <v>0</v>
      </c>
      <c r="AJ269" s="5">
        <v>1</v>
      </c>
      <c r="AK269" s="5">
        <v>16.126999999999999</v>
      </c>
      <c r="AL269" s="5">
        <v>8.5890000000000004</v>
      </c>
      <c r="AM269" s="5">
        <v>0.33</v>
      </c>
      <c r="AN269" s="5">
        <v>18.545999999999999</v>
      </c>
      <c r="AO269" s="5">
        <v>0.15</v>
      </c>
      <c r="AP269" s="5">
        <v>1</v>
      </c>
      <c r="AQ269" s="5">
        <v>0.72399999999999998</v>
      </c>
      <c r="AR269" s="5">
        <v>0.13200000000000001</v>
      </c>
      <c r="AS269" s="5">
        <v>0.14199999999999999</v>
      </c>
      <c r="AT269" s="5">
        <v>0.996</v>
      </c>
      <c r="AU269" s="5">
        <v>0.15</v>
      </c>
      <c r="AV269" s="5">
        <v>1</v>
      </c>
      <c r="AW269" s="5">
        <v>0.75</v>
      </c>
      <c r="AX269" s="5">
        <v>0.13200000000000001</v>
      </c>
      <c r="AY269" s="5">
        <v>0.128</v>
      </c>
      <c r="AZ269" s="5">
        <v>1.0089999999999999</v>
      </c>
      <c r="BA269" s="5">
        <v>0.15</v>
      </c>
      <c r="BB269" s="5">
        <v>1</v>
      </c>
      <c r="BC269" s="5">
        <v>0.51300000000000001</v>
      </c>
      <c r="BD269" s="5">
        <v>0.13200000000000001</v>
      </c>
      <c r="BE269" s="5">
        <v>2.9000000000000001E-2</v>
      </c>
      <c r="BF269" s="5">
        <v>0.61099999999999999</v>
      </c>
      <c r="BG269" s="5">
        <v>0.15</v>
      </c>
      <c r="BH269" s="5">
        <v>1</v>
      </c>
      <c r="BI269" s="5">
        <v>0.59099999999999997</v>
      </c>
      <c r="BJ269" s="5">
        <v>0.13200000000000001</v>
      </c>
      <c r="BK269" s="5">
        <v>0.40500000000000003</v>
      </c>
      <c r="BL269" s="5">
        <v>0.997</v>
      </c>
      <c r="BM269" s="5">
        <v>0</v>
      </c>
      <c r="BN269" s="5">
        <v>1</v>
      </c>
      <c r="BO269" s="5">
        <v>0</v>
      </c>
      <c r="BP269" s="5">
        <v>0</v>
      </c>
      <c r="BQ269" s="5">
        <v>2.3E-2</v>
      </c>
      <c r="BR269" s="5">
        <v>0</v>
      </c>
      <c r="BS269" s="5">
        <v>0.66700000000000004</v>
      </c>
      <c r="BT269" s="5">
        <v>0</v>
      </c>
      <c r="BU269" s="5">
        <v>0</v>
      </c>
      <c r="BV269" s="5">
        <v>0.04</v>
      </c>
      <c r="BW269" s="5">
        <v>0.15</v>
      </c>
      <c r="BX269" s="5">
        <v>0.66700000000000004</v>
      </c>
      <c r="BY269" s="5">
        <v>13.646000000000001</v>
      </c>
      <c r="BZ269" s="5">
        <v>0</v>
      </c>
      <c r="CA269" s="5">
        <v>13.646000000000001</v>
      </c>
      <c r="CB269" s="5">
        <v>0</v>
      </c>
      <c r="CC269" s="5">
        <v>82.587999999999994</v>
      </c>
      <c r="CD269" s="5">
        <v>7.95</v>
      </c>
      <c r="CE269" s="5">
        <v>52.055</v>
      </c>
      <c r="CF269" s="5">
        <v>154.84</v>
      </c>
      <c r="CG269" s="5">
        <v>0.15</v>
      </c>
      <c r="CH269" s="5">
        <v>1</v>
      </c>
      <c r="CI269" s="5">
        <v>0</v>
      </c>
      <c r="CJ269" s="5">
        <v>0</v>
      </c>
      <c r="CK269" s="5">
        <v>0</v>
      </c>
      <c r="CL269" s="5">
        <v>0</v>
      </c>
      <c r="CM269" s="5">
        <v>0</v>
      </c>
      <c r="CN269" s="5">
        <v>0</v>
      </c>
      <c r="CO269" s="5">
        <v>0</v>
      </c>
      <c r="CP269" s="5">
        <v>0.40699999999999997</v>
      </c>
      <c r="CQ269" s="5">
        <v>1.387</v>
      </c>
      <c r="CR269" s="5">
        <v>0</v>
      </c>
      <c r="CS269" s="5">
        <v>4.6879999999999997</v>
      </c>
      <c r="CT269" s="5">
        <v>4.2510000000000003</v>
      </c>
      <c r="CU269" s="5">
        <v>10.167999999999999</v>
      </c>
    </row>
    <row r="270" spans="1:99" x14ac:dyDescent="0.25">
      <c r="A270" s="5" t="s">
        <v>2576</v>
      </c>
      <c r="B270" s="5" t="s">
        <v>1407</v>
      </c>
      <c r="C270" s="5" t="s">
        <v>1407</v>
      </c>
      <c r="D270" s="5" t="s">
        <v>1408</v>
      </c>
      <c r="E270" s="5">
        <v>2021</v>
      </c>
      <c r="F270" s="5">
        <v>0</v>
      </c>
      <c r="G270" s="5">
        <v>5.5529999999999999</v>
      </c>
      <c r="H270" s="5">
        <v>1.143</v>
      </c>
      <c r="I270" s="5">
        <v>0</v>
      </c>
      <c r="J270" s="5">
        <v>5.5529999999999999</v>
      </c>
      <c r="K270" s="5">
        <v>0</v>
      </c>
      <c r="L270" s="5">
        <v>1</v>
      </c>
      <c r="M270" s="5">
        <v>7.9640000000000004</v>
      </c>
      <c r="N270" s="5">
        <v>3.43</v>
      </c>
      <c r="O270" s="5">
        <v>0</v>
      </c>
      <c r="P270" s="5">
        <v>7.9640000000000004</v>
      </c>
      <c r="Q270" s="5">
        <v>0</v>
      </c>
      <c r="R270" s="5">
        <v>1</v>
      </c>
      <c r="S270" s="5">
        <v>11.27</v>
      </c>
      <c r="T270" s="5">
        <v>6.86</v>
      </c>
      <c r="U270" s="5">
        <v>0</v>
      </c>
      <c r="V270" s="5">
        <v>11.27</v>
      </c>
      <c r="W270" s="5">
        <v>0</v>
      </c>
      <c r="X270" s="5">
        <v>1</v>
      </c>
      <c r="Y270" s="5">
        <v>16.305</v>
      </c>
      <c r="Z270" s="5">
        <v>2.2040000000000002</v>
      </c>
      <c r="AA270" s="5">
        <v>0</v>
      </c>
      <c r="AB270" s="5">
        <v>16.305</v>
      </c>
      <c r="AC270" s="5">
        <v>0</v>
      </c>
      <c r="AD270" s="5">
        <v>1</v>
      </c>
      <c r="AE270" s="5">
        <v>17.449000000000002</v>
      </c>
      <c r="AF270" s="5">
        <v>4.08</v>
      </c>
      <c r="AG270" s="5">
        <v>0</v>
      </c>
      <c r="AH270" s="5">
        <v>17.449000000000002</v>
      </c>
      <c r="AI270" s="5">
        <v>0</v>
      </c>
      <c r="AJ270" s="5">
        <v>1</v>
      </c>
      <c r="AK270" s="5">
        <v>24.309000000000001</v>
      </c>
      <c r="AL270" s="5">
        <v>12.946999999999999</v>
      </c>
      <c r="AM270" s="5">
        <v>0</v>
      </c>
      <c r="AN270" s="5">
        <v>24.309000000000001</v>
      </c>
      <c r="AO270" s="5">
        <v>0</v>
      </c>
      <c r="AP270" s="5">
        <v>1</v>
      </c>
      <c r="AQ270" s="5">
        <v>0.61899999999999999</v>
      </c>
      <c r="AR270" s="5">
        <v>0.114</v>
      </c>
      <c r="AS270" s="5">
        <v>0</v>
      </c>
      <c r="AT270" s="5">
        <v>0.61899999999999999</v>
      </c>
      <c r="AU270" s="5">
        <v>0</v>
      </c>
      <c r="AV270" s="5">
        <v>1</v>
      </c>
      <c r="AW270" s="5">
        <v>0.59899999999999998</v>
      </c>
      <c r="AX270" s="5">
        <v>0.114</v>
      </c>
      <c r="AY270" s="5">
        <v>0</v>
      </c>
      <c r="AZ270" s="5">
        <v>0.59899999999999998</v>
      </c>
      <c r="BA270" s="5">
        <v>0</v>
      </c>
      <c r="BB270" s="5">
        <v>1</v>
      </c>
      <c r="BC270" s="5">
        <v>0.439</v>
      </c>
      <c r="BD270" s="5">
        <v>0.114</v>
      </c>
      <c r="BE270" s="5">
        <v>0</v>
      </c>
      <c r="BF270" s="5">
        <v>0.439</v>
      </c>
      <c r="BG270" s="5">
        <v>0</v>
      </c>
      <c r="BH270" s="5">
        <v>1</v>
      </c>
      <c r="BI270" s="5">
        <v>0.505</v>
      </c>
      <c r="BJ270" s="5">
        <v>0.114</v>
      </c>
      <c r="BK270" s="5">
        <v>0</v>
      </c>
      <c r="BL270" s="5">
        <v>0.505</v>
      </c>
      <c r="BM270" s="5">
        <v>0</v>
      </c>
      <c r="BN270" s="5">
        <v>1</v>
      </c>
      <c r="BO270" s="5">
        <v>0</v>
      </c>
      <c r="BP270" s="5">
        <v>0</v>
      </c>
      <c r="BQ270" s="5">
        <v>0</v>
      </c>
      <c r="BR270" s="5">
        <v>0</v>
      </c>
      <c r="BS270" s="5">
        <v>1</v>
      </c>
      <c r="BT270" s="5">
        <v>0</v>
      </c>
      <c r="BU270" s="5">
        <v>0</v>
      </c>
      <c r="BV270" s="5">
        <v>0</v>
      </c>
      <c r="BW270" s="5">
        <v>0</v>
      </c>
      <c r="BX270" s="5">
        <v>1</v>
      </c>
      <c r="BY270" s="5">
        <v>11.787000000000001</v>
      </c>
      <c r="BZ270" s="5">
        <v>0</v>
      </c>
      <c r="CA270" s="5">
        <v>11.787000000000001</v>
      </c>
      <c r="CB270" s="5">
        <v>0</v>
      </c>
      <c r="CC270" s="5">
        <v>78.125</v>
      </c>
      <c r="CD270" s="5">
        <v>7.95</v>
      </c>
      <c r="CE270" s="5">
        <v>0</v>
      </c>
      <c r="CF270" s="5">
        <v>78.125</v>
      </c>
      <c r="CG270" s="5">
        <v>0</v>
      </c>
      <c r="CH270" s="5">
        <v>1</v>
      </c>
      <c r="CI270" s="5">
        <v>0</v>
      </c>
      <c r="CJ270" s="5">
        <v>0</v>
      </c>
      <c r="CK270" s="5">
        <v>0</v>
      </c>
      <c r="CL270" s="5">
        <v>0</v>
      </c>
      <c r="CM270" s="5">
        <v>0</v>
      </c>
      <c r="CN270" s="5">
        <v>0</v>
      </c>
      <c r="CO270" s="5">
        <v>0</v>
      </c>
      <c r="CP270" s="5">
        <v>0</v>
      </c>
      <c r="CQ270" s="5">
        <v>1.198</v>
      </c>
      <c r="CR270" s="5">
        <v>0</v>
      </c>
      <c r="CS270" s="5">
        <v>4.7759999999999998</v>
      </c>
      <c r="CT270" s="5">
        <v>4.41</v>
      </c>
      <c r="CU270" s="5">
        <v>15.162000000000001</v>
      </c>
    </row>
    <row r="271" spans="1:99" x14ac:dyDescent="0.25">
      <c r="A271" s="5" t="s">
        <v>2577</v>
      </c>
      <c r="B271" s="5" t="s">
        <v>1407</v>
      </c>
      <c r="C271" s="5" t="s">
        <v>1407</v>
      </c>
      <c r="D271" s="5" t="s">
        <v>1408</v>
      </c>
      <c r="E271" s="5">
        <v>2022</v>
      </c>
      <c r="F271" s="5">
        <v>0</v>
      </c>
      <c r="G271" s="5">
        <v>7.077</v>
      </c>
      <c r="H271" s="5">
        <v>1.2350000000000001</v>
      </c>
      <c r="I271" s="5">
        <v>0</v>
      </c>
      <c r="J271" s="5">
        <v>7.077</v>
      </c>
      <c r="K271" s="5">
        <v>0</v>
      </c>
      <c r="L271" s="5">
        <v>1</v>
      </c>
      <c r="M271" s="5">
        <v>9.7829999999999995</v>
      </c>
      <c r="N271" s="5">
        <v>3.7040000000000002</v>
      </c>
      <c r="O271" s="5">
        <v>0</v>
      </c>
      <c r="P271" s="5">
        <v>9.7829999999999995</v>
      </c>
      <c r="Q271" s="5">
        <v>0</v>
      </c>
      <c r="R271" s="5">
        <v>1</v>
      </c>
      <c r="S271" s="5">
        <v>13.25</v>
      </c>
      <c r="T271" s="5">
        <v>7.4080000000000004</v>
      </c>
      <c r="U271" s="5">
        <v>0</v>
      </c>
      <c r="V271" s="5">
        <v>13.25</v>
      </c>
      <c r="W271" s="5">
        <v>0</v>
      </c>
      <c r="X271" s="5">
        <v>1</v>
      </c>
      <c r="Y271" s="5">
        <v>32.56</v>
      </c>
      <c r="Z271" s="5">
        <v>4.4009999999999998</v>
      </c>
      <c r="AA271" s="5">
        <v>0</v>
      </c>
      <c r="AB271" s="5">
        <v>32.56</v>
      </c>
      <c r="AC271" s="5">
        <v>0</v>
      </c>
      <c r="AD271" s="5">
        <v>1</v>
      </c>
      <c r="AE271" s="5">
        <v>33.795000000000002</v>
      </c>
      <c r="AF271" s="5">
        <v>7.9020000000000001</v>
      </c>
      <c r="AG271" s="5">
        <v>0</v>
      </c>
      <c r="AH271" s="5">
        <v>33.795000000000002</v>
      </c>
      <c r="AI271" s="5">
        <v>0</v>
      </c>
      <c r="AJ271" s="5">
        <v>1</v>
      </c>
      <c r="AK271" s="5">
        <v>41.203000000000003</v>
      </c>
      <c r="AL271" s="5">
        <v>21.945</v>
      </c>
      <c r="AM271" s="5">
        <v>0</v>
      </c>
      <c r="AN271" s="5">
        <v>41.203000000000003</v>
      </c>
      <c r="AO271" s="5">
        <v>0</v>
      </c>
      <c r="AP271" s="5">
        <v>1</v>
      </c>
      <c r="AQ271" s="5">
        <v>0.86099999999999999</v>
      </c>
      <c r="AR271" s="5">
        <v>0.123</v>
      </c>
      <c r="AS271" s="5">
        <v>0</v>
      </c>
      <c r="AT271" s="5">
        <v>0.86099999999999999</v>
      </c>
      <c r="AU271" s="5">
        <v>0</v>
      </c>
      <c r="AV271" s="5">
        <v>1</v>
      </c>
      <c r="AW271" s="5">
        <v>0.98599999999999999</v>
      </c>
      <c r="AX271" s="5">
        <v>0.123</v>
      </c>
      <c r="AY271" s="5">
        <v>0</v>
      </c>
      <c r="AZ271" s="5">
        <v>0.98599999999999999</v>
      </c>
      <c r="BA271" s="5">
        <v>0</v>
      </c>
      <c r="BB271" s="5">
        <v>1</v>
      </c>
      <c r="BC271" s="5">
        <v>0.59799999999999998</v>
      </c>
      <c r="BD271" s="5">
        <v>0.123</v>
      </c>
      <c r="BE271" s="5">
        <v>0</v>
      </c>
      <c r="BF271" s="5">
        <v>0.59799999999999998</v>
      </c>
      <c r="BG271" s="5">
        <v>0</v>
      </c>
      <c r="BH271" s="5">
        <v>1</v>
      </c>
      <c r="BI271" s="5">
        <v>0.61199999999999999</v>
      </c>
      <c r="BJ271" s="5">
        <v>0.123</v>
      </c>
      <c r="BK271" s="5">
        <v>0</v>
      </c>
      <c r="BL271" s="5">
        <v>0.61199999999999999</v>
      </c>
      <c r="BM271" s="5">
        <v>0</v>
      </c>
      <c r="BN271" s="5">
        <v>1</v>
      </c>
      <c r="BO271" s="5">
        <v>0</v>
      </c>
      <c r="BP271" s="5">
        <v>0</v>
      </c>
      <c r="BQ271" s="5">
        <v>0</v>
      </c>
      <c r="BR271" s="5">
        <v>0</v>
      </c>
      <c r="BS271" s="5">
        <v>1</v>
      </c>
      <c r="BT271" s="5">
        <v>0</v>
      </c>
      <c r="BU271" s="5">
        <v>0</v>
      </c>
      <c r="BV271" s="5">
        <v>0</v>
      </c>
      <c r="BW271" s="5">
        <v>0</v>
      </c>
      <c r="BX271" s="5">
        <v>1</v>
      </c>
      <c r="BY271" s="5">
        <v>12.728999999999999</v>
      </c>
      <c r="BZ271" s="5">
        <v>0</v>
      </c>
      <c r="CA271" s="5">
        <v>12.728999999999999</v>
      </c>
      <c r="CB271" s="5">
        <v>0</v>
      </c>
      <c r="CC271" s="5">
        <v>97.9</v>
      </c>
      <c r="CD271" s="5">
        <v>7.95</v>
      </c>
      <c r="CE271" s="5">
        <v>0</v>
      </c>
      <c r="CF271" s="5">
        <v>97.9</v>
      </c>
      <c r="CG271" s="5">
        <v>0</v>
      </c>
      <c r="CH271" s="5">
        <v>1</v>
      </c>
      <c r="CI271" s="5">
        <v>0</v>
      </c>
      <c r="CJ271" s="5">
        <v>0</v>
      </c>
      <c r="CK271" s="5">
        <v>0</v>
      </c>
      <c r="CL271" s="5">
        <v>0</v>
      </c>
      <c r="CM271" s="5">
        <v>0</v>
      </c>
      <c r="CN271" s="5">
        <v>0</v>
      </c>
      <c r="CO271" s="5">
        <v>0</v>
      </c>
      <c r="CP271" s="5">
        <v>0</v>
      </c>
      <c r="CQ271" s="5">
        <v>1.294</v>
      </c>
      <c r="CR271" s="5">
        <v>0</v>
      </c>
      <c r="CS271" s="5">
        <v>5.1580000000000004</v>
      </c>
      <c r="CT271" s="5">
        <v>5.8419999999999996</v>
      </c>
      <c r="CU271" s="5">
        <v>31.326000000000001</v>
      </c>
    </row>
    <row r="272" spans="1:99" x14ac:dyDescent="0.25">
      <c r="A272" s="5" t="s">
        <v>2578</v>
      </c>
      <c r="B272" s="5" t="s">
        <v>1407</v>
      </c>
      <c r="C272" s="5" t="s">
        <v>1407</v>
      </c>
      <c r="D272" s="5" t="s">
        <v>1408</v>
      </c>
      <c r="E272" s="5">
        <v>2023</v>
      </c>
      <c r="F272" s="5">
        <v>0</v>
      </c>
      <c r="G272" s="5">
        <v>4.7519999999999998</v>
      </c>
      <c r="H272" s="5">
        <v>1.286</v>
      </c>
      <c r="I272" s="5">
        <v>0</v>
      </c>
      <c r="J272" s="5">
        <v>4.7519999999999998</v>
      </c>
      <c r="K272" s="5">
        <v>0</v>
      </c>
      <c r="L272" s="5">
        <v>1</v>
      </c>
      <c r="M272" s="5">
        <v>7.8860000000000001</v>
      </c>
      <c r="N272" s="5">
        <v>3.8570000000000002</v>
      </c>
      <c r="O272" s="5">
        <v>0</v>
      </c>
      <c r="P272" s="5">
        <v>7.8860000000000001</v>
      </c>
      <c r="Q272" s="5">
        <v>0</v>
      </c>
      <c r="R272" s="5">
        <v>1</v>
      </c>
      <c r="S272" s="5">
        <v>11.18</v>
      </c>
      <c r="T272" s="5">
        <v>7.7140000000000004</v>
      </c>
      <c r="U272" s="5">
        <v>0</v>
      </c>
      <c r="V272" s="5">
        <v>11.18</v>
      </c>
      <c r="W272" s="5">
        <v>0</v>
      </c>
      <c r="X272" s="5">
        <v>1</v>
      </c>
      <c r="Y272" s="5">
        <v>12.907999999999999</v>
      </c>
      <c r="Z272" s="5">
        <v>1.7450000000000001</v>
      </c>
      <c r="AA272" s="5">
        <v>0</v>
      </c>
      <c r="AB272" s="5">
        <v>12.907999999999999</v>
      </c>
      <c r="AC272" s="5">
        <v>0</v>
      </c>
      <c r="AD272" s="5">
        <v>1</v>
      </c>
      <c r="AE272" s="5">
        <v>14.194000000000001</v>
      </c>
      <c r="AF272" s="5">
        <v>3.319</v>
      </c>
      <c r="AG272" s="5">
        <v>0</v>
      </c>
      <c r="AH272" s="5">
        <v>14.194000000000001</v>
      </c>
      <c r="AI272" s="5">
        <v>0</v>
      </c>
      <c r="AJ272" s="5">
        <v>1</v>
      </c>
      <c r="AK272" s="5">
        <v>21.908000000000001</v>
      </c>
      <c r="AL272" s="5">
        <v>11.667999999999999</v>
      </c>
      <c r="AM272" s="5">
        <v>0</v>
      </c>
      <c r="AN272" s="5">
        <v>21.908000000000001</v>
      </c>
      <c r="AO272" s="5">
        <v>0</v>
      </c>
      <c r="AP272" s="5">
        <v>1</v>
      </c>
      <c r="AQ272" s="5">
        <v>0.76</v>
      </c>
      <c r="AR272" s="5">
        <v>0.129</v>
      </c>
      <c r="AS272" s="5">
        <v>0</v>
      </c>
      <c r="AT272" s="5">
        <v>0.76</v>
      </c>
      <c r="AU272" s="5">
        <v>0</v>
      </c>
      <c r="AV272" s="5">
        <v>1</v>
      </c>
      <c r="AW272" s="5">
        <v>0.81100000000000005</v>
      </c>
      <c r="AX272" s="5">
        <v>0.129</v>
      </c>
      <c r="AY272" s="5">
        <v>0</v>
      </c>
      <c r="AZ272" s="5">
        <v>0.81100000000000005</v>
      </c>
      <c r="BA272" s="5">
        <v>0</v>
      </c>
      <c r="BB272" s="5">
        <v>1</v>
      </c>
      <c r="BC272" s="5">
        <v>0.53500000000000003</v>
      </c>
      <c r="BD272" s="5">
        <v>0.129</v>
      </c>
      <c r="BE272" s="5">
        <v>0</v>
      </c>
      <c r="BF272" s="5">
        <v>0.53500000000000003</v>
      </c>
      <c r="BG272" s="5">
        <v>0</v>
      </c>
      <c r="BH272" s="5">
        <v>1</v>
      </c>
      <c r="BI272" s="5">
        <v>0.57899999999999996</v>
      </c>
      <c r="BJ272" s="5">
        <v>0.129</v>
      </c>
      <c r="BK272" s="5">
        <v>0</v>
      </c>
      <c r="BL272" s="5">
        <v>0.57899999999999996</v>
      </c>
      <c r="BM272" s="5">
        <v>0</v>
      </c>
      <c r="BN272" s="5">
        <v>1</v>
      </c>
      <c r="BO272" s="5">
        <v>0</v>
      </c>
      <c r="BP272" s="5">
        <v>0</v>
      </c>
      <c r="BQ272" s="5">
        <v>0</v>
      </c>
      <c r="BR272" s="5">
        <v>0</v>
      </c>
      <c r="BS272" s="5">
        <v>1</v>
      </c>
      <c r="BT272" s="5">
        <v>0</v>
      </c>
      <c r="BU272" s="5">
        <v>0</v>
      </c>
      <c r="BV272" s="5">
        <v>0</v>
      </c>
      <c r="BW272" s="5">
        <v>0</v>
      </c>
      <c r="BX272" s="5">
        <v>1</v>
      </c>
      <c r="BY272" s="5">
        <v>13.254</v>
      </c>
      <c r="BZ272" s="5">
        <v>0</v>
      </c>
      <c r="CA272" s="5">
        <v>13.254</v>
      </c>
      <c r="CB272" s="5">
        <v>0</v>
      </c>
      <c r="CC272" s="5">
        <v>83.248000000000005</v>
      </c>
      <c r="CD272" s="5">
        <v>7.95</v>
      </c>
      <c r="CE272" s="5">
        <v>0</v>
      </c>
      <c r="CF272" s="5">
        <v>83.248000000000005</v>
      </c>
      <c r="CG272" s="5">
        <v>0</v>
      </c>
      <c r="CH272" s="5">
        <v>1</v>
      </c>
      <c r="CI272" s="5">
        <v>0</v>
      </c>
      <c r="CJ272" s="5">
        <v>0</v>
      </c>
      <c r="CK272" s="5">
        <v>0</v>
      </c>
      <c r="CL272" s="5">
        <v>0</v>
      </c>
      <c r="CM272" s="5">
        <v>0</v>
      </c>
      <c r="CN272" s="5">
        <v>0</v>
      </c>
      <c r="CO272" s="5">
        <v>0</v>
      </c>
      <c r="CP272" s="5">
        <v>0</v>
      </c>
      <c r="CQ272" s="5">
        <v>1.3480000000000001</v>
      </c>
      <c r="CR272" s="5">
        <v>0</v>
      </c>
      <c r="CS272" s="5">
        <v>5.37</v>
      </c>
      <c r="CT272" s="5">
        <v>3.4660000000000002</v>
      </c>
      <c r="CU272" s="5">
        <v>11.622</v>
      </c>
    </row>
    <row r="273" spans="1:99" x14ac:dyDescent="0.25">
      <c r="A273" s="5" t="s">
        <v>2579</v>
      </c>
      <c r="B273" s="5" t="s">
        <v>1407</v>
      </c>
      <c r="C273" s="5" t="s">
        <v>1407</v>
      </c>
      <c r="D273" s="5" t="s">
        <v>1408</v>
      </c>
      <c r="E273" s="5">
        <v>2024</v>
      </c>
      <c r="F273" s="5">
        <v>0</v>
      </c>
      <c r="G273" s="5">
        <v>4.351</v>
      </c>
      <c r="H273" s="5">
        <v>1.3240000000000001</v>
      </c>
      <c r="I273" s="5">
        <v>0</v>
      </c>
      <c r="J273" s="5">
        <v>4.351</v>
      </c>
      <c r="K273" s="5">
        <v>0</v>
      </c>
      <c r="L273" s="5">
        <v>1</v>
      </c>
      <c r="M273" s="5">
        <v>7.1239999999999997</v>
      </c>
      <c r="N273" s="5">
        <v>3.9710000000000001</v>
      </c>
      <c r="O273" s="5">
        <v>0</v>
      </c>
      <c r="P273" s="5">
        <v>7.1239999999999997</v>
      </c>
      <c r="Q273" s="5">
        <v>0</v>
      </c>
      <c r="R273" s="5">
        <v>1</v>
      </c>
      <c r="S273" s="5">
        <v>10.968999999999999</v>
      </c>
      <c r="T273" s="5">
        <v>7.9420000000000002</v>
      </c>
      <c r="U273" s="5">
        <v>0</v>
      </c>
      <c r="V273" s="5">
        <v>10.968999999999999</v>
      </c>
      <c r="W273" s="5">
        <v>0</v>
      </c>
      <c r="X273" s="5">
        <v>1</v>
      </c>
      <c r="Y273" s="5">
        <v>11.492000000000001</v>
      </c>
      <c r="Z273" s="5">
        <v>1.5529999999999999</v>
      </c>
      <c r="AA273" s="5">
        <v>0</v>
      </c>
      <c r="AB273" s="5">
        <v>11.492000000000001</v>
      </c>
      <c r="AC273" s="5">
        <v>0</v>
      </c>
      <c r="AD273" s="5">
        <v>1</v>
      </c>
      <c r="AE273" s="5">
        <v>12.815</v>
      </c>
      <c r="AF273" s="5">
        <v>2.9969999999999999</v>
      </c>
      <c r="AG273" s="5">
        <v>0</v>
      </c>
      <c r="AH273" s="5">
        <v>12.815</v>
      </c>
      <c r="AI273" s="5">
        <v>0</v>
      </c>
      <c r="AJ273" s="5">
        <v>1</v>
      </c>
      <c r="AK273" s="5">
        <v>20.757000000000001</v>
      </c>
      <c r="AL273" s="5">
        <v>11.055</v>
      </c>
      <c r="AM273" s="5">
        <v>0</v>
      </c>
      <c r="AN273" s="5">
        <v>20.757000000000001</v>
      </c>
      <c r="AO273" s="5">
        <v>0</v>
      </c>
      <c r="AP273" s="5">
        <v>1</v>
      </c>
      <c r="AQ273" s="5">
        <v>0.72399999999999998</v>
      </c>
      <c r="AR273" s="5">
        <v>0.13200000000000001</v>
      </c>
      <c r="AS273" s="5">
        <v>0</v>
      </c>
      <c r="AT273" s="5">
        <v>0.72399999999999998</v>
      </c>
      <c r="AU273" s="5">
        <v>0</v>
      </c>
      <c r="AV273" s="5">
        <v>1</v>
      </c>
      <c r="AW273" s="5">
        <v>0.75</v>
      </c>
      <c r="AX273" s="5">
        <v>0.13200000000000001</v>
      </c>
      <c r="AY273" s="5">
        <v>0</v>
      </c>
      <c r="AZ273" s="5">
        <v>0.75</v>
      </c>
      <c r="BA273" s="5">
        <v>0</v>
      </c>
      <c r="BB273" s="5">
        <v>1</v>
      </c>
      <c r="BC273" s="5">
        <v>0.51300000000000001</v>
      </c>
      <c r="BD273" s="5">
        <v>0.13200000000000001</v>
      </c>
      <c r="BE273" s="5">
        <v>0</v>
      </c>
      <c r="BF273" s="5">
        <v>0.51300000000000001</v>
      </c>
      <c r="BG273" s="5">
        <v>0</v>
      </c>
      <c r="BH273" s="5">
        <v>1</v>
      </c>
      <c r="BI273" s="5">
        <v>0.59099999999999997</v>
      </c>
      <c r="BJ273" s="5">
        <v>0.13200000000000001</v>
      </c>
      <c r="BK273" s="5">
        <v>0</v>
      </c>
      <c r="BL273" s="5">
        <v>0.59099999999999997</v>
      </c>
      <c r="BM273" s="5">
        <v>0</v>
      </c>
      <c r="BN273" s="5">
        <v>1</v>
      </c>
      <c r="BO273" s="5">
        <v>0</v>
      </c>
      <c r="BP273" s="5">
        <v>0</v>
      </c>
      <c r="BQ273" s="5">
        <v>0</v>
      </c>
      <c r="BR273" s="5">
        <v>0</v>
      </c>
      <c r="BS273" s="5">
        <v>1</v>
      </c>
      <c r="BT273" s="5">
        <v>0</v>
      </c>
      <c r="BU273" s="5">
        <v>0</v>
      </c>
      <c r="BV273" s="5">
        <v>0</v>
      </c>
      <c r="BW273" s="5">
        <v>0</v>
      </c>
      <c r="BX273" s="5">
        <v>1</v>
      </c>
      <c r="BY273" s="5">
        <v>13.646000000000001</v>
      </c>
      <c r="BZ273" s="5">
        <v>0</v>
      </c>
      <c r="CA273" s="5">
        <v>13.646000000000001</v>
      </c>
      <c r="CB273" s="5">
        <v>0</v>
      </c>
      <c r="CC273" s="5">
        <v>82.587999999999994</v>
      </c>
      <c r="CD273" s="5">
        <v>7.95</v>
      </c>
      <c r="CE273" s="5">
        <v>0</v>
      </c>
      <c r="CF273" s="5">
        <v>82.587999999999994</v>
      </c>
      <c r="CG273" s="5">
        <v>0</v>
      </c>
      <c r="CH273" s="5">
        <v>1</v>
      </c>
      <c r="CI273" s="5">
        <v>0</v>
      </c>
      <c r="CJ273" s="5">
        <v>0</v>
      </c>
      <c r="CK273" s="5">
        <v>0</v>
      </c>
      <c r="CL273" s="5">
        <v>0</v>
      </c>
      <c r="CM273" s="5">
        <v>0</v>
      </c>
      <c r="CN273" s="5">
        <v>0</v>
      </c>
      <c r="CO273" s="5">
        <v>0</v>
      </c>
      <c r="CP273" s="5">
        <v>0</v>
      </c>
      <c r="CQ273" s="5">
        <v>1.387</v>
      </c>
      <c r="CR273" s="5">
        <v>0</v>
      </c>
      <c r="CS273" s="5">
        <v>5.5289999999999999</v>
      </c>
      <c r="CT273" s="5">
        <v>3.0270000000000001</v>
      </c>
      <c r="CU273" s="5">
        <v>10.167999999999999</v>
      </c>
    </row>
    <row r="274" spans="1:99" x14ac:dyDescent="0.25">
      <c r="A274" s="5" t="s">
        <v>2580</v>
      </c>
      <c r="B274" s="5" t="s">
        <v>1401</v>
      </c>
      <c r="C274" s="5" t="s">
        <v>1401</v>
      </c>
      <c r="D274" s="5" t="s">
        <v>1402</v>
      </c>
      <c r="E274" s="5">
        <v>2021</v>
      </c>
      <c r="F274" s="5">
        <v>0.09</v>
      </c>
      <c r="G274" s="5">
        <v>4.7469999999999999</v>
      </c>
      <c r="H274" s="5">
        <v>1.143</v>
      </c>
      <c r="I274" s="5">
        <v>0</v>
      </c>
      <c r="J274" s="5">
        <v>4.7469999999999999</v>
      </c>
      <c r="K274" s="5">
        <v>0</v>
      </c>
      <c r="L274" s="5">
        <v>1</v>
      </c>
      <c r="M274" s="5">
        <v>7.9640000000000004</v>
      </c>
      <c r="N274" s="5">
        <v>3.43</v>
      </c>
      <c r="O274" s="5">
        <v>0</v>
      </c>
      <c r="P274" s="5">
        <v>7.9640000000000004</v>
      </c>
      <c r="Q274" s="5">
        <v>0</v>
      </c>
      <c r="R274" s="5">
        <v>1</v>
      </c>
      <c r="S274" s="5">
        <v>10.464</v>
      </c>
      <c r="T274" s="5">
        <v>6.86</v>
      </c>
      <c r="U274" s="5">
        <v>0</v>
      </c>
      <c r="V274" s="5">
        <v>12.034000000000001</v>
      </c>
      <c r="W274" s="5">
        <v>0.15</v>
      </c>
      <c r="X274" s="5">
        <v>1</v>
      </c>
      <c r="Y274" s="5">
        <v>5.49</v>
      </c>
      <c r="Z274" s="5">
        <v>0.67700000000000005</v>
      </c>
      <c r="AA274" s="5">
        <v>0</v>
      </c>
      <c r="AB274" s="5">
        <v>5.49</v>
      </c>
      <c r="AC274" s="5">
        <v>0</v>
      </c>
      <c r="AD274" s="5">
        <v>1</v>
      </c>
      <c r="AE274" s="5">
        <v>6.633</v>
      </c>
      <c r="AF274" s="5">
        <v>1.446</v>
      </c>
      <c r="AG274" s="5">
        <v>0</v>
      </c>
      <c r="AH274" s="5">
        <v>6.633</v>
      </c>
      <c r="AI274" s="5">
        <v>0</v>
      </c>
      <c r="AJ274" s="5">
        <v>1</v>
      </c>
      <c r="AK274" s="5">
        <v>13.493</v>
      </c>
      <c r="AL274" s="5">
        <v>7.0010000000000003</v>
      </c>
      <c r="AM274" s="5">
        <v>0</v>
      </c>
      <c r="AN274" s="5">
        <v>15.516999999999999</v>
      </c>
      <c r="AO274" s="5">
        <v>0.15</v>
      </c>
      <c r="AP274" s="5">
        <v>1</v>
      </c>
      <c r="AQ274" s="5">
        <v>0.621</v>
      </c>
      <c r="AR274" s="5">
        <v>0.114</v>
      </c>
      <c r="AS274" s="5">
        <v>0.36599999999999999</v>
      </c>
      <c r="AT274" s="5">
        <v>1.1339999999999999</v>
      </c>
      <c r="AU274" s="5">
        <v>0.15</v>
      </c>
      <c r="AV274" s="5">
        <v>1</v>
      </c>
      <c r="AW274" s="5">
        <v>0.59299999999999997</v>
      </c>
      <c r="AX274" s="5">
        <v>0.114</v>
      </c>
      <c r="AY274" s="5">
        <v>0.20100000000000001</v>
      </c>
      <c r="AZ274" s="5">
        <v>0.86599999999999999</v>
      </c>
      <c r="BA274" s="5">
        <v>0.09</v>
      </c>
      <c r="BB274" s="5">
        <v>1</v>
      </c>
      <c r="BC274" s="5">
        <v>0.44</v>
      </c>
      <c r="BD274" s="5">
        <v>0.114</v>
      </c>
      <c r="BE274" s="5">
        <v>0.25800000000000001</v>
      </c>
      <c r="BF274" s="5">
        <v>0.76100000000000001</v>
      </c>
      <c r="BG274" s="5">
        <v>0.09</v>
      </c>
      <c r="BH274" s="5">
        <v>1</v>
      </c>
      <c r="BI274" s="5">
        <v>0.56000000000000005</v>
      </c>
      <c r="BJ274" s="5">
        <v>0.114</v>
      </c>
      <c r="BK274" s="5">
        <v>7.9000000000000001E-2</v>
      </c>
      <c r="BL274" s="5">
        <v>0.69599999999999995</v>
      </c>
      <c r="BM274" s="5">
        <v>0.09</v>
      </c>
      <c r="BN274" s="5">
        <v>1</v>
      </c>
      <c r="BO274" s="5">
        <v>0</v>
      </c>
      <c r="BP274" s="5">
        <v>0</v>
      </c>
      <c r="BQ274" s="5">
        <v>0.16900000000000001</v>
      </c>
      <c r="BR274" s="5">
        <v>0</v>
      </c>
      <c r="BS274" s="5">
        <v>1</v>
      </c>
      <c r="BT274" s="5">
        <v>0</v>
      </c>
      <c r="BU274" s="5">
        <v>0</v>
      </c>
      <c r="BV274" s="5">
        <v>0.16400000000000001</v>
      </c>
      <c r="BW274" s="5">
        <v>0</v>
      </c>
      <c r="BX274" s="5">
        <v>1</v>
      </c>
      <c r="BY274" s="5">
        <v>11.787000000000001</v>
      </c>
      <c r="BZ274" s="5">
        <v>0</v>
      </c>
      <c r="CA274" s="5">
        <v>11.787000000000001</v>
      </c>
      <c r="CB274" s="5">
        <v>0</v>
      </c>
      <c r="CC274" s="5">
        <v>81.694999999999993</v>
      </c>
      <c r="CD274" s="5">
        <v>7.95</v>
      </c>
      <c r="CE274" s="5">
        <v>0</v>
      </c>
      <c r="CF274" s="5">
        <v>93.95</v>
      </c>
      <c r="CG274" s="5">
        <v>0.15</v>
      </c>
      <c r="CH274" s="5">
        <v>1</v>
      </c>
      <c r="CI274" s="5">
        <v>0</v>
      </c>
      <c r="CJ274" s="5">
        <v>0</v>
      </c>
      <c r="CK274" s="5">
        <v>0</v>
      </c>
      <c r="CL274" s="5">
        <v>0</v>
      </c>
      <c r="CM274" s="5">
        <v>0</v>
      </c>
      <c r="CN274" s="5">
        <v>0</v>
      </c>
      <c r="CO274" s="5">
        <v>0</v>
      </c>
      <c r="CP274" s="5">
        <v>0</v>
      </c>
      <c r="CQ274" s="5">
        <v>1.198</v>
      </c>
      <c r="CR274" s="5">
        <v>0</v>
      </c>
      <c r="CS274" s="5">
        <v>4.7759999999999998</v>
      </c>
      <c r="CT274" s="5">
        <v>3.6040000000000001</v>
      </c>
      <c r="CU274" s="5">
        <v>9.4079999999999995</v>
      </c>
    </row>
    <row r="275" spans="1:99" x14ac:dyDescent="0.25">
      <c r="A275" s="5" t="s">
        <v>2581</v>
      </c>
      <c r="B275" s="5" t="s">
        <v>1401</v>
      </c>
      <c r="C275" s="5" t="s">
        <v>1401</v>
      </c>
      <c r="D275" s="5" t="s">
        <v>1402</v>
      </c>
      <c r="E275" s="5">
        <v>2022</v>
      </c>
      <c r="F275" s="5">
        <v>0.09</v>
      </c>
      <c r="G275" s="5">
        <v>8.7880000000000003</v>
      </c>
      <c r="H275" s="5">
        <v>1.2350000000000001</v>
      </c>
      <c r="I275" s="5">
        <v>0</v>
      </c>
      <c r="J275" s="5">
        <v>8.7880000000000003</v>
      </c>
      <c r="K275" s="5">
        <v>0</v>
      </c>
      <c r="L275" s="5">
        <v>1</v>
      </c>
      <c r="M275" s="5">
        <v>9.7829999999999995</v>
      </c>
      <c r="N275" s="5">
        <v>3.7040000000000002</v>
      </c>
      <c r="O275" s="5">
        <v>0</v>
      </c>
      <c r="P275" s="5">
        <v>9.7829999999999995</v>
      </c>
      <c r="Q275" s="5">
        <v>0</v>
      </c>
      <c r="R275" s="5">
        <v>1</v>
      </c>
      <c r="S275" s="5">
        <v>14.962</v>
      </c>
      <c r="T275" s="5">
        <v>7.4080000000000004</v>
      </c>
      <c r="U275" s="5">
        <v>0.16600000000000001</v>
      </c>
      <c r="V275" s="5">
        <v>17.206</v>
      </c>
      <c r="W275" s="5">
        <v>0.15</v>
      </c>
      <c r="X275" s="5">
        <v>1</v>
      </c>
      <c r="Y275" s="5">
        <v>6.3920000000000003</v>
      </c>
      <c r="Z275" s="5">
        <v>0.78900000000000003</v>
      </c>
      <c r="AA275" s="5">
        <v>0</v>
      </c>
      <c r="AB275" s="5">
        <v>6.3920000000000003</v>
      </c>
      <c r="AC275" s="5">
        <v>0</v>
      </c>
      <c r="AD275" s="5">
        <v>1</v>
      </c>
      <c r="AE275" s="5">
        <v>7.6269999999999998</v>
      </c>
      <c r="AF275" s="5">
        <v>1.663</v>
      </c>
      <c r="AG275" s="5">
        <v>0</v>
      </c>
      <c r="AH275" s="5">
        <v>7.6269999999999998</v>
      </c>
      <c r="AI275" s="5">
        <v>0</v>
      </c>
      <c r="AJ275" s="5">
        <v>1</v>
      </c>
      <c r="AK275" s="5">
        <v>15.035</v>
      </c>
      <c r="AL275" s="5">
        <v>7.8010000000000002</v>
      </c>
      <c r="AM275" s="5">
        <v>0.16700000000000001</v>
      </c>
      <c r="AN275" s="5">
        <v>17.29</v>
      </c>
      <c r="AO275" s="5">
        <v>0.15</v>
      </c>
      <c r="AP275" s="5">
        <v>1</v>
      </c>
      <c r="AQ275" s="5">
        <v>0.84699999999999998</v>
      </c>
      <c r="AR275" s="5">
        <v>0.123</v>
      </c>
      <c r="AS275" s="5">
        <v>0.33</v>
      </c>
      <c r="AT275" s="5">
        <v>1.3540000000000001</v>
      </c>
      <c r="AU275" s="5">
        <v>0.15</v>
      </c>
      <c r="AV275" s="5">
        <v>1</v>
      </c>
      <c r="AW275" s="5">
        <v>0.94699999999999995</v>
      </c>
      <c r="AX275" s="5">
        <v>0.123</v>
      </c>
      <c r="AY275" s="5">
        <v>0.17299999999999999</v>
      </c>
      <c r="AZ275" s="5">
        <v>1.2210000000000001</v>
      </c>
      <c r="BA275" s="5">
        <v>0.09</v>
      </c>
      <c r="BB275" s="5">
        <v>1</v>
      </c>
      <c r="BC275" s="5">
        <v>0.58899999999999997</v>
      </c>
      <c r="BD275" s="5">
        <v>0.123</v>
      </c>
      <c r="BE275" s="5">
        <v>0.25900000000000001</v>
      </c>
      <c r="BF275" s="5">
        <v>0.92400000000000004</v>
      </c>
      <c r="BG275" s="5">
        <v>0.09</v>
      </c>
      <c r="BH275" s="5">
        <v>1</v>
      </c>
      <c r="BI275" s="5">
        <v>0.68899999999999995</v>
      </c>
      <c r="BJ275" s="5">
        <v>0.123</v>
      </c>
      <c r="BK275" s="5">
        <v>0.23599999999999999</v>
      </c>
      <c r="BL275" s="5">
        <v>1.008</v>
      </c>
      <c r="BM275" s="5">
        <v>0.09</v>
      </c>
      <c r="BN275" s="5">
        <v>1</v>
      </c>
      <c r="BO275" s="5">
        <v>0</v>
      </c>
      <c r="BP275" s="5">
        <v>0</v>
      </c>
      <c r="BQ275" s="5">
        <v>0.182</v>
      </c>
      <c r="BR275" s="5">
        <v>0</v>
      </c>
      <c r="BS275" s="5">
        <v>1</v>
      </c>
      <c r="BT275" s="5">
        <v>0</v>
      </c>
      <c r="BU275" s="5">
        <v>0</v>
      </c>
      <c r="BV275" s="5">
        <v>0.17699999999999999</v>
      </c>
      <c r="BW275" s="5">
        <v>0</v>
      </c>
      <c r="BX275" s="5">
        <v>1</v>
      </c>
      <c r="BY275" s="5">
        <v>12.728999999999999</v>
      </c>
      <c r="BZ275" s="5">
        <v>0</v>
      </c>
      <c r="CA275" s="5">
        <v>12.728999999999999</v>
      </c>
      <c r="CB275" s="5">
        <v>0</v>
      </c>
      <c r="CC275" s="5">
        <v>102.477</v>
      </c>
      <c r="CD275" s="5">
        <v>7.95</v>
      </c>
      <c r="CE275" s="5">
        <v>1.1379999999999999</v>
      </c>
      <c r="CF275" s="5">
        <v>117.848</v>
      </c>
      <c r="CG275" s="5">
        <v>0.15</v>
      </c>
      <c r="CH275" s="5">
        <v>1</v>
      </c>
      <c r="CI275" s="5">
        <v>0</v>
      </c>
      <c r="CJ275" s="5">
        <v>0</v>
      </c>
      <c r="CK275" s="5">
        <v>0</v>
      </c>
      <c r="CL275" s="5">
        <v>0</v>
      </c>
      <c r="CM275" s="5">
        <v>0</v>
      </c>
      <c r="CN275" s="5">
        <v>0</v>
      </c>
      <c r="CO275" s="5">
        <v>0</v>
      </c>
      <c r="CP275" s="5">
        <v>0</v>
      </c>
      <c r="CQ275" s="5">
        <v>1.294</v>
      </c>
      <c r="CR275" s="5">
        <v>0</v>
      </c>
      <c r="CS275" s="5">
        <v>5.1580000000000004</v>
      </c>
      <c r="CT275" s="5">
        <v>7.5540000000000003</v>
      </c>
      <c r="CU275" s="5">
        <v>16.097000000000001</v>
      </c>
    </row>
    <row r="276" spans="1:99" x14ac:dyDescent="0.25">
      <c r="A276" s="5" t="s">
        <v>2582</v>
      </c>
      <c r="B276" s="5" t="s">
        <v>1401</v>
      </c>
      <c r="C276" s="5" t="s">
        <v>1401</v>
      </c>
      <c r="D276" s="5" t="s">
        <v>1402</v>
      </c>
      <c r="E276" s="5">
        <v>2023</v>
      </c>
      <c r="F276" s="5">
        <v>0.09</v>
      </c>
      <c r="G276" s="5">
        <v>5.77</v>
      </c>
      <c r="H276" s="5">
        <v>1.286</v>
      </c>
      <c r="I276" s="5">
        <v>0</v>
      </c>
      <c r="J276" s="5">
        <v>5.77</v>
      </c>
      <c r="K276" s="5">
        <v>0</v>
      </c>
      <c r="L276" s="5">
        <v>1</v>
      </c>
      <c r="M276" s="5">
        <v>7.8860000000000001</v>
      </c>
      <c r="N276" s="5">
        <v>3.8570000000000002</v>
      </c>
      <c r="O276" s="5">
        <v>0</v>
      </c>
      <c r="P276" s="5">
        <v>7.8860000000000001</v>
      </c>
      <c r="Q276" s="5">
        <v>0</v>
      </c>
      <c r="R276" s="5">
        <v>1</v>
      </c>
      <c r="S276" s="5">
        <v>12.198</v>
      </c>
      <c r="T276" s="5">
        <v>7.7140000000000004</v>
      </c>
      <c r="U276" s="5">
        <v>0.20300000000000001</v>
      </c>
      <c r="V276" s="5">
        <v>14.028</v>
      </c>
      <c r="W276" s="5">
        <v>0.15</v>
      </c>
      <c r="X276" s="5">
        <v>1</v>
      </c>
      <c r="Y276" s="5">
        <v>6.6559999999999997</v>
      </c>
      <c r="Z276" s="5">
        <v>0.82099999999999995</v>
      </c>
      <c r="AA276" s="5">
        <v>0</v>
      </c>
      <c r="AB276" s="5">
        <v>6.6559999999999997</v>
      </c>
      <c r="AC276" s="5">
        <v>0</v>
      </c>
      <c r="AD276" s="5">
        <v>1</v>
      </c>
      <c r="AE276" s="5">
        <v>7.9420000000000002</v>
      </c>
      <c r="AF276" s="5">
        <v>1.7310000000000001</v>
      </c>
      <c r="AG276" s="5">
        <v>0</v>
      </c>
      <c r="AH276" s="5">
        <v>7.9420000000000002</v>
      </c>
      <c r="AI276" s="5">
        <v>0</v>
      </c>
      <c r="AJ276" s="5">
        <v>1</v>
      </c>
      <c r="AK276" s="5">
        <v>15.656000000000001</v>
      </c>
      <c r="AL276" s="5">
        <v>8.1229999999999993</v>
      </c>
      <c r="AM276" s="5">
        <v>0.26</v>
      </c>
      <c r="AN276" s="5">
        <v>18.004000000000001</v>
      </c>
      <c r="AO276" s="5">
        <v>0.15</v>
      </c>
      <c r="AP276" s="5">
        <v>1</v>
      </c>
      <c r="AQ276" s="5">
        <v>0.749</v>
      </c>
      <c r="AR276" s="5">
        <v>0.129</v>
      </c>
      <c r="AS276" s="5">
        <v>0.34599999999999997</v>
      </c>
      <c r="AT276" s="5">
        <v>1.2589999999999999</v>
      </c>
      <c r="AU276" s="5">
        <v>0.15</v>
      </c>
      <c r="AV276" s="5">
        <v>1</v>
      </c>
      <c r="AW276" s="5">
        <v>0.78300000000000003</v>
      </c>
      <c r="AX276" s="5">
        <v>0.129</v>
      </c>
      <c r="AY276" s="5">
        <v>0.215</v>
      </c>
      <c r="AZ276" s="5">
        <v>1.0880000000000001</v>
      </c>
      <c r="BA276" s="5">
        <v>0.09</v>
      </c>
      <c r="BB276" s="5">
        <v>1</v>
      </c>
      <c r="BC276" s="5">
        <v>0.52700000000000002</v>
      </c>
      <c r="BD276" s="5">
        <v>0.129</v>
      </c>
      <c r="BE276" s="5">
        <v>0.21199999999999999</v>
      </c>
      <c r="BF276" s="5">
        <v>0.80600000000000005</v>
      </c>
      <c r="BG276" s="5">
        <v>0.09</v>
      </c>
      <c r="BH276" s="5">
        <v>1</v>
      </c>
      <c r="BI276" s="5">
        <v>0.64</v>
      </c>
      <c r="BJ276" s="5">
        <v>0.129</v>
      </c>
      <c r="BK276" s="5">
        <v>0.20100000000000001</v>
      </c>
      <c r="BL276" s="5">
        <v>0.91600000000000004</v>
      </c>
      <c r="BM276" s="5">
        <v>0.09</v>
      </c>
      <c r="BN276" s="5">
        <v>1</v>
      </c>
      <c r="BO276" s="5">
        <v>0</v>
      </c>
      <c r="BP276" s="5">
        <v>0</v>
      </c>
      <c r="BQ276" s="5">
        <v>0.19</v>
      </c>
      <c r="BR276" s="5">
        <v>0</v>
      </c>
      <c r="BS276" s="5">
        <v>1</v>
      </c>
      <c r="BT276" s="5">
        <v>0</v>
      </c>
      <c r="BU276" s="5">
        <v>0</v>
      </c>
      <c r="BV276" s="5">
        <v>0.185</v>
      </c>
      <c r="BW276" s="5">
        <v>0</v>
      </c>
      <c r="BX276" s="5">
        <v>1</v>
      </c>
      <c r="BY276" s="5">
        <v>13.254</v>
      </c>
      <c r="BZ276" s="5">
        <v>0</v>
      </c>
      <c r="CA276" s="5">
        <v>13.254</v>
      </c>
      <c r="CB276" s="5">
        <v>0</v>
      </c>
      <c r="CC276" s="5">
        <v>87.078999999999994</v>
      </c>
      <c r="CD276" s="5">
        <v>7.95</v>
      </c>
      <c r="CE276" s="5">
        <v>1.446</v>
      </c>
      <c r="CF276" s="5">
        <v>100.14100000000001</v>
      </c>
      <c r="CG276" s="5">
        <v>0.15</v>
      </c>
      <c r="CH276" s="5">
        <v>1</v>
      </c>
      <c r="CI276" s="5">
        <v>0</v>
      </c>
      <c r="CJ276" s="5">
        <v>0</v>
      </c>
      <c r="CK276" s="5">
        <v>0</v>
      </c>
      <c r="CL276" s="5">
        <v>0</v>
      </c>
      <c r="CM276" s="5">
        <v>0</v>
      </c>
      <c r="CN276" s="5">
        <v>0</v>
      </c>
      <c r="CO276" s="5">
        <v>0</v>
      </c>
      <c r="CP276" s="5">
        <v>0</v>
      </c>
      <c r="CQ276" s="5">
        <v>1.3480000000000001</v>
      </c>
      <c r="CR276" s="5">
        <v>0</v>
      </c>
      <c r="CS276" s="5">
        <v>5.37</v>
      </c>
      <c r="CT276" s="5">
        <v>4.484</v>
      </c>
      <c r="CU276" s="5">
        <v>12.529</v>
      </c>
    </row>
    <row r="277" spans="1:99" x14ac:dyDescent="0.25">
      <c r="A277" s="5" t="s">
        <v>2583</v>
      </c>
      <c r="B277" s="5" t="s">
        <v>1401</v>
      </c>
      <c r="C277" s="5" t="s">
        <v>1401</v>
      </c>
      <c r="D277" s="5" t="s">
        <v>1402</v>
      </c>
      <c r="E277" s="5">
        <v>2024</v>
      </c>
      <c r="F277" s="5">
        <v>0.09</v>
      </c>
      <c r="G277" s="5">
        <v>4.8330000000000002</v>
      </c>
      <c r="H277" s="5">
        <v>1.3240000000000001</v>
      </c>
      <c r="I277" s="5">
        <v>0</v>
      </c>
      <c r="J277" s="5">
        <v>4.8330000000000002</v>
      </c>
      <c r="K277" s="5">
        <v>0</v>
      </c>
      <c r="L277" s="5">
        <v>1</v>
      </c>
      <c r="M277" s="5">
        <v>7.1239999999999997</v>
      </c>
      <c r="N277" s="5">
        <v>3.9710000000000001</v>
      </c>
      <c r="O277" s="5">
        <v>0</v>
      </c>
      <c r="P277" s="5">
        <v>7.1239999999999997</v>
      </c>
      <c r="Q277" s="5">
        <v>0</v>
      </c>
      <c r="R277" s="5">
        <v>1</v>
      </c>
      <c r="S277" s="5">
        <v>11.451000000000001</v>
      </c>
      <c r="T277" s="5">
        <v>7.9420000000000002</v>
      </c>
      <c r="U277" s="5">
        <v>0.23400000000000001</v>
      </c>
      <c r="V277" s="5">
        <v>13.167999999999999</v>
      </c>
      <c r="W277" s="5">
        <v>0.15</v>
      </c>
      <c r="X277" s="5">
        <v>1</v>
      </c>
      <c r="Y277" s="5">
        <v>6.8529999999999998</v>
      </c>
      <c r="Z277" s="5">
        <v>0.84599999999999997</v>
      </c>
      <c r="AA277" s="5">
        <v>0</v>
      </c>
      <c r="AB277" s="5">
        <v>6.8529999999999998</v>
      </c>
      <c r="AC277" s="5">
        <v>0</v>
      </c>
      <c r="AD277" s="5">
        <v>1</v>
      </c>
      <c r="AE277" s="5">
        <v>8.1760000000000002</v>
      </c>
      <c r="AF277" s="5">
        <v>1.782</v>
      </c>
      <c r="AG277" s="5">
        <v>0</v>
      </c>
      <c r="AH277" s="5">
        <v>8.1760000000000002</v>
      </c>
      <c r="AI277" s="5">
        <v>0</v>
      </c>
      <c r="AJ277" s="5">
        <v>1</v>
      </c>
      <c r="AK277" s="5">
        <v>16.117999999999999</v>
      </c>
      <c r="AL277" s="5">
        <v>8.3629999999999995</v>
      </c>
      <c r="AM277" s="5">
        <v>0.32900000000000001</v>
      </c>
      <c r="AN277" s="5">
        <v>18.535</v>
      </c>
      <c r="AO277" s="5">
        <v>0.15</v>
      </c>
      <c r="AP277" s="5">
        <v>1</v>
      </c>
      <c r="AQ277" s="5">
        <v>0.72</v>
      </c>
      <c r="AR277" s="5">
        <v>0.13200000000000001</v>
      </c>
      <c r="AS277" s="5">
        <v>0.38</v>
      </c>
      <c r="AT277" s="5">
        <v>1.264</v>
      </c>
      <c r="AU277" s="5">
        <v>0.15</v>
      </c>
      <c r="AV277" s="5">
        <v>1</v>
      </c>
      <c r="AW277" s="5">
        <v>0.73399999999999999</v>
      </c>
      <c r="AX277" s="5">
        <v>0.13200000000000001</v>
      </c>
      <c r="AY277" s="5">
        <v>0.16300000000000001</v>
      </c>
      <c r="AZ277" s="5">
        <v>1.0309999999999999</v>
      </c>
      <c r="BA277" s="5">
        <v>0.15</v>
      </c>
      <c r="BB277" s="5">
        <v>1</v>
      </c>
      <c r="BC277" s="5">
        <v>0.51</v>
      </c>
      <c r="BD277" s="5">
        <v>0.13200000000000001</v>
      </c>
      <c r="BE277" s="5">
        <v>0.23400000000000001</v>
      </c>
      <c r="BF277" s="5">
        <v>0.85599999999999998</v>
      </c>
      <c r="BG277" s="5">
        <v>0.15</v>
      </c>
      <c r="BH277" s="5">
        <v>1</v>
      </c>
      <c r="BI277" s="5">
        <v>0.65200000000000002</v>
      </c>
      <c r="BJ277" s="5">
        <v>0.13200000000000001</v>
      </c>
      <c r="BK277" s="5">
        <v>8.5000000000000006E-2</v>
      </c>
      <c r="BL277" s="5">
        <v>0.84699999999999998</v>
      </c>
      <c r="BM277" s="5">
        <v>0.15</v>
      </c>
      <c r="BN277" s="5">
        <v>1</v>
      </c>
      <c r="BO277" s="5">
        <v>0</v>
      </c>
      <c r="BP277" s="5">
        <v>0</v>
      </c>
      <c r="BQ277" s="5">
        <v>0.19500000000000001</v>
      </c>
      <c r="BR277" s="5">
        <v>0</v>
      </c>
      <c r="BS277" s="5">
        <v>1</v>
      </c>
      <c r="BT277" s="5">
        <v>0</v>
      </c>
      <c r="BU277" s="5">
        <v>0</v>
      </c>
      <c r="BV277" s="5">
        <v>0.19</v>
      </c>
      <c r="BW277" s="5">
        <v>0</v>
      </c>
      <c r="BX277" s="5">
        <v>1</v>
      </c>
      <c r="BY277" s="5">
        <v>13.646000000000001</v>
      </c>
      <c r="BZ277" s="5">
        <v>0</v>
      </c>
      <c r="CA277" s="5">
        <v>13.646000000000001</v>
      </c>
      <c r="CB277" s="5">
        <v>0</v>
      </c>
      <c r="CC277" s="5">
        <v>86.385000000000005</v>
      </c>
      <c r="CD277" s="5">
        <v>7.95</v>
      </c>
      <c r="CE277" s="5">
        <v>1.7649999999999999</v>
      </c>
      <c r="CF277" s="5">
        <v>99.343000000000004</v>
      </c>
      <c r="CG277" s="5">
        <v>0.15</v>
      </c>
      <c r="CH277" s="5">
        <v>1</v>
      </c>
      <c r="CI277" s="5">
        <v>0</v>
      </c>
      <c r="CJ277" s="5">
        <v>0</v>
      </c>
      <c r="CK277" s="5">
        <v>0</v>
      </c>
      <c r="CL277" s="5">
        <v>0</v>
      </c>
      <c r="CM277" s="5">
        <v>0</v>
      </c>
      <c r="CN277" s="5">
        <v>0</v>
      </c>
      <c r="CO277" s="5">
        <v>0</v>
      </c>
      <c r="CP277" s="5">
        <v>0</v>
      </c>
      <c r="CQ277" s="5">
        <v>1.387</v>
      </c>
      <c r="CR277" s="5">
        <v>0</v>
      </c>
      <c r="CS277" s="5">
        <v>5.5289999999999999</v>
      </c>
      <c r="CT277" s="5">
        <v>3.5089999999999999</v>
      </c>
      <c r="CU277" s="5">
        <v>10.896000000000001</v>
      </c>
    </row>
    <row r="278" spans="1:99" x14ac:dyDescent="0.25">
      <c r="A278" s="5" t="s">
        <v>2584</v>
      </c>
      <c r="B278" s="5" t="s">
        <v>1398</v>
      </c>
      <c r="C278" s="5" t="s">
        <v>1398</v>
      </c>
      <c r="D278" s="5" t="s">
        <v>1399</v>
      </c>
      <c r="E278" s="5">
        <v>2021</v>
      </c>
      <c r="F278" s="5">
        <v>0.24</v>
      </c>
      <c r="G278" s="5">
        <v>4.7779999999999996</v>
      </c>
      <c r="H278" s="5">
        <v>1.0449999999999999</v>
      </c>
      <c r="I278" s="5">
        <v>1.6719999999999999</v>
      </c>
      <c r="J278" s="5">
        <v>6.45</v>
      </c>
      <c r="K278" s="5">
        <v>0</v>
      </c>
      <c r="L278" s="5">
        <v>1</v>
      </c>
      <c r="M278" s="5">
        <v>10.182</v>
      </c>
      <c r="N278" s="5">
        <v>4.6150000000000002</v>
      </c>
      <c r="O278" s="5">
        <v>5.492</v>
      </c>
      <c r="P278" s="5">
        <v>15.673</v>
      </c>
      <c r="Q278" s="5">
        <v>0</v>
      </c>
      <c r="R278" s="5">
        <v>1</v>
      </c>
      <c r="S278" s="5">
        <v>8.5960000000000001</v>
      </c>
      <c r="T278" s="5">
        <v>5.2880000000000003</v>
      </c>
      <c r="U278" s="5">
        <v>6.4610000000000003</v>
      </c>
      <c r="V278" s="5">
        <v>18.670000000000002</v>
      </c>
      <c r="W278" s="5">
        <v>0.24</v>
      </c>
      <c r="X278" s="5">
        <v>1</v>
      </c>
      <c r="Y278" s="5">
        <v>24.613</v>
      </c>
      <c r="Z278" s="5">
        <v>2.7189999999999999</v>
      </c>
      <c r="AA278" s="5">
        <v>2.766</v>
      </c>
      <c r="AB278" s="5">
        <v>27.379000000000001</v>
      </c>
      <c r="AC278" s="5">
        <v>0</v>
      </c>
      <c r="AD278" s="5">
        <v>1</v>
      </c>
      <c r="AE278" s="5">
        <v>24.568999999999999</v>
      </c>
      <c r="AF278" s="5">
        <v>4.835</v>
      </c>
      <c r="AG278" s="5">
        <v>2.81</v>
      </c>
      <c r="AH278" s="5">
        <v>27.379000000000001</v>
      </c>
      <c r="AI278" s="5">
        <v>0</v>
      </c>
      <c r="AJ278" s="5">
        <v>1</v>
      </c>
      <c r="AK278" s="5">
        <v>27.797999999999998</v>
      </c>
      <c r="AL278" s="5">
        <v>13.644</v>
      </c>
      <c r="AM278" s="5">
        <v>6.7279999999999998</v>
      </c>
      <c r="AN278" s="5">
        <v>42.813000000000002</v>
      </c>
      <c r="AO278" s="5">
        <v>0.24</v>
      </c>
      <c r="AP278" s="5">
        <v>1</v>
      </c>
      <c r="AQ278" s="5">
        <v>0.61899999999999999</v>
      </c>
      <c r="AR278" s="5">
        <v>0.114</v>
      </c>
      <c r="AS278" s="5">
        <v>0.97699999999999998</v>
      </c>
      <c r="AT278" s="5">
        <v>1.9790000000000001</v>
      </c>
      <c r="AU278" s="5">
        <v>0.24</v>
      </c>
      <c r="AV278" s="5">
        <v>1</v>
      </c>
      <c r="AW278" s="5">
        <v>0.59899999999999998</v>
      </c>
      <c r="AX278" s="5">
        <v>0.114</v>
      </c>
      <c r="AY278" s="5">
        <v>0.84599999999999997</v>
      </c>
      <c r="AZ278" s="5">
        <v>1.792</v>
      </c>
      <c r="BA278" s="5">
        <v>0.24</v>
      </c>
      <c r="BB278" s="5">
        <v>1</v>
      </c>
      <c r="BC278" s="5">
        <v>0.439</v>
      </c>
      <c r="BD278" s="5">
        <v>0.114</v>
      </c>
      <c r="BE278" s="5">
        <v>1.02</v>
      </c>
      <c r="BF278" s="5">
        <v>1.81</v>
      </c>
      <c r="BG278" s="5">
        <v>0.24</v>
      </c>
      <c r="BH278" s="5">
        <v>1</v>
      </c>
      <c r="BI278" s="5">
        <v>0.505</v>
      </c>
      <c r="BJ278" s="5">
        <v>0.114</v>
      </c>
      <c r="BK278" s="5">
        <v>0.45500000000000002</v>
      </c>
      <c r="BL278" s="5">
        <v>1.1910000000000001</v>
      </c>
      <c r="BM278" s="5">
        <v>0.24</v>
      </c>
      <c r="BN278" s="5">
        <v>1</v>
      </c>
      <c r="BO278" s="5">
        <v>0</v>
      </c>
      <c r="BP278" s="5">
        <v>1E-3</v>
      </c>
      <c r="BQ278" s="5">
        <v>7.4999999999999997E-2</v>
      </c>
      <c r="BR278" s="5">
        <v>0</v>
      </c>
      <c r="BS278" s="5">
        <v>1</v>
      </c>
      <c r="BT278" s="5">
        <v>0</v>
      </c>
      <c r="BU278" s="5">
        <v>2.7E-2</v>
      </c>
      <c r="BV278" s="5">
        <v>0.21299999999999999</v>
      </c>
      <c r="BW278" s="5">
        <v>0.24</v>
      </c>
      <c r="BX278" s="5">
        <v>0.83299999999999996</v>
      </c>
      <c r="BY278" s="5">
        <v>11.787000000000001</v>
      </c>
      <c r="BZ278" s="5">
        <v>0</v>
      </c>
      <c r="CA278" s="5">
        <v>11.787000000000001</v>
      </c>
      <c r="CB278" s="5">
        <v>0</v>
      </c>
      <c r="CC278" s="5">
        <v>78.125</v>
      </c>
      <c r="CD278" s="5">
        <v>7.95</v>
      </c>
      <c r="CE278" s="5">
        <v>86.602000000000004</v>
      </c>
      <c r="CF278" s="5">
        <v>204.261</v>
      </c>
      <c r="CG278" s="5">
        <v>0.24</v>
      </c>
      <c r="CH278" s="5">
        <v>1</v>
      </c>
      <c r="CI278" s="5">
        <v>0</v>
      </c>
      <c r="CJ278" s="5">
        <v>0</v>
      </c>
      <c r="CK278" s="5">
        <v>0</v>
      </c>
      <c r="CL278" s="5">
        <v>0</v>
      </c>
      <c r="CM278" s="5">
        <v>0</v>
      </c>
      <c r="CN278" s="5">
        <v>0</v>
      </c>
      <c r="CO278" s="5">
        <v>0</v>
      </c>
      <c r="CP278" s="5">
        <v>0</v>
      </c>
      <c r="CQ278" s="5">
        <v>1.198</v>
      </c>
      <c r="CR278" s="5">
        <v>0</v>
      </c>
      <c r="CS278" s="5">
        <v>4.7759999999999998</v>
      </c>
      <c r="CT278" s="5">
        <v>5.0919999999999996</v>
      </c>
      <c r="CU278" s="5">
        <v>15.162000000000001</v>
      </c>
    </row>
    <row r="279" spans="1:99" x14ac:dyDescent="0.25">
      <c r="A279" s="5" t="s">
        <v>2585</v>
      </c>
      <c r="B279" s="5" t="s">
        <v>1398</v>
      </c>
      <c r="C279" s="5" t="s">
        <v>1398</v>
      </c>
      <c r="D279" s="5" t="s">
        <v>1399</v>
      </c>
      <c r="E279" s="5">
        <v>2022</v>
      </c>
      <c r="F279" s="5">
        <v>0.24</v>
      </c>
      <c r="G279" s="5">
        <v>9.7159999999999993</v>
      </c>
      <c r="H279" s="5">
        <v>1.5089999999999999</v>
      </c>
      <c r="I279" s="5">
        <v>8.4920000000000009</v>
      </c>
      <c r="J279" s="5">
        <v>18.207999999999998</v>
      </c>
      <c r="K279" s="5">
        <v>0</v>
      </c>
      <c r="L279" s="5">
        <v>1</v>
      </c>
      <c r="M279" s="5">
        <v>19.09</v>
      </c>
      <c r="N279" s="5">
        <v>7.883</v>
      </c>
      <c r="O279" s="5">
        <v>9.5559999999999992</v>
      </c>
      <c r="P279" s="5">
        <v>28.646000000000001</v>
      </c>
      <c r="Q279" s="5">
        <v>0</v>
      </c>
      <c r="R279" s="5">
        <v>1</v>
      </c>
      <c r="S279" s="5">
        <v>18.457000000000001</v>
      </c>
      <c r="T279" s="5">
        <v>7.1180000000000003</v>
      </c>
      <c r="U279" s="5">
        <v>8.2379999999999995</v>
      </c>
      <c r="V279" s="5">
        <v>32.524999999999999</v>
      </c>
      <c r="W279" s="5">
        <v>0.24</v>
      </c>
      <c r="X279" s="5">
        <v>1</v>
      </c>
      <c r="Y279" s="5">
        <v>40.868000000000002</v>
      </c>
      <c r="Z279" s="5">
        <v>4.2869999999999999</v>
      </c>
      <c r="AA279" s="5">
        <v>10.547000000000001</v>
      </c>
      <c r="AB279" s="5">
        <v>51.414999999999999</v>
      </c>
      <c r="AC279" s="5">
        <v>0</v>
      </c>
      <c r="AD279" s="5">
        <v>1</v>
      </c>
      <c r="AE279" s="5">
        <v>40.915999999999997</v>
      </c>
      <c r="AF279" s="5">
        <v>7.585</v>
      </c>
      <c r="AG279" s="5">
        <v>10.499000000000001</v>
      </c>
      <c r="AH279" s="5">
        <v>51.414999999999999</v>
      </c>
      <c r="AI279" s="5">
        <v>0</v>
      </c>
      <c r="AJ279" s="5">
        <v>1</v>
      </c>
      <c r="AK279" s="5">
        <v>44.692999999999998</v>
      </c>
      <c r="AL279" s="5">
        <v>21.343</v>
      </c>
      <c r="AM279" s="5">
        <v>8.2070000000000007</v>
      </c>
      <c r="AN279" s="5">
        <v>64.450999999999993</v>
      </c>
      <c r="AO279" s="5">
        <v>0.24</v>
      </c>
      <c r="AP279" s="5">
        <v>1</v>
      </c>
      <c r="AQ279" s="5">
        <v>0.86099999999999999</v>
      </c>
      <c r="AR279" s="5">
        <v>0.123</v>
      </c>
      <c r="AS279" s="5">
        <v>0.93</v>
      </c>
      <c r="AT279" s="5">
        <v>2.2200000000000002</v>
      </c>
      <c r="AU279" s="5">
        <v>0.24</v>
      </c>
      <c r="AV279" s="5">
        <v>1</v>
      </c>
      <c r="AW279" s="5">
        <v>0.98599999999999999</v>
      </c>
      <c r="AX279" s="5">
        <v>0.123</v>
      </c>
      <c r="AY279" s="5">
        <v>0.81599999999999995</v>
      </c>
      <c r="AZ279" s="5">
        <v>2.234</v>
      </c>
      <c r="BA279" s="5">
        <v>0.24</v>
      </c>
      <c r="BB279" s="5">
        <v>1</v>
      </c>
      <c r="BC279" s="5">
        <v>0.59799999999999998</v>
      </c>
      <c r="BD279" s="5">
        <v>0.123</v>
      </c>
      <c r="BE279" s="5">
        <v>1.1319999999999999</v>
      </c>
      <c r="BF279" s="5">
        <v>2.1440000000000001</v>
      </c>
      <c r="BG279" s="5">
        <v>0.24</v>
      </c>
      <c r="BH279" s="5">
        <v>1</v>
      </c>
      <c r="BI279" s="5">
        <v>0.61199999999999999</v>
      </c>
      <c r="BJ279" s="5">
        <v>0.123</v>
      </c>
      <c r="BK279" s="5">
        <v>0.81100000000000005</v>
      </c>
      <c r="BL279" s="5">
        <v>1.7649999999999999</v>
      </c>
      <c r="BM279" s="5">
        <v>0.24</v>
      </c>
      <c r="BN279" s="5">
        <v>1</v>
      </c>
      <c r="BO279" s="5">
        <v>0</v>
      </c>
      <c r="BP279" s="5">
        <v>1E-3</v>
      </c>
      <c r="BQ279" s="5">
        <v>0.115</v>
      </c>
      <c r="BR279" s="5">
        <v>0</v>
      </c>
      <c r="BS279" s="5">
        <v>1</v>
      </c>
      <c r="BT279" s="5">
        <v>0</v>
      </c>
      <c r="BU279" s="5">
        <v>2.4E-2</v>
      </c>
      <c r="BV279" s="5">
        <v>0.23200000000000001</v>
      </c>
      <c r="BW279" s="5">
        <v>0.24</v>
      </c>
      <c r="BX279" s="5">
        <v>0.83299999999999996</v>
      </c>
      <c r="BY279" s="5">
        <v>12.728999999999999</v>
      </c>
      <c r="BZ279" s="5">
        <v>0</v>
      </c>
      <c r="CA279" s="5">
        <v>12.728999999999999</v>
      </c>
      <c r="CB279" s="5">
        <v>0</v>
      </c>
      <c r="CC279" s="5">
        <v>97.9</v>
      </c>
      <c r="CD279" s="5">
        <v>7.95</v>
      </c>
      <c r="CE279" s="5">
        <v>164.453</v>
      </c>
      <c r="CF279" s="5">
        <v>325.31799999999998</v>
      </c>
      <c r="CG279" s="5">
        <v>0.24</v>
      </c>
      <c r="CH279" s="5">
        <v>1</v>
      </c>
      <c r="CI279" s="5">
        <v>0</v>
      </c>
      <c r="CJ279" s="5">
        <v>0</v>
      </c>
      <c r="CK279" s="5">
        <v>0</v>
      </c>
      <c r="CL279" s="5">
        <v>0</v>
      </c>
      <c r="CM279" s="5">
        <v>0</v>
      </c>
      <c r="CN279" s="5">
        <v>0</v>
      </c>
      <c r="CO279" s="5">
        <v>0</v>
      </c>
      <c r="CP279" s="5">
        <v>0</v>
      </c>
      <c r="CQ279" s="5">
        <v>1.294</v>
      </c>
      <c r="CR279" s="5">
        <v>0</v>
      </c>
      <c r="CS279" s="5">
        <v>5.1580000000000004</v>
      </c>
      <c r="CT279" s="5">
        <v>12.195</v>
      </c>
      <c r="CU279" s="5">
        <v>31.326000000000001</v>
      </c>
    </row>
    <row r="280" spans="1:99" x14ac:dyDescent="0.25">
      <c r="A280" s="5" t="s">
        <v>2586</v>
      </c>
      <c r="B280" s="5" t="s">
        <v>1398</v>
      </c>
      <c r="C280" s="5" t="s">
        <v>1398</v>
      </c>
      <c r="D280" s="5" t="s">
        <v>1399</v>
      </c>
      <c r="E280" s="5">
        <v>2023</v>
      </c>
      <c r="F280" s="5">
        <v>0.24</v>
      </c>
      <c r="G280" s="5">
        <v>9.4740000000000002</v>
      </c>
      <c r="H280" s="5">
        <v>2.1579999999999999</v>
      </c>
      <c r="I280" s="5">
        <v>9.8420000000000005</v>
      </c>
      <c r="J280" s="5">
        <v>19.317</v>
      </c>
      <c r="K280" s="5">
        <v>0</v>
      </c>
      <c r="L280" s="5">
        <v>1</v>
      </c>
      <c r="M280" s="5">
        <v>27.274000000000001</v>
      </c>
      <c r="N280" s="5">
        <v>13.526999999999999</v>
      </c>
      <c r="O280" s="5">
        <v>10.943</v>
      </c>
      <c r="P280" s="5">
        <v>38.216999999999999</v>
      </c>
      <c r="Q280" s="5">
        <v>0</v>
      </c>
      <c r="R280" s="5">
        <v>1</v>
      </c>
      <c r="S280" s="5">
        <v>11.808999999999999</v>
      </c>
      <c r="T280" s="5">
        <v>6.8979999999999997</v>
      </c>
      <c r="U280" s="5">
        <v>8.4730000000000008</v>
      </c>
      <c r="V280" s="5">
        <v>24.498999999999999</v>
      </c>
      <c r="W280" s="5">
        <v>0.24</v>
      </c>
      <c r="X280" s="5">
        <v>1</v>
      </c>
      <c r="Y280" s="5">
        <v>21.216000000000001</v>
      </c>
      <c r="Z280" s="5">
        <v>2.3759999999999999</v>
      </c>
      <c r="AA280" s="5">
        <v>16.524999999999999</v>
      </c>
      <c r="AB280" s="5">
        <v>37.74</v>
      </c>
      <c r="AC280" s="5">
        <v>0</v>
      </c>
      <c r="AD280" s="5">
        <v>1</v>
      </c>
      <c r="AE280" s="5">
        <v>21.314</v>
      </c>
      <c r="AF280" s="5">
        <v>4.2450000000000001</v>
      </c>
      <c r="AG280" s="5">
        <v>16.425999999999998</v>
      </c>
      <c r="AH280" s="5">
        <v>37.74</v>
      </c>
      <c r="AI280" s="5">
        <v>0</v>
      </c>
      <c r="AJ280" s="5">
        <v>1</v>
      </c>
      <c r="AK280" s="5">
        <v>25.398</v>
      </c>
      <c r="AL280" s="5">
        <v>12.581</v>
      </c>
      <c r="AM280" s="5">
        <v>8.1020000000000003</v>
      </c>
      <c r="AN280" s="5">
        <v>40.463999999999999</v>
      </c>
      <c r="AO280" s="5">
        <v>0.24</v>
      </c>
      <c r="AP280" s="5">
        <v>1</v>
      </c>
      <c r="AQ280" s="5">
        <v>0.76</v>
      </c>
      <c r="AR280" s="5">
        <v>0.129</v>
      </c>
      <c r="AS280" s="5">
        <v>0.92200000000000004</v>
      </c>
      <c r="AT280" s="5">
        <v>2.0859999999999999</v>
      </c>
      <c r="AU280" s="5">
        <v>0.24</v>
      </c>
      <c r="AV280" s="5">
        <v>1</v>
      </c>
      <c r="AW280" s="5">
        <v>0.81100000000000005</v>
      </c>
      <c r="AX280" s="5">
        <v>0.129</v>
      </c>
      <c r="AY280" s="5">
        <v>0.878</v>
      </c>
      <c r="AZ280" s="5">
        <v>2.0950000000000002</v>
      </c>
      <c r="BA280" s="5">
        <v>0.24</v>
      </c>
      <c r="BB280" s="5">
        <v>1</v>
      </c>
      <c r="BC280" s="5">
        <v>0.53500000000000003</v>
      </c>
      <c r="BD280" s="5">
        <v>0.129</v>
      </c>
      <c r="BE280" s="5">
        <v>1.2769999999999999</v>
      </c>
      <c r="BF280" s="5">
        <v>2.2469999999999999</v>
      </c>
      <c r="BG280" s="5">
        <v>0.24</v>
      </c>
      <c r="BH280" s="5">
        <v>1</v>
      </c>
      <c r="BI280" s="5">
        <v>0.57899999999999996</v>
      </c>
      <c r="BJ280" s="5">
        <v>0.129</v>
      </c>
      <c r="BK280" s="5">
        <v>0.67600000000000005</v>
      </c>
      <c r="BL280" s="5">
        <v>1.5569999999999999</v>
      </c>
      <c r="BM280" s="5">
        <v>0.24</v>
      </c>
      <c r="BN280" s="5">
        <v>1</v>
      </c>
      <c r="BO280" s="5">
        <v>0</v>
      </c>
      <c r="BP280" s="5">
        <v>1E-3</v>
      </c>
      <c r="BQ280" s="5">
        <v>8.1000000000000003E-2</v>
      </c>
      <c r="BR280" s="5">
        <v>0</v>
      </c>
      <c r="BS280" s="5">
        <v>1</v>
      </c>
      <c r="BT280" s="5">
        <v>0</v>
      </c>
      <c r="BU280" s="5">
        <v>2.4E-2</v>
      </c>
      <c r="BV280" s="5">
        <v>0.26800000000000002</v>
      </c>
      <c r="BW280" s="5">
        <v>0.24</v>
      </c>
      <c r="BX280" s="5">
        <v>0.83299999999999996</v>
      </c>
      <c r="BY280" s="5">
        <v>13.254</v>
      </c>
      <c r="BZ280" s="5">
        <v>0</v>
      </c>
      <c r="CA280" s="5">
        <v>13.254</v>
      </c>
      <c r="CB280" s="5">
        <v>0</v>
      </c>
      <c r="CC280" s="5">
        <v>83.248000000000005</v>
      </c>
      <c r="CD280" s="5">
        <v>7.95</v>
      </c>
      <c r="CE280" s="5">
        <v>164.946</v>
      </c>
      <c r="CF280" s="5">
        <v>307.76</v>
      </c>
      <c r="CG280" s="5">
        <v>0.24</v>
      </c>
      <c r="CH280" s="5">
        <v>1</v>
      </c>
      <c r="CI280" s="5">
        <v>0</v>
      </c>
      <c r="CJ280" s="5">
        <v>0</v>
      </c>
      <c r="CK280" s="5">
        <v>0</v>
      </c>
      <c r="CL280" s="5">
        <v>0</v>
      </c>
      <c r="CM280" s="5">
        <v>0</v>
      </c>
      <c r="CN280" s="5">
        <v>0</v>
      </c>
      <c r="CO280" s="5">
        <v>0</v>
      </c>
      <c r="CP280" s="5">
        <v>0</v>
      </c>
      <c r="CQ280" s="5">
        <v>1.3480000000000001</v>
      </c>
      <c r="CR280" s="5">
        <v>0</v>
      </c>
      <c r="CS280" s="5">
        <v>5.37</v>
      </c>
      <c r="CT280" s="5">
        <v>5.8680000000000003</v>
      </c>
      <c r="CU280" s="5">
        <v>11.622</v>
      </c>
    </row>
    <row r="281" spans="1:99" x14ac:dyDescent="0.25">
      <c r="A281" s="5" t="s">
        <v>2587</v>
      </c>
      <c r="B281" s="5" t="s">
        <v>1398</v>
      </c>
      <c r="C281" s="5" t="s">
        <v>1398</v>
      </c>
      <c r="D281" s="5" t="s">
        <v>1399</v>
      </c>
      <c r="E281" s="5">
        <v>2024</v>
      </c>
      <c r="F281" s="5">
        <v>0.24</v>
      </c>
      <c r="G281" s="5">
        <v>8.8279999999999994</v>
      </c>
      <c r="H281" s="5">
        <v>2.2360000000000002</v>
      </c>
      <c r="I281" s="5">
        <v>6.45</v>
      </c>
      <c r="J281" s="5">
        <v>15.278</v>
      </c>
      <c r="K281" s="5">
        <v>0</v>
      </c>
      <c r="L281" s="5">
        <v>1</v>
      </c>
      <c r="M281" s="5">
        <v>25.12</v>
      </c>
      <c r="N281" s="5">
        <v>13.683999999999999</v>
      </c>
      <c r="O281" s="5">
        <v>7.6470000000000002</v>
      </c>
      <c r="P281" s="5">
        <v>32.765999999999998</v>
      </c>
      <c r="Q281" s="5">
        <v>0</v>
      </c>
      <c r="R281" s="5">
        <v>1</v>
      </c>
      <c r="S281" s="5">
        <v>11.015000000000001</v>
      </c>
      <c r="T281" s="5">
        <v>7.101</v>
      </c>
      <c r="U281" s="5">
        <v>10.183</v>
      </c>
      <c r="V281" s="5">
        <v>25.454000000000001</v>
      </c>
      <c r="W281" s="5">
        <v>0.24</v>
      </c>
      <c r="X281" s="5">
        <v>1</v>
      </c>
      <c r="Y281" s="5">
        <v>20.216000000000001</v>
      </c>
      <c r="Z281" s="5">
        <v>2.5529999999999999</v>
      </c>
      <c r="AA281" s="5">
        <v>10</v>
      </c>
      <c r="AB281" s="5">
        <v>30.216000000000001</v>
      </c>
      <c r="AC281" s="5">
        <v>0</v>
      </c>
      <c r="AD281" s="5">
        <v>1</v>
      </c>
      <c r="AE281" s="5">
        <v>20.216000000000001</v>
      </c>
      <c r="AF281" s="5">
        <v>4.4279999999999999</v>
      </c>
      <c r="AG281" s="5">
        <v>10</v>
      </c>
      <c r="AH281" s="5">
        <v>30.216000000000001</v>
      </c>
      <c r="AI281" s="5">
        <v>0</v>
      </c>
      <c r="AJ281" s="5">
        <v>1</v>
      </c>
      <c r="AK281" s="5">
        <v>24.247</v>
      </c>
      <c r="AL281" s="5">
        <v>12.333</v>
      </c>
      <c r="AM281" s="5">
        <v>9.1219999999999999</v>
      </c>
      <c r="AN281" s="5">
        <v>40.067999999999998</v>
      </c>
      <c r="AO281" s="5">
        <v>0.24</v>
      </c>
      <c r="AP281" s="5">
        <v>1</v>
      </c>
      <c r="AQ281" s="5">
        <v>0.72399999999999998</v>
      </c>
      <c r="AR281" s="5">
        <v>0.13200000000000001</v>
      </c>
      <c r="AS281" s="5">
        <v>0.84799999999999998</v>
      </c>
      <c r="AT281" s="5">
        <v>1.95</v>
      </c>
      <c r="AU281" s="5">
        <v>0.24</v>
      </c>
      <c r="AV281" s="5">
        <v>1</v>
      </c>
      <c r="AW281" s="5">
        <v>0.75</v>
      </c>
      <c r="AX281" s="5">
        <v>0.13200000000000001</v>
      </c>
      <c r="AY281" s="5">
        <v>0.79100000000000004</v>
      </c>
      <c r="AZ281" s="5">
        <v>1.911</v>
      </c>
      <c r="BA281" s="5">
        <v>0.24</v>
      </c>
      <c r="BB281" s="5">
        <v>1</v>
      </c>
      <c r="BC281" s="5">
        <v>0.51300000000000001</v>
      </c>
      <c r="BD281" s="5">
        <v>0.13200000000000001</v>
      </c>
      <c r="BE281" s="5">
        <v>1.1299999999999999</v>
      </c>
      <c r="BF281" s="5">
        <v>2.0379999999999998</v>
      </c>
      <c r="BG281" s="5">
        <v>0.24</v>
      </c>
      <c r="BH281" s="5">
        <v>1</v>
      </c>
      <c r="BI281" s="5">
        <v>0.59099999999999997</v>
      </c>
      <c r="BJ281" s="5">
        <v>0.13200000000000001</v>
      </c>
      <c r="BK281" s="5">
        <v>0.54800000000000004</v>
      </c>
      <c r="BL281" s="5">
        <v>1.4119999999999999</v>
      </c>
      <c r="BM281" s="5">
        <v>0.24</v>
      </c>
      <c r="BN281" s="5">
        <v>1</v>
      </c>
      <c r="BO281" s="5">
        <v>0</v>
      </c>
      <c r="BP281" s="5">
        <v>1E-3</v>
      </c>
      <c r="BQ281" s="5">
        <v>6.9000000000000006E-2</v>
      </c>
      <c r="BR281" s="5">
        <v>0</v>
      </c>
      <c r="BS281" s="5">
        <v>1</v>
      </c>
      <c r="BT281" s="5">
        <v>0</v>
      </c>
      <c r="BU281" s="5">
        <v>2.4E-2</v>
      </c>
      <c r="BV281" s="5">
        <v>0.30599999999999999</v>
      </c>
      <c r="BW281" s="5">
        <v>0.24</v>
      </c>
      <c r="BX281" s="5">
        <v>0.83299999999999996</v>
      </c>
      <c r="BY281" s="5">
        <v>13.646000000000001</v>
      </c>
      <c r="BZ281" s="5">
        <v>0</v>
      </c>
      <c r="CA281" s="5">
        <v>13.646000000000001</v>
      </c>
      <c r="CB281" s="5">
        <v>0</v>
      </c>
      <c r="CC281" s="5">
        <v>82.587999999999994</v>
      </c>
      <c r="CD281" s="5">
        <v>7.95</v>
      </c>
      <c r="CE281" s="5">
        <v>141.24799999999999</v>
      </c>
      <c r="CF281" s="5">
        <v>277.55700000000002</v>
      </c>
      <c r="CG281" s="5">
        <v>0.24</v>
      </c>
      <c r="CH281" s="5">
        <v>1</v>
      </c>
      <c r="CI281" s="5">
        <v>0</v>
      </c>
      <c r="CJ281" s="5">
        <v>0</v>
      </c>
      <c r="CK281" s="5">
        <v>0</v>
      </c>
      <c r="CL281" s="5">
        <v>0</v>
      </c>
      <c r="CM281" s="5">
        <v>0</v>
      </c>
      <c r="CN281" s="5">
        <v>0</v>
      </c>
      <c r="CO281" s="5">
        <v>0</v>
      </c>
      <c r="CP281" s="5">
        <v>0</v>
      </c>
      <c r="CQ281" s="5">
        <v>1.387</v>
      </c>
      <c r="CR281" s="5">
        <v>0</v>
      </c>
      <c r="CS281" s="5">
        <v>5.5289999999999999</v>
      </c>
      <c r="CT281" s="5">
        <v>4.5919999999999996</v>
      </c>
      <c r="CU281" s="5">
        <v>10.167999999999999</v>
      </c>
    </row>
    <row r="282" spans="1:99" x14ac:dyDescent="0.25">
      <c r="A282" s="5" t="s">
        <v>2588</v>
      </c>
      <c r="B282" s="5" t="s">
        <v>1404</v>
      </c>
      <c r="C282" s="5" t="s">
        <v>1404</v>
      </c>
      <c r="D282" s="5" t="s">
        <v>1405</v>
      </c>
      <c r="E282" s="5">
        <v>2021</v>
      </c>
      <c r="F282" s="5">
        <v>0.2</v>
      </c>
      <c r="G282" s="5">
        <v>5.0220000000000002</v>
      </c>
      <c r="H282" s="5">
        <v>1.099</v>
      </c>
      <c r="I282" s="5">
        <v>1.1859999999999999</v>
      </c>
      <c r="J282" s="5">
        <v>6.2080000000000002</v>
      </c>
      <c r="K282" s="5">
        <v>0</v>
      </c>
      <c r="L282" s="5">
        <v>1</v>
      </c>
      <c r="M282" s="5">
        <v>6.5919999999999996</v>
      </c>
      <c r="N282" s="5">
        <v>2.988</v>
      </c>
      <c r="O282" s="5">
        <v>1.494</v>
      </c>
      <c r="P282" s="5">
        <v>8.0860000000000003</v>
      </c>
      <c r="Q282" s="5">
        <v>0</v>
      </c>
      <c r="R282" s="5">
        <v>1</v>
      </c>
      <c r="S282" s="5">
        <v>11.069000000000001</v>
      </c>
      <c r="T282" s="5">
        <v>5.94</v>
      </c>
      <c r="U282" s="5">
        <v>0.23499999999999999</v>
      </c>
      <c r="V282" s="5">
        <v>13.564</v>
      </c>
      <c r="W282" s="5">
        <v>0.2</v>
      </c>
      <c r="X282" s="5">
        <v>1</v>
      </c>
      <c r="Y282" s="5">
        <v>21.184000000000001</v>
      </c>
      <c r="Z282" s="5">
        <v>2.34</v>
      </c>
      <c r="AA282" s="5">
        <v>-6.5679999999999996</v>
      </c>
      <c r="AB282" s="5">
        <v>14.616</v>
      </c>
      <c r="AC282" s="5">
        <v>0</v>
      </c>
      <c r="AD282" s="5">
        <v>1</v>
      </c>
      <c r="AE282" s="5">
        <v>21.14</v>
      </c>
      <c r="AF282" s="5">
        <v>4.16</v>
      </c>
      <c r="AG282" s="5">
        <v>-6.5140000000000002</v>
      </c>
      <c r="AH282" s="5">
        <v>14.627000000000001</v>
      </c>
      <c r="AI282" s="5">
        <v>0</v>
      </c>
      <c r="AJ282" s="5">
        <v>1</v>
      </c>
      <c r="AK282" s="5">
        <v>27.169</v>
      </c>
      <c r="AL282" s="5">
        <v>13.335000000000001</v>
      </c>
      <c r="AM282" s="5">
        <v>-6.9249999999999998</v>
      </c>
      <c r="AN282" s="5">
        <v>24.292999999999999</v>
      </c>
      <c r="AO282" s="5">
        <v>0.2</v>
      </c>
      <c r="AP282" s="5">
        <v>1</v>
      </c>
      <c r="AQ282" s="5">
        <v>0.61899999999999999</v>
      </c>
      <c r="AR282" s="5">
        <v>0.114</v>
      </c>
      <c r="AS282" s="5">
        <v>0.91200000000000003</v>
      </c>
      <c r="AT282" s="5">
        <v>1.837</v>
      </c>
      <c r="AU282" s="5">
        <v>0.2</v>
      </c>
      <c r="AV282" s="5">
        <v>1</v>
      </c>
      <c r="AW282" s="5">
        <v>0.59899999999999998</v>
      </c>
      <c r="AX282" s="5">
        <v>0.114</v>
      </c>
      <c r="AY282" s="5">
        <v>0.81100000000000005</v>
      </c>
      <c r="AZ282" s="5">
        <v>1.6930000000000001</v>
      </c>
      <c r="BA282" s="5">
        <v>0.2</v>
      </c>
      <c r="BB282" s="5">
        <v>1</v>
      </c>
      <c r="BC282" s="5">
        <v>0.439</v>
      </c>
      <c r="BD282" s="5">
        <v>0.114</v>
      </c>
      <c r="BE282" s="5">
        <v>0.40100000000000002</v>
      </c>
      <c r="BF282" s="5">
        <v>1.008</v>
      </c>
      <c r="BG282" s="5">
        <v>0.2</v>
      </c>
      <c r="BH282" s="5">
        <v>1</v>
      </c>
      <c r="BI282" s="5">
        <v>0.505</v>
      </c>
      <c r="BJ282" s="5">
        <v>0.114</v>
      </c>
      <c r="BK282" s="5">
        <v>0.38600000000000001</v>
      </c>
      <c r="BL282" s="5">
        <v>1.069</v>
      </c>
      <c r="BM282" s="5">
        <v>0.2</v>
      </c>
      <c r="BN282" s="5">
        <v>1</v>
      </c>
      <c r="BO282" s="5">
        <v>0</v>
      </c>
      <c r="BP282" s="5">
        <v>0.01</v>
      </c>
      <c r="BQ282" s="5">
        <v>9.5000000000000001E-2</v>
      </c>
      <c r="BR282" s="5">
        <v>0</v>
      </c>
      <c r="BS282" s="5">
        <v>1</v>
      </c>
      <c r="BT282" s="5">
        <v>0</v>
      </c>
      <c r="BU282" s="5">
        <v>4.4999999999999998E-2</v>
      </c>
      <c r="BV282" s="5">
        <v>0.23499999999999999</v>
      </c>
      <c r="BW282" s="5">
        <v>0.2</v>
      </c>
      <c r="BX282" s="5">
        <v>1</v>
      </c>
      <c r="BY282" s="5">
        <v>11.787000000000001</v>
      </c>
      <c r="BZ282" s="5">
        <v>0</v>
      </c>
      <c r="CA282" s="5">
        <v>11.787000000000001</v>
      </c>
      <c r="CB282" s="5">
        <v>0</v>
      </c>
      <c r="CC282" s="5">
        <v>78.125</v>
      </c>
      <c r="CD282" s="5">
        <v>7.95</v>
      </c>
      <c r="CE282" s="5">
        <v>68.495999999999995</v>
      </c>
      <c r="CF282" s="5">
        <v>175.94499999999999</v>
      </c>
      <c r="CG282" s="5">
        <v>0.2</v>
      </c>
      <c r="CH282" s="5">
        <v>1</v>
      </c>
      <c r="CI282" s="5">
        <v>0</v>
      </c>
      <c r="CJ282" s="5">
        <v>0</v>
      </c>
      <c r="CK282" s="5">
        <v>0</v>
      </c>
      <c r="CL282" s="5">
        <v>0</v>
      </c>
      <c r="CM282" s="5">
        <v>0</v>
      </c>
      <c r="CN282" s="5">
        <v>8.3000000000000004E-2</v>
      </c>
      <c r="CO282" s="5">
        <v>5.1999999999999998E-2</v>
      </c>
      <c r="CP282" s="5">
        <v>0</v>
      </c>
      <c r="CQ282" s="5">
        <v>1.198</v>
      </c>
      <c r="CR282" s="5">
        <v>0</v>
      </c>
      <c r="CS282" s="5">
        <v>4.7759999999999998</v>
      </c>
      <c r="CT282" s="5">
        <v>6.569</v>
      </c>
      <c r="CU282" s="5">
        <v>14.962</v>
      </c>
    </row>
    <row r="283" spans="1:99" x14ac:dyDescent="0.25">
      <c r="A283" s="5" t="s">
        <v>2589</v>
      </c>
      <c r="B283" s="5" t="s">
        <v>1404</v>
      </c>
      <c r="C283" s="5" t="s">
        <v>1404</v>
      </c>
      <c r="D283" s="5" t="s">
        <v>1405</v>
      </c>
      <c r="E283" s="5">
        <v>2022</v>
      </c>
      <c r="F283" s="5">
        <v>0.2</v>
      </c>
      <c r="G283" s="5">
        <v>9.9819999999999993</v>
      </c>
      <c r="H283" s="5">
        <v>1.55</v>
      </c>
      <c r="I283" s="5">
        <v>8.218</v>
      </c>
      <c r="J283" s="5">
        <v>18.2</v>
      </c>
      <c r="K283" s="5">
        <v>0</v>
      </c>
      <c r="L283" s="5">
        <v>1</v>
      </c>
      <c r="M283" s="5">
        <v>6.9240000000000004</v>
      </c>
      <c r="N283" s="5">
        <v>2.859</v>
      </c>
      <c r="O283" s="5">
        <v>8.8290000000000006</v>
      </c>
      <c r="P283" s="5">
        <v>15.753</v>
      </c>
      <c r="Q283" s="5">
        <v>0</v>
      </c>
      <c r="R283" s="5">
        <v>1</v>
      </c>
      <c r="S283" s="5">
        <v>18.536999999999999</v>
      </c>
      <c r="T283" s="5">
        <v>6.7329999999999997</v>
      </c>
      <c r="U283" s="5">
        <v>3.4590000000000001</v>
      </c>
      <c r="V283" s="5">
        <v>26.01</v>
      </c>
      <c r="W283" s="5">
        <v>0.2</v>
      </c>
      <c r="X283" s="5">
        <v>1</v>
      </c>
      <c r="Y283" s="5">
        <v>35.155000000000001</v>
      </c>
      <c r="Z283" s="5">
        <v>3.6880000000000002</v>
      </c>
      <c r="AA283" s="5">
        <v>-10.589</v>
      </c>
      <c r="AB283" s="5">
        <v>24.567</v>
      </c>
      <c r="AC283" s="5">
        <v>0</v>
      </c>
      <c r="AD283" s="5">
        <v>1</v>
      </c>
      <c r="AE283" s="5">
        <v>35.203000000000003</v>
      </c>
      <c r="AF283" s="5">
        <v>6.5259999999999998</v>
      </c>
      <c r="AG283" s="5">
        <v>-10.56</v>
      </c>
      <c r="AH283" s="5">
        <v>24.643999999999998</v>
      </c>
      <c r="AI283" s="5">
        <v>0</v>
      </c>
      <c r="AJ283" s="5">
        <v>1</v>
      </c>
      <c r="AK283" s="5">
        <v>41.780999999999999</v>
      </c>
      <c r="AL283" s="5">
        <v>19.952000000000002</v>
      </c>
      <c r="AM283" s="5">
        <v>-19.016999999999999</v>
      </c>
      <c r="AN283" s="5">
        <v>27.315999999999999</v>
      </c>
      <c r="AO283" s="5">
        <v>0.2</v>
      </c>
      <c r="AP283" s="5">
        <v>1</v>
      </c>
      <c r="AQ283" s="5">
        <v>0.86099999999999999</v>
      </c>
      <c r="AR283" s="5">
        <v>0.123</v>
      </c>
      <c r="AS283" s="5">
        <v>0.72599999999999998</v>
      </c>
      <c r="AT283" s="5">
        <v>1.905</v>
      </c>
      <c r="AU283" s="5">
        <v>0.2</v>
      </c>
      <c r="AV283" s="5">
        <v>1</v>
      </c>
      <c r="AW283" s="5">
        <v>0.98599999999999999</v>
      </c>
      <c r="AX283" s="5">
        <v>0.123</v>
      </c>
      <c r="AY283" s="5">
        <v>0.63300000000000001</v>
      </c>
      <c r="AZ283" s="5">
        <v>1.9419999999999999</v>
      </c>
      <c r="BA283" s="5">
        <v>0.2</v>
      </c>
      <c r="BB283" s="5">
        <v>1</v>
      </c>
      <c r="BC283" s="5">
        <v>0.59799999999999998</v>
      </c>
      <c r="BD283" s="5">
        <v>0.123</v>
      </c>
      <c r="BE283" s="5">
        <v>0.14299999999999999</v>
      </c>
      <c r="BF283" s="5">
        <v>0.89</v>
      </c>
      <c r="BG283" s="5">
        <v>0.2</v>
      </c>
      <c r="BH283" s="5">
        <v>1</v>
      </c>
      <c r="BI283" s="5">
        <v>0.61199999999999999</v>
      </c>
      <c r="BJ283" s="5">
        <v>0.123</v>
      </c>
      <c r="BK283" s="5">
        <v>0.68200000000000005</v>
      </c>
      <c r="BL283" s="5">
        <v>1.5529999999999999</v>
      </c>
      <c r="BM283" s="5">
        <v>0.2</v>
      </c>
      <c r="BN283" s="5">
        <v>1</v>
      </c>
      <c r="BO283" s="5">
        <v>0</v>
      </c>
      <c r="BP283" s="5">
        <v>2E-3</v>
      </c>
      <c r="BQ283" s="5">
        <v>0.11799999999999999</v>
      </c>
      <c r="BR283" s="5">
        <v>0</v>
      </c>
      <c r="BS283" s="5">
        <v>1</v>
      </c>
      <c r="BT283" s="5">
        <v>0</v>
      </c>
      <c r="BU283" s="5">
        <v>2.1000000000000001E-2</v>
      </c>
      <c r="BV283" s="5">
        <v>0.22600000000000001</v>
      </c>
      <c r="BW283" s="5">
        <v>0.2</v>
      </c>
      <c r="BX283" s="5">
        <v>1</v>
      </c>
      <c r="BY283" s="5">
        <v>12.728999999999999</v>
      </c>
      <c r="BZ283" s="5">
        <v>0</v>
      </c>
      <c r="CA283" s="5">
        <v>12.728999999999999</v>
      </c>
      <c r="CB283" s="5">
        <v>0</v>
      </c>
      <c r="CC283" s="5">
        <v>97.9</v>
      </c>
      <c r="CD283" s="5">
        <v>7.95</v>
      </c>
      <c r="CE283" s="5">
        <v>142.28700000000001</v>
      </c>
      <c r="CF283" s="5">
        <v>288.22399999999999</v>
      </c>
      <c r="CG283" s="5">
        <v>0.2</v>
      </c>
      <c r="CH283" s="5">
        <v>1</v>
      </c>
      <c r="CI283" s="5">
        <v>0</v>
      </c>
      <c r="CJ283" s="5">
        <v>0</v>
      </c>
      <c r="CK283" s="5">
        <v>0</v>
      </c>
      <c r="CL283" s="5">
        <v>0</v>
      </c>
      <c r="CM283" s="5">
        <v>0</v>
      </c>
      <c r="CN283" s="5">
        <v>8.3000000000000004E-2</v>
      </c>
      <c r="CO283" s="5">
        <v>5.5E-2</v>
      </c>
      <c r="CP283" s="5">
        <v>0</v>
      </c>
      <c r="CQ283" s="5">
        <v>1.294</v>
      </c>
      <c r="CR283" s="5">
        <v>0</v>
      </c>
      <c r="CS283" s="5">
        <v>5.1580000000000004</v>
      </c>
      <c r="CT283" s="5">
        <v>14.147</v>
      </c>
      <c r="CU283" s="5">
        <v>28.841999999999999</v>
      </c>
    </row>
    <row r="284" spans="1:99" x14ac:dyDescent="0.25">
      <c r="A284" s="5" t="s">
        <v>2590</v>
      </c>
      <c r="B284" s="5" t="s">
        <v>1404</v>
      </c>
      <c r="C284" s="5" t="s">
        <v>1404</v>
      </c>
      <c r="D284" s="5" t="s">
        <v>1405</v>
      </c>
      <c r="E284" s="5">
        <v>2023</v>
      </c>
      <c r="F284" s="5">
        <v>0.2</v>
      </c>
      <c r="G284" s="5">
        <v>18.600000000000001</v>
      </c>
      <c r="H284" s="5">
        <v>4.2359999999999998</v>
      </c>
      <c r="I284" s="5">
        <v>9.5239999999999991</v>
      </c>
      <c r="J284" s="5">
        <v>28.123000000000001</v>
      </c>
      <c r="K284" s="5">
        <v>0</v>
      </c>
      <c r="L284" s="5">
        <v>1</v>
      </c>
      <c r="M284" s="5">
        <v>15.994</v>
      </c>
      <c r="N284" s="5">
        <v>7.9320000000000004</v>
      </c>
      <c r="O284" s="5">
        <v>9.8149999999999995</v>
      </c>
      <c r="P284" s="5">
        <v>25.809000000000001</v>
      </c>
      <c r="Q284" s="5">
        <v>0</v>
      </c>
      <c r="R284" s="5">
        <v>1</v>
      </c>
      <c r="S284" s="5">
        <v>16.116</v>
      </c>
      <c r="T284" s="5">
        <v>6.7510000000000003</v>
      </c>
      <c r="U284" s="5">
        <v>3.5680000000000001</v>
      </c>
      <c r="V284" s="5">
        <v>23.109000000000002</v>
      </c>
      <c r="W284" s="5">
        <v>0.2</v>
      </c>
      <c r="X284" s="5">
        <v>1</v>
      </c>
      <c r="Y284" s="5">
        <v>18.138000000000002</v>
      </c>
      <c r="Z284" s="5">
        <v>2.032</v>
      </c>
      <c r="AA284" s="5">
        <v>11.558999999999999</v>
      </c>
      <c r="AB284" s="5">
        <v>29.698</v>
      </c>
      <c r="AC284" s="5">
        <v>0</v>
      </c>
      <c r="AD284" s="5">
        <v>1</v>
      </c>
      <c r="AE284" s="5">
        <v>18.236999999999998</v>
      </c>
      <c r="AF284" s="5">
        <v>3.6320000000000001</v>
      </c>
      <c r="AG284" s="5">
        <v>11.55</v>
      </c>
      <c r="AH284" s="5">
        <v>29.786999999999999</v>
      </c>
      <c r="AI284" s="5">
        <v>0</v>
      </c>
      <c r="AJ284" s="5">
        <v>1</v>
      </c>
      <c r="AK284" s="5">
        <v>25.12</v>
      </c>
      <c r="AL284" s="5">
        <v>12.444000000000001</v>
      </c>
      <c r="AM284" s="5">
        <v>2.7250000000000001</v>
      </c>
      <c r="AN284" s="5">
        <v>33.414000000000001</v>
      </c>
      <c r="AO284" s="5">
        <v>0.2</v>
      </c>
      <c r="AP284" s="5">
        <v>1</v>
      </c>
      <c r="AQ284" s="5">
        <v>0.76</v>
      </c>
      <c r="AR284" s="5">
        <v>0.129</v>
      </c>
      <c r="AS284" s="5">
        <v>0.93400000000000005</v>
      </c>
      <c r="AT284" s="5">
        <v>2.0339999999999998</v>
      </c>
      <c r="AU284" s="5">
        <v>0.2</v>
      </c>
      <c r="AV284" s="5">
        <v>1</v>
      </c>
      <c r="AW284" s="5">
        <v>0.81100000000000005</v>
      </c>
      <c r="AX284" s="5">
        <v>0.129</v>
      </c>
      <c r="AY284" s="5">
        <v>0.80600000000000005</v>
      </c>
      <c r="AZ284" s="5">
        <v>1.9410000000000001</v>
      </c>
      <c r="BA284" s="5">
        <v>0.2</v>
      </c>
      <c r="BB284" s="5">
        <v>1</v>
      </c>
      <c r="BC284" s="5">
        <v>0.53500000000000003</v>
      </c>
      <c r="BD284" s="5">
        <v>0.129</v>
      </c>
      <c r="BE284" s="5">
        <v>0.34699999999999998</v>
      </c>
      <c r="BF284" s="5">
        <v>1.0580000000000001</v>
      </c>
      <c r="BG284" s="5">
        <v>0.2</v>
      </c>
      <c r="BH284" s="5">
        <v>1</v>
      </c>
      <c r="BI284" s="5">
        <v>0.57899999999999996</v>
      </c>
      <c r="BJ284" s="5">
        <v>0.129</v>
      </c>
      <c r="BK284" s="5">
        <v>0.56299999999999994</v>
      </c>
      <c r="BL284" s="5">
        <v>1.371</v>
      </c>
      <c r="BM284" s="5">
        <v>0.2</v>
      </c>
      <c r="BN284" s="5">
        <v>1</v>
      </c>
      <c r="BO284" s="5">
        <v>0</v>
      </c>
      <c r="BP284" s="5">
        <v>1E-3</v>
      </c>
      <c r="BQ284" s="5">
        <v>0.16800000000000001</v>
      </c>
      <c r="BR284" s="5">
        <v>0</v>
      </c>
      <c r="BS284" s="5">
        <v>1</v>
      </c>
      <c r="BT284" s="5">
        <v>0</v>
      </c>
      <c r="BU284" s="5">
        <v>8.0000000000000002E-3</v>
      </c>
      <c r="BV284" s="5">
        <v>0.26400000000000001</v>
      </c>
      <c r="BW284" s="5">
        <v>0.2</v>
      </c>
      <c r="BX284" s="5">
        <v>1</v>
      </c>
      <c r="BY284" s="5">
        <v>13.254</v>
      </c>
      <c r="BZ284" s="5">
        <v>0</v>
      </c>
      <c r="CA284" s="5">
        <v>13.254</v>
      </c>
      <c r="CB284" s="5">
        <v>0</v>
      </c>
      <c r="CC284" s="5">
        <v>83.248000000000005</v>
      </c>
      <c r="CD284" s="5">
        <v>7.95</v>
      </c>
      <c r="CE284" s="5">
        <v>138.203</v>
      </c>
      <c r="CF284" s="5">
        <v>265.74099999999999</v>
      </c>
      <c r="CG284" s="5">
        <v>0.2</v>
      </c>
      <c r="CH284" s="5">
        <v>1</v>
      </c>
      <c r="CI284" s="5">
        <v>0</v>
      </c>
      <c r="CJ284" s="5">
        <v>0</v>
      </c>
      <c r="CK284" s="5">
        <v>0</v>
      </c>
      <c r="CL284" s="5">
        <v>0</v>
      </c>
      <c r="CM284" s="5">
        <v>0</v>
      </c>
      <c r="CN284" s="5">
        <v>2.8000000000000001E-2</v>
      </c>
      <c r="CO284" s="5">
        <v>5.6000000000000001E-2</v>
      </c>
      <c r="CP284" s="5">
        <v>0</v>
      </c>
      <c r="CQ284" s="5">
        <v>1.3480000000000001</v>
      </c>
      <c r="CR284" s="5">
        <v>0</v>
      </c>
      <c r="CS284" s="5">
        <v>5.37</v>
      </c>
      <c r="CT284" s="5">
        <v>12.035</v>
      </c>
      <c r="CU284" s="5">
        <v>11.773999999999999</v>
      </c>
    </row>
    <row r="285" spans="1:99" x14ac:dyDescent="0.25">
      <c r="A285" s="5" t="s">
        <v>2591</v>
      </c>
      <c r="B285" s="5" t="s">
        <v>1404</v>
      </c>
      <c r="C285" s="5" t="s">
        <v>1404</v>
      </c>
      <c r="D285" s="5" t="s">
        <v>1405</v>
      </c>
      <c r="E285" s="5">
        <v>2024</v>
      </c>
      <c r="F285" s="5">
        <v>0.2</v>
      </c>
      <c r="G285" s="5">
        <v>18.132999999999999</v>
      </c>
      <c r="H285" s="5">
        <v>4.5940000000000003</v>
      </c>
      <c r="I285" s="5">
        <v>6.2409999999999997</v>
      </c>
      <c r="J285" s="5">
        <v>24.373999999999999</v>
      </c>
      <c r="K285" s="5">
        <v>0</v>
      </c>
      <c r="L285" s="5">
        <v>1</v>
      </c>
      <c r="M285" s="5">
        <v>15.063000000000001</v>
      </c>
      <c r="N285" s="5">
        <v>8.2059999999999995</v>
      </c>
      <c r="O285" s="5">
        <v>6.98</v>
      </c>
      <c r="P285" s="5">
        <v>22.044</v>
      </c>
      <c r="Q285" s="5">
        <v>0</v>
      </c>
      <c r="R285" s="5">
        <v>1</v>
      </c>
      <c r="S285" s="5">
        <v>15.689</v>
      </c>
      <c r="T285" s="5">
        <v>6.95</v>
      </c>
      <c r="U285" s="5">
        <v>3.7109999999999999</v>
      </c>
      <c r="V285" s="5">
        <v>22.663</v>
      </c>
      <c r="W285" s="5">
        <v>0.2</v>
      </c>
      <c r="X285" s="5">
        <v>1</v>
      </c>
      <c r="Y285" s="5">
        <v>17.329000000000001</v>
      </c>
      <c r="Z285" s="5">
        <v>2.1880000000000002</v>
      </c>
      <c r="AA285" s="5">
        <v>7.1539999999999999</v>
      </c>
      <c r="AB285" s="5">
        <v>24.484000000000002</v>
      </c>
      <c r="AC285" s="5">
        <v>0</v>
      </c>
      <c r="AD285" s="5">
        <v>1</v>
      </c>
      <c r="AE285" s="5">
        <v>17.329000000000001</v>
      </c>
      <c r="AF285" s="5">
        <v>3.7959999999999998</v>
      </c>
      <c r="AG285" s="5">
        <v>7.2130000000000001</v>
      </c>
      <c r="AH285" s="5">
        <v>24.542999999999999</v>
      </c>
      <c r="AI285" s="5">
        <v>0</v>
      </c>
      <c r="AJ285" s="5">
        <v>1</v>
      </c>
      <c r="AK285" s="5">
        <v>25.826000000000001</v>
      </c>
      <c r="AL285" s="5">
        <v>13.135999999999999</v>
      </c>
      <c r="AM285" s="5">
        <v>5.8460000000000001</v>
      </c>
      <c r="AN285" s="5">
        <v>38.006999999999998</v>
      </c>
      <c r="AO285" s="5">
        <v>0.2</v>
      </c>
      <c r="AP285" s="5">
        <v>1</v>
      </c>
      <c r="AQ285" s="5">
        <v>0.72399999999999998</v>
      </c>
      <c r="AR285" s="5">
        <v>0.13200000000000001</v>
      </c>
      <c r="AS285" s="5">
        <v>0.91800000000000004</v>
      </c>
      <c r="AT285" s="5">
        <v>1.9710000000000001</v>
      </c>
      <c r="AU285" s="5">
        <v>0.2</v>
      </c>
      <c r="AV285" s="5">
        <v>1</v>
      </c>
      <c r="AW285" s="5">
        <v>0.75</v>
      </c>
      <c r="AX285" s="5">
        <v>0.13200000000000001</v>
      </c>
      <c r="AY285" s="5">
        <v>0.77900000000000003</v>
      </c>
      <c r="AZ285" s="5">
        <v>1.835</v>
      </c>
      <c r="BA285" s="5">
        <v>0.2</v>
      </c>
      <c r="BB285" s="5">
        <v>1</v>
      </c>
      <c r="BC285" s="5">
        <v>0.51300000000000001</v>
      </c>
      <c r="BD285" s="5">
        <v>0.13200000000000001</v>
      </c>
      <c r="BE285" s="5">
        <v>0.377</v>
      </c>
      <c r="BF285" s="5">
        <v>1.0680000000000001</v>
      </c>
      <c r="BG285" s="5">
        <v>0.2</v>
      </c>
      <c r="BH285" s="5">
        <v>1</v>
      </c>
      <c r="BI285" s="5">
        <v>0.59099999999999997</v>
      </c>
      <c r="BJ285" s="5">
        <v>0.13200000000000001</v>
      </c>
      <c r="BK285" s="5">
        <v>0.47</v>
      </c>
      <c r="BL285" s="5">
        <v>1.274</v>
      </c>
      <c r="BM285" s="5">
        <v>0.2</v>
      </c>
      <c r="BN285" s="5">
        <v>1</v>
      </c>
      <c r="BO285" s="5">
        <v>0</v>
      </c>
      <c r="BP285" s="5">
        <v>6.0000000000000001E-3</v>
      </c>
      <c r="BQ285" s="5">
        <v>0.11899999999999999</v>
      </c>
      <c r="BR285" s="5">
        <v>0</v>
      </c>
      <c r="BS285" s="5">
        <v>1</v>
      </c>
      <c r="BT285" s="5">
        <v>0</v>
      </c>
      <c r="BU285" s="5">
        <v>2.7E-2</v>
      </c>
      <c r="BV285" s="5">
        <v>0.312</v>
      </c>
      <c r="BW285" s="5">
        <v>0.2</v>
      </c>
      <c r="BX285" s="5">
        <v>1</v>
      </c>
      <c r="BY285" s="5">
        <v>13.646000000000001</v>
      </c>
      <c r="BZ285" s="5">
        <v>0</v>
      </c>
      <c r="CA285" s="5">
        <v>13.646000000000001</v>
      </c>
      <c r="CB285" s="5">
        <v>0</v>
      </c>
      <c r="CC285" s="5">
        <v>82.587999999999994</v>
      </c>
      <c r="CD285" s="5">
        <v>7.95</v>
      </c>
      <c r="CE285" s="5">
        <v>115.76300000000001</v>
      </c>
      <c r="CF285" s="5">
        <v>238.02099999999999</v>
      </c>
      <c r="CG285" s="5">
        <v>0.2</v>
      </c>
      <c r="CH285" s="5">
        <v>1</v>
      </c>
      <c r="CI285" s="5">
        <v>0</v>
      </c>
      <c r="CJ285" s="5">
        <v>0</v>
      </c>
      <c r="CK285" s="5">
        <v>0</v>
      </c>
      <c r="CL285" s="5">
        <v>0</v>
      </c>
      <c r="CM285" s="5">
        <v>0</v>
      </c>
      <c r="CN285" s="5">
        <v>7.0000000000000001E-3</v>
      </c>
      <c r="CO285" s="5">
        <v>5.7000000000000002E-2</v>
      </c>
      <c r="CP285" s="5">
        <v>0</v>
      </c>
      <c r="CQ285" s="5">
        <v>1.387</v>
      </c>
      <c r="CR285" s="5">
        <v>0</v>
      </c>
      <c r="CS285" s="5">
        <v>5.5289999999999999</v>
      </c>
      <c r="CT285" s="5">
        <v>11.186999999999999</v>
      </c>
      <c r="CU285" s="5">
        <v>9.9939999999999998</v>
      </c>
    </row>
    <row r="286" spans="1:99" x14ac:dyDescent="0.25">
      <c r="A286" s="5" t="s">
        <v>2592</v>
      </c>
      <c r="B286" s="5" t="s">
        <v>1699</v>
      </c>
      <c r="C286" s="5" t="s">
        <v>1699</v>
      </c>
      <c r="D286" s="5" t="s">
        <v>1700</v>
      </c>
      <c r="E286" s="5">
        <v>2021</v>
      </c>
      <c r="F286" s="5">
        <v>0.13</v>
      </c>
      <c r="G286" s="5">
        <v>4.7469999999999999</v>
      </c>
      <c r="H286" s="5">
        <v>1.143</v>
      </c>
      <c r="I286" s="5">
        <v>0</v>
      </c>
      <c r="J286" s="5">
        <v>4.7469999999999999</v>
      </c>
      <c r="K286" s="5">
        <v>0</v>
      </c>
      <c r="L286" s="5">
        <v>1</v>
      </c>
      <c r="M286" s="5">
        <v>7.9640000000000004</v>
      </c>
      <c r="N286" s="5">
        <v>3.43</v>
      </c>
      <c r="O286" s="5">
        <v>0</v>
      </c>
      <c r="P286" s="5">
        <v>7.9640000000000004</v>
      </c>
      <c r="Q286" s="5">
        <v>0</v>
      </c>
      <c r="R286" s="5">
        <v>1</v>
      </c>
      <c r="S286" s="5">
        <v>10.464</v>
      </c>
      <c r="T286" s="5">
        <v>6.86</v>
      </c>
      <c r="U286" s="5">
        <v>0</v>
      </c>
      <c r="V286" s="5">
        <v>11.824</v>
      </c>
      <c r="W286" s="5">
        <v>0.13</v>
      </c>
      <c r="X286" s="5">
        <v>1</v>
      </c>
      <c r="Y286" s="5">
        <v>10.551</v>
      </c>
      <c r="Z286" s="5">
        <v>1.302</v>
      </c>
      <c r="AA286" s="5">
        <v>0</v>
      </c>
      <c r="AB286" s="5">
        <v>10.551</v>
      </c>
      <c r="AC286" s="5">
        <v>0</v>
      </c>
      <c r="AD286" s="5">
        <v>1</v>
      </c>
      <c r="AE286" s="5">
        <v>11.694000000000001</v>
      </c>
      <c r="AF286" s="5">
        <v>2.5489999999999999</v>
      </c>
      <c r="AG286" s="5">
        <v>0</v>
      </c>
      <c r="AH286" s="5">
        <v>11.694000000000001</v>
      </c>
      <c r="AI286" s="5">
        <v>0</v>
      </c>
      <c r="AJ286" s="5">
        <v>1</v>
      </c>
      <c r="AK286" s="5">
        <v>18.553999999999998</v>
      </c>
      <c r="AL286" s="5">
        <v>9.6270000000000007</v>
      </c>
      <c r="AM286" s="5">
        <v>0</v>
      </c>
      <c r="AN286" s="5">
        <v>20.966000000000001</v>
      </c>
      <c r="AO286" s="5">
        <v>0.13</v>
      </c>
      <c r="AP286" s="5">
        <v>1</v>
      </c>
      <c r="AQ286" s="5">
        <v>0.621</v>
      </c>
      <c r="AR286" s="5">
        <v>0.114</v>
      </c>
      <c r="AS286" s="5">
        <v>0</v>
      </c>
      <c r="AT286" s="5">
        <v>0.70099999999999996</v>
      </c>
      <c r="AU286" s="5">
        <v>0.13</v>
      </c>
      <c r="AV286" s="5">
        <v>1</v>
      </c>
      <c r="AW286" s="5">
        <v>0.59299999999999997</v>
      </c>
      <c r="AX286" s="5">
        <v>0.114</v>
      </c>
      <c r="AY286" s="5">
        <v>0</v>
      </c>
      <c r="AZ286" s="5">
        <v>0.67</v>
      </c>
      <c r="BA286" s="5">
        <v>0.13</v>
      </c>
      <c r="BB286" s="5">
        <v>1</v>
      </c>
      <c r="BC286" s="5">
        <v>0.44</v>
      </c>
      <c r="BD286" s="5">
        <v>0.114</v>
      </c>
      <c r="BE286" s="5">
        <v>0</v>
      </c>
      <c r="BF286" s="5">
        <v>0.497</v>
      </c>
      <c r="BG286" s="5">
        <v>0.13</v>
      </c>
      <c r="BH286" s="5">
        <v>1</v>
      </c>
      <c r="BI286" s="5">
        <v>0.56000000000000005</v>
      </c>
      <c r="BJ286" s="5">
        <v>0.114</v>
      </c>
      <c r="BK286" s="5">
        <v>0</v>
      </c>
      <c r="BL286" s="5">
        <v>0.63300000000000001</v>
      </c>
      <c r="BM286" s="5">
        <v>0.13</v>
      </c>
      <c r="BN286" s="5">
        <v>1</v>
      </c>
      <c r="BO286" s="5">
        <v>0</v>
      </c>
      <c r="BP286" s="5">
        <v>0</v>
      </c>
      <c r="BQ286" s="5">
        <v>0</v>
      </c>
      <c r="BR286" s="5">
        <v>0</v>
      </c>
      <c r="BS286" s="5">
        <v>1</v>
      </c>
      <c r="BT286" s="5">
        <v>0</v>
      </c>
      <c r="BU286" s="5">
        <v>0</v>
      </c>
      <c r="BV286" s="5">
        <v>0</v>
      </c>
      <c r="BW286" s="5">
        <v>0.13</v>
      </c>
      <c r="BX286" s="5">
        <v>1</v>
      </c>
      <c r="BY286" s="5">
        <v>11.787000000000001</v>
      </c>
      <c r="BZ286" s="5">
        <v>0</v>
      </c>
      <c r="CA286" s="5">
        <v>11.787000000000001</v>
      </c>
      <c r="CB286" s="5">
        <v>0</v>
      </c>
      <c r="CC286" s="5">
        <v>81.694999999999993</v>
      </c>
      <c r="CD286" s="5">
        <v>7.95</v>
      </c>
      <c r="CE286" s="5">
        <v>0</v>
      </c>
      <c r="CF286" s="5">
        <v>92.316000000000003</v>
      </c>
      <c r="CG286" s="5">
        <v>0.13</v>
      </c>
      <c r="CH286" s="5">
        <v>1</v>
      </c>
      <c r="CI286" s="5">
        <v>0</v>
      </c>
      <c r="CJ286" s="5">
        <v>0</v>
      </c>
      <c r="CK286" s="5">
        <v>0</v>
      </c>
      <c r="CL286" s="5">
        <v>0</v>
      </c>
      <c r="CM286" s="5">
        <v>0</v>
      </c>
      <c r="CN286" s="5">
        <v>0</v>
      </c>
      <c r="CO286" s="5">
        <v>0</v>
      </c>
      <c r="CP286" s="5">
        <v>0</v>
      </c>
      <c r="CQ286" s="5">
        <v>1.198</v>
      </c>
      <c r="CR286" s="5">
        <v>0</v>
      </c>
      <c r="CS286" s="5">
        <v>4.7759999999999998</v>
      </c>
      <c r="CT286" s="5">
        <v>3.6040000000000001</v>
      </c>
      <c r="CU286" s="5">
        <v>9.4079999999999995</v>
      </c>
    </row>
    <row r="287" spans="1:99" x14ac:dyDescent="0.25">
      <c r="A287" s="5" t="s">
        <v>2593</v>
      </c>
      <c r="B287" s="5" t="s">
        <v>1699</v>
      </c>
      <c r="C287" s="5" t="s">
        <v>1699</v>
      </c>
      <c r="D287" s="5" t="s">
        <v>1700</v>
      </c>
      <c r="E287" s="5">
        <v>2022</v>
      </c>
      <c r="F287" s="5">
        <v>0.13</v>
      </c>
      <c r="G287" s="5">
        <v>8.7880000000000003</v>
      </c>
      <c r="H287" s="5">
        <v>1.2350000000000001</v>
      </c>
      <c r="I287" s="5">
        <v>0</v>
      </c>
      <c r="J287" s="5">
        <v>8.7880000000000003</v>
      </c>
      <c r="K287" s="5">
        <v>0</v>
      </c>
      <c r="L287" s="5">
        <v>1</v>
      </c>
      <c r="M287" s="5">
        <v>9.7829999999999995</v>
      </c>
      <c r="N287" s="5">
        <v>3.7040000000000002</v>
      </c>
      <c r="O287" s="5">
        <v>0</v>
      </c>
      <c r="P287" s="5">
        <v>9.7829999999999995</v>
      </c>
      <c r="Q287" s="5">
        <v>0</v>
      </c>
      <c r="R287" s="5">
        <v>1</v>
      </c>
      <c r="S287" s="5">
        <v>14.962</v>
      </c>
      <c r="T287" s="5">
        <v>7.4080000000000004</v>
      </c>
      <c r="U287" s="5">
        <v>0.14399999999999999</v>
      </c>
      <c r="V287" s="5">
        <v>16.907</v>
      </c>
      <c r="W287" s="5">
        <v>0.13</v>
      </c>
      <c r="X287" s="5">
        <v>1</v>
      </c>
      <c r="Y287" s="5">
        <v>17.332000000000001</v>
      </c>
      <c r="Z287" s="5">
        <v>2.1389999999999998</v>
      </c>
      <c r="AA287" s="5">
        <v>0</v>
      </c>
      <c r="AB287" s="5">
        <v>17.332000000000001</v>
      </c>
      <c r="AC287" s="5">
        <v>0</v>
      </c>
      <c r="AD287" s="5">
        <v>1</v>
      </c>
      <c r="AE287" s="5">
        <v>18.565999999999999</v>
      </c>
      <c r="AF287" s="5">
        <v>4.048</v>
      </c>
      <c r="AG287" s="5">
        <v>0</v>
      </c>
      <c r="AH287" s="5">
        <v>18.565999999999999</v>
      </c>
      <c r="AI287" s="5">
        <v>0</v>
      </c>
      <c r="AJ287" s="5">
        <v>1</v>
      </c>
      <c r="AK287" s="5">
        <v>25.974</v>
      </c>
      <c r="AL287" s="5">
        <v>13.478</v>
      </c>
      <c r="AM287" s="5">
        <v>0.25</v>
      </c>
      <c r="AN287" s="5">
        <v>29.350999999999999</v>
      </c>
      <c r="AO287" s="5">
        <v>0.13</v>
      </c>
      <c r="AP287" s="5">
        <v>1</v>
      </c>
      <c r="AQ287" s="5">
        <v>0.84699999999999998</v>
      </c>
      <c r="AR287" s="5">
        <v>0.123</v>
      </c>
      <c r="AS287" s="5">
        <v>8.0000000000000002E-3</v>
      </c>
      <c r="AT287" s="5">
        <v>0.95699999999999996</v>
      </c>
      <c r="AU287" s="5">
        <v>0.13</v>
      </c>
      <c r="AV287" s="5">
        <v>1</v>
      </c>
      <c r="AW287" s="5">
        <v>0.94699999999999995</v>
      </c>
      <c r="AX287" s="5">
        <v>0.123</v>
      </c>
      <c r="AY287" s="5">
        <v>8.9999999999999993E-3</v>
      </c>
      <c r="AZ287" s="5">
        <v>1.07</v>
      </c>
      <c r="BA287" s="5">
        <v>0.13</v>
      </c>
      <c r="BB287" s="5">
        <v>1</v>
      </c>
      <c r="BC287" s="5">
        <v>0.58899999999999997</v>
      </c>
      <c r="BD287" s="5">
        <v>0.123</v>
      </c>
      <c r="BE287" s="5">
        <v>6.0000000000000001E-3</v>
      </c>
      <c r="BF287" s="5">
        <v>0.66500000000000004</v>
      </c>
      <c r="BG287" s="5">
        <v>0.13</v>
      </c>
      <c r="BH287" s="5">
        <v>1</v>
      </c>
      <c r="BI287" s="5">
        <v>0.68899999999999995</v>
      </c>
      <c r="BJ287" s="5">
        <v>0.123</v>
      </c>
      <c r="BK287" s="5">
        <v>7.0000000000000001E-3</v>
      </c>
      <c r="BL287" s="5">
        <v>0.77800000000000002</v>
      </c>
      <c r="BM287" s="5">
        <v>0.13</v>
      </c>
      <c r="BN287" s="5">
        <v>1</v>
      </c>
      <c r="BO287" s="5">
        <v>0</v>
      </c>
      <c r="BP287" s="5">
        <v>0</v>
      </c>
      <c r="BQ287" s="5">
        <v>0</v>
      </c>
      <c r="BR287" s="5">
        <v>0</v>
      </c>
      <c r="BS287" s="5">
        <v>1</v>
      </c>
      <c r="BT287" s="5">
        <v>0</v>
      </c>
      <c r="BU287" s="5">
        <v>0</v>
      </c>
      <c r="BV287" s="5">
        <v>0</v>
      </c>
      <c r="BW287" s="5">
        <v>0.13</v>
      </c>
      <c r="BX287" s="5">
        <v>1</v>
      </c>
      <c r="BY287" s="5">
        <v>12.728999999999999</v>
      </c>
      <c r="BZ287" s="5">
        <v>0</v>
      </c>
      <c r="CA287" s="5">
        <v>12.728999999999999</v>
      </c>
      <c r="CB287" s="5">
        <v>0</v>
      </c>
      <c r="CC287" s="5">
        <v>102.477</v>
      </c>
      <c r="CD287" s="5">
        <v>7.95</v>
      </c>
      <c r="CE287" s="5">
        <v>0.98599999999999999</v>
      </c>
      <c r="CF287" s="5">
        <v>115.798</v>
      </c>
      <c r="CG287" s="5">
        <v>0.13</v>
      </c>
      <c r="CH287" s="5">
        <v>1</v>
      </c>
      <c r="CI287" s="5">
        <v>0</v>
      </c>
      <c r="CJ287" s="5">
        <v>0</v>
      </c>
      <c r="CK287" s="5">
        <v>0</v>
      </c>
      <c r="CL287" s="5">
        <v>0</v>
      </c>
      <c r="CM287" s="5">
        <v>0</v>
      </c>
      <c r="CN287" s="5">
        <v>0</v>
      </c>
      <c r="CO287" s="5">
        <v>0</v>
      </c>
      <c r="CP287" s="5">
        <v>0</v>
      </c>
      <c r="CQ287" s="5">
        <v>1.294</v>
      </c>
      <c r="CR287" s="5">
        <v>0</v>
      </c>
      <c r="CS287" s="5">
        <v>5.1580000000000004</v>
      </c>
      <c r="CT287" s="5">
        <v>7.5540000000000003</v>
      </c>
      <c r="CU287" s="5">
        <v>16.097000000000001</v>
      </c>
    </row>
    <row r="288" spans="1:99" x14ac:dyDescent="0.25">
      <c r="A288" s="5" t="s">
        <v>2594</v>
      </c>
      <c r="B288" s="5" t="s">
        <v>1699</v>
      </c>
      <c r="C288" s="5" t="s">
        <v>1699</v>
      </c>
      <c r="D288" s="5" t="s">
        <v>1700</v>
      </c>
      <c r="E288" s="5">
        <v>2023</v>
      </c>
      <c r="F288" s="5">
        <v>0.13</v>
      </c>
      <c r="G288" s="5">
        <v>5.77</v>
      </c>
      <c r="H288" s="5">
        <v>1.286</v>
      </c>
      <c r="I288" s="5">
        <v>0</v>
      </c>
      <c r="J288" s="5">
        <v>5.77</v>
      </c>
      <c r="K288" s="5">
        <v>0</v>
      </c>
      <c r="L288" s="5">
        <v>1</v>
      </c>
      <c r="M288" s="5">
        <v>7.8860000000000001</v>
      </c>
      <c r="N288" s="5">
        <v>3.8570000000000002</v>
      </c>
      <c r="O288" s="5">
        <v>0</v>
      </c>
      <c r="P288" s="5">
        <v>7.8860000000000001</v>
      </c>
      <c r="Q288" s="5">
        <v>0</v>
      </c>
      <c r="R288" s="5">
        <v>1</v>
      </c>
      <c r="S288" s="5">
        <v>12.198</v>
      </c>
      <c r="T288" s="5">
        <v>7.7140000000000004</v>
      </c>
      <c r="U288" s="5">
        <v>0.17599999999999999</v>
      </c>
      <c r="V288" s="5">
        <v>13.784000000000001</v>
      </c>
      <c r="W288" s="5">
        <v>0.13</v>
      </c>
      <c r="X288" s="5">
        <v>1</v>
      </c>
      <c r="Y288" s="5">
        <v>13.814</v>
      </c>
      <c r="Z288" s="5">
        <v>1.7050000000000001</v>
      </c>
      <c r="AA288" s="5">
        <v>0</v>
      </c>
      <c r="AB288" s="5">
        <v>13.814</v>
      </c>
      <c r="AC288" s="5">
        <v>0</v>
      </c>
      <c r="AD288" s="5">
        <v>1</v>
      </c>
      <c r="AE288" s="5">
        <v>15.1</v>
      </c>
      <c r="AF288" s="5">
        <v>3.2919999999999998</v>
      </c>
      <c r="AG288" s="5">
        <v>0</v>
      </c>
      <c r="AH288" s="5">
        <v>15.1</v>
      </c>
      <c r="AI288" s="5">
        <v>0</v>
      </c>
      <c r="AJ288" s="5">
        <v>1</v>
      </c>
      <c r="AK288" s="5">
        <v>22.814</v>
      </c>
      <c r="AL288" s="5">
        <v>11.837999999999999</v>
      </c>
      <c r="AM288" s="5">
        <v>0.32800000000000001</v>
      </c>
      <c r="AN288" s="5">
        <v>25.78</v>
      </c>
      <c r="AO288" s="5">
        <v>0.13</v>
      </c>
      <c r="AP288" s="5">
        <v>1</v>
      </c>
      <c r="AQ288" s="5">
        <v>0.749</v>
      </c>
      <c r="AR288" s="5">
        <v>0.129</v>
      </c>
      <c r="AS288" s="5">
        <v>1.0999999999999999E-2</v>
      </c>
      <c r="AT288" s="5">
        <v>0.84599999999999997</v>
      </c>
      <c r="AU288" s="5">
        <v>0.13</v>
      </c>
      <c r="AV288" s="5">
        <v>1</v>
      </c>
      <c r="AW288" s="5">
        <v>0.78300000000000003</v>
      </c>
      <c r="AX288" s="5">
        <v>0.129</v>
      </c>
      <c r="AY288" s="5">
        <v>1.0999999999999999E-2</v>
      </c>
      <c r="AZ288" s="5">
        <v>0.88400000000000001</v>
      </c>
      <c r="BA288" s="5">
        <v>0.13</v>
      </c>
      <c r="BB288" s="5">
        <v>1</v>
      </c>
      <c r="BC288" s="5">
        <v>0.52700000000000002</v>
      </c>
      <c r="BD288" s="5">
        <v>0.129</v>
      </c>
      <c r="BE288" s="5">
        <v>8.0000000000000002E-3</v>
      </c>
      <c r="BF288" s="5">
        <v>0.59599999999999997</v>
      </c>
      <c r="BG288" s="5">
        <v>0.13</v>
      </c>
      <c r="BH288" s="5">
        <v>1</v>
      </c>
      <c r="BI288" s="5">
        <v>0.64</v>
      </c>
      <c r="BJ288" s="5">
        <v>0.129</v>
      </c>
      <c r="BK288" s="5">
        <v>8.9999999999999993E-3</v>
      </c>
      <c r="BL288" s="5">
        <v>0.72299999999999998</v>
      </c>
      <c r="BM288" s="5">
        <v>0.13</v>
      </c>
      <c r="BN288" s="5">
        <v>1</v>
      </c>
      <c r="BO288" s="5">
        <v>0</v>
      </c>
      <c r="BP288" s="5">
        <v>0</v>
      </c>
      <c r="BQ288" s="5">
        <v>0</v>
      </c>
      <c r="BR288" s="5">
        <v>0</v>
      </c>
      <c r="BS288" s="5">
        <v>1</v>
      </c>
      <c r="BT288" s="5">
        <v>0</v>
      </c>
      <c r="BU288" s="5">
        <v>0</v>
      </c>
      <c r="BV288" s="5">
        <v>0</v>
      </c>
      <c r="BW288" s="5">
        <v>0.13</v>
      </c>
      <c r="BX288" s="5">
        <v>1</v>
      </c>
      <c r="BY288" s="5">
        <v>13.254</v>
      </c>
      <c r="BZ288" s="5">
        <v>0</v>
      </c>
      <c r="CA288" s="5">
        <v>13.254</v>
      </c>
      <c r="CB288" s="5">
        <v>0</v>
      </c>
      <c r="CC288" s="5">
        <v>87.078999999999994</v>
      </c>
      <c r="CD288" s="5">
        <v>7.95</v>
      </c>
      <c r="CE288" s="5">
        <v>1.2529999999999999</v>
      </c>
      <c r="CF288" s="5">
        <v>98.399000000000001</v>
      </c>
      <c r="CG288" s="5">
        <v>0.13</v>
      </c>
      <c r="CH288" s="5">
        <v>1</v>
      </c>
      <c r="CI288" s="5">
        <v>0</v>
      </c>
      <c r="CJ288" s="5">
        <v>0</v>
      </c>
      <c r="CK288" s="5">
        <v>0</v>
      </c>
      <c r="CL288" s="5">
        <v>0</v>
      </c>
      <c r="CM288" s="5">
        <v>0</v>
      </c>
      <c r="CN288" s="5">
        <v>0</v>
      </c>
      <c r="CO288" s="5">
        <v>0</v>
      </c>
      <c r="CP288" s="5">
        <v>0</v>
      </c>
      <c r="CQ288" s="5">
        <v>1.3480000000000001</v>
      </c>
      <c r="CR288" s="5">
        <v>0</v>
      </c>
      <c r="CS288" s="5">
        <v>5.37</v>
      </c>
      <c r="CT288" s="5">
        <v>4.484</v>
      </c>
      <c r="CU288" s="5">
        <v>12.529</v>
      </c>
    </row>
    <row r="289" spans="1:99" x14ac:dyDescent="0.25">
      <c r="A289" s="5" t="s">
        <v>2595</v>
      </c>
      <c r="B289" s="5" t="s">
        <v>1699</v>
      </c>
      <c r="C289" s="5" t="s">
        <v>1699</v>
      </c>
      <c r="D289" s="5" t="s">
        <v>1700</v>
      </c>
      <c r="E289" s="5">
        <v>2024</v>
      </c>
      <c r="F289" s="5">
        <v>0.13</v>
      </c>
      <c r="G289" s="5">
        <v>4.8330000000000002</v>
      </c>
      <c r="H289" s="5">
        <v>1.3240000000000001</v>
      </c>
      <c r="I289" s="5">
        <v>0</v>
      </c>
      <c r="J289" s="5">
        <v>4.8330000000000002</v>
      </c>
      <c r="K289" s="5">
        <v>0</v>
      </c>
      <c r="L289" s="5">
        <v>1</v>
      </c>
      <c r="M289" s="5">
        <v>7.1239999999999997</v>
      </c>
      <c r="N289" s="5">
        <v>3.9710000000000001</v>
      </c>
      <c r="O289" s="5">
        <v>0</v>
      </c>
      <c r="P289" s="5">
        <v>7.1239999999999997</v>
      </c>
      <c r="Q289" s="5">
        <v>0</v>
      </c>
      <c r="R289" s="5">
        <v>1</v>
      </c>
      <c r="S289" s="5">
        <v>11.451000000000001</v>
      </c>
      <c r="T289" s="5">
        <v>7.9420000000000002</v>
      </c>
      <c r="U289" s="5">
        <v>0.20300000000000001</v>
      </c>
      <c r="V289" s="5">
        <v>12.939</v>
      </c>
      <c r="W289" s="5">
        <v>0.13</v>
      </c>
      <c r="X289" s="5">
        <v>1</v>
      </c>
      <c r="Y289" s="5">
        <v>12.218999999999999</v>
      </c>
      <c r="Z289" s="5">
        <v>1.508</v>
      </c>
      <c r="AA289" s="5">
        <v>0</v>
      </c>
      <c r="AB289" s="5">
        <v>12.218999999999999</v>
      </c>
      <c r="AC289" s="5">
        <v>0</v>
      </c>
      <c r="AD289" s="5">
        <v>1</v>
      </c>
      <c r="AE289" s="5">
        <v>13.542999999999999</v>
      </c>
      <c r="AF289" s="5">
        <v>2.952</v>
      </c>
      <c r="AG289" s="5">
        <v>0</v>
      </c>
      <c r="AH289" s="5">
        <v>13.542999999999999</v>
      </c>
      <c r="AI289" s="5">
        <v>0</v>
      </c>
      <c r="AJ289" s="5">
        <v>1</v>
      </c>
      <c r="AK289" s="5">
        <v>21.484000000000002</v>
      </c>
      <c r="AL289" s="5">
        <v>11.148</v>
      </c>
      <c r="AM289" s="5">
        <v>0.38</v>
      </c>
      <c r="AN289" s="5">
        <v>24.277000000000001</v>
      </c>
      <c r="AO289" s="5">
        <v>0.13</v>
      </c>
      <c r="AP289" s="5">
        <v>1</v>
      </c>
      <c r="AQ289" s="5">
        <v>0.72</v>
      </c>
      <c r="AR289" s="5">
        <v>0.13200000000000001</v>
      </c>
      <c r="AS289" s="5">
        <v>1.2999999999999999E-2</v>
      </c>
      <c r="AT289" s="5">
        <v>0.81399999999999995</v>
      </c>
      <c r="AU289" s="5">
        <v>0.13</v>
      </c>
      <c r="AV289" s="5">
        <v>1</v>
      </c>
      <c r="AW289" s="5">
        <v>0.73399999999999999</v>
      </c>
      <c r="AX289" s="5">
        <v>0.13200000000000001</v>
      </c>
      <c r="AY289" s="5">
        <v>1.2999999999999999E-2</v>
      </c>
      <c r="AZ289" s="5">
        <v>0.82899999999999996</v>
      </c>
      <c r="BA289" s="5">
        <v>0.13</v>
      </c>
      <c r="BB289" s="5">
        <v>1</v>
      </c>
      <c r="BC289" s="5">
        <v>0.51</v>
      </c>
      <c r="BD289" s="5">
        <v>0.13200000000000001</v>
      </c>
      <c r="BE289" s="5">
        <v>8.9999999999999993E-3</v>
      </c>
      <c r="BF289" s="5">
        <v>0.57699999999999996</v>
      </c>
      <c r="BG289" s="5">
        <v>0.13</v>
      </c>
      <c r="BH289" s="5">
        <v>1</v>
      </c>
      <c r="BI289" s="5">
        <v>0.65200000000000002</v>
      </c>
      <c r="BJ289" s="5">
        <v>0.13200000000000001</v>
      </c>
      <c r="BK289" s="5">
        <v>1.2E-2</v>
      </c>
      <c r="BL289" s="5">
        <v>0.73699999999999999</v>
      </c>
      <c r="BM289" s="5">
        <v>0.13</v>
      </c>
      <c r="BN289" s="5">
        <v>1</v>
      </c>
      <c r="BO289" s="5">
        <v>0</v>
      </c>
      <c r="BP289" s="5">
        <v>0</v>
      </c>
      <c r="BQ289" s="5">
        <v>0</v>
      </c>
      <c r="BR289" s="5">
        <v>0</v>
      </c>
      <c r="BS289" s="5">
        <v>1</v>
      </c>
      <c r="BT289" s="5">
        <v>0</v>
      </c>
      <c r="BU289" s="5">
        <v>0</v>
      </c>
      <c r="BV289" s="5">
        <v>0</v>
      </c>
      <c r="BW289" s="5">
        <v>0.13</v>
      </c>
      <c r="BX289" s="5">
        <v>1</v>
      </c>
      <c r="BY289" s="5">
        <v>13.646000000000001</v>
      </c>
      <c r="BZ289" s="5">
        <v>0</v>
      </c>
      <c r="CA289" s="5">
        <v>13.646000000000001</v>
      </c>
      <c r="CB289" s="5">
        <v>0</v>
      </c>
      <c r="CC289" s="5">
        <v>86.385000000000005</v>
      </c>
      <c r="CD289" s="5">
        <v>7.95</v>
      </c>
      <c r="CE289" s="5">
        <v>1.53</v>
      </c>
      <c r="CF289" s="5">
        <v>97.616</v>
      </c>
      <c r="CG289" s="5">
        <v>0.13</v>
      </c>
      <c r="CH289" s="5">
        <v>1</v>
      </c>
      <c r="CI289" s="5">
        <v>0</v>
      </c>
      <c r="CJ289" s="5">
        <v>0</v>
      </c>
      <c r="CK289" s="5">
        <v>0</v>
      </c>
      <c r="CL289" s="5">
        <v>0</v>
      </c>
      <c r="CM289" s="5">
        <v>0</v>
      </c>
      <c r="CN289" s="5">
        <v>0</v>
      </c>
      <c r="CO289" s="5">
        <v>0</v>
      </c>
      <c r="CP289" s="5">
        <v>0</v>
      </c>
      <c r="CQ289" s="5">
        <v>1.387</v>
      </c>
      <c r="CR289" s="5">
        <v>0</v>
      </c>
      <c r="CS289" s="5">
        <v>5.5289999999999999</v>
      </c>
      <c r="CT289" s="5">
        <v>3.5089999999999999</v>
      </c>
      <c r="CU289" s="5">
        <v>10.896000000000001</v>
      </c>
    </row>
    <row r="290" spans="1:99" x14ac:dyDescent="0.25">
      <c r="A290" s="5" t="s">
        <v>2596</v>
      </c>
      <c r="B290" s="5" t="s">
        <v>1413</v>
      </c>
      <c r="C290" s="5" t="s">
        <v>1413</v>
      </c>
      <c r="D290" s="5" t="s">
        <v>1414</v>
      </c>
      <c r="E290" s="5">
        <v>2021</v>
      </c>
      <c r="F290" s="5">
        <v>0.18</v>
      </c>
      <c r="G290" s="5">
        <v>5.8970000000000002</v>
      </c>
      <c r="H290" s="5">
        <v>1.143</v>
      </c>
      <c r="I290" s="5">
        <v>0.47499999999999998</v>
      </c>
      <c r="J290" s="5">
        <v>6.3719999999999999</v>
      </c>
      <c r="K290" s="5">
        <v>0</v>
      </c>
      <c r="L290" s="5">
        <v>1</v>
      </c>
      <c r="M290" s="5">
        <v>7.9640000000000004</v>
      </c>
      <c r="N290" s="5">
        <v>3.43</v>
      </c>
      <c r="O290" s="5">
        <v>0.45300000000000001</v>
      </c>
      <c r="P290" s="5">
        <v>8.4179999999999993</v>
      </c>
      <c r="Q290" s="5">
        <v>0</v>
      </c>
      <c r="R290" s="5">
        <v>1</v>
      </c>
      <c r="S290" s="5">
        <v>11.613</v>
      </c>
      <c r="T290" s="5">
        <v>6.86</v>
      </c>
      <c r="U290" s="5">
        <v>0.47499999999999998</v>
      </c>
      <c r="V290" s="5">
        <v>14.265000000000001</v>
      </c>
      <c r="W290" s="5">
        <v>0.18</v>
      </c>
      <c r="X290" s="5">
        <v>1</v>
      </c>
      <c r="Y290" s="5">
        <v>5.3470000000000004</v>
      </c>
      <c r="Z290" s="5">
        <v>0.39300000000000002</v>
      </c>
      <c r="AA290" s="5">
        <v>-0.127</v>
      </c>
      <c r="AB290" s="5">
        <v>5.22</v>
      </c>
      <c r="AC290" s="5">
        <v>0</v>
      </c>
      <c r="AD290" s="5">
        <v>1</v>
      </c>
      <c r="AE290" s="5">
        <v>5.9189999999999996</v>
      </c>
      <c r="AF290" s="5">
        <v>0.8</v>
      </c>
      <c r="AG290" s="5">
        <v>-0.127</v>
      </c>
      <c r="AH290" s="5">
        <v>5.7919999999999998</v>
      </c>
      <c r="AI290" s="5">
        <v>0</v>
      </c>
      <c r="AJ290" s="5">
        <v>1</v>
      </c>
      <c r="AK290" s="5">
        <v>9.3490000000000002</v>
      </c>
      <c r="AL290" s="5">
        <v>3.4729999999999999</v>
      </c>
      <c r="AM290" s="5">
        <v>-0.108</v>
      </c>
      <c r="AN290" s="5">
        <v>10.904999999999999</v>
      </c>
      <c r="AO290" s="5">
        <v>0.18</v>
      </c>
      <c r="AP290" s="5">
        <v>1</v>
      </c>
      <c r="AQ290" s="5">
        <v>0.61899999999999999</v>
      </c>
      <c r="AR290" s="5">
        <v>0.114</v>
      </c>
      <c r="AS290" s="5">
        <v>0.30599999999999999</v>
      </c>
      <c r="AT290" s="5">
        <v>1.091</v>
      </c>
      <c r="AU290" s="5">
        <v>0.18</v>
      </c>
      <c r="AV290" s="5">
        <v>1</v>
      </c>
      <c r="AW290" s="5">
        <v>0.59899999999999998</v>
      </c>
      <c r="AX290" s="5">
        <v>0.114</v>
      </c>
      <c r="AY290" s="5">
        <v>0.29499999999999998</v>
      </c>
      <c r="AZ290" s="5">
        <v>1.0549999999999999</v>
      </c>
      <c r="BA290" s="5">
        <v>0.18</v>
      </c>
      <c r="BB290" s="5">
        <v>1</v>
      </c>
      <c r="BC290" s="5">
        <v>0.439</v>
      </c>
      <c r="BD290" s="5">
        <v>0.114</v>
      </c>
      <c r="BE290" s="5">
        <v>-6.8000000000000005E-2</v>
      </c>
      <c r="BF290" s="5">
        <v>0.438</v>
      </c>
      <c r="BG290" s="5">
        <v>0</v>
      </c>
      <c r="BH290" s="5">
        <v>0</v>
      </c>
      <c r="BI290" s="5">
        <v>0.505</v>
      </c>
      <c r="BJ290" s="5">
        <v>0.114</v>
      </c>
      <c r="BK290" s="5">
        <v>0.183</v>
      </c>
      <c r="BL290" s="5">
        <v>0.81100000000000005</v>
      </c>
      <c r="BM290" s="5">
        <v>0.18</v>
      </c>
      <c r="BN290" s="5">
        <v>1</v>
      </c>
      <c r="BO290" s="5">
        <v>0</v>
      </c>
      <c r="BP290" s="5">
        <v>-1.6E-2</v>
      </c>
      <c r="BQ290" s="5">
        <v>0.19700000000000001</v>
      </c>
      <c r="BR290" s="5">
        <v>0</v>
      </c>
      <c r="BS290" s="5">
        <v>0.5</v>
      </c>
      <c r="BT290" s="5">
        <v>0</v>
      </c>
      <c r="BU290" s="5">
        <v>-1.6E-2</v>
      </c>
      <c r="BV290" s="5">
        <v>0.222</v>
      </c>
      <c r="BW290" s="5">
        <v>0.18</v>
      </c>
      <c r="BX290" s="5">
        <v>0.33300000000000002</v>
      </c>
      <c r="BY290" s="5">
        <v>11.787000000000001</v>
      </c>
      <c r="BZ290" s="5">
        <v>0</v>
      </c>
      <c r="CA290" s="5">
        <v>11.787000000000001</v>
      </c>
      <c r="CB290" s="5">
        <v>0</v>
      </c>
      <c r="CC290" s="5">
        <v>78.125</v>
      </c>
      <c r="CD290" s="5">
        <v>7.95</v>
      </c>
      <c r="CE290" s="5">
        <v>31.221</v>
      </c>
      <c r="CF290" s="5">
        <v>129.02799999999999</v>
      </c>
      <c r="CG290" s="5">
        <v>0.18</v>
      </c>
      <c r="CH290" s="5">
        <v>1</v>
      </c>
      <c r="CI290" s="5">
        <v>0</v>
      </c>
      <c r="CJ290" s="5">
        <v>0</v>
      </c>
      <c r="CK290" s="5">
        <v>0</v>
      </c>
      <c r="CL290" s="5">
        <v>0</v>
      </c>
      <c r="CM290" s="5">
        <v>0</v>
      </c>
      <c r="CN290" s="5">
        <v>0</v>
      </c>
      <c r="CO290" s="5">
        <v>0</v>
      </c>
      <c r="CP290" s="5">
        <v>0</v>
      </c>
      <c r="CQ290" s="5">
        <v>1.198</v>
      </c>
      <c r="CR290" s="5">
        <v>1</v>
      </c>
      <c r="CS290" s="5">
        <v>4.7759999999999998</v>
      </c>
      <c r="CT290" s="5">
        <v>4.7530000000000001</v>
      </c>
      <c r="CU290" s="5">
        <v>15.162000000000001</v>
      </c>
    </row>
    <row r="291" spans="1:99" x14ac:dyDescent="0.25">
      <c r="A291" s="5" t="s">
        <v>2597</v>
      </c>
      <c r="B291" s="5" t="s">
        <v>1413</v>
      </c>
      <c r="C291" s="5" t="s">
        <v>1413</v>
      </c>
      <c r="D291" s="5" t="s">
        <v>1414</v>
      </c>
      <c r="E291" s="5">
        <v>2022</v>
      </c>
      <c r="F291" s="5">
        <v>0.18</v>
      </c>
      <c r="G291" s="5">
        <v>11.72</v>
      </c>
      <c r="H291" s="5">
        <v>1.2350000000000001</v>
      </c>
      <c r="I291" s="5">
        <v>1.1319999999999999</v>
      </c>
      <c r="J291" s="5">
        <v>12.852</v>
      </c>
      <c r="K291" s="5">
        <v>0</v>
      </c>
      <c r="L291" s="5">
        <v>1</v>
      </c>
      <c r="M291" s="5">
        <v>9.7829999999999995</v>
      </c>
      <c r="N291" s="5">
        <v>3.7040000000000002</v>
      </c>
      <c r="O291" s="5">
        <v>0.65600000000000003</v>
      </c>
      <c r="P291" s="5">
        <v>10.439</v>
      </c>
      <c r="Q291" s="5">
        <v>0</v>
      </c>
      <c r="R291" s="5">
        <v>1</v>
      </c>
      <c r="S291" s="5">
        <v>17.893000000000001</v>
      </c>
      <c r="T291" s="5">
        <v>7.4080000000000004</v>
      </c>
      <c r="U291" s="5">
        <v>1.3859999999999999</v>
      </c>
      <c r="V291" s="5">
        <v>22.45</v>
      </c>
      <c r="W291" s="5">
        <v>0.18</v>
      </c>
      <c r="X291" s="5">
        <v>1</v>
      </c>
      <c r="Y291" s="5">
        <v>5.7750000000000004</v>
      </c>
      <c r="Z291" s="5">
        <v>0.42499999999999999</v>
      </c>
      <c r="AA291" s="5">
        <v>-0.13700000000000001</v>
      </c>
      <c r="AB291" s="5">
        <v>5.6369999999999996</v>
      </c>
      <c r="AC291" s="5">
        <v>0</v>
      </c>
      <c r="AD291" s="5">
        <v>1</v>
      </c>
      <c r="AE291" s="5">
        <v>6.3920000000000003</v>
      </c>
      <c r="AF291" s="5">
        <v>0.86399999999999999</v>
      </c>
      <c r="AG291" s="5">
        <v>-0.13700000000000001</v>
      </c>
      <c r="AH291" s="5">
        <v>6.2549999999999999</v>
      </c>
      <c r="AI291" s="5">
        <v>0</v>
      </c>
      <c r="AJ291" s="5">
        <v>1</v>
      </c>
      <c r="AK291" s="5">
        <v>10.096</v>
      </c>
      <c r="AL291" s="5">
        <v>3.7509999999999999</v>
      </c>
      <c r="AM291" s="5">
        <v>1.6E-2</v>
      </c>
      <c r="AN291" s="5">
        <v>11.776</v>
      </c>
      <c r="AO291" s="5">
        <v>0.18</v>
      </c>
      <c r="AP291" s="5">
        <v>1</v>
      </c>
      <c r="AQ291" s="5">
        <v>0.86099999999999999</v>
      </c>
      <c r="AR291" s="5">
        <v>0.123</v>
      </c>
      <c r="AS291" s="5">
        <v>-3.9E-2</v>
      </c>
      <c r="AT291" s="5">
        <v>0.97</v>
      </c>
      <c r="AU291" s="5">
        <v>0.18</v>
      </c>
      <c r="AV291" s="5">
        <v>1</v>
      </c>
      <c r="AW291" s="5">
        <v>0.98599999999999999</v>
      </c>
      <c r="AX291" s="5">
        <v>0.123</v>
      </c>
      <c r="AY291" s="5">
        <v>-0.191</v>
      </c>
      <c r="AZ291" s="5">
        <v>0.93799999999999994</v>
      </c>
      <c r="BA291" s="5">
        <v>0.18</v>
      </c>
      <c r="BB291" s="5">
        <v>1</v>
      </c>
      <c r="BC291" s="5">
        <v>0.59799999999999998</v>
      </c>
      <c r="BD291" s="5">
        <v>0.123</v>
      </c>
      <c r="BE291" s="5">
        <v>-0.26800000000000002</v>
      </c>
      <c r="BF291" s="5">
        <v>0.38900000000000001</v>
      </c>
      <c r="BG291" s="5">
        <v>0</v>
      </c>
      <c r="BH291" s="5">
        <v>0</v>
      </c>
      <c r="BI291" s="5">
        <v>0.61199999999999999</v>
      </c>
      <c r="BJ291" s="5">
        <v>0.123</v>
      </c>
      <c r="BK291" s="5">
        <v>-1E-3</v>
      </c>
      <c r="BL291" s="5">
        <v>0.72099999999999997</v>
      </c>
      <c r="BM291" s="5">
        <v>0.18</v>
      </c>
      <c r="BN291" s="5">
        <v>1</v>
      </c>
      <c r="BO291" s="5">
        <v>0</v>
      </c>
      <c r="BP291" s="5">
        <v>-1.6E-2</v>
      </c>
      <c r="BQ291" s="5">
        <v>0.17199999999999999</v>
      </c>
      <c r="BR291" s="5">
        <v>0</v>
      </c>
      <c r="BS291" s="5">
        <v>0.5</v>
      </c>
      <c r="BT291" s="5">
        <v>0</v>
      </c>
      <c r="BU291" s="5">
        <v>-1.6E-2</v>
      </c>
      <c r="BV291" s="5">
        <v>0.19700000000000001</v>
      </c>
      <c r="BW291" s="5">
        <v>0.18</v>
      </c>
      <c r="BX291" s="5">
        <v>0.33300000000000002</v>
      </c>
      <c r="BY291" s="5">
        <v>12.728999999999999</v>
      </c>
      <c r="BZ291" s="5">
        <v>0</v>
      </c>
      <c r="CA291" s="5">
        <v>12.728999999999999</v>
      </c>
      <c r="CB291" s="5">
        <v>0</v>
      </c>
      <c r="CC291" s="5">
        <v>97.9</v>
      </c>
      <c r="CD291" s="5">
        <v>7.95</v>
      </c>
      <c r="CE291" s="5">
        <v>-0.69</v>
      </c>
      <c r="CF291" s="5">
        <v>114.708</v>
      </c>
      <c r="CG291" s="5">
        <v>0.18</v>
      </c>
      <c r="CH291" s="5">
        <v>1</v>
      </c>
      <c r="CI291" s="5">
        <v>0</v>
      </c>
      <c r="CJ291" s="5">
        <v>0</v>
      </c>
      <c r="CK291" s="5">
        <v>0</v>
      </c>
      <c r="CL291" s="5">
        <v>0</v>
      </c>
      <c r="CM291" s="5">
        <v>0</v>
      </c>
      <c r="CN291" s="5">
        <v>0</v>
      </c>
      <c r="CO291" s="5">
        <v>0</v>
      </c>
      <c r="CP291" s="5">
        <v>0</v>
      </c>
      <c r="CQ291" s="5">
        <v>1.294</v>
      </c>
      <c r="CR291" s="5">
        <v>1</v>
      </c>
      <c r="CS291" s="5">
        <v>5.1580000000000004</v>
      </c>
      <c r="CT291" s="5">
        <v>10.484999999999999</v>
      </c>
      <c r="CU291" s="5">
        <v>31.326000000000001</v>
      </c>
    </row>
    <row r="292" spans="1:99" x14ac:dyDescent="0.25">
      <c r="A292" s="5" t="s">
        <v>2598</v>
      </c>
      <c r="B292" s="5" t="s">
        <v>1413</v>
      </c>
      <c r="C292" s="5" t="s">
        <v>1413</v>
      </c>
      <c r="D292" s="5" t="s">
        <v>1414</v>
      </c>
      <c r="E292" s="5">
        <v>2023</v>
      </c>
      <c r="F292" s="5">
        <v>0.18</v>
      </c>
      <c r="G292" s="5">
        <v>6.1470000000000002</v>
      </c>
      <c r="H292" s="5">
        <v>1.286</v>
      </c>
      <c r="I292" s="5">
        <v>0.54700000000000004</v>
      </c>
      <c r="J292" s="5">
        <v>6.6929999999999996</v>
      </c>
      <c r="K292" s="5">
        <v>0</v>
      </c>
      <c r="L292" s="5">
        <v>1</v>
      </c>
      <c r="M292" s="5">
        <v>7.8860000000000001</v>
      </c>
      <c r="N292" s="5">
        <v>3.8570000000000002</v>
      </c>
      <c r="O292" s="5">
        <v>0.45300000000000001</v>
      </c>
      <c r="P292" s="5">
        <v>8.3390000000000004</v>
      </c>
      <c r="Q292" s="5">
        <v>0</v>
      </c>
      <c r="R292" s="5">
        <v>1</v>
      </c>
      <c r="S292" s="5">
        <v>12.574999999999999</v>
      </c>
      <c r="T292" s="5">
        <v>7.7140000000000004</v>
      </c>
      <c r="U292" s="5">
        <v>0.80800000000000005</v>
      </c>
      <c r="V292" s="5">
        <v>15.484</v>
      </c>
      <c r="W292" s="5">
        <v>0.18</v>
      </c>
      <c r="X292" s="5">
        <v>1</v>
      </c>
      <c r="Y292" s="5">
        <v>6.0129999999999999</v>
      </c>
      <c r="Z292" s="5">
        <v>0.442</v>
      </c>
      <c r="AA292" s="5">
        <v>-0.14299999999999999</v>
      </c>
      <c r="AB292" s="5">
        <v>5.87</v>
      </c>
      <c r="AC292" s="5">
        <v>0</v>
      </c>
      <c r="AD292" s="5">
        <v>1</v>
      </c>
      <c r="AE292" s="5">
        <v>6.6559999999999997</v>
      </c>
      <c r="AF292" s="5">
        <v>0.9</v>
      </c>
      <c r="AG292" s="5">
        <v>-0.14299999999999999</v>
      </c>
      <c r="AH292" s="5">
        <v>6.5129999999999999</v>
      </c>
      <c r="AI292" s="5">
        <v>0</v>
      </c>
      <c r="AJ292" s="5">
        <v>1</v>
      </c>
      <c r="AK292" s="5">
        <v>10.513</v>
      </c>
      <c r="AL292" s="5">
        <v>3.9060000000000001</v>
      </c>
      <c r="AM292" s="5">
        <v>8.5999999999999993E-2</v>
      </c>
      <c r="AN292" s="5">
        <v>12.262</v>
      </c>
      <c r="AO292" s="5">
        <v>0.18</v>
      </c>
      <c r="AP292" s="5">
        <v>1</v>
      </c>
      <c r="AQ292" s="5">
        <v>0.76</v>
      </c>
      <c r="AR292" s="5">
        <v>0.129</v>
      </c>
      <c r="AS292" s="5">
        <v>0.09</v>
      </c>
      <c r="AT292" s="5">
        <v>1.004</v>
      </c>
      <c r="AU292" s="5">
        <v>0.18</v>
      </c>
      <c r="AV292" s="5">
        <v>1</v>
      </c>
      <c r="AW292" s="5">
        <v>0.81100000000000005</v>
      </c>
      <c r="AX292" s="5">
        <v>0.129</v>
      </c>
      <c r="AY292" s="5">
        <v>5.0000000000000001E-3</v>
      </c>
      <c r="AZ292" s="5">
        <v>0.96299999999999997</v>
      </c>
      <c r="BA292" s="5">
        <v>0.18</v>
      </c>
      <c r="BB292" s="5">
        <v>1</v>
      </c>
      <c r="BC292" s="5">
        <v>0.53500000000000003</v>
      </c>
      <c r="BD292" s="5">
        <v>0.129</v>
      </c>
      <c r="BE292" s="5">
        <v>-0.19600000000000001</v>
      </c>
      <c r="BF292" s="5">
        <v>0.4</v>
      </c>
      <c r="BG292" s="5">
        <v>0</v>
      </c>
      <c r="BH292" s="5">
        <v>0</v>
      </c>
      <c r="BI292" s="5">
        <v>0.57899999999999996</v>
      </c>
      <c r="BJ292" s="5">
        <v>0.129</v>
      </c>
      <c r="BK292" s="5">
        <v>4.9000000000000002E-2</v>
      </c>
      <c r="BL292" s="5">
        <v>0.74199999999999999</v>
      </c>
      <c r="BM292" s="5">
        <v>0.18</v>
      </c>
      <c r="BN292" s="5">
        <v>1</v>
      </c>
      <c r="BO292" s="5">
        <v>0</v>
      </c>
      <c r="BP292" s="5">
        <v>-1.6E-2</v>
      </c>
      <c r="BQ292" s="5">
        <v>0.17799999999999999</v>
      </c>
      <c r="BR292" s="5">
        <v>0</v>
      </c>
      <c r="BS292" s="5">
        <v>0.5</v>
      </c>
      <c r="BT292" s="5">
        <v>0</v>
      </c>
      <c r="BU292" s="5">
        <v>-1.6E-2</v>
      </c>
      <c r="BV292" s="5">
        <v>0.20300000000000001</v>
      </c>
      <c r="BW292" s="5">
        <v>0.18</v>
      </c>
      <c r="BX292" s="5">
        <v>0.33300000000000002</v>
      </c>
      <c r="BY292" s="5">
        <v>13.254</v>
      </c>
      <c r="BZ292" s="5">
        <v>0</v>
      </c>
      <c r="CA292" s="5">
        <v>13.254</v>
      </c>
      <c r="CB292" s="5">
        <v>0</v>
      </c>
      <c r="CC292" s="5">
        <v>83.248000000000005</v>
      </c>
      <c r="CD292" s="5">
        <v>7.95</v>
      </c>
      <c r="CE292" s="5">
        <v>16.716999999999999</v>
      </c>
      <c r="CF292" s="5">
        <v>117.958</v>
      </c>
      <c r="CG292" s="5">
        <v>0.18</v>
      </c>
      <c r="CH292" s="5">
        <v>1</v>
      </c>
      <c r="CI292" s="5">
        <v>0</v>
      </c>
      <c r="CJ292" s="5">
        <v>0</v>
      </c>
      <c r="CK292" s="5">
        <v>0</v>
      </c>
      <c r="CL292" s="5">
        <v>0</v>
      </c>
      <c r="CM292" s="5">
        <v>0</v>
      </c>
      <c r="CN292" s="5">
        <v>0</v>
      </c>
      <c r="CO292" s="5">
        <v>0</v>
      </c>
      <c r="CP292" s="5">
        <v>0</v>
      </c>
      <c r="CQ292" s="5">
        <v>1.3480000000000001</v>
      </c>
      <c r="CR292" s="5">
        <v>1</v>
      </c>
      <c r="CS292" s="5">
        <v>5.37</v>
      </c>
      <c r="CT292" s="5">
        <v>4.8609999999999998</v>
      </c>
      <c r="CU292" s="5">
        <v>11.622</v>
      </c>
    </row>
    <row r="293" spans="1:99" x14ac:dyDescent="0.25">
      <c r="A293" s="5" t="s">
        <v>2599</v>
      </c>
      <c r="B293" s="5" t="s">
        <v>1413</v>
      </c>
      <c r="C293" s="5" t="s">
        <v>1413</v>
      </c>
      <c r="D293" s="5" t="s">
        <v>1414</v>
      </c>
      <c r="E293" s="5">
        <v>2024</v>
      </c>
      <c r="F293" s="5">
        <v>0.18</v>
      </c>
      <c r="G293" s="5">
        <v>5.5750000000000002</v>
      </c>
      <c r="H293" s="5">
        <v>1.3240000000000001</v>
      </c>
      <c r="I293" s="5">
        <v>0.42499999999999999</v>
      </c>
      <c r="J293" s="5">
        <v>6</v>
      </c>
      <c r="K293" s="5">
        <v>0</v>
      </c>
      <c r="L293" s="5">
        <v>1</v>
      </c>
      <c r="M293" s="5">
        <v>7.1239999999999997</v>
      </c>
      <c r="N293" s="5">
        <v>3.9710000000000001</v>
      </c>
      <c r="O293" s="5">
        <v>0.315</v>
      </c>
      <c r="P293" s="5">
        <v>7.4390000000000001</v>
      </c>
      <c r="Q293" s="5">
        <v>0</v>
      </c>
      <c r="R293" s="5">
        <v>1</v>
      </c>
      <c r="S293" s="5">
        <v>12.193</v>
      </c>
      <c r="T293" s="5">
        <v>7.9420000000000002</v>
      </c>
      <c r="U293" s="5">
        <v>0.73399999999999999</v>
      </c>
      <c r="V293" s="5">
        <v>14.888999999999999</v>
      </c>
      <c r="W293" s="5">
        <v>0.18</v>
      </c>
      <c r="X293" s="5">
        <v>1</v>
      </c>
      <c r="Y293" s="5">
        <v>6.1909999999999998</v>
      </c>
      <c r="Z293" s="5">
        <v>0.45500000000000002</v>
      </c>
      <c r="AA293" s="5">
        <v>-0.13100000000000001</v>
      </c>
      <c r="AB293" s="5">
        <v>6.06</v>
      </c>
      <c r="AC293" s="5">
        <v>0</v>
      </c>
      <c r="AD293" s="5">
        <v>1</v>
      </c>
      <c r="AE293" s="5">
        <v>6.8529999999999998</v>
      </c>
      <c r="AF293" s="5">
        <v>0.92600000000000005</v>
      </c>
      <c r="AG293" s="5">
        <v>-0.13100000000000001</v>
      </c>
      <c r="AH293" s="5">
        <v>6.7210000000000001</v>
      </c>
      <c r="AI293" s="5">
        <v>0</v>
      </c>
      <c r="AJ293" s="5">
        <v>1</v>
      </c>
      <c r="AK293" s="5">
        <v>10.823</v>
      </c>
      <c r="AL293" s="5">
        <v>4.0209999999999999</v>
      </c>
      <c r="AM293" s="5">
        <v>0.13100000000000001</v>
      </c>
      <c r="AN293" s="5">
        <v>12.617000000000001</v>
      </c>
      <c r="AO293" s="5">
        <v>0.18</v>
      </c>
      <c r="AP293" s="5">
        <v>1</v>
      </c>
      <c r="AQ293" s="5">
        <v>0.72399999999999998</v>
      </c>
      <c r="AR293" s="5">
        <v>0.13200000000000001</v>
      </c>
      <c r="AS293" s="5">
        <v>0.12</v>
      </c>
      <c r="AT293" s="5">
        <v>0.997</v>
      </c>
      <c r="AU293" s="5">
        <v>0.18</v>
      </c>
      <c r="AV293" s="5">
        <v>1</v>
      </c>
      <c r="AW293" s="5">
        <v>0.75</v>
      </c>
      <c r="AX293" s="5">
        <v>0.13200000000000001</v>
      </c>
      <c r="AY293" s="5">
        <v>5.3999999999999999E-2</v>
      </c>
      <c r="AZ293" s="5">
        <v>0.94899999999999995</v>
      </c>
      <c r="BA293" s="5">
        <v>0.18</v>
      </c>
      <c r="BB293" s="5">
        <v>1</v>
      </c>
      <c r="BC293" s="5">
        <v>0.51300000000000001</v>
      </c>
      <c r="BD293" s="5">
        <v>0.13200000000000001</v>
      </c>
      <c r="BE293" s="5">
        <v>-0.23100000000000001</v>
      </c>
      <c r="BF293" s="5">
        <v>0.33300000000000002</v>
      </c>
      <c r="BG293" s="5">
        <v>0</v>
      </c>
      <c r="BH293" s="5">
        <v>0</v>
      </c>
      <c r="BI293" s="5">
        <v>0.59099999999999997</v>
      </c>
      <c r="BJ293" s="5">
        <v>0.13200000000000001</v>
      </c>
      <c r="BK293" s="5">
        <v>3.4000000000000002E-2</v>
      </c>
      <c r="BL293" s="5">
        <v>0.73799999999999999</v>
      </c>
      <c r="BM293" s="5">
        <v>0.18</v>
      </c>
      <c r="BN293" s="5">
        <v>1</v>
      </c>
      <c r="BO293" s="5">
        <v>0</v>
      </c>
      <c r="BP293" s="5">
        <v>-1.7000000000000001E-2</v>
      </c>
      <c r="BQ293" s="5">
        <v>0.17799999999999999</v>
      </c>
      <c r="BR293" s="5">
        <v>0</v>
      </c>
      <c r="BS293" s="5">
        <v>0.5</v>
      </c>
      <c r="BT293" s="5">
        <v>0</v>
      </c>
      <c r="BU293" s="5">
        <v>-1.7000000000000001E-2</v>
      </c>
      <c r="BV293" s="5">
        <v>0.20300000000000001</v>
      </c>
      <c r="BW293" s="5">
        <v>0.18</v>
      </c>
      <c r="BX293" s="5">
        <v>0.33300000000000002</v>
      </c>
      <c r="BY293" s="5">
        <v>13.646000000000001</v>
      </c>
      <c r="BZ293" s="5">
        <v>0</v>
      </c>
      <c r="CA293" s="5">
        <v>13.646000000000001</v>
      </c>
      <c r="CB293" s="5">
        <v>0</v>
      </c>
      <c r="CC293" s="5">
        <v>82.587999999999994</v>
      </c>
      <c r="CD293" s="5">
        <v>7.95</v>
      </c>
      <c r="CE293" s="5">
        <v>22.850999999999999</v>
      </c>
      <c r="CF293" s="5">
        <v>121.44</v>
      </c>
      <c r="CG293" s="5">
        <v>0.18</v>
      </c>
      <c r="CH293" s="5">
        <v>1</v>
      </c>
      <c r="CI293" s="5">
        <v>0</v>
      </c>
      <c r="CJ293" s="5">
        <v>0</v>
      </c>
      <c r="CK293" s="5">
        <v>0</v>
      </c>
      <c r="CL293" s="5">
        <v>0</v>
      </c>
      <c r="CM293" s="5">
        <v>0</v>
      </c>
      <c r="CN293" s="5">
        <v>0</v>
      </c>
      <c r="CO293" s="5">
        <v>0</v>
      </c>
      <c r="CP293" s="5">
        <v>0</v>
      </c>
      <c r="CQ293" s="5">
        <v>1.387</v>
      </c>
      <c r="CR293" s="5">
        <v>1</v>
      </c>
      <c r="CS293" s="5">
        <v>5.5289999999999999</v>
      </c>
      <c r="CT293" s="5">
        <v>4.2510000000000003</v>
      </c>
      <c r="CU293" s="5">
        <v>10.167999999999999</v>
      </c>
    </row>
    <row r="294" spans="1:99" x14ac:dyDescent="0.25">
      <c r="A294" s="5" t="s">
        <v>2600</v>
      </c>
      <c r="B294" s="5" t="s">
        <v>1431</v>
      </c>
      <c r="C294" s="5" t="s">
        <v>1431</v>
      </c>
      <c r="D294" s="5" t="s">
        <v>1432</v>
      </c>
      <c r="E294" s="5">
        <v>2021</v>
      </c>
      <c r="F294" s="5">
        <v>0.15</v>
      </c>
      <c r="G294" s="5">
        <v>5.8970000000000002</v>
      </c>
      <c r="H294" s="5">
        <v>1.143</v>
      </c>
      <c r="I294" s="5">
        <v>0</v>
      </c>
      <c r="J294" s="5">
        <v>5.8970000000000002</v>
      </c>
      <c r="K294" s="5">
        <v>0</v>
      </c>
      <c r="L294" s="5">
        <v>1</v>
      </c>
      <c r="M294" s="5">
        <v>7.9640000000000004</v>
      </c>
      <c r="N294" s="5">
        <v>3.43</v>
      </c>
      <c r="O294" s="5">
        <v>0</v>
      </c>
      <c r="P294" s="5">
        <v>7.9640000000000004</v>
      </c>
      <c r="Q294" s="5">
        <v>0</v>
      </c>
      <c r="R294" s="5">
        <v>1</v>
      </c>
      <c r="S294" s="5">
        <v>11.613</v>
      </c>
      <c r="T294" s="5">
        <v>6.86</v>
      </c>
      <c r="U294" s="5">
        <v>0</v>
      </c>
      <c r="V294" s="5">
        <v>13.355</v>
      </c>
      <c r="W294" s="5">
        <v>0.15</v>
      </c>
      <c r="X294" s="5">
        <v>1</v>
      </c>
      <c r="Y294" s="5">
        <v>16.302</v>
      </c>
      <c r="Z294" s="5">
        <v>2.2029999999999998</v>
      </c>
      <c r="AA294" s="5">
        <v>0</v>
      </c>
      <c r="AB294" s="5">
        <v>16.302</v>
      </c>
      <c r="AC294" s="5">
        <v>0</v>
      </c>
      <c r="AD294" s="5">
        <v>1</v>
      </c>
      <c r="AE294" s="5">
        <v>17.445</v>
      </c>
      <c r="AF294" s="5">
        <v>4.0789999999999997</v>
      </c>
      <c r="AG294" s="5">
        <v>0</v>
      </c>
      <c r="AH294" s="5">
        <v>17.445</v>
      </c>
      <c r="AI294" s="5">
        <v>0</v>
      </c>
      <c r="AJ294" s="5">
        <v>1</v>
      </c>
      <c r="AK294" s="5">
        <v>24.305</v>
      </c>
      <c r="AL294" s="5">
        <v>12.945</v>
      </c>
      <c r="AM294" s="5">
        <v>0</v>
      </c>
      <c r="AN294" s="5">
        <v>27.951000000000001</v>
      </c>
      <c r="AO294" s="5">
        <v>0.15</v>
      </c>
      <c r="AP294" s="5">
        <v>1</v>
      </c>
      <c r="AQ294" s="5">
        <v>0.61899999999999999</v>
      </c>
      <c r="AR294" s="5">
        <v>0.114</v>
      </c>
      <c r="AS294" s="5">
        <v>0.27700000000000002</v>
      </c>
      <c r="AT294" s="5">
        <v>1.03</v>
      </c>
      <c r="AU294" s="5">
        <v>0.15</v>
      </c>
      <c r="AV294" s="5">
        <v>1</v>
      </c>
      <c r="AW294" s="5">
        <v>0.59899999999999998</v>
      </c>
      <c r="AX294" s="5">
        <v>0.114</v>
      </c>
      <c r="AY294" s="5">
        <v>0.26100000000000001</v>
      </c>
      <c r="AZ294" s="5">
        <v>0.98899999999999999</v>
      </c>
      <c r="BA294" s="5">
        <v>0.15</v>
      </c>
      <c r="BB294" s="5">
        <v>1</v>
      </c>
      <c r="BC294" s="5">
        <v>0.439</v>
      </c>
      <c r="BD294" s="5">
        <v>0.114</v>
      </c>
      <c r="BE294" s="5">
        <v>0</v>
      </c>
      <c r="BF294" s="5">
        <v>0.505</v>
      </c>
      <c r="BG294" s="5">
        <v>0.15</v>
      </c>
      <c r="BH294" s="5">
        <v>1</v>
      </c>
      <c r="BI294" s="5">
        <v>0.505</v>
      </c>
      <c r="BJ294" s="5">
        <v>0.114</v>
      </c>
      <c r="BK294" s="5">
        <v>0.222</v>
      </c>
      <c r="BL294" s="5">
        <v>0.83599999999999997</v>
      </c>
      <c r="BM294" s="5">
        <v>0.15</v>
      </c>
      <c r="BN294" s="5">
        <v>1</v>
      </c>
      <c r="BO294" s="5">
        <v>0</v>
      </c>
      <c r="BP294" s="5">
        <v>0</v>
      </c>
      <c r="BQ294" s="5">
        <v>0</v>
      </c>
      <c r="BR294" s="5">
        <v>0</v>
      </c>
      <c r="BS294" s="5">
        <v>1</v>
      </c>
      <c r="BT294" s="5">
        <v>0</v>
      </c>
      <c r="BU294" s="5">
        <v>0</v>
      </c>
      <c r="BV294" s="5">
        <v>0</v>
      </c>
      <c r="BW294" s="5">
        <v>0.15</v>
      </c>
      <c r="BX294" s="5">
        <v>1</v>
      </c>
      <c r="BY294" s="5">
        <v>11.787000000000001</v>
      </c>
      <c r="BZ294" s="5">
        <v>0</v>
      </c>
      <c r="CA294" s="5">
        <v>11.787000000000001</v>
      </c>
      <c r="CB294" s="5">
        <v>0</v>
      </c>
      <c r="CC294" s="5">
        <v>78.125</v>
      </c>
      <c r="CD294" s="5">
        <v>7.95</v>
      </c>
      <c r="CE294" s="5">
        <v>0</v>
      </c>
      <c r="CF294" s="5">
        <v>89.843999999999994</v>
      </c>
      <c r="CG294" s="5">
        <v>0.15</v>
      </c>
      <c r="CH294" s="5">
        <v>1</v>
      </c>
      <c r="CI294" s="5">
        <v>0</v>
      </c>
      <c r="CJ294" s="5">
        <v>0</v>
      </c>
      <c r="CK294" s="5">
        <v>0</v>
      </c>
      <c r="CL294" s="5">
        <v>0</v>
      </c>
      <c r="CM294" s="5">
        <v>0</v>
      </c>
      <c r="CN294" s="5">
        <v>0</v>
      </c>
      <c r="CO294" s="5">
        <v>0</v>
      </c>
      <c r="CP294" s="5">
        <v>0</v>
      </c>
      <c r="CQ294" s="5">
        <v>1.198</v>
      </c>
      <c r="CR294" s="5">
        <v>0</v>
      </c>
      <c r="CS294" s="5">
        <v>4.7759999999999998</v>
      </c>
      <c r="CT294" s="5">
        <v>4.7530000000000001</v>
      </c>
      <c r="CU294" s="5">
        <v>15.162000000000001</v>
      </c>
    </row>
    <row r="295" spans="1:99" x14ac:dyDescent="0.25">
      <c r="A295" s="5" t="s">
        <v>2601</v>
      </c>
      <c r="B295" s="5" t="s">
        <v>1431</v>
      </c>
      <c r="C295" s="5" t="s">
        <v>1431</v>
      </c>
      <c r="D295" s="5" t="s">
        <v>1432</v>
      </c>
      <c r="E295" s="5">
        <v>2022</v>
      </c>
      <c r="F295" s="5">
        <v>0.15</v>
      </c>
      <c r="G295" s="5">
        <v>11.72</v>
      </c>
      <c r="H295" s="5">
        <v>1.2350000000000001</v>
      </c>
      <c r="I295" s="5">
        <v>0</v>
      </c>
      <c r="J295" s="5">
        <v>11.72</v>
      </c>
      <c r="K295" s="5">
        <v>0</v>
      </c>
      <c r="L295" s="5">
        <v>1</v>
      </c>
      <c r="M295" s="5">
        <v>9.7829999999999995</v>
      </c>
      <c r="N295" s="5">
        <v>3.7040000000000002</v>
      </c>
      <c r="O295" s="5">
        <v>0</v>
      </c>
      <c r="P295" s="5">
        <v>9.7829999999999995</v>
      </c>
      <c r="Q295" s="5">
        <v>0</v>
      </c>
      <c r="R295" s="5">
        <v>1</v>
      </c>
      <c r="S295" s="5">
        <v>17.893000000000001</v>
      </c>
      <c r="T295" s="5">
        <v>7.4080000000000004</v>
      </c>
      <c r="U295" s="5">
        <v>0.19900000000000001</v>
      </c>
      <c r="V295" s="5">
        <v>20.577000000000002</v>
      </c>
      <c r="W295" s="5">
        <v>0.15</v>
      </c>
      <c r="X295" s="5">
        <v>1</v>
      </c>
      <c r="Y295" s="5">
        <v>32.551000000000002</v>
      </c>
      <c r="Z295" s="5">
        <v>4.399</v>
      </c>
      <c r="AA295" s="5">
        <v>0</v>
      </c>
      <c r="AB295" s="5">
        <v>32.551000000000002</v>
      </c>
      <c r="AC295" s="5">
        <v>0</v>
      </c>
      <c r="AD295" s="5">
        <v>1</v>
      </c>
      <c r="AE295" s="5">
        <v>33.786000000000001</v>
      </c>
      <c r="AF295" s="5">
        <v>7.9</v>
      </c>
      <c r="AG295" s="5">
        <v>0</v>
      </c>
      <c r="AH295" s="5">
        <v>33.786000000000001</v>
      </c>
      <c r="AI295" s="5">
        <v>0</v>
      </c>
      <c r="AJ295" s="5">
        <v>1</v>
      </c>
      <c r="AK295" s="5">
        <v>41.194000000000003</v>
      </c>
      <c r="AL295" s="5">
        <v>21.94</v>
      </c>
      <c r="AM295" s="5">
        <v>0.45700000000000002</v>
      </c>
      <c r="AN295" s="5">
        <v>47.372999999999998</v>
      </c>
      <c r="AO295" s="5">
        <v>0.15</v>
      </c>
      <c r="AP295" s="5">
        <v>1</v>
      </c>
      <c r="AQ295" s="5">
        <v>0.86099999999999999</v>
      </c>
      <c r="AR295" s="5">
        <v>0.123</v>
      </c>
      <c r="AS295" s="5">
        <v>0.26400000000000001</v>
      </c>
      <c r="AT295" s="5">
        <v>1.294</v>
      </c>
      <c r="AU295" s="5">
        <v>0.15</v>
      </c>
      <c r="AV295" s="5">
        <v>1</v>
      </c>
      <c r="AW295" s="5">
        <v>0.98599999999999999</v>
      </c>
      <c r="AX295" s="5">
        <v>0.123</v>
      </c>
      <c r="AY295" s="5">
        <v>7.5999999999999998E-2</v>
      </c>
      <c r="AZ295" s="5">
        <v>1.222</v>
      </c>
      <c r="BA295" s="5">
        <v>0.15</v>
      </c>
      <c r="BB295" s="5">
        <v>1</v>
      </c>
      <c r="BC295" s="5">
        <v>0.59799999999999998</v>
      </c>
      <c r="BD295" s="5">
        <v>0.123</v>
      </c>
      <c r="BE295" s="5">
        <v>7.0000000000000001E-3</v>
      </c>
      <c r="BF295" s="5">
        <v>0.68799999999999994</v>
      </c>
      <c r="BG295" s="5">
        <v>0.15</v>
      </c>
      <c r="BH295" s="5">
        <v>1</v>
      </c>
      <c r="BI295" s="5">
        <v>0.61199999999999999</v>
      </c>
      <c r="BJ295" s="5">
        <v>0.123</v>
      </c>
      <c r="BK295" s="5">
        <v>0.54300000000000004</v>
      </c>
      <c r="BL295" s="5">
        <v>1.3280000000000001</v>
      </c>
      <c r="BM295" s="5">
        <v>0.15</v>
      </c>
      <c r="BN295" s="5">
        <v>1</v>
      </c>
      <c r="BO295" s="5">
        <v>0</v>
      </c>
      <c r="BP295" s="5">
        <v>0</v>
      </c>
      <c r="BQ295" s="5">
        <v>0</v>
      </c>
      <c r="BR295" s="5">
        <v>0</v>
      </c>
      <c r="BS295" s="5">
        <v>1</v>
      </c>
      <c r="BT295" s="5">
        <v>0</v>
      </c>
      <c r="BU295" s="5">
        <v>0</v>
      </c>
      <c r="BV295" s="5">
        <v>0</v>
      </c>
      <c r="BW295" s="5">
        <v>0.15</v>
      </c>
      <c r="BX295" s="5">
        <v>1</v>
      </c>
      <c r="BY295" s="5">
        <v>12.728999999999999</v>
      </c>
      <c r="BZ295" s="5">
        <v>0</v>
      </c>
      <c r="CA295" s="5">
        <v>12.728999999999999</v>
      </c>
      <c r="CB295" s="5">
        <v>0</v>
      </c>
      <c r="CC295" s="5">
        <v>97.9</v>
      </c>
      <c r="CD295" s="5">
        <v>7.95</v>
      </c>
      <c r="CE295" s="5">
        <v>1.087</v>
      </c>
      <c r="CF295" s="5">
        <v>112.58499999999999</v>
      </c>
      <c r="CG295" s="5">
        <v>0.15</v>
      </c>
      <c r="CH295" s="5">
        <v>1</v>
      </c>
      <c r="CI295" s="5">
        <v>0</v>
      </c>
      <c r="CJ295" s="5">
        <v>0</v>
      </c>
      <c r="CK295" s="5">
        <v>0</v>
      </c>
      <c r="CL295" s="5">
        <v>0</v>
      </c>
      <c r="CM295" s="5">
        <v>0</v>
      </c>
      <c r="CN295" s="5">
        <v>0</v>
      </c>
      <c r="CO295" s="5">
        <v>0</v>
      </c>
      <c r="CP295" s="5">
        <v>0</v>
      </c>
      <c r="CQ295" s="5">
        <v>1.294</v>
      </c>
      <c r="CR295" s="5">
        <v>0</v>
      </c>
      <c r="CS295" s="5">
        <v>5.1580000000000004</v>
      </c>
      <c r="CT295" s="5">
        <v>10.484999999999999</v>
      </c>
      <c r="CU295" s="5">
        <v>31.326000000000001</v>
      </c>
    </row>
    <row r="296" spans="1:99" x14ac:dyDescent="0.25">
      <c r="A296" s="5" t="s">
        <v>2602</v>
      </c>
      <c r="B296" s="5" t="s">
        <v>1431</v>
      </c>
      <c r="C296" s="5" t="s">
        <v>1431</v>
      </c>
      <c r="D296" s="5" t="s">
        <v>1432</v>
      </c>
      <c r="E296" s="5">
        <v>2023</v>
      </c>
      <c r="F296" s="5">
        <v>0.15</v>
      </c>
      <c r="G296" s="5">
        <v>6.1470000000000002</v>
      </c>
      <c r="H296" s="5">
        <v>1.286</v>
      </c>
      <c r="I296" s="5">
        <v>0</v>
      </c>
      <c r="J296" s="5">
        <v>6.1470000000000002</v>
      </c>
      <c r="K296" s="5">
        <v>0</v>
      </c>
      <c r="L296" s="5">
        <v>1</v>
      </c>
      <c r="M296" s="5">
        <v>7.8860000000000001</v>
      </c>
      <c r="N296" s="5">
        <v>3.8570000000000002</v>
      </c>
      <c r="O296" s="5">
        <v>0</v>
      </c>
      <c r="P296" s="5">
        <v>7.8860000000000001</v>
      </c>
      <c r="Q296" s="5">
        <v>0</v>
      </c>
      <c r="R296" s="5">
        <v>1</v>
      </c>
      <c r="S296" s="5">
        <v>12.574999999999999</v>
      </c>
      <c r="T296" s="5">
        <v>7.7140000000000004</v>
      </c>
      <c r="U296" s="5">
        <v>0.20899999999999999</v>
      </c>
      <c r="V296" s="5">
        <v>14.461</v>
      </c>
      <c r="W296" s="5">
        <v>0.15</v>
      </c>
      <c r="X296" s="5">
        <v>1</v>
      </c>
      <c r="Y296" s="5">
        <v>12.286</v>
      </c>
      <c r="Z296" s="5">
        <v>1.661</v>
      </c>
      <c r="AA296" s="5">
        <v>0</v>
      </c>
      <c r="AB296" s="5">
        <v>12.286</v>
      </c>
      <c r="AC296" s="5">
        <v>0</v>
      </c>
      <c r="AD296" s="5">
        <v>1</v>
      </c>
      <c r="AE296" s="5">
        <v>13.571999999999999</v>
      </c>
      <c r="AF296" s="5">
        <v>3.1739999999999999</v>
      </c>
      <c r="AG296" s="5">
        <v>0</v>
      </c>
      <c r="AH296" s="5">
        <v>13.571999999999999</v>
      </c>
      <c r="AI296" s="5">
        <v>0</v>
      </c>
      <c r="AJ296" s="5">
        <v>1</v>
      </c>
      <c r="AK296" s="5">
        <v>21.286000000000001</v>
      </c>
      <c r="AL296" s="5">
        <v>11.337</v>
      </c>
      <c r="AM296" s="5">
        <v>0.35399999999999998</v>
      </c>
      <c r="AN296" s="5">
        <v>24.478999999999999</v>
      </c>
      <c r="AO296" s="5">
        <v>0.15</v>
      </c>
      <c r="AP296" s="5">
        <v>1</v>
      </c>
      <c r="AQ296" s="5">
        <v>0.76</v>
      </c>
      <c r="AR296" s="5">
        <v>0.129</v>
      </c>
      <c r="AS296" s="5">
        <v>0.29899999999999999</v>
      </c>
      <c r="AT296" s="5">
        <v>1.218</v>
      </c>
      <c r="AU296" s="5">
        <v>0.15</v>
      </c>
      <c r="AV296" s="5">
        <v>1</v>
      </c>
      <c r="AW296" s="5">
        <v>0.81100000000000005</v>
      </c>
      <c r="AX296" s="5">
        <v>0.129</v>
      </c>
      <c r="AY296" s="5">
        <v>0.21199999999999999</v>
      </c>
      <c r="AZ296" s="5">
        <v>1.177</v>
      </c>
      <c r="BA296" s="5">
        <v>0.15</v>
      </c>
      <c r="BB296" s="5">
        <v>1</v>
      </c>
      <c r="BC296" s="5">
        <v>0.53500000000000003</v>
      </c>
      <c r="BD296" s="5">
        <v>0.129</v>
      </c>
      <c r="BE296" s="5">
        <v>8.9999999999999993E-3</v>
      </c>
      <c r="BF296" s="5">
        <v>0.61499999999999999</v>
      </c>
      <c r="BG296" s="5">
        <v>0.15</v>
      </c>
      <c r="BH296" s="5">
        <v>1</v>
      </c>
      <c r="BI296" s="5">
        <v>0.57899999999999996</v>
      </c>
      <c r="BJ296" s="5">
        <v>0.129</v>
      </c>
      <c r="BK296" s="5">
        <v>0.43</v>
      </c>
      <c r="BL296" s="5">
        <v>1.161</v>
      </c>
      <c r="BM296" s="5">
        <v>0.15</v>
      </c>
      <c r="BN296" s="5">
        <v>1</v>
      </c>
      <c r="BO296" s="5">
        <v>0</v>
      </c>
      <c r="BP296" s="5">
        <v>0</v>
      </c>
      <c r="BQ296" s="5">
        <v>0</v>
      </c>
      <c r="BR296" s="5">
        <v>0</v>
      </c>
      <c r="BS296" s="5">
        <v>1</v>
      </c>
      <c r="BT296" s="5">
        <v>0</v>
      </c>
      <c r="BU296" s="5">
        <v>0</v>
      </c>
      <c r="BV296" s="5">
        <v>0</v>
      </c>
      <c r="BW296" s="5">
        <v>0.15</v>
      </c>
      <c r="BX296" s="5">
        <v>1</v>
      </c>
      <c r="BY296" s="5">
        <v>13.254</v>
      </c>
      <c r="BZ296" s="5">
        <v>0</v>
      </c>
      <c r="CA296" s="5">
        <v>13.254</v>
      </c>
      <c r="CB296" s="5">
        <v>0</v>
      </c>
      <c r="CC296" s="5">
        <v>83.248000000000005</v>
      </c>
      <c r="CD296" s="5">
        <v>7.95</v>
      </c>
      <c r="CE296" s="5">
        <v>1.383</v>
      </c>
      <c r="CF296" s="5">
        <v>95.734999999999999</v>
      </c>
      <c r="CG296" s="5">
        <v>0.15</v>
      </c>
      <c r="CH296" s="5">
        <v>1</v>
      </c>
      <c r="CI296" s="5">
        <v>0</v>
      </c>
      <c r="CJ296" s="5">
        <v>0</v>
      </c>
      <c r="CK296" s="5">
        <v>0</v>
      </c>
      <c r="CL296" s="5">
        <v>0</v>
      </c>
      <c r="CM296" s="5">
        <v>0</v>
      </c>
      <c r="CN296" s="5">
        <v>0</v>
      </c>
      <c r="CO296" s="5">
        <v>0</v>
      </c>
      <c r="CP296" s="5">
        <v>0</v>
      </c>
      <c r="CQ296" s="5">
        <v>1.3480000000000001</v>
      </c>
      <c r="CR296" s="5">
        <v>0</v>
      </c>
      <c r="CS296" s="5">
        <v>5.37</v>
      </c>
      <c r="CT296" s="5">
        <v>4.8609999999999998</v>
      </c>
      <c r="CU296" s="5">
        <v>11.622</v>
      </c>
    </row>
    <row r="297" spans="1:99" x14ac:dyDescent="0.25">
      <c r="A297" s="5" t="s">
        <v>2603</v>
      </c>
      <c r="B297" s="5" t="s">
        <v>1431</v>
      </c>
      <c r="C297" s="5" t="s">
        <v>1431</v>
      </c>
      <c r="D297" s="5" t="s">
        <v>1432</v>
      </c>
      <c r="E297" s="5">
        <v>2024</v>
      </c>
      <c r="F297" s="5">
        <v>0.15</v>
      </c>
      <c r="G297" s="5">
        <v>5.5750000000000002</v>
      </c>
      <c r="H297" s="5">
        <v>1.3240000000000001</v>
      </c>
      <c r="I297" s="5">
        <v>0</v>
      </c>
      <c r="J297" s="5">
        <v>5.5750000000000002</v>
      </c>
      <c r="K297" s="5">
        <v>0</v>
      </c>
      <c r="L297" s="5">
        <v>1</v>
      </c>
      <c r="M297" s="5">
        <v>7.1239999999999997</v>
      </c>
      <c r="N297" s="5">
        <v>3.9710000000000001</v>
      </c>
      <c r="O297" s="5">
        <v>0</v>
      </c>
      <c r="P297" s="5">
        <v>7.1239999999999997</v>
      </c>
      <c r="Q297" s="5">
        <v>0</v>
      </c>
      <c r="R297" s="5">
        <v>1</v>
      </c>
      <c r="S297" s="5">
        <v>12.193</v>
      </c>
      <c r="T297" s="5">
        <v>7.9420000000000002</v>
      </c>
      <c r="U297" s="5">
        <v>0.249</v>
      </c>
      <c r="V297" s="5">
        <v>14.022</v>
      </c>
      <c r="W297" s="5">
        <v>0.15</v>
      </c>
      <c r="X297" s="5">
        <v>1</v>
      </c>
      <c r="Y297" s="5">
        <v>11.016</v>
      </c>
      <c r="Z297" s="5">
        <v>1.4890000000000001</v>
      </c>
      <c r="AA297" s="5">
        <v>0</v>
      </c>
      <c r="AB297" s="5">
        <v>11.016</v>
      </c>
      <c r="AC297" s="5">
        <v>0</v>
      </c>
      <c r="AD297" s="5">
        <v>1</v>
      </c>
      <c r="AE297" s="5">
        <v>12.339</v>
      </c>
      <c r="AF297" s="5">
        <v>2.8849999999999998</v>
      </c>
      <c r="AG297" s="5">
        <v>0</v>
      </c>
      <c r="AH297" s="5">
        <v>12.339</v>
      </c>
      <c r="AI297" s="5">
        <v>0</v>
      </c>
      <c r="AJ297" s="5">
        <v>1</v>
      </c>
      <c r="AK297" s="5">
        <v>20.280999999999999</v>
      </c>
      <c r="AL297" s="5">
        <v>10.802</v>
      </c>
      <c r="AM297" s="5">
        <v>0.41399999999999998</v>
      </c>
      <c r="AN297" s="5">
        <v>23.323</v>
      </c>
      <c r="AO297" s="5">
        <v>0.15</v>
      </c>
      <c r="AP297" s="5">
        <v>1</v>
      </c>
      <c r="AQ297" s="5">
        <v>0.72399999999999998</v>
      </c>
      <c r="AR297" s="5">
        <v>0.13200000000000001</v>
      </c>
      <c r="AS297" s="5">
        <v>0.30099999999999999</v>
      </c>
      <c r="AT297" s="5">
        <v>1.179</v>
      </c>
      <c r="AU297" s="5">
        <v>0.15</v>
      </c>
      <c r="AV297" s="5">
        <v>1</v>
      </c>
      <c r="AW297" s="5">
        <v>0.75</v>
      </c>
      <c r="AX297" s="5">
        <v>0.13200000000000001</v>
      </c>
      <c r="AY297" s="5">
        <v>0.27300000000000002</v>
      </c>
      <c r="AZ297" s="5">
        <v>1.177</v>
      </c>
      <c r="BA297" s="5">
        <v>0.15</v>
      </c>
      <c r="BB297" s="5">
        <v>1</v>
      </c>
      <c r="BC297" s="5">
        <v>0.51300000000000001</v>
      </c>
      <c r="BD297" s="5">
        <v>0.13200000000000001</v>
      </c>
      <c r="BE297" s="5">
        <v>0.01</v>
      </c>
      <c r="BF297" s="5">
        <v>0.59</v>
      </c>
      <c r="BG297" s="5">
        <v>0.15</v>
      </c>
      <c r="BH297" s="5">
        <v>1</v>
      </c>
      <c r="BI297" s="5">
        <v>0.59099999999999997</v>
      </c>
      <c r="BJ297" s="5">
        <v>0.13200000000000001</v>
      </c>
      <c r="BK297" s="5">
        <v>0.35299999999999998</v>
      </c>
      <c r="BL297" s="5">
        <v>1.0860000000000001</v>
      </c>
      <c r="BM297" s="5">
        <v>0.15</v>
      </c>
      <c r="BN297" s="5">
        <v>1</v>
      </c>
      <c r="BO297" s="5">
        <v>0</v>
      </c>
      <c r="BP297" s="5">
        <v>0</v>
      </c>
      <c r="BQ297" s="5">
        <v>0</v>
      </c>
      <c r="BR297" s="5">
        <v>0</v>
      </c>
      <c r="BS297" s="5">
        <v>1</v>
      </c>
      <c r="BT297" s="5">
        <v>0</v>
      </c>
      <c r="BU297" s="5">
        <v>0</v>
      </c>
      <c r="BV297" s="5">
        <v>0</v>
      </c>
      <c r="BW297" s="5">
        <v>0.15</v>
      </c>
      <c r="BX297" s="5">
        <v>1</v>
      </c>
      <c r="BY297" s="5">
        <v>13.646000000000001</v>
      </c>
      <c r="BZ297" s="5">
        <v>0</v>
      </c>
      <c r="CA297" s="5">
        <v>13.646000000000001</v>
      </c>
      <c r="CB297" s="5">
        <v>0</v>
      </c>
      <c r="CC297" s="5">
        <v>82.587999999999994</v>
      </c>
      <c r="CD297" s="5">
        <v>7.95</v>
      </c>
      <c r="CE297" s="5">
        <v>1.6870000000000001</v>
      </c>
      <c r="CF297" s="5">
        <v>94.975999999999999</v>
      </c>
      <c r="CG297" s="5">
        <v>0.15</v>
      </c>
      <c r="CH297" s="5">
        <v>1</v>
      </c>
      <c r="CI297" s="5">
        <v>0</v>
      </c>
      <c r="CJ297" s="5">
        <v>0</v>
      </c>
      <c r="CK297" s="5">
        <v>0</v>
      </c>
      <c r="CL297" s="5">
        <v>0</v>
      </c>
      <c r="CM297" s="5">
        <v>0</v>
      </c>
      <c r="CN297" s="5">
        <v>0</v>
      </c>
      <c r="CO297" s="5">
        <v>0</v>
      </c>
      <c r="CP297" s="5">
        <v>0</v>
      </c>
      <c r="CQ297" s="5">
        <v>1.387</v>
      </c>
      <c r="CR297" s="5">
        <v>0</v>
      </c>
      <c r="CS297" s="5">
        <v>5.5289999999999999</v>
      </c>
      <c r="CT297" s="5">
        <v>4.2510000000000003</v>
      </c>
      <c r="CU297" s="5">
        <v>10.167999999999999</v>
      </c>
    </row>
    <row r="298" spans="1:99" x14ac:dyDescent="0.25">
      <c r="A298" s="5" t="s">
        <v>2604</v>
      </c>
      <c r="B298" s="5" t="s">
        <v>1419</v>
      </c>
      <c r="C298" s="5" t="s">
        <v>1419</v>
      </c>
      <c r="D298" s="5" t="s">
        <v>1420</v>
      </c>
      <c r="E298" s="5">
        <v>2021</v>
      </c>
      <c r="F298" s="5">
        <v>0.18</v>
      </c>
      <c r="G298" s="5">
        <v>4.5259999999999998</v>
      </c>
      <c r="H298" s="5">
        <v>0.98799999999999999</v>
      </c>
      <c r="I298" s="5">
        <v>0</v>
      </c>
      <c r="J298" s="5">
        <v>4.5259999999999998</v>
      </c>
      <c r="K298" s="5">
        <v>0</v>
      </c>
      <c r="L298" s="5">
        <v>1</v>
      </c>
      <c r="M298" s="5">
        <v>6.593</v>
      </c>
      <c r="N298" s="5">
        <v>2.964</v>
      </c>
      <c r="O298" s="5">
        <v>0</v>
      </c>
      <c r="P298" s="5">
        <v>6.593</v>
      </c>
      <c r="Q298" s="5">
        <v>0</v>
      </c>
      <c r="R298" s="5">
        <v>1</v>
      </c>
      <c r="S298" s="5">
        <v>9.4670000000000005</v>
      </c>
      <c r="T298" s="5">
        <v>5.9290000000000003</v>
      </c>
      <c r="U298" s="5">
        <v>0</v>
      </c>
      <c r="V298" s="5">
        <v>11.170999999999999</v>
      </c>
      <c r="W298" s="5">
        <v>0.18</v>
      </c>
      <c r="X298" s="5">
        <v>1</v>
      </c>
      <c r="Y298" s="5">
        <v>5.5030000000000001</v>
      </c>
      <c r="Z298" s="5">
        <v>1.016</v>
      </c>
      <c r="AA298" s="5">
        <v>0.42399999999999999</v>
      </c>
      <c r="AB298" s="5">
        <v>5.9269999999999996</v>
      </c>
      <c r="AC298" s="5">
        <v>0</v>
      </c>
      <c r="AD298" s="5">
        <v>1</v>
      </c>
      <c r="AE298" s="5">
        <v>6.6429999999999998</v>
      </c>
      <c r="AF298" s="5">
        <v>1.966</v>
      </c>
      <c r="AG298" s="5">
        <v>-0.71599999999999997</v>
      </c>
      <c r="AH298" s="5">
        <v>5.9269999999999996</v>
      </c>
      <c r="AI298" s="5">
        <v>0</v>
      </c>
      <c r="AJ298" s="5">
        <v>1</v>
      </c>
      <c r="AK298" s="5">
        <v>13.483000000000001</v>
      </c>
      <c r="AL298" s="5">
        <v>7.9550000000000001</v>
      </c>
      <c r="AM298" s="5">
        <v>-9.92</v>
      </c>
      <c r="AN298" s="5">
        <v>4.2039999999999997</v>
      </c>
      <c r="AO298" s="5">
        <v>0</v>
      </c>
      <c r="AP298" s="5">
        <v>0</v>
      </c>
      <c r="AQ298" s="5">
        <v>0.61899999999999999</v>
      </c>
      <c r="AR298" s="5">
        <v>0.114</v>
      </c>
      <c r="AS298" s="5">
        <v>0.154</v>
      </c>
      <c r="AT298" s="5">
        <v>0.91300000000000003</v>
      </c>
      <c r="AU298" s="5">
        <v>0.18</v>
      </c>
      <c r="AV298" s="5">
        <v>1</v>
      </c>
      <c r="AW298" s="5">
        <v>0.59899999999999998</v>
      </c>
      <c r="AX298" s="5">
        <v>0.114</v>
      </c>
      <c r="AY298" s="5">
        <v>0.14299999999999999</v>
      </c>
      <c r="AZ298" s="5">
        <v>0.876</v>
      </c>
      <c r="BA298" s="5">
        <v>0.18</v>
      </c>
      <c r="BB298" s="5">
        <v>1</v>
      </c>
      <c r="BC298" s="5">
        <v>0.439</v>
      </c>
      <c r="BD298" s="5">
        <v>0.114</v>
      </c>
      <c r="BE298" s="5">
        <v>-2.4E-2</v>
      </c>
      <c r="BF298" s="5">
        <v>0.48899999999999999</v>
      </c>
      <c r="BG298" s="5">
        <v>0.18</v>
      </c>
      <c r="BH298" s="5">
        <v>1</v>
      </c>
      <c r="BI298" s="5">
        <v>0.505</v>
      </c>
      <c r="BJ298" s="5">
        <v>0.114</v>
      </c>
      <c r="BK298" s="5">
        <v>0</v>
      </c>
      <c r="BL298" s="5">
        <v>0.59599999999999997</v>
      </c>
      <c r="BM298" s="5">
        <v>0.18</v>
      </c>
      <c r="BN298" s="5">
        <v>1</v>
      </c>
      <c r="BO298" s="5">
        <v>0</v>
      </c>
      <c r="BP298" s="5">
        <v>0</v>
      </c>
      <c r="BQ298" s="5">
        <v>8.5000000000000006E-2</v>
      </c>
      <c r="BR298" s="5">
        <v>0</v>
      </c>
      <c r="BS298" s="5">
        <v>1</v>
      </c>
      <c r="BT298" s="5">
        <v>0</v>
      </c>
      <c r="BU298" s="5">
        <v>0</v>
      </c>
      <c r="BV298" s="5">
        <v>7.5999999999999998E-2</v>
      </c>
      <c r="BW298" s="5">
        <v>0.18</v>
      </c>
      <c r="BX298" s="5">
        <v>1</v>
      </c>
      <c r="BY298" s="5">
        <v>11.787000000000001</v>
      </c>
      <c r="BZ298" s="5">
        <v>0</v>
      </c>
      <c r="CA298" s="5">
        <v>11.787000000000001</v>
      </c>
      <c r="CB298" s="5">
        <v>0</v>
      </c>
      <c r="CC298" s="5">
        <v>78.125</v>
      </c>
      <c r="CD298" s="5">
        <v>7.95</v>
      </c>
      <c r="CE298" s="5">
        <v>0</v>
      </c>
      <c r="CF298" s="5">
        <v>92.188000000000002</v>
      </c>
      <c r="CG298" s="5">
        <v>0.18</v>
      </c>
      <c r="CH298" s="5">
        <v>1</v>
      </c>
      <c r="CI298" s="5">
        <v>0</v>
      </c>
      <c r="CJ298" s="5">
        <v>0</v>
      </c>
      <c r="CK298" s="5">
        <v>0</v>
      </c>
      <c r="CL298" s="5">
        <v>0</v>
      </c>
      <c r="CM298" s="5">
        <v>0</v>
      </c>
      <c r="CN298" s="5">
        <v>3.0000000000000001E-3</v>
      </c>
      <c r="CO298" s="5">
        <v>0</v>
      </c>
      <c r="CP298" s="5">
        <v>0.27100000000000002</v>
      </c>
      <c r="CQ298" s="5">
        <v>1.198</v>
      </c>
      <c r="CR298" s="5">
        <v>6.0000000000000001E-3</v>
      </c>
      <c r="CS298" s="5">
        <v>4.7759999999999998</v>
      </c>
      <c r="CT298" s="5">
        <v>4.41</v>
      </c>
      <c r="CU298" s="5">
        <v>7.0609999999999999</v>
      </c>
    </row>
    <row r="299" spans="1:99" x14ac:dyDescent="0.25">
      <c r="A299" s="5" t="s">
        <v>2605</v>
      </c>
      <c r="B299" s="5" t="s">
        <v>1419</v>
      </c>
      <c r="C299" s="5" t="s">
        <v>1419</v>
      </c>
      <c r="D299" s="5" t="s">
        <v>1420</v>
      </c>
      <c r="E299" s="5">
        <v>2022</v>
      </c>
      <c r="F299" s="5">
        <v>0.18</v>
      </c>
      <c r="G299" s="5">
        <v>5.3819999999999997</v>
      </c>
      <c r="H299" s="5">
        <v>1.032</v>
      </c>
      <c r="I299" s="5">
        <v>0</v>
      </c>
      <c r="J299" s="5">
        <v>5.3819999999999997</v>
      </c>
      <c r="K299" s="5">
        <v>0</v>
      </c>
      <c r="L299" s="5">
        <v>1</v>
      </c>
      <c r="M299" s="5">
        <v>7.6050000000000004</v>
      </c>
      <c r="N299" s="5">
        <v>3.0960000000000001</v>
      </c>
      <c r="O299" s="5">
        <v>0</v>
      </c>
      <c r="P299" s="5">
        <v>7.6050000000000004</v>
      </c>
      <c r="Q299" s="5">
        <v>0</v>
      </c>
      <c r="R299" s="5">
        <v>1</v>
      </c>
      <c r="S299" s="5">
        <v>10.542</v>
      </c>
      <c r="T299" s="5">
        <v>6.1929999999999996</v>
      </c>
      <c r="U299" s="5">
        <v>0.14000000000000001</v>
      </c>
      <c r="V299" s="5">
        <v>12.44</v>
      </c>
      <c r="W299" s="5">
        <v>0.18</v>
      </c>
      <c r="X299" s="5">
        <v>1</v>
      </c>
      <c r="Y299" s="5">
        <v>5.9160000000000004</v>
      </c>
      <c r="Z299" s="5">
        <v>1.0920000000000001</v>
      </c>
      <c r="AA299" s="5">
        <v>2.3159999999999998</v>
      </c>
      <c r="AB299" s="5">
        <v>8.2330000000000005</v>
      </c>
      <c r="AC299" s="5">
        <v>0</v>
      </c>
      <c r="AD299" s="5">
        <v>1</v>
      </c>
      <c r="AE299" s="5">
        <v>7.149</v>
      </c>
      <c r="AF299" s="5">
        <v>2.1160000000000001</v>
      </c>
      <c r="AG299" s="5">
        <v>1.0840000000000001</v>
      </c>
      <c r="AH299" s="5">
        <v>8.2330000000000005</v>
      </c>
      <c r="AI299" s="5">
        <v>0</v>
      </c>
      <c r="AJ299" s="5">
        <v>1</v>
      </c>
      <c r="AK299" s="5">
        <v>14.541</v>
      </c>
      <c r="AL299" s="5">
        <v>8.5790000000000006</v>
      </c>
      <c r="AM299" s="5">
        <v>-10.428000000000001</v>
      </c>
      <c r="AN299" s="5">
        <v>4.8529999999999998</v>
      </c>
      <c r="AO299" s="5">
        <v>0</v>
      </c>
      <c r="AP299" s="5">
        <v>0</v>
      </c>
      <c r="AQ299" s="5">
        <v>0.86099999999999999</v>
      </c>
      <c r="AR299" s="5">
        <v>0.123</v>
      </c>
      <c r="AS299" s="5">
        <v>0.19600000000000001</v>
      </c>
      <c r="AT299" s="5">
        <v>1.2470000000000001</v>
      </c>
      <c r="AU299" s="5">
        <v>0.18</v>
      </c>
      <c r="AV299" s="5">
        <v>1</v>
      </c>
      <c r="AW299" s="5">
        <v>0.98599999999999999</v>
      </c>
      <c r="AX299" s="5">
        <v>0.123</v>
      </c>
      <c r="AY299" s="5">
        <v>0.184</v>
      </c>
      <c r="AZ299" s="5">
        <v>1.38</v>
      </c>
      <c r="BA299" s="5">
        <v>0.18</v>
      </c>
      <c r="BB299" s="5">
        <v>1</v>
      </c>
      <c r="BC299" s="5">
        <v>0.59799999999999998</v>
      </c>
      <c r="BD299" s="5">
        <v>0.123</v>
      </c>
      <c r="BE299" s="5">
        <v>-2.4E-2</v>
      </c>
      <c r="BF299" s="5">
        <v>0.67700000000000005</v>
      </c>
      <c r="BG299" s="5">
        <v>0.18</v>
      </c>
      <c r="BH299" s="5">
        <v>1</v>
      </c>
      <c r="BI299" s="5">
        <v>0.61199999999999999</v>
      </c>
      <c r="BJ299" s="5">
        <v>0.123</v>
      </c>
      <c r="BK299" s="5">
        <v>8.0000000000000002E-3</v>
      </c>
      <c r="BL299" s="5">
        <v>0.72299999999999998</v>
      </c>
      <c r="BM299" s="5">
        <v>0.18</v>
      </c>
      <c r="BN299" s="5">
        <v>1</v>
      </c>
      <c r="BO299" s="5">
        <v>0</v>
      </c>
      <c r="BP299" s="5">
        <v>0</v>
      </c>
      <c r="BQ299" s="5">
        <v>9.8000000000000004E-2</v>
      </c>
      <c r="BR299" s="5">
        <v>0</v>
      </c>
      <c r="BS299" s="5">
        <v>1</v>
      </c>
      <c r="BT299" s="5">
        <v>0</v>
      </c>
      <c r="BU299" s="5">
        <v>0</v>
      </c>
      <c r="BV299" s="5">
        <v>8.8999999999999996E-2</v>
      </c>
      <c r="BW299" s="5">
        <v>0.18</v>
      </c>
      <c r="BX299" s="5">
        <v>1</v>
      </c>
      <c r="BY299" s="5">
        <v>12.728999999999999</v>
      </c>
      <c r="BZ299" s="5">
        <v>0</v>
      </c>
      <c r="CA299" s="5">
        <v>12.728999999999999</v>
      </c>
      <c r="CB299" s="5">
        <v>0</v>
      </c>
      <c r="CC299" s="5">
        <v>97.9</v>
      </c>
      <c r="CD299" s="5">
        <v>7.95</v>
      </c>
      <c r="CE299" s="5">
        <v>1.304</v>
      </c>
      <c r="CF299" s="5">
        <v>115.52200000000001</v>
      </c>
      <c r="CG299" s="5">
        <v>0.18</v>
      </c>
      <c r="CH299" s="5">
        <v>1</v>
      </c>
      <c r="CI299" s="5">
        <v>0</v>
      </c>
      <c r="CJ299" s="5">
        <v>0</v>
      </c>
      <c r="CK299" s="5">
        <v>0</v>
      </c>
      <c r="CL299" s="5">
        <v>0</v>
      </c>
      <c r="CM299" s="5">
        <v>0</v>
      </c>
      <c r="CN299" s="5">
        <v>5.0000000000000001E-3</v>
      </c>
      <c r="CO299" s="5">
        <v>0</v>
      </c>
      <c r="CP299" s="5">
        <v>0.32800000000000001</v>
      </c>
      <c r="CQ299" s="5">
        <v>1.294</v>
      </c>
      <c r="CR299" s="5">
        <v>4.0000000000000001E-3</v>
      </c>
      <c r="CS299" s="5">
        <v>5.1580000000000004</v>
      </c>
      <c r="CT299" s="5">
        <v>5.8419999999999996</v>
      </c>
      <c r="CU299" s="5">
        <v>24.927</v>
      </c>
    </row>
    <row r="300" spans="1:99" x14ac:dyDescent="0.25">
      <c r="A300" s="5" t="s">
        <v>2606</v>
      </c>
      <c r="B300" s="5" t="s">
        <v>1419</v>
      </c>
      <c r="C300" s="5" t="s">
        <v>1419</v>
      </c>
      <c r="D300" s="5" t="s">
        <v>1420</v>
      </c>
      <c r="E300" s="5">
        <v>2023</v>
      </c>
      <c r="F300" s="5">
        <v>0.18</v>
      </c>
      <c r="G300" s="5">
        <v>3.875</v>
      </c>
      <c r="H300" s="5">
        <v>1.0820000000000001</v>
      </c>
      <c r="I300" s="5">
        <v>0</v>
      </c>
      <c r="J300" s="5">
        <v>3.875</v>
      </c>
      <c r="K300" s="5">
        <v>0</v>
      </c>
      <c r="L300" s="5">
        <v>1</v>
      </c>
      <c r="M300" s="5">
        <v>6.423</v>
      </c>
      <c r="N300" s="5">
        <v>3.2450000000000001</v>
      </c>
      <c r="O300" s="5">
        <v>0</v>
      </c>
      <c r="P300" s="5">
        <v>6.423</v>
      </c>
      <c r="Q300" s="5">
        <v>0</v>
      </c>
      <c r="R300" s="5">
        <v>1</v>
      </c>
      <c r="S300" s="5">
        <v>9.2840000000000007</v>
      </c>
      <c r="T300" s="5">
        <v>6.49</v>
      </c>
      <c r="U300" s="5">
        <v>0.185</v>
      </c>
      <c r="V300" s="5">
        <v>10.955</v>
      </c>
      <c r="W300" s="5">
        <v>0.18</v>
      </c>
      <c r="X300" s="5">
        <v>1</v>
      </c>
      <c r="Y300" s="5">
        <v>5.1269999999999998</v>
      </c>
      <c r="Z300" s="5">
        <v>0.94599999999999995</v>
      </c>
      <c r="AA300" s="5">
        <v>3.8690000000000002</v>
      </c>
      <c r="AB300" s="5">
        <v>8.9960000000000004</v>
      </c>
      <c r="AC300" s="5">
        <v>0</v>
      </c>
      <c r="AD300" s="5">
        <v>1</v>
      </c>
      <c r="AE300" s="5">
        <v>6.4089999999999998</v>
      </c>
      <c r="AF300" s="5">
        <v>1.897</v>
      </c>
      <c r="AG300" s="5">
        <v>2.5870000000000002</v>
      </c>
      <c r="AH300" s="5">
        <v>8.9960000000000004</v>
      </c>
      <c r="AI300" s="5">
        <v>0</v>
      </c>
      <c r="AJ300" s="5">
        <v>1</v>
      </c>
      <c r="AK300" s="5">
        <v>14.103</v>
      </c>
      <c r="AL300" s="5">
        <v>8.3209999999999997</v>
      </c>
      <c r="AM300" s="5">
        <v>-9.5419999999999998</v>
      </c>
      <c r="AN300" s="5">
        <v>5.3810000000000002</v>
      </c>
      <c r="AO300" s="5">
        <v>0</v>
      </c>
      <c r="AP300" s="5">
        <v>0</v>
      </c>
      <c r="AQ300" s="5">
        <v>0.76</v>
      </c>
      <c r="AR300" s="5">
        <v>0.129</v>
      </c>
      <c r="AS300" s="5">
        <v>0.192</v>
      </c>
      <c r="AT300" s="5">
        <v>1.1240000000000001</v>
      </c>
      <c r="AU300" s="5">
        <v>0.18</v>
      </c>
      <c r="AV300" s="5">
        <v>1</v>
      </c>
      <c r="AW300" s="5">
        <v>0.81100000000000005</v>
      </c>
      <c r="AX300" s="5">
        <v>0.129</v>
      </c>
      <c r="AY300" s="5">
        <v>0.26300000000000001</v>
      </c>
      <c r="AZ300" s="5">
        <v>1.268</v>
      </c>
      <c r="BA300" s="5">
        <v>0.18</v>
      </c>
      <c r="BB300" s="5">
        <v>1</v>
      </c>
      <c r="BC300" s="5">
        <v>0.53500000000000003</v>
      </c>
      <c r="BD300" s="5">
        <v>0.129</v>
      </c>
      <c r="BE300" s="5">
        <v>4.7E-2</v>
      </c>
      <c r="BF300" s="5">
        <v>0.68700000000000006</v>
      </c>
      <c r="BG300" s="5">
        <v>0.18</v>
      </c>
      <c r="BH300" s="5">
        <v>1</v>
      </c>
      <c r="BI300" s="5">
        <v>0.57899999999999996</v>
      </c>
      <c r="BJ300" s="5">
        <v>0.129</v>
      </c>
      <c r="BK300" s="5">
        <v>1.2E-2</v>
      </c>
      <c r="BL300" s="5">
        <v>0.68400000000000005</v>
      </c>
      <c r="BM300" s="5">
        <v>0.18</v>
      </c>
      <c r="BN300" s="5">
        <v>1</v>
      </c>
      <c r="BO300" s="5">
        <v>0</v>
      </c>
      <c r="BP300" s="5">
        <v>0</v>
      </c>
      <c r="BQ300" s="5">
        <v>0.1</v>
      </c>
      <c r="BR300" s="5">
        <v>0</v>
      </c>
      <c r="BS300" s="5">
        <v>1</v>
      </c>
      <c r="BT300" s="5">
        <v>0</v>
      </c>
      <c r="BU300" s="5">
        <v>0</v>
      </c>
      <c r="BV300" s="5">
        <v>9.2999999999999999E-2</v>
      </c>
      <c r="BW300" s="5">
        <v>0.18</v>
      </c>
      <c r="BX300" s="5">
        <v>1</v>
      </c>
      <c r="BY300" s="5">
        <v>13.254</v>
      </c>
      <c r="BZ300" s="5">
        <v>0</v>
      </c>
      <c r="CA300" s="5">
        <v>13.254</v>
      </c>
      <c r="CB300" s="5">
        <v>0</v>
      </c>
      <c r="CC300" s="5">
        <v>83.248000000000005</v>
      </c>
      <c r="CD300" s="5">
        <v>7.95</v>
      </c>
      <c r="CE300" s="5">
        <v>1.659</v>
      </c>
      <c r="CF300" s="5">
        <v>98.233000000000004</v>
      </c>
      <c r="CG300" s="5">
        <v>0.18</v>
      </c>
      <c r="CH300" s="5">
        <v>1</v>
      </c>
      <c r="CI300" s="5">
        <v>0</v>
      </c>
      <c r="CJ300" s="5">
        <v>0</v>
      </c>
      <c r="CK300" s="5">
        <v>0</v>
      </c>
      <c r="CL300" s="5">
        <v>0</v>
      </c>
      <c r="CM300" s="5">
        <v>0</v>
      </c>
      <c r="CN300" s="5">
        <v>5.0000000000000001E-3</v>
      </c>
      <c r="CO300" s="5">
        <v>0</v>
      </c>
      <c r="CP300" s="5">
        <v>0.317</v>
      </c>
      <c r="CQ300" s="5">
        <v>1.3480000000000001</v>
      </c>
      <c r="CR300" s="5">
        <v>5.0000000000000001E-3</v>
      </c>
      <c r="CS300" s="5">
        <v>5.37</v>
      </c>
      <c r="CT300" s="5">
        <v>3.4660000000000002</v>
      </c>
      <c r="CU300" s="5">
        <v>15.127000000000001</v>
      </c>
    </row>
    <row r="301" spans="1:99" x14ac:dyDescent="0.25">
      <c r="A301" s="5" t="s">
        <v>2607</v>
      </c>
      <c r="B301" s="5" t="s">
        <v>1419</v>
      </c>
      <c r="C301" s="5" t="s">
        <v>1419</v>
      </c>
      <c r="D301" s="5" t="s">
        <v>1420</v>
      </c>
      <c r="E301" s="5">
        <v>2024</v>
      </c>
      <c r="F301" s="5">
        <v>0.18</v>
      </c>
      <c r="G301" s="5">
        <v>3.62</v>
      </c>
      <c r="H301" s="5">
        <v>1.1140000000000001</v>
      </c>
      <c r="I301" s="5">
        <v>0</v>
      </c>
      <c r="J301" s="5">
        <v>3.62</v>
      </c>
      <c r="K301" s="5">
        <v>0</v>
      </c>
      <c r="L301" s="5">
        <v>1</v>
      </c>
      <c r="M301" s="5">
        <v>5.9329999999999998</v>
      </c>
      <c r="N301" s="5">
        <v>3.3410000000000002</v>
      </c>
      <c r="O301" s="5">
        <v>0</v>
      </c>
      <c r="P301" s="5">
        <v>5.9329999999999998</v>
      </c>
      <c r="Q301" s="5">
        <v>0</v>
      </c>
      <c r="R301" s="5">
        <v>1</v>
      </c>
      <c r="S301" s="5">
        <v>9.1880000000000006</v>
      </c>
      <c r="T301" s="5">
        <v>6.6820000000000004</v>
      </c>
      <c r="U301" s="5">
        <v>0.22500000000000001</v>
      </c>
      <c r="V301" s="5">
        <v>10.842000000000001</v>
      </c>
      <c r="W301" s="5">
        <v>0.18</v>
      </c>
      <c r="X301" s="5">
        <v>1</v>
      </c>
      <c r="Y301" s="5">
        <v>4.952</v>
      </c>
      <c r="Z301" s="5">
        <v>0.91400000000000003</v>
      </c>
      <c r="AA301" s="5">
        <v>3.71</v>
      </c>
      <c r="AB301" s="5">
        <v>8.6620000000000008</v>
      </c>
      <c r="AC301" s="5">
        <v>0</v>
      </c>
      <c r="AD301" s="5">
        <v>1</v>
      </c>
      <c r="AE301" s="5">
        <v>6.2720000000000002</v>
      </c>
      <c r="AF301" s="5">
        <v>1.8560000000000001</v>
      </c>
      <c r="AG301" s="5">
        <v>2.39</v>
      </c>
      <c r="AH301" s="5">
        <v>8.6620000000000008</v>
      </c>
      <c r="AI301" s="5">
        <v>0</v>
      </c>
      <c r="AJ301" s="5">
        <v>1</v>
      </c>
      <c r="AK301" s="5">
        <v>14.193</v>
      </c>
      <c r="AL301" s="5">
        <v>8.3740000000000006</v>
      </c>
      <c r="AM301" s="5">
        <v>-9.7629999999999999</v>
      </c>
      <c r="AN301" s="5">
        <v>5.2270000000000003</v>
      </c>
      <c r="AO301" s="5">
        <v>0</v>
      </c>
      <c r="AP301" s="5">
        <v>0</v>
      </c>
      <c r="AQ301" s="5">
        <v>0.72399999999999998</v>
      </c>
      <c r="AR301" s="5">
        <v>0.13200000000000001</v>
      </c>
      <c r="AS301" s="5">
        <v>0.28000000000000003</v>
      </c>
      <c r="AT301" s="5">
        <v>1.1850000000000001</v>
      </c>
      <c r="AU301" s="5">
        <v>0.18</v>
      </c>
      <c r="AV301" s="5">
        <v>1</v>
      </c>
      <c r="AW301" s="5">
        <v>0.75</v>
      </c>
      <c r="AX301" s="5">
        <v>0.13200000000000001</v>
      </c>
      <c r="AY301" s="5">
        <v>0.254</v>
      </c>
      <c r="AZ301" s="5">
        <v>1.1850000000000001</v>
      </c>
      <c r="BA301" s="5">
        <v>0.18</v>
      </c>
      <c r="BB301" s="5">
        <v>1</v>
      </c>
      <c r="BC301" s="5">
        <v>0.51300000000000001</v>
      </c>
      <c r="BD301" s="5">
        <v>0.13200000000000001</v>
      </c>
      <c r="BE301" s="5">
        <v>3.7999999999999999E-2</v>
      </c>
      <c r="BF301" s="5">
        <v>0.65</v>
      </c>
      <c r="BG301" s="5">
        <v>0.18</v>
      </c>
      <c r="BH301" s="5">
        <v>1</v>
      </c>
      <c r="BI301" s="5">
        <v>0.59099999999999997</v>
      </c>
      <c r="BJ301" s="5">
        <v>0.13200000000000001</v>
      </c>
      <c r="BK301" s="5">
        <v>1.4E-2</v>
      </c>
      <c r="BL301" s="5">
        <v>0.69799999999999995</v>
      </c>
      <c r="BM301" s="5">
        <v>0.18</v>
      </c>
      <c r="BN301" s="5">
        <v>1</v>
      </c>
      <c r="BO301" s="5">
        <v>0</v>
      </c>
      <c r="BP301" s="5">
        <v>0</v>
      </c>
      <c r="BQ301" s="5">
        <v>4.2000000000000003E-2</v>
      </c>
      <c r="BR301" s="5">
        <v>0</v>
      </c>
      <c r="BS301" s="5">
        <v>1</v>
      </c>
      <c r="BT301" s="5">
        <v>0</v>
      </c>
      <c r="BU301" s="5">
        <v>0</v>
      </c>
      <c r="BV301" s="5">
        <v>7.5999999999999998E-2</v>
      </c>
      <c r="BW301" s="5">
        <v>0.18</v>
      </c>
      <c r="BX301" s="5">
        <v>1</v>
      </c>
      <c r="BY301" s="5">
        <v>13.646000000000001</v>
      </c>
      <c r="BZ301" s="5">
        <v>0</v>
      </c>
      <c r="CA301" s="5">
        <v>13.646000000000001</v>
      </c>
      <c r="CB301" s="5">
        <v>0</v>
      </c>
      <c r="CC301" s="5">
        <v>82.587999999999994</v>
      </c>
      <c r="CD301" s="5">
        <v>7.95</v>
      </c>
      <c r="CE301" s="5">
        <v>2.0249999999999999</v>
      </c>
      <c r="CF301" s="5">
        <v>97.453999999999994</v>
      </c>
      <c r="CG301" s="5">
        <v>0.18</v>
      </c>
      <c r="CH301" s="5">
        <v>1</v>
      </c>
      <c r="CI301" s="5">
        <v>0</v>
      </c>
      <c r="CJ301" s="5">
        <v>0</v>
      </c>
      <c r="CK301" s="5">
        <v>0</v>
      </c>
      <c r="CL301" s="5">
        <v>0</v>
      </c>
      <c r="CM301" s="5">
        <v>0</v>
      </c>
      <c r="CN301" s="5">
        <v>4.0000000000000001E-3</v>
      </c>
      <c r="CO301" s="5">
        <v>0</v>
      </c>
      <c r="CP301" s="5">
        <v>0.317</v>
      </c>
      <c r="CQ301" s="5">
        <v>1.387</v>
      </c>
      <c r="CR301" s="5">
        <v>5.0000000000000001E-3</v>
      </c>
      <c r="CS301" s="5">
        <v>5.5289999999999999</v>
      </c>
      <c r="CT301" s="5">
        <v>3.0270000000000001</v>
      </c>
      <c r="CU301" s="5">
        <v>12.788</v>
      </c>
    </row>
    <row r="302" spans="1:99" x14ac:dyDescent="0.25">
      <c r="A302" s="5" t="s">
        <v>2608</v>
      </c>
      <c r="B302" s="5" t="s">
        <v>1364</v>
      </c>
      <c r="C302" s="5" t="s">
        <v>1364</v>
      </c>
      <c r="D302" s="5" t="s">
        <v>1365</v>
      </c>
      <c r="E302" s="5">
        <v>2021</v>
      </c>
      <c r="F302" s="5">
        <v>0.19</v>
      </c>
      <c r="G302" s="5">
        <v>5.04</v>
      </c>
      <c r="H302" s="5">
        <v>1.103</v>
      </c>
      <c r="I302" s="5">
        <v>2.0409999999999999</v>
      </c>
      <c r="J302" s="5">
        <v>7.08</v>
      </c>
      <c r="K302" s="5">
        <v>0</v>
      </c>
      <c r="L302" s="5">
        <v>1</v>
      </c>
      <c r="M302" s="5">
        <v>4.9589999999999996</v>
      </c>
      <c r="N302" s="5">
        <v>2.2480000000000002</v>
      </c>
      <c r="O302" s="5">
        <v>2.121</v>
      </c>
      <c r="P302" s="5">
        <v>7.08</v>
      </c>
      <c r="Q302" s="5">
        <v>0</v>
      </c>
      <c r="R302" s="5">
        <v>1</v>
      </c>
      <c r="S302" s="5">
        <v>7.593</v>
      </c>
      <c r="T302" s="5">
        <v>5.1779999999999999</v>
      </c>
      <c r="U302" s="5">
        <v>0.39</v>
      </c>
      <c r="V302" s="5">
        <v>9.5</v>
      </c>
      <c r="W302" s="5">
        <v>0.19</v>
      </c>
      <c r="X302" s="5">
        <v>1</v>
      </c>
      <c r="Y302" s="5">
        <v>13.481</v>
      </c>
      <c r="Z302" s="5">
        <v>1.4890000000000001</v>
      </c>
      <c r="AA302" s="5">
        <v>-0.84599999999999997</v>
      </c>
      <c r="AB302" s="5">
        <v>12.635</v>
      </c>
      <c r="AC302" s="5">
        <v>0</v>
      </c>
      <c r="AD302" s="5">
        <v>1</v>
      </c>
      <c r="AE302" s="5">
        <v>13.436999999999999</v>
      </c>
      <c r="AF302" s="5">
        <v>2.6440000000000001</v>
      </c>
      <c r="AG302" s="5">
        <v>-0.80300000000000005</v>
      </c>
      <c r="AH302" s="5">
        <v>12.635</v>
      </c>
      <c r="AI302" s="5">
        <v>0</v>
      </c>
      <c r="AJ302" s="5">
        <v>1</v>
      </c>
      <c r="AK302" s="5">
        <v>19.686</v>
      </c>
      <c r="AL302" s="5">
        <v>9.6620000000000008</v>
      </c>
      <c r="AM302" s="5">
        <v>-1.2030000000000001</v>
      </c>
      <c r="AN302" s="5">
        <v>21.995000000000001</v>
      </c>
      <c r="AO302" s="5">
        <v>0.19</v>
      </c>
      <c r="AP302" s="5">
        <v>1</v>
      </c>
      <c r="AQ302" s="5">
        <v>0.61899999999999999</v>
      </c>
      <c r="AR302" s="5">
        <v>0.114</v>
      </c>
      <c r="AS302" s="5">
        <v>0.95399999999999996</v>
      </c>
      <c r="AT302" s="5">
        <v>1.8720000000000001</v>
      </c>
      <c r="AU302" s="5">
        <v>0.19</v>
      </c>
      <c r="AV302" s="5">
        <v>1</v>
      </c>
      <c r="AW302" s="5">
        <v>0.59899999999999998</v>
      </c>
      <c r="AX302" s="5">
        <v>0.114</v>
      </c>
      <c r="AY302" s="5">
        <v>0.78100000000000003</v>
      </c>
      <c r="AZ302" s="5">
        <v>1.643</v>
      </c>
      <c r="BA302" s="5">
        <v>0.19</v>
      </c>
      <c r="BB302" s="5">
        <v>1</v>
      </c>
      <c r="BC302" s="5">
        <v>0.439</v>
      </c>
      <c r="BD302" s="5">
        <v>0.114</v>
      </c>
      <c r="BE302" s="5">
        <v>0.29299999999999998</v>
      </c>
      <c r="BF302" s="5">
        <v>0.871</v>
      </c>
      <c r="BG302" s="5">
        <v>0.19</v>
      </c>
      <c r="BH302" s="5">
        <v>1</v>
      </c>
      <c r="BI302" s="5">
        <v>0.505</v>
      </c>
      <c r="BJ302" s="5">
        <v>0.114</v>
      </c>
      <c r="BK302" s="5">
        <v>0.20300000000000001</v>
      </c>
      <c r="BL302" s="5">
        <v>0.84199999999999997</v>
      </c>
      <c r="BM302" s="5">
        <v>0.19</v>
      </c>
      <c r="BN302" s="5">
        <v>1</v>
      </c>
      <c r="BO302" s="5">
        <v>0</v>
      </c>
      <c r="BP302" s="5">
        <v>7.0000000000000007E-2</v>
      </c>
      <c r="BQ302" s="5">
        <v>0.155</v>
      </c>
      <c r="BR302" s="5">
        <v>0</v>
      </c>
      <c r="BS302" s="5">
        <v>1</v>
      </c>
      <c r="BT302" s="5">
        <v>0</v>
      </c>
      <c r="BU302" s="5">
        <v>0.13300000000000001</v>
      </c>
      <c r="BV302" s="5">
        <v>0.38</v>
      </c>
      <c r="BW302" s="5">
        <v>0.19</v>
      </c>
      <c r="BX302" s="5">
        <v>0.83299999999999996</v>
      </c>
      <c r="BY302" s="5">
        <v>11.787000000000001</v>
      </c>
      <c r="BZ302" s="5">
        <v>0</v>
      </c>
      <c r="CA302" s="5">
        <v>11.787000000000001</v>
      </c>
      <c r="CB302" s="5">
        <v>0</v>
      </c>
      <c r="CC302" s="5">
        <v>78.125</v>
      </c>
      <c r="CD302" s="5">
        <v>7.95</v>
      </c>
      <c r="CE302" s="5">
        <v>49.942999999999998</v>
      </c>
      <c r="CF302" s="5">
        <v>152.40100000000001</v>
      </c>
      <c r="CG302" s="5">
        <v>0.19</v>
      </c>
      <c r="CH302" s="5">
        <v>1</v>
      </c>
      <c r="CI302" s="5">
        <v>0</v>
      </c>
      <c r="CJ302" s="5">
        <v>0</v>
      </c>
      <c r="CK302" s="5">
        <v>0</v>
      </c>
      <c r="CL302" s="5">
        <v>0.54300000000000004</v>
      </c>
      <c r="CM302" s="5">
        <v>0</v>
      </c>
      <c r="CN302" s="5">
        <v>8.3000000000000004E-2</v>
      </c>
      <c r="CO302" s="5">
        <v>0.06</v>
      </c>
      <c r="CP302" s="5">
        <v>0</v>
      </c>
      <c r="CQ302" s="5">
        <v>1.198</v>
      </c>
      <c r="CR302" s="5">
        <v>0</v>
      </c>
      <c r="CS302" s="5">
        <v>5.593</v>
      </c>
      <c r="CT302" s="5">
        <v>3.5870000000000002</v>
      </c>
      <c r="CU302" s="5">
        <v>9.7089999999999996</v>
      </c>
    </row>
    <row r="303" spans="1:99" x14ac:dyDescent="0.25">
      <c r="A303" s="5" t="s">
        <v>2609</v>
      </c>
      <c r="B303" s="5" t="s">
        <v>1364</v>
      </c>
      <c r="C303" s="5" t="s">
        <v>1364</v>
      </c>
      <c r="D303" s="5" t="s">
        <v>1365</v>
      </c>
      <c r="E303" s="5">
        <v>2022</v>
      </c>
      <c r="F303" s="5">
        <v>0.19</v>
      </c>
      <c r="G303" s="5">
        <v>11.6</v>
      </c>
      <c r="H303" s="5">
        <v>1.8009999999999999</v>
      </c>
      <c r="I303" s="5">
        <v>8.4459999999999997</v>
      </c>
      <c r="J303" s="5">
        <v>20.045999999999999</v>
      </c>
      <c r="K303" s="5">
        <v>0</v>
      </c>
      <c r="L303" s="5">
        <v>1</v>
      </c>
      <c r="M303" s="5">
        <v>11.442</v>
      </c>
      <c r="N303" s="5">
        <v>4.7249999999999996</v>
      </c>
      <c r="O303" s="5">
        <v>8.6029999999999998</v>
      </c>
      <c r="P303" s="5">
        <v>20.045999999999999</v>
      </c>
      <c r="Q303" s="5">
        <v>0</v>
      </c>
      <c r="R303" s="5">
        <v>1</v>
      </c>
      <c r="S303" s="5">
        <v>12.4</v>
      </c>
      <c r="T303" s="5">
        <v>5.6760000000000002</v>
      </c>
      <c r="U303" s="5">
        <v>0.55300000000000005</v>
      </c>
      <c r="V303" s="5">
        <v>15.2</v>
      </c>
      <c r="W303" s="5">
        <v>0.19</v>
      </c>
      <c r="X303" s="5">
        <v>1</v>
      </c>
      <c r="Y303" s="5">
        <v>40.744999999999997</v>
      </c>
      <c r="Z303" s="5">
        <v>4.274</v>
      </c>
      <c r="AA303" s="5">
        <v>-19.146999999999998</v>
      </c>
      <c r="AB303" s="5">
        <v>21.599</v>
      </c>
      <c r="AC303" s="5">
        <v>0</v>
      </c>
      <c r="AD303" s="5">
        <v>1</v>
      </c>
      <c r="AE303" s="5">
        <v>40.792999999999999</v>
      </c>
      <c r="AF303" s="5">
        <v>7.5620000000000003</v>
      </c>
      <c r="AG303" s="5">
        <v>-19.195</v>
      </c>
      <c r="AH303" s="5">
        <v>21.599</v>
      </c>
      <c r="AI303" s="5">
        <v>0</v>
      </c>
      <c r="AJ303" s="5">
        <v>1</v>
      </c>
      <c r="AK303" s="5">
        <v>47.591000000000001</v>
      </c>
      <c r="AL303" s="5">
        <v>22.725999999999999</v>
      </c>
      <c r="AM303" s="5">
        <v>-26.114000000000001</v>
      </c>
      <c r="AN303" s="5">
        <v>25.556999999999999</v>
      </c>
      <c r="AO303" s="5">
        <v>0.19</v>
      </c>
      <c r="AP303" s="5">
        <v>1</v>
      </c>
      <c r="AQ303" s="5">
        <v>0.86099999999999999</v>
      </c>
      <c r="AR303" s="5">
        <v>0.123</v>
      </c>
      <c r="AS303" s="5">
        <v>0.84099999999999997</v>
      </c>
      <c r="AT303" s="5">
        <v>2.0249999999999999</v>
      </c>
      <c r="AU303" s="5">
        <v>0.19</v>
      </c>
      <c r="AV303" s="5">
        <v>1</v>
      </c>
      <c r="AW303" s="5">
        <v>0.98599999999999999</v>
      </c>
      <c r="AX303" s="5">
        <v>0.123</v>
      </c>
      <c r="AY303" s="5">
        <v>0.74299999999999999</v>
      </c>
      <c r="AZ303" s="5">
        <v>2.0579999999999998</v>
      </c>
      <c r="BA303" s="5">
        <v>0.19</v>
      </c>
      <c r="BB303" s="5">
        <v>1</v>
      </c>
      <c r="BC303" s="5">
        <v>0.59799999999999998</v>
      </c>
      <c r="BD303" s="5">
        <v>0.123</v>
      </c>
      <c r="BE303" s="5">
        <v>0.313</v>
      </c>
      <c r="BF303" s="5">
        <v>1.0840000000000001</v>
      </c>
      <c r="BG303" s="5">
        <v>0.19</v>
      </c>
      <c r="BH303" s="5">
        <v>1</v>
      </c>
      <c r="BI303" s="5">
        <v>0.61199999999999999</v>
      </c>
      <c r="BJ303" s="5">
        <v>0.123</v>
      </c>
      <c r="BK303" s="5">
        <v>0.56699999999999995</v>
      </c>
      <c r="BL303" s="5">
        <v>1.4039999999999999</v>
      </c>
      <c r="BM303" s="5">
        <v>0.19</v>
      </c>
      <c r="BN303" s="5">
        <v>1</v>
      </c>
      <c r="BO303" s="5">
        <v>0</v>
      </c>
      <c r="BP303" s="5">
        <v>0.03</v>
      </c>
      <c r="BQ303" s="5">
        <v>0.19500000000000001</v>
      </c>
      <c r="BR303" s="5">
        <v>0</v>
      </c>
      <c r="BS303" s="5">
        <v>1</v>
      </c>
      <c r="BT303" s="5">
        <v>0</v>
      </c>
      <c r="BU303" s="5">
        <v>7.0999999999999994E-2</v>
      </c>
      <c r="BV303" s="5">
        <v>0.34899999999999998</v>
      </c>
      <c r="BW303" s="5">
        <v>0.19</v>
      </c>
      <c r="BX303" s="5">
        <v>0.83299999999999996</v>
      </c>
      <c r="BY303" s="5">
        <v>12.728999999999999</v>
      </c>
      <c r="BZ303" s="5">
        <v>0</v>
      </c>
      <c r="CA303" s="5">
        <v>12.728999999999999</v>
      </c>
      <c r="CB303" s="5">
        <v>0</v>
      </c>
      <c r="CC303" s="5">
        <v>97.9</v>
      </c>
      <c r="CD303" s="5">
        <v>7.95</v>
      </c>
      <c r="CE303" s="5">
        <v>128.72399999999999</v>
      </c>
      <c r="CF303" s="5">
        <v>269.68299999999999</v>
      </c>
      <c r="CG303" s="5">
        <v>0.19</v>
      </c>
      <c r="CH303" s="5">
        <v>1</v>
      </c>
      <c r="CI303" s="5">
        <v>0</v>
      </c>
      <c r="CJ303" s="5">
        <v>0</v>
      </c>
      <c r="CK303" s="5">
        <v>0</v>
      </c>
      <c r="CL303" s="5">
        <v>0.58599999999999997</v>
      </c>
      <c r="CM303" s="5">
        <v>0</v>
      </c>
      <c r="CN303" s="5">
        <v>8.3000000000000004E-2</v>
      </c>
      <c r="CO303" s="5">
        <v>6.4000000000000001E-2</v>
      </c>
      <c r="CP303" s="5">
        <v>0</v>
      </c>
      <c r="CQ303" s="5">
        <v>1.294</v>
      </c>
      <c r="CR303" s="5">
        <v>0</v>
      </c>
      <c r="CS303" s="5">
        <v>6.04</v>
      </c>
      <c r="CT303" s="5">
        <v>11.494</v>
      </c>
      <c r="CU303" s="5">
        <v>36.881999999999998</v>
      </c>
    </row>
    <row r="304" spans="1:99" x14ac:dyDescent="0.25">
      <c r="A304" s="5" t="s">
        <v>2610</v>
      </c>
      <c r="B304" s="5" t="s">
        <v>1364</v>
      </c>
      <c r="C304" s="5" t="s">
        <v>1364</v>
      </c>
      <c r="D304" s="5" t="s">
        <v>1365</v>
      </c>
      <c r="E304" s="5">
        <v>2023</v>
      </c>
      <c r="F304" s="5">
        <v>0.19</v>
      </c>
      <c r="G304" s="5">
        <v>7.9509999999999996</v>
      </c>
      <c r="H304" s="5">
        <v>1.8109999999999999</v>
      </c>
      <c r="I304" s="5">
        <v>9.7870000000000008</v>
      </c>
      <c r="J304" s="5">
        <v>17.738</v>
      </c>
      <c r="K304" s="5">
        <v>0</v>
      </c>
      <c r="L304" s="5">
        <v>1</v>
      </c>
      <c r="M304" s="5">
        <v>7.7770000000000001</v>
      </c>
      <c r="N304" s="5">
        <v>3.8570000000000002</v>
      </c>
      <c r="O304" s="5">
        <v>9.9610000000000003</v>
      </c>
      <c r="P304" s="5">
        <v>17.738</v>
      </c>
      <c r="Q304" s="5">
        <v>0</v>
      </c>
      <c r="R304" s="5">
        <v>1</v>
      </c>
      <c r="S304" s="5">
        <v>10.66</v>
      </c>
      <c r="T304" s="5">
        <v>5.8159999999999998</v>
      </c>
      <c r="U304" s="5">
        <v>0.58899999999999997</v>
      </c>
      <c r="V304" s="5">
        <v>13.111000000000001</v>
      </c>
      <c r="W304" s="5">
        <v>0.19</v>
      </c>
      <c r="X304" s="5">
        <v>1</v>
      </c>
      <c r="Y304" s="5">
        <v>18.170999999999999</v>
      </c>
      <c r="Z304" s="5">
        <v>2.0350000000000001</v>
      </c>
      <c r="AA304" s="5">
        <v>10.693</v>
      </c>
      <c r="AB304" s="5">
        <v>28.864000000000001</v>
      </c>
      <c r="AC304" s="5">
        <v>0</v>
      </c>
      <c r="AD304" s="5">
        <v>1</v>
      </c>
      <c r="AE304" s="5">
        <v>18.27</v>
      </c>
      <c r="AF304" s="5">
        <v>3.6389999999999998</v>
      </c>
      <c r="AG304" s="5">
        <v>10.595000000000001</v>
      </c>
      <c r="AH304" s="5">
        <v>28.864000000000001</v>
      </c>
      <c r="AI304" s="5">
        <v>0</v>
      </c>
      <c r="AJ304" s="5">
        <v>1</v>
      </c>
      <c r="AK304" s="5">
        <v>25.373000000000001</v>
      </c>
      <c r="AL304" s="5">
        <v>12.569000000000001</v>
      </c>
      <c r="AM304" s="5">
        <v>4.593</v>
      </c>
      <c r="AN304" s="5">
        <v>35.658999999999999</v>
      </c>
      <c r="AO304" s="5">
        <v>0.19</v>
      </c>
      <c r="AP304" s="5">
        <v>1</v>
      </c>
      <c r="AQ304" s="5">
        <v>0.76</v>
      </c>
      <c r="AR304" s="5">
        <v>0.129</v>
      </c>
      <c r="AS304" s="5">
        <v>0.92100000000000004</v>
      </c>
      <c r="AT304" s="5">
        <v>2</v>
      </c>
      <c r="AU304" s="5">
        <v>0.19</v>
      </c>
      <c r="AV304" s="5">
        <v>1</v>
      </c>
      <c r="AW304" s="5">
        <v>0.81100000000000005</v>
      </c>
      <c r="AX304" s="5">
        <v>0.129</v>
      </c>
      <c r="AY304" s="5">
        <v>0.75800000000000001</v>
      </c>
      <c r="AZ304" s="5">
        <v>1.8680000000000001</v>
      </c>
      <c r="BA304" s="5">
        <v>0.19</v>
      </c>
      <c r="BB304" s="5">
        <v>1</v>
      </c>
      <c r="BC304" s="5">
        <v>0.53500000000000003</v>
      </c>
      <c r="BD304" s="5">
        <v>0.129</v>
      </c>
      <c r="BE304" s="5">
        <v>0.40100000000000002</v>
      </c>
      <c r="BF304" s="5">
        <v>1.113</v>
      </c>
      <c r="BG304" s="5">
        <v>0.19</v>
      </c>
      <c r="BH304" s="5">
        <v>1</v>
      </c>
      <c r="BI304" s="5">
        <v>0.57899999999999996</v>
      </c>
      <c r="BJ304" s="5">
        <v>0.129</v>
      </c>
      <c r="BK304" s="5">
        <v>0.36299999999999999</v>
      </c>
      <c r="BL304" s="5">
        <v>1.1220000000000001</v>
      </c>
      <c r="BM304" s="5">
        <v>0.19</v>
      </c>
      <c r="BN304" s="5">
        <v>1</v>
      </c>
      <c r="BO304" s="5">
        <v>0</v>
      </c>
      <c r="BP304" s="5">
        <v>2.1999999999999999E-2</v>
      </c>
      <c r="BQ304" s="5">
        <v>0.19900000000000001</v>
      </c>
      <c r="BR304" s="5">
        <v>0</v>
      </c>
      <c r="BS304" s="5">
        <v>1</v>
      </c>
      <c r="BT304" s="5">
        <v>0</v>
      </c>
      <c r="BU304" s="5">
        <v>5.3999999999999999E-2</v>
      </c>
      <c r="BV304" s="5">
        <v>0.44</v>
      </c>
      <c r="BW304" s="5">
        <v>0.19</v>
      </c>
      <c r="BX304" s="5">
        <v>0.83299999999999996</v>
      </c>
      <c r="BY304" s="5">
        <v>13.254</v>
      </c>
      <c r="BZ304" s="5">
        <v>0</v>
      </c>
      <c r="CA304" s="5">
        <v>13.254</v>
      </c>
      <c r="CB304" s="5">
        <v>0</v>
      </c>
      <c r="CC304" s="5">
        <v>83.248000000000005</v>
      </c>
      <c r="CD304" s="5">
        <v>7.95</v>
      </c>
      <c r="CE304" s="5">
        <v>116.06</v>
      </c>
      <c r="CF304" s="5">
        <v>237.17599999999999</v>
      </c>
      <c r="CG304" s="5">
        <v>0.19</v>
      </c>
      <c r="CH304" s="5">
        <v>1</v>
      </c>
      <c r="CI304" s="5">
        <v>0</v>
      </c>
      <c r="CJ304" s="5">
        <v>0</v>
      </c>
      <c r="CK304" s="5">
        <v>0</v>
      </c>
      <c r="CL304" s="5">
        <v>0.61</v>
      </c>
      <c r="CM304" s="5">
        <v>0</v>
      </c>
      <c r="CN304" s="5">
        <v>0.08</v>
      </c>
      <c r="CO304" s="5">
        <v>6.4000000000000001E-2</v>
      </c>
      <c r="CP304" s="5">
        <v>0</v>
      </c>
      <c r="CQ304" s="5">
        <v>1.3480000000000001</v>
      </c>
      <c r="CR304" s="5">
        <v>0</v>
      </c>
      <c r="CS304" s="5">
        <v>6.2889999999999997</v>
      </c>
      <c r="CT304" s="5">
        <v>8.2330000000000005</v>
      </c>
      <c r="CU304" s="5">
        <v>14.257</v>
      </c>
    </row>
    <row r="305" spans="1:99" x14ac:dyDescent="0.25">
      <c r="A305" s="5" t="s">
        <v>2611</v>
      </c>
      <c r="B305" s="5" t="s">
        <v>1364</v>
      </c>
      <c r="C305" s="5" t="s">
        <v>1364</v>
      </c>
      <c r="D305" s="5" t="s">
        <v>1365</v>
      </c>
      <c r="E305" s="5">
        <v>2024</v>
      </c>
      <c r="F305" s="5">
        <v>0.19</v>
      </c>
      <c r="G305" s="5">
        <v>7.0419999999999998</v>
      </c>
      <c r="H305" s="5">
        <v>1.784</v>
      </c>
      <c r="I305" s="5">
        <v>6.4139999999999997</v>
      </c>
      <c r="J305" s="5">
        <v>13.456</v>
      </c>
      <c r="K305" s="5">
        <v>0</v>
      </c>
      <c r="L305" s="5">
        <v>1</v>
      </c>
      <c r="M305" s="5">
        <v>6.9080000000000004</v>
      </c>
      <c r="N305" s="5">
        <v>3.7629999999999999</v>
      </c>
      <c r="O305" s="5">
        <v>6.548</v>
      </c>
      <c r="P305" s="5">
        <v>13.456</v>
      </c>
      <c r="Q305" s="5">
        <v>0</v>
      </c>
      <c r="R305" s="5">
        <v>1</v>
      </c>
      <c r="S305" s="5">
        <v>10.253</v>
      </c>
      <c r="T305" s="5">
        <v>5.9870000000000001</v>
      </c>
      <c r="U305" s="5">
        <v>5.6470000000000002</v>
      </c>
      <c r="V305" s="5">
        <v>18.443999999999999</v>
      </c>
      <c r="W305" s="5">
        <v>0.19</v>
      </c>
      <c r="X305" s="5">
        <v>1</v>
      </c>
      <c r="Y305" s="5">
        <v>17.077999999999999</v>
      </c>
      <c r="Z305" s="5">
        <v>2.1560000000000001</v>
      </c>
      <c r="AA305" s="5">
        <v>7.4989999999999997</v>
      </c>
      <c r="AB305" s="5">
        <v>24.576000000000001</v>
      </c>
      <c r="AC305" s="5">
        <v>0</v>
      </c>
      <c r="AD305" s="5">
        <v>1</v>
      </c>
      <c r="AE305" s="5">
        <v>17.077999999999999</v>
      </c>
      <c r="AF305" s="5">
        <v>3.7410000000000001</v>
      </c>
      <c r="AG305" s="5">
        <v>7.4989999999999997</v>
      </c>
      <c r="AH305" s="5">
        <v>24.576000000000001</v>
      </c>
      <c r="AI305" s="5">
        <v>0</v>
      </c>
      <c r="AJ305" s="5">
        <v>1</v>
      </c>
      <c r="AK305" s="5">
        <v>25.797000000000001</v>
      </c>
      <c r="AL305" s="5">
        <v>13.121</v>
      </c>
      <c r="AM305" s="5">
        <v>4.9740000000000002</v>
      </c>
      <c r="AN305" s="5">
        <v>36.618000000000002</v>
      </c>
      <c r="AO305" s="5">
        <v>0.19</v>
      </c>
      <c r="AP305" s="5">
        <v>1</v>
      </c>
      <c r="AQ305" s="5">
        <v>0.72399999999999998</v>
      </c>
      <c r="AR305" s="5">
        <v>0.13200000000000001</v>
      </c>
      <c r="AS305" s="5">
        <v>0.90500000000000003</v>
      </c>
      <c r="AT305" s="5">
        <v>1.9390000000000001</v>
      </c>
      <c r="AU305" s="5">
        <v>0.19</v>
      </c>
      <c r="AV305" s="5">
        <v>1</v>
      </c>
      <c r="AW305" s="5">
        <v>0.75</v>
      </c>
      <c r="AX305" s="5">
        <v>0.13200000000000001</v>
      </c>
      <c r="AY305" s="5">
        <v>0.748</v>
      </c>
      <c r="AZ305" s="5">
        <v>1.7829999999999999</v>
      </c>
      <c r="BA305" s="5">
        <v>0.19</v>
      </c>
      <c r="BB305" s="5">
        <v>1</v>
      </c>
      <c r="BC305" s="5">
        <v>0.51300000000000001</v>
      </c>
      <c r="BD305" s="5">
        <v>0.13200000000000001</v>
      </c>
      <c r="BE305" s="5">
        <v>0.39300000000000002</v>
      </c>
      <c r="BF305" s="5">
        <v>1.0780000000000001</v>
      </c>
      <c r="BG305" s="5">
        <v>0.19</v>
      </c>
      <c r="BH305" s="5">
        <v>1</v>
      </c>
      <c r="BI305" s="5">
        <v>0.59099999999999997</v>
      </c>
      <c r="BJ305" s="5">
        <v>0.13200000000000001</v>
      </c>
      <c r="BK305" s="5">
        <v>0.29299999999999998</v>
      </c>
      <c r="BL305" s="5">
        <v>1.0529999999999999</v>
      </c>
      <c r="BM305" s="5">
        <v>0.19</v>
      </c>
      <c r="BN305" s="5">
        <v>1</v>
      </c>
      <c r="BO305" s="5">
        <v>0</v>
      </c>
      <c r="BP305" s="5">
        <v>2.1999999999999999E-2</v>
      </c>
      <c r="BQ305" s="5">
        <v>0.184</v>
      </c>
      <c r="BR305" s="5">
        <v>0</v>
      </c>
      <c r="BS305" s="5">
        <v>1</v>
      </c>
      <c r="BT305" s="5">
        <v>0</v>
      </c>
      <c r="BU305" s="5">
        <v>5.6000000000000001E-2</v>
      </c>
      <c r="BV305" s="5">
        <v>0.42699999999999999</v>
      </c>
      <c r="BW305" s="5">
        <v>0.19</v>
      </c>
      <c r="BX305" s="5">
        <v>0.83299999999999996</v>
      </c>
      <c r="BY305" s="5">
        <v>13.646000000000001</v>
      </c>
      <c r="BZ305" s="5">
        <v>0</v>
      </c>
      <c r="CA305" s="5">
        <v>13.646000000000001</v>
      </c>
      <c r="CB305" s="5">
        <v>0</v>
      </c>
      <c r="CC305" s="5">
        <v>82.587999999999994</v>
      </c>
      <c r="CD305" s="5">
        <v>7.95</v>
      </c>
      <c r="CE305" s="5">
        <v>96.38</v>
      </c>
      <c r="CF305" s="5">
        <v>212.97200000000001</v>
      </c>
      <c r="CG305" s="5">
        <v>0.19</v>
      </c>
      <c r="CH305" s="5">
        <v>1</v>
      </c>
      <c r="CI305" s="5">
        <v>0</v>
      </c>
      <c r="CJ305" s="5">
        <v>0</v>
      </c>
      <c r="CK305" s="5">
        <v>0</v>
      </c>
      <c r="CL305" s="5">
        <v>0.628</v>
      </c>
      <c r="CM305" s="5">
        <v>0</v>
      </c>
      <c r="CN305" s="5">
        <v>7.3999999999999996E-2</v>
      </c>
      <c r="CO305" s="5">
        <v>6.5000000000000002E-2</v>
      </c>
      <c r="CP305" s="5">
        <v>0</v>
      </c>
      <c r="CQ305" s="5">
        <v>1.387</v>
      </c>
      <c r="CR305" s="5">
        <v>0</v>
      </c>
      <c r="CS305" s="5">
        <v>6.4749999999999996</v>
      </c>
      <c r="CT305" s="5">
        <v>7.0549999999999997</v>
      </c>
      <c r="CU305" s="5">
        <v>10.98</v>
      </c>
    </row>
    <row r="306" spans="1:99" x14ac:dyDescent="0.25">
      <c r="A306" s="5" t="s">
        <v>2612</v>
      </c>
      <c r="B306" s="5" t="s">
        <v>1422</v>
      </c>
      <c r="C306" s="5" t="s">
        <v>1422</v>
      </c>
      <c r="D306" s="5" t="s">
        <v>1423</v>
      </c>
      <c r="E306" s="5">
        <v>2021</v>
      </c>
      <c r="F306" s="5">
        <v>0.18099999999999999</v>
      </c>
      <c r="G306" s="5">
        <v>5.8970000000000002</v>
      </c>
      <c r="H306" s="5">
        <v>1.143</v>
      </c>
      <c r="I306" s="5">
        <v>0.23799999999999999</v>
      </c>
      <c r="J306" s="5">
        <v>6.1340000000000003</v>
      </c>
      <c r="K306" s="5">
        <v>0</v>
      </c>
      <c r="L306" s="5">
        <v>1</v>
      </c>
      <c r="M306" s="5">
        <v>7.9640000000000004</v>
      </c>
      <c r="N306" s="5">
        <v>3.43</v>
      </c>
      <c r="O306" s="5">
        <v>0.22700000000000001</v>
      </c>
      <c r="P306" s="5">
        <v>8.1910000000000007</v>
      </c>
      <c r="Q306" s="5">
        <v>0</v>
      </c>
      <c r="R306" s="5">
        <v>1</v>
      </c>
      <c r="S306" s="5">
        <v>11.613</v>
      </c>
      <c r="T306" s="5">
        <v>6.86</v>
      </c>
      <c r="U306" s="5">
        <v>0.23799999999999999</v>
      </c>
      <c r="V306" s="5">
        <v>14</v>
      </c>
      <c r="W306" s="5">
        <v>0.18099999999999999</v>
      </c>
      <c r="X306" s="5">
        <v>1</v>
      </c>
      <c r="Y306" s="5">
        <v>5.1970000000000001</v>
      </c>
      <c r="Z306" s="5">
        <v>0.49299999999999999</v>
      </c>
      <c r="AA306" s="5">
        <v>1.6559999999999999</v>
      </c>
      <c r="AB306" s="5">
        <v>6.8529999999999998</v>
      </c>
      <c r="AC306" s="5">
        <v>0</v>
      </c>
      <c r="AD306" s="5">
        <v>1</v>
      </c>
      <c r="AE306" s="5">
        <v>5.8529999999999998</v>
      </c>
      <c r="AF306" s="5">
        <v>0.997</v>
      </c>
      <c r="AG306" s="5">
        <v>1.6559999999999999</v>
      </c>
      <c r="AH306" s="5">
        <v>7.5090000000000003</v>
      </c>
      <c r="AI306" s="5">
        <v>0</v>
      </c>
      <c r="AJ306" s="5">
        <v>1</v>
      </c>
      <c r="AK306" s="5">
        <v>9.7899999999999991</v>
      </c>
      <c r="AL306" s="5">
        <v>4.2569999999999997</v>
      </c>
      <c r="AM306" s="5">
        <v>-0.96799999999999997</v>
      </c>
      <c r="AN306" s="5">
        <v>10.420999999999999</v>
      </c>
      <c r="AO306" s="5">
        <v>0.18099999999999999</v>
      </c>
      <c r="AP306" s="5">
        <v>1</v>
      </c>
      <c r="AQ306" s="5">
        <v>0.61899999999999999</v>
      </c>
      <c r="AR306" s="5">
        <v>0.114</v>
      </c>
      <c r="AS306" s="5">
        <v>0.27800000000000002</v>
      </c>
      <c r="AT306" s="5">
        <v>1.0589999999999999</v>
      </c>
      <c r="AU306" s="5">
        <v>0.18099999999999999</v>
      </c>
      <c r="AV306" s="5">
        <v>1</v>
      </c>
      <c r="AW306" s="5">
        <v>0.59899999999999998</v>
      </c>
      <c r="AX306" s="5">
        <v>0.114</v>
      </c>
      <c r="AY306" s="5">
        <v>0.29599999999999999</v>
      </c>
      <c r="AZ306" s="5">
        <v>1.0580000000000001</v>
      </c>
      <c r="BA306" s="5">
        <v>0.18099999999999999</v>
      </c>
      <c r="BB306" s="5">
        <v>1</v>
      </c>
      <c r="BC306" s="5">
        <v>0.439</v>
      </c>
      <c r="BD306" s="5">
        <v>0.114</v>
      </c>
      <c r="BE306" s="5">
        <v>0.186</v>
      </c>
      <c r="BF306" s="5">
        <v>0.73899999999999999</v>
      </c>
      <c r="BG306" s="5">
        <v>0.18099999999999999</v>
      </c>
      <c r="BH306" s="5">
        <v>1</v>
      </c>
      <c r="BI306" s="5">
        <v>0.505</v>
      </c>
      <c r="BJ306" s="5">
        <v>0.114</v>
      </c>
      <c r="BK306" s="5">
        <v>0.23799999999999999</v>
      </c>
      <c r="BL306" s="5">
        <v>0.877</v>
      </c>
      <c r="BM306" s="5">
        <v>0.18099999999999999</v>
      </c>
      <c r="BN306" s="5">
        <v>1</v>
      </c>
      <c r="BO306" s="5">
        <v>0</v>
      </c>
      <c r="BP306" s="5">
        <v>-3.5999999999999997E-2</v>
      </c>
      <c r="BQ306" s="5">
        <v>0.22500000000000001</v>
      </c>
      <c r="BR306" s="5">
        <v>0</v>
      </c>
      <c r="BS306" s="5">
        <v>1</v>
      </c>
      <c r="BT306" s="5">
        <v>0</v>
      </c>
      <c r="BU306" s="5">
        <v>-3.5999999999999997E-2</v>
      </c>
      <c r="BV306" s="5">
        <v>0.11700000000000001</v>
      </c>
      <c r="BW306" s="5">
        <v>0</v>
      </c>
      <c r="BX306" s="5">
        <v>1</v>
      </c>
      <c r="BY306" s="5">
        <v>11.787000000000001</v>
      </c>
      <c r="BZ306" s="5">
        <v>0</v>
      </c>
      <c r="CA306" s="5">
        <v>11.787000000000001</v>
      </c>
      <c r="CB306" s="5">
        <v>0</v>
      </c>
      <c r="CC306" s="5">
        <v>78.125</v>
      </c>
      <c r="CD306" s="5">
        <v>7.95</v>
      </c>
      <c r="CE306" s="5">
        <v>-48.000999999999998</v>
      </c>
      <c r="CF306" s="5">
        <v>35.585999999999999</v>
      </c>
      <c r="CG306" s="5">
        <v>0</v>
      </c>
      <c r="CH306" s="5">
        <v>1</v>
      </c>
      <c r="CI306" s="5">
        <v>0</v>
      </c>
      <c r="CJ306" s="5">
        <v>0</v>
      </c>
      <c r="CK306" s="5">
        <v>0</v>
      </c>
      <c r="CL306" s="5">
        <v>0</v>
      </c>
      <c r="CM306" s="5">
        <v>0</v>
      </c>
      <c r="CN306" s="5">
        <v>0</v>
      </c>
      <c r="CO306" s="5">
        <v>0</v>
      </c>
      <c r="CP306" s="5">
        <v>0</v>
      </c>
      <c r="CQ306" s="5">
        <v>1.198</v>
      </c>
      <c r="CR306" s="5">
        <v>0.85199999999999998</v>
      </c>
      <c r="CS306" s="5">
        <v>2.702</v>
      </c>
      <c r="CT306" s="5">
        <v>4.7530000000000001</v>
      </c>
      <c r="CU306" s="5">
        <v>15.162000000000001</v>
      </c>
    </row>
    <row r="307" spans="1:99" x14ac:dyDescent="0.25">
      <c r="A307" s="5" t="s">
        <v>2613</v>
      </c>
      <c r="B307" s="5" t="s">
        <v>1422</v>
      </c>
      <c r="C307" s="5" t="s">
        <v>1422</v>
      </c>
      <c r="D307" s="5" t="s">
        <v>1423</v>
      </c>
      <c r="E307" s="5">
        <v>2022</v>
      </c>
      <c r="F307" s="5">
        <v>0.185</v>
      </c>
      <c r="G307" s="5">
        <v>11.72</v>
      </c>
      <c r="H307" s="5">
        <v>1.2350000000000001</v>
      </c>
      <c r="I307" s="5">
        <v>0.56599999999999995</v>
      </c>
      <c r="J307" s="5">
        <v>12.286</v>
      </c>
      <c r="K307" s="5">
        <v>0</v>
      </c>
      <c r="L307" s="5">
        <v>1</v>
      </c>
      <c r="M307" s="5">
        <v>9.7829999999999995</v>
      </c>
      <c r="N307" s="5">
        <v>3.7040000000000002</v>
      </c>
      <c r="O307" s="5">
        <v>0.32800000000000001</v>
      </c>
      <c r="P307" s="5">
        <v>10.111000000000001</v>
      </c>
      <c r="Q307" s="5">
        <v>0</v>
      </c>
      <c r="R307" s="5">
        <v>1</v>
      </c>
      <c r="S307" s="5">
        <v>17.893000000000001</v>
      </c>
      <c r="T307" s="5">
        <v>7.4080000000000004</v>
      </c>
      <c r="U307" s="5">
        <v>0.81899999999999995</v>
      </c>
      <c r="V307" s="5">
        <v>21.873999999999999</v>
      </c>
      <c r="W307" s="5">
        <v>0.185</v>
      </c>
      <c r="X307" s="5">
        <v>1</v>
      </c>
      <c r="Y307" s="5">
        <v>7.7240000000000002</v>
      </c>
      <c r="Z307" s="5">
        <v>0.73199999999999998</v>
      </c>
      <c r="AA307" s="5">
        <v>1.405</v>
      </c>
      <c r="AB307" s="5">
        <v>9.1289999999999996</v>
      </c>
      <c r="AC307" s="5">
        <v>0</v>
      </c>
      <c r="AD307" s="5">
        <v>1</v>
      </c>
      <c r="AE307" s="5">
        <v>8.4309999999999992</v>
      </c>
      <c r="AF307" s="5">
        <v>1.4359999999999999</v>
      </c>
      <c r="AG307" s="5">
        <v>1.405</v>
      </c>
      <c r="AH307" s="5">
        <v>9.8350000000000009</v>
      </c>
      <c r="AI307" s="5">
        <v>0</v>
      </c>
      <c r="AJ307" s="5">
        <v>1</v>
      </c>
      <c r="AK307" s="5">
        <v>12.67</v>
      </c>
      <c r="AL307" s="5">
        <v>5.5090000000000003</v>
      </c>
      <c r="AM307" s="5">
        <v>-0.77800000000000002</v>
      </c>
      <c r="AN307" s="5">
        <v>13.901999999999999</v>
      </c>
      <c r="AO307" s="5">
        <v>0.185</v>
      </c>
      <c r="AP307" s="5">
        <v>1</v>
      </c>
      <c r="AQ307" s="5">
        <v>0.86099999999999999</v>
      </c>
      <c r="AR307" s="5">
        <v>0.123</v>
      </c>
      <c r="AS307" s="5">
        <v>0.312</v>
      </c>
      <c r="AT307" s="5">
        <v>1.39</v>
      </c>
      <c r="AU307" s="5">
        <v>0.185</v>
      </c>
      <c r="AV307" s="5">
        <v>1</v>
      </c>
      <c r="AW307" s="5">
        <v>0.98599999999999999</v>
      </c>
      <c r="AX307" s="5">
        <v>0.123</v>
      </c>
      <c r="AY307" s="5">
        <v>0.36499999999999999</v>
      </c>
      <c r="AZ307" s="5">
        <v>1.601</v>
      </c>
      <c r="BA307" s="5">
        <v>0.185</v>
      </c>
      <c r="BB307" s="5">
        <v>1</v>
      </c>
      <c r="BC307" s="5">
        <v>0.59799999999999998</v>
      </c>
      <c r="BD307" s="5">
        <v>0.123</v>
      </c>
      <c r="BE307" s="5">
        <v>0.10100000000000001</v>
      </c>
      <c r="BF307" s="5">
        <v>0.82799999999999996</v>
      </c>
      <c r="BG307" s="5">
        <v>0.185</v>
      </c>
      <c r="BH307" s="5">
        <v>1</v>
      </c>
      <c r="BI307" s="5">
        <v>0.61199999999999999</v>
      </c>
      <c r="BJ307" s="5">
        <v>0.123</v>
      </c>
      <c r="BK307" s="5">
        <v>0.59</v>
      </c>
      <c r="BL307" s="5">
        <v>1.425</v>
      </c>
      <c r="BM307" s="5">
        <v>0.185</v>
      </c>
      <c r="BN307" s="5">
        <v>1</v>
      </c>
      <c r="BO307" s="5">
        <v>0</v>
      </c>
      <c r="BP307" s="5">
        <v>-3.5999999999999997E-2</v>
      </c>
      <c r="BQ307" s="5">
        <v>0.106</v>
      </c>
      <c r="BR307" s="5">
        <v>0</v>
      </c>
      <c r="BS307" s="5">
        <v>1</v>
      </c>
      <c r="BT307" s="5">
        <v>0</v>
      </c>
      <c r="BU307" s="5">
        <v>-3.5999999999999997E-2</v>
      </c>
      <c r="BV307" s="5">
        <v>9.8000000000000004E-2</v>
      </c>
      <c r="BW307" s="5">
        <v>0</v>
      </c>
      <c r="BX307" s="5">
        <v>1</v>
      </c>
      <c r="BY307" s="5">
        <v>12.728999999999999</v>
      </c>
      <c r="BZ307" s="5">
        <v>0</v>
      </c>
      <c r="CA307" s="5">
        <v>12.728999999999999</v>
      </c>
      <c r="CB307" s="5">
        <v>0</v>
      </c>
      <c r="CC307" s="5">
        <v>97.9</v>
      </c>
      <c r="CD307" s="5">
        <v>7.95</v>
      </c>
      <c r="CE307" s="5">
        <v>-34.231999999999999</v>
      </c>
      <c r="CF307" s="5">
        <v>75.445999999999998</v>
      </c>
      <c r="CG307" s="5">
        <v>0</v>
      </c>
      <c r="CH307" s="5">
        <v>1</v>
      </c>
      <c r="CI307" s="5">
        <v>0</v>
      </c>
      <c r="CJ307" s="5">
        <v>0</v>
      </c>
      <c r="CK307" s="5">
        <v>0</v>
      </c>
      <c r="CL307" s="5">
        <v>0</v>
      </c>
      <c r="CM307" s="5">
        <v>0</v>
      </c>
      <c r="CN307" s="5">
        <v>0</v>
      </c>
      <c r="CO307" s="5">
        <v>0</v>
      </c>
      <c r="CP307" s="5">
        <v>0</v>
      </c>
      <c r="CQ307" s="5">
        <v>1.294</v>
      </c>
      <c r="CR307" s="5">
        <v>0.85499999999999998</v>
      </c>
      <c r="CS307" s="5">
        <v>2.9180000000000001</v>
      </c>
      <c r="CT307" s="5">
        <v>10.484999999999999</v>
      </c>
      <c r="CU307" s="5">
        <v>31.326000000000001</v>
      </c>
    </row>
    <row r="308" spans="1:99" x14ac:dyDescent="0.25">
      <c r="A308" s="5" t="s">
        <v>2614</v>
      </c>
      <c r="B308" s="5" t="s">
        <v>1422</v>
      </c>
      <c r="C308" s="5" t="s">
        <v>1422</v>
      </c>
      <c r="D308" s="5" t="s">
        <v>1423</v>
      </c>
      <c r="E308" s="5">
        <v>2023</v>
      </c>
      <c r="F308" s="5">
        <v>0.185</v>
      </c>
      <c r="G308" s="5">
        <v>6.1470000000000002</v>
      </c>
      <c r="H308" s="5">
        <v>1.286</v>
      </c>
      <c r="I308" s="5">
        <v>0.27300000000000002</v>
      </c>
      <c r="J308" s="5">
        <v>6.42</v>
      </c>
      <c r="K308" s="5">
        <v>0</v>
      </c>
      <c r="L308" s="5">
        <v>1</v>
      </c>
      <c r="M308" s="5">
        <v>7.8860000000000001</v>
      </c>
      <c r="N308" s="5">
        <v>3.8570000000000002</v>
      </c>
      <c r="O308" s="5">
        <v>0.22700000000000001</v>
      </c>
      <c r="P308" s="5">
        <v>8.1129999999999995</v>
      </c>
      <c r="Q308" s="5">
        <v>0</v>
      </c>
      <c r="R308" s="5">
        <v>1</v>
      </c>
      <c r="S308" s="5">
        <v>12.574999999999999</v>
      </c>
      <c r="T308" s="5">
        <v>7.7140000000000004</v>
      </c>
      <c r="U308" s="5">
        <v>0.53600000000000003</v>
      </c>
      <c r="V308" s="5">
        <v>15.225</v>
      </c>
      <c r="W308" s="5">
        <v>0.185</v>
      </c>
      <c r="X308" s="5">
        <v>1</v>
      </c>
      <c r="Y308" s="5">
        <v>3.79</v>
      </c>
      <c r="Z308" s="5">
        <v>0.35899999999999999</v>
      </c>
      <c r="AA308" s="5">
        <v>0.91200000000000003</v>
      </c>
      <c r="AB308" s="5">
        <v>4.702</v>
      </c>
      <c r="AC308" s="5">
        <v>0</v>
      </c>
      <c r="AD308" s="5">
        <v>1</v>
      </c>
      <c r="AE308" s="5">
        <v>4.5419999999999998</v>
      </c>
      <c r="AF308" s="5">
        <v>0.77400000000000002</v>
      </c>
      <c r="AG308" s="5">
        <v>0.91200000000000003</v>
      </c>
      <c r="AH308" s="5">
        <v>5.4539999999999997</v>
      </c>
      <c r="AI308" s="5">
        <v>0</v>
      </c>
      <c r="AJ308" s="5">
        <v>1</v>
      </c>
      <c r="AK308" s="5">
        <v>9.0549999999999997</v>
      </c>
      <c r="AL308" s="5">
        <v>3.9369999999999998</v>
      </c>
      <c r="AM308" s="5">
        <v>-0.93500000000000005</v>
      </c>
      <c r="AN308" s="5">
        <v>9.4280000000000008</v>
      </c>
      <c r="AO308" s="5">
        <v>0.185</v>
      </c>
      <c r="AP308" s="5">
        <v>1</v>
      </c>
      <c r="AQ308" s="5">
        <v>0.76</v>
      </c>
      <c r="AR308" s="5">
        <v>0.129</v>
      </c>
      <c r="AS308" s="5">
        <v>0.27100000000000002</v>
      </c>
      <c r="AT308" s="5">
        <v>1.222</v>
      </c>
      <c r="AU308" s="5">
        <v>0.185</v>
      </c>
      <c r="AV308" s="5">
        <v>1</v>
      </c>
      <c r="AW308" s="5">
        <v>0.81100000000000005</v>
      </c>
      <c r="AX308" s="5">
        <v>0.129</v>
      </c>
      <c r="AY308" s="5">
        <v>0.28100000000000003</v>
      </c>
      <c r="AZ308" s="5">
        <v>1.2949999999999999</v>
      </c>
      <c r="BA308" s="5">
        <v>0.185</v>
      </c>
      <c r="BB308" s="5">
        <v>1</v>
      </c>
      <c r="BC308" s="5">
        <v>0.53500000000000003</v>
      </c>
      <c r="BD308" s="5">
        <v>0.129</v>
      </c>
      <c r="BE308" s="5">
        <v>8.2000000000000003E-2</v>
      </c>
      <c r="BF308" s="5">
        <v>0.73099999999999998</v>
      </c>
      <c r="BG308" s="5">
        <v>0.185</v>
      </c>
      <c r="BH308" s="5">
        <v>1</v>
      </c>
      <c r="BI308" s="5">
        <v>0.57899999999999996</v>
      </c>
      <c r="BJ308" s="5">
        <v>0.129</v>
      </c>
      <c r="BK308" s="5">
        <v>0.40799999999999997</v>
      </c>
      <c r="BL308" s="5">
        <v>1.17</v>
      </c>
      <c r="BM308" s="5">
        <v>0.185</v>
      </c>
      <c r="BN308" s="5">
        <v>1</v>
      </c>
      <c r="BO308" s="5">
        <v>0</v>
      </c>
      <c r="BP308" s="5">
        <v>-3.5999999999999997E-2</v>
      </c>
      <c r="BQ308" s="5">
        <v>0.13</v>
      </c>
      <c r="BR308" s="5">
        <v>0</v>
      </c>
      <c r="BS308" s="5">
        <v>1</v>
      </c>
      <c r="BT308" s="5">
        <v>0</v>
      </c>
      <c r="BU308" s="5">
        <v>-3.5999999999999997E-2</v>
      </c>
      <c r="BV308" s="5">
        <v>0.13800000000000001</v>
      </c>
      <c r="BW308" s="5">
        <v>0</v>
      </c>
      <c r="BX308" s="5">
        <v>1</v>
      </c>
      <c r="BY308" s="5">
        <v>13.254</v>
      </c>
      <c r="BZ308" s="5">
        <v>0</v>
      </c>
      <c r="CA308" s="5">
        <v>13.254</v>
      </c>
      <c r="CB308" s="5">
        <v>0</v>
      </c>
      <c r="CC308" s="5">
        <v>83.248000000000005</v>
      </c>
      <c r="CD308" s="5">
        <v>7.95</v>
      </c>
      <c r="CE308" s="5">
        <v>12.887</v>
      </c>
      <c r="CF308" s="5">
        <v>113.92</v>
      </c>
      <c r="CG308" s="5">
        <v>0</v>
      </c>
      <c r="CH308" s="5">
        <v>1</v>
      </c>
      <c r="CI308" s="5">
        <v>0</v>
      </c>
      <c r="CJ308" s="5">
        <v>0</v>
      </c>
      <c r="CK308" s="5">
        <v>0</v>
      </c>
      <c r="CL308" s="5">
        <v>0</v>
      </c>
      <c r="CM308" s="5">
        <v>0</v>
      </c>
      <c r="CN308" s="5">
        <v>0</v>
      </c>
      <c r="CO308" s="5">
        <v>0</v>
      </c>
      <c r="CP308" s="5">
        <v>0</v>
      </c>
      <c r="CQ308" s="5">
        <v>1.3480000000000001</v>
      </c>
      <c r="CR308" s="5">
        <v>0.83</v>
      </c>
      <c r="CS308" s="5">
        <v>3.0379999999999998</v>
      </c>
      <c r="CT308" s="5">
        <v>4.8609999999999998</v>
      </c>
      <c r="CU308" s="5">
        <v>11.622</v>
      </c>
    </row>
    <row r="309" spans="1:99" x14ac:dyDescent="0.25">
      <c r="A309" s="5" t="s">
        <v>2615</v>
      </c>
      <c r="B309" s="5" t="s">
        <v>1422</v>
      </c>
      <c r="C309" s="5" t="s">
        <v>1422</v>
      </c>
      <c r="D309" s="5" t="s">
        <v>1423</v>
      </c>
      <c r="E309" s="5">
        <v>2024</v>
      </c>
      <c r="F309" s="5">
        <v>0.185</v>
      </c>
      <c r="G309" s="5">
        <v>5.5750000000000002</v>
      </c>
      <c r="H309" s="5">
        <v>1.3240000000000001</v>
      </c>
      <c r="I309" s="5">
        <v>0.21299999999999999</v>
      </c>
      <c r="J309" s="5">
        <v>5.7869999999999999</v>
      </c>
      <c r="K309" s="5">
        <v>0</v>
      </c>
      <c r="L309" s="5">
        <v>1</v>
      </c>
      <c r="M309" s="5">
        <v>7.1239999999999997</v>
      </c>
      <c r="N309" s="5">
        <v>3.9710000000000001</v>
      </c>
      <c r="O309" s="5">
        <v>0.158</v>
      </c>
      <c r="P309" s="5">
        <v>7.2809999999999997</v>
      </c>
      <c r="Q309" s="5">
        <v>0</v>
      </c>
      <c r="R309" s="5">
        <v>1</v>
      </c>
      <c r="S309" s="5">
        <v>12.193</v>
      </c>
      <c r="T309" s="5">
        <v>7.9420000000000002</v>
      </c>
      <c r="U309" s="5">
        <v>0.52500000000000002</v>
      </c>
      <c r="V309" s="5">
        <v>14.7</v>
      </c>
      <c r="W309" s="5">
        <v>0.185</v>
      </c>
      <c r="X309" s="5">
        <v>1</v>
      </c>
      <c r="Y309" s="5">
        <v>3.9020000000000001</v>
      </c>
      <c r="Z309" s="5">
        <v>0.37</v>
      </c>
      <c r="AA309" s="5">
        <v>0.92400000000000004</v>
      </c>
      <c r="AB309" s="5">
        <v>4.8259999999999996</v>
      </c>
      <c r="AC309" s="5">
        <v>0</v>
      </c>
      <c r="AD309" s="5">
        <v>1</v>
      </c>
      <c r="AE309" s="5">
        <v>4.6760000000000002</v>
      </c>
      <c r="AF309" s="5">
        <v>0.79700000000000004</v>
      </c>
      <c r="AG309" s="5">
        <v>0.92400000000000004</v>
      </c>
      <c r="AH309" s="5">
        <v>5.6</v>
      </c>
      <c r="AI309" s="5">
        <v>0</v>
      </c>
      <c r="AJ309" s="5">
        <v>1</v>
      </c>
      <c r="AK309" s="5">
        <v>9.3219999999999992</v>
      </c>
      <c r="AL309" s="5">
        <v>4.0529999999999999</v>
      </c>
      <c r="AM309" s="5">
        <v>-1.002</v>
      </c>
      <c r="AN309" s="5">
        <v>9.6159999999999997</v>
      </c>
      <c r="AO309" s="5">
        <v>0.185</v>
      </c>
      <c r="AP309" s="5">
        <v>1</v>
      </c>
      <c r="AQ309" s="5">
        <v>0.72399999999999998</v>
      </c>
      <c r="AR309" s="5">
        <v>0.13200000000000001</v>
      </c>
      <c r="AS309" s="5">
        <v>0.40600000000000003</v>
      </c>
      <c r="AT309" s="5">
        <v>1.34</v>
      </c>
      <c r="AU309" s="5">
        <v>0.185</v>
      </c>
      <c r="AV309" s="5">
        <v>1</v>
      </c>
      <c r="AW309" s="5">
        <v>0.75</v>
      </c>
      <c r="AX309" s="5">
        <v>0.13200000000000001</v>
      </c>
      <c r="AY309" s="5">
        <v>0.36799999999999999</v>
      </c>
      <c r="AZ309" s="5">
        <v>1.325</v>
      </c>
      <c r="BA309" s="5">
        <v>0.185</v>
      </c>
      <c r="BB309" s="5">
        <v>1</v>
      </c>
      <c r="BC309" s="5">
        <v>0.51300000000000001</v>
      </c>
      <c r="BD309" s="5">
        <v>0.13200000000000001</v>
      </c>
      <c r="BE309" s="5">
        <v>0.09</v>
      </c>
      <c r="BF309" s="5">
        <v>0.71499999999999997</v>
      </c>
      <c r="BG309" s="5">
        <v>0.185</v>
      </c>
      <c r="BH309" s="5">
        <v>1</v>
      </c>
      <c r="BI309" s="5">
        <v>0.59099999999999997</v>
      </c>
      <c r="BJ309" s="5">
        <v>0.13200000000000001</v>
      </c>
      <c r="BK309" s="5">
        <v>0.313</v>
      </c>
      <c r="BL309" s="5">
        <v>1.0720000000000001</v>
      </c>
      <c r="BM309" s="5">
        <v>0.185</v>
      </c>
      <c r="BN309" s="5">
        <v>1</v>
      </c>
      <c r="BO309" s="5">
        <v>0</v>
      </c>
      <c r="BP309" s="5">
        <v>-3.6999999999999998E-2</v>
      </c>
      <c r="BQ309" s="5">
        <v>0.14000000000000001</v>
      </c>
      <c r="BR309" s="5">
        <v>0</v>
      </c>
      <c r="BS309" s="5">
        <v>1</v>
      </c>
      <c r="BT309" s="5">
        <v>0</v>
      </c>
      <c r="BU309" s="5">
        <v>-3.6999999999999998E-2</v>
      </c>
      <c r="BV309" s="5">
        <v>0.16</v>
      </c>
      <c r="BW309" s="5">
        <v>0</v>
      </c>
      <c r="BX309" s="5">
        <v>1</v>
      </c>
      <c r="BY309" s="5">
        <v>13.646000000000001</v>
      </c>
      <c r="BZ309" s="5">
        <v>0</v>
      </c>
      <c r="CA309" s="5">
        <v>13.646000000000001</v>
      </c>
      <c r="CB309" s="5">
        <v>0</v>
      </c>
      <c r="CC309" s="5">
        <v>82.587999999999994</v>
      </c>
      <c r="CD309" s="5">
        <v>7.95</v>
      </c>
      <c r="CE309" s="5">
        <v>-0.57899999999999996</v>
      </c>
      <c r="CF309" s="5">
        <v>97.18</v>
      </c>
      <c r="CG309" s="5">
        <v>0</v>
      </c>
      <c r="CH309" s="5">
        <v>1</v>
      </c>
      <c r="CI309" s="5">
        <v>0</v>
      </c>
      <c r="CJ309" s="5">
        <v>0</v>
      </c>
      <c r="CK309" s="5">
        <v>0</v>
      </c>
      <c r="CL309" s="5">
        <v>0</v>
      </c>
      <c r="CM309" s="5">
        <v>0</v>
      </c>
      <c r="CN309" s="5">
        <v>0</v>
      </c>
      <c r="CO309" s="5">
        <v>0</v>
      </c>
      <c r="CP309" s="5">
        <v>0</v>
      </c>
      <c r="CQ309" s="5">
        <v>1.387</v>
      </c>
      <c r="CR309" s="5">
        <v>0.83</v>
      </c>
      <c r="CS309" s="5">
        <v>3.1280000000000001</v>
      </c>
      <c r="CT309" s="5">
        <v>4.2510000000000003</v>
      </c>
      <c r="CU309" s="5">
        <v>10.167999999999999</v>
      </c>
    </row>
    <row r="310" spans="1:99" x14ac:dyDescent="0.25">
      <c r="A310" s="5" t="s">
        <v>2616</v>
      </c>
      <c r="B310" s="5" t="s">
        <v>1425</v>
      </c>
      <c r="C310" s="5" t="s">
        <v>1425</v>
      </c>
      <c r="D310" s="5" t="s">
        <v>1426</v>
      </c>
      <c r="E310" s="5">
        <v>2021</v>
      </c>
      <c r="F310" s="5">
        <v>0</v>
      </c>
      <c r="G310" s="5">
        <v>5.5529999999999999</v>
      </c>
      <c r="H310" s="5">
        <v>1.143</v>
      </c>
      <c r="I310" s="5">
        <v>0</v>
      </c>
      <c r="J310" s="5">
        <v>5.5529999999999999</v>
      </c>
      <c r="K310" s="5">
        <v>0</v>
      </c>
      <c r="L310" s="5">
        <v>1</v>
      </c>
      <c r="M310" s="5">
        <v>7.9640000000000004</v>
      </c>
      <c r="N310" s="5">
        <v>3.43</v>
      </c>
      <c r="O310" s="5">
        <v>0</v>
      </c>
      <c r="P310" s="5">
        <v>7.9640000000000004</v>
      </c>
      <c r="Q310" s="5">
        <v>0</v>
      </c>
      <c r="R310" s="5">
        <v>1</v>
      </c>
      <c r="S310" s="5">
        <v>11.27</v>
      </c>
      <c r="T310" s="5">
        <v>6.86</v>
      </c>
      <c r="U310" s="5">
        <v>0</v>
      </c>
      <c r="V310" s="5">
        <v>11.27</v>
      </c>
      <c r="W310" s="5">
        <v>0</v>
      </c>
      <c r="X310" s="5">
        <v>1</v>
      </c>
      <c r="Y310" s="5">
        <v>16.305</v>
      </c>
      <c r="Z310" s="5">
        <v>2.2040000000000002</v>
      </c>
      <c r="AA310" s="5">
        <v>0</v>
      </c>
      <c r="AB310" s="5">
        <v>16.305</v>
      </c>
      <c r="AC310" s="5">
        <v>0</v>
      </c>
      <c r="AD310" s="5">
        <v>1</v>
      </c>
      <c r="AE310" s="5">
        <v>17.449000000000002</v>
      </c>
      <c r="AF310" s="5">
        <v>4.08</v>
      </c>
      <c r="AG310" s="5">
        <v>0</v>
      </c>
      <c r="AH310" s="5">
        <v>17.449000000000002</v>
      </c>
      <c r="AI310" s="5">
        <v>0</v>
      </c>
      <c r="AJ310" s="5">
        <v>1</v>
      </c>
      <c r="AK310" s="5">
        <v>24.309000000000001</v>
      </c>
      <c r="AL310" s="5">
        <v>12.946999999999999</v>
      </c>
      <c r="AM310" s="5">
        <v>0</v>
      </c>
      <c r="AN310" s="5">
        <v>24.309000000000001</v>
      </c>
      <c r="AO310" s="5">
        <v>0</v>
      </c>
      <c r="AP310" s="5">
        <v>1</v>
      </c>
      <c r="AQ310" s="5">
        <v>0.61899999999999999</v>
      </c>
      <c r="AR310" s="5">
        <v>0.114</v>
      </c>
      <c r="AS310" s="5">
        <v>0</v>
      </c>
      <c r="AT310" s="5">
        <v>0.61899999999999999</v>
      </c>
      <c r="AU310" s="5">
        <v>0</v>
      </c>
      <c r="AV310" s="5">
        <v>1</v>
      </c>
      <c r="AW310" s="5">
        <v>0.59899999999999998</v>
      </c>
      <c r="AX310" s="5">
        <v>0.114</v>
      </c>
      <c r="AY310" s="5">
        <v>0</v>
      </c>
      <c r="AZ310" s="5">
        <v>0.59899999999999998</v>
      </c>
      <c r="BA310" s="5">
        <v>0</v>
      </c>
      <c r="BB310" s="5">
        <v>1</v>
      </c>
      <c r="BC310" s="5">
        <v>0.439</v>
      </c>
      <c r="BD310" s="5">
        <v>0.114</v>
      </c>
      <c r="BE310" s="5">
        <v>0</v>
      </c>
      <c r="BF310" s="5">
        <v>0.439</v>
      </c>
      <c r="BG310" s="5">
        <v>0</v>
      </c>
      <c r="BH310" s="5">
        <v>1</v>
      </c>
      <c r="BI310" s="5">
        <v>0.505</v>
      </c>
      <c r="BJ310" s="5">
        <v>0.114</v>
      </c>
      <c r="BK310" s="5">
        <v>0</v>
      </c>
      <c r="BL310" s="5">
        <v>0.505</v>
      </c>
      <c r="BM310" s="5">
        <v>0</v>
      </c>
      <c r="BN310" s="5">
        <v>1</v>
      </c>
      <c r="BO310" s="5">
        <v>0</v>
      </c>
      <c r="BP310" s="5">
        <v>0</v>
      </c>
      <c r="BQ310" s="5">
        <v>0</v>
      </c>
      <c r="BR310" s="5">
        <v>0</v>
      </c>
      <c r="BS310" s="5">
        <v>1</v>
      </c>
      <c r="BT310" s="5">
        <v>0</v>
      </c>
      <c r="BU310" s="5">
        <v>0</v>
      </c>
      <c r="BV310" s="5">
        <v>0</v>
      </c>
      <c r="BW310" s="5">
        <v>0</v>
      </c>
      <c r="BX310" s="5">
        <v>1</v>
      </c>
      <c r="BY310" s="5">
        <v>11.787000000000001</v>
      </c>
      <c r="BZ310" s="5">
        <v>0</v>
      </c>
      <c r="CA310" s="5">
        <v>11.787000000000001</v>
      </c>
      <c r="CB310" s="5">
        <v>0</v>
      </c>
      <c r="CC310" s="5">
        <v>78.125</v>
      </c>
      <c r="CD310" s="5">
        <v>7.95</v>
      </c>
      <c r="CE310" s="5">
        <v>0</v>
      </c>
      <c r="CF310" s="5">
        <v>78.125</v>
      </c>
      <c r="CG310" s="5">
        <v>0</v>
      </c>
      <c r="CH310" s="5">
        <v>1</v>
      </c>
      <c r="CI310" s="5">
        <v>0</v>
      </c>
      <c r="CJ310" s="5">
        <v>0</v>
      </c>
      <c r="CK310" s="5">
        <v>0</v>
      </c>
      <c r="CL310" s="5">
        <v>0</v>
      </c>
      <c r="CM310" s="5">
        <v>0</v>
      </c>
      <c r="CN310" s="5">
        <v>0</v>
      </c>
      <c r="CO310" s="5">
        <v>0</v>
      </c>
      <c r="CP310" s="5">
        <v>0</v>
      </c>
      <c r="CQ310" s="5">
        <v>1.198</v>
      </c>
      <c r="CR310" s="5">
        <v>0</v>
      </c>
      <c r="CS310" s="5">
        <v>4.7759999999999998</v>
      </c>
      <c r="CT310" s="5">
        <v>4.41</v>
      </c>
      <c r="CU310" s="5">
        <v>15.162000000000001</v>
      </c>
    </row>
    <row r="311" spans="1:99" x14ac:dyDescent="0.25">
      <c r="A311" s="5" t="s">
        <v>2617</v>
      </c>
      <c r="B311" s="5" t="s">
        <v>1425</v>
      </c>
      <c r="C311" s="5" t="s">
        <v>1425</v>
      </c>
      <c r="D311" s="5" t="s">
        <v>1426</v>
      </c>
      <c r="E311" s="5">
        <v>2022</v>
      </c>
      <c r="F311" s="5">
        <v>0</v>
      </c>
      <c r="G311" s="5">
        <v>7.077</v>
      </c>
      <c r="H311" s="5">
        <v>1.2350000000000001</v>
      </c>
      <c r="I311" s="5">
        <v>0</v>
      </c>
      <c r="J311" s="5">
        <v>7.077</v>
      </c>
      <c r="K311" s="5">
        <v>0</v>
      </c>
      <c r="L311" s="5">
        <v>1</v>
      </c>
      <c r="M311" s="5">
        <v>9.7829999999999995</v>
      </c>
      <c r="N311" s="5">
        <v>3.7040000000000002</v>
      </c>
      <c r="O311" s="5">
        <v>0</v>
      </c>
      <c r="P311" s="5">
        <v>9.7829999999999995</v>
      </c>
      <c r="Q311" s="5">
        <v>0</v>
      </c>
      <c r="R311" s="5">
        <v>1</v>
      </c>
      <c r="S311" s="5">
        <v>13.25</v>
      </c>
      <c r="T311" s="5">
        <v>7.4080000000000004</v>
      </c>
      <c r="U311" s="5">
        <v>0</v>
      </c>
      <c r="V311" s="5">
        <v>13.25</v>
      </c>
      <c r="W311" s="5">
        <v>0</v>
      </c>
      <c r="X311" s="5">
        <v>1</v>
      </c>
      <c r="Y311" s="5">
        <v>32.56</v>
      </c>
      <c r="Z311" s="5">
        <v>4.4009999999999998</v>
      </c>
      <c r="AA311" s="5">
        <v>0</v>
      </c>
      <c r="AB311" s="5">
        <v>32.56</v>
      </c>
      <c r="AC311" s="5">
        <v>0</v>
      </c>
      <c r="AD311" s="5">
        <v>1</v>
      </c>
      <c r="AE311" s="5">
        <v>33.795000000000002</v>
      </c>
      <c r="AF311" s="5">
        <v>7.9020000000000001</v>
      </c>
      <c r="AG311" s="5">
        <v>0</v>
      </c>
      <c r="AH311" s="5">
        <v>33.795000000000002</v>
      </c>
      <c r="AI311" s="5">
        <v>0</v>
      </c>
      <c r="AJ311" s="5">
        <v>1</v>
      </c>
      <c r="AK311" s="5">
        <v>41.203000000000003</v>
      </c>
      <c r="AL311" s="5">
        <v>21.945</v>
      </c>
      <c r="AM311" s="5">
        <v>0</v>
      </c>
      <c r="AN311" s="5">
        <v>41.203000000000003</v>
      </c>
      <c r="AO311" s="5">
        <v>0</v>
      </c>
      <c r="AP311" s="5">
        <v>1</v>
      </c>
      <c r="AQ311" s="5">
        <v>0.86099999999999999</v>
      </c>
      <c r="AR311" s="5">
        <v>0.123</v>
      </c>
      <c r="AS311" s="5">
        <v>0</v>
      </c>
      <c r="AT311" s="5">
        <v>0.86099999999999999</v>
      </c>
      <c r="AU311" s="5">
        <v>0</v>
      </c>
      <c r="AV311" s="5">
        <v>1</v>
      </c>
      <c r="AW311" s="5">
        <v>0.98599999999999999</v>
      </c>
      <c r="AX311" s="5">
        <v>0.123</v>
      </c>
      <c r="AY311" s="5">
        <v>0</v>
      </c>
      <c r="AZ311" s="5">
        <v>0.98599999999999999</v>
      </c>
      <c r="BA311" s="5">
        <v>0</v>
      </c>
      <c r="BB311" s="5">
        <v>1</v>
      </c>
      <c r="BC311" s="5">
        <v>0.59799999999999998</v>
      </c>
      <c r="BD311" s="5">
        <v>0.123</v>
      </c>
      <c r="BE311" s="5">
        <v>0</v>
      </c>
      <c r="BF311" s="5">
        <v>0.59799999999999998</v>
      </c>
      <c r="BG311" s="5">
        <v>0</v>
      </c>
      <c r="BH311" s="5">
        <v>1</v>
      </c>
      <c r="BI311" s="5">
        <v>0.61199999999999999</v>
      </c>
      <c r="BJ311" s="5">
        <v>0.123</v>
      </c>
      <c r="BK311" s="5">
        <v>0</v>
      </c>
      <c r="BL311" s="5">
        <v>0.61199999999999999</v>
      </c>
      <c r="BM311" s="5">
        <v>0</v>
      </c>
      <c r="BN311" s="5">
        <v>1</v>
      </c>
      <c r="BO311" s="5">
        <v>0</v>
      </c>
      <c r="BP311" s="5">
        <v>0</v>
      </c>
      <c r="BQ311" s="5">
        <v>0</v>
      </c>
      <c r="BR311" s="5">
        <v>0</v>
      </c>
      <c r="BS311" s="5">
        <v>1</v>
      </c>
      <c r="BT311" s="5">
        <v>0</v>
      </c>
      <c r="BU311" s="5">
        <v>0</v>
      </c>
      <c r="BV311" s="5">
        <v>0</v>
      </c>
      <c r="BW311" s="5">
        <v>0</v>
      </c>
      <c r="BX311" s="5">
        <v>1</v>
      </c>
      <c r="BY311" s="5">
        <v>12.728999999999999</v>
      </c>
      <c r="BZ311" s="5">
        <v>0</v>
      </c>
      <c r="CA311" s="5">
        <v>12.728999999999999</v>
      </c>
      <c r="CB311" s="5">
        <v>0</v>
      </c>
      <c r="CC311" s="5">
        <v>97.9</v>
      </c>
      <c r="CD311" s="5">
        <v>7.95</v>
      </c>
      <c r="CE311" s="5">
        <v>0</v>
      </c>
      <c r="CF311" s="5">
        <v>97.9</v>
      </c>
      <c r="CG311" s="5">
        <v>0</v>
      </c>
      <c r="CH311" s="5">
        <v>1</v>
      </c>
      <c r="CI311" s="5">
        <v>0</v>
      </c>
      <c r="CJ311" s="5">
        <v>0</v>
      </c>
      <c r="CK311" s="5">
        <v>0</v>
      </c>
      <c r="CL311" s="5">
        <v>0</v>
      </c>
      <c r="CM311" s="5">
        <v>0</v>
      </c>
      <c r="CN311" s="5">
        <v>0</v>
      </c>
      <c r="CO311" s="5">
        <v>0</v>
      </c>
      <c r="CP311" s="5">
        <v>0</v>
      </c>
      <c r="CQ311" s="5">
        <v>1.294</v>
      </c>
      <c r="CR311" s="5">
        <v>0</v>
      </c>
      <c r="CS311" s="5">
        <v>5.1580000000000004</v>
      </c>
      <c r="CT311" s="5">
        <v>5.8419999999999996</v>
      </c>
      <c r="CU311" s="5">
        <v>31.326000000000001</v>
      </c>
    </row>
    <row r="312" spans="1:99" x14ac:dyDescent="0.25">
      <c r="A312" s="5" t="s">
        <v>2618</v>
      </c>
      <c r="B312" s="5" t="s">
        <v>1425</v>
      </c>
      <c r="C312" s="5" t="s">
        <v>1425</v>
      </c>
      <c r="D312" s="5" t="s">
        <v>1426</v>
      </c>
      <c r="E312" s="5">
        <v>2023</v>
      </c>
      <c r="F312" s="5">
        <v>0</v>
      </c>
      <c r="G312" s="5">
        <v>4.7519999999999998</v>
      </c>
      <c r="H312" s="5">
        <v>1.286</v>
      </c>
      <c r="I312" s="5">
        <v>0</v>
      </c>
      <c r="J312" s="5">
        <v>4.7519999999999998</v>
      </c>
      <c r="K312" s="5">
        <v>0</v>
      </c>
      <c r="L312" s="5">
        <v>1</v>
      </c>
      <c r="M312" s="5">
        <v>7.8860000000000001</v>
      </c>
      <c r="N312" s="5">
        <v>3.8570000000000002</v>
      </c>
      <c r="O312" s="5">
        <v>0</v>
      </c>
      <c r="P312" s="5">
        <v>7.8860000000000001</v>
      </c>
      <c r="Q312" s="5">
        <v>0</v>
      </c>
      <c r="R312" s="5">
        <v>1</v>
      </c>
      <c r="S312" s="5">
        <v>11.18</v>
      </c>
      <c r="T312" s="5">
        <v>7.7140000000000004</v>
      </c>
      <c r="U312" s="5">
        <v>0</v>
      </c>
      <c r="V312" s="5">
        <v>11.18</v>
      </c>
      <c r="W312" s="5">
        <v>0</v>
      </c>
      <c r="X312" s="5">
        <v>1</v>
      </c>
      <c r="Y312" s="5">
        <v>12.907999999999999</v>
      </c>
      <c r="Z312" s="5">
        <v>1.7450000000000001</v>
      </c>
      <c r="AA312" s="5">
        <v>0</v>
      </c>
      <c r="AB312" s="5">
        <v>12.907999999999999</v>
      </c>
      <c r="AC312" s="5">
        <v>0</v>
      </c>
      <c r="AD312" s="5">
        <v>1</v>
      </c>
      <c r="AE312" s="5">
        <v>14.194000000000001</v>
      </c>
      <c r="AF312" s="5">
        <v>3.319</v>
      </c>
      <c r="AG312" s="5">
        <v>0</v>
      </c>
      <c r="AH312" s="5">
        <v>14.194000000000001</v>
      </c>
      <c r="AI312" s="5">
        <v>0</v>
      </c>
      <c r="AJ312" s="5">
        <v>1</v>
      </c>
      <c r="AK312" s="5">
        <v>21.908000000000001</v>
      </c>
      <c r="AL312" s="5">
        <v>11.667999999999999</v>
      </c>
      <c r="AM312" s="5">
        <v>0</v>
      </c>
      <c r="AN312" s="5">
        <v>21.908000000000001</v>
      </c>
      <c r="AO312" s="5">
        <v>0</v>
      </c>
      <c r="AP312" s="5">
        <v>1</v>
      </c>
      <c r="AQ312" s="5">
        <v>0.76</v>
      </c>
      <c r="AR312" s="5">
        <v>0.129</v>
      </c>
      <c r="AS312" s="5">
        <v>0</v>
      </c>
      <c r="AT312" s="5">
        <v>0.76</v>
      </c>
      <c r="AU312" s="5">
        <v>0</v>
      </c>
      <c r="AV312" s="5">
        <v>1</v>
      </c>
      <c r="AW312" s="5">
        <v>0.81100000000000005</v>
      </c>
      <c r="AX312" s="5">
        <v>0.129</v>
      </c>
      <c r="AY312" s="5">
        <v>0</v>
      </c>
      <c r="AZ312" s="5">
        <v>0.81100000000000005</v>
      </c>
      <c r="BA312" s="5">
        <v>0</v>
      </c>
      <c r="BB312" s="5">
        <v>1</v>
      </c>
      <c r="BC312" s="5">
        <v>0.53500000000000003</v>
      </c>
      <c r="BD312" s="5">
        <v>0.129</v>
      </c>
      <c r="BE312" s="5">
        <v>0</v>
      </c>
      <c r="BF312" s="5">
        <v>0.53500000000000003</v>
      </c>
      <c r="BG312" s="5">
        <v>0</v>
      </c>
      <c r="BH312" s="5">
        <v>1</v>
      </c>
      <c r="BI312" s="5">
        <v>0.57899999999999996</v>
      </c>
      <c r="BJ312" s="5">
        <v>0.129</v>
      </c>
      <c r="BK312" s="5">
        <v>0</v>
      </c>
      <c r="BL312" s="5">
        <v>0.57899999999999996</v>
      </c>
      <c r="BM312" s="5">
        <v>0</v>
      </c>
      <c r="BN312" s="5">
        <v>1</v>
      </c>
      <c r="BO312" s="5">
        <v>0</v>
      </c>
      <c r="BP312" s="5">
        <v>0</v>
      </c>
      <c r="BQ312" s="5">
        <v>0</v>
      </c>
      <c r="BR312" s="5">
        <v>0</v>
      </c>
      <c r="BS312" s="5">
        <v>1</v>
      </c>
      <c r="BT312" s="5">
        <v>0</v>
      </c>
      <c r="BU312" s="5">
        <v>0</v>
      </c>
      <c r="BV312" s="5">
        <v>0</v>
      </c>
      <c r="BW312" s="5">
        <v>0</v>
      </c>
      <c r="BX312" s="5">
        <v>1</v>
      </c>
      <c r="BY312" s="5">
        <v>13.254</v>
      </c>
      <c r="BZ312" s="5">
        <v>0</v>
      </c>
      <c r="CA312" s="5">
        <v>13.254</v>
      </c>
      <c r="CB312" s="5">
        <v>0</v>
      </c>
      <c r="CC312" s="5">
        <v>83.248000000000005</v>
      </c>
      <c r="CD312" s="5">
        <v>7.95</v>
      </c>
      <c r="CE312" s="5">
        <v>0</v>
      </c>
      <c r="CF312" s="5">
        <v>83.248000000000005</v>
      </c>
      <c r="CG312" s="5">
        <v>0</v>
      </c>
      <c r="CH312" s="5">
        <v>1</v>
      </c>
      <c r="CI312" s="5">
        <v>0</v>
      </c>
      <c r="CJ312" s="5">
        <v>0</v>
      </c>
      <c r="CK312" s="5">
        <v>0</v>
      </c>
      <c r="CL312" s="5">
        <v>0</v>
      </c>
      <c r="CM312" s="5">
        <v>0</v>
      </c>
      <c r="CN312" s="5">
        <v>0</v>
      </c>
      <c r="CO312" s="5">
        <v>0</v>
      </c>
      <c r="CP312" s="5">
        <v>0</v>
      </c>
      <c r="CQ312" s="5">
        <v>1.3480000000000001</v>
      </c>
      <c r="CR312" s="5">
        <v>0</v>
      </c>
      <c r="CS312" s="5">
        <v>5.37</v>
      </c>
      <c r="CT312" s="5">
        <v>3.4660000000000002</v>
      </c>
      <c r="CU312" s="5">
        <v>11.622</v>
      </c>
    </row>
    <row r="313" spans="1:99" x14ac:dyDescent="0.25">
      <c r="A313" s="5" t="s">
        <v>2619</v>
      </c>
      <c r="B313" s="5" t="s">
        <v>1425</v>
      </c>
      <c r="C313" s="5" t="s">
        <v>1425</v>
      </c>
      <c r="D313" s="5" t="s">
        <v>1426</v>
      </c>
      <c r="E313" s="5">
        <v>2024</v>
      </c>
      <c r="F313" s="5">
        <v>0</v>
      </c>
      <c r="G313" s="5">
        <v>4.351</v>
      </c>
      <c r="H313" s="5">
        <v>1.3240000000000001</v>
      </c>
      <c r="I313" s="5">
        <v>0</v>
      </c>
      <c r="J313" s="5">
        <v>4.351</v>
      </c>
      <c r="K313" s="5">
        <v>0</v>
      </c>
      <c r="L313" s="5">
        <v>1</v>
      </c>
      <c r="M313" s="5">
        <v>7.1239999999999997</v>
      </c>
      <c r="N313" s="5">
        <v>3.9710000000000001</v>
      </c>
      <c r="O313" s="5">
        <v>0</v>
      </c>
      <c r="P313" s="5">
        <v>7.1239999999999997</v>
      </c>
      <c r="Q313" s="5">
        <v>0</v>
      </c>
      <c r="R313" s="5">
        <v>1</v>
      </c>
      <c r="S313" s="5">
        <v>10.968999999999999</v>
      </c>
      <c r="T313" s="5">
        <v>7.9420000000000002</v>
      </c>
      <c r="U313" s="5">
        <v>0</v>
      </c>
      <c r="V313" s="5">
        <v>10.968999999999999</v>
      </c>
      <c r="W313" s="5">
        <v>0</v>
      </c>
      <c r="X313" s="5">
        <v>1</v>
      </c>
      <c r="Y313" s="5">
        <v>11.492000000000001</v>
      </c>
      <c r="Z313" s="5">
        <v>1.5529999999999999</v>
      </c>
      <c r="AA313" s="5">
        <v>0</v>
      </c>
      <c r="AB313" s="5">
        <v>11.492000000000001</v>
      </c>
      <c r="AC313" s="5">
        <v>0</v>
      </c>
      <c r="AD313" s="5">
        <v>1</v>
      </c>
      <c r="AE313" s="5">
        <v>12.815</v>
      </c>
      <c r="AF313" s="5">
        <v>2.9969999999999999</v>
      </c>
      <c r="AG313" s="5">
        <v>0</v>
      </c>
      <c r="AH313" s="5">
        <v>12.815</v>
      </c>
      <c r="AI313" s="5">
        <v>0</v>
      </c>
      <c r="AJ313" s="5">
        <v>1</v>
      </c>
      <c r="AK313" s="5">
        <v>20.757000000000001</v>
      </c>
      <c r="AL313" s="5">
        <v>11.055</v>
      </c>
      <c r="AM313" s="5">
        <v>0</v>
      </c>
      <c r="AN313" s="5">
        <v>20.757000000000001</v>
      </c>
      <c r="AO313" s="5">
        <v>0</v>
      </c>
      <c r="AP313" s="5">
        <v>1</v>
      </c>
      <c r="AQ313" s="5">
        <v>0.72399999999999998</v>
      </c>
      <c r="AR313" s="5">
        <v>0.13200000000000001</v>
      </c>
      <c r="AS313" s="5">
        <v>0</v>
      </c>
      <c r="AT313" s="5">
        <v>0.72399999999999998</v>
      </c>
      <c r="AU313" s="5">
        <v>0</v>
      </c>
      <c r="AV313" s="5">
        <v>1</v>
      </c>
      <c r="AW313" s="5">
        <v>0.75</v>
      </c>
      <c r="AX313" s="5">
        <v>0.13200000000000001</v>
      </c>
      <c r="AY313" s="5">
        <v>0</v>
      </c>
      <c r="AZ313" s="5">
        <v>0.75</v>
      </c>
      <c r="BA313" s="5">
        <v>0</v>
      </c>
      <c r="BB313" s="5">
        <v>1</v>
      </c>
      <c r="BC313" s="5">
        <v>0.51300000000000001</v>
      </c>
      <c r="BD313" s="5">
        <v>0.13200000000000001</v>
      </c>
      <c r="BE313" s="5">
        <v>0</v>
      </c>
      <c r="BF313" s="5">
        <v>0.51300000000000001</v>
      </c>
      <c r="BG313" s="5">
        <v>0</v>
      </c>
      <c r="BH313" s="5">
        <v>1</v>
      </c>
      <c r="BI313" s="5">
        <v>0.59099999999999997</v>
      </c>
      <c r="BJ313" s="5">
        <v>0.13200000000000001</v>
      </c>
      <c r="BK313" s="5">
        <v>0</v>
      </c>
      <c r="BL313" s="5">
        <v>0.59099999999999997</v>
      </c>
      <c r="BM313" s="5">
        <v>0</v>
      </c>
      <c r="BN313" s="5">
        <v>1</v>
      </c>
      <c r="BO313" s="5">
        <v>0</v>
      </c>
      <c r="BP313" s="5">
        <v>0</v>
      </c>
      <c r="BQ313" s="5">
        <v>0</v>
      </c>
      <c r="BR313" s="5">
        <v>0</v>
      </c>
      <c r="BS313" s="5">
        <v>1</v>
      </c>
      <c r="BT313" s="5">
        <v>0</v>
      </c>
      <c r="BU313" s="5">
        <v>0</v>
      </c>
      <c r="BV313" s="5">
        <v>0</v>
      </c>
      <c r="BW313" s="5">
        <v>0</v>
      </c>
      <c r="BX313" s="5">
        <v>1</v>
      </c>
      <c r="BY313" s="5">
        <v>13.646000000000001</v>
      </c>
      <c r="BZ313" s="5">
        <v>0</v>
      </c>
      <c r="CA313" s="5">
        <v>13.646000000000001</v>
      </c>
      <c r="CB313" s="5">
        <v>0</v>
      </c>
      <c r="CC313" s="5">
        <v>82.587999999999994</v>
      </c>
      <c r="CD313" s="5">
        <v>7.95</v>
      </c>
      <c r="CE313" s="5">
        <v>0</v>
      </c>
      <c r="CF313" s="5">
        <v>82.587999999999994</v>
      </c>
      <c r="CG313" s="5">
        <v>0</v>
      </c>
      <c r="CH313" s="5">
        <v>1</v>
      </c>
      <c r="CI313" s="5">
        <v>0</v>
      </c>
      <c r="CJ313" s="5">
        <v>0</v>
      </c>
      <c r="CK313" s="5">
        <v>0</v>
      </c>
      <c r="CL313" s="5">
        <v>0</v>
      </c>
      <c r="CM313" s="5">
        <v>0</v>
      </c>
      <c r="CN313" s="5">
        <v>0</v>
      </c>
      <c r="CO313" s="5">
        <v>0</v>
      </c>
      <c r="CP313" s="5">
        <v>0</v>
      </c>
      <c r="CQ313" s="5">
        <v>1.387</v>
      </c>
      <c r="CR313" s="5">
        <v>0</v>
      </c>
      <c r="CS313" s="5">
        <v>5.5289999999999999</v>
      </c>
      <c r="CT313" s="5">
        <v>3.0270000000000001</v>
      </c>
      <c r="CU313" s="5">
        <v>10.167999999999999</v>
      </c>
    </row>
    <row r="314" spans="1:99" x14ac:dyDescent="0.25">
      <c r="A314" s="5" t="s">
        <v>2620</v>
      </c>
      <c r="B314" s="5" t="s">
        <v>1440</v>
      </c>
      <c r="C314" s="5" t="s">
        <v>1440</v>
      </c>
      <c r="D314" s="5" t="s">
        <v>1441</v>
      </c>
      <c r="E314" s="5">
        <v>2021</v>
      </c>
      <c r="F314" s="5">
        <v>0.24</v>
      </c>
      <c r="G314" s="5">
        <v>2.0419999999999998</v>
      </c>
      <c r="H314" s="5">
        <v>0.627</v>
      </c>
      <c r="I314" s="5">
        <v>1.5960000000000001</v>
      </c>
      <c r="J314" s="5">
        <v>3.6389999999999998</v>
      </c>
      <c r="K314" s="5">
        <v>0</v>
      </c>
      <c r="L314" s="5">
        <v>1</v>
      </c>
      <c r="M314" s="5">
        <v>3.3980000000000001</v>
      </c>
      <c r="N314" s="5">
        <v>1.88</v>
      </c>
      <c r="O314" s="5">
        <v>1.5009999999999999</v>
      </c>
      <c r="P314" s="5">
        <v>4.899</v>
      </c>
      <c r="Q314" s="5">
        <v>0</v>
      </c>
      <c r="R314" s="5">
        <v>1</v>
      </c>
      <c r="S314" s="5">
        <v>5.1749999999999998</v>
      </c>
      <c r="T314" s="5">
        <v>3.7589999999999999</v>
      </c>
      <c r="U314" s="5">
        <v>0.35499999999999998</v>
      </c>
      <c r="V314" s="5">
        <v>6.8570000000000002</v>
      </c>
      <c r="W314" s="5">
        <v>0.24</v>
      </c>
      <c r="X314" s="5">
        <v>1</v>
      </c>
      <c r="Y314" s="5">
        <v>16.757000000000001</v>
      </c>
      <c r="Z314" s="5">
        <v>1.851</v>
      </c>
      <c r="AA314" s="5">
        <v>-3.528</v>
      </c>
      <c r="AB314" s="5">
        <v>13.228999999999999</v>
      </c>
      <c r="AC314" s="5">
        <v>0</v>
      </c>
      <c r="AD314" s="5">
        <v>1</v>
      </c>
      <c r="AE314" s="5">
        <v>16.713999999999999</v>
      </c>
      <c r="AF314" s="5">
        <v>3.2890000000000001</v>
      </c>
      <c r="AG314" s="5">
        <v>-3.484</v>
      </c>
      <c r="AH314" s="5">
        <v>13.228999999999999</v>
      </c>
      <c r="AI314" s="5">
        <v>0</v>
      </c>
      <c r="AJ314" s="5">
        <v>1</v>
      </c>
      <c r="AK314" s="5">
        <v>22.638000000000002</v>
      </c>
      <c r="AL314" s="5">
        <v>11.111000000000001</v>
      </c>
      <c r="AM314" s="5">
        <v>-3.2530000000000001</v>
      </c>
      <c r="AN314" s="5">
        <v>24.036999999999999</v>
      </c>
      <c r="AO314" s="5">
        <v>0.24</v>
      </c>
      <c r="AP314" s="5">
        <v>1</v>
      </c>
      <c r="AQ314" s="5">
        <v>0.61899999999999999</v>
      </c>
      <c r="AR314" s="5">
        <v>0.114</v>
      </c>
      <c r="AS314" s="5">
        <v>0.95099999999999996</v>
      </c>
      <c r="AT314" s="5">
        <v>1.9470000000000001</v>
      </c>
      <c r="AU314" s="5">
        <v>0.24</v>
      </c>
      <c r="AV314" s="5">
        <v>1</v>
      </c>
      <c r="AW314" s="5">
        <v>0.59899999999999998</v>
      </c>
      <c r="AX314" s="5">
        <v>0.114</v>
      </c>
      <c r="AY314" s="5">
        <v>0.71</v>
      </c>
      <c r="AZ314" s="5">
        <v>1.6240000000000001</v>
      </c>
      <c r="BA314" s="5">
        <v>0.24</v>
      </c>
      <c r="BB314" s="5">
        <v>1</v>
      </c>
      <c r="BC314" s="5">
        <v>0.439</v>
      </c>
      <c r="BD314" s="5">
        <v>0.114</v>
      </c>
      <c r="BE314" s="5">
        <v>0.39100000000000001</v>
      </c>
      <c r="BF314" s="5">
        <v>1.0289999999999999</v>
      </c>
      <c r="BG314" s="5">
        <v>0.24</v>
      </c>
      <c r="BH314" s="5">
        <v>1</v>
      </c>
      <c r="BI314" s="5">
        <v>0.505</v>
      </c>
      <c r="BJ314" s="5">
        <v>0.114</v>
      </c>
      <c r="BK314" s="5">
        <v>0.45500000000000002</v>
      </c>
      <c r="BL314" s="5">
        <v>1.19</v>
      </c>
      <c r="BM314" s="5">
        <v>0.24</v>
      </c>
      <c r="BN314" s="5">
        <v>1</v>
      </c>
      <c r="BO314" s="5">
        <v>0</v>
      </c>
      <c r="BP314" s="5">
        <v>1.0999999999999999E-2</v>
      </c>
      <c r="BQ314" s="5">
        <v>0.13500000000000001</v>
      </c>
      <c r="BR314" s="5">
        <v>0</v>
      </c>
      <c r="BS314" s="5">
        <v>1</v>
      </c>
      <c r="BT314" s="5">
        <v>0</v>
      </c>
      <c r="BU314" s="5">
        <v>3.3000000000000002E-2</v>
      </c>
      <c r="BV314" s="5">
        <v>0.216</v>
      </c>
      <c r="BW314" s="5">
        <v>0.24</v>
      </c>
      <c r="BX314" s="5">
        <v>1</v>
      </c>
      <c r="BY314" s="5">
        <v>11.787000000000001</v>
      </c>
      <c r="BZ314" s="5">
        <v>0</v>
      </c>
      <c r="CA314" s="5">
        <v>11.787000000000001</v>
      </c>
      <c r="CB314" s="5">
        <v>0</v>
      </c>
      <c r="CC314" s="5">
        <v>78.125</v>
      </c>
      <c r="CD314" s="5">
        <v>7.95</v>
      </c>
      <c r="CE314" s="5">
        <v>81.516000000000005</v>
      </c>
      <c r="CF314" s="5">
        <v>197.95500000000001</v>
      </c>
      <c r="CG314" s="5">
        <v>0.24</v>
      </c>
      <c r="CH314" s="5">
        <v>1</v>
      </c>
      <c r="CI314" s="5">
        <v>0</v>
      </c>
      <c r="CJ314" s="5">
        <v>0</v>
      </c>
      <c r="CK314" s="5">
        <v>0</v>
      </c>
      <c r="CL314" s="5">
        <v>0</v>
      </c>
      <c r="CM314" s="5">
        <v>0</v>
      </c>
      <c r="CN314" s="5">
        <v>0</v>
      </c>
      <c r="CO314" s="5">
        <v>0</v>
      </c>
      <c r="CP314" s="5">
        <v>0.90400000000000003</v>
      </c>
      <c r="CQ314" s="5">
        <v>1.198</v>
      </c>
      <c r="CR314" s="5">
        <v>0</v>
      </c>
      <c r="CS314" s="5">
        <v>4.7759999999999998</v>
      </c>
      <c r="CT314" s="5">
        <v>3.464</v>
      </c>
      <c r="CU314" s="5">
        <v>13.013</v>
      </c>
    </row>
    <row r="315" spans="1:99" x14ac:dyDescent="0.25">
      <c r="A315" s="5" t="s">
        <v>2621</v>
      </c>
      <c r="B315" s="5" t="s">
        <v>1440</v>
      </c>
      <c r="C315" s="5" t="s">
        <v>1440</v>
      </c>
      <c r="D315" s="5" t="s">
        <v>1441</v>
      </c>
      <c r="E315" s="5">
        <v>2022</v>
      </c>
      <c r="F315" s="5">
        <v>0.24</v>
      </c>
      <c r="G315" s="5">
        <v>2.1920000000000002</v>
      </c>
      <c r="H315" s="5">
        <v>0.63800000000000001</v>
      </c>
      <c r="I315" s="5">
        <v>8.7650000000000006</v>
      </c>
      <c r="J315" s="5">
        <v>10.957000000000001</v>
      </c>
      <c r="K315" s="5">
        <v>0</v>
      </c>
      <c r="L315" s="5">
        <v>1</v>
      </c>
      <c r="M315" s="5">
        <v>3.3690000000000002</v>
      </c>
      <c r="N315" s="5">
        <v>1.9139999999999999</v>
      </c>
      <c r="O315" s="5">
        <v>8.1959999999999997</v>
      </c>
      <c r="P315" s="5">
        <v>11.565</v>
      </c>
      <c r="Q315" s="5">
        <v>0</v>
      </c>
      <c r="R315" s="5">
        <v>1</v>
      </c>
      <c r="S315" s="5">
        <v>5.383</v>
      </c>
      <c r="T315" s="5">
        <v>3.8290000000000002</v>
      </c>
      <c r="U315" s="5">
        <v>0.441</v>
      </c>
      <c r="V315" s="5">
        <v>7.0960000000000001</v>
      </c>
      <c r="W315" s="5">
        <v>0.24</v>
      </c>
      <c r="X315" s="5">
        <v>1</v>
      </c>
      <c r="Y315" s="5">
        <v>35.158000000000001</v>
      </c>
      <c r="Z315" s="5">
        <v>3.6880000000000002</v>
      </c>
      <c r="AA315" s="5">
        <v>-0.44900000000000001</v>
      </c>
      <c r="AB315" s="5">
        <v>34.71</v>
      </c>
      <c r="AC315" s="5">
        <v>0</v>
      </c>
      <c r="AD315" s="5">
        <v>1</v>
      </c>
      <c r="AE315" s="5">
        <v>35.206000000000003</v>
      </c>
      <c r="AF315" s="5">
        <v>6.5270000000000001</v>
      </c>
      <c r="AG315" s="5">
        <v>-0.497</v>
      </c>
      <c r="AH315" s="5">
        <v>34.71</v>
      </c>
      <c r="AI315" s="5">
        <v>0</v>
      </c>
      <c r="AJ315" s="5">
        <v>1</v>
      </c>
      <c r="AK315" s="5">
        <v>41.679000000000002</v>
      </c>
      <c r="AL315" s="5">
        <v>19.902999999999999</v>
      </c>
      <c r="AM315" s="5">
        <v>-13.135999999999999</v>
      </c>
      <c r="AN315" s="5">
        <v>35.393000000000001</v>
      </c>
      <c r="AO315" s="5">
        <v>0.24</v>
      </c>
      <c r="AP315" s="5">
        <v>1</v>
      </c>
      <c r="AQ315" s="5">
        <v>0.86099999999999999</v>
      </c>
      <c r="AR315" s="5">
        <v>0.123</v>
      </c>
      <c r="AS315" s="5">
        <v>0.88100000000000001</v>
      </c>
      <c r="AT315" s="5">
        <v>2.16</v>
      </c>
      <c r="AU315" s="5">
        <v>0.24</v>
      </c>
      <c r="AV315" s="5">
        <v>1</v>
      </c>
      <c r="AW315" s="5">
        <v>0.98599999999999999</v>
      </c>
      <c r="AX315" s="5">
        <v>0.123</v>
      </c>
      <c r="AY315" s="5">
        <v>0.60099999999999998</v>
      </c>
      <c r="AZ315" s="5">
        <v>1.968</v>
      </c>
      <c r="BA315" s="5">
        <v>0.24</v>
      </c>
      <c r="BB315" s="5">
        <v>1</v>
      </c>
      <c r="BC315" s="5">
        <v>0.59799999999999998</v>
      </c>
      <c r="BD315" s="5">
        <v>0.123</v>
      </c>
      <c r="BE315" s="5">
        <v>0.28499999999999998</v>
      </c>
      <c r="BF315" s="5">
        <v>1.095</v>
      </c>
      <c r="BG315" s="5">
        <v>0.24</v>
      </c>
      <c r="BH315" s="5">
        <v>1</v>
      </c>
      <c r="BI315" s="5">
        <v>0.61199999999999999</v>
      </c>
      <c r="BJ315" s="5">
        <v>0.123</v>
      </c>
      <c r="BK315" s="5">
        <v>0.57099999999999995</v>
      </c>
      <c r="BL315" s="5">
        <v>1.4670000000000001</v>
      </c>
      <c r="BM315" s="5">
        <v>0.24</v>
      </c>
      <c r="BN315" s="5">
        <v>1</v>
      </c>
      <c r="BO315" s="5">
        <v>0</v>
      </c>
      <c r="BP315" s="5">
        <v>-9.7000000000000003E-2</v>
      </c>
      <c r="BQ315" s="5">
        <v>0.20100000000000001</v>
      </c>
      <c r="BR315" s="5">
        <v>0</v>
      </c>
      <c r="BS315" s="5">
        <v>1</v>
      </c>
      <c r="BT315" s="5">
        <v>0</v>
      </c>
      <c r="BU315" s="5">
        <v>-0.17</v>
      </c>
      <c r="BV315" s="5">
        <v>0.23899999999999999</v>
      </c>
      <c r="BW315" s="5">
        <v>0.24</v>
      </c>
      <c r="BX315" s="5">
        <v>1</v>
      </c>
      <c r="BY315" s="5">
        <v>12.728999999999999</v>
      </c>
      <c r="BZ315" s="5">
        <v>0</v>
      </c>
      <c r="CA315" s="5">
        <v>12.728999999999999</v>
      </c>
      <c r="CB315" s="5">
        <v>0</v>
      </c>
      <c r="CC315" s="5">
        <v>97.9</v>
      </c>
      <c r="CD315" s="5">
        <v>7.95</v>
      </c>
      <c r="CE315" s="5">
        <v>131.101</v>
      </c>
      <c r="CF315" s="5">
        <v>283.96100000000001</v>
      </c>
      <c r="CG315" s="5">
        <v>0.24</v>
      </c>
      <c r="CH315" s="5">
        <v>1</v>
      </c>
      <c r="CI315" s="5">
        <v>0</v>
      </c>
      <c r="CJ315" s="5">
        <v>0</v>
      </c>
      <c r="CK315" s="5">
        <v>0</v>
      </c>
      <c r="CL315" s="5">
        <v>0</v>
      </c>
      <c r="CM315" s="5">
        <v>0</v>
      </c>
      <c r="CN315" s="5">
        <v>0</v>
      </c>
      <c r="CO315" s="5">
        <v>0</v>
      </c>
      <c r="CP315" s="5">
        <v>0.96599999999999997</v>
      </c>
      <c r="CQ315" s="5">
        <v>1.294</v>
      </c>
      <c r="CR315" s="5">
        <v>0</v>
      </c>
      <c r="CS315" s="5">
        <v>5.1580000000000004</v>
      </c>
      <c r="CT315" s="5">
        <v>9.0399999999999991</v>
      </c>
      <c r="CU315" s="5">
        <v>31.323</v>
      </c>
    </row>
    <row r="316" spans="1:99" x14ac:dyDescent="0.25">
      <c r="A316" s="5" t="s">
        <v>2622</v>
      </c>
      <c r="B316" s="5" t="s">
        <v>1440</v>
      </c>
      <c r="C316" s="5" t="s">
        <v>1440</v>
      </c>
      <c r="D316" s="5" t="s">
        <v>1441</v>
      </c>
      <c r="E316" s="5">
        <v>2023</v>
      </c>
      <c r="F316" s="5">
        <v>0.24</v>
      </c>
      <c r="G316" s="5">
        <v>2.14</v>
      </c>
      <c r="H316" s="5">
        <v>0.65900000000000003</v>
      </c>
      <c r="I316" s="5">
        <v>10.157999999999999</v>
      </c>
      <c r="J316" s="5">
        <v>12.297000000000001</v>
      </c>
      <c r="K316" s="5">
        <v>0</v>
      </c>
      <c r="L316" s="5">
        <v>1</v>
      </c>
      <c r="M316" s="5">
        <v>3.3929999999999998</v>
      </c>
      <c r="N316" s="5">
        <v>1.978</v>
      </c>
      <c r="O316" s="5">
        <v>9.5039999999999996</v>
      </c>
      <c r="P316" s="5">
        <v>12.898</v>
      </c>
      <c r="Q316" s="5">
        <v>0</v>
      </c>
      <c r="R316" s="5">
        <v>1</v>
      </c>
      <c r="S316" s="5">
        <v>5.4359999999999999</v>
      </c>
      <c r="T316" s="5">
        <v>3.9550000000000001</v>
      </c>
      <c r="U316" s="5">
        <v>0.47699999999999998</v>
      </c>
      <c r="V316" s="5">
        <v>7.1420000000000003</v>
      </c>
      <c r="W316" s="5">
        <v>0.24</v>
      </c>
      <c r="X316" s="5">
        <v>1</v>
      </c>
      <c r="Y316" s="5">
        <v>16.155999999999999</v>
      </c>
      <c r="Z316" s="5">
        <v>1.81</v>
      </c>
      <c r="AA316" s="5">
        <v>8.7149999999999999</v>
      </c>
      <c r="AB316" s="5">
        <v>24.870999999999999</v>
      </c>
      <c r="AC316" s="5">
        <v>0</v>
      </c>
      <c r="AD316" s="5">
        <v>1</v>
      </c>
      <c r="AE316" s="5">
        <v>16.254999999999999</v>
      </c>
      <c r="AF316" s="5">
        <v>3.2370000000000001</v>
      </c>
      <c r="AG316" s="5">
        <v>8.6159999999999997</v>
      </c>
      <c r="AH316" s="5">
        <v>24.870999999999999</v>
      </c>
      <c r="AI316" s="5">
        <v>0</v>
      </c>
      <c r="AJ316" s="5">
        <v>1</v>
      </c>
      <c r="AK316" s="5">
        <v>23.033000000000001</v>
      </c>
      <c r="AL316" s="5">
        <v>11.41</v>
      </c>
      <c r="AM316" s="5">
        <v>2.5569999999999999</v>
      </c>
      <c r="AN316" s="5">
        <v>31.731000000000002</v>
      </c>
      <c r="AO316" s="5">
        <v>0.24</v>
      </c>
      <c r="AP316" s="5">
        <v>1</v>
      </c>
      <c r="AQ316" s="5">
        <v>0.76</v>
      </c>
      <c r="AR316" s="5">
        <v>0.129</v>
      </c>
      <c r="AS316" s="5">
        <v>0.89800000000000002</v>
      </c>
      <c r="AT316" s="5">
        <v>2.0569999999999999</v>
      </c>
      <c r="AU316" s="5">
        <v>0.24</v>
      </c>
      <c r="AV316" s="5">
        <v>1</v>
      </c>
      <c r="AW316" s="5">
        <v>0.81100000000000005</v>
      </c>
      <c r="AX316" s="5">
        <v>0.129</v>
      </c>
      <c r="AY316" s="5">
        <v>0.67</v>
      </c>
      <c r="AZ316" s="5">
        <v>1.837</v>
      </c>
      <c r="BA316" s="5">
        <v>0.24</v>
      </c>
      <c r="BB316" s="5">
        <v>1</v>
      </c>
      <c r="BC316" s="5">
        <v>0.53500000000000003</v>
      </c>
      <c r="BD316" s="5">
        <v>0.129</v>
      </c>
      <c r="BE316" s="5">
        <v>0.253</v>
      </c>
      <c r="BF316" s="5">
        <v>0.97699999999999998</v>
      </c>
      <c r="BG316" s="5">
        <v>0.24</v>
      </c>
      <c r="BH316" s="5">
        <v>1</v>
      </c>
      <c r="BI316" s="5">
        <v>0.57899999999999996</v>
      </c>
      <c r="BJ316" s="5">
        <v>0.129</v>
      </c>
      <c r="BK316" s="5">
        <v>0.53500000000000003</v>
      </c>
      <c r="BL316" s="5">
        <v>1.3819999999999999</v>
      </c>
      <c r="BM316" s="5">
        <v>0.24</v>
      </c>
      <c r="BN316" s="5">
        <v>1</v>
      </c>
      <c r="BO316" s="5">
        <v>0</v>
      </c>
      <c r="BP316" s="5">
        <v>0.01</v>
      </c>
      <c r="BQ316" s="5">
        <v>0.16500000000000001</v>
      </c>
      <c r="BR316" s="5">
        <v>0</v>
      </c>
      <c r="BS316" s="5">
        <v>1</v>
      </c>
      <c r="BT316" s="5">
        <v>0</v>
      </c>
      <c r="BU316" s="5">
        <v>3.2000000000000001E-2</v>
      </c>
      <c r="BV316" s="5">
        <v>0.251</v>
      </c>
      <c r="BW316" s="5">
        <v>0.24</v>
      </c>
      <c r="BX316" s="5">
        <v>1</v>
      </c>
      <c r="BY316" s="5">
        <v>13.254</v>
      </c>
      <c r="BZ316" s="5">
        <v>0</v>
      </c>
      <c r="CA316" s="5">
        <v>13.254</v>
      </c>
      <c r="CB316" s="5">
        <v>0</v>
      </c>
      <c r="CC316" s="5">
        <v>83.248000000000005</v>
      </c>
      <c r="CD316" s="5">
        <v>7.95</v>
      </c>
      <c r="CE316" s="5">
        <v>130.77099999999999</v>
      </c>
      <c r="CF316" s="5">
        <v>265.38299999999998</v>
      </c>
      <c r="CG316" s="5">
        <v>0.24</v>
      </c>
      <c r="CH316" s="5">
        <v>1</v>
      </c>
      <c r="CI316" s="5">
        <v>0</v>
      </c>
      <c r="CJ316" s="5">
        <v>0</v>
      </c>
      <c r="CK316" s="5">
        <v>0</v>
      </c>
      <c r="CL316" s="5">
        <v>0</v>
      </c>
      <c r="CM316" s="5">
        <v>0</v>
      </c>
      <c r="CN316" s="5">
        <v>0</v>
      </c>
      <c r="CO316" s="5">
        <v>0</v>
      </c>
      <c r="CP316" s="5">
        <v>0.97499999999999998</v>
      </c>
      <c r="CQ316" s="5">
        <v>1.3480000000000001</v>
      </c>
      <c r="CR316" s="5">
        <v>0</v>
      </c>
      <c r="CS316" s="5">
        <v>5.37</v>
      </c>
      <c r="CT316" s="5">
        <v>6.569</v>
      </c>
      <c r="CU316" s="5">
        <v>12.27</v>
      </c>
    </row>
    <row r="317" spans="1:99" x14ac:dyDescent="0.25">
      <c r="A317" s="5" t="s">
        <v>2623</v>
      </c>
      <c r="B317" s="5" t="s">
        <v>1440</v>
      </c>
      <c r="C317" s="5" t="s">
        <v>1440</v>
      </c>
      <c r="D317" s="5" t="s">
        <v>1441</v>
      </c>
      <c r="E317" s="5">
        <v>2024</v>
      </c>
      <c r="F317" s="5">
        <v>0.24</v>
      </c>
      <c r="G317" s="5">
        <v>2.153</v>
      </c>
      <c r="H317" s="5">
        <v>0.67900000000000005</v>
      </c>
      <c r="I317" s="5">
        <v>6.657</v>
      </c>
      <c r="J317" s="5">
        <v>8.81</v>
      </c>
      <c r="K317" s="5">
        <v>0</v>
      </c>
      <c r="L317" s="5">
        <v>1</v>
      </c>
      <c r="M317" s="5">
        <v>3.468</v>
      </c>
      <c r="N317" s="5">
        <v>2.036</v>
      </c>
      <c r="O317" s="5">
        <v>6.24</v>
      </c>
      <c r="P317" s="5">
        <v>9.7080000000000002</v>
      </c>
      <c r="Q317" s="5">
        <v>0</v>
      </c>
      <c r="R317" s="5">
        <v>1</v>
      </c>
      <c r="S317" s="5">
        <v>5.5460000000000003</v>
      </c>
      <c r="T317" s="5">
        <v>4.0720000000000001</v>
      </c>
      <c r="U317" s="5">
        <v>0.52600000000000002</v>
      </c>
      <c r="V317" s="5">
        <v>7.2910000000000004</v>
      </c>
      <c r="W317" s="5">
        <v>0.24</v>
      </c>
      <c r="X317" s="5">
        <v>1</v>
      </c>
      <c r="Y317" s="5">
        <v>12.457000000000001</v>
      </c>
      <c r="Z317" s="5">
        <v>1.573</v>
      </c>
      <c r="AA317" s="5">
        <v>4.8209999999999997</v>
      </c>
      <c r="AB317" s="5">
        <v>17.277999999999999</v>
      </c>
      <c r="AC317" s="5">
        <v>0</v>
      </c>
      <c r="AD317" s="5">
        <v>1</v>
      </c>
      <c r="AE317" s="5">
        <v>12.457000000000001</v>
      </c>
      <c r="AF317" s="5">
        <v>2.7290000000000001</v>
      </c>
      <c r="AG317" s="5">
        <v>4.8209999999999997</v>
      </c>
      <c r="AH317" s="5">
        <v>17.277999999999999</v>
      </c>
      <c r="AI317" s="5">
        <v>0</v>
      </c>
      <c r="AJ317" s="5">
        <v>1</v>
      </c>
      <c r="AK317" s="5">
        <v>19.920999999999999</v>
      </c>
      <c r="AL317" s="5">
        <v>10.132</v>
      </c>
      <c r="AM317" s="5">
        <v>0.55300000000000005</v>
      </c>
      <c r="AN317" s="5">
        <v>25.388000000000002</v>
      </c>
      <c r="AO317" s="5">
        <v>0.24</v>
      </c>
      <c r="AP317" s="5">
        <v>1</v>
      </c>
      <c r="AQ317" s="5">
        <v>0.72399999999999998</v>
      </c>
      <c r="AR317" s="5">
        <v>0.13200000000000001</v>
      </c>
      <c r="AS317" s="5">
        <v>0.89500000000000002</v>
      </c>
      <c r="AT317" s="5">
        <v>2.008</v>
      </c>
      <c r="AU317" s="5">
        <v>0.24</v>
      </c>
      <c r="AV317" s="5">
        <v>1</v>
      </c>
      <c r="AW317" s="5">
        <v>0.75</v>
      </c>
      <c r="AX317" s="5">
        <v>0.13200000000000001</v>
      </c>
      <c r="AY317" s="5">
        <v>0.67100000000000004</v>
      </c>
      <c r="AZ317" s="5">
        <v>1.762</v>
      </c>
      <c r="BA317" s="5">
        <v>0.24</v>
      </c>
      <c r="BB317" s="5">
        <v>1</v>
      </c>
      <c r="BC317" s="5">
        <v>0.51300000000000001</v>
      </c>
      <c r="BD317" s="5">
        <v>0.13200000000000001</v>
      </c>
      <c r="BE317" s="5">
        <v>0.25800000000000001</v>
      </c>
      <c r="BF317" s="5">
        <v>0.95599999999999996</v>
      </c>
      <c r="BG317" s="5">
        <v>0.24</v>
      </c>
      <c r="BH317" s="5">
        <v>1</v>
      </c>
      <c r="BI317" s="5">
        <v>0.59099999999999997</v>
      </c>
      <c r="BJ317" s="5">
        <v>0.13200000000000001</v>
      </c>
      <c r="BK317" s="5">
        <v>0.47499999999999998</v>
      </c>
      <c r="BL317" s="5">
        <v>1.3220000000000001</v>
      </c>
      <c r="BM317" s="5">
        <v>0.24</v>
      </c>
      <c r="BN317" s="5">
        <v>1</v>
      </c>
      <c r="BO317" s="5">
        <v>0</v>
      </c>
      <c r="BP317" s="5">
        <v>1.0999999999999999E-2</v>
      </c>
      <c r="BQ317" s="5">
        <v>0.152</v>
      </c>
      <c r="BR317" s="5">
        <v>0</v>
      </c>
      <c r="BS317" s="5">
        <v>1</v>
      </c>
      <c r="BT317" s="5">
        <v>0</v>
      </c>
      <c r="BU317" s="5">
        <v>2.5000000000000001E-2</v>
      </c>
      <c r="BV317" s="5">
        <v>0.245</v>
      </c>
      <c r="BW317" s="5">
        <v>0.24</v>
      </c>
      <c r="BX317" s="5">
        <v>1</v>
      </c>
      <c r="BY317" s="5">
        <v>13.646000000000001</v>
      </c>
      <c r="BZ317" s="5">
        <v>0</v>
      </c>
      <c r="CA317" s="5">
        <v>13.646000000000001</v>
      </c>
      <c r="CB317" s="5">
        <v>0</v>
      </c>
      <c r="CC317" s="5">
        <v>82.587999999999994</v>
      </c>
      <c r="CD317" s="5">
        <v>7.95</v>
      </c>
      <c r="CE317" s="5">
        <v>119.18</v>
      </c>
      <c r="CF317" s="5">
        <v>250.19200000000001</v>
      </c>
      <c r="CG317" s="5">
        <v>0.24</v>
      </c>
      <c r="CH317" s="5">
        <v>1</v>
      </c>
      <c r="CI317" s="5">
        <v>0</v>
      </c>
      <c r="CJ317" s="5">
        <v>0</v>
      </c>
      <c r="CK317" s="5">
        <v>0</v>
      </c>
      <c r="CL317" s="5">
        <v>0</v>
      </c>
      <c r="CM317" s="5">
        <v>0</v>
      </c>
      <c r="CN317" s="5">
        <v>0</v>
      </c>
      <c r="CO317" s="5">
        <v>0</v>
      </c>
      <c r="CP317" s="5">
        <v>0.97499999999999998</v>
      </c>
      <c r="CQ317" s="5">
        <v>1.387</v>
      </c>
      <c r="CR317" s="5">
        <v>0</v>
      </c>
      <c r="CS317" s="5">
        <v>5.5289999999999999</v>
      </c>
      <c r="CT317" s="5">
        <v>4.7969999999999997</v>
      </c>
      <c r="CU317" s="5">
        <v>9.5679999999999996</v>
      </c>
    </row>
    <row r="318" spans="1:99" x14ac:dyDescent="0.25">
      <c r="A318" s="5" t="s">
        <v>2624</v>
      </c>
      <c r="B318" s="5" t="s">
        <v>1446</v>
      </c>
      <c r="C318" s="5" t="s">
        <v>1446</v>
      </c>
      <c r="D318" s="5" t="s">
        <v>1447</v>
      </c>
      <c r="E318" s="5">
        <v>2021</v>
      </c>
      <c r="F318" s="5">
        <v>0</v>
      </c>
      <c r="G318" s="5">
        <v>5.5529999999999999</v>
      </c>
      <c r="H318" s="5">
        <v>1.143</v>
      </c>
      <c r="I318" s="5">
        <v>0</v>
      </c>
      <c r="J318" s="5">
        <v>5.5529999999999999</v>
      </c>
      <c r="K318" s="5">
        <v>0</v>
      </c>
      <c r="L318" s="5">
        <v>1</v>
      </c>
      <c r="M318" s="5">
        <v>7.9640000000000004</v>
      </c>
      <c r="N318" s="5">
        <v>3.43</v>
      </c>
      <c r="O318" s="5">
        <v>0</v>
      </c>
      <c r="P318" s="5">
        <v>7.9640000000000004</v>
      </c>
      <c r="Q318" s="5">
        <v>0</v>
      </c>
      <c r="R318" s="5">
        <v>1</v>
      </c>
      <c r="S318" s="5">
        <v>11.27</v>
      </c>
      <c r="T318" s="5">
        <v>6.86</v>
      </c>
      <c r="U318" s="5">
        <v>0</v>
      </c>
      <c r="V318" s="5">
        <v>11.27</v>
      </c>
      <c r="W318" s="5">
        <v>0</v>
      </c>
      <c r="X318" s="5">
        <v>1</v>
      </c>
      <c r="Y318" s="5">
        <v>16.305</v>
      </c>
      <c r="Z318" s="5">
        <v>2.2040000000000002</v>
      </c>
      <c r="AA318" s="5">
        <v>0</v>
      </c>
      <c r="AB318" s="5">
        <v>16.305</v>
      </c>
      <c r="AC318" s="5">
        <v>0</v>
      </c>
      <c r="AD318" s="5">
        <v>1</v>
      </c>
      <c r="AE318" s="5">
        <v>17.449000000000002</v>
      </c>
      <c r="AF318" s="5">
        <v>4.08</v>
      </c>
      <c r="AG318" s="5">
        <v>0</v>
      </c>
      <c r="AH318" s="5">
        <v>17.449000000000002</v>
      </c>
      <c r="AI318" s="5">
        <v>0</v>
      </c>
      <c r="AJ318" s="5">
        <v>1</v>
      </c>
      <c r="AK318" s="5">
        <v>24.309000000000001</v>
      </c>
      <c r="AL318" s="5">
        <v>12.946999999999999</v>
      </c>
      <c r="AM318" s="5">
        <v>0</v>
      </c>
      <c r="AN318" s="5">
        <v>24.309000000000001</v>
      </c>
      <c r="AO318" s="5">
        <v>0</v>
      </c>
      <c r="AP318" s="5">
        <v>1</v>
      </c>
      <c r="AQ318" s="5">
        <v>0.61899999999999999</v>
      </c>
      <c r="AR318" s="5">
        <v>0.114</v>
      </c>
      <c r="AS318" s="5">
        <v>0.11799999999999999</v>
      </c>
      <c r="AT318" s="5">
        <v>0.73699999999999999</v>
      </c>
      <c r="AU318" s="5">
        <v>0</v>
      </c>
      <c r="AV318" s="5">
        <v>1</v>
      </c>
      <c r="AW318" s="5">
        <v>0.59899999999999998</v>
      </c>
      <c r="AX318" s="5">
        <v>0.114</v>
      </c>
      <c r="AY318" s="5">
        <v>0.127</v>
      </c>
      <c r="AZ318" s="5">
        <v>0.72599999999999998</v>
      </c>
      <c r="BA318" s="5">
        <v>0</v>
      </c>
      <c r="BB318" s="5">
        <v>0</v>
      </c>
      <c r="BC318" s="5">
        <v>0.439</v>
      </c>
      <c r="BD318" s="5">
        <v>0.114</v>
      </c>
      <c r="BE318" s="5">
        <v>0</v>
      </c>
      <c r="BF318" s="5">
        <v>0.439</v>
      </c>
      <c r="BG318" s="5">
        <v>0</v>
      </c>
      <c r="BH318" s="5">
        <v>1</v>
      </c>
      <c r="BI318" s="5">
        <v>0.505</v>
      </c>
      <c r="BJ318" s="5">
        <v>0.114</v>
      </c>
      <c r="BK318" s="5">
        <v>0.24199999999999999</v>
      </c>
      <c r="BL318" s="5">
        <v>0.747</v>
      </c>
      <c r="BM318" s="5">
        <v>0</v>
      </c>
      <c r="BN318" s="5">
        <v>1</v>
      </c>
      <c r="BO318" s="5">
        <v>0</v>
      </c>
      <c r="BP318" s="5">
        <v>0</v>
      </c>
      <c r="BQ318" s="5">
        <v>0</v>
      </c>
      <c r="BR318" s="5">
        <v>0</v>
      </c>
      <c r="BS318" s="5">
        <v>1</v>
      </c>
      <c r="BT318" s="5">
        <v>0</v>
      </c>
      <c r="BU318" s="5">
        <v>0</v>
      </c>
      <c r="BV318" s="5">
        <v>0</v>
      </c>
      <c r="BW318" s="5">
        <v>0</v>
      </c>
      <c r="BX318" s="5">
        <v>1</v>
      </c>
      <c r="BY318" s="5">
        <v>11.787000000000001</v>
      </c>
      <c r="BZ318" s="5">
        <v>0</v>
      </c>
      <c r="CA318" s="5">
        <v>11.787000000000001</v>
      </c>
      <c r="CB318" s="5">
        <v>0</v>
      </c>
      <c r="CC318" s="5">
        <v>78.125</v>
      </c>
      <c r="CD318" s="5">
        <v>7.95</v>
      </c>
      <c r="CE318" s="5">
        <v>40.652999999999999</v>
      </c>
      <c r="CF318" s="5">
        <v>118.77800000000001</v>
      </c>
      <c r="CG318" s="5">
        <v>0</v>
      </c>
      <c r="CH318" s="5">
        <v>1</v>
      </c>
      <c r="CI318" s="5">
        <v>0</v>
      </c>
      <c r="CJ318" s="5">
        <v>0</v>
      </c>
      <c r="CK318" s="5">
        <v>0</v>
      </c>
      <c r="CL318" s="5">
        <v>0</v>
      </c>
      <c r="CM318" s="5">
        <v>0</v>
      </c>
      <c r="CN318" s="5">
        <v>0</v>
      </c>
      <c r="CO318" s="5">
        <v>0</v>
      </c>
      <c r="CP318" s="5">
        <v>0</v>
      </c>
      <c r="CQ318" s="5">
        <v>1.198</v>
      </c>
      <c r="CR318" s="5">
        <v>0</v>
      </c>
      <c r="CS318" s="5">
        <v>4.7759999999999998</v>
      </c>
      <c r="CT318" s="5">
        <v>4.41</v>
      </c>
      <c r="CU318" s="5">
        <v>15.162000000000001</v>
      </c>
    </row>
    <row r="319" spans="1:99" x14ac:dyDescent="0.25">
      <c r="A319" s="5" t="s">
        <v>2625</v>
      </c>
      <c r="B319" s="5" t="s">
        <v>1446</v>
      </c>
      <c r="C319" s="5" t="s">
        <v>1446</v>
      </c>
      <c r="D319" s="5" t="s">
        <v>1447</v>
      </c>
      <c r="E319" s="5">
        <v>2022</v>
      </c>
      <c r="F319" s="5">
        <v>0</v>
      </c>
      <c r="G319" s="5">
        <v>7.077</v>
      </c>
      <c r="H319" s="5">
        <v>1.2350000000000001</v>
      </c>
      <c r="I319" s="5">
        <v>0</v>
      </c>
      <c r="J319" s="5">
        <v>7.077</v>
      </c>
      <c r="K319" s="5">
        <v>0</v>
      </c>
      <c r="L319" s="5">
        <v>1</v>
      </c>
      <c r="M319" s="5">
        <v>9.7829999999999995</v>
      </c>
      <c r="N319" s="5">
        <v>3.7040000000000002</v>
      </c>
      <c r="O319" s="5">
        <v>0</v>
      </c>
      <c r="P319" s="5">
        <v>9.7829999999999995</v>
      </c>
      <c r="Q319" s="5">
        <v>0</v>
      </c>
      <c r="R319" s="5">
        <v>1</v>
      </c>
      <c r="S319" s="5">
        <v>13.25</v>
      </c>
      <c r="T319" s="5">
        <v>7.4080000000000004</v>
      </c>
      <c r="U319" s="5">
        <v>0</v>
      </c>
      <c r="V319" s="5">
        <v>13.25</v>
      </c>
      <c r="W319" s="5">
        <v>0</v>
      </c>
      <c r="X319" s="5">
        <v>1</v>
      </c>
      <c r="Y319" s="5">
        <v>32.56</v>
      </c>
      <c r="Z319" s="5">
        <v>4.4009999999999998</v>
      </c>
      <c r="AA319" s="5">
        <v>0</v>
      </c>
      <c r="AB319" s="5">
        <v>32.56</v>
      </c>
      <c r="AC319" s="5">
        <v>0</v>
      </c>
      <c r="AD319" s="5">
        <v>1</v>
      </c>
      <c r="AE319" s="5">
        <v>33.795000000000002</v>
      </c>
      <c r="AF319" s="5">
        <v>7.9020000000000001</v>
      </c>
      <c r="AG319" s="5">
        <v>0</v>
      </c>
      <c r="AH319" s="5">
        <v>33.795000000000002</v>
      </c>
      <c r="AI319" s="5">
        <v>0</v>
      </c>
      <c r="AJ319" s="5">
        <v>1</v>
      </c>
      <c r="AK319" s="5">
        <v>41.203000000000003</v>
      </c>
      <c r="AL319" s="5">
        <v>21.945</v>
      </c>
      <c r="AM319" s="5">
        <v>0</v>
      </c>
      <c r="AN319" s="5">
        <v>41.203000000000003</v>
      </c>
      <c r="AO319" s="5">
        <v>0</v>
      </c>
      <c r="AP319" s="5">
        <v>1</v>
      </c>
      <c r="AQ319" s="5">
        <v>0.86099999999999999</v>
      </c>
      <c r="AR319" s="5">
        <v>0.123</v>
      </c>
      <c r="AS319" s="5">
        <v>-0.23</v>
      </c>
      <c r="AT319" s="5">
        <v>0.63100000000000001</v>
      </c>
      <c r="AU319" s="5">
        <v>0</v>
      </c>
      <c r="AV319" s="5">
        <v>1</v>
      </c>
      <c r="AW319" s="5">
        <v>0.98599999999999999</v>
      </c>
      <c r="AX319" s="5">
        <v>0.123</v>
      </c>
      <c r="AY319" s="5">
        <v>-0.36099999999999999</v>
      </c>
      <c r="AZ319" s="5">
        <v>0.625</v>
      </c>
      <c r="BA319" s="5">
        <v>0</v>
      </c>
      <c r="BB319" s="5">
        <v>0</v>
      </c>
      <c r="BC319" s="5">
        <v>0.59799999999999998</v>
      </c>
      <c r="BD319" s="5">
        <v>0.123</v>
      </c>
      <c r="BE319" s="5">
        <v>0</v>
      </c>
      <c r="BF319" s="5">
        <v>0.59799999999999998</v>
      </c>
      <c r="BG319" s="5">
        <v>0</v>
      </c>
      <c r="BH319" s="5">
        <v>1</v>
      </c>
      <c r="BI319" s="5">
        <v>0.61199999999999999</v>
      </c>
      <c r="BJ319" s="5">
        <v>0.123</v>
      </c>
      <c r="BK319" s="5">
        <v>3.1E-2</v>
      </c>
      <c r="BL319" s="5">
        <v>0.64300000000000002</v>
      </c>
      <c r="BM319" s="5">
        <v>0</v>
      </c>
      <c r="BN319" s="5">
        <v>1</v>
      </c>
      <c r="BO319" s="5">
        <v>0</v>
      </c>
      <c r="BP319" s="5">
        <v>0</v>
      </c>
      <c r="BQ319" s="5">
        <v>0</v>
      </c>
      <c r="BR319" s="5">
        <v>0</v>
      </c>
      <c r="BS319" s="5">
        <v>1</v>
      </c>
      <c r="BT319" s="5">
        <v>0</v>
      </c>
      <c r="BU319" s="5">
        <v>0</v>
      </c>
      <c r="BV319" s="5">
        <v>0</v>
      </c>
      <c r="BW319" s="5">
        <v>0</v>
      </c>
      <c r="BX319" s="5">
        <v>1</v>
      </c>
      <c r="BY319" s="5">
        <v>12.728999999999999</v>
      </c>
      <c r="BZ319" s="5">
        <v>0</v>
      </c>
      <c r="CA319" s="5">
        <v>12.728999999999999</v>
      </c>
      <c r="CB319" s="5">
        <v>0</v>
      </c>
      <c r="CC319" s="5">
        <v>97.9</v>
      </c>
      <c r="CD319" s="5">
        <v>7.95</v>
      </c>
      <c r="CE319" s="5">
        <v>4.3380000000000001</v>
      </c>
      <c r="CF319" s="5">
        <v>102.238</v>
      </c>
      <c r="CG319" s="5">
        <v>0</v>
      </c>
      <c r="CH319" s="5">
        <v>1</v>
      </c>
      <c r="CI319" s="5">
        <v>0</v>
      </c>
      <c r="CJ319" s="5">
        <v>0</v>
      </c>
      <c r="CK319" s="5">
        <v>0</v>
      </c>
      <c r="CL319" s="5">
        <v>0</v>
      </c>
      <c r="CM319" s="5">
        <v>0</v>
      </c>
      <c r="CN319" s="5">
        <v>0</v>
      </c>
      <c r="CO319" s="5">
        <v>0</v>
      </c>
      <c r="CP319" s="5">
        <v>0</v>
      </c>
      <c r="CQ319" s="5">
        <v>1.294</v>
      </c>
      <c r="CR319" s="5">
        <v>0</v>
      </c>
      <c r="CS319" s="5">
        <v>5.1580000000000004</v>
      </c>
      <c r="CT319" s="5">
        <v>5.8419999999999996</v>
      </c>
      <c r="CU319" s="5">
        <v>31.326000000000001</v>
      </c>
    </row>
    <row r="320" spans="1:99" x14ac:dyDescent="0.25">
      <c r="A320" s="5" t="s">
        <v>2626</v>
      </c>
      <c r="B320" s="5" t="s">
        <v>1446</v>
      </c>
      <c r="C320" s="5" t="s">
        <v>1446</v>
      </c>
      <c r="D320" s="5" t="s">
        <v>1447</v>
      </c>
      <c r="E320" s="5">
        <v>2023</v>
      </c>
      <c r="F320" s="5">
        <v>0</v>
      </c>
      <c r="G320" s="5">
        <v>4.7519999999999998</v>
      </c>
      <c r="H320" s="5">
        <v>1.286</v>
      </c>
      <c r="I320" s="5">
        <v>0</v>
      </c>
      <c r="J320" s="5">
        <v>4.7519999999999998</v>
      </c>
      <c r="K320" s="5">
        <v>0</v>
      </c>
      <c r="L320" s="5">
        <v>1</v>
      </c>
      <c r="M320" s="5">
        <v>7.8860000000000001</v>
      </c>
      <c r="N320" s="5">
        <v>3.8570000000000002</v>
      </c>
      <c r="O320" s="5">
        <v>0</v>
      </c>
      <c r="P320" s="5">
        <v>7.8860000000000001</v>
      </c>
      <c r="Q320" s="5">
        <v>0</v>
      </c>
      <c r="R320" s="5">
        <v>1</v>
      </c>
      <c r="S320" s="5">
        <v>11.18</v>
      </c>
      <c r="T320" s="5">
        <v>7.7140000000000004</v>
      </c>
      <c r="U320" s="5">
        <v>0</v>
      </c>
      <c r="V320" s="5">
        <v>11.18</v>
      </c>
      <c r="W320" s="5">
        <v>0</v>
      </c>
      <c r="X320" s="5">
        <v>1</v>
      </c>
      <c r="Y320" s="5">
        <v>12.907999999999999</v>
      </c>
      <c r="Z320" s="5">
        <v>1.7450000000000001</v>
      </c>
      <c r="AA320" s="5">
        <v>0</v>
      </c>
      <c r="AB320" s="5">
        <v>12.907999999999999</v>
      </c>
      <c r="AC320" s="5">
        <v>0</v>
      </c>
      <c r="AD320" s="5">
        <v>1</v>
      </c>
      <c r="AE320" s="5">
        <v>14.194000000000001</v>
      </c>
      <c r="AF320" s="5">
        <v>3.319</v>
      </c>
      <c r="AG320" s="5">
        <v>0</v>
      </c>
      <c r="AH320" s="5">
        <v>14.194000000000001</v>
      </c>
      <c r="AI320" s="5">
        <v>0</v>
      </c>
      <c r="AJ320" s="5">
        <v>1</v>
      </c>
      <c r="AK320" s="5">
        <v>21.908000000000001</v>
      </c>
      <c r="AL320" s="5">
        <v>11.667999999999999</v>
      </c>
      <c r="AM320" s="5">
        <v>0</v>
      </c>
      <c r="AN320" s="5">
        <v>21.908000000000001</v>
      </c>
      <c r="AO320" s="5">
        <v>0</v>
      </c>
      <c r="AP320" s="5">
        <v>1</v>
      </c>
      <c r="AQ320" s="5">
        <v>0.76</v>
      </c>
      <c r="AR320" s="5">
        <v>0.129</v>
      </c>
      <c r="AS320" s="5">
        <v>-0.111</v>
      </c>
      <c r="AT320" s="5">
        <v>0.64900000000000002</v>
      </c>
      <c r="AU320" s="5">
        <v>0</v>
      </c>
      <c r="AV320" s="5">
        <v>1</v>
      </c>
      <c r="AW320" s="5">
        <v>0.81100000000000005</v>
      </c>
      <c r="AX320" s="5">
        <v>0.129</v>
      </c>
      <c r="AY320" s="5">
        <v>-0.17</v>
      </c>
      <c r="AZ320" s="5">
        <v>0.64200000000000002</v>
      </c>
      <c r="BA320" s="5">
        <v>0</v>
      </c>
      <c r="BB320" s="5">
        <v>0</v>
      </c>
      <c r="BC320" s="5">
        <v>0.53500000000000003</v>
      </c>
      <c r="BD320" s="5">
        <v>0.129</v>
      </c>
      <c r="BE320" s="5">
        <v>0</v>
      </c>
      <c r="BF320" s="5">
        <v>0.53500000000000003</v>
      </c>
      <c r="BG320" s="5">
        <v>0</v>
      </c>
      <c r="BH320" s="5">
        <v>1</v>
      </c>
      <c r="BI320" s="5">
        <v>0.57899999999999996</v>
      </c>
      <c r="BJ320" s="5">
        <v>0.129</v>
      </c>
      <c r="BK320" s="5">
        <v>8.1000000000000003E-2</v>
      </c>
      <c r="BL320" s="5">
        <v>0.66</v>
      </c>
      <c r="BM320" s="5">
        <v>0</v>
      </c>
      <c r="BN320" s="5">
        <v>1</v>
      </c>
      <c r="BO320" s="5">
        <v>0</v>
      </c>
      <c r="BP320" s="5">
        <v>0</v>
      </c>
      <c r="BQ320" s="5">
        <v>0</v>
      </c>
      <c r="BR320" s="5">
        <v>0</v>
      </c>
      <c r="BS320" s="5">
        <v>1</v>
      </c>
      <c r="BT320" s="5">
        <v>0</v>
      </c>
      <c r="BU320" s="5">
        <v>0</v>
      </c>
      <c r="BV320" s="5">
        <v>0</v>
      </c>
      <c r="BW320" s="5">
        <v>0</v>
      </c>
      <c r="BX320" s="5">
        <v>1</v>
      </c>
      <c r="BY320" s="5">
        <v>13.254</v>
      </c>
      <c r="BZ320" s="5">
        <v>0</v>
      </c>
      <c r="CA320" s="5">
        <v>13.254</v>
      </c>
      <c r="CB320" s="5">
        <v>0</v>
      </c>
      <c r="CC320" s="5">
        <v>83.248000000000005</v>
      </c>
      <c r="CD320" s="5">
        <v>7.95</v>
      </c>
      <c r="CE320" s="5">
        <v>21.757000000000001</v>
      </c>
      <c r="CF320" s="5">
        <v>105.005</v>
      </c>
      <c r="CG320" s="5">
        <v>0</v>
      </c>
      <c r="CH320" s="5">
        <v>1</v>
      </c>
      <c r="CI320" s="5">
        <v>0</v>
      </c>
      <c r="CJ320" s="5">
        <v>0</v>
      </c>
      <c r="CK320" s="5">
        <v>0</v>
      </c>
      <c r="CL320" s="5">
        <v>0</v>
      </c>
      <c r="CM320" s="5">
        <v>0</v>
      </c>
      <c r="CN320" s="5">
        <v>0</v>
      </c>
      <c r="CO320" s="5">
        <v>0</v>
      </c>
      <c r="CP320" s="5">
        <v>0</v>
      </c>
      <c r="CQ320" s="5">
        <v>1.3480000000000001</v>
      </c>
      <c r="CR320" s="5">
        <v>0</v>
      </c>
      <c r="CS320" s="5">
        <v>5.37</v>
      </c>
      <c r="CT320" s="5">
        <v>3.4660000000000002</v>
      </c>
      <c r="CU320" s="5">
        <v>11.622</v>
      </c>
    </row>
    <row r="321" spans="1:99" x14ac:dyDescent="0.25">
      <c r="A321" s="5" t="s">
        <v>2627</v>
      </c>
      <c r="B321" s="5" t="s">
        <v>1446</v>
      </c>
      <c r="C321" s="5" t="s">
        <v>1446</v>
      </c>
      <c r="D321" s="5" t="s">
        <v>1447</v>
      </c>
      <c r="E321" s="5">
        <v>2024</v>
      </c>
      <c r="F321" s="5">
        <v>0</v>
      </c>
      <c r="G321" s="5">
        <v>4.351</v>
      </c>
      <c r="H321" s="5">
        <v>1.3240000000000001</v>
      </c>
      <c r="I321" s="5">
        <v>0</v>
      </c>
      <c r="J321" s="5">
        <v>4.351</v>
      </c>
      <c r="K321" s="5">
        <v>0</v>
      </c>
      <c r="L321" s="5">
        <v>1</v>
      </c>
      <c r="M321" s="5">
        <v>7.1239999999999997</v>
      </c>
      <c r="N321" s="5">
        <v>3.9710000000000001</v>
      </c>
      <c r="O321" s="5">
        <v>0</v>
      </c>
      <c r="P321" s="5">
        <v>7.1239999999999997</v>
      </c>
      <c r="Q321" s="5">
        <v>0</v>
      </c>
      <c r="R321" s="5">
        <v>1</v>
      </c>
      <c r="S321" s="5">
        <v>10.968999999999999</v>
      </c>
      <c r="T321" s="5">
        <v>7.9420000000000002</v>
      </c>
      <c r="U321" s="5">
        <v>0</v>
      </c>
      <c r="V321" s="5">
        <v>10.968999999999999</v>
      </c>
      <c r="W321" s="5">
        <v>0</v>
      </c>
      <c r="X321" s="5">
        <v>1</v>
      </c>
      <c r="Y321" s="5">
        <v>11.492000000000001</v>
      </c>
      <c r="Z321" s="5">
        <v>1.5529999999999999</v>
      </c>
      <c r="AA321" s="5">
        <v>0</v>
      </c>
      <c r="AB321" s="5">
        <v>11.492000000000001</v>
      </c>
      <c r="AC321" s="5">
        <v>0</v>
      </c>
      <c r="AD321" s="5">
        <v>1</v>
      </c>
      <c r="AE321" s="5">
        <v>12.815</v>
      </c>
      <c r="AF321" s="5">
        <v>2.9969999999999999</v>
      </c>
      <c r="AG321" s="5">
        <v>0</v>
      </c>
      <c r="AH321" s="5">
        <v>12.815</v>
      </c>
      <c r="AI321" s="5">
        <v>0</v>
      </c>
      <c r="AJ321" s="5">
        <v>1</v>
      </c>
      <c r="AK321" s="5">
        <v>20.757000000000001</v>
      </c>
      <c r="AL321" s="5">
        <v>11.055</v>
      </c>
      <c r="AM321" s="5">
        <v>0</v>
      </c>
      <c r="AN321" s="5">
        <v>20.757000000000001</v>
      </c>
      <c r="AO321" s="5">
        <v>0</v>
      </c>
      <c r="AP321" s="5">
        <v>1</v>
      </c>
      <c r="AQ321" s="5">
        <v>0.72399999999999998</v>
      </c>
      <c r="AR321" s="5">
        <v>0.13200000000000001</v>
      </c>
      <c r="AS321" s="5">
        <v>-0.06</v>
      </c>
      <c r="AT321" s="5">
        <v>0.66400000000000003</v>
      </c>
      <c r="AU321" s="5">
        <v>0</v>
      </c>
      <c r="AV321" s="5">
        <v>1</v>
      </c>
      <c r="AW321" s="5">
        <v>0.75</v>
      </c>
      <c r="AX321" s="5">
        <v>0.13200000000000001</v>
      </c>
      <c r="AY321" s="5">
        <v>-9.2999999999999999E-2</v>
      </c>
      <c r="AZ321" s="5">
        <v>0.65800000000000003</v>
      </c>
      <c r="BA321" s="5">
        <v>0</v>
      </c>
      <c r="BB321" s="5">
        <v>0</v>
      </c>
      <c r="BC321" s="5">
        <v>0.51300000000000001</v>
      </c>
      <c r="BD321" s="5">
        <v>0.13200000000000001</v>
      </c>
      <c r="BE321" s="5">
        <v>0</v>
      </c>
      <c r="BF321" s="5">
        <v>0.51300000000000001</v>
      </c>
      <c r="BG321" s="5">
        <v>0</v>
      </c>
      <c r="BH321" s="5">
        <v>1</v>
      </c>
      <c r="BI321" s="5">
        <v>0.59099999999999997</v>
      </c>
      <c r="BJ321" s="5">
        <v>0.13200000000000001</v>
      </c>
      <c r="BK321" s="5">
        <v>8.6999999999999994E-2</v>
      </c>
      <c r="BL321" s="5">
        <v>0.67900000000000005</v>
      </c>
      <c r="BM321" s="5">
        <v>0</v>
      </c>
      <c r="BN321" s="5">
        <v>1</v>
      </c>
      <c r="BO321" s="5">
        <v>0</v>
      </c>
      <c r="BP321" s="5">
        <v>0</v>
      </c>
      <c r="BQ321" s="5">
        <v>0</v>
      </c>
      <c r="BR321" s="5">
        <v>0</v>
      </c>
      <c r="BS321" s="5">
        <v>1</v>
      </c>
      <c r="BT321" s="5">
        <v>0</v>
      </c>
      <c r="BU321" s="5">
        <v>0</v>
      </c>
      <c r="BV321" s="5">
        <v>0</v>
      </c>
      <c r="BW321" s="5">
        <v>0</v>
      </c>
      <c r="BX321" s="5">
        <v>1</v>
      </c>
      <c r="BY321" s="5">
        <v>13.646000000000001</v>
      </c>
      <c r="BZ321" s="5">
        <v>0</v>
      </c>
      <c r="CA321" s="5">
        <v>13.646000000000001</v>
      </c>
      <c r="CB321" s="5">
        <v>0</v>
      </c>
      <c r="CC321" s="5">
        <v>82.587999999999994</v>
      </c>
      <c r="CD321" s="5">
        <v>7.95</v>
      </c>
      <c r="CE321" s="5">
        <v>24.901</v>
      </c>
      <c r="CF321" s="5">
        <v>107.489</v>
      </c>
      <c r="CG321" s="5">
        <v>0</v>
      </c>
      <c r="CH321" s="5">
        <v>1</v>
      </c>
      <c r="CI321" s="5">
        <v>0</v>
      </c>
      <c r="CJ321" s="5">
        <v>0</v>
      </c>
      <c r="CK321" s="5">
        <v>0</v>
      </c>
      <c r="CL321" s="5">
        <v>0</v>
      </c>
      <c r="CM321" s="5">
        <v>0</v>
      </c>
      <c r="CN321" s="5">
        <v>0</v>
      </c>
      <c r="CO321" s="5">
        <v>0</v>
      </c>
      <c r="CP321" s="5">
        <v>0</v>
      </c>
      <c r="CQ321" s="5">
        <v>1.387</v>
      </c>
      <c r="CR321" s="5">
        <v>0</v>
      </c>
      <c r="CS321" s="5">
        <v>5.5289999999999999</v>
      </c>
      <c r="CT321" s="5">
        <v>3.0270000000000001</v>
      </c>
      <c r="CU321" s="5">
        <v>10.167999999999999</v>
      </c>
    </row>
    <row r="322" spans="1:99" x14ac:dyDescent="0.25">
      <c r="A322" s="5" t="s">
        <v>2628</v>
      </c>
      <c r="B322" s="5" t="s">
        <v>1443</v>
      </c>
      <c r="C322" s="5" t="s">
        <v>1443</v>
      </c>
      <c r="D322" s="5" t="s">
        <v>1444</v>
      </c>
      <c r="E322" s="5">
        <v>2021</v>
      </c>
      <c r="F322" s="5">
        <v>0.15</v>
      </c>
      <c r="G322" s="5">
        <v>5.8970000000000002</v>
      </c>
      <c r="H322" s="5">
        <v>1.143</v>
      </c>
      <c r="I322" s="5">
        <v>0</v>
      </c>
      <c r="J322" s="5">
        <v>5.8970000000000002</v>
      </c>
      <c r="K322" s="5">
        <v>0</v>
      </c>
      <c r="L322" s="5">
        <v>1</v>
      </c>
      <c r="M322" s="5">
        <v>7.9640000000000004</v>
      </c>
      <c r="N322" s="5">
        <v>3.43</v>
      </c>
      <c r="O322" s="5">
        <v>0</v>
      </c>
      <c r="P322" s="5">
        <v>7.9640000000000004</v>
      </c>
      <c r="Q322" s="5">
        <v>0</v>
      </c>
      <c r="R322" s="5">
        <v>1</v>
      </c>
      <c r="S322" s="5">
        <v>11.613</v>
      </c>
      <c r="T322" s="5">
        <v>6.86</v>
      </c>
      <c r="U322" s="5">
        <v>0</v>
      </c>
      <c r="V322" s="5">
        <v>13.355</v>
      </c>
      <c r="W322" s="5">
        <v>0.15</v>
      </c>
      <c r="X322" s="5">
        <v>1</v>
      </c>
      <c r="Y322" s="5">
        <v>17.126999999999999</v>
      </c>
      <c r="Z322" s="5">
        <v>2.3039999999999998</v>
      </c>
      <c r="AA322" s="5">
        <v>0</v>
      </c>
      <c r="AB322" s="5">
        <v>17.126999999999999</v>
      </c>
      <c r="AC322" s="5">
        <v>0</v>
      </c>
      <c r="AD322" s="5">
        <v>1</v>
      </c>
      <c r="AE322" s="5">
        <v>18.27</v>
      </c>
      <c r="AF322" s="5">
        <v>4.2779999999999996</v>
      </c>
      <c r="AG322" s="5">
        <v>0</v>
      </c>
      <c r="AH322" s="5">
        <v>18.27</v>
      </c>
      <c r="AI322" s="5">
        <v>0</v>
      </c>
      <c r="AJ322" s="5">
        <v>1</v>
      </c>
      <c r="AK322" s="5">
        <v>25.13</v>
      </c>
      <c r="AL322" s="5">
        <v>13.503</v>
      </c>
      <c r="AM322" s="5">
        <v>0</v>
      </c>
      <c r="AN322" s="5">
        <v>28.899000000000001</v>
      </c>
      <c r="AO322" s="5">
        <v>0.15</v>
      </c>
      <c r="AP322" s="5">
        <v>1</v>
      </c>
      <c r="AQ322" s="5">
        <v>1.224</v>
      </c>
      <c r="AR322" s="5">
        <v>0.224</v>
      </c>
      <c r="AS322" s="5">
        <v>4.8000000000000001E-2</v>
      </c>
      <c r="AT322" s="5">
        <v>1.272</v>
      </c>
      <c r="AU322" s="5">
        <v>0</v>
      </c>
      <c r="AV322" s="5">
        <v>1</v>
      </c>
      <c r="AW322" s="5">
        <v>1.099</v>
      </c>
      <c r="AX322" s="5">
        <v>0.21199999999999999</v>
      </c>
      <c r="AY322" s="5">
        <v>6.2E-2</v>
      </c>
      <c r="AZ322" s="5">
        <v>1.161</v>
      </c>
      <c r="BA322" s="5">
        <v>0</v>
      </c>
      <c r="BB322" s="5">
        <v>1</v>
      </c>
      <c r="BC322" s="5">
        <v>0.45800000000000002</v>
      </c>
      <c r="BD322" s="5">
        <v>0.114</v>
      </c>
      <c r="BE322" s="5">
        <v>0.26600000000000001</v>
      </c>
      <c r="BF322" s="5">
        <v>0.83199999999999996</v>
      </c>
      <c r="BG322" s="5">
        <v>0.15</v>
      </c>
      <c r="BH322" s="5">
        <v>1</v>
      </c>
      <c r="BI322" s="5">
        <v>0.49099999999999999</v>
      </c>
      <c r="BJ322" s="5">
        <v>0.114</v>
      </c>
      <c r="BK322" s="5">
        <v>0.23699999999999999</v>
      </c>
      <c r="BL322" s="5">
        <v>0.83799999999999997</v>
      </c>
      <c r="BM322" s="5">
        <v>0.15</v>
      </c>
      <c r="BN322" s="5">
        <v>1</v>
      </c>
      <c r="BO322" s="5">
        <v>0</v>
      </c>
      <c r="BP322" s="5">
        <v>0</v>
      </c>
      <c r="BQ322" s="5">
        <v>0.26300000000000001</v>
      </c>
      <c r="BR322" s="5">
        <v>0</v>
      </c>
      <c r="BS322" s="5">
        <v>1</v>
      </c>
      <c r="BT322" s="5">
        <v>0</v>
      </c>
      <c r="BU322" s="5">
        <v>0</v>
      </c>
      <c r="BV322" s="5">
        <v>0.29399999999999998</v>
      </c>
      <c r="BW322" s="5">
        <v>0.15</v>
      </c>
      <c r="BX322" s="5">
        <v>1</v>
      </c>
      <c r="BY322" s="5">
        <v>11.787000000000001</v>
      </c>
      <c r="BZ322" s="5">
        <v>0</v>
      </c>
      <c r="CA322" s="5">
        <v>11.787000000000001</v>
      </c>
      <c r="CB322" s="5">
        <v>0</v>
      </c>
      <c r="CC322" s="5">
        <v>78.125</v>
      </c>
      <c r="CD322" s="5">
        <v>7.95</v>
      </c>
      <c r="CE322" s="5">
        <v>34.475999999999999</v>
      </c>
      <c r="CF322" s="5">
        <v>129.49199999999999</v>
      </c>
      <c r="CG322" s="5">
        <v>0.15</v>
      </c>
      <c r="CH322" s="5">
        <v>1</v>
      </c>
      <c r="CI322" s="5">
        <v>0</v>
      </c>
      <c r="CJ322" s="5">
        <v>0</v>
      </c>
      <c r="CK322" s="5">
        <v>0</v>
      </c>
      <c r="CL322" s="5">
        <v>0</v>
      </c>
      <c r="CM322" s="5">
        <v>0</v>
      </c>
      <c r="CN322" s="5">
        <v>0</v>
      </c>
      <c r="CO322" s="5">
        <v>0</v>
      </c>
      <c r="CP322" s="5">
        <v>0</v>
      </c>
      <c r="CQ322" s="5">
        <v>1.198</v>
      </c>
      <c r="CR322" s="5">
        <v>0</v>
      </c>
      <c r="CS322" s="5">
        <v>4.7759999999999998</v>
      </c>
      <c r="CT322" s="5">
        <v>4.7530000000000001</v>
      </c>
      <c r="CU322" s="5">
        <v>15.983000000000001</v>
      </c>
    </row>
    <row r="323" spans="1:99" x14ac:dyDescent="0.25">
      <c r="A323" s="5" t="s">
        <v>2629</v>
      </c>
      <c r="B323" s="5" t="s">
        <v>1443</v>
      </c>
      <c r="C323" s="5" t="s">
        <v>1443</v>
      </c>
      <c r="D323" s="5" t="s">
        <v>1444</v>
      </c>
      <c r="E323" s="5">
        <v>2022</v>
      </c>
      <c r="F323" s="5">
        <v>0.15</v>
      </c>
      <c r="G323" s="5">
        <v>11.72</v>
      </c>
      <c r="H323" s="5">
        <v>1.2350000000000001</v>
      </c>
      <c r="I323" s="5">
        <v>0</v>
      </c>
      <c r="J323" s="5">
        <v>11.72</v>
      </c>
      <c r="K323" s="5">
        <v>0</v>
      </c>
      <c r="L323" s="5">
        <v>1</v>
      </c>
      <c r="M323" s="5">
        <v>9.7829999999999995</v>
      </c>
      <c r="N323" s="5">
        <v>3.7040000000000002</v>
      </c>
      <c r="O323" s="5">
        <v>0</v>
      </c>
      <c r="P323" s="5">
        <v>9.7829999999999995</v>
      </c>
      <c r="Q323" s="5">
        <v>0</v>
      </c>
      <c r="R323" s="5">
        <v>1</v>
      </c>
      <c r="S323" s="5">
        <v>17.893000000000001</v>
      </c>
      <c r="T323" s="5">
        <v>7.4080000000000004</v>
      </c>
      <c r="U323" s="5">
        <v>0.19900000000000001</v>
      </c>
      <c r="V323" s="5">
        <v>20.577000000000002</v>
      </c>
      <c r="W323" s="5">
        <v>0.15</v>
      </c>
      <c r="X323" s="5">
        <v>1</v>
      </c>
      <c r="Y323" s="5">
        <v>30.728000000000002</v>
      </c>
      <c r="Z323" s="5">
        <v>4.133</v>
      </c>
      <c r="AA323" s="5">
        <v>0</v>
      </c>
      <c r="AB323" s="5">
        <v>30.728000000000002</v>
      </c>
      <c r="AC323" s="5">
        <v>0</v>
      </c>
      <c r="AD323" s="5">
        <v>1</v>
      </c>
      <c r="AE323" s="5">
        <v>31.963000000000001</v>
      </c>
      <c r="AF323" s="5">
        <v>7.4850000000000003</v>
      </c>
      <c r="AG323" s="5">
        <v>0</v>
      </c>
      <c r="AH323" s="5">
        <v>31.963000000000001</v>
      </c>
      <c r="AI323" s="5">
        <v>0</v>
      </c>
      <c r="AJ323" s="5">
        <v>1</v>
      </c>
      <c r="AK323" s="5">
        <v>39.371000000000002</v>
      </c>
      <c r="AL323" s="5">
        <v>21.155000000000001</v>
      </c>
      <c r="AM323" s="5">
        <v>0.437</v>
      </c>
      <c r="AN323" s="5">
        <v>45.277000000000001</v>
      </c>
      <c r="AO323" s="5">
        <v>0.15</v>
      </c>
      <c r="AP323" s="5">
        <v>1</v>
      </c>
      <c r="AQ323" s="5">
        <v>1.085</v>
      </c>
      <c r="AR323" s="5">
        <v>0.155</v>
      </c>
      <c r="AS323" s="5">
        <v>6.7000000000000004E-2</v>
      </c>
      <c r="AT323" s="5">
        <v>1.1519999999999999</v>
      </c>
      <c r="AU323" s="5">
        <v>0</v>
      </c>
      <c r="AV323" s="5">
        <v>1</v>
      </c>
      <c r="AW323" s="5">
        <v>1.101</v>
      </c>
      <c r="AX323" s="5">
        <v>0.14299999999999999</v>
      </c>
      <c r="AY323" s="5">
        <v>0.10100000000000001</v>
      </c>
      <c r="AZ323" s="5">
        <v>1.202</v>
      </c>
      <c r="BA323" s="5">
        <v>0</v>
      </c>
      <c r="BB323" s="5">
        <v>1</v>
      </c>
      <c r="BC323" s="5">
        <v>0.62</v>
      </c>
      <c r="BD323" s="5">
        <v>0.123</v>
      </c>
      <c r="BE323" s="5">
        <v>0.10299999999999999</v>
      </c>
      <c r="BF323" s="5">
        <v>0.83199999999999996</v>
      </c>
      <c r="BG323" s="5">
        <v>0.15</v>
      </c>
      <c r="BH323" s="5">
        <v>1</v>
      </c>
      <c r="BI323" s="5">
        <v>0.60799999999999998</v>
      </c>
      <c r="BJ323" s="5">
        <v>0.123</v>
      </c>
      <c r="BK323" s="5">
        <v>0.55800000000000005</v>
      </c>
      <c r="BL323" s="5">
        <v>1.341</v>
      </c>
      <c r="BM323" s="5">
        <v>0.15</v>
      </c>
      <c r="BN323" s="5">
        <v>1</v>
      </c>
      <c r="BO323" s="5">
        <v>0</v>
      </c>
      <c r="BP323" s="5">
        <v>0</v>
      </c>
      <c r="BQ323" s="5">
        <v>0.376</v>
      </c>
      <c r="BR323" s="5">
        <v>0</v>
      </c>
      <c r="BS323" s="5">
        <v>1</v>
      </c>
      <c r="BT323" s="5">
        <v>0</v>
      </c>
      <c r="BU323" s="5">
        <v>0</v>
      </c>
      <c r="BV323" s="5">
        <v>0.40799999999999997</v>
      </c>
      <c r="BW323" s="5">
        <v>7.4999999999999997E-2</v>
      </c>
      <c r="BX323" s="5">
        <v>1</v>
      </c>
      <c r="BY323" s="5">
        <v>12.728999999999999</v>
      </c>
      <c r="BZ323" s="5">
        <v>0</v>
      </c>
      <c r="CA323" s="5">
        <v>12.728999999999999</v>
      </c>
      <c r="CB323" s="5">
        <v>0</v>
      </c>
      <c r="CC323" s="5">
        <v>97.9</v>
      </c>
      <c r="CD323" s="5">
        <v>7.95</v>
      </c>
      <c r="CE323" s="5">
        <v>35.466999999999999</v>
      </c>
      <c r="CF323" s="5">
        <v>153.37200000000001</v>
      </c>
      <c r="CG323" s="5">
        <v>0.15</v>
      </c>
      <c r="CH323" s="5">
        <v>1</v>
      </c>
      <c r="CI323" s="5">
        <v>0</v>
      </c>
      <c r="CJ323" s="5">
        <v>0</v>
      </c>
      <c r="CK323" s="5">
        <v>0</v>
      </c>
      <c r="CL323" s="5">
        <v>0</v>
      </c>
      <c r="CM323" s="5">
        <v>0</v>
      </c>
      <c r="CN323" s="5">
        <v>0</v>
      </c>
      <c r="CO323" s="5">
        <v>0</v>
      </c>
      <c r="CP323" s="5">
        <v>0</v>
      </c>
      <c r="CQ323" s="5">
        <v>1.294</v>
      </c>
      <c r="CR323" s="5">
        <v>0</v>
      </c>
      <c r="CS323" s="5">
        <v>5.1580000000000004</v>
      </c>
      <c r="CT323" s="5">
        <v>10.484999999999999</v>
      </c>
      <c r="CU323" s="5">
        <v>29.494</v>
      </c>
    </row>
    <row r="324" spans="1:99" x14ac:dyDescent="0.25">
      <c r="A324" s="5" t="s">
        <v>2630</v>
      </c>
      <c r="B324" s="5" t="s">
        <v>1443</v>
      </c>
      <c r="C324" s="5" t="s">
        <v>1443</v>
      </c>
      <c r="D324" s="5" t="s">
        <v>1444</v>
      </c>
      <c r="E324" s="5">
        <v>2023</v>
      </c>
      <c r="F324" s="5">
        <v>0.15</v>
      </c>
      <c r="G324" s="5">
        <v>6.1470000000000002</v>
      </c>
      <c r="H324" s="5">
        <v>1.286</v>
      </c>
      <c r="I324" s="5">
        <v>0</v>
      </c>
      <c r="J324" s="5">
        <v>6.1470000000000002</v>
      </c>
      <c r="K324" s="5">
        <v>0</v>
      </c>
      <c r="L324" s="5">
        <v>1</v>
      </c>
      <c r="M324" s="5">
        <v>7.8860000000000001</v>
      </c>
      <c r="N324" s="5">
        <v>3.8570000000000002</v>
      </c>
      <c r="O324" s="5">
        <v>0</v>
      </c>
      <c r="P324" s="5">
        <v>7.8860000000000001</v>
      </c>
      <c r="Q324" s="5">
        <v>0</v>
      </c>
      <c r="R324" s="5">
        <v>1</v>
      </c>
      <c r="S324" s="5">
        <v>12.574999999999999</v>
      </c>
      <c r="T324" s="5">
        <v>7.7140000000000004</v>
      </c>
      <c r="U324" s="5">
        <v>0.20899999999999999</v>
      </c>
      <c r="V324" s="5">
        <v>14.461</v>
      </c>
      <c r="W324" s="5">
        <v>0.15</v>
      </c>
      <c r="X324" s="5">
        <v>1</v>
      </c>
      <c r="Y324" s="5">
        <v>12.478</v>
      </c>
      <c r="Z324" s="5">
        <v>1.6779999999999999</v>
      </c>
      <c r="AA324" s="5">
        <v>0</v>
      </c>
      <c r="AB324" s="5">
        <v>12.478</v>
      </c>
      <c r="AC324" s="5">
        <v>0</v>
      </c>
      <c r="AD324" s="5">
        <v>1</v>
      </c>
      <c r="AE324" s="5">
        <v>13.763</v>
      </c>
      <c r="AF324" s="5">
        <v>3.2229999999999999</v>
      </c>
      <c r="AG324" s="5">
        <v>0</v>
      </c>
      <c r="AH324" s="5">
        <v>13.763</v>
      </c>
      <c r="AI324" s="5">
        <v>0</v>
      </c>
      <c r="AJ324" s="5">
        <v>1</v>
      </c>
      <c r="AK324" s="5">
        <v>21.477</v>
      </c>
      <c r="AL324" s="5">
        <v>11.54</v>
      </c>
      <c r="AM324" s="5">
        <v>0.35699999999999998</v>
      </c>
      <c r="AN324" s="5">
        <v>24.699000000000002</v>
      </c>
      <c r="AO324" s="5">
        <v>0.15</v>
      </c>
      <c r="AP324" s="5">
        <v>1</v>
      </c>
      <c r="AQ324" s="5">
        <v>0.93899999999999995</v>
      </c>
      <c r="AR324" s="5">
        <v>0.158</v>
      </c>
      <c r="AS324" s="5">
        <v>0.33800000000000002</v>
      </c>
      <c r="AT324" s="5">
        <v>1.2769999999999999</v>
      </c>
      <c r="AU324" s="5">
        <v>0</v>
      </c>
      <c r="AV324" s="5">
        <v>1</v>
      </c>
      <c r="AW324" s="5">
        <v>0.91900000000000004</v>
      </c>
      <c r="AX324" s="5">
        <v>0.157</v>
      </c>
      <c r="AY324" s="5">
        <v>0.34599999999999997</v>
      </c>
      <c r="AZ324" s="5">
        <v>1.2649999999999999</v>
      </c>
      <c r="BA324" s="5">
        <v>0</v>
      </c>
      <c r="BB324" s="5">
        <v>1</v>
      </c>
      <c r="BC324" s="5">
        <v>0.55400000000000005</v>
      </c>
      <c r="BD324" s="5">
        <v>0.129</v>
      </c>
      <c r="BE324" s="5">
        <v>0.16900000000000001</v>
      </c>
      <c r="BF324" s="5">
        <v>0.83199999999999996</v>
      </c>
      <c r="BG324" s="5">
        <v>0.15</v>
      </c>
      <c r="BH324" s="5">
        <v>1</v>
      </c>
      <c r="BI324" s="5">
        <v>0.55700000000000005</v>
      </c>
      <c r="BJ324" s="5">
        <v>0.129</v>
      </c>
      <c r="BK324" s="5">
        <v>0.47099999999999997</v>
      </c>
      <c r="BL324" s="5">
        <v>1.1819999999999999</v>
      </c>
      <c r="BM324" s="5">
        <v>0.15</v>
      </c>
      <c r="BN324" s="5">
        <v>1</v>
      </c>
      <c r="BO324" s="5">
        <v>0</v>
      </c>
      <c r="BP324" s="5">
        <v>0</v>
      </c>
      <c r="BQ324" s="5">
        <v>0.34899999999999998</v>
      </c>
      <c r="BR324" s="5">
        <v>0</v>
      </c>
      <c r="BS324" s="5">
        <v>1</v>
      </c>
      <c r="BT324" s="5">
        <v>0</v>
      </c>
      <c r="BU324" s="5">
        <v>0</v>
      </c>
      <c r="BV324" s="5">
        <v>0.38</v>
      </c>
      <c r="BW324" s="5">
        <v>7.4999999999999997E-2</v>
      </c>
      <c r="BX324" s="5">
        <v>1</v>
      </c>
      <c r="BY324" s="5">
        <v>13.254</v>
      </c>
      <c r="BZ324" s="5">
        <v>0</v>
      </c>
      <c r="CA324" s="5">
        <v>13.254</v>
      </c>
      <c r="CB324" s="5">
        <v>0</v>
      </c>
      <c r="CC324" s="5">
        <v>83.248000000000005</v>
      </c>
      <c r="CD324" s="5">
        <v>7.95</v>
      </c>
      <c r="CE324" s="5">
        <v>28.379000000000001</v>
      </c>
      <c r="CF324" s="5">
        <v>128.37100000000001</v>
      </c>
      <c r="CG324" s="5">
        <v>0.15</v>
      </c>
      <c r="CH324" s="5">
        <v>1</v>
      </c>
      <c r="CI324" s="5">
        <v>0</v>
      </c>
      <c r="CJ324" s="5">
        <v>0</v>
      </c>
      <c r="CK324" s="5">
        <v>0</v>
      </c>
      <c r="CL324" s="5">
        <v>0</v>
      </c>
      <c r="CM324" s="5">
        <v>0</v>
      </c>
      <c r="CN324" s="5">
        <v>0</v>
      </c>
      <c r="CO324" s="5">
        <v>0</v>
      </c>
      <c r="CP324" s="5">
        <v>0</v>
      </c>
      <c r="CQ324" s="5">
        <v>1.3480000000000001</v>
      </c>
      <c r="CR324" s="5">
        <v>0</v>
      </c>
      <c r="CS324" s="5">
        <v>5.37</v>
      </c>
      <c r="CT324" s="5">
        <v>4.8609999999999998</v>
      </c>
      <c r="CU324" s="5">
        <v>11.192</v>
      </c>
    </row>
    <row r="325" spans="1:99" x14ac:dyDescent="0.25">
      <c r="A325" s="5" t="s">
        <v>2631</v>
      </c>
      <c r="B325" s="5" t="s">
        <v>1443</v>
      </c>
      <c r="C325" s="5" t="s">
        <v>1443</v>
      </c>
      <c r="D325" s="5" t="s">
        <v>1444</v>
      </c>
      <c r="E325" s="5">
        <v>2024</v>
      </c>
      <c r="F325" s="5">
        <v>0.15</v>
      </c>
      <c r="G325" s="5">
        <v>5.5750000000000002</v>
      </c>
      <c r="H325" s="5">
        <v>1.3240000000000001</v>
      </c>
      <c r="I325" s="5">
        <v>0</v>
      </c>
      <c r="J325" s="5">
        <v>5.5750000000000002</v>
      </c>
      <c r="K325" s="5">
        <v>0</v>
      </c>
      <c r="L325" s="5">
        <v>1</v>
      </c>
      <c r="M325" s="5">
        <v>7.1239999999999997</v>
      </c>
      <c r="N325" s="5">
        <v>3.9710000000000001</v>
      </c>
      <c r="O325" s="5">
        <v>0</v>
      </c>
      <c r="P325" s="5">
        <v>7.1239999999999997</v>
      </c>
      <c r="Q325" s="5">
        <v>0</v>
      </c>
      <c r="R325" s="5">
        <v>1</v>
      </c>
      <c r="S325" s="5">
        <v>12.193</v>
      </c>
      <c r="T325" s="5">
        <v>7.9420000000000002</v>
      </c>
      <c r="U325" s="5">
        <v>0.249</v>
      </c>
      <c r="V325" s="5">
        <v>14.022</v>
      </c>
      <c r="W325" s="5">
        <v>0.15</v>
      </c>
      <c r="X325" s="5">
        <v>1</v>
      </c>
      <c r="Y325" s="5">
        <v>11.446999999999999</v>
      </c>
      <c r="Z325" s="5">
        <v>1.54</v>
      </c>
      <c r="AA325" s="5">
        <v>0</v>
      </c>
      <c r="AB325" s="5">
        <v>11.446999999999999</v>
      </c>
      <c r="AC325" s="5">
        <v>0</v>
      </c>
      <c r="AD325" s="5">
        <v>1</v>
      </c>
      <c r="AE325" s="5">
        <v>12.771000000000001</v>
      </c>
      <c r="AF325" s="5">
        <v>2.9910000000000001</v>
      </c>
      <c r="AG325" s="5">
        <v>0</v>
      </c>
      <c r="AH325" s="5">
        <v>12.771000000000001</v>
      </c>
      <c r="AI325" s="5">
        <v>0</v>
      </c>
      <c r="AJ325" s="5">
        <v>1</v>
      </c>
      <c r="AK325" s="5">
        <v>20.712</v>
      </c>
      <c r="AL325" s="5">
        <v>11.129</v>
      </c>
      <c r="AM325" s="5">
        <v>0.42299999999999999</v>
      </c>
      <c r="AN325" s="5">
        <v>23.818999999999999</v>
      </c>
      <c r="AO325" s="5">
        <v>0.15</v>
      </c>
      <c r="AP325" s="5">
        <v>1</v>
      </c>
      <c r="AQ325" s="5">
        <v>0.92200000000000004</v>
      </c>
      <c r="AR325" s="5">
        <v>0.16800000000000001</v>
      </c>
      <c r="AS325" s="5">
        <v>0.33500000000000002</v>
      </c>
      <c r="AT325" s="5">
        <v>1.2569999999999999</v>
      </c>
      <c r="AU325" s="5">
        <v>0</v>
      </c>
      <c r="AV325" s="5">
        <v>1</v>
      </c>
      <c r="AW325" s="5">
        <v>0.86299999999999999</v>
      </c>
      <c r="AX325" s="5">
        <v>0.158</v>
      </c>
      <c r="AY325" s="5">
        <v>0.35</v>
      </c>
      <c r="AZ325" s="5">
        <v>1.214</v>
      </c>
      <c r="BA325" s="5">
        <v>0</v>
      </c>
      <c r="BB325" s="5">
        <v>1</v>
      </c>
      <c r="BC325" s="5">
        <v>0.53400000000000003</v>
      </c>
      <c r="BD325" s="5">
        <v>0.13200000000000001</v>
      </c>
      <c r="BE325" s="5">
        <v>0.19</v>
      </c>
      <c r="BF325" s="5">
        <v>0.83199999999999996</v>
      </c>
      <c r="BG325" s="5">
        <v>0.15</v>
      </c>
      <c r="BH325" s="5">
        <v>1</v>
      </c>
      <c r="BI325" s="5">
        <v>0.56799999999999995</v>
      </c>
      <c r="BJ325" s="5">
        <v>0.13200000000000001</v>
      </c>
      <c r="BK325" s="5">
        <v>0.36399999999999999</v>
      </c>
      <c r="BL325" s="5">
        <v>1.0720000000000001</v>
      </c>
      <c r="BM325" s="5">
        <v>0.15</v>
      </c>
      <c r="BN325" s="5">
        <v>1</v>
      </c>
      <c r="BO325" s="5">
        <v>0</v>
      </c>
      <c r="BP325" s="5">
        <v>0</v>
      </c>
      <c r="BQ325" s="5">
        <v>0.33</v>
      </c>
      <c r="BR325" s="5">
        <v>0</v>
      </c>
      <c r="BS325" s="5">
        <v>1</v>
      </c>
      <c r="BT325" s="5">
        <v>0</v>
      </c>
      <c r="BU325" s="5">
        <v>0</v>
      </c>
      <c r="BV325" s="5">
        <v>0.36099999999999999</v>
      </c>
      <c r="BW325" s="5">
        <v>7.4999999999999997E-2</v>
      </c>
      <c r="BX325" s="5">
        <v>1</v>
      </c>
      <c r="BY325" s="5">
        <v>13.646000000000001</v>
      </c>
      <c r="BZ325" s="5">
        <v>0</v>
      </c>
      <c r="CA325" s="5">
        <v>13.646000000000001</v>
      </c>
      <c r="CB325" s="5">
        <v>0</v>
      </c>
      <c r="CC325" s="5">
        <v>82.587999999999994</v>
      </c>
      <c r="CD325" s="5">
        <v>7.95</v>
      </c>
      <c r="CE325" s="5">
        <v>31.916</v>
      </c>
      <c r="CF325" s="5">
        <v>129.04300000000001</v>
      </c>
      <c r="CG325" s="5">
        <v>0.15</v>
      </c>
      <c r="CH325" s="5">
        <v>1</v>
      </c>
      <c r="CI325" s="5">
        <v>0</v>
      </c>
      <c r="CJ325" s="5">
        <v>0</v>
      </c>
      <c r="CK325" s="5">
        <v>0</v>
      </c>
      <c r="CL325" s="5">
        <v>0</v>
      </c>
      <c r="CM325" s="5">
        <v>0</v>
      </c>
      <c r="CN325" s="5">
        <v>0</v>
      </c>
      <c r="CO325" s="5">
        <v>0</v>
      </c>
      <c r="CP325" s="5">
        <v>0</v>
      </c>
      <c r="CQ325" s="5">
        <v>1.387</v>
      </c>
      <c r="CR325" s="5">
        <v>0</v>
      </c>
      <c r="CS325" s="5">
        <v>5.5289999999999999</v>
      </c>
      <c r="CT325" s="5">
        <v>4.2510000000000003</v>
      </c>
      <c r="CU325" s="5">
        <v>10.122999999999999</v>
      </c>
    </row>
    <row r="326" spans="1:99" x14ac:dyDescent="0.25">
      <c r="A326" s="5" t="s">
        <v>2632</v>
      </c>
      <c r="B326" s="5" t="s">
        <v>1452</v>
      </c>
      <c r="C326" s="5" t="s">
        <v>1452</v>
      </c>
      <c r="D326" s="5" t="s">
        <v>1453</v>
      </c>
      <c r="E326" s="5">
        <v>2021</v>
      </c>
      <c r="F326" s="5">
        <v>0.04</v>
      </c>
      <c r="G326" s="5">
        <v>4.7469999999999999</v>
      </c>
      <c r="H326" s="5">
        <v>1.143</v>
      </c>
      <c r="I326" s="5">
        <v>0</v>
      </c>
      <c r="J326" s="5">
        <v>4.7469999999999999</v>
      </c>
      <c r="K326" s="5">
        <v>0</v>
      </c>
      <c r="L326" s="5">
        <v>1</v>
      </c>
      <c r="M326" s="5">
        <v>7.9640000000000004</v>
      </c>
      <c r="N326" s="5">
        <v>3.43</v>
      </c>
      <c r="O326" s="5">
        <v>0</v>
      </c>
      <c r="P326" s="5">
        <v>7.9640000000000004</v>
      </c>
      <c r="Q326" s="5">
        <v>0</v>
      </c>
      <c r="R326" s="5">
        <v>1</v>
      </c>
      <c r="S326" s="5">
        <v>10.464</v>
      </c>
      <c r="T326" s="5">
        <v>6.86</v>
      </c>
      <c r="U326" s="5">
        <v>0</v>
      </c>
      <c r="V326" s="5">
        <v>10.882999999999999</v>
      </c>
      <c r="W326" s="5">
        <v>0.04</v>
      </c>
      <c r="X326" s="5">
        <v>1</v>
      </c>
      <c r="Y326" s="5">
        <v>10.551</v>
      </c>
      <c r="Z326" s="5">
        <v>1.302</v>
      </c>
      <c r="AA326" s="5">
        <v>0</v>
      </c>
      <c r="AB326" s="5">
        <v>10.551</v>
      </c>
      <c r="AC326" s="5">
        <v>0</v>
      </c>
      <c r="AD326" s="5">
        <v>1</v>
      </c>
      <c r="AE326" s="5">
        <v>11.694000000000001</v>
      </c>
      <c r="AF326" s="5">
        <v>2.5489999999999999</v>
      </c>
      <c r="AG326" s="5">
        <v>0</v>
      </c>
      <c r="AH326" s="5">
        <v>11.694000000000001</v>
      </c>
      <c r="AI326" s="5">
        <v>0</v>
      </c>
      <c r="AJ326" s="5">
        <v>1</v>
      </c>
      <c r="AK326" s="5">
        <v>18.553999999999998</v>
      </c>
      <c r="AL326" s="5">
        <v>9.6270000000000007</v>
      </c>
      <c r="AM326" s="5">
        <v>0</v>
      </c>
      <c r="AN326" s="5">
        <v>19.295999999999999</v>
      </c>
      <c r="AO326" s="5">
        <v>0.04</v>
      </c>
      <c r="AP326" s="5">
        <v>1</v>
      </c>
      <c r="AQ326" s="5">
        <v>0.621</v>
      </c>
      <c r="AR326" s="5">
        <v>0.114</v>
      </c>
      <c r="AS326" s="5">
        <v>0</v>
      </c>
      <c r="AT326" s="5">
        <v>0.64500000000000002</v>
      </c>
      <c r="AU326" s="5">
        <v>0.04</v>
      </c>
      <c r="AV326" s="5">
        <v>1</v>
      </c>
      <c r="AW326" s="5">
        <v>0.59299999999999997</v>
      </c>
      <c r="AX326" s="5">
        <v>0.114</v>
      </c>
      <c r="AY326" s="5">
        <v>0</v>
      </c>
      <c r="AZ326" s="5">
        <v>0.61699999999999999</v>
      </c>
      <c r="BA326" s="5">
        <v>0.04</v>
      </c>
      <c r="BB326" s="5">
        <v>1</v>
      </c>
      <c r="BC326" s="5">
        <v>0.44</v>
      </c>
      <c r="BD326" s="5">
        <v>0.114</v>
      </c>
      <c r="BE326" s="5">
        <v>0</v>
      </c>
      <c r="BF326" s="5">
        <v>0.45700000000000002</v>
      </c>
      <c r="BG326" s="5">
        <v>0.04</v>
      </c>
      <c r="BH326" s="5">
        <v>1</v>
      </c>
      <c r="BI326" s="5">
        <v>0.56000000000000005</v>
      </c>
      <c r="BJ326" s="5">
        <v>0.114</v>
      </c>
      <c r="BK326" s="5">
        <v>0</v>
      </c>
      <c r="BL326" s="5">
        <v>0.58299999999999996</v>
      </c>
      <c r="BM326" s="5">
        <v>0.04</v>
      </c>
      <c r="BN326" s="5">
        <v>1</v>
      </c>
      <c r="BO326" s="5">
        <v>0</v>
      </c>
      <c r="BP326" s="5">
        <v>0</v>
      </c>
      <c r="BQ326" s="5">
        <v>0</v>
      </c>
      <c r="BR326" s="5">
        <v>0</v>
      </c>
      <c r="BS326" s="5">
        <v>1</v>
      </c>
      <c r="BT326" s="5">
        <v>0</v>
      </c>
      <c r="BU326" s="5">
        <v>0</v>
      </c>
      <c r="BV326" s="5">
        <v>0</v>
      </c>
      <c r="BW326" s="5">
        <v>0.04</v>
      </c>
      <c r="BX326" s="5">
        <v>1</v>
      </c>
      <c r="BY326" s="5">
        <v>11.787000000000001</v>
      </c>
      <c r="BZ326" s="5">
        <v>0</v>
      </c>
      <c r="CA326" s="5">
        <v>11.787000000000001</v>
      </c>
      <c r="CB326" s="5">
        <v>0</v>
      </c>
      <c r="CC326" s="5">
        <v>81.694999999999993</v>
      </c>
      <c r="CD326" s="5">
        <v>7.95</v>
      </c>
      <c r="CE326" s="5">
        <v>0</v>
      </c>
      <c r="CF326" s="5">
        <v>84.962999999999994</v>
      </c>
      <c r="CG326" s="5">
        <v>0.04</v>
      </c>
      <c r="CH326" s="5">
        <v>1</v>
      </c>
      <c r="CI326" s="5">
        <v>0</v>
      </c>
      <c r="CJ326" s="5">
        <v>0</v>
      </c>
      <c r="CK326" s="5">
        <v>0</v>
      </c>
      <c r="CL326" s="5">
        <v>0</v>
      </c>
      <c r="CM326" s="5">
        <v>0</v>
      </c>
      <c r="CN326" s="5">
        <v>0</v>
      </c>
      <c r="CO326" s="5">
        <v>0</v>
      </c>
      <c r="CP326" s="5">
        <v>0</v>
      </c>
      <c r="CQ326" s="5">
        <v>1.198</v>
      </c>
      <c r="CR326" s="5">
        <v>0</v>
      </c>
      <c r="CS326" s="5">
        <v>4.7759999999999998</v>
      </c>
      <c r="CT326" s="5">
        <v>3.6040000000000001</v>
      </c>
      <c r="CU326" s="5">
        <v>9.4079999999999995</v>
      </c>
    </row>
    <row r="327" spans="1:99" x14ac:dyDescent="0.25">
      <c r="A327" s="5" t="s">
        <v>2633</v>
      </c>
      <c r="B327" s="5" t="s">
        <v>1452</v>
      </c>
      <c r="C327" s="5" t="s">
        <v>1452</v>
      </c>
      <c r="D327" s="5" t="s">
        <v>1453</v>
      </c>
      <c r="E327" s="5">
        <v>2022</v>
      </c>
      <c r="F327" s="5">
        <v>0.04</v>
      </c>
      <c r="G327" s="5">
        <v>8.7880000000000003</v>
      </c>
      <c r="H327" s="5">
        <v>1.2350000000000001</v>
      </c>
      <c r="I327" s="5">
        <v>0</v>
      </c>
      <c r="J327" s="5">
        <v>8.7880000000000003</v>
      </c>
      <c r="K327" s="5">
        <v>0</v>
      </c>
      <c r="L327" s="5">
        <v>1</v>
      </c>
      <c r="M327" s="5">
        <v>9.7829999999999995</v>
      </c>
      <c r="N327" s="5">
        <v>3.7040000000000002</v>
      </c>
      <c r="O327" s="5">
        <v>0</v>
      </c>
      <c r="P327" s="5">
        <v>9.7829999999999995</v>
      </c>
      <c r="Q327" s="5">
        <v>0</v>
      </c>
      <c r="R327" s="5">
        <v>1</v>
      </c>
      <c r="S327" s="5">
        <v>14.962</v>
      </c>
      <c r="T327" s="5">
        <v>7.4080000000000004</v>
      </c>
      <c r="U327" s="5">
        <v>4.3999999999999997E-2</v>
      </c>
      <c r="V327" s="5">
        <v>15.56</v>
      </c>
      <c r="W327" s="5">
        <v>0.04</v>
      </c>
      <c r="X327" s="5">
        <v>1</v>
      </c>
      <c r="Y327" s="5">
        <v>17.332000000000001</v>
      </c>
      <c r="Z327" s="5">
        <v>2.1389999999999998</v>
      </c>
      <c r="AA327" s="5">
        <v>0</v>
      </c>
      <c r="AB327" s="5">
        <v>17.332000000000001</v>
      </c>
      <c r="AC327" s="5">
        <v>0</v>
      </c>
      <c r="AD327" s="5">
        <v>1</v>
      </c>
      <c r="AE327" s="5">
        <v>18.565999999999999</v>
      </c>
      <c r="AF327" s="5">
        <v>4.048</v>
      </c>
      <c r="AG327" s="5">
        <v>0</v>
      </c>
      <c r="AH327" s="5">
        <v>18.565999999999999</v>
      </c>
      <c r="AI327" s="5">
        <v>0</v>
      </c>
      <c r="AJ327" s="5">
        <v>1</v>
      </c>
      <c r="AK327" s="5">
        <v>25.974</v>
      </c>
      <c r="AL327" s="5">
        <v>13.478</v>
      </c>
      <c r="AM327" s="5">
        <v>7.6999999999999999E-2</v>
      </c>
      <c r="AN327" s="5">
        <v>27.013000000000002</v>
      </c>
      <c r="AO327" s="5">
        <v>0.04</v>
      </c>
      <c r="AP327" s="5">
        <v>1</v>
      </c>
      <c r="AQ327" s="5">
        <v>0.84699999999999998</v>
      </c>
      <c r="AR327" s="5">
        <v>0.123</v>
      </c>
      <c r="AS327" s="5">
        <v>3.0000000000000001E-3</v>
      </c>
      <c r="AT327" s="5">
        <v>0.88100000000000001</v>
      </c>
      <c r="AU327" s="5">
        <v>0.04</v>
      </c>
      <c r="AV327" s="5">
        <v>1</v>
      </c>
      <c r="AW327" s="5">
        <v>0.94699999999999995</v>
      </c>
      <c r="AX327" s="5">
        <v>0.123</v>
      </c>
      <c r="AY327" s="5">
        <v>3.0000000000000001E-3</v>
      </c>
      <c r="AZ327" s="5">
        <v>0.98499999999999999</v>
      </c>
      <c r="BA327" s="5">
        <v>0.04</v>
      </c>
      <c r="BB327" s="5">
        <v>1</v>
      </c>
      <c r="BC327" s="5">
        <v>0.58899999999999997</v>
      </c>
      <c r="BD327" s="5">
        <v>0.123</v>
      </c>
      <c r="BE327" s="5">
        <v>2E-3</v>
      </c>
      <c r="BF327" s="5">
        <v>0.61199999999999999</v>
      </c>
      <c r="BG327" s="5">
        <v>0.04</v>
      </c>
      <c r="BH327" s="5">
        <v>1</v>
      </c>
      <c r="BI327" s="5">
        <v>0.68899999999999995</v>
      </c>
      <c r="BJ327" s="5">
        <v>0.123</v>
      </c>
      <c r="BK327" s="5">
        <v>2E-3</v>
      </c>
      <c r="BL327" s="5">
        <v>0.71599999999999997</v>
      </c>
      <c r="BM327" s="5">
        <v>0.04</v>
      </c>
      <c r="BN327" s="5">
        <v>1</v>
      </c>
      <c r="BO327" s="5">
        <v>0</v>
      </c>
      <c r="BP327" s="5">
        <v>0</v>
      </c>
      <c r="BQ327" s="5">
        <v>0</v>
      </c>
      <c r="BR327" s="5">
        <v>0</v>
      </c>
      <c r="BS327" s="5">
        <v>1</v>
      </c>
      <c r="BT327" s="5">
        <v>0</v>
      </c>
      <c r="BU327" s="5">
        <v>0</v>
      </c>
      <c r="BV327" s="5">
        <v>0</v>
      </c>
      <c r="BW327" s="5">
        <v>0.04</v>
      </c>
      <c r="BX327" s="5">
        <v>1</v>
      </c>
      <c r="BY327" s="5">
        <v>12.728999999999999</v>
      </c>
      <c r="BZ327" s="5">
        <v>0</v>
      </c>
      <c r="CA327" s="5">
        <v>12.728999999999999</v>
      </c>
      <c r="CB327" s="5">
        <v>0</v>
      </c>
      <c r="CC327" s="5">
        <v>102.477</v>
      </c>
      <c r="CD327" s="5">
        <v>7.95</v>
      </c>
      <c r="CE327" s="5">
        <v>0.30299999999999999</v>
      </c>
      <c r="CF327" s="5">
        <v>106.57599999999999</v>
      </c>
      <c r="CG327" s="5">
        <v>0.04</v>
      </c>
      <c r="CH327" s="5">
        <v>1</v>
      </c>
      <c r="CI327" s="5">
        <v>0</v>
      </c>
      <c r="CJ327" s="5">
        <v>0</v>
      </c>
      <c r="CK327" s="5">
        <v>0</v>
      </c>
      <c r="CL327" s="5">
        <v>0</v>
      </c>
      <c r="CM327" s="5">
        <v>0</v>
      </c>
      <c r="CN327" s="5">
        <v>0</v>
      </c>
      <c r="CO327" s="5">
        <v>0</v>
      </c>
      <c r="CP327" s="5">
        <v>0</v>
      </c>
      <c r="CQ327" s="5">
        <v>1.294</v>
      </c>
      <c r="CR327" s="5">
        <v>0</v>
      </c>
      <c r="CS327" s="5">
        <v>5.1580000000000004</v>
      </c>
      <c r="CT327" s="5">
        <v>7.5540000000000003</v>
      </c>
      <c r="CU327" s="5">
        <v>16.097000000000001</v>
      </c>
    </row>
    <row r="328" spans="1:99" x14ac:dyDescent="0.25">
      <c r="A328" s="5" t="s">
        <v>2634</v>
      </c>
      <c r="B328" s="5" t="s">
        <v>1452</v>
      </c>
      <c r="C328" s="5" t="s">
        <v>1452</v>
      </c>
      <c r="D328" s="5" t="s">
        <v>1453</v>
      </c>
      <c r="E328" s="5">
        <v>2023</v>
      </c>
      <c r="F328" s="5">
        <v>0.04</v>
      </c>
      <c r="G328" s="5">
        <v>5.77</v>
      </c>
      <c r="H328" s="5">
        <v>1.286</v>
      </c>
      <c r="I328" s="5">
        <v>0</v>
      </c>
      <c r="J328" s="5">
        <v>5.77</v>
      </c>
      <c r="K328" s="5">
        <v>0</v>
      </c>
      <c r="L328" s="5">
        <v>1</v>
      </c>
      <c r="M328" s="5">
        <v>7.8860000000000001</v>
      </c>
      <c r="N328" s="5">
        <v>3.8570000000000002</v>
      </c>
      <c r="O328" s="5">
        <v>0</v>
      </c>
      <c r="P328" s="5">
        <v>7.8860000000000001</v>
      </c>
      <c r="Q328" s="5">
        <v>0</v>
      </c>
      <c r="R328" s="5">
        <v>1</v>
      </c>
      <c r="S328" s="5">
        <v>12.198</v>
      </c>
      <c r="T328" s="5">
        <v>7.7140000000000004</v>
      </c>
      <c r="U328" s="5">
        <v>5.3999999999999999E-2</v>
      </c>
      <c r="V328" s="5">
        <v>12.686</v>
      </c>
      <c r="W328" s="5">
        <v>0.04</v>
      </c>
      <c r="X328" s="5">
        <v>1</v>
      </c>
      <c r="Y328" s="5">
        <v>13.814</v>
      </c>
      <c r="Z328" s="5">
        <v>1.7050000000000001</v>
      </c>
      <c r="AA328" s="5">
        <v>0</v>
      </c>
      <c r="AB328" s="5">
        <v>13.814</v>
      </c>
      <c r="AC328" s="5">
        <v>0</v>
      </c>
      <c r="AD328" s="5">
        <v>1</v>
      </c>
      <c r="AE328" s="5">
        <v>15.1</v>
      </c>
      <c r="AF328" s="5">
        <v>3.2919999999999998</v>
      </c>
      <c r="AG328" s="5">
        <v>0</v>
      </c>
      <c r="AH328" s="5">
        <v>15.1</v>
      </c>
      <c r="AI328" s="5">
        <v>0</v>
      </c>
      <c r="AJ328" s="5">
        <v>1</v>
      </c>
      <c r="AK328" s="5">
        <v>22.814</v>
      </c>
      <c r="AL328" s="5">
        <v>11.837999999999999</v>
      </c>
      <c r="AM328" s="5">
        <v>0.10100000000000001</v>
      </c>
      <c r="AN328" s="5">
        <v>23.725999999999999</v>
      </c>
      <c r="AO328" s="5">
        <v>0.04</v>
      </c>
      <c r="AP328" s="5">
        <v>1</v>
      </c>
      <c r="AQ328" s="5">
        <v>0.749</v>
      </c>
      <c r="AR328" s="5">
        <v>0.129</v>
      </c>
      <c r="AS328" s="5">
        <v>3.0000000000000001E-3</v>
      </c>
      <c r="AT328" s="5">
        <v>0.77900000000000003</v>
      </c>
      <c r="AU328" s="5">
        <v>0.04</v>
      </c>
      <c r="AV328" s="5">
        <v>1</v>
      </c>
      <c r="AW328" s="5">
        <v>0.78300000000000003</v>
      </c>
      <c r="AX328" s="5">
        <v>0.129</v>
      </c>
      <c r="AY328" s="5">
        <v>3.0000000000000001E-3</v>
      </c>
      <c r="AZ328" s="5">
        <v>0.81399999999999995</v>
      </c>
      <c r="BA328" s="5">
        <v>0.04</v>
      </c>
      <c r="BB328" s="5">
        <v>1</v>
      </c>
      <c r="BC328" s="5">
        <v>0.52700000000000002</v>
      </c>
      <c r="BD328" s="5">
        <v>0.129</v>
      </c>
      <c r="BE328" s="5">
        <v>2E-3</v>
      </c>
      <c r="BF328" s="5">
        <v>0.54900000000000004</v>
      </c>
      <c r="BG328" s="5">
        <v>0.04</v>
      </c>
      <c r="BH328" s="5">
        <v>1</v>
      </c>
      <c r="BI328" s="5">
        <v>0.64</v>
      </c>
      <c r="BJ328" s="5">
        <v>0.129</v>
      </c>
      <c r="BK328" s="5">
        <v>3.0000000000000001E-3</v>
      </c>
      <c r="BL328" s="5">
        <v>0.66500000000000004</v>
      </c>
      <c r="BM328" s="5">
        <v>0.04</v>
      </c>
      <c r="BN328" s="5">
        <v>1</v>
      </c>
      <c r="BO328" s="5">
        <v>0</v>
      </c>
      <c r="BP328" s="5">
        <v>0</v>
      </c>
      <c r="BQ328" s="5">
        <v>0</v>
      </c>
      <c r="BR328" s="5">
        <v>0</v>
      </c>
      <c r="BS328" s="5">
        <v>1</v>
      </c>
      <c r="BT328" s="5">
        <v>0</v>
      </c>
      <c r="BU328" s="5">
        <v>0</v>
      </c>
      <c r="BV328" s="5">
        <v>0</v>
      </c>
      <c r="BW328" s="5">
        <v>0.04</v>
      </c>
      <c r="BX328" s="5">
        <v>1</v>
      </c>
      <c r="BY328" s="5">
        <v>13.254</v>
      </c>
      <c r="BZ328" s="5">
        <v>0</v>
      </c>
      <c r="CA328" s="5">
        <v>13.254</v>
      </c>
      <c r="CB328" s="5">
        <v>0</v>
      </c>
      <c r="CC328" s="5">
        <v>87.078999999999994</v>
      </c>
      <c r="CD328" s="5">
        <v>7.95</v>
      </c>
      <c r="CE328" s="5">
        <v>0.38600000000000001</v>
      </c>
      <c r="CF328" s="5">
        <v>90.561999999999998</v>
      </c>
      <c r="CG328" s="5">
        <v>0.04</v>
      </c>
      <c r="CH328" s="5">
        <v>1</v>
      </c>
      <c r="CI328" s="5">
        <v>0</v>
      </c>
      <c r="CJ328" s="5">
        <v>0</v>
      </c>
      <c r="CK328" s="5">
        <v>0</v>
      </c>
      <c r="CL328" s="5">
        <v>0</v>
      </c>
      <c r="CM328" s="5">
        <v>0</v>
      </c>
      <c r="CN328" s="5">
        <v>0</v>
      </c>
      <c r="CO328" s="5">
        <v>0</v>
      </c>
      <c r="CP328" s="5">
        <v>0</v>
      </c>
      <c r="CQ328" s="5">
        <v>1.3480000000000001</v>
      </c>
      <c r="CR328" s="5">
        <v>0</v>
      </c>
      <c r="CS328" s="5">
        <v>5.37</v>
      </c>
      <c r="CT328" s="5">
        <v>4.484</v>
      </c>
      <c r="CU328" s="5">
        <v>12.529</v>
      </c>
    </row>
    <row r="329" spans="1:99" x14ac:dyDescent="0.25">
      <c r="A329" s="5" t="s">
        <v>2635</v>
      </c>
      <c r="B329" s="5" t="s">
        <v>1452</v>
      </c>
      <c r="C329" s="5" t="s">
        <v>1452</v>
      </c>
      <c r="D329" s="5" t="s">
        <v>1453</v>
      </c>
      <c r="E329" s="5">
        <v>2024</v>
      </c>
      <c r="F329" s="5">
        <v>0.04</v>
      </c>
      <c r="G329" s="5">
        <v>4.8330000000000002</v>
      </c>
      <c r="H329" s="5">
        <v>1.3240000000000001</v>
      </c>
      <c r="I329" s="5">
        <v>0</v>
      </c>
      <c r="J329" s="5">
        <v>4.8330000000000002</v>
      </c>
      <c r="K329" s="5">
        <v>0</v>
      </c>
      <c r="L329" s="5">
        <v>1</v>
      </c>
      <c r="M329" s="5">
        <v>7.1239999999999997</v>
      </c>
      <c r="N329" s="5">
        <v>3.9710000000000001</v>
      </c>
      <c r="O329" s="5">
        <v>0</v>
      </c>
      <c r="P329" s="5">
        <v>7.1239999999999997</v>
      </c>
      <c r="Q329" s="5">
        <v>0</v>
      </c>
      <c r="R329" s="5">
        <v>1</v>
      </c>
      <c r="S329" s="5">
        <v>11.451000000000001</v>
      </c>
      <c r="T329" s="5">
        <v>7.9420000000000002</v>
      </c>
      <c r="U329" s="5">
        <v>6.2E-2</v>
      </c>
      <c r="V329" s="5">
        <v>11.909000000000001</v>
      </c>
      <c r="W329" s="5">
        <v>0.04</v>
      </c>
      <c r="X329" s="5">
        <v>1</v>
      </c>
      <c r="Y329" s="5">
        <v>12.218999999999999</v>
      </c>
      <c r="Z329" s="5">
        <v>1.508</v>
      </c>
      <c r="AA329" s="5">
        <v>0</v>
      </c>
      <c r="AB329" s="5">
        <v>12.218999999999999</v>
      </c>
      <c r="AC329" s="5">
        <v>0</v>
      </c>
      <c r="AD329" s="5">
        <v>1</v>
      </c>
      <c r="AE329" s="5">
        <v>13.542999999999999</v>
      </c>
      <c r="AF329" s="5">
        <v>2.952</v>
      </c>
      <c r="AG329" s="5">
        <v>0</v>
      </c>
      <c r="AH329" s="5">
        <v>13.542999999999999</v>
      </c>
      <c r="AI329" s="5">
        <v>0</v>
      </c>
      <c r="AJ329" s="5">
        <v>1</v>
      </c>
      <c r="AK329" s="5">
        <v>21.484000000000002</v>
      </c>
      <c r="AL329" s="5">
        <v>11.148</v>
      </c>
      <c r="AM329" s="5">
        <v>0.11700000000000001</v>
      </c>
      <c r="AN329" s="5">
        <v>22.344000000000001</v>
      </c>
      <c r="AO329" s="5">
        <v>0.04</v>
      </c>
      <c r="AP329" s="5">
        <v>1</v>
      </c>
      <c r="AQ329" s="5">
        <v>0.72</v>
      </c>
      <c r="AR329" s="5">
        <v>0.13200000000000001</v>
      </c>
      <c r="AS329" s="5">
        <v>4.0000000000000001E-3</v>
      </c>
      <c r="AT329" s="5">
        <v>0.749</v>
      </c>
      <c r="AU329" s="5">
        <v>0.04</v>
      </c>
      <c r="AV329" s="5">
        <v>1</v>
      </c>
      <c r="AW329" s="5">
        <v>0.73399999999999999</v>
      </c>
      <c r="AX329" s="5">
        <v>0.13200000000000001</v>
      </c>
      <c r="AY329" s="5">
        <v>4.0000000000000001E-3</v>
      </c>
      <c r="AZ329" s="5">
        <v>0.76300000000000001</v>
      </c>
      <c r="BA329" s="5">
        <v>0.04</v>
      </c>
      <c r="BB329" s="5">
        <v>1</v>
      </c>
      <c r="BC329" s="5">
        <v>0.51</v>
      </c>
      <c r="BD329" s="5">
        <v>0.13200000000000001</v>
      </c>
      <c r="BE329" s="5">
        <v>3.0000000000000001E-3</v>
      </c>
      <c r="BF329" s="5">
        <v>0.53100000000000003</v>
      </c>
      <c r="BG329" s="5">
        <v>0.04</v>
      </c>
      <c r="BH329" s="5">
        <v>1</v>
      </c>
      <c r="BI329" s="5">
        <v>0.65200000000000002</v>
      </c>
      <c r="BJ329" s="5">
        <v>0.13200000000000001</v>
      </c>
      <c r="BK329" s="5">
        <v>4.0000000000000001E-3</v>
      </c>
      <c r="BL329" s="5">
        <v>0.67800000000000005</v>
      </c>
      <c r="BM329" s="5">
        <v>0.04</v>
      </c>
      <c r="BN329" s="5">
        <v>1</v>
      </c>
      <c r="BO329" s="5">
        <v>0</v>
      </c>
      <c r="BP329" s="5">
        <v>0</v>
      </c>
      <c r="BQ329" s="5">
        <v>0</v>
      </c>
      <c r="BR329" s="5">
        <v>0</v>
      </c>
      <c r="BS329" s="5">
        <v>1</v>
      </c>
      <c r="BT329" s="5">
        <v>0</v>
      </c>
      <c r="BU329" s="5">
        <v>0</v>
      </c>
      <c r="BV329" s="5">
        <v>0</v>
      </c>
      <c r="BW329" s="5">
        <v>0.04</v>
      </c>
      <c r="BX329" s="5">
        <v>1</v>
      </c>
      <c r="BY329" s="5">
        <v>13.646000000000001</v>
      </c>
      <c r="BZ329" s="5">
        <v>0</v>
      </c>
      <c r="CA329" s="5">
        <v>13.646000000000001</v>
      </c>
      <c r="CB329" s="5">
        <v>0</v>
      </c>
      <c r="CC329" s="5">
        <v>86.385000000000005</v>
      </c>
      <c r="CD329" s="5">
        <v>7.95</v>
      </c>
      <c r="CE329" s="5">
        <v>0.47099999999999997</v>
      </c>
      <c r="CF329" s="5">
        <v>89.840999999999994</v>
      </c>
      <c r="CG329" s="5">
        <v>0.04</v>
      </c>
      <c r="CH329" s="5">
        <v>1</v>
      </c>
      <c r="CI329" s="5">
        <v>0</v>
      </c>
      <c r="CJ329" s="5">
        <v>0</v>
      </c>
      <c r="CK329" s="5">
        <v>0</v>
      </c>
      <c r="CL329" s="5">
        <v>0</v>
      </c>
      <c r="CM329" s="5">
        <v>0</v>
      </c>
      <c r="CN329" s="5">
        <v>0</v>
      </c>
      <c r="CO329" s="5">
        <v>0</v>
      </c>
      <c r="CP329" s="5">
        <v>0</v>
      </c>
      <c r="CQ329" s="5">
        <v>1.387</v>
      </c>
      <c r="CR329" s="5">
        <v>0</v>
      </c>
      <c r="CS329" s="5">
        <v>5.5289999999999999</v>
      </c>
      <c r="CT329" s="5">
        <v>3.5089999999999999</v>
      </c>
      <c r="CU329" s="5">
        <v>10.896000000000001</v>
      </c>
    </row>
    <row r="330" spans="1:99" x14ac:dyDescent="0.25">
      <c r="A330" s="5" t="s">
        <v>2636</v>
      </c>
      <c r="B330" s="5" t="s">
        <v>1449</v>
      </c>
      <c r="C330" s="5" t="s">
        <v>1449</v>
      </c>
      <c r="D330" s="5" t="s">
        <v>1450</v>
      </c>
      <c r="E330" s="5">
        <v>2021</v>
      </c>
      <c r="F330" s="5">
        <v>0.12</v>
      </c>
      <c r="G330" s="5">
        <v>5.8970000000000002</v>
      </c>
      <c r="H330" s="5">
        <v>1.143</v>
      </c>
      <c r="I330" s="5">
        <v>0.23799999999999999</v>
      </c>
      <c r="J330" s="5">
        <v>6.1340000000000003</v>
      </c>
      <c r="K330" s="5">
        <v>0</v>
      </c>
      <c r="L330" s="5">
        <v>1</v>
      </c>
      <c r="M330" s="5">
        <v>7.9640000000000004</v>
      </c>
      <c r="N330" s="5">
        <v>3.43</v>
      </c>
      <c r="O330" s="5">
        <v>0</v>
      </c>
      <c r="P330" s="5">
        <v>7.9640000000000004</v>
      </c>
      <c r="Q330" s="5">
        <v>0</v>
      </c>
      <c r="R330" s="5">
        <v>1</v>
      </c>
      <c r="S330" s="5">
        <v>11.613</v>
      </c>
      <c r="T330" s="5">
        <v>6.86</v>
      </c>
      <c r="U330" s="5">
        <v>0</v>
      </c>
      <c r="V330" s="5">
        <v>13.007</v>
      </c>
      <c r="W330" s="5">
        <v>0.12</v>
      </c>
      <c r="X330" s="5">
        <v>1</v>
      </c>
      <c r="Y330" s="5">
        <v>5.3470000000000004</v>
      </c>
      <c r="Z330" s="5">
        <v>0.38900000000000001</v>
      </c>
      <c r="AA330" s="5">
        <v>0</v>
      </c>
      <c r="AB330" s="5">
        <v>5.3470000000000004</v>
      </c>
      <c r="AC330" s="5">
        <v>0</v>
      </c>
      <c r="AD330" s="5">
        <v>1</v>
      </c>
      <c r="AE330" s="5">
        <v>5.9189999999999996</v>
      </c>
      <c r="AF330" s="5">
        <v>0.79600000000000004</v>
      </c>
      <c r="AG330" s="5">
        <v>0</v>
      </c>
      <c r="AH330" s="5">
        <v>5.9189999999999996</v>
      </c>
      <c r="AI330" s="5">
        <v>0</v>
      </c>
      <c r="AJ330" s="5">
        <v>1</v>
      </c>
      <c r="AK330" s="5">
        <v>9.3490000000000002</v>
      </c>
      <c r="AL330" s="5">
        <v>3.4969999999999999</v>
      </c>
      <c r="AM330" s="5">
        <v>0</v>
      </c>
      <c r="AN330" s="5">
        <v>10.471</v>
      </c>
      <c r="AO330" s="5">
        <v>0.12</v>
      </c>
      <c r="AP330" s="5">
        <v>1</v>
      </c>
      <c r="AQ330" s="5">
        <v>0.64900000000000002</v>
      </c>
      <c r="AR330" s="5">
        <v>0.114</v>
      </c>
      <c r="AS330" s="5">
        <v>0.16900000000000001</v>
      </c>
      <c r="AT330" s="5">
        <v>0.91700000000000004</v>
      </c>
      <c r="AU330" s="5">
        <v>0.12</v>
      </c>
      <c r="AV330" s="5">
        <v>1</v>
      </c>
      <c r="AW330" s="5">
        <v>0.57699999999999996</v>
      </c>
      <c r="AX330" s="5">
        <v>0.114</v>
      </c>
      <c r="AY330" s="5">
        <v>0.104</v>
      </c>
      <c r="AZ330" s="5">
        <v>0.76300000000000001</v>
      </c>
      <c r="BA330" s="5">
        <v>0.12</v>
      </c>
      <c r="BB330" s="5">
        <v>1</v>
      </c>
      <c r="BC330" s="5">
        <v>0.45800000000000002</v>
      </c>
      <c r="BD330" s="5">
        <v>0.114</v>
      </c>
      <c r="BE330" s="5">
        <v>-5.8999999999999997E-2</v>
      </c>
      <c r="BF330" s="5">
        <v>0.44700000000000001</v>
      </c>
      <c r="BG330" s="5">
        <v>0</v>
      </c>
      <c r="BH330" s="5">
        <v>0</v>
      </c>
      <c r="BI330" s="5">
        <v>0.49099999999999999</v>
      </c>
      <c r="BJ330" s="5">
        <v>0.114</v>
      </c>
      <c r="BK330" s="5">
        <v>0.41499999999999998</v>
      </c>
      <c r="BL330" s="5">
        <v>1.0149999999999999</v>
      </c>
      <c r="BM330" s="5">
        <v>0.12</v>
      </c>
      <c r="BN330" s="5">
        <v>1</v>
      </c>
      <c r="BO330" s="5">
        <v>0</v>
      </c>
      <c r="BP330" s="5">
        <v>0</v>
      </c>
      <c r="BQ330" s="5">
        <v>0.13200000000000001</v>
      </c>
      <c r="BR330" s="5">
        <v>0</v>
      </c>
      <c r="BS330" s="5">
        <v>1</v>
      </c>
      <c r="BT330" s="5">
        <v>0</v>
      </c>
      <c r="BU330" s="5">
        <v>0</v>
      </c>
      <c r="BV330" s="5">
        <v>0.223</v>
      </c>
      <c r="BW330" s="5">
        <v>0.12</v>
      </c>
      <c r="BX330" s="5">
        <v>0.83299999999999996</v>
      </c>
      <c r="BY330" s="5">
        <v>11.787000000000001</v>
      </c>
      <c r="BZ330" s="5">
        <v>0</v>
      </c>
      <c r="CA330" s="5">
        <v>11.787000000000001</v>
      </c>
      <c r="CB330" s="5">
        <v>0</v>
      </c>
      <c r="CC330" s="5">
        <v>78.125</v>
      </c>
      <c r="CD330" s="5">
        <v>7.95</v>
      </c>
      <c r="CE330" s="5">
        <v>6.6</v>
      </c>
      <c r="CF330" s="5">
        <v>94.891999999999996</v>
      </c>
      <c r="CG330" s="5">
        <v>0.12</v>
      </c>
      <c r="CH330" s="5">
        <v>1</v>
      </c>
      <c r="CI330" s="5">
        <v>0</v>
      </c>
      <c r="CJ330" s="5">
        <v>0</v>
      </c>
      <c r="CK330" s="5">
        <v>0</v>
      </c>
      <c r="CL330" s="5">
        <v>0</v>
      </c>
      <c r="CM330" s="5">
        <v>0</v>
      </c>
      <c r="CN330" s="5">
        <v>0</v>
      </c>
      <c r="CO330" s="5">
        <v>0</v>
      </c>
      <c r="CP330" s="5">
        <v>0</v>
      </c>
      <c r="CQ330" s="5">
        <v>1.198</v>
      </c>
      <c r="CR330" s="5">
        <v>1</v>
      </c>
      <c r="CS330" s="5">
        <v>4.7759999999999998</v>
      </c>
      <c r="CT330" s="5">
        <v>4.7530000000000001</v>
      </c>
      <c r="CU330" s="5">
        <v>15.983000000000001</v>
      </c>
    </row>
    <row r="331" spans="1:99" x14ac:dyDescent="0.25">
      <c r="A331" s="5" t="s">
        <v>2637</v>
      </c>
      <c r="B331" s="5" t="s">
        <v>1449</v>
      </c>
      <c r="C331" s="5" t="s">
        <v>1449</v>
      </c>
      <c r="D331" s="5" t="s">
        <v>1450</v>
      </c>
      <c r="E331" s="5">
        <v>2022</v>
      </c>
      <c r="F331" s="5">
        <v>0.12</v>
      </c>
      <c r="G331" s="5">
        <v>11.72</v>
      </c>
      <c r="H331" s="5">
        <v>1.2350000000000001</v>
      </c>
      <c r="I331" s="5">
        <v>0.52400000000000002</v>
      </c>
      <c r="J331" s="5">
        <v>12.244</v>
      </c>
      <c r="K331" s="5">
        <v>0</v>
      </c>
      <c r="L331" s="5">
        <v>1</v>
      </c>
      <c r="M331" s="5">
        <v>9.7829999999999995</v>
      </c>
      <c r="N331" s="5">
        <v>3.7040000000000002</v>
      </c>
      <c r="O331" s="5">
        <v>0</v>
      </c>
      <c r="P331" s="5">
        <v>9.7829999999999995</v>
      </c>
      <c r="Q331" s="5">
        <v>0</v>
      </c>
      <c r="R331" s="5">
        <v>1</v>
      </c>
      <c r="S331" s="5">
        <v>17.893000000000001</v>
      </c>
      <c r="T331" s="5">
        <v>7.4080000000000004</v>
      </c>
      <c r="U331" s="5">
        <v>0.159</v>
      </c>
      <c r="V331" s="5">
        <v>20.041</v>
      </c>
      <c r="W331" s="5">
        <v>0.12</v>
      </c>
      <c r="X331" s="5">
        <v>1</v>
      </c>
      <c r="Y331" s="5">
        <v>5.7750000000000004</v>
      </c>
      <c r="Z331" s="5">
        <v>0.42</v>
      </c>
      <c r="AA331" s="5">
        <v>0</v>
      </c>
      <c r="AB331" s="5">
        <v>5.7750000000000004</v>
      </c>
      <c r="AC331" s="5">
        <v>0</v>
      </c>
      <c r="AD331" s="5">
        <v>1</v>
      </c>
      <c r="AE331" s="5">
        <v>6.3920000000000003</v>
      </c>
      <c r="AF331" s="5">
        <v>0.86</v>
      </c>
      <c r="AG331" s="5">
        <v>0</v>
      </c>
      <c r="AH331" s="5">
        <v>6.3920000000000003</v>
      </c>
      <c r="AI331" s="5">
        <v>0</v>
      </c>
      <c r="AJ331" s="5">
        <v>1</v>
      </c>
      <c r="AK331" s="5">
        <v>10.096</v>
      </c>
      <c r="AL331" s="5">
        <v>3.7759999999999998</v>
      </c>
      <c r="AM331" s="5">
        <v>0.09</v>
      </c>
      <c r="AN331" s="5">
        <v>11.308</v>
      </c>
      <c r="AO331" s="5">
        <v>0.12</v>
      </c>
      <c r="AP331" s="5">
        <v>1</v>
      </c>
      <c r="AQ331" s="5">
        <v>0.89600000000000002</v>
      </c>
      <c r="AR331" s="5">
        <v>0.123</v>
      </c>
      <c r="AS331" s="5">
        <v>0.161</v>
      </c>
      <c r="AT331" s="5">
        <v>1.1830000000000001</v>
      </c>
      <c r="AU331" s="5">
        <v>0.12</v>
      </c>
      <c r="AV331" s="5">
        <v>1</v>
      </c>
      <c r="AW331" s="5">
        <v>0.89</v>
      </c>
      <c r="AX331" s="5">
        <v>0.123</v>
      </c>
      <c r="AY331" s="5">
        <v>0.13100000000000001</v>
      </c>
      <c r="AZ331" s="5">
        <v>1.1439999999999999</v>
      </c>
      <c r="BA331" s="5">
        <v>0.12</v>
      </c>
      <c r="BB331" s="5">
        <v>1</v>
      </c>
      <c r="BC331" s="5">
        <v>0.62</v>
      </c>
      <c r="BD331" s="5">
        <v>0.123</v>
      </c>
      <c r="BE331" s="5">
        <v>-0.20699999999999999</v>
      </c>
      <c r="BF331" s="5">
        <v>0.46300000000000002</v>
      </c>
      <c r="BG331" s="5">
        <v>0</v>
      </c>
      <c r="BH331" s="5">
        <v>0</v>
      </c>
      <c r="BI331" s="5">
        <v>0.60799999999999998</v>
      </c>
      <c r="BJ331" s="5">
        <v>0.123</v>
      </c>
      <c r="BK331" s="5">
        <v>0.52900000000000003</v>
      </c>
      <c r="BL331" s="5">
        <v>1.2729999999999999</v>
      </c>
      <c r="BM331" s="5">
        <v>0.12</v>
      </c>
      <c r="BN331" s="5">
        <v>1</v>
      </c>
      <c r="BO331" s="5">
        <v>0</v>
      </c>
      <c r="BP331" s="5">
        <v>0</v>
      </c>
      <c r="BQ331" s="5">
        <v>0.14099999999999999</v>
      </c>
      <c r="BR331" s="5">
        <v>0</v>
      </c>
      <c r="BS331" s="5">
        <v>1</v>
      </c>
      <c r="BT331" s="5">
        <v>0</v>
      </c>
      <c r="BU331" s="5">
        <v>0</v>
      </c>
      <c r="BV331" s="5">
        <v>0.13300000000000001</v>
      </c>
      <c r="BW331" s="5">
        <v>0.12</v>
      </c>
      <c r="BX331" s="5">
        <v>0.83299999999999996</v>
      </c>
      <c r="BY331" s="5">
        <v>12.728999999999999</v>
      </c>
      <c r="BZ331" s="5">
        <v>0</v>
      </c>
      <c r="CA331" s="5">
        <v>12.728999999999999</v>
      </c>
      <c r="CB331" s="5">
        <v>0</v>
      </c>
      <c r="CC331" s="5">
        <v>97.9</v>
      </c>
      <c r="CD331" s="5">
        <v>7.95</v>
      </c>
      <c r="CE331" s="5">
        <v>6.5979999999999999</v>
      </c>
      <c r="CF331" s="5">
        <v>116.00700000000001</v>
      </c>
      <c r="CG331" s="5">
        <v>0.12</v>
      </c>
      <c r="CH331" s="5">
        <v>1</v>
      </c>
      <c r="CI331" s="5">
        <v>0</v>
      </c>
      <c r="CJ331" s="5">
        <v>0</v>
      </c>
      <c r="CK331" s="5">
        <v>0</v>
      </c>
      <c r="CL331" s="5">
        <v>0</v>
      </c>
      <c r="CM331" s="5">
        <v>0</v>
      </c>
      <c r="CN331" s="5">
        <v>0</v>
      </c>
      <c r="CO331" s="5">
        <v>0</v>
      </c>
      <c r="CP331" s="5">
        <v>0</v>
      </c>
      <c r="CQ331" s="5">
        <v>1.294</v>
      </c>
      <c r="CR331" s="5">
        <v>1</v>
      </c>
      <c r="CS331" s="5">
        <v>5.1580000000000004</v>
      </c>
      <c r="CT331" s="5">
        <v>10.484999999999999</v>
      </c>
      <c r="CU331" s="5">
        <v>29.494</v>
      </c>
    </row>
    <row r="332" spans="1:99" x14ac:dyDescent="0.25">
      <c r="A332" s="5" t="s">
        <v>2638</v>
      </c>
      <c r="B332" s="5" t="s">
        <v>1449</v>
      </c>
      <c r="C332" s="5" t="s">
        <v>1449</v>
      </c>
      <c r="D332" s="5" t="s">
        <v>1450</v>
      </c>
      <c r="E332" s="5">
        <v>2023</v>
      </c>
      <c r="F332" s="5">
        <v>0.12</v>
      </c>
      <c r="G332" s="5">
        <v>5.2949999999999999</v>
      </c>
      <c r="H332" s="5">
        <v>1.1539999999999999</v>
      </c>
      <c r="I332" s="5">
        <v>0.193</v>
      </c>
      <c r="J332" s="5">
        <v>5.4880000000000004</v>
      </c>
      <c r="K332" s="5">
        <v>0</v>
      </c>
      <c r="L332" s="5">
        <v>1</v>
      </c>
      <c r="M332" s="5">
        <v>6.9409999999999998</v>
      </c>
      <c r="N332" s="5">
        <v>3.4620000000000002</v>
      </c>
      <c r="O332" s="5">
        <v>0</v>
      </c>
      <c r="P332" s="5">
        <v>6.9409999999999998</v>
      </c>
      <c r="Q332" s="5">
        <v>0</v>
      </c>
      <c r="R332" s="5">
        <v>1</v>
      </c>
      <c r="S332" s="5">
        <v>11.065</v>
      </c>
      <c r="T332" s="5">
        <v>6.9240000000000004</v>
      </c>
      <c r="U332" s="5">
        <v>0.14699999999999999</v>
      </c>
      <c r="V332" s="5">
        <v>12.393000000000001</v>
      </c>
      <c r="W332" s="5">
        <v>0.12</v>
      </c>
      <c r="X332" s="5">
        <v>1</v>
      </c>
      <c r="Y332" s="5">
        <v>6.0129999999999999</v>
      </c>
      <c r="Z332" s="5">
        <v>0.438</v>
      </c>
      <c r="AA332" s="5">
        <v>0</v>
      </c>
      <c r="AB332" s="5">
        <v>6.0129999999999999</v>
      </c>
      <c r="AC332" s="5">
        <v>0</v>
      </c>
      <c r="AD332" s="5">
        <v>1</v>
      </c>
      <c r="AE332" s="5">
        <v>6.6559999999999997</v>
      </c>
      <c r="AF332" s="5">
        <v>0.89500000000000002</v>
      </c>
      <c r="AG332" s="5">
        <v>0</v>
      </c>
      <c r="AH332" s="5">
        <v>6.6559999999999997</v>
      </c>
      <c r="AI332" s="5">
        <v>0</v>
      </c>
      <c r="AJ332" s="5">
        <v>1</v>
      </c>
      <c r="AK332" s="5">
        <v>10.513</v>
      </c>
      <c r="AL332" s="5">
        <v>3.9319999999999999</v>
      </c>
      <c r="AM332" s="5">
        <v>0.14000000000000001</v>
      </c>
      <c r="AN332" s="5">
        <v>11.775</v>
      </c>
      <c r="AO332" s="5">
        <v>0.12</v>
      </c>
      <c r="AP332" s="5">
        <v>1</v>
      </c>
      <c r="AQ332" s="5">
        <v>0.79100000000000004</v>
      </c>
      <c r="AR332" s="5">
        <v>0.129</v>
      </c>
      <c r="AS332" s="5">
        <v>0.22700000000000001</v>
      </c>
      <c r="AT332" s="5">
        <v>1.1399999999999999</v>
      </c>
      <c r="AU332" s="5">
        <v>0.12</v>
      </c>
      <c r="AV332" s="5">
        <v>1</v>
      </c>
      <c r="AW332" s="5">
        <v>0.61799999999999999</v>
      </c>
      <c r="AX332" s="5">
        <v>0.129</v>
      </c>
      <c r="AY332" s="5">
        <v>0.34899999999999998</v>
      </c>
      <c r="AZ332" s="5">
        <v>1.083</v>
      </c>
      <c r="BA332" s="5">
        <v>0.12</v>
      </c>
      <c r="BB332" s="5">
        <v>1</v>
      </c>
      <c r="BC332" s="5">
        <v>0.55400000000000005</v>
      </c>
      <c r="BD332" s="5">
        <v>0.129</v>
      </c>
      <c r="BE332" s="5">
        <v>-0.13900000000000001</v>
      </c>
      <c r="BF332" s="5">
        <v>0.46500000000000002</v>
      </c>
      <c r="BG332" s="5">
        <v>0</v>
      </c>
      <c r="BH332" s="5">
        <v>0</v>
      </c>
      <c r="BI332" s="5">
        <v>0.55700000000000005</v>
      </c>
      <c r="BJ332" s="5">
        <v>0.129</v>
      </c>
      <c r="BK332" s="5">
        <v>0.57099999999999995</v>
      </c>
      <c r="BL332" s="5">
        <v>1.264</v>
      </c>
      <c r="BM332" s="5">
        <v>0.12</v>
      </c>
      <c r="BN332" s="5">
        <v>1</v>
      </c>
      <c r="BO332" s="5">
        <v>0</v>
      </c>
      <c r="BP332" s="5">
        <v>0</v>
      </c>
      <c r="BQ332" s="5">
        <v>0.127</v>
      </c>
      <c r="BR332" s="5">
        <v>0</v>
      </c>
      <c r="BS332" s="5">
        <v>1</v>
      </c>
      <c r="BT332" s="5">
        <v>0</v>
      </c>
      <c r="BU332" s="5">
        <v>0</v>
      </c>
      <c r="BV332" s="5">
        <v>0.115</v>
      </c>
      <c r="BW332" s="5">
        <v>0.12</v>
      </c>
      <c r="BX332" s="5">
        <v>0.83299999999999996</v>
      </c>
      <c r="BY332" s="5">
        <v>13.254</v>
      </c>
      <c r="BZ332" s="5">
        <v>0</v>
      </c>
      <c r="CA332" s="5">
        <v>13.254</v>
      </c>
      <c r="CB332" s="5">
        <v>0</v>
      </c>
      <c r="CC332" s="5">
        <v>83.248000000000005</v>
      </c>
      <c r="CD332" s="5">
        <v>7.95</v>
      </c>
      <c r="CE332" s="5">
        <v>9.1259999999999994</v>
      </c>
      <c r="CF332" s="5">
        <v>102.10299999999999</v>
      </c>
      <c r="CG332" s="5">
        <v>0.12</v>
      </c>
      <c r="CH332" s="5">
        <v>1</v>
      </c>
      <c r="CI332" s="5">
        <v>0</v>
      </c>
      <c r="CJ332" s="5">
        <v>0</v>
      </c>
      <c r="CK332" s="5">
        <v>0</v>
      </c>
      <c r="CL332" s="5">
        <v>0</v>
      </c>
      <c r="CM332" s="5">
        <v>0</v>
      </c>
      <c r="CN332" s="5">
        <v>0</v>
      </c>
      <c r="CO332" s="5">
        <v>0</v>
      </c>
      <c r="CP332" s="5">
        <v>0.20499999999999999</v>
      </c>
      <c r="CQ332" s="5">
        <v>1.3480000000000001</v>
      </c>
      <c r="CR332" s="5">
        <v>1</v>
      </c>
      <c r="CS332" s="5">
        <v>5.37</v>
      </c>
      <c r="CT332" s="5">
        <v>4.8609999999999998</v>
      </c>
      <c r="CU332" s="5">
        <v>11.192</v>
      </c>
    </row>
    <row r="333" spans="1:99" x14ac:dyDescent="0.25">
      <c r="A333" s="5" t="s">
        <v>2639</v>
      </c>
      <c r="B333" s="5" t="s">
        <v>1449</v>
      </c>
      <c r="C333" s="5" t="s">
        <v>1449</v>
      </c>
      <c r="D333" s="5" t="s">
        <v>1450</v>
      </c>
      <c r="E333" s="5">
        <v>2024</v>
      </c>
      <c r="F333" s="5">
        <v>0.12</v>
      </c>
      <c r="G333" s="5">
        <v>4.8520000000000003</v>
      </c>
      <c r="H333" s="5">
        <v>1.1879999999999999</v>
      </c>
      <c r="I333" s="5">
        <v>0.16900000000000001</v>
      </c>
      <c r="J333" s="5">
        <v>5.0209999999999999</v>
      </c>
      <c r="K333" s="5">
        <v>0</v>
      </c>
      <c r="L333" s="5">
        <v>1</v>
      </c>
      <c r="M333" s="5">
        <v>6.3550000000000004</v>
      </c>
      <c r="N333" s="5">
        <v>3.5640000000000001</v>
      </c>
      <c r="O333" s="5">
        <v>0</v>
      </c>
      <c r="P333" s="5">
        <v>6.3550000000000004</v>
      </c>
      <c r="Q333" s="5">
        <v>0</v>
      </c>
      <c r="R333" s="5">
        <v>1</v>
      </c>
      <c r="S333" s="5">
        <v>10.792</v>
      </c>
      <c r="T333" s="5">
        <v>7.1280000000000001</v>
      </c>
      <c r="U333" s="5">
        <v>0.17599999999999999</v>
      </c>
      <c r="V333" s="5">
        <v>12.087</v>
      </c>
      <c r="W333" s="5">
        <v>0.12</v>
      </c>
      <c r="X333" s="5">
        <v>1</v>
      </c>
      <c r="Y333" s="5">
        <v>6.1909999999999998</v>
      </c>
      <c r="Z333" s="5">
        <v>0.45100000000000001</v>
      </c>
      <c r="AA333" s="5">
        <v>0</v>
      </c>
      <c r="AB333" s="5">
        <v>6.1909999999999998</v>
      </c>
      <c r="AC333" s="5">
        <v>0</v>
      </c>
      <c r="AD333" s="5">
        <v>1</v>
      </c>
      <c r="AE333" s="5">
        <v>6.8529999999999998</v>
      </c>
      <c r="AF333" s="5">
        <v>0.92200000000000004</v>
      </c>
      <c r="AG333" s="5">
        <v>0</v>
      </c>
      <c r="AH333" s="5">
        <v>6.8529999999999998</v>
      </c>
      <c r="AI333" s="5">
        <v>0</v>
      </c>
      <c r="AJ333" s="5">
        <v>1</v>
      </c>
      <c r="AK333" s="5">
        <v>10.823</v>
      </c>
      <c r="AL333" s="5">
        <v>4.048</v>
      </c>
      <c r="AM333" s="5">
        <v>0.17699999999999999</v>
      </c>
      <c r="AN333" s="5">
        <v>12.122</v>
      </c>
      <c r="AO333" s="5">
        <v>0.12</v>
      </c>
      <c r="AP333" s="5">
        <v>1</v>
      </c>
      <c r="AQ333" s="5">
        <v>0.75600000000000001</v>
      </c>
      <c r="AR333" s="5">
        <v>0.13200000000000001</v>
      </c>
      <c r="AS333" s="5">
        <v>0.20100000000000001</v>
      </c>
      <c r="AT333" s="5">
        <v>1.0720000000000001</v>
      </c>
      <c r="AU333" s="5">
        <v>0.12</v>
      </c>
      <c r="AV333" s="5">
        <v>1</v>
      </c>
      <c r="AW333" s="5">
        <v>0.65500000000000003</v>
      </c>
      <c r="AX333" s="5">
        <v>0.13200000000000001</v>
      </c>
      <c r="AY333" s="5">
        <v>0.23200000000000001</v>
      </c>
      <c r="AZ333" s="5">
        <v>0.99399999999999999</v>
      </c>
      <c r="BA333" s="5">
        <v>0.12</v>
      </c>
      <c r="BB333" s="5">
        <v>1</v>
      </c>
      <c r="BC333" s="5">
        <v>0.53400000000000003</v>
      </c>
      <c r="BD333" s="5">
        <v>0.13200000000000001</v>
      </c>
      <c r="BE333" s="5">
        <v>-0.16400000000000001</v>
      </c>
      <c r="BF333" s="5">
        <v>0.41299999999999998</v>
      </c>
      <c r="BG333" s="5">
        <v>0</v>
      </c>
      <c r="BH333" s="5">
        <v>0</v>
      </c>
      <c r="BI333" s="5">
        <v>0.56799999999999995</v>
      </c>
      <c r="BJ333" s="5">
        <v>0.13200000000000001</v>
      </c>
      <c r="BK333" s="5">
        <v>0.55700000000000005</v>
      </c>
      <c r="BL333" s="5">
        <v>1.26</v>
      </c>
      <c r="BM333" s="5">
        <v>0.12</v>
      </c>
      <c r="BN333" s="5">
        <v>1</v>
      </c>
      <c r="BO333" s="5">
        <v>0</v>
      </c>
      <c r="BP333" s="5">
        <v>0</v>
      </c>
      <c r="BQ333" s="5">
        <v>0.156</v>
      </c>
      <c r="BR333" s="5">
        <v>0</v>
      </c>
      <c r="BS333" s="5">
        <v>1</v>
      </c>
      <c r="BT333" s="5">
        <v>0</v>
      </c>
      <c r="BU333" s="5">
        <v>0</v>
      </c>
      <c r="BV333" s="5">
        <v>0.20899999999999999</v>
      </c>
      <c r="BW333" s="5">
        <v>0.12</v>
      </c>
      <c r="BX333" s="5">
        <v>0.83299999999999996</v>
      </c>
      <c r="BY333" s="5">
        <v>13.646000000000001</v>
      </c>
      <c r="BZ333" s="5">
        <v>0</v>
      </c>
      <c r="CA333" s="5">
        <v>13.646000000000001</v>
      </c>
      <c r="CB333" s="5">
        <v>0</v>
      </c>
      <c r="CC333" s="5">
        <v>82.587999999999994</v>
      </c>
      <c r="CD333" s="5">
        <v>7.95</v>
      </c>
      <c r="CE333" s="5">
        <v>9.9719999999999995</v>
      </c>
      <c r="CF333" s="5">
        <v>101.999</v>
      </c>
      <c r="CG333" s="5">
        <v>0.12</v>
      </c>
      <c r="CH333" s="5">
        <v>1</v>
      </c>
      <c r="CI333" s="5">
        <v>0</v>
      </c>
      <c r="CJ333" s="5">
        <v>0</v>
      </c>
      <c r="CK333" s="5">
        <v>0</v>
      </c>
      <c r="CL333" s="5">
        <v>0</v>
      </c>
      <c r="CM333" s="5">
        <v>0</v>
      </c>
      <c r="CN333" s="5">
        <v>0</v>
      </c>
      <c r="CO333" s="5">
        <v>0</v>
      </c>
      <c r="CP333" s="5">
        <v>0.20499999999999999</v>
      </c>
      <c r="CQ333" s="5">
        <v>1.387</v>
      </c>
      <c r="CR333" s="5">
        <v>1</v>
      </c>
      <c r="CS333" s="5">
        <v>5.5289999999999999</v>
      </c>
      <c r="CT333" s="5">
        <v>4.2510000000000003</v>
      </c>
      <c r="CU333" s="5">
        <v>10.122999999999999</v>
      </c>
    </row>
    <row r="334" spans="1:99" x14ac:dyDescent="0.25">
      <c r="A334" s="5" t="s">
        <v>2640</v>
      </c>
      <c r="B334" s="5" t="s">
        <v>1428</v>
      </c>
      <c r="C334" s="5" t="s">
        <v>1428</v>
      </c>
      <c r="D334" s="5" t="s">
        <v>1429</v>
      </c>
      <c r="E334" s="5">
        <v>2021</v>
      </c>
      <c r="F334" s="5">
        <v>0.18</v>
      </c>
      <c r="G334" s="5">
        <v>5.8970000000000002</v>
      </c>
      <c r="H334" s="5">
        <v>1.143</v>
      </c>
      <c r="I334" s="5">
        <v>0</v>
      </c>
      <c r="J334" s="5">
        <v>5.8970000000000002</v>
      </c>
      <c r="K334" s="5">
        <v>0</v>
      </c>
      <c r="L334" s="5">
        <v>1</v>
      </c>
      <c r="M334" s="5">
        <v>7.9640000000000004</v>
      </c>
      <c r="N334" s="5">
        <v>3.43</v>
      </c>
      <c r="O334" s="5">
        <v>0</v>
      </c>
      <c r="P334" s="5">
        <v>7.9640000000000004</v>
      </c>
      <c r="Q334" s="5">
        <v>0</v>
      </c>
      <c r="R334" s="5">
        <v>1</v>
      </c>
      <c r="S334" s="5">
        <v>11.613</v>
      </c>
      <c r="T334" s="5">
        <v>6.86</v>
      </c>
      <c r="U334" s="5">
        <v>0</v>
      </c>
      <c r="V334" s="5">
        <v>13.704000000000001</v>
      </c>
      <c r="W334" s="5">
        <v>0.18</v>
      </c>
      <c r="X334" s="5">
        <v>1</v>
      </c>
      <c r="Y334" s="5">
        <v>13.209</v>
      </c>
      <c r="Z334" s="5">
        <v>1.7849999999999999</v>
      </c>
      <c r="AA334" s="5">
        <v>0</v>
      </c>
      <c r="AB334" s="5">
        <v>13.209</v>
      </c>
      <c r="AC334" s="5">
        <v>0</v>
      </c>
      <c r="AD334" s="5">
        <v>1</v>
      </c>
      <c r="AE334" s="5">
        <v>14.352</v>
      </c>
      <c r="AF334" s="5">
        <v>3.3559999999999999</v>
      </c>
      <c r="AG334" s="5">
        <v>0</v>
      </c>
      <c r="AH334" s="5">
        <v>14.352</v>
      </c>
      <c r="AI334" s="5">
        <v>0</v>
      </c>
      <c r="AJ334" s="5">
        <v>1</v>
      </c>
      <c r="AK334" s="5">
        <v>21.212</v>
      </c>
      <c r="AL334" s="5">
        <v>11.298</v>
      </c>
      <c r="AM334" s="5">
        <v>0</v>
      </c>
      <c r="AN334" s="5">
        <v>25.03</v>
      </c>
      <c r="AO334" s="5">
        <v>0.18</v>
      </c>
      <c r="AP334" s="5">
        <v>1</v>
      </c>
      <c r="AQ334" s="5">
        <v>0.61899999999999999</v>
      </c>
      <c r="AR334" s="5">
        <v>0.114</v>
      </c>
      <c r="AS334" s="5">
        <v>0.35799999999999998</v>
      </c>
      <c r="AT334" s="5">
        <v>1.153</v>
      </c>
      <c r="AU334" s="5">
        <v>0.18</v>
      </c>
      <c r="AV334" s="5">
        <v>1</v>
      </c>
      <c r="AW334" s="5">
        <v>0.59899999999999998</v>
      </c>
      <c r="AX334" s="5">
        <v>0.114</v>
      </c>
      <c r="AY334" s="5">
        <v>0.315</v>
      </c>
      <c r="AZ334" s="5">
        <v>1.079</v>
      </c>
      <c r="BA334" s="5">
        <v>0.18</v>
      </c>
      <c r="BB334" s="5">
        <v>1</v>
      </c>
      <c r="BC334" s="5">
        <v>0.439</v>
      </c>
      <c r="BD334" s="5">
        <v>0.114</v>
      </c>
      <c r="BE334" s="5">
        <v>0</v>
      </c>
      <c r="BF334" s="5">
        <v>0.51800000000000002</v>
      </c>
      <c r="BG334" s="5">
        <v>0.18</v>
      </c>
      <c r="BH334" s="5">
        <v>1</v>
      </c>
      <c r="BI334" s="5">
        <v>0.505</v>
      </c>
      <c r="BJ334" s="5">
        <v>0.114</v>
      </c>
      <c r="BK334" s="5">
        <v>0.41799999999999998</v>
      </c>
      <c r="BL334" s="5">
        <v>1.089</v>
      </c>
      <c r="BM334" s="5">
        <v>0.18</v>
      </c>
      <c r="BN334" s="5">
        <v>1</v>
      </c>
      <c r="BO334" s="5">
        <v>0</v>
      </c>
      <c r="BP334" s="5">
        <v>0</v>
      </c>
      <c r="BQ334" s="5">
        <v>0.185</v>
      </c>
      <c r="BR334" s="5">
        <v>0</v>
      </c>
      <c r="BS334" s="5">
        <v>1</v>
      </c>
      <c r="BT334" s="5">
        <v>0</v>
      </c>
      <c r="BU334" s="5">
        <v>0</v>
      </c>
      <c r="BV334" s="5">
        <v>3.9E-2</v>
      </c>
      <c r="BW334" s="5">
        <v>0.18</v>
      </c>
      <c r="BX334" s="5">
        <v>1</v>
      </c>
      <c r="BY334" s="5">
        <v>11.787000000000001</v>
      </c>
      <c r="BZ334" s="5">
        <v>0</v>
      </c>
      <c r="CA334" s="5">
        <v>11.787000000000001</v>
      </c>
      <c r="CB334" s="5">
        <v>0</v>
      </c>
      <c r="CC334" s="5">
        <v>78.125</v>
      </c>
      <c r="CD334" s="5">
        <v>7.95</v>
      </c>
      <c r="CE334" s="5">
        <v>0</v>
      </c>
      <c r="CF334" s="5">
        <v>92.188000000000002</v>
      </c>
      <c r="CG334" s="5">
        <v>0.18</v>
      </c>
      <c r="CH334" s="5">
        <v>1</v>
      </c>
      <c r="CI334" s="5">
        <v>0</v>
      </c>
      <c r="CJ334" s="5">
        <v>0</v>
      </c>
      <c r="CK334" s="5">
        <v>0</v>
      </c>
      <c r="CL334" s="5">
        <v>0</v>
      </c>
      <c r="CM334" s="5">
        <v>0</v>
      </c>
      <c r="CN334" s="5">
        <v>0</v>
      </c>
      <c r="CO334" s="5">
        <v>0</v>
      </c>
      <c r="CP334" s="5">
        <v>0</v>
      </c>
      <c r="CQ334" s="5">
        <v>1.198</v>
      </c>
      <c r="CR334" s="5">
        <v>0</v>
      </c>
      <c r="CS334" s="5">
        <v>4.7759999999999998</v>
      </c>
      <c r="CT334" s="5">
        <v>4.7530000000000001</v>
      </c>
      <c r="CU334" s="5">
        <v>15.162000000000001</v>
      </c>
    </row>
    <row r="335" spans="1:99" x14ac:dyDescent="0.25">
      <c r="A335" s="5" t="s">
        <v>2641</v>
      </c>
      <c r="B335" s="5" t="s">
        <v>1428</v>
      </c>
      <c r="C335" s="5" t="s">
        <v>1428</v>
      </c>
      <c r="D335" s="5" t="s">
        <v>1429</v>
      </c>
      <c r="E335" s="5">
        <v>2022</v>
      </c>
      <c r="F335" s="5">
        <v>0.18</v>
      </c>
      <c r="G335" s="5">
        <v>11.72</v>
      </c>
      <c r="H335" s="5">
        <v>1.2350000000000001</v>
      </c>
      <c r="I335" s="5">
        <v>0</v>
      </c>
      <c r="J335" s="5">
        <v>11.72</v>
      </c>
      <c r="K335" s="5">
        <v>0</v>
      </c>
      <c r="L335" s="5">
        <v>1</v>
      </c>
      <c r="M335" s="5">
        <v>9.7829999999999995</v>
      </c>
      <c r="N335" s="5">
        <v>3.7040000000000002</v>
      </c>
      <c r="O335" s="5">
        <v>0</v>
      </c>
      <c r="P335" s="5">
        <v>9.7829999999999995</v>
      </c>
      <c r="Q335" s="5">
        <v>0</v>
      </c>
      <c r="R335" s="5">
        <v>1</v>
      </c>
      <c r="S335" s="5">
        <v>17.893000000000001</v>
      </c>
      <c r="T335" s="5">
        <v>7.4080000000000004</v>
      </c>
      <c r="U335" s="5">
        <v>0.23799999999999999</v>
      </c>
      <c r="V335" s="5">
        <v>21.114000000000001</v>
      </c>
      <c r="W335" s="5">
        <v>0.18</v>
      </c>
      <c r="X335" s="5">
        <v>1</v>
      </c>
      <c r="Y335" s="5">
        <v>25.266999999999999</v>
      </c>
      <c r="Z335" s="5">
        <v>3.415</v>
      </c>
      <c r="AA335" s="5">
        <v>0</v>
      </c>
      <c r="AB335" s="5">
        <v>25.266999999999999</v>
      </c>
      <c r="AC335" s="5">
        <v>0</v>
      </c>
      <c r="AD335" s="5">
        <v>1</v>
      </c>
      <c r="AE335" s="5">
        <v>26.501000000000001</v>
      </c>
      <c r="AF335" s="5">
        <v>6.1970000000000001</v>
      </c>
      <c r="AG335" s="5">
        <v>0</v>
      </c>
      <c r="AH335" s="5">
        <v>26.501000000000001</v>
      </c>
      <c r="AI335" s="5">
        <v>0</v>
      </c>
      <c r="AJ335" s="5">
        <v>1</v>
      </c>
      <c r="AK335" s="5">
        <v>33.909999999999997</v>
      </c>
      <c r="AL335" s="5">
        <v>18.059999999999999</v>
      </c>
      <c r="AM335" s="5">
        <v>0.45200000000000001</v>
      </c>
      <c r="AN335" s="5">
        <v>40.012999999999998</v>
      </c>
      <c r="AO335" s="5">
        <v>0.18</v>
      </c>
      <c r="AP335" s="5">
        <v>1</v>
      </c>
      <c r="AQ335" s="5">
        <v>0.86099999999999999</v>
      </c>
      <c r="AR335" s="5">
        <v>0.123</v>
      </c>
      <c r="AS335" s="5">
        <v>0.374</v>
      </c>
      <c r="AT335" s="5">
        <v>1.4379999999999999</v>
      </c>
      <c r="AU335" s="5">
        <v>0.18</v>
      </c>
      <c r="AV335" s="5">
        <v>1</v>
      </c>
      <c r="AW335" s="5">
        <v>0.98599999999999999</v>
      </c>
      <c r="AX335" s="5">
        <v>0.123</v>
      </c>
      <c r="AY335" s="5">
        <v>0.248</v>
      </c>
      <c r="AZ335" s="5">
        <v>1.4379999999999999</v>
      </c>
      <c r="BA335" s="5">
        <v>0.18</v>
      </c>
      <c r="BB335" s="5">
        <v>1</v>
      </c>
      <c r="BC335" s="5">
        <v>0.59799999999999998</v>
      </c>
      <c r="BD335" s="5">
        <v>0.123</v>
      </c>
      <c r="BE335" s="5">
        <v>8.0000000000000002E-3</v>
      </c>
      <c r="BF335" s="5">
        <v>0.70499999999999996</v>
      </c>
      <c r="BG335" s="5">
        <v>0.18</v>
      </c>
      <c r="BH335" s="5">
        <v>1</v>
      </c>
      <c r="BI335" s="5">
        <v>0.61199999999999999</v>
      </c>
      <c r="BJ335" s="5">
        <v>0.123</v>
      </c>
      <c r="BK335" s="5">
        <v>0.41</v>
      </c>
      <c r="BL335" s="5">
        <v>1.1910000000000001</v>
      </c>
      <c r="BM335" s="5">
        <v>0.18</v>
      </c>
      <c r="BN335" s="5">
        <v>1</v>
      </c>
      <c r="BO335" s="5">
        <v>0</v>
      </c>
      <c r="BP335" s="5">
        <v>0</v>
      </c>
      <c r="BQ335" s="5">
        <v>0.20699999999999999</v>
      </c>
      <c r="BR335" s="5">
        <v>0</v>
      </c>
      <c r="BS335" s="5">
        <v>1</v>
      </c>
      <c r="BT335" s="5">
        <v>0</v>
      </c>
      <c r="BU335" s="5">
        <v>0</v>
      </c>
      <c r="BV335" s="5">
        <v>4.3999999999999997E-2</v>
      </c>
      <c r="BW335" s="5">
        <v>0.18</v>
      </c>
      <c r="BX335" s="5">
        <v>1</v>
      </c>
      <c r="BY335" s="5">
        <v>12.728999999999999</v>
      </c>
      <c r="BZ335" s="5">
        <v>0</v>
      </c>
      <c r="CA335" s="5">
        <v>12.728999999999999</v>
      </c>
      <c r="CB335" s="5">
        <v>0</v>
      </c>
      <c r="CC335" s="5">
        <v>97.9</v>
      </c>
      <c r="CD335" s="5">
        <v>7.95</v>
      </c>
      <c r="CE335" s="5">
        <v>1.304</v>
      </c>
      <c r="CF335" s="5">
        <v>115.52200000000001</v>
      </c>
      <c r="CG335" s="5">
        <v>0.18</v>
      </c>
      <c r="CH335" s="5">
        <v>1</v>
      </c>
      <c r="CI335" s="5">
        <v>0</v>
      </c>
      <c r="CJ335" s="5">
        <v>0</v>
      </c>
      <c r="CK335" s="5">
        <v>0</v>
      </c>
      <c r="CL335" s="5">
        <v>0</v>
      </c>
      <c r="CM335" s="5">
        <v>0</v>
      </c>
      <c r="CN335" s="5">
        <v>0</v>
      </c>
      <c r="CO335" s="5">
        <v>0</v>
      </c>
      <c r="CP335" s="5">
        <v>0</v>
      </c>
      <c r="CQ335" s="5">
        <v>1.294</v>
      </c>
      <c r="CR335" s="5">
        <v>0</v>
      </c>
      <c r="CS335" s="5">
        <v>5.1580000000000004</v>
      </c>
      <c r="CT335" s="5">
        <v>10.484999999999999</v>
      </c>
      <c r="CU335" s="5">
        <v>31.326000000000001</v>
      </c>
    </row>
    <row r="336" spans="1:99" x14ac:dyDescent="0.25">
      <c r="A336" s="5" t="s">
        <v>2642</v>
      </c>
      <c r="B336" s="5" t="s">
        <v>1428</v>
      </c>
      <c r="C336" s="5" t="s">
        <v>1428</v>
      </c>
      <c r="D336" s="5" t="s">
        <v>1429</v>
      </c>
      <c r="E336" s="5">
        <v>2023</v>
      </c>
      <c r="F336" s="5">
        <v>0.18</v>
      </c>
      <c r="G336" s="5">
        <v>6.1470000000000002</v>
      </c>
      <c r="H336" s="5">
        <v>1.286</v>
      </c>
      <c r="I336" s="5">
        <v>0</v>
      </c>
      <c r="J336" s="5">
        <v>6.1470000000000002</v>
      </c>
      <c r="K336" s="5">
        <v>0</v>
      </c>
      <c r="L336" s="5">
        <v>1</v>
      </c>
      <c r="M336" s="5">
        <v>7.8860000000000001</v>
      </c>
      <c r="N336" s="5">
        <v>3.8570000000000002</v>
      </c>
      <c r="O336" s="5">
        <v>0</v>
      </c>
      <c r="P336" s="5">
        <v>7.8860000000000001</v>
      </c>
      <c r="Q336" s="5">
        <v>0</v>
      </c>
      <c r="R336" s="5">
        <v>1</v>
      </c>
      <c r="S336" s="5">
        <v>12.574999999999999</v>
      </c>
      <c r="T336" s="5">
        <v>7.7140000000000004</v>
      </c>
      <c r="U336" s="5">
        <v>0.251</v>
      </c>
      <c r="V336" s="5">
        <v>14.839</v>
      </c>
      <c r="W336" s="5">
        <v>0.18</v>
      </c>
      <c r="X336" s="5">
        <v>1</v>
      </c>
      <c r="Y336" s="5">
        <v>10.86</v>
      </c>
      <c r="Z336" s="5">
        <v>1.468</v>
      </c>
      <c r="AA336" s="5">
        <v>0</v>
      </c>
      <c r="AB336" s="5">
        <v>10.86</v>
      </c>
      <c r="AC336" s="5">
        <v>0</v>
      </c>
      <c r="AD336" s="5">
        <v>1</v>
      </c>
      <c r="AE336" s="5">
        <v>12.146000000000001</v>
      </c>
      <c r="AF336" s="5">
        <v>2.84</v>
      </c>
      <c r="AG336" s="5">
        <v>0</v>
      </c>
      <c r="AH336" s="5">
        <v>12.146000000000001</v>
      </c>
      <c r="AI336" s="5">
        <v>0</v>
      </c>
      <c r="AJ336" s="5">
        <v>1</v>
      </c>
      <c r="AK336" s="5">
        <v>19.86</v>
      </c>
      <c r="AL336" s="5">
        <v>10.577</v>
      </c>
      <c r="AM336" s="5">
        <v>0.39600000000000002</v>
      </c>
      <c r="AN336" s="5">
        <v>23.434000000000001</v>
      </c>
      <c r="AO336" s="5">
        <v>0.18</v>
      </c>
      <c r="AP336" s="5">
        <v>1</v>
      </c>
      <c r="AQ336" s="5">
        <v>0.76</v>
      </c>
      <c r="AR336" s="5">
        <v>0.129</v>
      </c>
      <c r="AS336" s="5">
        <v>0.41599999999999998</v>
      </c>
      <c r="AT336" s="5">
        <v>1.361</v>
      </c>
      <c r="AU336" s="5">
        <v>0.18</v>
      </c>
      <c r="AV336" s="5">
        <v>1</v>
      </c>
      <c r="AW336" s="5">
        <v>0.81100000000000005</v>
      </c>
      <c r="AX336" s="5">
        <v>0.129</v>
      </c>
      <c r="AY336" s="5">
        <v>0.33300000000000002</v>
      </c>
      <c r="AZ336" s="5">
        <v>1.3240000000000001</v>
      </c>
      <c r="BA336" s="5">
        <v>0.18</v>
      </c>
      <c r="BB336" s="5">
        <v>1</v>
      </c>
      <c r="BC336" s="5">
        <v>0.53500000000000003</v>
      </c>
      <c r="BD336" s="5">
        <v>0.129</v>
      </c>
      <c r="BE336" s="5">
        <v>1.0999999999999999E-2</v>
      </c>
      <c r="BF336" s="5">
        <v>0.63100000000000001</v>
      </c>
      <c r="BG336" s="5">
        <v>0.18</v>
      </c>
      <c r="BH336" s="5">
        <v>1</v>
      </c>
      <c r="BI336" s="5">
        <v>0.57899999999999996</v>
      </c>
      <c r="BJ336" s="5">
        <v>0.129</v>
      </c>
      <c r="BK336" s="5">
        <v>0.48199999999999998</v>
      </c>
      <c r="BL336" s="5">
        <v>1.2270000000000001</v>
      </c>
      <c r="BM336" s="5">
        <v>0.18</v>
      </c>
      <c r="BN336" s="5">
        <v>1</v>
      </c>
      <c r="BO336" s="5">
        <v>0</v>
      </c>
      <c r="BP336" s="5">
        <v>0</v>
      </c>
      <c r="BQ336" s="5">
        <v>0.21199999999999999</v>
      </c>
      <c r="BR336" s="5">
        <v>0</v>
      </c>
      <c r="BS336" s="5">
        <v>1</v>
      </c>
      <c r="BT336" s="5">
        <v>0</v>
      </c>
      <c r="BU336" s="5">
        <v>0</v>
      </c>
      <c r="BV336" s="5">
        <v>4.4999999999999998E-2</v>
      </c>
      <c r="BW336" s="5">
        <v>0.18</v>
      </c>
      <c r="BX336" s="5">
        <v>1</v>
      </c>
      <c r="BY336" s="5">
        <v>13.254</v>
      </c>
      <c r="BZ336" s="5">
        <v>0</v>
      </c>
      <c r="CA336" s="5">
        <v>13.254</v>
      </c>
      <c r="CB336" s="5">
        <v>0</v>
      </c>
      <c r="CC336" s="5">
        <v>83.248000000000005</v>
      </c>
      <c r="CD336" s="5">
        <v>7.95</v>
      </c>
      <c r="CE336" s="5">
        <v>1.659</v>
      </c>
      <c r="CF336" s="5">
        <v>98.233000000000004</v>
      </c>
      <c r="CG336" s="5">
        <v>0.18</v>
      </c>
      <c r="CH336" s="5">
        <v>1</v>
      </c>
      <c r="CI336" s="5">
        <v>0</v>
      </c>
      <c r="CJ336" s="5">
        <v>0</v>
      </c>
      <c r="CK336" s="5">
        <v>0</v>
      </c>
      <c r="CL336" s="5">
        <v>0</v>
      </c>
      <c r="CM336" s="5">
        <v>0</v>
      </c>
      <c r="CN336" s="5">
        <v>0</v>
      </c>
      <c r="CO336" s="5">
        <v>0</v>
      </c>
      <c r="CP336" s="5">
        <v>0</v>
      </c>
      <c r="CQ336" s="5">
        <v>1.3480000000000001</v>
      </c>
      <c r="CR336" s="5">
        <v>0</v>
      </c>
      <c r="CS336" s="5">
        <v>5.37</v>
      </c>
      <c r="CT336" s="5">
        <v>4.8609999999999998</v>
      </c>
      <c r="CU336" s="5">
        <v>11.622</v>
      </c>
    </row>
    <row r="337" spans="1:99" x14ac:dyDescent="0.25">
      <c r="A337" s="5" t="s">
        <v>2643</v>
      </c>
      <c r="B337" s="5" t="s">
        <v>1428</v>
      </c>
      <c r="C337" s="5" t="s">
        <v>1428</v>
      </c>
      <c r="D337" s="5" t="s">
        <v>1429</v>
      </c>
      <c r="E337" s="5">
        <v>2024</v>
      </c>
      <c r="F337" s="5">
        <v>0.18</v>
      </c>
      <c r="G337" s="5">
        <v>5.5750000000000002</v>
      </c>
      <c r="H337" s="5">
        <v>1.3240000000000001</v>
      </c>
      <c r="I337" s="5">
        <v>0</v>
      </c>
      <c r="J337" s="5">
        <v>5.5750000000000002</v>
      </c>
      <c r="K337" s="5">
        <v>0</v>
      </c>
      <c r="L337" s="5">
        <v>1</v>
      </c>
      <c r="M337" s="5">
        <v>7.1239999999999997</v>
      </c>
      <c r="N337" s="5">
        <v>3.9710000000000001</v>
      </c>
      <c r="O337" s="5">
        <v>0</v>
      </c>
      <c r="P337" s="5">
        <v>7.1239999999999997</v>
      </c>
      <c r="Q337" s="5">
        <v>0</v>
      </c>
      <c r="R337" s="5">
        <v>1</v>
      </c>
      <c r="S337" s="5">
        <v>12.193</v>
      </c>
      <c r="T337" s="5">
        <v>7.9420000000000002</v>
      </c>
      <c r="U337" s="5">
        <v>0.29899999999999999</v>
      </c>
      <c r="V337" s="5">
        <v>14.388</v>
      </c>
      <c r="W337" s="5">
        <v>0.18</v>
      </c>
      <c r="X337" s="5">
        <v>1</v>
      </c>
      <c r="Y337" s="5">
        <v>9.8580000000000005</v>
      </c>
      <c r="Z337" s="5">
        <v>1.3320000000000001</v>
      </c>
      <c r="AA337" s="5">
        <v>0</v>
      </c>
      <c r="AB337" s="5">
        <v>9.8580000000000005</v>
      </c>
      <c r="AC337" s="5">
        <v>0</v>
      </c>
      <c r="AD337" s="5">
        <v>1</v>
      </c>
      <c r="AE337" s="5">
        <v>11.182</v>
      </c>
      <c r="AF337" s="5">
        <v>2.6150000000000002</v>
      </c>
      <c r="AG337" s="5">
        <v>0</v>
      </c>
      <c r="AH337" s="5">
        <v>11.182</v>
      </c>
      <c r="AI337" s="5">
        <v>0</v>
      </c>
      <c r="AJ337" s="5">
        <v>1</v>
      </c>
      <c r="AK337" s="5">
        <v>19.123000000000001</v>
      </c>
      <c r="AL337" s="5">
        <v>10.185</v>
      </c>
      <c r="AM337" s="5">
        <v>0.46899999999999997</v>
      </c>
      <c r="AN337" s="5">
        <v>22.565999999999999</v>
      </c>
      <c r="AO337" s="5">
        <v>0.18</v>
      </c>
      <c r="AP337" s="5">
        <v>1</v>
      </c>
      <c r="AQ337" s="5">
        <v>0.72399999999999998</v>
      </c>
      <c r="AR337" s="5">
        <v>0.13200000000000001</v>
      </c>
      <c r="AS337" s="5">
        <v>0.441</v>
      </c>
      <c r="AT337" s="5">
        <v>1.3420000000000001</v>
      </c>
      <c r="AU337" s="5">
        <v>0.18</v>
      </c>
      <c r="AV337" s="5">
        <v>1</v>
      </c>
      <c r="AW337" s="5">
        <v>0.75</v>
      </c>
      <c r="AX337" s="5">
        <v>0.13200000000000001</v>
      </c>
      <c r="AY337" s="5">
        <v>0.374</v>
      </c>
      <c r="AZ337" s="5">
        <v>1.294</v>
      </c>
      <c r="BA337" s="5">
        <v>0.18</v>
      </c>
      <c r="BB337" s="5">
        <v>1</v>
      </c>
      <c r="BC337" s="5">
        <v>0.51300000000000001</v>
      </c>
      <c r="BD337" s="5">
        <v>0.13200000000000001</v>
      </c>
      <c r="BE337" s="5">
        <v>1.2999999999999999E-2</v>
      </c>
      <c r="BF337" s="5">
        <v>0.60499999999999998</v>
      </c>
      <c r="BG337" s="5">
        <v>0.18</v>
      </c>
      <c r="BH337" s="5">
        <v>1</v>
      </c>
      <c r="BI337" s="5">
        <v>0.59099999999999997</v>
      </c>
      <c r="BJ337" s="5">
        <v>0.13200000000000001</v>
      </c>
      <c r="BK337" s="5">
        <v>0.505</v>
      </c>
      <c r="BL337" s="5">
        <v>1.2629999999999999</v>
      </c>
      <c r="BM337" s="5">
        <v>0.18</v>
      </c>
      <c r="BN337" s="5">
        <v>1</v>
      </c>
      <c r="BO337" s="5">
        <v>0</v>
      </c>
      <c r="BP337" s="5">
        <v>0</v>
      </c>
      <c r="BQ337" s="5">
        <v>0.218</v>
      </c>
      <c r="BR337" s="5">
        <v>0</v>
      </c>
      <c r="BS337" s="5">
        <v>1</v>
      </c>
      <c r="BT337" s="5">
        <v>0</v>
      </c>
      <c r="BU337" s="5">
        <v>0</v>
      </c>
      <c r="BV337" s="5">
        <v>4.5999999999999999E-2</v>
      </c>
      <c r="BW337" s="5">
        <v>0.18</v>
      </c>
      <c r="BX337" s="5">
        <v>1</v>
      </c>
      <c r="BY337" s="5">
        <v>13.646000000000001</v>
      </c>
      <c r="BZ337" s="5">
        <v>0</v>
      </c>
      <c r="CA337" s="5">
        <v>13.646000000000001</v>
      </c>
      <c r="CB337" s="5">
        <v>0</v>
      </c>
      <c r="CC337" s="5">
        <v>82.587999999999994</v>
      </c>
      <c r="CD337" s="5">
        <v>7.95</v>
      </c>
      <c r="CE337" s="5">
        <v>2.0249999999999999</v>
      </c>
      <c r="CF337" s="5">
        <v>97.453999999999994</v>
      </c>
      <c r="CG337" s="5">
        <v>0.18</v>
      </c>
      <c r="CH337" s="5">
        <v>1</v>
      </c>
      <c r="CI337" s="5">
        <v>0</v>
      </c>
      <c r="CJ337" s="5">
        <v>0</v>
      </c>
      <c r="CK337" s="5">
        <v>0</v>
      </c>
      <c r="CL337" s="5">
        <v>0</v>
      </c>
      <c r="CM337" s="5">
        <v>0</v>
      </c>
      <c r="CN337" s="5">
        <v>0</v>
      </c>
      <c r="CO337" s="5">
        <v>0</v>
      </c>
      <c r="CP337" s="5">
        <v>0</v>
      </c>
      <c r="CQ337" s="5">
        <v>1.387</v>
      </c>
      <c r="CR337" s="5">
        <v>0</v>
      </c>
      <c r="CS337" s="5">
        <v>5.5289999999999999</v>
      </c>
      <c r="CT337" s="5">
        <v>4.2510000000000003</v>
      </c>
      <c r="CU337" s="5">
        <v>10.167999999999999</v>
      </c>
    </row>
    <row r="338" spans="1:99" x14ac:dyDescent="0.25">
      <c r="A338" s="5" t="s">
        <v>2644</v>
      </c>
      <c r="B338" s="5" t="s">
        <v>1434</v>
      </c>
      <c r="C338" s="5" t="s">
        <v>1434</v>
      </c>
      <c r="D338" s="5" t="s">
        <v>1435</v>
      </c>
      <c r="E338" s="5">
        <v>2021</v>
      </c>
      <c r="F338" s="5">
        <v>0.17</v>
      </c>
      <c r="G338" s="5">
        <v>5.8970000000000002</v>
      </c>
      <c r="H338" s="5">
        <v>1.143</v>
      </c>
      <c r="I338" s="5">
        <v>0</v>
      </c>
      <c r="J338" s="5">
        <v>5.8970000000000002</v>
      </c>
      <c r="K338" s="5">
        <v>0</v>
      </c>
      <c r="L338" s="5">
        <v>1</v>
      </c>
      <c r="M338" s="5">
        <v>7.9640000000000004</v>
      </c>
      <c r="N338" s="5">
        <v>3.43</v>
      </c>
      <c r="O338" s="5">
        <v>0</v>
      </c>
      <c r="P338" s="5">
        <v>7.9640000000000004</v>
      </c>
      <c r="Q338" s="5">
        <v>0</v>
      </c>
      <c r="R338" s="5">
        <v>1</v>
      </c>
      <c r="S338" s="5">
        <v>11.613</v>
      </c>
      <c r="T338" s="5">
        <v>6.86</v>
      </c>
      <c r="U338" s="5">
        <v>0</v>
      </c>
      <c r="V338" s="5">
        <v>13.587999999999999</v>
      </c>
      <c r="W338" s="5">
        <v>0.17</v>
      </c>
      <c r="X338" s="5">
        <v>1</v>
      </c>
      <c r="Y338" s="5">
        <v>16.305</v>
      </c>
      <c r="Z338" s="5">
        <v>2.2040000000000002</v>
      </c>
      <c r="AA338" s="5">
        <v>0</v>
      </c>
      <c r="AB338" s="5">
        <v>16.305</v>
      </c>
      <c r="AC338" s="5">
        <v>0</v>
      </c>
      <c r="AD338" s="5">
        <v>1</v>
      </c>
      <c r="AE338" s="5">
        <v>17.449000000000002</v>
      </c>
      <c r="AF338" s="5">
        <v>4.08</v>
      </c>
      <c r="AG338" s="5">
        <v>0</v>
      </c>
      <c r="AH338" s="5">
        <v>17.449000000000002</v>
      </c>
      <c r="AI338" s="5">
        <v>0</v>
      </c>
      <c r="AJ338" s="5">
        <v>1</v>
      </c>
      <c r="AK338" s="5">
        <v>24.309000000000001</v>
      </c>
      <c r="AL338" s="5">
        <v>12.946999999999999</v>
      </c>
      <c r="AM338" s="5">
        <v>0</v>
      </c>
      <c r="AN338" s="5">
        <v>28.440999999999999</v>
      </c>
      <c r="AO338" s="5">
        <v>0.17</v>
      </c>
      <c r="AP338" s="5">
        <v>1</v>
      </c>
      <c r="AQ338" s="5">
        <v>0.61899999999999999</v>
      </c>
      <c r="AR338" s="5">
        <v>0.114</v>
      </c>
      <c r="AS338" s="5">
        <v>0.378</v>
      </c>
      <c r="AT338" s="5">
        <v>1.1870000000000001</v>
      </c>
      <c r="AU338" s="5">
        <v>0.19</v>
      </c>
      <c r="AV338" s="5">
        <v>1</v>
      </c>
      <c r="AW338" s="5">
        <v>0.59899999999999998</v>
      </c>
      <c r="AX338" s="5">
        <v>0.114</v>
      </c>
      <c r="AY338" s="5">
        <v>0.41099999999999998</v>
      </c>
      <c r="AZ338" s="5">
        <v>1.2030000000000001</v>
      </c>
      <c r="BA338" s="5">
        <v>0.19</v>
      </c>
      <c r="BB338" s="5">
        <v>1</v>
      </c>
      <c r="BC338" s="5">
        <v>0.439</v>
      </c>
      <c r="BD338" s="5">
        <v>0.114</v>
      </c>
      <c r="BE338" s="5">
        <v>0</v>
      </c>
      <c r="BF338" s="5">
        <v>0.51400000000000001</v>
      </c>
      <c r="BG338" s="5">
        <v>0.17</v>
      </c>
      <c r="BH338" s="5">
        <v>1</v>
      </c>
      <c r="BI338" s="5">
        <v>0.505</v>
      </c>
      <c r="BJ338" s="5">
        <v>0.114</v>
      </c>
      <c r="BK338" s="5">
        <v>9.9000000000000005E-2</v>
      </c>
      <c r="BL338" s="5">
        <v>0.70599999999999996</v>
      </c>
      <c r="BM338" s="5">
        <v>0.17</v>
      </c>
      <c r="BN338" s="5">
        <v>1</v>
      </c>
      <c r="BO338" s="5">
        <v>0</v>
      </c>
      <c r="BP338" s="5">
        <v>0</v>
      </c>
      <c r="BQ338" s="5">
        <v>0.36099999999999999</v>
      </c>
      <c r="BR338" s="5">
        <v>0</v>
      </c>
      <c r="BS338" s="5">
        <v>1</v>
      </c>
      <c r="BT338" s="5">
        <v>0</v>
      </c>
      <c r="BU338" s="5">
        <v>0</v>
      </c>
      <c r="BV338" s="5">
        <v>0.36099999999999999</v>
      </c>
      <c r="BW338" s="5">
        <v>0.17</v>
      </c>
      <c r="BX338" s="5">
        <v>1</v>
      </c>
      <c r="BY338" s="5">
        <v>11.787000000000001</v>
      </c>
      <c r="BZ338" s="5">
        <v>0</v>
      </c>
      <c r="CA338" s="5">
        <v>11.787000000000001</v>
      </c>
      <c r="CB338" s="5">
        <v>0</v>
      </c>
      <c r="CC338" s="5">
        <v>78.125</v>
      </c>
      <c r="CD338" s="5">
        <v>7.95</v>
      </c>
      <c r="CE338" s="5">
        <v>0</v>
      </c>
      <c r="CF338" s="5">
        <v>91.406000000000006</v>
      </c>
      <c r="CG338" s="5">
        <v>0.17</v>
      </c>
      <c r="CH338" s="5">
        <v>1</v>
      </c>
      <c r="CI338" s="5">
        <v>0</v>
      </c>
      <c r="CJ338" s="5">
        <v>0</v>
      </c>
      <c r="CK338" s="5">
        <v>0</v>
      </c>
      <c r="CL338" s="5">
        <v>0</v>
      </c>
      <c r="CM338" s="5">
        <v>0</v>
      </c>
      <c r="CN338" s="5">
        <v>0</v>
      </c>
      <c r="CO338" s="5">
        <v>0</v>
      </c>
      <c r="CP338" s="5">
        <v>0</v>
      </c>
      <c r="CQ338" s="5">
        <v>1.198</v>
      </c>
      <c r="CR338" s="5">
        <v>0</v>
      </c>
      <c r="CS338" s="5">
        <v>4.7759999999999998</v>
      </c>
      <c r="CT338" s="5">
        <v>4.7530000000000001</v>
      </c>
      <c r="CU338" s="5">
        <v>15.162000000000001</v>
      </c>
    </row>
    <row r="339" spans="1:99" x14ac:dyDescent="0.25">
      <c r="A339" s="5" t="s">
        <v>2645</v>
      </c>
      <c r="B339" s="5" t="s">
        <v>1434</v>
      </c>
      <c r="C339" s="5" t="s">
        <v>1434</v>
      </c>
      <c r="D339" s="5" t="s">
        <v>1435</v>
      </c>
      <c r="E339" s="5">
        <v>2022</v>
      </c>
      <c r="F339" s="5">
        <v>0.17</v>
      </c>
      <c r="G339" s="5">
        <v>11.72</v>
      </c>
      <c r="H339" s="5">
        <v>1.2350000000000001</v>
      </c>
      <c r="I339" s="5">
        <v>0</v>
      </c>
      <c r="J339" s="5">
        <v>11.72</v>
      </c>
      <c r="K339" s="5">
        <v>0</v>
      </c>
      <c r="L339" s="5">
        <v>1</v>
      </c>
      <c r="M339" s="5">
        <v>9.7829999999999995</v>
      </c>
      <c r="N339" s="5">
        <v>3.7040000000000002</v>
      </c>
      <c r="O339" s="5">
        <v>0</v>
      </c>
      <c r="P339" s="5">
        <v>9.7829999999999995</v>
      </c>
      <c r="Q339" s="5">
        <v>0</v>
      </c>
      <c r="R339" s="5">
        <v>1</v>
      </c>
      <c r="S339" s="5">
        <v>17.893000000000001</v>
      </c>
      <c r="T339" s="5">
        <v>7.4080000000000004</v>
      </c>
      <c r="U339" s="5">
        <v>0.22500000000000001</v>
      </c>
      <c r="V339" s="5">
        <v>20.934999999999999</v>
      </c>
      <c r="W339" s="5">
        <v>0.17</v>
      </c>
      <c r="X339" s="5">
        <v>1</v>
      </c>
      <c r="Y339" s="5">
        <v>32.56</v>
      </c>
      <c r="Z339" s="5">
        <v>4.4009999999999998</v>
      </c>
      <c r="AA339" s="5">
        <v>0</v>
      </c>
      <c r="AB339" s="5">
        <v>32.56</v>
      </c>
      <c r="AC339" s="5">
        <v>0</v>
      </c>
      <c r="AD339" s="5">
        <v>1</v>
      </c>
      <c r="AE339" s="5">
        <v>33.795000000000002</v>
      </c>
      <c r="AF339" s="5">
        <v>7.9020000000000001</v>
      </c>
      <c r="AG339" s="5">
        <v>0</v>
      </c>
      <c r="AH339" s="5">
        <v>33.795000000000002</v>
      </c>
      <c r="AI339" s="5">
        <v>0</v>
      </c>
      <c r="AJ339" s="5">
        <v>1</v>
      </c>
      <c r="AK339" s="5">
        <v>41.203000000000003</v>
      </c>
      <c r="AL339" s="5">
        <v>21.945</v>
      </c>
      <c r="AM339" s="5">
        <v>0.51800000000000002</v>
      </c>
      <c r="AN339" s="5">
        <v>48.207999999999998</v>
      </c>
      <c r="AO339" s="5">
        <v>0.17</v>
      </c>
      <c r="AP339" s="5">
        <v>1</v>
      </c>
      <c r="AQ339" s="5">
        <v>0.86099999999999999</v>
      </c>
      <c r="AR339" s="5">
        <v>0.123</v>
      </c>
      <c r="AS339" s="5">
        <v>0.23899999999999999</v>
      </c>
      <c r="AT339" s="5">
        <v>1.2909999999999999</v>
      </c>
      <c r="AU339" s="5">
        <v>0.19</v>
      </c>
      <c r="AV339" s="5">
        <v>1</v>
      </c>
      <c r="AW339" s="5">
        <v>0.98599999999999999</v>
      </c>
      <c r="AX339" s="5">
        <v>0.123</v>
      </c>
      <c r="AY339" s="5">
        <v>0.14599999999999999</v>
      </c>
      <c r="AZ339" s="5">
        <v>1.329</v>
      </c>
      <c r="BA339" s="5">
        <v>0.19</v>
      </c>
      <c r="BB339" s="5">
        <v>1</v>
      </c>
      <c r="BC339" s="5">
        <v>0.59799999999999998</v>
      </c>
      <c r="BD339" s="5">
        <v>0.123</v>
      </c>
      <c r="BE339" s="5">
        <v>8.0000000000000002E-3</v>
      </c>
      <c r="BF339" s="5">
        <v>0.69899999999999995</v>
      </c>
      <c r="BG339" s="5">
        <v>0.17</v>
      </c>
      <c r="BH339" s="5">
        <v>1</v>
      </c>
      <c r="BI339" s="5">
        <v>0.61199999999999999</v>
      </c>
      <c r="BJ339" s="5">
        <v>0.123</v>
      </c>
      <c r="BK339" s="5">
        <v>0.106</v>
      </c>
      <c r="BL339" s="5">
        <v>0.83</v>
      </c>
      <c r="BM339" s="5">
        <v>0.17</v>
      </c>
      <c r="BN339" s="5">
        <v>1</v>
      </c>
      <c r="BO339" s="5">
        <v>0</v>
      </c>
      <c r="BP339" s="5">
        <v>0</v>
      </c>
      <c r="BQ339" s="5">
        <v>0.38900000000000001</v>
      </c>
      <c r="BR339" s="5">
        <v>0</v>
      </c>
      <c r="BS339" s="5">
        <v>1</v>
      </c>
      <c r="BT339" s="5">
        <v>0</v>
      </c>
      <c r="BU339" s="5">
        <v>0</v>
      </c>
      <c r="BV339" s="5">
        <v>0.38900000000000001</v>
      </c>
      <c r="BW339" s="5">
        <v>0.17</v>
      </c>
      <c r="BX339" s="5">
        <v>1</v>
      </c>
      <c r="BY339" s="5">
        <v>12.728999999999999</v>
      </c>
      <c r="BZ339" s="5">
        <v>0</v>
      </c>
      <c r="CA339" s="5">
        <v>12.728999999999999</v>
      </c>
      <c r="CB339" s="5">
        <v>0</v>
      </c>
      <c r="CC339" s="5">
        <v>97.9</v>
      </c>
      <c r="CD339" s="5">
        <v>7.95</v>
      </c>
      <c r="CE339" s="5">
        <v>1.232</v>
      </c>
      <c r="CF339" s="5">
        <v>114.54300000000001</v>
      </c>
      <c r="CG339" s="5">
        <v>0.17</v>
      </c>
      <c r="CH339" s="5">
        <v>1</v>
      </c>
      <c r="CI339" s="5">
        <v>0</v>
      </c>
      <c r="CJ339" s="5">
        <v>0</v>
      </c>
      <c r="CK339" s="5">
        <v>0</v>
      </c>
      <c r="CL339" s="5">
        <v>0</v>
      </c>
      <c r="CM339" s="5">
        <v>0</v>
      </c>
      <c r="CN339" s="5">
        <v>0</v>
      </c>
      <c r="CO339" s="5">
        <v>0</v>
      </c>
      <c r="CP339" s="5">
        <v>0</v>
      </c>
      <c r="CQ339" s="5">
        <v>1.294</v>
      </c>
      <c r="CR339" s="5">
        <v>0</v>
      </c>
      <c r="CS339" s="5">
        <v>5.1580000000000004</v>
      </c>
      <c r="CT339" s="5">
        <v>10.484999999999999</v>
      </c>
      <c r="CU339" s="5">
        <v>31.326000000000001</v>
      </c>
    </row>
    <row r="340" spans="1:99" x14ac:dyDescent="0.25">
      <c r="A340" s="5" t="s">
        <v>2646</v>
      </c>
      <c r="B340" s="5" t="s">
        <v>1434</v>
      </c>
      <c r="C340" s="5" t="s">
        <v>1434</v>
      </c>
      <c r="D340" s="5" t="s">
        <v>1435</v>
      </c>
      <c r="E340" s="5">
        <v>2023</v>
      </c>
      <c r="F340" s="5">
        <v>0.17</v>
      </c>
      <c r="G340" s="5">
        <v>6.1470000000000002</v>
      </c>
      <c r="H340" s="5">
        <v>1.286</v>
      </c>
      <c r="I340" s="5">
        <v>0</v>
      </c>
      <c r="J340" s="5">
        <v>6.1470000000000002</v>
      </c>
      <c r="K340" s="5">
        <v>0</v>
      </c>
      <c r="L340" s="5">
        <v>1</v>
      </c>
      <c r="M340" s="5">
        <v>7.8860000000000001</v>
      </c>
      <c r="N340" s="5">
        <v>3.8570000000000002</v>
      </c>
      <c r="O340" s="5">
        <v>0</v>
      </c>
      <c r="P340" s="5">
        <v>7.8860000000000001</v>
      </c>
      <c r="Q340" s="5">
        <v>0</v>
      </c>
      <c r="R340" s="5">
        <v>1</v>
      </c>
      <c r="S340" s="5">
        <v>12.574999999999999</v>
      </c>
      <c r="T340" s="5">
        <v>7.7140000000000004</v>
      </c>
      <c r="U340" s="5">
        <v>0.23699999999999999</v>
      </c>
      <c r="V340" s="5">
        <v>14.712999999999999</v>
      </c>
      <c r="W340" s="5">
        <v>0.17</v>
      </c>
      <c r="X340" s="5">
        <v>1</v>
      </c>
      <c r="Y340" s="5">
        <v>12.907999999999999</v>
      </c>
      <c r="Z340" s="5">
        <v>1.7450000000000001</v>
      </c>
      <c r="AA340" s="5">
        <v>0</v>
      </c>
      <c r="AB340" s="5">
        <v>12.907999999999999</v>
      </c>
      <c r="AC340" s="5">
        <v>0</v>
      </c>
      <c r="AD340" s="5">
        <v>1</v>
      </c>
      <c r="AE340" s="5">
        <v>14.194000000000001</v>
      </c>
      <c r="AF340" s="5">
        <v>3.319</v>
      </c>
      <c r="AG340" s="5">
        <v>0</v>
      </c>
      <c r="AH340" s="5">
        <v>14.194000000000001</v>
      </c>
      <c r="AI340" s="5">
        <v>0</v>
      </c>
      <c r="AJ340" s="5">
        <v>1</v>
      </c>
      <c r="AK340" s="5">
        <v>21.908000000000001</v>
      </c>
      <c r="AL340" s="5">
        <v>11.667999999999999</v>
      </c>
      <c r="AM340" s="5">
        <v>0.41199999999999998</v>
      </c>
      <c r="AN340" s="5">
        <v>25.632000000000001</v>
      </c>
      <c r="AO340" s="5">
        <v>0.17</v>
      </c>
      <c r="AP340" s="5">
        <v>1</v>
      </c>
      <c r="AQ340" s="5">
        <v>0.76</v>
      </c>
      <c r="AR340" s="5">
        <v>0.129</v>
      </c>
      <c r="AS340" s="5">
        <v>0.38700000000000001</v>
      </c>
      <c r="AT340" s="5">
        <v>1.337</v>
      </c>
      <c r="AU340" s="5">
        <v>0.19</v>
      </c>
      <c r="AV340" s="5">
        <v>1</v>
      </c>
      <c r="AW340" s="5">
        <v>0.81100000000000005</v>
      </c>
      <c r="AX340" s="5">
        <v>0.129</v>
      </c>
      <c r="AY340" s="5">
        <v>0.36</v>
      </c>
      <c r="AZ340" s="5">
        <v>1.365</v>
      </c>
      <c r="BA340" s="5">
        <v>0.19</v>
      </c>
      <c r="BB340" s="5">
        <v>1</v>
      </c>
      <c r="BC340" s="5">
        <v>0.53500000000000003</v>
      </c>
      <c r="BD340" s="5">
        <v>0.129</v>
      </c>
      <c r="BE340" s="5">
        <v>0.01</v>
      </c>
      <c r="BF340" s="5">
        <v>0.626</v>
      </c>
      <c r="BG340" s="5">
        <v>0.17</v>
      </c>
      <c r="BH340" s="5">
        <v>1</v>
      </c>
      <c r="BI340" s="5">
        <v>0.57899999999999996</v>
      </c>
      <c r="BJ340" s="5">
        <v>0.129</v>
      </c>
      <c r="BK340" s="5">
        <v>0.122</v>
      </c>
      <c r="BL340" s="5">
        <v>0.80600000000000005</v>
      </c>
      <c r="BM340" s="5">
        <v>0.17</v>
      </c>
      <c r="BN340" s="5">
        <v>1</v>
      </c>
      <c r="BO340" s="5">
        <v>0</v>
      </c>
      <c r="BP340" s="5">
        <v>0</v>
      </c>
      <c r="BQ340" s="5">
        <v>0.40600000000000003</v>
      </c>
      <c r="BR340" s="5">
        <v>0</v>
      </c>
      <c r="BS340" s="5">
        <v>1</v>
      </c>
      <c r="BT340" s="5">
        <v>0</v>
      </c>
      <c r="BU340" s="5">
        <v>0</v>
      </c>
      <c r="BV340" s="5">
        <v>0.40600000000000003</v>
      </c>
      <c r="BW340" s="5">
        <v>0.17</v>
      </c>
      <c r="BX340" s="5">
        <v>1</v>
      </c>
      <c r="BY340" s="5">
        <v>13.254</v>
      </c>
      <c r="BZ340" s="5">
        <v>0</v>
      </c>
      <c r="CA340" s="5">
        <v>13.254</v>
      </c>
      <c r="CB340" s="5">
        <v>0</v>
      </c>
      <c r="CC340" s="5">
        <v>83.248000000000005</v>
      </c>
      <c r="CD340" s="5">
        <v>7.95</v>
      </c>
      <c r="CE340" s="5">
        <v>1.5669999999999999</v>
      </c>
      <c r="CF340" s="5">
        <v>97.4</v>
      </c>
      <c r="CG340" s="5">
        <v>0.17</v>
      </c>
      <c r="CH340" s="5">
        <v>1</v>
      </c>
      <c r="CI340" s="5">
        <v>0</v>
      </c>
      <c r="CJ340" s="5">
        <v>0</v>
      </c>
      <c r="CK340" s="5">
        <v>0</v>
      </c>
      <c r="CL340" s="5">
        <v>0</v>
      </c>
      <c r="CM340" s="5">
        <v>0</v>
      </c>
      <c r="CN340" s="5">
        <v>0</v>
      </c>
      <c r="CO340" s="5">
        <v>0</v>
      </c>
      <c r="CP340" s="5">
        <v>0</v>
      </c>
      <c r="CQ340" s="5">
        <v>1.3480000000000001</v>
      </c>
      <c r="CR340" s="5">
        <v>0</v>
      </c>
      <c r="CS340" s="5">
        <v>5.37</v>
      </c>
      <c r="CT340" s="5">
        <v>4.8609999999999998</v>
      </c>
      <c r="CU340" s="5">
        <v>11.622</v>
      </c>
    </row>
    <row r="341" spans="1:99" x14ac:dyDescent="0.25">
      <c r="A341" s="5" t="s">
        <v>2647</v>
      </c>
      <c r="B341" s="5" t="s">
        <v>1434</v>
      </c>
      <c r="C341" s="5" t="s">
        <v>1434</v>
      </c>
      <c r="D341" s="5" t="s">
        <v>1435</v>
      </c>
      <c r="E341" s="5">
        <v>2024</v>
      </c>
      <c r="F341" s="5">
        <v>0.17</v>
      </c>
      <c r="G341" s="5">
        <v>5.5750000000000002</v>
      </c>
      <c r="H341" s="5">
        <v>1.3240000000000001</v>
      </c>
      <c r="I341" s="5">
        <v>0</v>
      </c>
      <c r="J341" s="5">
        <v>5.5750000000000002</v>
      </c>
      <c r="K341" s="5">
        <v>0</v>
      </c>
      <c r="L341" s="5">
        <v>1</v>
      </c>
      <c r="M341" s="5">
        <v>7.1239999999999997</v>
      </c>
      <c r="N341" s="5">
        <v>3.9710000000000001</v>
      </c>
      <c r="O341" s="5">
        <v>0</v>
      </c>
      <c r="P341" s="5">
        <v>7.1239999999999997</v>
      </c>
      <c r="Q341" s="5">
        <v>0</v>
      </c>
      <c r="R341" s="5">
        <v>1</v>
      </c>
      <c r="S341" s="5">
        <v>12.193</v>
      </c>
      <c r="T341" s="5">
        <v>7.9420000000000002</v>
      </c>
      <c r="U341" s="5">
        <v>0.28199999999999997</v>
      </c>
      <c r="V341" s="5">
        <v>14.266</v>
      </c>
      <c r="W341" s="5">
        <v>0.17</v>
      </c>
      <c r="X341" s="5">
        <v>1</v>
      </c>
      <c r="Y341" s="5">
        <v>11.492000000000001</v>
      </c>
      <c r="Z341" s="5">
        <v>1.5529999999999999</v>
      </c>
      <c r="AA341" s="5">
        <v>0</v>
      </c>
      <c r="AB341" s="5">
        <v>11.492000000000001</v>
      </c>
      <c r="AC341" s="5">
        <v>0</v>
      </c>
      <c r="AD341" s="5">
        <v>1</v>
      </c>
      <c r="AE341" s="5">
        <v>12.815</v>
      </c>
      <c r="AF341" s="5">
        <v>2.9969999999999999</v>
      </c>
      <c r="AG341" s="5">
        <v>0</v>
      </c>
      <c r="AH341" s="5">
        <v>12.815</v>
      </c>
      <c r="AI341" s="5">
        <v>0</v>
      </c>
      <c r="AJ341" s="5">
        <v>1</v>
      </c>
      <c r="AK341" s="5">
        <v>20.757000000000001</v>
      </c>
      <c r="AL341" s="5">
        <v>11.055</v>
      </c>
      <c r="AM341" s="5">
        <v>0.48099999999999998</v>
      </c>
      <c r="AN341" s="5">
        <v>24.286000000000001</v>
      </c>
      <c r="AO341" s="5">
        <v>0.17</v>
      </c>
      <c r="AP341" s="5">
        <v>1</v>
      </c>
      <c r="AQ341" s="5">
        <v>0.72399999999999998</v>
      </c>
      <c r="AR341" s="5">
        <v>0.13200000000000001</v>
      </c>
      <c r="AS341" s="5">
        <v>0.46</v>
      </c>
      <c r="AT341" s="5">
        <v>1.3740000000000001</v>
      </c>
      <c r="AU341" s="5">
        <v>0.19</v>
      </c>
      <c r="AV341" s="5">
        <v>1</v>
      </c>
      <c r="AW341" s="5">
        <v>0.75</v>
      </c>
      <c r="AX341" s="5">
        <v>0.13200000000000001</v>
      </c>
      <c r="AY341" s="5">
        <v>0.45500000000000002</v>
      </c>
      <c r="AZ341" s="5">
        <v>1.397</v>
      </c>
      <c r="BA341" s="5">
        <v>0.19</v>
      </c>
      <c r="BB341" s="5">
        <v>1</v>
      </c>
      <c r="BC341" s="5">
        <v>0.51300000000000001</v>
      </c>
      <c r="BD341" s="5">
        <v>0.13200000000000001</v>
      </c>
      <c r="BE341" s="5">
        <v>1.2E-2</v>
      </c>
      <c r="BF341" s="5">
        <v>0.6</v>
      </c>
      <c r="BG341" s="5">
        <v>0.17</v>
      </c>
      <c r="BH341" s="5">
        <v>1</v>
      </c>
      <c r="BI341" s="5">
        <v>0.59099999999999997</v>
      </c>
      <c r="BJ341" s="5">
        <v>0.13200000000000001</v>
      </c>
      <c r="BK341" s="5">
        <v>0.13</v>
      </c>
      <c r="BL341" s="5">
        <v>0.82399999999999995</v>
      </c>
      <c r="BM341" s="5">
        <v>0.17</v>
      </c>
      <c r="BN341" s="5">
        <v>1</v>
      </c>
      <c r="BO341" s="5">
        <v>0</v>
      </c>
      <c r="BP341" s="5">
        <v>0</v>
      </c>
      <c r="BQ341" s="5">
        <v>0.41799999999999998</v>
      </c>
      <c r="BR341" s="5">
        <v>0</v>
      </c>
      <c r="BS341" s="5">
        <v>1</v>
      </c>
      <c r="BT341" s="5">
        <v>0</v>
      </c>
      <c r="BU341" s="5">
        <v>0</v>
      </c>
      <c r="BV341" s="5">
        <v>0.41799999999999998</v>
      </c>
      <c r="BW341" s="5">
        <v>0.17</v>
      </c>
      <c r="BX341" s="5">
        <v>1</v>
      </c>
      <c r="BY341" s="5">
        <v>13.646000000000001</v>
      </c>
      <c r="BZ341" s="5">
        <v>0</v>
      </c>
      <c r="CA341" s="5">
        <v>13.646000000000001</v>
      </c>
      <c r="CB341" s="5">
        <v>0</v>
      </c>
      <c r="CC341" s="5">
        <v>82.587999999999994</v>
      </c>
      <c r="CD341" s="5">
        <v>7.95</v>
      </c>
      <c r="CE341" s="5">
        <v>1.9119999999999999</v>
      </c>
      <c r="CF341" s="5">
        <v>96.628</v>
      </c>
      <c r="CG341" s="5">
        <v>0.17</v>
      </c>
      <c r="CH341" s="5">
        <v>1</v>
      </c>
      <c r="CI341" s="5">
        <v>0</v>
      </c>
      <c r="CJ341" s="5">
        <v>0</v>
      </c>
      <c r="CK341" s="5">
        <v>0</v>
      </c>
      <c r="CL341" s="5">
        <v>0</v>
      </c>
      <c r="CM341" s="5">
        <v>0</v>
      </c>
      <c r="CN341" s="5">
        <v>0</v>
      </c>
      <c r="CO341" s="5">
        <v>0</v>
      </c>
      <c r="CP341" s="5">
        <v>0</v>
      </c>
      <c r="CQ341" s="5">
        <v>1.387</v>
      </c>
      <c r="CR341" s="5">
        <v>0</v>
      </c>
      <c r="CS341" s="5">
        <v>5.5289999999999999</v>
      </c>
      <c r="CT341" s="5">
        <v>4.2510000000000003</v>
      </c>
      <c r="CU341" s="5">
        <v>10.167999999999999</v>
      </c>
    </row>
    <row r="342" spans="1:99" x14ac:dyDescent="0.25">
      <c r="A342" s="5" t="s">
        <v>2648</v>
      </c>
      <c r="B342" s="5" t="s">
        <v>1455</v>
      </c>
      <c r="C342" s="5" t="s">
        <v>1455</v>
      </c>
      <c r="D342" s="5" t="s">
        <v>1456</v>
      </c>
      <c r="E342" s="5">
        <v>2021</v>
      </c>
      <c r="F342" s="5">
        <v>0.16</v>
      </c>
      <c r="G342" s="5">
        <v>5.8970000000000002</v>
      </c>
      <c r="H342" s="5">
        <v>1.143</v>
      </c>
      <c r="I342" s="5">
        <v>0</v>
      </c>
      <c r="J342" s="5">
        <v>5.8970000000000002</v>
      </c>
      <c r="K342" s="5">
        <v>0</v>
      </c>
      <c r="L342" s="5">
        <v>1</v>
      </c>
      <c r="M342" s="5">
        <v>7.9640000000000004</v>
      </c>
      <c r="N342" s="5">
        <v>3.43</v>
      </c>
      <c r="O342" s="5">
        <v>0</v>
      </c>
      <c r="P342" s="5">
        <v>7.9640000000000004</v>
      </c>
      <c r="Q342" s="5">
        <v>0</v>
      </c>
      <c r="R342" s="5">
        <v>1</v>
      </c>
      <c r="S342" s="5">
        <v>11.613</v>
      </c>
      <c r="T342" s="5">
        <v>6.86</v>
      </c>
      <c r="U342" s="5">
        <v>0</v>
      </c>
      <c r="V342" s="5">
        <v>13.471</v>
      </c>
      <c r="W342" s="5">
        <v>0.16</v>
      </c>
      <c r="X342" s="5">
        <v>1</v>
      </c>
      <c r="Y342" s="5">
        <v>14.023999999999999</v>
      </c>
      <c r="Z342" s="5">
        <v>1.883</v>
      </c>
      <c r="AA342" s="5">
        <v>0</v>
      </c>
      <c r="AB342" s="5">
        <v>14.023999999999999</v>
      </c>
      <c r="AC342" s="5">
        <v>0</v>
      </c>
      <c r="AD342" s="5">
        <v>1</v>
      </c>
      <c r="AE342" s="5">
        <v>15.167</v>
      </c>
      <c r="AF342" s="5">
        <v>3.5459999999999998</v>
      </c>
      <c r="AG342" s="5">
        <v>0</v>
      </c>
      <c r="AH342" s="5">
        <v>15.167</v>
      </c>
      <c r="AI342" s="5">
        <v>0</v>
      </c>
      <c r="AJ342" s="5">
        <v>1</v>
      </c>
      <c r="AK342" s="5">
        <v>22.027000000000001</v>
      </c>
      <c r="AL342" s="5">
        <v>11.827</v>
      </c>
      <c r="AM342" s="5">
        <v>0</v>
      </c>
      <c r="AN342" s="5">
        <v>25.550999999999998</v>
      </c>
      <c r="AO342" s="5">
        <v>0.16</v>
      </c>
      <c r="AP342" s="5">
        <v>1</v>
      </c>
      <c r="AQ342" s="5">
        <v>0.64</v>
      </c>
      <c r="AR342" s="5">
        <v>0.11700000000000001</v>
      </c>
      <c r="AS342" s="5">
        <v>0.121</v>
      </c>
      <c r="AT342" s="5">
        <v>0.88300000000000001</v>
      </c>
      <c r="AU342" s="5">
        <v>0.16</v>
      </c>
      <c r="AV342" s="5">
        <v>1</v>
      </c>
      <c r="AW342" s="5">
        <v>0.44</v>
      </c>
      <c r="AX342" s="5">
        <v>8.5000000000000006E-2</v>
      </c>
      <c r="AY342" s="5">
        <v>0.28299999999999997</v>
      </c>
      <c r="AZ342" s="5">
        <v>0.83799999999999997</v>
      </c>
      <c r="BA342" s="5">
        <v>0.16</v>
      </c>
      <c r="BB342" s="5">
        <v>1</v>
      </c>
      <c r="BC342" s="5">
        <v>0.45800000000000002</v>
      </c>
      <c r="BD342" s="5">
        <v>0.114</v>
      </c>
      <c r="BE342" s="5">
        <v>0</v>
      </c>
      <c r="BF342" s="5">
        <v>0.53100000000000003</v>
      </c>
      <c r="BG342" s="5">
        <v>0.16</v>
      </c>
      <c r="BH342" s="5">
        <v>1</v>
      </c>
      <c r="BI342" s="5">
        <v>0.49099999999999999</v>
      </c>
      <c r="BJ342" s="5">
        <v>0.114</v>
      </c>
      <c r="BK342" s="5">
        <v>3.0000000000000001E-3</v>
      </c>
      <c r="BL342" s="5">
        <v>0.57299999999999995</v>
      </c>
      <c r="BM342" s="5">
        <v>0.16</v>
      </c>
      <c r="BN342" s="5">
        <v>1</v>
      </c>
      <c r="BO342" s="5">
        <v>0</v>
      </c>
      <c r="BP342" s="5">
        <v>0</v>
      </c>
      <c r="BQ342" s="5">
        <v>0.25700000000000001</v>
      </c>
      <c r="BR342" s="5">
        <v>0</v>
      </c>
      <c r="BS342" s="5">
        <v>0.83299999999999996</v>
      </c>
      <c r="BT342" s="5">
        <v>0</v>
      </c>
      <c r="BU342" s="5">
        <v>0</v>
      </c>
      <c r="BV342" s="5">
        <v>0.309</v>
      </c>
      <c r="BW342" s="5">
        <v>0</v>
      </c>
      <c r="BX342" s="5">
        <v>1</v>
      </c>
      <c r="BY342" s="5">
        <v>11.787000000000001</v>
      </c>
      <c r="BZ342" s="5">
        <v>0</v>
      </c>
      <c r="CA342" s="5">
        <v>11.787000000000001</v>
      </c>
      <c r="CB342" s="5">
        <v>0</v>
      </c>
      <c r="CC342" s="5">
        <v>78.125</v>
      </c>
      <c r="CD342" s="5">
        <v>7.95</v>
      </c>
      <c r="CE342" s="5">
        <v>40.179000000000002</v>
      </c>
      <c r="CF342" s="5">
        <v>137.232</v>
      </c>
      <c r="CG342" s="5">
        <v>0.16</v>
      </c>
      <c r="CH342" s="5">
        <v>1</v>
      </c>
      <c r="CI342" s="5">
        <v>0</v>
      </c>
      <c r="CJ342" s="5">
        <v>0</v>
      </c>
      <c r="CK342" s="5">
        <v>0</v>
      </c>
      <c r="CL342" s="5">
        <v>0</v>
      </c>
      <c r="CM342" s="5">
        <v>0</v>
      </c>
      <c r="CN342" s="5">
        <v>0</v>
      </c>
      <c r="CO342" s="5">
        <v>0</v>
      </c>
      <c r="CP342" s="5">
        <v>0</v>
      </c>
      <c r="CQ342" s="5">
        <v>1.198</v>
      </c>
      <c r="CR342" s="5">
        <v>0</v>
      </c>
      <c r="CS342" s="5">
        <v>3.5680000000000001</v>
      </c>
      <c r="CT342" s="5">
        <v>4.7530000000000001</v>
      </c>
      <c r="CU342" s="5">
        <v>15.983000000000001</v>
      </c>
    </row>
    <row r="343" spans="1:99" x14ac:dyDescent="0.25">
      <c r="A343" s="5" t="s">
        <v>2649</v>
      </c>
      <c r="B343" s="5" t="s">
        <v>1455</v>
      </c>
      <c r="C343" s="5" t="s">
        <v>1455</v>
      </c>
      <c r="D343" s="5" t="s">
        <v>1456</v>
      </c>
      <c r="E343" s="5">
        <v>2022</v>
      </c>
      <c r="F343" s="5">
        <v>0.16</v>
      </c>
      <c r="G343" s="5">
        <v>11.72</v>
      </c>
      <c r="H343" s="5">
        <v>1.2350000000000001</v>
      </c>
      <c r="I343" s="5">
        <v>0</v>
      </c>
      <c r="J343" s="5">
        <v>11.72</v>
      </c>
      <c r="K343" s="5">
        <v>0</v>
      </c>
      <c r="L343" s="5">
        <v>1</v>
      </c>
      <c r="M343" s="5">
        <v>9.7829999999999995</v>
      </c>
      <c r="N343" s="5">
        <v>3.7040000000000002</v>
      </c>
      <c r="O343" s="5">
        <v>0</v>
      </c>
      <c r="P343" s="5">
        <v>9.7829999999999995</v>
      </c>
      <c r="Q343" s="5">
        <v>0</v>
      </c>
      <c r="R343" s="5">
        <v>1</v>
      </c>
      <c r="S343" s="5">
        <v>17.893000000000001</v>
      </c>
      <c r="T343" s="5">
        <v>7.4080000000000004</v>
      </c>
      <c r="U343" s="5">
        <v>0.21199999999999999</v>
      </c>
      <c r="V343" s="5">
        <v>20.756</v>
      </c>
      <c r="W343" s="5">
        <v>0.16</v>
      </c>
      <c r="X343" s="5">
        <v>1</v>
      </c>
      <c r="Y343" s="5">
        <v>24.111000000000001</v>
      </c>
      <c r="Z343" s="5">
        <v>3.2370000000000001</v>
      </c>
      <c r="AA343" s="5">
        <v>0</v>
      </c>
      <c r="AB343" s="5">
        <v>24.111000000000001</v>
      </c>
      <c r="AC343" s="5">
        <v>0</v>
      </c>
      <c r="AD343" s="5">
        <v>1</v>
      </c>
      <c r="AE343" s="5">
        <v>25.338999999999999</v>
      </c>
      <c r="AF343" s="5">
        <v>5.9249999999999998</v>
      </c>
      <c r="AG343" s="5">
        <v>0</v>
      </c>
      <c r="AH343" s="5">
        <v>25.338999999999999</v>
      </c>
      <c r="AI343" s="5">
        <v>0</v>
      </c>
      <c r="AJ343" s="5">
        <v>1</v>
      </c>
      <c r="AK343" s="5">
        <v>32.709000000000003</v>
      </c>
      <c r="AL343" s="5">
        <v>17.562000000000001</v>
      </c>
      <c r="AM343" s="5">
        <v>0.38700000000000001</v>
      </c>
      <c r="AN343" s="5">
        <v>37.942</v>
      </c>
      <c r="AO343" s="5">
        <v>0.16</v>
      </c>
      <c r="AP343" s="5">
        <v>1</v>
      </c>
      <c r="AQ343" s="5">
        <v>0.68600000000000005</v>
      </c>
      <c r="AR343" s="5">
        <v>9.8000000000000004E-2</v>
      </c>
      <c r="AS343" s="5">
        <v>0.23100000000000001</v>
      </c>
      <c r="AT343" s="5">
        <v>1.0640000000000001</v>
      </c>
      <c r="AU343" s="5">
        <v>0.16</v>
      </c>
      <c r="AV343" s="5">
        <v>1</v>
      </c>
      <c r="AW343" s="5">
        <v>0.45300000000000001</v>
      </c>
      <c r="AX343" s="5">
        <v>5.8999999999999997E-2</v>
      </c>
      <c r="AY343" s="5">
        <v>0.53700000000000003</v>
      </c>
      <c r="AZ343" s="5">
        <v>1.1479999999999999</v>
      </c>
      <c r="BA343" s="5">
        <v>0.16</v>
      </c>
      <c r="BB343" s="5">
        <v>1</v>
      </c>
      <c r="BC343" s="5">
        <v>0.62</v>
      </c>
      <c r="BD343" s="5">
        <v>0.123</v>
      </c>
      <c r="BE343" s="5">
        <v>7.0000000000000001E-3</v>
      </c>
      <c r="BF343" s="5">
        <v>0.72</v>
      </c>
      <c r="BG343" s="5">
        <v>0.16</v>
      </c>
      <c r="BH343" s="5">
        <v>1</v>
      </c>
      <c r="BI343" s="5">
        <v>0.60799999999999998</v>
      </c>
      <c r="BJ343" s="5">
        <v>0.123</v>
      </c>
      <c r="BK343" s="5">
        <v>0.28399999999999997</v>
      </c>
      <c r="BL343" s="5">
        <v>1.0349999999999999</v>
      </c>
      <c r="BM343" s="5">
        <v>0.16</v>
      </c>
      <c r="BN343" s="5">
        <v>1</v>
      </c>
      <c r="BO343" s="5">
        <v>0</v>
      </c>
      <c r="BP343" s="5">
        <v>0</v>
      </c>
      <c r="BQ343" s="5">
        <v>0.27700000000000002</v>
      </c>
      <c r="BR343" s="5">
        <v>0</v>
      </c>
      <c r="BS343" s="5">
        <v>0.83299999999999996</v>
      </c>
      <c r="BT343" s="5">
        <v>0</v>
      </c>
      <c r="BU343" s="5">
        <v>0</v>
      </c>
      <c r="BV343" s="5">
        <v>0.33300000000000002</v>
      </c>
      <c r="BW343" s="5">
        <v>0</v>
      </c>
      <c r="BX343" s="5">
        <v>1</v>
      </c>
      <c r="BY343" s="5">
        <v>12.728999999999999</v>
      </c>
      <c r="BZ343" s="5">
        <v>0</v>
      </c>
      <c r="CA343" s="5">
        <v>12.728999999999999</v>
      </c>
      <c r="CB343" s="5">
        <v>0</v>
      </c>
      <c r="CC343" s="5">
        <v>97.9</v>
      </c>
      <c r="CD343" s="5">
        <v>7.95</v>
      </c>
      <c r="CE343" s="5">
        <v>43.174999999999997</v>
      </c>
      <c r="CF343" s="5">
        <v>161.73099999999999</v>
      </c>
      <c r="CG343" s="5">
        <v>0.16</v>
      </c>
      <c r="CH343" s="5">
        <v>1</v>
      </c>
      <c r="CI343" s="5">
        <v>0</v>
      </c>
      <c r="CJ343" s="5">
        <v>0</v>
      </c>
      <c r="CK343" s="5">
        <v>0</v>
      </c>
      <c r="CL343" s="5">
        <v>0</v>
      </c>
      <c r="CM343" s="5">
        <v>0</v>
      </c>
      <c r="CN343" s="5">
        <v>0</v>
      </c>
      <c r="CO343" s="5">
        <v>0</v>
      </c>
      <c r="CP343" s="5">
        <v>0</v>
      </c>
      <c r="CQ343" s="5">
        <v>1.294</v>
      </c>
      <c r="CR343" s="5">
        <v>1.0999999999999999E-2</v>
      </c>
      <c r="CS343" s="5">
        <v>3.8540000000000001</v>
      </c>
      <c r="CT343" s="5">
        <v>10.484999999999999</v>
      </c>
      <c r="CU343" s="5">
        <v>29.494</v>
      </c>
    </row>
    <row r="344" spans="1:99" x14ac:dyDescent="0.25">
      <c r="A344" s="5" t="s">
        <v>2650</v>
      </c>
      <c r="B344" s="5" t="s">
        <v>1455</v>
      </c>
      <c r="C344" s="5" t="s">
        <v>1455</v>
      </c>
      <c r="D344" s="5" t="s">
        <v>1456</v>
      </c>
      <c r="E344" s="5">
        <v>2023</v>
      </c>
      <c r="F344" s="5">
        <v>0.16</v>
      </c>
      <c r="G344" s="5">
        <v>6.1470000000000002</v>
      </c>
      <c r="H344" s="5">
        <v>1.286</v>
      </c>
      <c r="I344" s="5">
        <v>0</v>
      </c>
      <c r="J344" s="5">
        <v>6.1470000000000002</v>
      </c>
      <c r="K344" s="5">
        <v>0</v>
      </c>
      <c r="L344" s="5">
        <v>1</v>
      </c>
      <c r="M344" s="5">
        <v>7.8860000000000001</v>
      </c>
      <c r="N344" s="5">
        <v>3.8570000000000002</v>
      </c>
      <c r="O344" s="5">
        <v>0</v>
      </c>
      <c r="P344" s="5">
        <v>7.8860000000000001</v>
      </c>
      <c r="Q344" s="5">
        <v>0</v>
      </c>
      <c r="R344" s="5">
        <v>1</v>
      </c>
      <c r="S344" s="5">
        <v>12.574999999999999</v>
      </c>
      <c r="T344" s="5">
        <v>7.7140000000000004</v>
      </c>
      <c r="U344" s="5">
        <v>0.223</v>
      </c>
      <c r="V344" s="5">
        <v>14.587</v>
      </c>
      <c r="W344" s="5">
        <v>0.16</v>
      </c>
      <c r="X344" s="5">
        <v>1</v>
      </c>
      <c r="Y344" s="5">
        <v>10.683</v>
      </c>
      <c r="Z344" s="5">
        <v>1.4339999999999999</v>
      </c>
      <c r="AA344" s="5">
        <v>0</v>
      </c>
      <c r="AB344" s="5">
        <v>10.683</v>
      </c>
      <c r="AC344" s="5">
        <v>0</v>
      </c>
      <c r="AD344" s="5">
        <v>1</v>
      </c>
      <c r="AE344" s="5">
        <v>11.968999999999999</v>
      </c>
      <c r="AF344" s="5">
        <v>2.7989999999999999</v>
      </c>
      <c r="AG344" s="5">
        <v>0</v>
      </c>
      <c r="AH344" s="5">
        <v>11.968999999999999</v>
      </c>
      <c r="AI344" s="5">
        <v>0</v>
      </c>
      <c r="AJ344" s="5">
        <v>1</v>
      </c>
      <c r="AK344" s="5">
        <v>19.683</v>
      </c>
      <c r="AL344" s="5">
        <v>10.568</v>
      </c>
      <c r="AM344" s="5">
        <v>0.34899999999999998</v>
      </c>
      <c r="AN344" s="5">
        <v>22.832000000000001</v>
      </c>
      <c r="AO344" s="5">
        <v>0.16</v>
      </c>
      <c r="AP344" s="5">
        <v>1</v>
      </c>
      <c r="AQ344" s="5">
        <v>0.72599999999999998</v>
      </c>
      <c r="AR344" s="5">
        <v>0.122</v>
      </c>
      <c r="AS344" s="5">
        <v>0.126</v>
      </c>
      <c r="AT344" s="5">
        <v>0.98899999999999999</v>
      </c>
      <c r="AU344" s="5">
        <v>0.16</v>
      </c>
      <c r="AV344" s="5">
        <v>1</v>
      </c>
      <c r="AW344" s="5">
        <v>0.94699999999999995</v>
      </c>
      <c r="AX344" s="5">
        <v>0.16200000000000001</v>
      </c>
      <c r="AY344" s="5">
        <v>8.6999999999999994E-2</v>
      </c>
      <c r="AZ344" s="5">
        <v>1.2</v>
      </c>
      <c r="BA344" s="5">
        <v>0.16</v>
      </c>
      <c r="BB344" s="5">
        <v>1</v>
      </c>
      <c r="BC344" s="5">
        <v>0.55400000000000005</v>
      </c>
      <c r="BD344" s="5">
        <v>0.129</v>
      </c>
      <c r="BE344" s="5">
        <v>0.01</v>
      </c>
      <c r="BF344" s="5">
        <v>0.64300000000000002</v>
      </c>
      <c r="BG344" s="5">
        <v>0.16</v>
      </c>
      <c r="BH344" s="5">
        <v>1</v>
      </c>
      <c r="BI344" s="5">
        <v>0.55700000000000005</v>
      </c>
      <c r="BJ344" s="5">
        <v>0.129</v>
      </c>
      <c r="BK344" s="5">
        <v>0.41399999999999998</v>
      </c>
      <c r="BL344" s="5">
        <v>1.127</v>
      </c>
      <c r="BM344" s="5">
        <v>0.16</v>
      </c>
      <c r="BN344" s="5">
        <v>1</v>
      </c>
      <c r="BO344" s="5">
        <v>0</v>
      </c>
      <c r="BP344" s="5">
        <v>0</v>
      </c>
      <c r="BQ344" s="5">
        <v>0.28799999999999998</v>
      </c>
      <c r="BR344" s="5">
        <v>0</v>
      </c>
      <c r="BS344" s="5">
        <v>0.83299999999999996</v>
      </c>
      <c r="BT344" s="5">
        <v>0</v>
      </c>
      <c r="BU344" s="5">
        <v>0</v>
      </c>
      <c r="BV344" s="5">
        <v>0.34699999999999998</v>
      </c>
      <c r="BW344" s="5">
        <v>0</v>
      </c>
      <c r="BX344" s="5">
        <v>1</v>
      </c>
      <c r="BY344" s="5">
        <v>13.254</v>
      </c>
      <c r="BZ344" s="5">
        <v>0</v>
      </c>
      <c r="CA344" s="5">
        <v>13.254</v>
      </c>
      <c r="CB344" s="5">
        <v>0</v>
      </c>
      <c r="CC344" s="5">
        <v>83.248000000000005</v>
      </c>
      <c r="CD344" s="5">
        <v>7.95</v>
      </c>
      <c r="CE344" s="5">
        <v>48.101999999999997</v>
      </c>
      <c r="CF344" s="5">
        <v>149.714</v>
      </c>
      <c r="CG344" s="5">
        <v>0.16</v>
      </c>
      <c r="CH344" s="5">
        <v>1</v>
      </c>
      <c r="CI344" s="5">
        <v>0</v>
      </c>
      <c r="CJ344" s="5">
        <v>0</v>
      </c>
      <c r="CK344" s="5">
        <v>0</v>
      </c>
      <c r="CL344" s="5">
        <v>0</v>
      </c>
      <c r="CM344" s="5">
        <v>0</v>
      </c>
      <c r="CN344" s="5">
        <v>0</v>
      </c>
      <c r="CO344" s="5">
        <v>0</v>
      </c>
      <c r="CP344" s="5">
        <v>0</v>
      </c>
      <c r="CQ344" s="5">
        <v>1.3480000000000001</v>
      </c>
      <c r="CR344" s="5">
        <v>0</v>
      </c>
      <c r="CS344" s="5">
        <v>4.0129999999999999</v>
      </c>
      <c r="CT344" s="5">
        <v>4.8609999999999998</v>
      </c>
      <c r="CU344" s="5">
        <v>11.192</v>
      </c>
    </row>
    <row r="345" spans="1:99" x14ac:dyDescent="0.25">
      <c r="A345" s="5" t="s">
        <v>2651</v>
      </c>
      <c r="B345" s="5" t="s">
        <v>1455</v>
      </c>
      <c r="C345" s="5" t="s">
        <v>1455</v>
      </c>
      <c r="D345" s="5" t="s">
        <v>1456</v>
      </c>
      <c r="E345" s="5">
        <v>2024</v>
      </c>
      <c r="F345" s="5">
        <v>0.16</v>
      </c>
      <c r="G345" s="5">
        <v>5.5750000000000002</v>
      </c>
      <c r="H345" s="5">
        <v>1.3240000000000001</v>
      </c>
      <c r="I345" s="5">
        <v>0</v>
      </c>
      <c r="J345" s="5">
        <v>5.5750000000000002</v>
      </c>
      <c r="K345" s="5">
        <v>0</v>
      </c>
      <c r="L345" s="5">
        <v>1</v>
      </c>
      <c r="M345" s="5">
        <v>7.1239999999999997</v>
      </c>
      <c r="N345" s="5">
        <v>3.9710000000000001</v>
      </c>
      <c r="O345" s="5">
        <v>0</v>
      </c>
      <c r="P345" s="5">
        <v>7.1239999999999997</v>
      </c>
      <c r="Q345" s="5">
        <v>0</v>
      </c>
      <c r="R345" s="5">
        <v>1</v>
      </c>
      <c r="S345" s="5">
        <v>12.193</v>
      </c>
      <c r="T345" s="5">
        <v>7.9420000000000002</v>
      </c>
      <c r="U345" s="5">
        <v>0.26600000000000001</v>
      </c>
      <c r="V345" s="5">
        <v>14.144</v>
      </c>
      <c r="W345" s="5">
        <v>0.16</v>
      </c>
      <c r="X345" s="5">
        <v>1</v>
      </c>
      <c r="Y345" s="5">
        <v>11.343999999999999</v>
      </c>
      <c r="Z345" s="5">
        <v>1.5229999999999999</v>
      </c>
      <c r="AA345" s="5">
        <v>0</v>
      </c>
      <c r="AB345" s="5">
        <v>11.343999999999999</v>
      </c>
      <c r="AC345" s="5">
        <v>0</v>
      </c>
      <c r="AD345" s="5">
        <v>1</v>
      </c>
      <c r="AE345" s="5">
        <v>12.667</v>
      </c>
      <c r="AF345" s="5">
        <v>2.9620000000000002</v>
      </c>
      <c r="AG345" s="5">
        <v>0</v>
      </c>
      <c r="AH345" s="5">
        <v>12.667</v>
      </c>
      <c r="AI345" s="5">
        <v>0</v>
      </c>
      <c r="AJ345" s="5">
        <v>1</v>
      </c>
      <c r="AK345" s="5">
        <v>20.609000000000002</v>
      </c>
      <c r="AL345" s="5">
        <v>11.066000000000001</v>
      </c>
      <c r="AM345" s="5">
        <v>0.44900000000000001</v>
      </c>
      <c r="AN345" s="5">
        <v>23.907</v>
      </c>
      <c r="AO345" s="5">
        <v>0.16</v>
      </c>
      <c r="AP345" s="5">
        <v>1</v>
      </c>
      <c r="AQ345" s="5">
        <v>0.82699999999999996</v>
      </c>
      <c r="AR345" s="5">
        <v>0.15</v>
      </c>
      <c r="AS345" s="5">
        <v>2.5000000000000001E-2</v>
      </c>
      <c r="AT345" s="5">
        <v>0.98899999999999999</v>
      </c>
      <c r="AU345" s="5">
        <v>0.16</v>
      </c>
      <c r="AV345" s="5">
        <v>1</v>
      </c>
      <c r="AW345" s="5">
        <v>1.04</v>
      </c>
      <c r="AX345" s="5">
        <v>0.191</v>
      </c>
      <c r="AY345" s="5">
        <v>-7.0000000000000001E-3</v>
      </c>
      <c r="AZ345" s="5">
        <v>1.1990000000000001</v>
      </c>
      <c r="BA345" s="5">
        <v>0.16</v>
      </c>
      <c r="BB345" s="5">
        <v>1</v>
      </c>
      <c r="BC345" s="5">
        <v>0.53400000000000003</v>
      </c>
      <c r="BD345" s="5">
        <v>0.13200000000000001</v>
      </c>
      <c r="BE345" s="5">
        <v>1.2E-2</v>
      </c>
      <c r="BF345" s="5">
        <v>0.61899999999999999</v>
      </c>
      <c r="BG345" s="5">
        <v>0.16</v>
      </c>
      <c r="BH345" s="5">
        <v>1</v>
      </c>
      <c r="BI345" s="5">
        <v>0.56799999999999995</v>
      </c>
      <c r="BJ345" s="5">
        <v>0.13200000000000001</v>
      </c>
      <c r="BK345" s="5">
        <v>0.40400000000000003</v>
      </c>
      <c r="BL345" s="5">
        <v>1.127</v>
      </c>
      <c r="BM345" s="5">
        <v>0.16</v>
      </c>
      <c r="BN345" s="5">
        <v>1</v>
      </c>
      <c r="BO345" s="5">
        <v>0</v>
      </c>
      <c r="BP345" s="5">
        <v>0</v>
      </c>
      <c r="BQ345" s="5">
        <v>0.29699999999999999</v>
      </c>
      <c r="BR345" s="5">
        <v>0</v>
      </c>
      <c r="BS345" s="5">
        <v>0.83299999999999996</v>
      </c>
      <c r="BT345" s="5">
        <v>0</v>
      </c>
      <c r="BU345" s="5">
        <v>0</v>
      </c>
      <c r="BV345" s="5">
        <v>0.35699999999999998</v>
      </c>
      <c r="BW345" s="5">
        <v>0</v>
      </c>
      <c r="BX345" s="5">
        <v>1</v>
      </c>
      <c r="BY345" s="5">
        <v>13.646000000000001</v>
      </c>
      <c r="BZ345" s="5">
        <v>0</v>
      </c>
      <c r="CA345" s="5">
        <v>13.646000000000001</v>
      </c>
      <c r="CB345" s="5">
        <v>0</v>
      </c>
      <c r="CC345" s="5">
        <v>82.587999999999994</v>
      </c>
      <c r="CD345" s="5">
        <v>7.95</v>
      </c>
      <c r="CE345" s="5">
        <v>50.436</v>
      </c>
      <c r="CF345" s="5">
        <v>151.01599999999999</v>
      </c>
      <c r="CG345" s="5">
        <v>0.16</v>
      </c>
      <c r="CH345" s="5">
        <v>1</v>
      </c>
      <c r="CI345" s="5">
        <v>0</v>
      </c>
      <c r="CJ345" s="5">
        <v>0</v>
      </c>
      <c r="CK345" s="5">
        <v>0</v>
      </c>
      <c r="CL345" s="5">
        <v>0</v>
      </c>
      <c r="CM345" s="5">
        <v>0</v>
      </c>
      <c r="CN345" s="5">
        <v>0</v>
      </c>
      <c r="CO345" s="5">
        <v>0</v>
      </c>
      <c r="CP345" s="5">
        <v>0</v>
      </c>
      <c r="CQ345" s="5">
        <v>1.387</v>
      </c>
      <c r="CR345" s="5">
        <v>0</v>
      </c>
      <c r="CS345" s="5">
        <v>4.1310000000000002</v>
      </c>
      <c r="CT345" s="5">
        <v>4.2510000000000003</v>
      </c>
      <c r="CU345" s="5">
        <v>10.122999999999999</v>
      </c>
    </row>
    <row r="346" spans="1:99" x14ac:dyDescent="0.25">
      <c r="A346" s="5" t="s">
        <v>2652</v>
      </c>
      <c r="B346" s="5" t="s">
        <v>1468</v>
      </c>
      <c r="C346" s="5" t="s">
        <v>1468</v>
      </c>
      <c r="D346" s="5" t="s">
        <v>1469</v>
      </c>
      <c r="E346" s="5">
        <v>2021</v>
      </c>
      <c r="F346" s="5">
        <v>0</v>
      </c>
      <c r="G346" s="5">
        <v>5.8970000000000002</v>
      </c>
      <c r="H346" s="5">
        <v>1.143</v>
      </c>
      <c r="I346" s="5">
        <v>0</v>
      </c>
      <c r="J346" s="5">
        <v>5.8970000000000002</v>
      </c>
      <c r="K346" s="5">
        <v>0</v>
      </c>
      <c r="L346" s="5">
        <v>1</v>
      </c>
      <c r="M346" s="5">
        <v>7.9640000000000004</v>
      </c>
      <c r="N346" s="5">
        <v>3.43</v>
      </c>
      <c r="O346" s="5">
        <v>0</v>
      </c>
      <c r="P346" s="5">
        <v>7.9640000000000004</v>
      </c>
      <c r="Q346" s="5">
        <v>0</v>
      </c>
      <c r="R346" s="5">
        <v>1</v>
      </c>
      <c r="S346" s="5">
        <v>11.613</v>
      </c>
      <c r="T346" s="5">
        <v>6.86</v>
      </c>
      <c r="U346" s="5">
        <v>0</v>
      </c>
      <c r="V346" s="5">
        <v>11.613</v>
      </c>
      <c r="W346" s="5">
        <v>0</v>
      </c>
      <c r="X346" s="5">
        <v>1</v>
      </c>
      <c r="Y346" s="5">
        <v>17.126999999999999</v>
      </c>
      <c r="Z346" s="5">
        <v>2.3039999999999998</v>
      </c>
      <c r="AA346" s="5">
        <v>0</v>
      </c>
      <c r="AB346" s="5">
        <v>17.126999999999999</v>
      </c>
      <c r="AC346" s="5">
        <v>0</v>
      </c>
      <c r="AD346" s="5">
        <v>1</v>
      </c>
      <c r="AE346" s="5">
        <v>18.27</v>
      </c>
      <c r="AF346" s="5">
        <v>4.2779999999999996</v>
      </c>
      <c r="AG346" s="5">
        <v>0</v>
      </c>
      <c r="AH346" s="5">
        <v>18.27</v>
      </c>
      <c r="AI346" s="5">
        <v>0</v>
      </c>
      <c r="AJ346" s="5">
        <v>1</v>
      </c>
      <c r="AK346" s="5">
        <v>25.13</v>
      </c>
      <c r="AL346" s="5">
        <v>13.503</v>
      </c>
      <c r="AM346" s="5">
        <v>0</v>
      </c>
      <c r="AN346" s="5">
        <v>25.13</v>
      </c>
      <c r="AO346" s="5">
        <v>0</v>
      </c>
      <c r="AP346" s="5">
        <v>1</v>
      </c>
      <c r="AQ346" s="5">
        <v>0.64900000000000002</v>
      </c>
      <c r="AR346" s="5">
        <v>0.114</v>
      </c>
      <c r="AS346" s="5">
        <v>0.182</v>
      </c>
      <c r="AT346" s="5">
        <v>0.83099999999999996</v>
      </c>
      <c r="AU346" s="5">
        <v>0</v>
      </c>
      <c r="AV346" s="5">
        <v>1</v>
      </c>
      <c r="AW346" s="5">
        <v>0.57699999999999996</v>
      </c>
      <c r="AX346" s="5">
        <v>0.114</v>
      </c>
      <c r="AY346" s="5">
        <v>3.4000000000000002E-2</v>
      </c>
      <c r="AZ346" s="5">
        <v>0.61</v>
      </c>
      <c r="BA346" s="5">
        <v>0</v>
      </c>
      <c r="BB346" s="5">
        <v>1</v>
      </c>
      <c r="BC346" s="5">
        <v>0.45800000000000002</v>
      </c>
      <c r="BD346" s="5">
        <v>0.114</v>
      </c>
      <c r="BE346" s="5">
        <v>0</v>
      </c>
      <c r="BF346" s="5">
        <v>0.45800000000000002</v>
      </c>
      <c r="BG346" s="5">
        <v>0</v>
      </c>
      <c r="BH346" s="5">
        <v>1</v>
      </c>
      <c r="BI346" s="5">
        <v>0.49099999999999999</v>
      </c>
      <c r="BJ346" s="5">
        <v>0.114</v>
      </c>
      <c r="BK346" s="5">
        <v>1.2999999999999999E-2</v>
      </c>
      <c r="BL346" s="5">
        <v>0.504</v>
      </c>
      <c r="BM346" s="5">
        <v>0</v>
      </c>
      <c r="BN346" s="5">
        <v>1</v>
      </c>
      <c r="BO346" s="5">
        <v>0</v>
      </c>
      <c r="BP346" s="5">
        <v>0</v>
      </c>
      <c r="BQ346" s="5">
        <v>0.13900000000000001</v>
      </c>
      <c r="BR346" s="5">
        <v>0</v>
      </c>
      <c r="BS346" s="5">
        <v>1</v>
      </c>
      <c r="BT346" s="5">
        <v>0</v>
      </c>
      <c r="BU346" s="5">
        <v>0</v>
      </c>
      <c r="BV346" s="5">
        <v>7.9000000000000001E-2</v>
      </c>
      <c r="BW346" s="5">
        <v>0</v>
      </c>
      <c r="BX346" s="5">
        <v>1</v>
      </c>
      <c r="BY346" s="5">
        <v>11.787000000000001</v>
      </c>
      <c r="BZ346" s="5">
        <v>0</v>
      </c>
      <c r="CA346" s="5">
        <v>11.787000000000001</v>
      </c>
      <c r="CB346" s="5">
        <v>0</v>
      </c>
      <c r="CC346" s="5">
        <v>78.125</v>
      </c>
      <c r="CD346" s="5">
        <v>7.95</v>
      </c>
      <c r="CE346" s="5">
        <v>90.447000000000003</v>
      </c>
      <c r="CF346" s="5">
        <v>168.572</v>
      </c>
      <c r="CG346" s="5">
        <v>0</v>
      </c>
      <c r="CH346" s="5">
        <v>1</v>
      </c>
      <c r="CI346" s="5">
        <v>0</v>
      </c>
      <c r="CJ346" s="5">
        <v>0</v>
      </c>
      <c r="CK346" s="5">
        <v>0</v>
      </c>
      <c r="CL346" s="5">
        <v>0</v>
      </c>
      <c r="CM346" s="5">
        <v>0</v>
      </c>
      <c r="CN346" s="5">
        <v>0</v>
      </c>
      <c r="CO346" s="5">
        <v>0</v>
      </c>
      <c r="CP346" s="5">
        <v>0</v>
      </c>
      <c r="CQ346" s="5">
        <v>1.198</v>
      </c>
      <c r="CR346" s="5">
        <v>0</v>
      </c>
      <c r="CS346" s="5">
        <v>4.7759999999999998</v>
      </c>
      <c r="CT346" s="5">
        <v>4.7530000000000001</v>
      </c>
      <c r="CU346" s="5">
        <v>15.983000000000001</v>
      </c>
    </row>
    <row r="347" spans="1:99" x14ac:dyDescent="0.25">
      <c r="A347" s="5" t="s">
        <v>2653</v>
      </c>
      <c r="B347" s="5" t="s">
        <v>1468</v>
      </c>
      <c r="C347" s="5" t="s">
        <v>1468</v>
      </c>
      <c r="D347" s="5" t="s">
        <v>1469</v>
      </c>
      <c r="E347" s="5">
        <v>2022</v>
      </c>
      <c r="F347" s="5">
        <v>0</v>
      </c>
      <c r="G347" s="5">
        <v>11.72</v>
      </c>
      <c r="H347" s="5">
        <v>1.2350000000000001</v>
      </c>
      <c r="I347" s="5">
        <v>0</v>
      </c>
      <c r="J347" s="5">
        <v>11.72</v>
      </c>
      <c r="K347" s="5">
        <v>0</v>
      </c>
      <c r="L347" s="5">
        <v>1</v>
      </c>
      <c r="M347" s="5">
        <v>9.7829999999999995</v>
      </c>
      <c r="N347" s="5">
        <v>3.7040000000000002</v>
      </c>
      <c r="O347" s="5">
        <v>0</v>
      </c>
      <c r="P347" s="5">
        <v>9.7829999999999995</v>
      </c>
      <c r="Q347" s="5">
        <v>0</v>
      </c>
      <c r="R347" s="5">
        <v>1</v>
      </c>
      <c r="S347" s="5">
        <v>17.893000000000001</v>
      </c>
      <c r="T347" s="5">
        <v>7.4080000000000004</v>
      </c>
      <c r="U347" s="5">
        <v>0</v>
      </c>
      <c r="V347" s="5">
        <v>17.893000000000001</v>
      </c>
      <c r="W347" s="5">
        <v>0</v>
      </c>
      <c r="X347" s="5">
        <v>1</v>
      </c>
      <c r="Y347" s="5">
        <v>30.728000000000002</v>
      </c>
      <c r="Z347" s="5">
        <v>4.133</v>
      </c>
      <c r="AA347" s="5">
        <v>0</v>
      </c>
      <c r="AB347" s="5">
        <v>30.728000000000002</v>
      </c>
      <c r="AC347" s="5">
        <v>0</v>
      </c>
      <c r="AD347" s="5">
        <v>1</v>
      </c>
      <c r="AE347" s="5">
        <v>31.963000000000001</v>
      </c>
      <c r="AF347" s="5">
        <v>7.4850000000000003</v>
      </c>
      <c r="AG347" s="5">
        <v>0</v>
      </c>
      <c r="AH347" s="5">
        <v>31.963000000000001</v>
      </c>
      <c r="AI347" s="5">
        <v>0</v>
      </c>
      <c r="AJ347" s="5">
        <v>1</v>
      </c>
      <c r="AK347" s="5">
        <v>39.371000000000002</v>
      </c>
      <c r="AL347" s="5">
        <v>21.155000000000001</v>
      </c>
      <c r="AM347" s="5">
        <v>0</v>
      </c>
      <c r="AN347" s="5">
        <v>39.371000000000002</v>
      </c>
      <c r="AO347" s="5">
        <v>0</v>
      </c>
      <c r="AP347" s="5">
        <v>1</v>
      </c>
      <c r="AQ347" s="5">
        <v>0.89600000000000002</v>
      </c>
      <c r="AR347" s="5">
        <v>0.123</v>
      </c>
      <c r="AS347" s="5">
        <v>0.18099999999999999</v>
      </c>
      <c r="AT347" s="5">
        <v>1.077</v>
      </c>
      <c r="AU347" s="5">
        <v>0</v>
      </c>
      <c r="AV347" s="5">
        <v>1</v>
      </c>
      <c r="AW347" s="5">
        <v>0.89</v>
      </c>
      <c r="AX347" s="5">
        <v>0.123</v>
      </c>
      <c r="AY347" s="5">
        <v>-9.4E-2</v>
      </c>
      <c r="AZ347" s="5">
        <v>0.79600000000000004</v>
      </c>
      <c r="BA347" s="5">
        <v>0</v>
      </c>
      <c r="BB347" s="5">
        <v>1</v>
      </c>
      <c r="BC347" s="5">
        <v>0.62</v>
      </c>
      <c r="BD347" s="5">
        <v>0.123</v>
      </c>
      <c r="BE347" s="5">
        <v>0</v>
      </c>
      <c r="BF347" s="5">
        <v>0.62</v>
      </c>
      <c r="BG347" s="5">
        <v>0</v>
      </c>
      <c r="BH347" s="5">
        <v>1</v>
      </c>
      <c r="BI347" s="5">
        <v>0.60799999999999998</v>
      </c>
      <c r="BJ347" s="5">
        <v>0.123</v>
      </c>
      <c r="BK347" s="5">
        <v>-6.3E-2</v>
      </c>
      <c r="BL347" s="5">
        <v>0.54500000000000004</v>
      </c>
      <c r="BM347" s="5">
        <v>0</v>
      </c>
      <c r="BN347" s="5">
        <v>1</v>
      </c>
      <c r="BO347" s="5">
        <v>0</v>
      </c>
      <c r="BP347" s="5">
        <v>0</v>
      </c>
      <c r="BQ347" s="5">
        <v>0.115</v>
      </c>
      <c r="BR347" s="5">
        <v>0</v>
      </c>
      <c r="BS347" s="5">
        <v>1</v>
      </c>
      <c r="BT347" s="5">
        <v>0</v>
      </c>
      <c r="BU347" s="5">
        <v>0</v>
      </c>
      <c r="BV347" s="5">
        <v>6.5000000000000002E-2</v>
      </c>
      <c r="BW347" s="5">
        <v>0</v>
      </c>
      <c r="BX347" s="5">
        <v>1</v>
      </c>
      <c r="BY347" s="5">
        <v>12.728999999999999</v>
      </c>
      <c r="BZ347" s="5">
        <v>0</v>
      </c>
      <c r="CA347" s="5">
        <v>12.728999999999999</v>
      </c>
      <c r="CB347" s="5">
        <v>0</v>
      </c>
      <c r="CC347" s="5">
        <v>97.9</v>
      </c>
      <c r="CD347" s="5">
        <v>7.95</v>
      </c>
      <c r="CE347" s="5">
        <v>97.674999999999997</v>
      </c>
      <c r="CF347" s="5">
        <v>195.57499999999999</v>
      </c>
      <c r="CG347" s="5">
        <v>0</v>
      </c>
      <c r="CH347" s="5">
        <v>1</v>
      </c>
      <c r="CI347" s="5">
        <v>0</v>
      </c>
      <c r="CJ347" s="5">
        <v>0</v>
      </c>
      <c r="CK347" s="5">
        <v>0</v>
      </c>
      <c r="CL347" s="5">
        <v>0</v>
      </c>
      <c r="CM347" s="5">
        <v>0</v>
      </c>
      <c r="CN347" s="5">
        <v>0</v>
      </c>
      <c r="CO347" s="5">
        <v>0</v>
      </c>
      <c r="CP347" s="5">
        <v>0</v>
      </c>
      <c r="CQ347" s="5">
        <v>1.294</v>
      </c>
      <c r="CR347" s="5">
        <v>0</v>
      </c>
      <c r="CS347" s="5">
        <v>5.1580000000000004</v>
      </c>
      <c r="CT347" s="5">
        <v>10.484999999999999</v>
      </c>
      <c r="CU347" s="5">
        <v>29.494</v>
      </c>
    </row>
    <row r="348" spans="1:99" x14ac:dyDescent="0.25">
      <c r="A348" s="5" t="s">
        <v>2654</v>
      </c>
      <c r="B348" s="5" t="s">
        <v>1468</v>
      </c>
      <c r="C348" s="5" t="s">
        <v>1468</v>
      </c>
      <c r="D348" s="5" t="s">
        <v>1469</v>
      </c>
      <c r="E348" s="5">
        <v>2023</v>
      </c>
      <c r="F348" s="5">
        <v>0</v>
      </c>
      <c r="G348" s="5">
        <v>6.1470000000000002</v>
      </c>
      <c r="H348" s="5">
        <v>1.286</v>
      </c>
      <c r="I348" s="5">
        <v>0</v>
      </c>
      <c r="J348" s="5">
        <v>6.1470000000000002</v>
      </c>
      <c r="K348" s="5">
        <v>0</v>
      </c>
      <c r="L348" s="5">
        <v>1</v>
      </c>
      <c r="M348" s="5">
        <v>7.8860000000000001</v>
      </c>
      <c r="N348" s="5">
        <v>3.8570000000000002</v>
      </c>
      <c r="O348" s="5">
        <v>0</v>
      </c>
      <c r="P348" s="5">
        <v>7.8860000000000001</v>
      </c>
      <c r="Q348" s="5">
        <v>0</v>
      </c>
      <c r="R348" s="5">
        <v>1</v>
      </c>
      <c r="S348" s="5">
        <v>12.574999999999999</v>
      </c>
      <c r="T348" s="5">
        <v>7.7140000000000004</v>
      </c>
      <c r="U348" s="5">
        <v>0</v>
      </c>
      <c r="V348" s="5">
        <v>12.574999999999999</v>
      </c>
      <c r="W348" s="5">
        <v>0</v>
      </c>
      <c r="X348" s="5">
        <v>1</v>
      </c>
      <c r="Y348" s="5">
        <v>12.478</v>
      </c>
      <c r="Z348" s="5">
        <v>1.6779999999999999</v>
      </c>
      <c r="AA348" s="5">
        <v>0</v>
      </c>
      <c r="AB348" s="5">
        <v>12.478</v>
      </c>
      <c r="AC348" s="5">
        <v>0</v>
      </c>
      <c r="AD348" s="5">
        <v>1</v>
      </c>
      <c r="AE348" s="5">
        <v>13.763</v>
      </c>
      <c r="AF348" s="5">
        <v>3.2229999999999999</v>
      </c>
      <c r="AG348" s="5">
        <v>0</v>
      </c>
      <c r="AH348" s="5">
        <v>13.763</v>
      </c>
      <c r="AI348" s="5">
        <v>0</v>
      </c>
      <c r="AJ348" s="5">
        <v>1</v>
      </c>
      <c r="AK348" s="5">
        <v>21.477</v>
      </c>
      <c r="AL348" s="5">
        <v>11.54</v>
      </c>
      <c r="AM348" s="5">
        <v>0</v>
      </c>
      <c r="AN348" s="5">
        <v>21.477</v>
      </c>
      <c r="AO348" s="5">
        <v>0</v>
      </c>
      <c r="AP348" s="5">
        <v>1</v>
      </c>
      <c r="AQ348" s="5">
        <v>0.79100000000000004</v>
      </c>
      <c r="AR348" s="5">
        <v>0.129</v>
      </c>
      <c r="AS348" s="5">
        <v>0.2</v>
      </c>
      <c r="AT348" s="5">
        <v>0.99099999999999999</v>
      </c>
      <c r="AU348" s="5">
        <v>0</v>
      </c>
      <c r="AV348" s="5">
        <v>1</v>
      </c>
      <c r="AW348" s="5">
        <v>0.61799999999999999</v>
      </c>
      <c r="AX348" s="5">
        <v>0.129</v>
      </c>
      <c r="AY348" s="5">
        <v>5.2999999999999999E-2</v>
      </c>
      <c r="AZ348" s="5">
        <v>0.67100000000000004</v>
      </c>
      <c r="BA348" s="5">
        <v>0</v>
      </c>
      <c r="BB348" s="5">
        <v>1</v>
      </c>
      <c r="BC348" s="5">
        <v>0.55400000000000005</v>
      </c>
      <c r="BD348" s="5">
        <v>0.129</v>
      </c>
      <c r="BE348" s="5">
        <v>0</v>
      </c>
      <c r="BF348" s="5">
        <v>0.55400000000000005</v>
      </c>
      <c r="BG348" s="5">
        <v>0</v>
      </c>
      <c r="BH348" s="5">
        <v>1</v>
      </c>
      <c r="BI348" s="5">
        <v>0.55700000000000005</v>
      </c>
      <c r="BJ348" s="5">
        <v>0.129</v>
      </c>
      <c r="BK348" s="5">
        <v>0.01</v>
      </c>
      <c r="BL348" s="5">
        <v>0.56699999999999995</v>
      </c>
      <c r="BM348" s="5">
        <v>0</v>
      </c>
      <c r="BN348" s="5">
        <v>1</v>
      </c>
      <c r="BO348" s="5">
        <v>0</v>
      </c>
      <c r="BP348" s="5">
        <v>0</v>
      </c>
      <c r="BQ348" s="5">
        <v>0.16500000000000001</v>
      </c>
      <c r="BR348" s="5">
        <v>0</v>
      </c>
      <c r="BS348" s="5">
        <v>1</v>
      </c>
      <c r="BT348" s="5">
        <v>0</v>
      </c>
      <c r="BU348" s="5">
        <v>0</v>
      </c>
      <c r="BV348" s="5">
        <v>0.113</v>
      </c>
      <c r="BW348" s="5">
        <v>0</v>
      </c>
      <c r="BX348" s="5">
        <v>1</v>
      </c>
      <c r="BY348" s="5">
        <v>13.254</v>
      </c>
      <c r="BZ348" s="5">
        <v>0</v>
      </c>
      <c r="CA348" s="5">
        <v>13.254</v>
      </c>
      <c r="CB348" s="5">
        <v>0</v>
      </c>
      <c r="CC348" s="5">
        <v>83.248000000000005</v>
      </c>
      <c r="CD348" s="5">
        <v>7.95</v>
      </c>
      <c r="CE348" s="5">
        <v>101.70699999999999</v>
      </c>
      <c r="CF348" s="5">
        <v>184.95500000000001</v>
      </c>
      <c r="CG348" s="5">
        <v>0</v>
      </c>
      <c r="CH348" s="5">
        <v>1</v>
      </c>
      <c r="CI348" s="5">
        <v>0</v>
      </c>
      <c r="CJ348" s="5">
        <v>0</v>
      </c>
      <c r="CK348" s="5">
        <v>0</v>
      </c>
      <c r="CL348" s="5">
        <v>0</v>
      </c>
      <c r="CM348" s="5">
        <v>0</v>
      </c>
      <c r="CN348" s="5">
        <v>0</v>
      </c>
      <c r="CO348" s="5">
        <v>0</v>
      </c>
      <c r="CP348" s="5">
        <v>0</v>
      </c>
      <c r="CQ348" s="5">
        <v>1.3480000000000001</v>
      </c>
      <c r="CR348" s="5">
        <v>0</v>
      </c>
      <c r="CS348" s="5">
        <v>5.37</v>
      </c>
      <c r="CT348" s="5">
        <v>4.8609999999999998</v>
      </c>
      <c r="CU348" s="5">
        <v>11.192</v>
      </c>
    </row>
    <row r="349" spans="1:99" x14ac:dyDescent="0.25">
      <c r="A349" s="5" t="s">
        <v>2655</v>
      </c>
      <c r="B349" s="5" t="s">
        <v>1468</v>
      </c>
      <c r="C349" s="5" t="s">
        <v>1468</v>
      </c>
      <c r="D349" s="5" t="s">
        <v>1469</v>
      </c>
      <c r="E349" s="5">
        <v>2024</v>
      </c>
      <c r="F349" s="5">
        <v>0</v>
      </c>
      <c r="G349" s="5">
        <v>5.5750000000000002</v>
      </c>
      <c r="H349" s="5">
        <v>1.3240000000000001</v>
      </c>
      <c r="I349" s="5">
        <v>0</v>
      </c>
      <c r="J349" s="5">
        <v>5.5750000000000002</v>
      </c>
      <c r="K349" s="5">
        <v>0</v>
      </c>
      <c r="L349" s="5">
        <v>1</v>
      </c>
      <c r="M349" s="5">
        <v>7.1239999999999997</v>
      </c>
      <c r="N349" s="5">
        <v>3.9710000000000001</v>
      </c>
      <c r="O349" s="5">
        <v>0</v>
      </c>
      <c r="P349" s="5">
        <v>7.1239999999999997</v>
      </c>
      <c r="Q349" s="5">
        <v>0</v>
      </c>
      <c r="R349" s="5">
        <v>1</v>
      </c>
      <c r="S349" s="5">
        <v>12.193</v>
      </c>
      <c r="T349" s="5">
        <v>7.9420000000000002</v>
      </c>
      <c r="U349" s="5">
        <v>0</v>
      </c>
      <c r="V349" s="5">
        <v>12.193</v>
      </c>
      <c r="W349" s="5">
        <v>0</v>
      </c>
      <c r="X349" s="5">
        <v>1</v>
      </c>
      <c r="Y349" s="5">
        <v>11.446999999999999</v>
      </c>
      <c r="Z349" s="5">
        <v>1.54</v>
      </c>
      <c r="AA349" s="5">
        <v>0</v>
      </c>
      <c r="AB349" s="5">
        <v>11.446999999999999</v>
      </c>
      <c r="AC349" s="5">
        <v>0</v>
      </c>
      <c r="AD349" s="5">
        <v>1</v>
      </c>
      <c r="AE349" s="5">
        <v>12.771000000000001</v>
      </c>
      <c r="AF349" s="5">
        <v>2.9910000000000001</v>
      </c>
      <c r="AG349" s="5">
        <v>0</v>
      </c>
      <c r="AH349" s="5">
        <v>12.771000000000001</v>
      </c>
      <c r="AI349" s="5">
        <v>0</v>
      </c>
      <c r="AJ349" s="5">
        <v>1</v>
      </c>
      <c r="AK349" s="5">
        <v>20.712</v>
      </c>
      <c r="AL349" s="5">
        <v>11.129</v>
      </c>
      <c r="AM349" s="5">
        <v>0</v>
      </c>
      <c r="AN349" s="5">
        <v>20.712</v>
      </c>
      <c r="AO349" s="5">
        <v>0</v>
      </c>
      <c r="AP349" s="5">
        <v>1</v>
      </c>
      <c r="AQ349" s="5">
        <v>0.75600000000000001</v>
      </c>
      <c r="AR349" s="5">
        <v>0.13200000000000001</v>
      </c>
      <c r="AS349" s="5">
        <v>0.21</v>
      </c>
      <c r="AT349" s="5">
        <v>0.96599999999999997</v>
      </c>
      <c r="AU349" s="5">
        <v>0</v>
      </c>
      <c r="AV349" s="5">
        <v>1</v>
      </c>
      <c r="AW349" s="5">
        <v>0.65500000000000003</v>
      </c>
      <c r="AX349" s="5">
        <v>0.13200000000000001</v>
      </c>
      <c r="AY349" s="5">
        <v>4.4999999999999998E-2</v>
      </c>
      <c r="AZ349" s="5">
        <v>0.7</v>
      </c>
      <c r="BA349" s="5">
        <v>0</v>
      </c>
      <c r="BB349" s="5">
        <v>1</v>
      </c>
      <c r="BC349" s="5">
        <v>0.53400000000000003</v>
      </c>
      <c r="BD349" s="5">
        <v>0.13200000000000001</v>
      </c>
      <c r="BE349" s="5">
        <v>0</v>
      </c>
      <c r="BF349" s="5">
        <v>0.53400000000000003</v>
      </c>
      <c r="BG349" s="5">
        <v>0</v>
      </c>
      <c r="BH349" s="5">
        <v>1</v>
      </c>
      <c r="BI349" s="5">
        <v>0.56799999999999995</v>
      </c>
      <c r="BJ349" s="5">
        <v>0.13200000000000001</v>
      </c>
      <c r="BK349" s="5">
        <v>1.6E-2</v>
      </c>
      <c r="BL349" s="5">
        <v>0.58399999999999996</v>
      </c>
      <c r="BM349" s="5">
        <v>0</v>
      </c>
      <c r="BN349" s="5">
        <v>1</v>
      </c>
      <c r="BO349" s="5">
        <v>0</v>
      </c>
      <c r="BP349" s="5">
        <v>0</v>
      </c>
      <c r="BQ349" s="5">
        <v>0.17</v>
      </c>
      <c r="BR349" s="5">
        <v>0</v>
      </c>
      <c r="BS349" s="5">
        <v>1</v>
      </c>
      <c r="BT349" s="5">
        <v>0</v>
      </c>
      <c r="BU349" s="5">
        <v>0</v>
      </c>
      <c r="BV349" s="5">
        <v>0.11600000000000001</v>
      </c>
      <c r="BW349" s="5">
        <v>0</v>
      </c>
      <c r="BX349" s="5">
        <v>1</v>
      </c>
      <c r="BY349" s="5">
        <v>13.646000000000001</v>
      </c>
      <c r="BZ349" s="5">
        <v>0</v>
      </c>
      <c r="CA349" s="5">
        <v>13.646000000000001</v>
      </c>
      <c r="CB349" s="5">
        <v>0</v>
      </c>
      <c r="CC349" s="5">
        <v>82.587999999999994</v>
      </c>
      <c r="CD349" s="5">
        <v>7.95</v>
      </c>
      <c r="CE349" s="5">
        <v>104.709</v>
      </c>
      <c r="CF349" s="5">
        <v>187.297</v>
      </c>
      <c r="CG349" s="5">
        <v>0</v>
      </c>
      <c r="CH349" s="5">
        <v>1</v>
      </c>
      <c r="CI349" s="5">
        <v>0</v>
      </c>
      <c r="CJ349" s="5">
        <v>0</v>
      </c>
      <c r="CK349" s="5">
        <v>0</v>
      </c>
      <c r="CL349" s="5">
        <v>0</v>
      </c>
      <c r="CM349" s="5">
        <v>0</v>
      </c>
      <c r="CN349" s="5">
        <v>0</v>
      </c>
      <c r="CO349" s="5">
        <v>0</v>
      </c>
      <c r="CP349" s="5">
        <v>0</v>
      </c>
      <c r="CQ349" s="5">
        <v>1.387</v>
      </c>
      <c r="CR349" s="5">
        <v>0</v>
      </c>
      <c r="CS349" s="5">
        <v>5.5289999999999999</v>
      </c>
      <c r="CT349" s="5">
        <v>4.2510000000000003</v>
      </c>
      <c r="CU349" s="5">
        <v>10.122999999999999</v>
      </c>
    </row>
    <row r="350" spans="1:99" x14ac:dyDescent="0.25">
      <c r="A350" s="5" t="s">
        <v>2656</v>
      </c>
      <c r="B350" s="5" t="s">
        <v>1462</v>
      </c>
      <c r="C350" s="5" t="s">
        <v>1462</v>
      </c>
      <c r="D350" s="5" t="s">
        <v>1463</v>
      </c>
      <c r="E350" s="5">
        <v>2021</v>
      </c>
      <c r="F350" s="5">
        <v>0.15</v>
      </c>
      <c r="G350" s="5">
        <v>5.8970000000000002</v>
      </c>
      <c r="H350" s="5">
        <v>1.143</v>
      </c>
      <c r="I350" s="5">
        <v>0</v>
      </c>
      <c r="J350" s="5">
        <v>5.8970000000000002</v>
      </c>
      <c r="K350" s="5">
        <v>0</v>
      </c>
      <c r="L350" s="5">
        <v>1</v>
      </c>
      <c r="M350" s="5">
        <v>7.9640000000000004</v>
      </c>
      <c r="N350" s="5">
        <v>3.43</v>
      </c>
      <c r="O350" s="5">
        <v>0</v>
      </c>
      <c r="P350" s="5">
        <v>7.9640000000000004</v>
      </c>
      <c r="Q350" s="5">
        <v>0</v>
      </c>
      <c r="R350" s="5">
        <v>1</v>
      </c>
      <c r="S350" s="5">
        <v>11.613</v>
      </c>
      <c r="T350" s="5">
        <v>6.86</v>
      </c>
      <c r="U350" s="5">
        <v>0</v>
      </c>
      <c r="V350" s="5">
        <v>13.355</v>
      </c>
      <c r="W350" s="5">
        <v>0.15</v>
      </c>
      <c r="X350" s="5">
        <v>1</v>
      </c>
      <c r="Y350" s="5">
        <v>4.2839999999999998</v>
      </c>
      <c r="Z350" s="5">
        <v>0.57599999999999996</v>
      </c>
      <c r="AA350" s="5">
        <v>0</v>
      </c>
      <c r="AB350" s="5">
        <v>4.2839999999999998</v>
      </c>
      <c r="AC350" s="5">
        <v>0</v>
      </c>
      <c r="AD350" s="5">
        <v>1</v>
      </c>
      <c r="AE350" s="5">
        <v>5.4269999999999996</v>
      </c>
      <c r="AF350" s="5">
        <v>1.2709999999999999</v>
      </c>
      <c r="AG350" s="5">
        <v>0</v>
      </c>
      <c r="AH350" s="5">
        <v>5.4269999999999996</v>
      </c>
      <c r="AI350" s="5">
        <v>0</v>
      </c>
      <c r="AJ350" s="5">
        <v>1</v>
      </c>
      <c r="AK350" s="5">
        <v>12.287000000000001</v>
      </c>
      <c r="AL350" s="5">
        <v>6.6020000000000003</v>
      </c>
      <c r="AM350" s="5">
        <v>0</v>
      </c>
      <c r="AN350" s="5">
        <v>14.13</v>
      </c>
      <c r="AO350" s="5">
        <v>0.15</v>
      </c>
      <c r="AP350" s="5">
        <v>1</v>
      </c>
      <c r="AQ350" s="5">
        <v>0.64900000000000002</v>
      </c>
      <c r="AR350" s="5">
        <v>0.114</v>
      </c>
      <c r="AS350" s="5">
        <v>0.36099999999999999</v>
      </c>
      <c r="AT350" s="5">
        <v>1.01</v>
      </c>
      <c r="AU350" s="5">
        <v>0</v>
      </c>
      <c r="AV350" s="5">
        <v>1</v>
      </c>
      <c r="AW350" s="5">
        <v>0.57699999999999996</v>
      </c>
      <c r="AX350" s="5">
        <v>0.114</v>
      </c>
      <c r="AY350" s="5">
        <v>0.308</v>
      </c>
      <c r="AZ350" s="5">
        <v>0.88500000000000001</v>
      </c>
      <c r="BA350" s="5">
        <v>0</v>
      </c>
      <c r="BB350" s="5">
        <v>1</v>
      </c>
      <c r="BC350" s="5">
        <v>0.45800000000000002</v>
      </c>
      <c r="BD350" s="5">
        <v>0.114</v>
      </c>
      <c r="BE350" s="5">
        <v>4.5999999999999999E-2</v>
      </c>
      <c r="BF350" s="5">
        <v>0.505</v>
      </c>
      <c r="BG350" s="5">
        <v>0</v>
      </c>
      <c r="BH350" s="5">
        <v>0</v>
      </c>
      <c r="BI350" s="5">
        <v>0.49099999999999999</v>
      </c>
      <c r="BJ350" s="5">
        <v>0.114</v>
      </c>
      <c r="BK350" s="5">
        <v>0.17799999999999999</v>
      </c>
      <c r="BL350" s="5">
        <v>0.66900000000000004</v>
      </c>
      <c r="BM350" s="5">
        <v>0</v>
      </c>
      <c r="BN350" s="5">
        <v>1</v>
      </c>
      <c r="BO350" s="5">
        <v>0</v>
      </c>
      <c r="BP350" s="5">
        <v>0</v>
      </c>
      <c r="BQ350" s="5">
        <v>0.13900000000000001</v>
      </c>
      <c r="BR350" s="5">
        <v>0</v>
      </c>
      <c r="BS350" s="5">
        <v>0.5</v>
      </c>
      <c r="BT350" s="5">
        <v>0</v>
      </c>
      <c r="BU350" s="5">
        <v>0</v>
      </c>
      <c r="BV350" s="5">
        <v>0.16400000000000001</v>
      </c>
      <c r="BW350" s="5">
        <v>0</v>
      </c>
      <c r="BX350" s="5">
        <v>0.5</v>
      </c>
      <c r="BY350" s="5">
        <v>11.787000000000001</v>
      </c>
      <c r="BZ350" s="5">
        <v>0</v>
      </c>
      <c r="CA350" s="5">
        <v>11.787000000000001</v>
      </c>
      <c r="CB350" s="5">
        <v>0</v>
      </c>
      <c r="CC350" s="5">
        <v>78.125</v>
      </c>
      <c r="CD350" s="5">
        <v>7.95</v>
      </c>
      <c r="CE350" s="5">
        <v>0</v>
      </c>
      <c r="CF350" s="5">
        <v>89.843999999999994</v>
      </c>
      <c r="CG350" s="5">
        <v>0.15</v>
      </c>
      <c r="CH350" s="5">
        <v>1</v>
      </c>
      <c r="CI350" s="5">
        <v>0</v>
      </c>
      <c r="CJ350" s="5">
        <v>0</v>
      </c>
      <c r="CK350" s="5">
        <v>0</v>
      </c>
      <c r="CL350" s="5">
        <v>0</v>
      </c>
      <c r="CM350" s="5">
        <v>0</v>
      </c>
      <c r="CN350" s="5">
        <v>0</v>
      </c>
      <c r="CO350" s="5">
        <v>0</v>
      </c>
      <c r="CP350" s="5">
        <v>0</v>
      </c>
      <c r="CQ350" s="5">
        <v>1.198</v>
      </c>
      <c r="CR350" s="5">
        <v>0</v>
      </c>
      <c r="CS350" s="5">
        <v>4.7759999999999998</v>
      </c>
      <c r="CT350" s="5">
        <v>4.7530000000000001</v>
      </c>
      <c r="CU350" s="5">
        <v>15.983000000000001</v>
      </c>
    </row>
    <row r="351" spans="1:99" x14ac:dyDescent="0.25">
      <c r="A351" s="5" t="s">
        <v>2657</v>
      </c>
      <c r="B351" s="5" t="s">
        <v>1462</v>
      </c>
      <c r="C351" s="5" t="s">
        <v>1462</v>
      </c>
      <c r="D351" s="5" t="s">
        <v>1463</v>
      </c>
      <c r="E351" s="5">
        <v>2022</v>
      </c>
      <c r="F351" s="5">
        <v>0.15</v>
      </c>
      <c r="G351" s="5">
        <v>11.72</v>
      </c>
      <c r="H351" s="5">
        <v>1.2350000000000001</v>
      </c>
      <c r="I351" s="5">
        <v>0</v>
      </c>
      <c r="J351" s="5">
        <v>11.72</v>
      </c>
      <c r="K351" s="5">
        <v>0</v>
      </c>
      <c r="L351" s="5">
        <v>1</v>
      </c>
      <c r="M351" s="5">
        <v>9.7829999999999995</v>
      </c>
      <c r="N351" s="5">
        <v>3.7040000000000002</v>
      </c>
      <c r="O351" s="5">
        <v>0</v>
      </c>
      <c r="P351" s="5">
        <v>9.7829999999999995</v>
      </c>
      <c r="Q351" s="5">
        <v>0</v>
      </c>
      <c r="R351" s="5">
        <v>1</v>
      </c>
      <c r="S351" s="5">
        <v>17.893000000000001</v>
      </c>
      <c r="T351" s="5">
        <v>7.4080000000000004</v>
      </c>
      <c r="U351" s="5">
        <v>0.19900000000000001</v>
      </c>
      <c r="V351" s="5">
        <v>20.577000000000002</v>
      </c>
      <c r="W351" s="5">
        <v>0.15</v>
      </c>
      <c r="X351" s="5">
        <v>1</v>
      </c>
      <c r="Y351" s="5">
        <v>4.6269999999999998</v>
      </c>
      <c r="Z351" s="5">
        <v>0.622</v>
      </c>
      <c r="AA351" s="5">
        <v>0</v>
      </c>
      <c r="AB351" s="5">
        <v>4.6269999999999998</v>
      </c>
      <c r="AC351" s="5">
        <v>0</v>
      </c>
      <c r="AD351" s="5">
        <v>1</v>
      </c>
      <c r="AE351" s="5">
        <v>5.8609999999999998</v>
      </c>
      <c r="AF351" s="5">
        <v>1.373</v>
      </c>
      <c r="AG351" s="5">
        <v>0</v>
      </c>
      <c r="AH351" s="5">
        <v>5.8609999999999998</v>
      </c>
      <c r="AI351" s="5">
        <v>0</v>
      </c>
      <c r="AJ351" s="5">
        <v>1</v>
      </c>
      <c r="AK351" s="5">
        <v>13.269</v>
      </c>
      <c r="AL351" s="5">
        <v>7.13</v>
      </c>
      <c r="AM351" s="5">
        <v>0.14699999999999999</v>
      </c>
      <c r="AN351" s="5">
        <v>15.26</v>
      </c>
      <c r="AO351" s="5">
        <v>0.15</v>
      </c>
      <c r="AP351" s="5">
        <v>1</v>
      </c>
      <c r="AQ351" s="5">
        <v>0.89600000000000002</v>
      </c>
      <c r="AR351" s="5">
        <v>0.123</v>
      </c>
      <c r="AS351" s="5">
        <v>0.26900000000000002</v>
      </c>
      <c r="AT351" s="5">
        <v>1.165</v>
      </c>
      <c r="AU351" s="5">
        <v>0</v>
      </c>
      <c r="AV351" s="5">
        <v>1</v>
      </c>
      <c r="AW351" s="5">
        <v>0.89</v>
      </c>
      <c r="AX351" s="5">
        <v>0.123</v>
      </c>
      <c r="AY351" s="5">
        <v>0.309</v>
      </c>
      <c r="AZ351" s="5">
        <v>1.1990000000000001</v>
      </c>
      <c r="BA351" s="5">
        <v>0</v>
      </c>
      <c r="BB351" s="5">
        <v>1</v>
      </c>
      <c r="BC351" s="5">
        <v>0.62</v>
      </c>
      <c r="BD351" s="5">
        <v>0.123</v>
      </c>
      <c r="BE351" s="5">
        <v>-0.109</v>
      </c>
      <c r="BF351" s="5">
        <v>0.51200000000000001</v>
      </c>
      <c r="BG351" s="5">
        <v>0</v>
      </c>
      <c r="BH351" s="5">
        <v>0</v>
      </c>
      <c r="BI351" s="5">
        <v>0.60799999999999998</v>
      </c>
      <c r="BJ351" s="5">
        <v>0.123</v>
      </c>
      <c r="BK351" s="5">
        <v>0.47099999999999997</v>
      </c>
      <c r="BL351" s="5">
        <v>1.079</v>
      </c>
      <c r="BM351" s="5">
        <v>0</v>
      </c>
      <c r="BN351" s="5">
        <v>1</v>
      </c>
      <c r="BO351" s="5">
        <v>0</v>
      </c>
      <c r="BP351" s="5">
        <v>0</v>
      </c>
      <c r="BQ351" s="5">
        <v>0.13600000000000001</v>
      </c>
      <c r="BR351" s="5">
        <v>0</v>
      </c>
      <c r="BS351" s="5">
        <v>0.5</v>
      </c>
      <c r="BT351" s="5">
        <v>0</v>
      </c>
      <c r="BU351" s="5">
        <v>0</v>
      </c>
      <c r="BV351" s="5">
        <v>0.161</v>
      </c>
      <c r="BW351" s="5">
        <v>0</v>
      </c>
      <c r="BX351" s="5">
        <v>0.5</v>
      </c>
      <c r="BY351" s="5">
        <v>12.728999999999999</v>
      </c>
      <c r="BZ351" s="5">
        <v>0</v>
      </c>
      <c r="CA351" s="5">
        <v>12.728999999999999</v>
      </c>
      <c r="CB351" s="5">
        <v>0</v>
      </c>
      <c r="CC351" s="5">
        <v>97.9</v>
      </c>
      <c r="CD351" s="5">
        <v>7.95</v>
      </c>
      <c r="CE351" s="5">
        <v>1.087</v>
      </c>
      <c r="CF351" s="5">
        <v>112.58499999999999</v>
      </c>
      <c r="CG351" s="5">
        <v>0.15</v>
      </c>
      <c r="CH351" s="5">
        <v>1</v>
      </c>
      <c r="CI351" s="5">
        <v>0</v>
      </c>
      <c r="CJ351" s="5">
        <v>0</v>
      </c>
      <c r="CK351" s="5">
        <v>0</v>
      </c>
      <c r="CL351" s="5">
        <v>0</v>
      </c>
      <c r="CM351" s="5">
        <v>0</v>
      </c>
      <c r="CN351" s="5">
        <v>0</v>
      </c>
      <c r="CO351" s="5">
        <v>0</v>
      </c>
      <c r="CP351" s="5">
        <v>0</v>
      </c>
      <c r="CQ351" s="5">
        <v>1.294</v>
      </c>
      <c r="CR351" s="5">
        <v>0</v>
      </c>
      <c r="CS351" s="5">
        <v>5.1580000000000004</v>
      </c>
      <c r="CT351" s="5">
        <v>10.484999999999999</v>
      </c>
      <c r="CU351" s="5">
        <v>29.494</v>
      </c>
    </row>
    <row r="352" spans="1:99" x14ac:dyDescent="0.25">
      <c r="A352" s="5" t="s">
        <v>2658</v>
      </c>
      <c r="B352" s="5" t="s">
        <v>1462</v>
      </c>
      <c r="C352" s="5" t="s">
        <v>1462</v>
      </c>
      <c r="D352" s="5" t="s">
        <v>1463</v>
      </c>
      <c r="E352" s="5">
        <v>2023</v>
      </c>
      <c r="F352" s="5">
        <v>0.15</v>
      </c>
      <c r="G352" s="5">
        <v>6.1470000000000002</v>
      </c>
      <c r="H352" s="5">
        <v>1.286</v>
      </c>
      <c r="I352" s="5">
        <v>0</v>
      </c>
      <c r="J352" s="5">
        <v>6.1470000000000002</v>
      </c>
      <c r="K352" s="5">
        <v>0</v>
      </c>
      <c r="L352" s="5">
        <v>1</v>
      </c>
      <c r="M352" s="5">
        <v>7.8860000000000001</v>
      </c>
      <c r="N352" s="5">
        <v>3.8570000000000002</v>
      </c>
      <c r="O352" s="5">
        <v>0</v>
      </c>
      <c r="P352" s="5">
        <v>7.8860000000000001</v>
      </c>
      <c r="Q352" s="5">
        <v>0</v>
      </c>
      <c r="R352" s="5">
        <v>1</v>
      </c>
      <c r="S352" s="5">
        <v>12.574999999999999</v>
      </c>
      <c r="T352" s="5">
        <v>7.7140000000000004</v>
      </c>
      <c r="U352" s="5">
        <v>0.20899999999999999</v>
      </c>
      <c r="V352" s="5">
        <v>14.461</v>
      </c>
      <c r="W352" s="5">
        <v>0.15</v>
      </c>
      <c r="X352" s="5">
        <v>1</v>
      </c>
      <c r="Y352" s="5">
        <v>4.8179999999999996</v>
      </c>
      <c r="Z352" s="5">
        <v>0.64800000000000002</v>
      </c>
      <c r="AA352" s="5">
        <v>0</v>
      </c>
      <c r="AB352" s="5">
        <v>4.8179999999999996</v>
      </c>
      <c r="AC352" s="5">
        <v>0</v>
      </c>
      <c r="AD352" s="5">
        <v>1</v>
      </c>
      <c r="AE352" s="5">
        <v>6.1029999999999998</v>
      </c>
      <c r="AF352" s="5">
        <v>1.429</v>
      </c>
      <c r="AG352" s="5">
        <v>0</v>
      </c>
      <c r="AH352" s="5">
        <v>6.1029999999999998</v>
      </c>
      <c r="AI352" s="5">
        <v>0</v>
      </c>
      <c r="AJ352" s="5">
        <v>1</v>
      </c>
      <c r="AK352" s="5">
        <v>13.817</v>
      </c>
      <c r="AL352" s="5">
        <v>7.4240000000000004</v>
      </c>
      <c r="AM352" s="5">
        <v>0.22900000000000001</v>
      </c>
      <c r="AN352" s="5">
        <v>15.89</v>
      </c>
      <c r="AO352" s="5">
        <v>0.15</v>
      </c>
      <c r="AP352" s="5">
        <v>1</v>
      </c>
      <c r="AQ352" s="5">
        <v>0.79100000000000004</v>
      </c>
      <c r="AR352" s="5">
        <v>0.129</v>
      </c>
      <c r="AS352" s="5">
        <v>0.28000000000000003</v>
      </c>
      <c r="AT352" s="5">
        <v>1.071</v>
      </c>
      <c r="AU352" s="5">
        <v>0</v>
      </c>
      <c r="AV352" s="5">
        <v>1</v>
      </c>
      <c r="AW352" s="5">
        <v>0.61799999999999999</v>
      </c>
      <c r="AX352" s="5">
        <v>0.129</v>
      </c>
      <c r="AY352" s="5">
        <v>0.38900000000000001</v>
      </c>
      <c r="AZ352" s="5">
        <v>1.0069999999999999</v>
      </c>
      <c r="BA352" s="5">
        <v>0</v>
      </c>
      <c r="BB352" s="5">
        <v>1</v>
      </c>
      <c r="BC352" s="5">
        <v>0.55400000000000005</v>
      </c>
      <c r="BD352" s="5">
        <v>0.129</v>
      </c>
      <c r="BE352" s="5">
        <v>-0.08</v>
      </c>
      <c r="BF352" s="5">
        <v>0.47399999999999998</v>
      </c>
      <c r="BG352" s="5">
        <v>0</v>
      </c>
      <c r="BH352" s="5">
        <v>0</v>
      </c>
      <c r="BI352" s="5">
        <v>0.55700000000000005</v>
      </c>
      <c r="BJ352" s="5">
        <v>0.129</v>
      </c>
      <c r="BK352" s="5">
        <v>0.38100000000000001</v>
      </c>
      <c r="BL352" s="5">
        <v>0.93899999999999995</v>
      </c>
      <c r="BM352" s="5">
        <v>0</v>
      </c>
      <c r="BN352" s="5">
        <v>1</v>
      </c>
      <c r="BO352" s="5">
        <v>0</v>
      </c>
      <c r="BP352" s="5">
        <v>0</v>
      </c>
      <c r="BQ352" s="5">
        <v>0.19400000000000001</v>
      </c>
      <c r="BR352" s="5">
        <v>0</v>
      </c>
      <c r="BS352" s="5">
        <v>0.5</v>
      </c>
      <c r="BT352" s="5">
        <v>0</v>
      </c>
      <c r="BU352" s="5">
        <v>0</v>
      </c>
      <c r="BV352" s="5">
        <v>0.184</v>
      </c>
      <c r="BW352" s="5">
        <v>0</v>
      </c>
      <c r="BX352" s="5">
        <v>0.5</v>
      </c>
      <c r="BY352" s="5">
        <v>13.254</v>
      </c>
      <c r="BZ352" s="5">
        <v>0</v>
      </c>
      <c r="CA352" s="5">
        <v>13.254</v>
      </c>
      <c r="CB352" s="5">
        <v>0</v>
      </c>
      <c r="CC352" s="5">
        <v>83.248000000000005</v>
      </c>
      <c r="CD352" s="5">
        <v>7.95</v>
      </c>
      <c r="CE352" s="5">
        <v>1.383</v>
      </c>
      <c r="CF352" s="5">
        <v>95.734999999999999</v>
      </c>
      <c r="CG352" s="5">
        <v>0.15</v>
      </c>
      <c r="CH352" s="5">
        <v>1</v>
      </c>
      <c r="CI352" s="5">
        <v>0</v>
      </c>
      <c r="CJ352" s="5">
        <v>0</v>
      </c>
      <c r="CK352" s="5">
        <v>0</v>
      </c>
      <c r="CL352" s="5">
        <v>0</v>
      </c>
      <c r="CM352" s="5">
        <v>0</v>
      </c>
      <c r="CN352" s="5">
        <v>0</v>
      </c>
      <c r="CO352" s="5">
        <v>0</v>
      </c>
      <c r="CP352" s="5">
        <v>0</v>
      </c>
      <c r="CQ352" s="5">
        <v>1.3480000000000001</v>
      </c>
      <c r="CR352" s="5">
        <v>0</v>
      </c>
      <c r="CS352" s="5">
        <v>5.37</v>
      </c>
      <c r="CT352" s="5">
        <v>4.8609999999999998</v>
      </c>
      <c r="CU352" s="5">
        <v>11.192</v>
      </c>
    </row>
    <row r="353" spans="1:99" x14ac:dyDescent="0.25">
      <c r="A353" s="5" t="s">
        <v>2659</v>
      </c>
      <c r="B353" s="5" t="s">
        <v>1462</v>
      </c>
      <c r="C353" s="5" t="s">
        <v>1462</v>
      </c>
      <c r="D353" s="5" t="s">
        <v>1463</v>
      </c>
      <c r="E353" s="5">
        <v>2024</v>
      </c>
      <c r="F353" s="5">
        <v>0.15</v>
      </c>
      <c r="G353" s="5">
        <v>5.5750000000000002</v>
      </c>
      <c r="H353" s="5">
        <v>1.3240000000000001</v>
      </c>
      <c r="I353" s="5">
        <v>0</v>
      </c>
      <c r="J353" s="5">
        <v>5.5750000000000002</v>
      </c>
      <c r="K353" s="5">
        <v>0</v>
      </c>
      <c r="L353" s="5">
        <v>1</v>
      </c>
      <c r="M353" s="5">
        <v>7.1239999999999997</v>
      </c>
      <c r="N353" s="5">
        <v>3.9710000000000001</v>
      </c>
      <c r="O353" s="5">
        <v>0</v>
      </c>
      <c r="P353" s="5">
        <v>7.1239999999999997</v>
      </c>
      <c r="Q353" s="5">
        <v>0</v>
      </c>
      <c r="R353" s="5">
        <v>1</v>
      </c>
      <c r="S353" s="5">
        <v>12.193</v>
      </c>
      <c r="T353" s="5">
        <v>7.9420000000000002</v>
      </c>
      <c r="U353" s="5">
        <v>0.249</v>
      </c>
      <c r="V353" s="5">
        <v>14.022</v>
      </c>
      <c r="W353" s="5">
        <v>0.15</v>
      </c>
      <c r="X353" s="5">
        <v>1</v>
      </c>
      <c r="Y353" s="5">
        <v>4.96</v>
      </c>
      <c r="Z353" s="5">
        <v>0.66700000000000004</v>
      </c>
      <c r="AA353" s="5">
        <v>0</v>
      </c>
      <c r="AB353" s="5">
        <v>4.96</v>
      </c>
      <c r="AC353" s="5">
        <v>0</v>
      </c>
      <c r="AD353" s="5">
        <v>1</v>
      </c>
      <c r="AE353" s="5">
        <v>6.2830000000000004</v>
      </c>
      <c r="AF353" s="5">
        <v>1.4710000000000001</v>
      </c>
      <c r="AG353" s="5">
        <v>0</v>
      </c>
      <c r="AH353" s="5">
        <v>6.2830000000000004</v>
      </c>
      <c r="AI353" s="5">
        <v>0</v>
      </c>
      <c r="AJ353" s="5">
        <v>1</v>
      </c>
      <c r="AK353" s="5">
        <v>14.225</v>
      </c>
      <c r="AL353" s="5">
        <v>7.6429999999999998</v>
      </c>
      <c r="AM353" s="5">
        <v>0.29099999999999998</v>
      </c>
      <c r="AN353" s="5">
        <v>16.359000000000002</v>
      </c>
      <c r="AO353" s="5">
        <v>0.15</v>
      </c>
      <c r="AP353" s="5">
        <v>1</v>
      </c>
      <c r="AQ353" s="5">
        <v>0.75600000000000001</v>
      </c>
      <c r="AR353" s="5">
        <v>0.13200000000000001</v>
      </c>
      <c r="AS353" s="5">
        <v>0.26</v>
      </c>
      <c r="AT353" s="5">
        <v>1.016</v>
      </c>
      <c r="AU353" s="5">
        <v>0</v>
      </c>
      <c r="AV353" s="5">
        <v>1</v>
      </c>
      <c r="AW353" s="5">
        <v>0.65500000000000003</v>
      </c>
      <c r="AX353" s="5">
        <v>0.13200000000000001</v>
      </c>
      <c r="AY353" s="5">
        <v>0.27</v>
      </c>
      <c r="AZ353" s="5">
        <v>0.92600000000000005</v>
      </c>
      <c r="BA353" s="5">
        <v>0</v>
      </c>
      <c r="BB353" s="5">
        <v>1</v>
      </c>
      <c r="BC353" s="5">
        <v>0.53400000000000003</v>
      </c>
      <c r="BD353" s="5">
        <v>0.13200000000000001</v>
      </c>
      <c r="BE353" s="5">
        <v>-5.5E-2</v>
      </c>
      <c r="BF353" s="5">
        <v>0.47899999999999998</v>
      </c>
      <c r="BG353" s="5">
        <v>0</v>
      </c>
      <c r="BH353" s="5">
        <v>0</v>
      </c>
      <c r="BI353" s="5">
        <v>0.56799999999999995</v>
      </c>
      <c r="BJ353" s="5">
        <v>0.13200000000000001</v>
      </c>
      <c r="BK353" s="5">
        <v>0.28199999999999997</v>
      </c>
      <c r="BL353" s="5">
        <v>0.85</v>
      </c>
      <c r="BM353" s="5">
        <v>0</v>
      </c>
      <c r="BN353" s="5">
        <v>1</v>
      </c>
      <c r="BO353" s="5">
        <v>0</v>
      </c>
      <c r="BP353" s="5">
        <v>0</v>
      </c>
      <c r="BQ353" s="5">
        <v>0.17699999999999999</v>
      </c>
      <c r="BR353" s="5">
        <v>0</v>
      </c>
      <c r="BS353" s="5">
        <v>0.5</v>
      </c>
      <c r="BT353" s="5">
        <v>0</v>
      </c>
      <c r="BU353" s="5">
        <v>0</v>
      </c>
      <c r="BV353" s="5">
        <v>0.21</v>
      </c>
      <c r="BW353" s="5">
        <v>0</v>
      </c>
      <c r="BX353" s="5">
        <v>0.5</v>
      </c>
      <c r="BY353" s="5">
        <v>13.646000000000001</v>
      </c>
      <c r="BZ353" s="5">
        <v>0</v>
      </c>
      <c r="CA353" s="5">
        <v>13.646000000000001</v>
      </c>
      <c r="CB353" s="5">
        <v>0</v>
      </c>
      <c r="CC353" s="5">
        <v>82.587999999999994</v>
      </c>
      <c r="CD353" s="5">
        <v>7.95</v>
      </c>
      <c r="CE353" s="5">
        <v>1.6870000000000001</v>
      </c>
      <c r="CF353" s="5">
        <v>94.975999999999999</v>
      </c>
      <c r="CG353" s="5">
        <v>0.15</v>
      </c>
      <c r="CH353" s="5">
        <v>1</v>
      </c>
      <c r="CI353" s="5">
        <v>0</v>
      </c>
      <c r="CJ353" s="5">
        <v>0</v>
      </c>
      <c r="CK353" s="5">
        <v>0</v>
      </c>
      <c r="CL353" s="5">
        <v>0</v>
      </c>
      <c r="CM353" s="5">
        <v>0</v>
      </c>
      <c r="CN353" s="5">
        <v>0</v>
      </c>
      <c r="CO353" s="5">
        <v>0</v>
      </c>
      <c r="CP353" s="5">
        <v>0</v>
      </c>
      <c r="CQ353" s="5">
        <v>1.387</v>
      </c>
      <c r="CR353" s="5">
        <v>0</v>
      </c>
      <c r="CS353" s="5">
        <v>5.5289999999999999</v>
      </c>
      <c r="CT353" s="5">
        <v>4.2510000000000003</v>
      </c>
      <c r="CU353" s="5">
        <v>10.122999999999999</v>
      </c>
    </row>
    <row r="354" spans="1:99" x14ac:dyDescent="0.25">
      <c r="A354" s="5" t="s">
        <v>2660</v>
      </c>
      <c r="B354" s="5" t="s">
        <v>1459</v>
      </c>
      <c r="C354" s="5" t="s">
        <v>1459</v>
      </c>
      <c r="D354" s="5" t="s">
        <v>1460</v>
      </c>
      <c r="E354" s="5">
        <v>2021</v>
      </c>
      <c r="F354" s="5">
        <v>0</v>
      </c>
      <c r="G354" s="5">
        <v>4.7469999999999999</v>
      </c>
      <c r="H354" s="5">
        <v>1.143</v>
      </c>
      <c r="I354" s="5">
        <v>0</v>
      </c>
      <c r="J354" s="5">
        <v>4.7469999999999999</v>
      </c>
      <c r="K354" s="5">
        <v>0</v>
      </c>
      <c r="L354" s="5">
        <v>1</v>
      </c>
      <c r="M354" s="5">
        <v>7.9640000000000004</v>
      </c>
      <c r="N354" s="5">
        <v>3.43</v>
      </c>
      <c r="O354" s="5">
        <v>0</v>
      </c>
      <c r="P354" s="5">
        <v>7.9640000000000004</v>
      </c>
      <c r="Q354" s="5">
        <v>0</v>
      </c>
      <c r="R354" s="5">
        <v>1</v>
      </c>
      <c r="S354" s="5">
        <v>10.464</v>
      </c>
      <c r="T354" s="5">
        <v>6.86</v>
      </c>
      <c r="U354" s="5">
        <v>0</v>
      </c>
      <c r="V354" s="5">
        <v>10.464</v>
      </c>
      <c r="W354" s="5">
        <v>0</v>
      </c>
      <c r="X354" s="5">
        <v>1</v>
      </c>
      <c r="Y354" s="5">
        <v>39.728999999999999</v>
      </c>
      <c r="Z354" s="5">
        <v>4.3879999999999999</v>
      </c>
      <c r="AA354" s="5">
        <v>-2.984</v>
      </c>
      <c r="AB354" s="5">
        <v>36.744999999999997</v>
      </c>
      <c r="AC354" s="5">
        <v>0</v>
      </c>
      <c r="AD354" s="5">
        <v>1</v>
      </c>
      <c r="AE354" s="5">
        <v>39.686</v>
      </c>
      <c r="AF354" s="5">
        <v>7.8090000000000002</v>
      </c>
      <c r="AG354" s="5">
        <v>-2.9409999999999998</v>
      </c>
      <c r="AH354" s="5">
        <v>36.744999999999997</v>
      </c>
      <c r="AI354" s="5">
        <v>0</v>
      </c>
      <c r="AJ354" s="5">
        <v>1</v>
      </c>
      <c r="AK354" s="5">
        <v>44.125</v>
      </c>
      <c r="AL354" s="5">
        <v>21.657</v>
      </c>
      <c r="AM354" s="5">
        <v>-6.3609999999999998</v>
      </c>
      <c r="AN354" s="5">
        <v>37.762999999999998</v>
      </c>
      <c r="AO354" s="5">
        <v>0</v>
      </c>
      <c r="AP354" s="5">
        <v>1</v>
      </c>
      <c r="AQ354" s="5">
        <v>0.621</v>
      </c>
      <c r="AR354" s="5">
        <v>0.114</v>
      </c>
      <c r="AS354" s="5">
        <v>1.889</v>
      </c>
      <c r="AT354" s="5">
        <v>2.5099999999999998</v>
      </c>
      <c r="AU354" s="5">
        <v>0</v>
      </c>
      <c r="AV354" s="5">
        <v>1</v>
      </c>
      <c r="AW354" s="5">
        <v>0.59299999999999997</v>
      </c>
      <c r="AX354" s="5">
        <v>0.114</v>
      </c>
      <c r="AY354" s="5">
        <v>1.54</v>
      </c>
      <c r="AZ354" s="5">
        <v>2.133</v>
      </c>
      <c r="BA354" s="5">
        <v>0</v>
      </c>
      <c r="BB354" s="5">
        <v>1</v>
      </c>
      <c r="BC354" s="5">
        <v>0.44</v>
      </c>
      <c r="BD354" s="5">
        <v>0.114</v>
      </c>
      <c r="BE354" s="5">
        <v>1.7050000000000001</v>
      </c>
      <c r="BF354" s="5">
        <v>2.145</v>
      </c>
      <c r="BG354" s="5">
        <v>0</v>
      </c>
      <c r="BH354" s="5">
        <v>1</v>
      </c>
      <c r="BI354" s="5">
        <v>0.56000000000000005</v>
      </c>
      <c r="BJ354" s="5">
        <v>0.114</v>
      </c>
      <c r="BK354" s="5">
        <v>0</v>
      </c>
      <c r="BL354" s="5">
        <v>0.56000000000000005</v>
      </c>
      <c r="BM354" s="5">
        <v>0</v>
      </c>
      <c r="BN354" s="5">
        <v>1</v>
      </c>
      <c r="BO354" s="5">
        <v>0</v>
      </c>
      <c r="BP354" s="5">
        <v>0</v>
      </c>
      <c r="BQ354" s="5">
        <v>0.15</v>
      </c>
      <c r="BR354" s="5">
        <v>0</v>
      </c>
      <c r="BS354" s="5">
        <v>0.83299999999999996</v>
      </c>
      <c r="BT354" s="5">
        <v>0</v>
      </c>
      <c r="BU354" s="5">
        <v>0</v>
      </c>
      <c r="BV354" s="5">
        <v>0.152</v>
      </c>
      <c r="BW354" s="5">
        <v>0</v>
      </c>
      <c r="BX354" s="5">
        <v>1</v>
      </c>
      <c r="BY354" s="5">
        <v>11.787000000000001</v>
      </c>
      <c r="BZ354" s="5">
        <v>0</v>
      </c>
      <c r="CA354" s="5">
        <v>11.787000000000001</v>
      </c>
      <c r="CB354" s="5">
        <v>0</v>
      </c>
      <c r="CC354" s="5">
        <v>81.694999999999993</v>
      </c>
      <c r="CD354" s="5">
        <v>7.95</v>
      </c>
      <c r="CE354" s="5">
        <v>0</v>
      </c>
      <c r="CF354" s="5">
        <v>81.694999999999993</v>
      </c>
      <c r="CG354" s="5">
        <v>0</v>
      </c>
      <c r="CH354" s="5">
        <v>1</v>
      </c>
      <c r="CI354" s="5">
        <v>0</v>
      </c>
      <c r="CJ354" s="5">
        <v>0</v>
      </c>
      <c r="CK354" s="5">
        <v>0</v>
      </c>
      <c r="CL354" s="5">
        <v>0</v>
      </c>
      <c r="CM354" s="5">
        <v>0</v>
      </c>
      <c r="CN354" s="5">
        <v>0</v>
      </c>
      <c r="CO354" s="5">
        <v>0</v>
      </c>
      <c r="CP354" s="5">
        <v>0</v>
      </c>
      <c r="CQ354" s="5">
        <v>1.198</v>
      </c>
      <c r="CR354" s="5">
        <v>0</v>
      </c>
      <c r="CS354" s="5">
        <v>4.7759999999999998</v>
      </c>
      <c r="CT354" s="5">
        <v>3.6040000000000001</v>
      </c>
      <c r="CU354" s="5">
        <v>9.1270000000000007</v>
      </c>
    </row>
    <row r="355" spans="1:99" x14ac:dyDescent="0.25">
      <c r="A355" s="5" t="s">
        <v>2661</v>
      </c>
      <c r="B355" s="5" t="s">
        <v>1459</v>
      </c>
      <c r="C355" s="5" t="s">
        <v>1459</v>
      </c>
      <c r="D355" s="5" t="s">
        <v>1460</v>
      </c>
      <c r="E355" s="5">
        <v>2022</v>
      </c>
      <c r="F355" s="5">
        <v>0</v>
      </c>
      <c r="G355" s="5">
        <v>8.7880000000000003</v>
      </c>
      <c r="H355" s="5">
        <v>1.2350000000000001</v>
      </c>
      <c r="I355" s="5">
        <v>0</v>
      </c>
      <c r="J355" s="5">
        <v>8.7880000000000003</v>
      </c>
      <c r="K355" s="5">
        <v>0</v>
      </c>
      <c r="L355" s="5">
        <v>1</v>
      </c>
      <c r="M355" s="5">
        <v>9.7829999999999995</v>
      </c>
      <c r="N355" s="5">
        <v>3.7040000000000002</v>
      </c>
      <c r="O355" s="5">
        <v>0</v>
      </c>
      <c r="P355" s="5">
        <v>9.7829999999999995</v>
      </c>
      <c r="Q355" s="5">
        <v>0</v>
      </c>
      <c r="R355" s="5">
        <v>1</v>
      </c>
      <c r="S355" s="5">
        <v>14.962</v>
      </c>
      <c r="T355" s="5">
        <v>7.4080000000000004</v>
      </c>
      <c r="U355" s="5">
        <v>0</v>
      </c>
      <c r="V355" s="5">
        <v>14.962</v>
      </c>
      <c r="W355" s="5">
        <v>0</v>
      </c>
      <c r="X355" s="5">
        <v>1</v>
      </c>
      <c r="Y355" s="5">
        <v>42.267000000000003</v>
      </c>
      <c r="Z355" s="5">
        <v>4.4340000000000002</v>
      </c>
      <c r="AA355" s="5">
        <v>-2.9849999999999999</v>
      </c>
      <c r="AB355" s="5">
        <v>39.283000000000001</v>
      </c>
      <c r="AC355" s="5">
        <v>0</v>
      </c>
      <c r="AD355" s="5">
        <v>1</v>
      </c>
      <c r="AE355" s="5">
        <v>42.314999999999998</v>
      </c>
      <c r="AF355" s="5">
        <v>7.8440000000000003</v>
      </c>
      <c r="AG355" s="5">
        <v>-3.032</v>
      </c>
      <c r="AH355" s="5">
        <v>39.283000000000001</v>
      </c>
      <c r="AI355" s="5">
        <v>0</v>
      </c>
      <c r="AJ355" s="5">
        <v>1</v>
      </c>
      <c r="AK355" s="5">
        <v>47.253999999999998</v>
      </c>
      <c r="AL355" s="5">
        <v>22.565999999999999</v>
      </c>
      <c r="AM355" s="5">
        <v>-7.4039999999999999</v>
      </c>
      <c r="AN355" s="5">
        <v>39.85</v>
      </c>
      <c r="AO355" s="5">
        <v>0</v>
      </c>
      <c r="AP355" s="5">
        <v>1</v>
      </c>
      <c r="AQ355" s="5">
        <v>0.84699999999999998</v>
      </c>
      <c r="AR355" s="5">
        <v>0.123</v>
      </c>
      <c r="AS355" s="5">
        <v>2.052</v>
      </c>
      <c r="AT355" s="5">
        <v>2.899</v>
      </c>
      <c r="AU355" s="5">
        <v>0</v>
      </c>
      <c r="AV355" s="5">
        <v>1</v>
      </c>
      <c r="AW355" s="5">
        <v>0.94699999999999995</v>
      </c>
      <c r="AX355" s="5">
        <v>0.123</v>
      </c>
      <c r="AY355" s="5">
        <v>1.6850000000000001</v>
      </c>
      <c r="AZ355" s="5">
        <v>2.6320000000000001</v>
      </c>
      <c r="BA355" s="5">
        <v>0</v>
      </c>
      <c r="BB355" s="5">
        <v>1</v>
      </c>
      <c r="BC355" s="5">
        <v>0.58899999999999997</v>
      </c>
      <c r="BD355" s="5">
        <v>0.123</v>
      </c>
      <c r="BE355" s="5">
        <v>1.74</v>
      </c>
      <c r="BF355" s="5">
        <v>2.3290000000000002</v>
      </c>
      <c r="BG355" s="5">
        <v>0</v>
      </c>
      <c r="BH355" s="5">
        <v>1</v>
      </c>
      <c r="BI355" s="5">
        <v>0.68899999999999995</v>
      </c>
      <c r="BJ355" s="5">
        <v>0.123</v>
      </c>
      <c r="BK355" s="5">
        <v>0</v>
      </c>
      <c r="BL355" s="5">
        <v>0.68899999999999995</v>
      </c>
      <c r="BM355" s="5">
        <v>0</v>
      </c>
      <c r="BN355" s="5">
        <v>1</v>
      </c>
      <c r="BO355" s="5">
        <v>0</v>
      </c>
      <c r="BP355" s="5">
        <v>0</v>
      </c>
      <c r="BQ355" s="5">
        <v>0.16400000000000001</v>
      </c>
      <c r="BR355" s="5">
        <v>0</v>
      </c>
      <c r="BS355" s="5">
        <v>0.83299999999999996</v>
      </c>
      <c r="BT355" s="5">
        <v>0</v>
      </c>
      <c r="BU355" s="5">
        <v>0</v>
      </c>
      <c r="BV355" s="5">
        <v>0.17</v>
      </c>
      <c r="BW355" s="5">
        <v>0</v>
      </c>
      <c r="BX355" s="5">
        <v>1</v>
      </c>
      <c r="BY355" s="5">
        <v>12.728999999999999</v>
      </c>
      <c r="BZ355" s="5">
        <v>0</v>
      </c>
      <c r="CA355" s="5">
        <v>12.728999999999999</v>
      </c>
      <c r="CB355" s="5">
        <v>0</v>
      </c>
      <c r="CC355" s="5">
        <v>102.477</v>
      </c>
      <c r="CD355" s="5">
        <v>7.95</v>
      </c>
      <c r="CE355" s="5">
        <v>0</v>
      </c>
      <c r="CF355" s="5">
        <v>102.477</v>
      </c>
      <c r="CG355" s="5">
        <v>0</v>
      </c>
      <c r="CH355" s="5">
        <v>1</v>
      </c>
      <c r="CI355" s="5">
        <v>0</v>
      </c>
      <c r="CJ355" s="5">
        <v>0</v>
      </c>
      <c r="CK355" s="5">
        <v>0</v>
      </c>
      <c r="CL355" s="5">
        <v>0</v>
      </c>
      <c r="CM355" s="5">
        <v>0</v>
      </c>
      <c r="CN355" s="5">
        <v>0</v>
      </c>
      <c r="CO355" s="5">
        <v>0</v>
      </c>
      <c r="CP355" s="5">
        <v>0</v>
      </c>
      <c r="CQ355" s="5">
        <v>1.294</v>
      </c>
      <c r="CR355" s="5">
        <v>0</v>
      </c>
      <c r="CS355" s="5">
        <v>5.1580000000000004</v>
      </c>
      <c r="CT355" s="5">
        <v>7.5540000000000003</v>
      </c>
      <c r="CU355" s="5">
        <v>11.574</v>
      </c>
    </row>
    <row r="356" spans="1:99" x14ac:dyDescent="0.25">
      <c r="A356" s="5" t="s">
        <v>2662</v>
      </c>
      <c r="B356" s="5" t="s">
        <v>1459</v>
      </c>
      <c r="C356" s="5" t="s">
        <v>1459</v>
      </c>
      <c r="D356" s="5" t="s">
        <v>1460</v>
      </c>
      <c r="E356" s="5">
        <v>2023</v>
      </c>
      <c r="F356" s="5">
        <v>0</v>
      </c>
      <c r="G356" s="5">
        <v>5.77</v>
      </c>
      <c r="H356" s="5">
        <v>1.286</v>
      </c>
      <c r="I356" s="5">
        <v>0</v>
      </c>
      <c r="J356" s="5">
        <v>5.77</v>
      </c>
      <c r="K356" s="5">
        <v>0</v>
      </c>
      <c r="L356" s="5">
        <v>1</v>
      </c>
      <c r="M356" s="5">
        <v>7.8860000000000001</v>
      </c>
      <c r="N356" s="5">
        <v>3.8570000000000002</v>
      </c>
      <c r="O356" s="5">
        <v>0</v>
      </c>
      <c r="P356" s="5">
        <v>7.8860000000000001</v>
      </c>
      <c r="Q356" s="5">
        <v>0</v>
      </c>
      <c r="R356" s="5">
        <v>1</v>
      </c>
      <c r="S356" s="5">
        <v>12.198</v>
      </c>
      <c r="T356" s="5">
        <v>7.7140000000000004</v>
      </c>
      <c r="U356" s="5">
        <v>0</v>
      </c>
      <c r="V356" s="5">
        <v>12.198</v>
      </c>
      <c r="W356" s="5">
        <v>0</v>
      </c>
      <c r="X356" s="5">
        <v>1</v>
      </c>
      <c r="Y356" s="5">
        <v>35.423999999999999</v>
      </c>
      <c r="Z356" s="5">
        <v>3.968</v>
      </c>
      <c r="AA356" s="5">
        <v>3.1139999999999999</v>
      </c>
      <c r="AB356" s="5">
        <v>38.537999999999997</v>
      </c>
      <c r="AC356" s="5">
        <v>0</v>
      </c>
      <c r="AD356" s="5">
        <v>1</v>
      </c>
      <c r="AE356" s="5">
        <v>35.523000000000003</v>
      </c>
      <c r="AF356" s="5">
        <v>7.0750000000000002</v>
      </c>
      <c r="AG356" s="5">
        <v>3.0150000000000001</v>
      </c>
      <c r="AH356" s="5">
        <v>38.537999999999997</v>
      </c>
      <c r="AI356" s="5">
        <v>0</v>
      </c>
      <c r="AJ356" s="5">
        <v>1</v>
      </c>
      <c r="AK356" s="5">
        <v>40.665999999999997</v>
      </c>
      <c r="AL356" s="5">
        <v>20.145</v>
      </c>
      <c r="AM356" s="5">
        <v>-1.125</v>
      </c>
      <c r="AN356" s="5">
        <v>39.54</v>
      </c>
      <c r="AO356" s="5">
        <v>0</v>
      </c>
      <c r="AP356" s="5">
        <v>1</v>
      </c>
      <c r="AQ356" s="5">
        <v>0.749</v>
      </c>
      <c r="AR356" s="5">
        <v>0.129</v>
      </c>
      <c r="AS356" s="5">
        <v>2.2679999999999998</v>
      </c>
      <c r="AT356" s="5">
        <v>3.016</v>
      </c>
      <c r="AU356" s="5">
        <v>0</v>
      </c>
      <c r="AV356" s="5">
        <v>1</v>
      </c>
      <c r="AW356" s="5">
        <v>0.78300000000000003</v>
      </c>
      <c r="AX356" s="5">
        <v>0.129</v>
      </c>
      <c r="AY356" s="5">
        <v>1.9830000000000001</v>
      </c>
      <c r="AZ356" s="5">
        <v>2.7650000000000001</v>
      </c>
      <c r="BA356" s="5">
        <v>0</v>
      </c>
      <c r="BB356" s="5">
        <v>1</v>
      </c>
      <c r="BC356" s="5">
        <v>0.52700000000000002</v>
      </c>
      <c r="BD356" s="5">
        <v>0.129</v>
      </c>
      <c r="BE356" s="5">
        <v>1.8879999999999999</v>
      </c>
      <c r="BF356" s="5">
        <v>2.4159999999999999</v>
      </c>
      <c r="BG356" s="5">
        <v>0</v>
      </c>
      <c r="BH356" s="5">
        <v>1</v>
      </c>
      <c r="BI356" s="5">
        <v>0.64</v>
      </c>
      <c r="BJ356" s="5">
        <v>0.129</v>
      </c>
      <c r="BK356" s="5">
        <v>0</v>
      </c>
      <c r="BL356" s="5">
        <v>0.64</v>
      </c>
      <c r="BM356" s="5">
        <v>0</v>
      </c>
      <c r="BN356" s="5">
        <v>1</v>
      </c>
      <c r="BO356" s="5">
        <v>0</v>
      </c>
      <c r="BP356" s="5">
        <v>0</v>
      </c>
      <c r="BQ356" s="5">
        <v>0.184</v>
      </c>
      <c r="BR356" s="5">
        <v>0</v>
      </c>
      <c r="BS356" s="5">
        <v>0.83299999999999996</v>
      </c>
      <c r="BT356" s="5">
        <v>0</v>
      </c>
      <c r="BU356" s="5">
        <v>0</v>
      </c>
      <c r="BV356" s="5">
        <v>0.19800000000000001</v>
      </c>
      <c r="BW356" s="5">
        <v>0</v>
      </c>
      <c r="BX356" s="5">
        <v>1</v>
      </c>
      <c r="BY356" s="5">
        <v>13.254</v>
      </c>
      <c r="BZ356" s="5">
        <v>0</v>
      </c>
      <c r="CA356" s="5">
        <v>13.254</v>
      </c>
      <c r="CB356" s="5">
        <v>0</v>
      </c>
      <c r="CC356" s="5">
        <v>87.078999999999994</v>
      </c>
      <c r="CD356" s="5">
        <v>7.95</v>
      </c>
      <c r="CE356" s="5">
        <v>0</v>
      </c>
      <c r="CF356" s="5">
        <v>87.078999999999994</v>
      </c>
      <c r="CG356" s="5">
        <v>0</v>
      </c>
      <c r="CH356" s="5">
        <v>1</v>
      </c>
      <c r="CI356" s="5">
        <v>0</v>
      </c>
      <c r="CJ356" s="5">
        <v>0</v>
      </c>
      <c r="CK356" s="5">
        <v>0</v>
      </c>
      <c r="CL356" s="5">
        <v>0</v>
      </c>
      <c r="CM356" s="5">
        <v>0</v>
      </c>
      <c r="CN356" s="5">
        <v>0</v>
      </c>
      <c r="CO356" s="5">
        <v>0</v>
      </c>
      <c r="CP356" s="5">
        <v>0</v>
      </c>
      <c r="CQ356" s="5">
        <v>1.3480000000000001</v>
      </c>
      <c r="CR356" s="5">
        <v>0</v>
      </c>
      <c r="CS356" s="5">
        <v>4.68</v>
      </c>
      <c r="CT356" s="5">
        <v>4.484</v>
      </c>
      <c r="CU356" s="5">
        <v>4.68</v>
      </c>
    </row>
    <row r="357" spans="1:99" x14ac:dyDescent="0.25">
      <c r="A357" s="5" t="s">
        <v>2663</v>
      </c>
      <c r="B357" s="5" t="s">
        <v>1459</v>
      </c>
      <c r="C357" s="5" t="s">
        <v>1459</v>
      </c>
      <c r="D357" s="5" t="s">
        <v>1460</v>
      </c>
      <c r="E357" s="5">
        <v>2024</v>
      </c>
      <c r="F357" s="5">
        <v>0</v>
      </c>
      <c r="G357" s="5">
        <v>4.8330000000000002</v>
      </c>
      <c r="H357" s="5">
        <v>1.3240000000000001</v>
      </c>
      <c r="I357" s="5">
        <v>0</v>
      </c>
      <c r="J357" s="5">
        <v>4.8330000000000002</v>
      </c>
      <c r="K357" s="5">
        <v>0</v>
      </c>
      <c r="L357" s="5">
        <v>1</v>
      </c>
      <c r="M357" s="5">
        <v>7.1239999999999997</v>
      </c>
      <c r="N357" s="5">
        <v>3.9710000000000001</v>
      </c>
      <c r="O357" s="5">
        <v>0</v>
      </c>
      <c r="P357" s="5">
        <v>7.1239999999999997</v>
      </c>
      <c r="Q357" s="5">
        <v>0</v>
      </c>
      <c r="R357" s="5">
        <v>1</v>
      </c>
      <c r="S357" s="5">
        <v>11.451000000000001</v>
      </c>
      <c r="T357" s="5">
        <v>7.9420000000000002</v>
      </c>
      <c r="U357" s="5">
        <v>0</v>
      </c>
      <c r="V357" s="5">
        <v>11.451000000000001</v>
      </c>
      <c r="W357" s="5">
        <v>0</v>
      </c>
      <c r="X357" s="5">
        <v>1</v>
      </c>
      <c r="Y357" s="5">
        <v>39.741999999999997</v>
      </c>
      <c r="Z357" s="5">
        <v>5.0179999999999998</v>
      </c>
      <c r="AA357" s="5">
        <v>0</v>
      </c>
      <c r="AB357" s="5">
        <v>39.741999999999997</v>
      </c>
      <c r="AC357" s="5">
        <v>0</v>
      </c>
      <c r="AD357" s="5">
        <v>1</v>
      </c>
      <c r="AE357" s="5">
        <v>39.741999999999997</v>
      </c>
      <c r="AF357" s="5">
        <v>8.7059999999999995</v>
      </c>
      <c r="AG357" s="5">
        <v>0</v>
      </c>
      <c r="AH357" s="5">
        <v>39.741999999999997</v>
      </c>
      <c r="AI357" s="5">
        <v>0</v>
      </c>
      <c r="AJ357" s="5">
        <v>1</v>
      </c>
      <c r="AK357" s="5">
        <v>44.582000000000001</v>
      </c>
      <c r="AL357" s="5">
        <v>22.675999999999998</v>
      </c>
      <c r="AM357" s="5">
        <v>-3.843</v>
      </c>
      <c r="AN357" s="5">
        <v>40.738999999999997</v>
      </c>
      <c r="AO357" s="5">
        <v>0</v>
      </c>
      <c r="AP357" s="5">
        <v>1</v>
      </c>
      <c r="AQ357" s="5">
        <v>0.72</v>
      </c>
      <c r="AR357" s="5">
        <v>0.13200000000000001</v>
      </c>
      <c r="AS357" s="5">
        <v>2.5059999999999998</v>
      </c>
      <c r="AT357" s="5">
        <v>3.226</v>
      </c>
      <c r="AU357" s="5">
        <v>0</v>
      </c>
      <c r="AV357" s="5">
        <v>1</v>
      </c>
      <c r="AW357" s="5">
        <v>0.73399999999999999</v>
      </c>
      <c r="AX357" s="5">
        <v>0.13200000000000001</v>
      </c>
      <c r="AY357" s="5">
        <v>2.3490000000000002</v>
      </c>
      <c r="AZ357" s="5">
        <v>3.0830000000000002</v>
      </c>
      <c r="BA357" s="5">
        <v>0</v>
      </c>
      <c r="BB357" s="5">
        <v>1</v>
      </c>
      <c r="BC357" s="5">
        <v>0.51</v>
      </c>
      <c r="BD357" s="5">
        <v>0.13200000000000001</v>
      </c>
      <c r="BE357" s="5">
        <v>1.9730000000000001</v>
      </c>
      <c r="BF357" s="5">
        <v>2.4830000000000001</v>
      </c>
      <c r="BG357" s="5">
        <v>0</v>
      </c>
      <c r="BH357" s="5">
        <v>1</v>
      </c>
      <c r="BI357" s="5">
        <v>0.65200000000000002</v>
      </c>
      <c r="BJ357" s="5">
        <v>0.13200000000000001</v>
      </c>
      <c r="BK357" s="5">
        <v>0</v>
      </c>
      <c r="BL357" s="5">
        <v>0.65200000000000002</v>
      </c>
      <c r="BM357" s="5">
        <v>0</v>
      </c>
      <c r="BN357" s="5">
        <v>1</v>
      </c>
      <c r="BO357" s="5">
        <v>0</v>
      </c>
      <c r="BP357" s="5">
        <v>0</v>
      </c>
      <c r="BQ357" s="5">
        <v>0.17</v>
      </c>
      <c r="BR357" s="5">
        <v>0</v>
      </c>
      <c r="BS357" s="5">
        <v>0.83299999999999996</v>
      </c>
      <c r="BT357" s="5">
        <v>0</v>
      </c>
      <c r="BU357" s="5">
        <v>0</v>
      </c>
      <c r="BV357" s="5">
        <v>0.17899999999999999</v>
      </c>
      <c r="BW357" s="5">
        <v>0</v>
      </c>
      <c r="BX357" s="5">
        <v>1</v>
      </c>
      <c r="BY357" s="5">
        <v>13.646000000000001</v>
      </c>
      <c r="BZ357" s="5">
        <v>0</v>
      </c>
      <c r="CA357" s="5">
        <v>13.646000000000001</v>
      </c>
      <c r="CB357" s="5">
        <v>0</v>
      </c>
      <c r="CC357" s="5">
        <v>86.385000000000005</v>
      </c>
      <c r="CD357" s="5">
        <v>7.95</v>
      </c>
      <c r="CE357" s="5">
        <v>0</v>
      </c>
      <c r="CF357" s="5">
        <v>86.385000000000005</v>
      </c>
      <c r="CG357" s="5">
        <v>0</v>
      </c>
      <c r="CH357" s="5">
        <v>1</v>
      </c>
      <c r="CI357" s="5">
        <v>0</v>
      </c>
      <c r="CJ357" s="5">
        <v>0</v>
      </c>
      <c r="CK357" s="5">
        <v>0</v>
      </c>
      <c r="CL357" s="5">
        <v>0</v>
      </c>
      <c r="CM357" s="5">
        <v>0</v>
      </c>
      <c r="CN357" s="5">
        <v>0</v>
      </c>
      <c r="CO357" s="5">
        <v>0</v>
      </c>
      <c r="CP357" s="5">
        <v>0</v>
      </c>
      <c r="CQ357" s="5">
        <v>1.387</v>
      </c>
      <c r="CR357" s="5">
        <v>0</v>
      </c>
      <c r="CS357" s="5">
        <v>4.07</v>
      </c>
      <c r="CT357" s="5">
        <v>3.5089999999999999</v>
      </c>
      <c r="CU357" s="5">
        <v>4.07</v>
      </c>
    </row>
    <row r="358" spans="1:99" x14ac:dyDescent="0.25">
      <c r="A358" s="5" t="s">
        <v>2664</v>
      </c>
      <c r="B358" s="5" t="s">
        <v>1471</v>
      </c>
      <c r="C358" s="5" t="s">
        <v>1471</v>
      </c>
      <c r="D358" s="5" t="s">
        <v>1472</v>
      </c>
      <c r="E358" s="5">
        <v>2021</v>
      </c>
      <c r="F358" s="5">
        <v>0.27</v>
      </c>
      <c r="G358" s="5">
        <v>4.7839999999999998</v>
      </c>
      <c r="H358" s="5">
        <v>0.93200000000000005</v>
      </c>
      <c r="I358" s="5">
        <v>1.0229999999999999</v>
      </c>
      <c r="J358" s="5">
        <v>5.8070000000000004</v>
      </c>
      <c r="K358" s="5">
        <v>0</v>
      </c>
      <c r="L358" s="5">
        <v>1</v>
      </c>
      <c r="M358" s="5">
        <v>7.1310000000000002</v>
      </c>
      <c r="N358" s="5">
        <v>2.7959999999999998</v>
      </c>
      <c r="O358" s="5">
        <v>1.06</v>
      </c>
      <c r="P358" s="5">
        <v>8.1920000000000002</v>
      </c>
      <c r="Q358" s="5">
        <v>0</v>
      </c>
      <c r="R358" s="5">
        <v>1</v>
      </c>
      <c r="S358" s="5">
        <v>5.6020000000000003</v>
      </c>
      <c r="T358" s="5">
        <v>3.472</v>
      </c>
      <c r="U358" s="5">
        <v>3.5999999999999997E-2</v>
      </c>
      <c r="V358" s="5">
        <v>7.16</v>
      </c>
      <c r="W358" s="5">
        <v>0.27</v>
      </c>
      <c r="X358" s="5">
        <v>1</v>
      </c>
      <c r="Y358" s="5">
        <v>17.959</v>
      </c>
      <c r="Z358" s="5">
        <v>1.984</v>
      </c>
      <c r="AA358" s="5">
        <v>-6.1310000000000002</v>
      </c>
      <c r="AB358" s="5">
        <v>11.827999999999999</v>
      </c>
      <c r="AC358" s="5">
        <v>0</v>
      </c>
      <c r="AD358" s="5">
        <v>1</v>
      </c>
      <c r="AE358" s="5">
        <v>17.914999999999999</v>
      </c>
      <c r="AF358" s="5">
        <v>3.5249999999999999</v>
      </c>
      <c r="AG358" s="5">
        <v>-6.0869999999999997</v>
      </c>
      <c r="AH358" s="5">
        <v>11.827999999999999</v>
      </c>
      <c r="AI358" s="5">
        <v>0</v>
      </c>
      <c r="AJ358" s="5">
        <v>1</v>
      </c>
      <c r="AK358" s="5">
        <v>20.225999999999999</v>
      </c>
      <c r="AL358" s="5">
        <v>9.9269999999999996</v>
      </c>
      <c r="AM358" s="5">
        <v>-12.316000000000001</v>
      </c>
      <c r="AN358" s="5">
        <v>10.045999999999999</v>
      </c>
      <c r="AO358" s="5">
        <v>0</v>
      </c>
      <c r="AP358" s="5">
        <v>0</v>
      </c>
      <c r="AQ358" s="5">
        <v>0.61899999999999999</v>
      </c>
      <c r="AR358" s="5">
        <v>0.114</v>
      </c>
      <c r="AS358" s="5">
        <v>0.52600000000000002</v>
      </c>
      <c r="AT358" s="5">
        <v>1.4550000000000001</v>
      </c>
      <c r="AU358" s="5">
        <v>0.27</v>
      </c>
      <c r="AV358" s="5">
        <v>1</v>
      </c>
      <c r="AW358" s="5">
        <v>0.59899999999999998</v>
      </c>
      <c r="AX358" s="5">
        <v>0.114</v>
      </c>
      <c r="AY358" s="5">
        <v>0.55800000000000005</v>
      </c>
      <c r="AZ358" s="5">
        <v>1.47</v>
      </c>
      <c r="BA358" s="5">
        <v>0.27</v>
      </c>
      <c r="BB358" s="5">
        <v>1</v>
      </c>
      <c r="BC358" s="5">
        <v>0.439</v>
      </c>
      <c r="BD358" s="5">
        <v>0.114</v>
      </c>
      <c r="BE358" s="5">
        <v>0.28399999999999997</v>
      </c>
      <c r="BF358" s="5">
        <v>0.91900000000000004</v>
      </c>
      <c r="BG358" s="5">
        <v>0.27</v>
      </c>
      <c r="BH358" s="5">
        <v>1</v>
      </c>
      <c r="BI358" s="5">
        <v>0.505</v>
      </c>
      <c r="BJ358" s="5">
        <v>0.114</v>
      </c>
      <c r="BK358" s="5">
        <v>0.65300000000000002</v>
      </c>
      <c r="BL358" s="5">
        <v>1.4710000000000001</v>
      </c>
      <c r="BM358" s="5">
        <v>0.27</v>
      </c>
      <c r="BN358" s="5">
        <v>1</v>
      </c>
      <c r="BO358" s="5">
        <v>0</v>
      </c>
      <c r="BP358" s="5">
        <v>8.0000000000000002E-3</v>
      </c>
      <c r="BQ358" s="5">
        <v>9.8000000000000004E-2</v>
      </c>
      <c r="BR358" s="5">
        <v>0</v>
      </c>
      <c r="BS358" s="5">
        <v>0.83299999999999996</v>
      </c>
      <c r="BT358" s="5">
        <v>0</v>
      </c>
      <c r="BU358" s="5">
        <v>0</v>
      </c>
      <c r="BV358" s="5">
        <v>0.11899999999999999</v>
      </c>
      <c r="BW358" s="5">
        <v>0.27</v>
      </c>
      <c r="BX358" s="5">
        <v>1</v>
      </c>
      <c r="BY358" s="5">
        <v>11.787000000000001</v>
      </c>
      <c r="BZ358" s="5">
        <v>0</v>
      </c>
      <c r="CA358" s="5">
        <v>11.787000000000001</v>
      </c>
      <c r="CB358" s="5">
        <v>0</v>
      </c>
      <c r="CC358" s="5">
        <v>78.125</v>
      </c>
      <c r="CD358" s="5">
        <v>7.95</v>
      </c>
      <c r="CE358" s="5">
        <v>110.456</v>
      </c>
      <c r="CF358" s="5">
        <v>239.49799999999999</v>
      </c>
      <c r="CG358" s="5">
        <v>0.27</v>
      </c>
      <c r="CH358" s="5">
        <v>1</v>
      </c>
      <c r="CI358" s="5">
        <v>0</v>
      </c>
      <c r="CJ358" s="5">
        <v>0</v>
      </c>
      <c r="CK358" s="5">
        <v>0</v>
      </c>
      <c r="CL358" s="5">
        <v>0</v>
      </c>
      <c r="CM358" s="5">
        <v>0</v>
      </c>
      <c r="CN358" s="5">
        <v>0</v>
      </c>
      <c r="CO358" s="5">
        <v>0</v>
      </c>
      <c r="CP358" s="5">
        <v>0.37</v>
      </c>
      <c r="CQ358" s="5">
        <v>1.198</v>
      </c>
      <c r="CR358" s="5">
        <v>0</v>
      </c>
      <c r="CS358" s="5">
        <v>3.093</v>
      </c>
      <c r="CT358" s="5">
        <v>5.4080000000000004</v>
      </c>
      <c r="CU358" s="5">
        <v>12.007</v>
      </c>
    </row>
    <row r="359" spans="1:99" x14ac:dyDescent="0.25">
      <c r="A359" s="5" t="s">
        <v>2665</v>
      </c>
      <c r="B359" s="5" t="s">
        <v>1471</v>
      </c>
      <c r="C359" s="5" t="s">
        <v>1471</v>
      </c>
      <c r="D359" s="5" t="s">
        <v>1472</v>
      </c>
      <c r="E359" s="5">
        <v>2022</v>
      </c>
      <c r="F359" s="5">
        <v>0.27</v>
      </c>
      <c r="G359" s="5">
        <v>4.0519999999999996</v>
      </c>
      <c r="H359" s="5">
        <v>0.92800000000000005</v>
      </c>
      <c r="I359" s="5">
        <v>8.7520000000000007</v>
      </c>
      <c r="J359" s="5">
        <v>12.804</v>
      </c>
      <c r="K359" s="5">
        <v>0</v>
      </c>
      <c r="L359" s="5">
        <v>1</v>
      </c>
      <c r="M359" s="5">
        <v>8.5630000000000006</v>
      </c>
      <c r="N359" s="5">
        <v>2.7850000000000001</v>
      </c>
      <c r="O359" s="5">
        <v>8.4369999999999994</v>
      </c>
      <c r="P359" s="5">
        <v>17</v>
      </c>
      <c r="Q359" s="5">
        <v>0</v>
      </c>
      <c r="R359" s="5">
        <v>1</v>
      </c>
      <c r="S359" s="5">
        <v>5.7009999999999996</v>
      </c>
      <c r="T359" s="5">
        <v>2.7919999999999998</v>
      </c>
      <c r="U359" s="5">
        <v>3.7999999999999999E-2</v>
      </c>
      <c r="V359" s="5">
        <v>7.2880000000000003</v>
      </c>
      <c r="W359" s="5">
        <v>0.27</v>
      </c>
      <c r="X359" s="5">
        <v>1</v>
      </c>
      <c r="Y359" s="5">
        <v>43.743000000000002</v>
      </c>
      <c r="Z359" s="5">
        <v>4.5890000000000004</v>
      </c>
      <c r="AA359" s="5">
        <v>-7.6580000000000004</v>
      </c>
      <c r="AB359" s="5">
        <v>36.085000000000001</v>
      </c>
      <c r="AC359" s="5">
        <v>0</v>
      </c>
      <c r="AD359" s="5">
        <v>1</v>
      </c>
      <c r="AE359" s="5">
        <v>43.790999999999997</v>
      </c>
      <c r="AF359" s="5">
        <v>8.1180000000000003</v>
      </c>
      <c r="AG359" s="5">
        <v>-7.7060000000000004</v>
      </c>
      <c r="AH359" s="5">
        <v>36.085000000000001</v>
      </c>
      <c r="AI359" s="5">
        <v>0</v>
      </c>
      <c r="AJ359" s="5">
        <v>1</v>
      </c>
      <c r="AK359" s="5">
        <v>46.65</v>
      </c>
      <c r="AL359" s="5">
        <v>22.277000000000001</v>
      </c>
      <c r="AM359" s="5">
        <v>-39.277999999999999</v>
      </c>
      <c r="AN359" s="5">
        <v>9.3629999999999995</v>
      </c>
      <c r="AO359" s="5">
        <v>0</v>
      </c>
      <c r="AP359" s="5">
        <v>0</v>
      </c>
      <c r="AQ359" s="5">
        <v>0.86099999999999999</v>
      </c>
      <c r="AR359" s="5">
        <v>0.123</v>
      </c>
      <c r="AS359" s="5">
        <v>0.251</v>
      </c>
      <c r="AT359" s="5">
        <v>1.4119999999999999</v>
      </c>
      <c r="AU359" s="5">
        <v>0.27</v>
      </c>
      <c r="AV359" s="5">
        <v>1</v>
      </c>
      <c r="AW359" s="5">
        <v>0.98599999999999999</v>
      </c>
      <c r="AX359" s="5">
        <v>0.123</v>
      </c>
      <c r="AY359" s="5">
        <v>0.26500000000000001</v>
      </c>
      <c r="AZ359" s="5">
        <v>1.589</v>
      </c>
      <c r="BA359" s="5">
        <v>0.27</v>
      </c>
      <c r="BB359" s="5">
        <v>1</v>
      </c>
      <c r="BC359" s="5">
        <v>0.59799999999999998</v>
      </c>
      <c r="BD359" s="5">
        <v>0.123</v>
      </c>
      <c r="BE359" s="5">
        <v>0.19400000000000001</v>
      </c>
      <c r="BF359" s="5">
        <v>1.006</v>
      </c>
      <c r="BG359" s="5">
        <v>0.27</v>
      </c>
      <c r="BH359" s="5">
        <v>1</v>
      </c>
      <c r="BI359" s="5">
        <v>0.61199999999999999</v>
      </c>
      <c r="BJ359" s="5">
        <v>0.123</v>
      </c>
      <c r="BK359" s="5">
        <v>0.61299999999999999</v>
      </c>
      <c r="BL359" s="5">
        <v>1.556</v>
      </c>
      <c r="BM359" s="5">
        <v>0.27</v>
      </c>
      <c r="BN359" s="5">
        <v>1</v>
      </c>
      <c r="BO359" s="5">
        <v>0</v>
      </c>
      <c r="BP359" s="5">
        <v>-2E-3</v>
      </c>
      <c r="BQ359" s="5">
        <v>0.223</v>
      </c>
      <c r="BR359" s="5">
        <v>0</v>
      </c>
      <c r="BS359" s="5">
        <v>0.83299999999999996</v>
      </c>
      <c r="BT359" s="5">
        <v>0</v>
      </c>
      <c r="BU359" s="5">
        <v>0</v>
      </c>
      <c r="BV359" s="5">
        <v>0.107</v>
      </c>
      <c r="BW359" s="5">
        <v>0.27</v>
      </c>
      <c r="BX359" s="5">
        <v>1</v>
      </c>
      <c r="BY359" s="5">
        <v>12.728999999999999</v>
      </c>
      <c r="BZ359" s="5">
        <v>0</v>
      </c>
      <c r="CA359" s="5">
        <v>12.728999999999999</v>
      </c>
      <c r="CB359" s="5">
        <v>0</v>
      </c>
      <c r="CC359" s="5">
        <v>97.9</v>
      </c>
      <c r="CD359" s="5">
        <v>7.95</v>
      </c>
      <c r="CE359" s="5">
        <v>128.96</v>
      </c>
      <c r="CF359" s="5">
        <v>288.11200000000002</v>
      </c>
      <c r="CG359" s="5">
        <v>0.27</v>
      </c>
      <c r="CH359" s="5">
        <v>1</v>
      </c>
      <c r="CI359" s="5">
        <v>0</v>
      </c>
      <c r="CJ359" s="5">
        <v>0</v>
      </c>
      <c r="CK359" s="5">
        <v>0</v>
      </c>
      <c r="CL359" s="5">
        <v>0</v>
      </c>
      <c r="CM359" s="5">
        <v>0</v>
      </c>
      <c r="CN359" s="5">
        <v>0</v>
      </c>
      <c r="CO359" s="5">
        <v>0</v>
      </c>
      <c r="CP359" s="5">
        <v>0.496</v>
      </c>
      <c r="CQ359" s="5">
        <v>1.294</v>
      </c>
      <c r="CR359" s="5">
        <v>0</v>
      </c>
      <c r="CS359" s="5">
        <v>3.34</v>
      </c>
      <c r="CT359" s="5">
        <v>4.9249999999999998</v>
      </c>
      <c r="CU359" s="5">
        <v>37.700000000000003</v>
      </c>
    </row>
    <row r="360" spans="1:99" x14ac:dyDescent="0.25">
      <c r="A360" s="5" t="s">
        <v>2666</v>
      </c>
      <c r="B360" s="5" t="s">
        <v>1471</v>
      </c>
      <c r="C360" s="5" t="s">
        <v>1471</v>
      </c>
      <c r="D360" s="5" t="s">
        <v>1472</v>
      </c>
      <c r="E360" s="5">
        <v>2023</v>
      </c>
      <c r="F360" s="5">
        <v>0.27</v>
      </c>
      <c r="G360" s="5">
        <v>2.5739999999999998</v>
      </c>
      <c r="H360" s="5">
        <v>0.86799999999999999</v>
      </c>
      <c r="I360" s="5">
        <v>10.141999999999999</v>
      </c>
      <c r="J360" s="5">
        <v>12.717000000000001</v>
      </c>
      <c r="K360" s="5">
        <v>0</v>
      </c>
      <c r="L360" s="5">
        <v>1</v>
      </c>
      <c r="M360" s="5">
        <v>5.9960000000000004</v>
      </c>
      <c r="N360" s="5">
        <v>2.605</v>
      </c>
      <c r="O360" s="5">
        <v>9.7690000000000001</v>
      </c>
      <c r="P360" s="5">
        <v>15.765000000000001</v>
      </c>
      <c r="Q360" s="5">
        <v>0</v>
      </c>
      <c r="R360" s="5">
        <v>1</v>
      </c>
      <c r="S360" s="5">
        <v>7.5369999999999999</v>
      </c>
      <c r="T360" s="5">
        <v>4.7270000000000003</v>
      </c>
      <c r="U360" s="5">
        <v>0.04</v>
      </c>
      <c r="V360" s="5">
        <v>9.6219999999999999</v>
      </c>
      <c r="W360" s="5">
        <v>0.27</v>
      </c>
      <c r="X360" s="5">
        <v>1</v>
      </c>
      <c r="Y360" s="5">
        <v>19.797999999999998</v>
      </c>
      <c r="Z360" s="5">
        <v>2.218</v>
      </c>
      <c r="AA360" s="5">
        <v>13.859</v>
      </c>
      <c r="AB360" s="5">
        <v>33.656999999999996</v>
      </c>
      <c r="AC360" s="5">
        <v>0</v>
      </c>
      <c r="AD360" s="5">
        <v>1</v>
      </c>
      <c r="AE360" s="5">
        <v>19.896000000000001</v>
      </c>
      <c r="AF360" s="5">
        <v>3.9630000000000001</v>
      </c>
      <c r="AG360" s="5">
        <v>13.76</v>
      </c>
      <c r="AH360" s="5">
        <v>33.656999999999996</v>
      </c>
      <c r="AI360" s="5">
        <v>0</v>
      </c>
      <c r="AJ360" s="5">
        <v>1</v>
      </c>
      <c r="AK360" s="5">
        <v>23.062000000000001</v>
      </c>
      <c r="AL360" s="5">
        <v>11.423999999999999</v>
      </c>
      <c r="AM360" s="5">
        <v>-15.122999999999999</v>
      </c>
      <c r="AN360" s="5">
        <v>10.082000000000001</v>
      </c>
      <c r="AO360" s="5">
        <v>0</v>
      </c>
      <c r="AP360" s="5">
        <v>0</v>
      </c>
      <c r="AQ360" s="5">
        <v>0.76</v>
      </c>
      <c r="AR360" s="5">
        <v>0.129</v>
      </c>
      <c r="AS360" s="5">
        <v>0.58899999999999997</v>
      </c>
      <c r="AT360" s="5">
        <v>1.7130000000000001</v>
      </c>
      <c r="AU360" s="5">
        <v>0.27</v>
      </c>
      <c r="AV360" s="5">
        <v>1</v>
      </c>
      <c r="AW360" s="5">
        <v>0.81100000000000005</v>
      </c>
      <c r="AX360" s="5">
        <v>0.129</v>
      </c>
      <c r="AY360" s="5">
        <v>0.56899999999999995</v>
      </c>
      <c r="AZ360" s="5">
        <v>1.754</v>
      </c>
      <c r="BA360" s="5">
        <v>0.27</v>
      </c>
      <c r="BB360" s="5">
        <v>1</v>
      </c>
      <c r="BC360" s="5">
        <v>0.53500000000000003</v>
      </c>
      <c r="BD360" s="5">
        <v>0.129</v>
      </c>
      <c r="BE360" s="5">
        <v>0.20799999999999999</v>
      </c>
      <c r="BF360" s="5">
        <v>0.94299999999999995</v>
      </c>
      <c r="BG360" s="5">
        <v>0.27</v>
      </c>
      <c r="BH360" s="5">
        <v>1</v>
      </c>
      <c r="BI360" s="5">
        <v>0.57899999999999996</v>
      </c>
      <c r="BJ360" s="5">
        <v>0.129</v>
      </c>
      <c r="BK360" s="5">
        <v>0.8</v>
      </c>
      <c r="BL360" s="5">
        <v>1.752</v>
      </c>
      <c r="BM360" s="5">
        <v>0.27</v>
      </c>
      <c r="BN360" s="5">
        <v>1</v>
      </c>
      <c r="BO360" s="5">
        <v>0</v>
      </c>
      <c r="BP360" s="5">
        <v>8.9999999999999993E-3</v>
      </c>
      <c r="BQ360" s="5">
        <v>0.26200000000000001</v>
      </c>
      <c r="BR360" s="5">
        <v>0</v>
      </c>
      <c r="BS360" s="5">
        <v>0.83299999999999996</v>
      </c>
      <c r="BT360" s="5">
        <v>0</v>
      </c>
      <c r="BU360" s="5">
        <v>0</v>
      </c>
      <c r="BV360" s="5">
        <v>0.124</v>
      </c>
      <c r="BW360" s="5">
        <v>0.27</v>
      </c>
      <c r="BX360" s="5">
        <v>1</v>
      </c>
      <c r="BY360" s="5">
        <v>13.254</v>
      </c>
      <c r="BZ360" s="5">
        <v>0</v>
      </c>
      <c r="CA360" s="5">
        <v>13.254</v>
      </c>
      <c r="CB360" s="5">
        <v>0</v>
      </c>
      <c r="CC360" s="5">
        <v>83.248000000000005</v>
      </c>
      <c r="CD360" s="5">
        <v>7.95</v>
      </c>
      <c r="CE360" s="5">
        <v>172.959</v>
      </c>
      <c r="CF360" s="5">
        <v>325.38299999999998</v>
      </c>
      <c r="CG360" s="5">
        <v>0.27</v>
      </c>
      <c r="CH360" s="5">
        <v>1</v>
      </c>
      <c r="CI360" s="5">
        <v>0</v>
      </c>
      <c r="CJ360" s="5">
        <v>0</v>
      </c>
      <c r="CK360" s="5">
        <v>0</v>
      </c>
      <c r="CL360" s="5">
        <v>0</v>
      </c>
      <c r="CM360" s="5">
        <v>0</v>
      </c>
      <c r="CN360" s="5">
        <v>0</v>
      </c>
      <c r="CO360" s="5">
        <v>0</v>
      </c>
      <c r="CP360" s="5">
        <v>0.64900000000000002</v>
      </c>
      <c r="CQ360" s="5">
        <v>1.3480000000000001</v>
      </c>
      <c r="CR360" s="5">
        <v>0</v>
      </c>
      <c r="CS360" s="5">
        <v>3.4780000000000002</v>
      </c>
      <c r="CT360" s="5">
        <v>2.37</v>
      </c>
      <c r="CU360" s="5">
        <v>13.704000000000001</v>
      </c>
    </row>
    <row r="361" spans="1:99" x14ac:dyDescent="0.25">
      <c r="A361" s="5" t="s">
        <v>2667</v>
      </c>
      <c r="B361" s="5" t="s">
        <v>1471</v>
      </c>
      <c r="C361" s="5" t="s">
        <v>1471</v>
      </c>
      <c r="D361" s="5" t="s">
        <v>1472</v>
      </c>
      <c r="E361" s="5">
        <v>2024</v>
      </c>
      <c r="F361" s="5">
        <v>0.27</v>
      </c>
      <c r="G361" s="5">
        <v>2.4449999999999998</v>
      </c>
      <c r="H361" s="5">
        <v>0.89400000000000002</v>
      </c>
      <c r="I361" s="5">
        <v>9.9359999999999999</v>
      </c>
      <c r="J361" s="5">
        <v>12.382</v>
      </c>
      <c r="K361" s="5">
        <v>0</v>
      </c>
      <c r="L361" s="5">
        <v>1</v>
      </c>
      <c r="M361" s="5">
        <v>6.327</v>
      </c>
      <c r="N361" s="5">
        <v>2.6819999999999999</v>
      </c>
      <c r="O361" s="5">
        <v>6.4359999999999999</v>
      </c>
      <c r="P361" s="5">
        <v>12.763</v>
      </c>
      <c r="Q361" s="5">
        <v>0</v>
      </c>
      <c r="R361" s="5">
        <v>1</v>
      </c>
      <c r="S361" s="5">
        <v>3.262</v>
      </c>
      <c r="T361" s="5">
        <v>2.16</v>
      </c>
      <c r="U361" s="5">
        <v>4.0419999999999998</v>
      </c>
      <c r="V361" s="5">
        <v>9.2769999999999992</v>
      </c>
      <c r="W361" s="5">
        <v>0.27</v>
      </c>
      <c r="X361" s="5">
        <v>1</v>
      </c>
      <c r="Y361" s="5">
        <v>17.327999999999999</v>
      </c>
      <c r="Z361" s="5">
        <v>2.1880000000000002</v>
      </c>
      <c r="AA361" s="5">
        <v>4.8620000000000001</v>
      </c>
      <c r="AB361" s="5">
        <v>22.19</v>
      </c>
      <c r="AC361" s="5">
        <v>0</v>
      </c>
      <c r="AD361" s="5">
        <v>1</v>
      </c>
      <c r="AE361" s="5">
        <v>17.327999999999999</v>
      </c>
      <c r="AF361" s="5">
        <v>3.7959999999999998</v>
      </c>
      <c r="AG361" s="5">
        <v>4.8620000000000001</v>
      </c>
      <c r="AH361" s="5">
        <v>22.19</v>
      </c>
      <c r="AI361" s="5">
        <v>0</v>
      </c>
      <c r="AJ361" s="5">
        <v>1</v>
      </c>
      <c r="AK361" s="5">
        <v>17.327999999999999</v>
      </c>
      <c r="AL361" s="5">
        <v>8.8130000000000006</v>
      </c>
      <c r="AM361" s="5">
        <v>-10.343</v>
      </c>
      <c r="AN361" s="5">
        <v>8.8710000000000004</v>
      </c>
      <c r="AO361" s="5">
        <v>0</v>
      </c>
      <c r="AP361" s="5">
        <v>0</v>
      </c>
      <c r="AQ361" s="5">
        <v>0.72399999999999998</v>
      </c>
      <c r="AR361" s="5">
        <v>0.13200000000000001</v>
      </c>
      <c r="AS361" s="5">
        <v>0.59599999999999997</v>
      </c>
      <c r="AT361" s="5">
        <v>1.677</v>
      </c>
      <c r="AU361" s="5">
        <v>0.27</v>
      </c>
      <c r="AV361" s="5">
        <v>1</v>
      </c>
      <c r="AW361" s="5">
        <v>0.75</v>
      </c>
      <c r="AX361" s="5">
        <v>0.13200000000000001</v>
      </c>
      <c r="AY361" s="5">
        <v>0.6</v>
      </c>
      <c r="AZ361" s="5">
        <v>1.714</v>
      </c>
      <c r="BA361" s="5">
        <v>0.27</v>
      </c>
      <c r="BB361" s="5">
        <v>1</v>
      </c>
      <c r="BC361" s="5">
        <v>0.51300000000000001</v>
      </c>
      <c r="BD361" s="5">
        <v>0.13200000000000001</v>
      </c>
      <c r="BE361" s="5">
        <v>0.24299999999999999</v>
      </c>
      <c r="BF361" s="5">
        <v>0.96</v>
      </c>
      <c r="BG361" s="5">
        <v>0.27</v>
      </c>
      <c r="BH361" s="5">
        <v>1</v>
      </c>
      <c r="BI361" s="5">
        <v>0.59099999999999997</v>
      </c>
      <c r="BJ361" s="5">
        <v>0.13200000000000001</v>
      </c>
      <c r="BK361" s="5">
        <v>0.67400000000000004</v>
      </c>
      <c r="BL361" s="5">
        <v>1.607</v>
      </c>
      <c r="BM361" s="5">
        <v>0.27</v>
      </c>
      <c r="BN361" s="5">
        <v>1</v>
      </c>
      <c r="BO361" s="5">
        <v>0</v>
      </c>
      <c r="BP361" s="5">
        <v>0.02</v>
      </c>
      <c r="BQ361" s="5">
        <v>0.193</v>
      </c>
      <c r="BR361" s="5">
        <v>0</v>
      </c>
      <c r="BS361" s="5">
        <v>0.83299999999999996</v>
      </c>
      <c r="BT361" s="5">
        <v>0</v>
      </c>
      <c r="BU361" s="5">
        <v>0</v>
      </c>
      <c r="BV361" s="5">
        <v>0.115</v>
      </c>
      <c r="BW361" s="5">
        <v>0.27</v>
      </c>
      <c r="BX361" s="5">
        <v>1</v>
      </c>
      <c r="BY361" s="5">
        <v>13.646000000000001</v>
      </c>
      <c r="BZ361" s="5">
        <v>0</v>
      </c>
      <c r="CA361" s="5">
        <v>13.646000000000001</v>
      </c>
      <c r="CB361" s="5">
        <v>0</v>
      </c>
      <c r="CC361" s="5">
        <v>82.587999999999994</v>
      </c>
      <c r="CD361" s="5">
        <v>7.95</v>
      </c>
      <c r="CE361" s="5">
        <v>154.404</v>
      </c>
      <c r="CF361" s="5">
        <v>300.97899999999998</v>
      </c>
      <c r="CG361" s="5">
        <v>0.27</v>
      </c>
      <c r="CH361" s="5">
        <v>1</v>
      </c>
      <c r="CI361" s="5">
        <v>0</v>
      </c>
      <c r="CJ361" s="5">
        <v>0</v>
      </c>
      <c r="CK361" s="5">
        <v>0</v>
      </c>
      <c r="CL361" s="5">
        <v>0</v>
      </c>
      <c r="CM361" s="5">
        <v>0</v>
      </c>
      <c r="CN361" s="5">
        <v>0</v>
      </c>
      <c r="CO361" s="5">
        <v>0</v>
      </c>
      <c r="CP361" s="5">
        <v>0.64900000000000002</v>
      </c>
      <c r="CQ361" s="5">
        <v>1.387</v>
      </c>
      <c r="CR361" s="5">
        <v>0</v>
      </c>
      <c r="CS361" s="5">
        <v>3.581</v>
      </c>
      <c r="CT361" s="5">
        <v>1.8540000000000001</v>
      </c>
      <c r="CU361" s="5">
        <v>9.8729999999999993</v>
      </c>
    </row>
    <row r="362" spans="1:99" x14ac:dyDescent="0.25">
      <c r="A362" s="5" t="s">
        <v>2668</v>
      </c>
      <c r="B362" s="5" t="s">
        <v>1492</v>
      </c>
      <c r="C362" s="5" t="s">
        <v>1492</v>
      </c>
      <c r="D362" s="5" t="s">
        <v>1493</v>
      </c>
      <c r="E362" s="5">
        <v>2021</v>
      </c>
      <c r="F362" s="5">
        <v>0.24</v>
      </c>
      <c r="G362" s="5">
        <v>6.008</v>
      </c>
      <c r="H362" s="5">
        <v>1.143</v>
      </c>
      <c r="I362" s="5">
        <v>2.593</v>
      </c>
      <c r="J362" s="5">
        <v>8.6010000000000009</v>
      </c>
      <c r="K362" s="5">
        <v>0</v>
      </c>
      <c r="L362" s="5">
        <v>1</v>
      </c>
      <c r="M362" s="5">
        <v>7.9640000000000004</v>
      </c>
      <c r="N362" s="5">
        <v>3.43</v>
      </c>
      <c r="O362" s="5">
        <v>2.5470000000000002</v>
      </c>
      <c r="P362" s="5">
        <v>10.512</v>
      </c>
      <c r="Q362" s="5">
        <v>0</v>
      </c>
      <c r="R362" s="5">
        <v>1</v>
      </c>
      <c r="S362" s="5">
        <v>11.725</v>
      </c>
      <c r="T362" s="5">
        <v>6.86</v>
      </c>
      <c r="U362" s="5">
        <v>0</v>
      </c>
      <c r="V362" s="5">
        <v>14.539</v>
      </c>
      <c r="W362" s="5">
        <v>0.24</v>
      </c>
      <c r="X362" s="5">
        <v>1</v>
      </c>
      <c r="Y362" s="5">
        <v>13.336</v>
      </c>
      <c r="Z362" s="5">
        <v>1.946</v>
      </c>
      <c r="AA362" s="5">
        <v>1.968</v>
      </c>
      <c r="AB362" s="5">
        <v>15.304</v>
      </c>
      <c r="AC362" s="5">
        <v>0</v>
      </c>
      <c r="AD362" s="5">
        <v>1</v>
      </c>
      <c r="AE362" s="5">
        <v>14.48</v>
      </c>
      <c r="AF362" s="5">
        <v>3.6230000000000002</v>
      </c>
      <c r="AG362" s="5">
        <v>1.9690000000000001</v>
      </c>
      <c r="AH362" s="5">
        <v>16.448</v>
      </c>
      <c r="AI362" s="5">
        <v>0</v>
      </c>
      <c r="AJ362" s="5">
        <v>1</v>
      </c>
      <c r="AK362" s="5">
        <v>21.34</v>
      </c>
      <c r="AL362" s="5">
        <v>11.853</v>
      </c>
      <c r="AM362" s="5">
        <v>0.624</v>
      </c>
      <c r="AN362" s="5">
        <v>27.234999999999999</v>
      </c>
      <c r="AO362" s="5">
        <v>0.24</v>
      </c>
      <c r="AP362" s="5">
        <v>1</v>
      </c>
      <c r="AQ362" s="5">
        <v>0.61899999999999999</v>
      </c>
      <c r="AR362" s="5">
        <v>0.114</v>
      </c>
      <c r="AS362" s="5">
        <v>0.93600000000000005</v>
      </c>
      <c r="AT362" s="5">
        <v>1.9279999999999999</v>
      </c>
      <c r="AU362" s="5">
        <v>0.24</v>
      </c>
      <c r="AV362" s="5">
        <v>1</v>
      </c>
      <c r="AW362" s="5">
        <v>0.59899999999999998</v>
      </c>
      <c r="AX362" s="5">
        <v>0.114</v>
      </c>
      <c r="AY362" s="5">
        <v>0.86499999999999999</v>
      </c>
      <c r="AZ362" s="5">
        <v>1.8160000000000001</v>
      </c>
      <c r="BA362" s="5">
        <v>0.24</v>
      </c>
      <c r="BB362" s="5">
        <v>1</v>
      </c>
      <c r="BC362" s="5">
        <v>0.439</v>
      </c>
      <c r="BD362" s="5">
        <v>0.114</v>
      </c>
      <c r="BE362" s="5">
        <v>1.9E-2</v>
      </c>
      <c r="BF362" s="5">
        <v>0.56699999999999995</v>
      </c>
      <c r="BG362" s="5">
        <v>0.24</v>
      </c>
      <c r="BH362" s="5">
        <v>1</v>
      </c>
      <c r="BI362" s="5">
        <v>0.505</v>
      </c>
      <c r="BJ362" s="5">
        <v>0.114</v>
      </c>
      <c r="BK362" s="5">
        <v>0.45300000000000001</v>
      </c>
      <c r="BL362" s="5">
        <v>1.1879999999999999</v>
      </c>
      <c r="BM362" s="5">
        <v>0.24</v>
      </c>
      <c r="BN362" s="5">
        <v>1</v>
      </c>
      <c r="BO362" s="5">
        <v>0</v>
      </c>
      <c r="BP362" s="5">
        <v>4.0000000000000001E-3</v>
      </c>
      <c r="BQ362" s="5">
        <v>5.7000000000000002E-2</v>
      </c>
      <c r="BR362" s="5">
        <v>0</v>
      </c>
      <c r="BS362" s="5">
        <v>1</v>
      </c>
      <c r="BT362" s="5">
        <v>0</v>
      </c>
      <c r="BU362" s="5">
        <v>3.0000000000000001E-3</v>
      </c>
      <c r="BV362" s="5">
        <v>0.16200000000000001</v>
      </c>
      <c r="BW362" s="5">
        <v>0.24</v>
      </c>
      <c r="BX362" s="5">
        <v>0.83299999999999996</v>
      </c>
      <c r="BY362" s="5">
        <v>11.787000000000001</v>
      </c>
      <c r="BZ362" s="5">
        <v>0</v>
      </c>
      <c r="CA362" s="5">
        <v>11.787000000000001</v>
      </c>
      <c r="CB362" s="5">
        <v>0</v>
      </c>
      <c r="CC362" s="5">
        <v>78.125</v>
      </c>
      <c r="CD362" s="5">
        <v>7.95</v>
      </c>
      <c r="CE362" s="5">
        <v>77.274000000000001</v>
      </c>
      <c r="CF362" s="5">
        <v>192.69499999999999</v>
      </c>
      <c r="CG362" s="5">
        <v>0.24</v>
      </c>
      <c r="CH362" s="5">
        <v>1</v>
      </c>
      <c r="CI362" s="5">
        <v>0</v>
      </c>
      <c r="CJ362" s="5">
        <v>0</v>
      </c>
      <c r="CK362" s="5">
        <v>0</v>
      </c>
      <c r="CL362" s="5">
        <v>0</v>
      </c>
      <c r="CM362" s="5">
        <v>0</v>
      </c>
      <c r="CN362" s="5">
        <v>0</v>
      </c>
      <c r="CO362" s="5">
        <v>0</v>
      </c>
      <c r="CP362" s="5">
        <v>0</v>
      </c>
      <c r="CQ362" s="5">
        <v>1.198</v>
      </c>
      <c r="CR362" s="5">
        <v>0</v>
      </c>
      <c r="CS362" s="5">
        <v>4.7759999999999998</v>
      </c>
      <c r="CT362" s="5">
        <v>4.8650000000000002</v>
      </c>
      <c r="CU362" s="5">
        <v>15.657999999999999</v>
      </c>
    </row>
    <row r="363" spans="1:99" x14ac:dyDescent="0.25">
      <c r="A363" s="5" t="s">
        <v>2669</v>
      </c>
      <c r="B363" s="5" t="s">
        <v>1492</v>
      </c>
      <c r="C363" s="5" t="s">
        <v>1492</v>
      </c>
      <c r="D363" s="5" t="s">
        <v>1493</v>
      </c>
      <c r="E363" s="5">
        <v>2022</v>
      </c>
      <c r="F363" s="5">
        <v>0.24</v>
      </c>
      <c r="G363" s="5">
        <v>12.792999999999999</v>
      </c>
      <c r="H363" s="5">
        <v>1.2350000000000001</v>
      </c>
      <c r="I363" s="5">
        <v>8.4139999999999997</v>
      </c>
      <c r="J363" s="5">
        <v>21.207000000000001</v>
      </c>
      <c r="K363" s="5">
        <v>0</v>
      </c>
      <c r="L363" s="5">
        <v>1</v>
      </c>
      <c r="M363" s="5">
        <v>9.7829999999999995</v>
      </c>
      <c r="N363" s="5">
        <v>3.7040000000000002</v>
      </c>
      <c r="O363" s="5">
        <v>8.266</v>
      </c>
      <c r="P363" s="5">
        <v>18.048999999999999</v>
      </c>
      <c r="Q363" s="5">
        <v>0</v>
      </c>
      <c r="R363" s="5">
        <v>1</v>
      </c>
      <c r="S363" s="5">
        <v>18.966999999999999</v>
      </c>
      <c r="T363" s="5">
        <v>7.4080000000000004</v>
      </c>
      <c r="U363" s="5">
        <v>0.33700000000000002</v>
      </c>
      <c r="V363" s="5">
        <v>23.518999999999998</v>
      </c>
      <c r="W363" s="5">
        <v>0.24</v>
      </c>
      <c r="X363" s="5">
        <v>1</v>
      </c>
      <c r="Y363" s="5">
        <v>12.446</v>
      </c>
      <c r="Z363" s="5">
        <v>1.8160000000000001</v>
      </c>
      <c r="AA363" s="5">
        <v>6.8289999999999997</v>
      </c>
      <c r="AB363" s="5">
        <v>19.274999999999999</v>
      </c>
      <c r="AC363" s="5">
        <v>0</v>
      </c>
      <c r="AD363" s="5">
        <v>1</v>
      </c>
      <c r="AE363" s="5">
        <v>13.68</v>
      </c>
      <c r="AF363" s="5">
        <v>3.423</v>
      </c>
      <c r="AG363" s="5">
        <v>6.8310000000000004</v>
      </c>
      <c r="AH363" s="5">
        <v>20.510999999999999</v>
      </c>
      <c r="AI363" s="5">
        <v>0</v>
      </c>
      <c r="AJ363" s="5">
        <v>1</v>
      </c>
      <c r="AK363" s="5">
        <v>21.088999999999999</v>
      </c>
      <c r="AL363" s="5">
        <v>11.712999999999999</v>
      </c>
      <c r="AM363" s="5">
        <v>2.41</v>
      </c>
      <c r="AN363" s="5">
        <v>28.63</v>
      </c>
      <c r="AO363" s="5">
        <v>0.24</v>
      </c>
      <c r="AP363" s="5">
        <v>1</v>
      </c>
      <c r="AQ363" s="5">
        <v>0.86099999999999999</v>
      </c>
      <c r="AR363" s="5">
        <v>0.123</v>
      </c>
      <c r="AS363" s="5">
        <v>0.99299999999999999</v>
      </c>
      <c r="AT363" s="5">
        <v>2.2989999999999999</v>
      </c>
      <c r="AU363" s="5">
        <v>0.24</v>
      </c>
      <c r="AV363" s="5">
        <v>1</v>
      </c>
      <c r="AW363" s="5">
        <v>0.98599999999999999</v>
      </c>
      <c r="AX363" s="5">
        <v>0.123</v>
      </c>
      <c r="AY363" s="5">
        <v>0.85199999999999998</v>
      </c>
      <c r="AZ363" s="5">
        <v>2.2789999999999999</v>
      </c>
      <c r="BA363" s="5">
        <v>0.24</v>
      </c>
      <c r="BB363" s="5">
        <v>1</v>
      </c>
      <c r="BC363" s="5">
        <v>0.59799999999999998</v>
      </c>
      <c r="BD363" s="5">
        <v>0.123</v>
      </c>
      <c r="BE363" s="5">
        <v>7.0999999999999994E-2</v>
      </c>
      <c r="BF363" s="5">
        <v>0.81399999999999995</v>
      </c>
      <c r="BG363" s="5">
        <v>0.24</v>
      </c>
      <c r="BH363" s="5">
        <v>1</v>
      </c>
      <c r="BI363" s="5">
        <v>0.61199999999999999</v>
      </c>
      <c r="BJ363" s="5">
        <v>0.123</v>
      </c>
      <c r="BK363" s="5">
        <v>0.30099999999999999</v>
      </c>
      <c r="BL363" s="5">
        <v>1.1319999999999999</v>
      </c>
      <c r="BM363" s="5">
        <v>0.24</v>
      </c>
      <c r="BN363" s="5">
        <v>1</v>
      </c>
      <c r="BO363" s="5">
        <v>0</v>
      </c>
      <c r="BP363" s="5">
        <v>2E-3</v>
      </c>
      <c r="BQ363" s="5">
        <v>6.9000000000000006E-2</v>
      </c>
      <c r="BR363" s="5">
        <v>0</v>
      </c>
      <c r="BS363" s="5">
        <v>1</v>
      </c>
      <c r="BT363" s="5">
        <v>0</v>
      </c>
      <c r="BU363" s="5">
        <v>3.0000000000000001E-3</v>
      </c>
      <c r="BV363" s="5">
        <v>0.16200000000000001</v>
      </c>
      <c r="BW363" s="5">
        <v>0.24</v>
      </c>
      <c r="BX363" s="5">
        <v>0.83299999999999996</v>
      </c>
      <c r="BY363" s="5">
        <v>12.728999999999999</v>
      </c>
      <c r="BZ363" s="5">
        <v>0</v>
      </c>
      <c r="CA363" s="5">
        <v>12.728999999999999</v>
      </c>
      <c r="CB363" s="5">
        <v>0</v>
      </c>
      <c r="CC363" s="5">
        <v>97.9</v>
      </c>
      <c r="CD363" s="5">
        <v>7.95</v>
      </c>
      <c r="CE363" s="5">
        <v>50.253999999999998</v>
      </c>
      <c r="CF363" s="5">
        <v>183.71100000000001</v>
      </c>
      <c r="CG363" s="5">
        <v>0.24</v>
      </c>
      <c r="CH363" s="5">
        <v>1</v>
      </c>
      <c r="CI363" s="5">
        <v>0</v>
      </c>
      <c r="CJ363" s="5">
        <v>0</v>
      </c>
      <c r="CK363" s="5">
        <v>0</v>
      </c>
      <c r="CL363" s="5">
        <v>0</v>
      </c>
      <c r="CM363" s="5">
        <v>0</v>
      </c>
      <c r="CN363" s="5">
        <v>0</v>
      </c>
      <c r="CO363" s="5">
        <v>0</v>
      </c>
      <c r="CP363" s="5">
        <v>0</v>
      </c>
      <c r="CQ363" s="5">
        <v>1.294</v>
      </c>
      <c r="CR363" s="5">
        <v>0</v>
      </c>
      <c r="CS363" s="5">
        <v>5.1580000000000004</v>
      </c>
      <c r="CT363" s="5">
        <v>11.558999999999999</v>
      </c>
      <c r="CU363" s="5">
        <v>29.265999999999998</v>
      </c>
    </row>
    <row r="364" spans="1:99" x14ac:dyDescent="0.25">
      <c r="A364" s="5" t="s">
        <v>2670</v>
      </c>
      <c r="B364" s="5" t="s">
        <v>1492</v>
      </c>
      <c r="C364" s="5" t="s">
        <v>1492</v>
      </c>
      <c r="D364" s="5" t="s">
        <v>1493</v>
      </c>
      <c r="E364" s="5">
        <v>2023</v>
      </c>
      <c r="F364" s="5">
        <v>0.24</v>
      </c>
      <c r="G364" s="5">
        <v>6.4260000000000002</v>
      </c>
      <c r="H364" s="5">
        <v>1.286</v>
      </c>
      <c r="I364" s="5">
        <v>9.7509999999999994</v>
      </c>
      <c r="J364" s="5">
        <v>16.177</v>
      </c>
      <c r="K364" s="5">
        <v>0</v>
      </c>
      <c r="L364" s="5">
        <v>1</v>
      </c>
      <c r="M364" s="5">
        <v>7.8860000000000001</v>
      </c>
      <c r="N364" s="5">
        <v>3.8570000000000002</v>
      </c>
      <c r="O364" s="5">
        <v>9.5790000000000006</v>
      </c>
      <c r="P364" s="5">
        <v>17.465</v>
      </c>
      <c r="Q364" s="5">
        <v>0</v>
      </c>
      <c r="R364" s="5">
        <v>1</v>
      </c>
      <c r="S364" s="5">
        <v>12.853999999999999</v>
      </c>
      <c r="T364" s="5">
        <v>7.7140000000000004</v>
      </c>
      <c r="U364" s="5">
        <v>0.34200000000000003</v>
      </c>
      <c r="V364" s="5">
        <v>15.939</v>
      </c>
      <c r="W364" s="5">
        <v>0.24</v>
      </c>
      <c r="X364" s="5">
        <v>1</v>
      </c>
      <c r="Y364" s="5">
        <v>12.545999999999999</v>
      </c>
      <c r="Z364" s="5">
        <v>1.83</v>
      </c>
      <c r="AA364" s="5">
        <v>7.71</v>
      </c>
      <c r="AB364" s="5">
        <v>20.256</v>
      </c>
      <c r="AC364" s="5">
        <v>0</v>
      </c>
      <c r="AD364" s="5">
        <v>1</v>
      </c>
      <c r="AE364" s="5">
        <v>13.832000000000001</v>
      </c>
      <c r="AF364" s="5">
        <v>3.4609999999999999</v>
      </c>
      <c r="AG364" s="5">
        <v>7.7130000000000001</v>
      </c>
      <c r="AH364" s="5">
        <v>21.545000000000002</v>
      </c>
      <c r="AI364" s="5">
        <v>0</v>
      </c>
      <c r="AJ364" s="5">
        <v>1</v>
      </c>
      <c r="AK364" s="5">
        <v>21.545999999999999</v>
      </c>
      <c r="AL364" s="5">
        <v>11.967000000000001</v>
      </c>
      <c r="AM364" s="5">
        <v>2.7440000000000002</v>
      </c>
      <c r="AN364" s="5">
        <v>29.338999999999999</v>
      </c>
      <c r="AO364" s="5">
        <v>0.24</v>
      </c>
      <c r="AP364" s="5">
        <v>1</v>
      </c>
      <c r="AQ364" s="5">
        <v>0.76</v>
      </c>
      <c r="AR364" s="5">
        <v>0.129</v>
      </c>
      <c r="AS364" s="5">
        <v>1.085</v>
      </c>
      <c r="AT364" s="5">
        <v>2.2890000000000001</v>
      </c>
      <c r="AU364" s="5">
        <v>0.24</v>
      </c>
      <c r="AV364" s="5">
        <v>1</v>
      </c>
      <c r="AW364" s="5">
        <v>0.81100000000000005</v>
      </c>
      <c r="AX364" s="5">
        <v>0.129</v>
      </c>
      <c r="AY364" s="5">
        <v>1.042</v>
      </c>
      <c r="AZ364" s="5">
        <v>2.298</v>
      </c>
      <c r="BA364" s="5">
        <v>0.24</v>
      </c>
      <c r="BB364" s="5">
        <v>1</v>
      </c>
      <c r="BC364" s="5">
        <v>0.53500000000000003</v>
      </c>
      <c r="BD364" s="5">
        <v>0.129</v>
      </c>
      <c r="BE364" s="5">
        <v>7.8E-2</v>
      </c>
      <c r="BF364" s="5">
        <v>0.74099999999999999</v>
      </c>
      <c r="BG364" s="5">
        <v>0.24</v>
      </c>
      <c r="BH364" s="5">
        <v>1</v>
      </c>
      <c r="BI364" s="5">
        <v>0.57899999999999996</v>
      </c>
      <c r="BJ364" s="5">
        <v>0.129</v>
      </c>
      <c r="BK364" s="5">
        <v>0.45800000000000002</v>
      </c>
      <c r="BL364" s="5">
        <v>1.286</v>
      </c>
      <c r="BM364" s="5">
        <v>0.24</v>
      </c>
      <c r="BN364" s="5">
        <v>1</v>
      </c>
      <c r="BO364" s="5">
        <v>0</v>
      </c>
      <c r="BP364" s="5">
        <v>2E-3</v>
      </c>
      <c r="BQ364" s="5">
        <v>7.2999999999999995E-2</v>
      </c>
      <c r="BR364" s="5">
        <v>0</v>
      </c>
      <c r="BS364" s="5">
        <v>1</v>
      </c>
      <c r="BT364" s="5">
        <v>0</v>
      </c>
      <c r="BU364" s="5">
        <v>3.0000000000000001E-3</v>
      </c>
      <c r="BV364" s="5">
        <v>0.17</v>
      </c>
      <c r="BW364" s="5">
        <v>0.24</v>
      </c>
      <c r="BX364" s="5">
        <v>0.83299999999999996</v>
      </c>
      <c r="BY364" s="5">
        <v>13.254</v>
      </c>
      <c r="BZ364" s="5">
        <v>0</v>
      </c>
      <c r="CA364" s="5">
        <v>13.254</v>
      </c>
      <c r="CB364" s="5">
        <v>0</v>
      </c>
      <c r="CC364" s="5">
        <v>83.248000000000005</v>
      </c>
      <c r="CD364" s="5">
        <v>7.95</v>
      </c>
      <c r="CE364" s="5">
        <v>85.055000000000007</v>
      </c>
      <c r="CF364" s="5">
        <v>208.696</v>
      </c>
      <c r="CG364" s="5">
        <v>0.24</v>
      </c>
      <c r="CH364" s="5">
        <v>1</v>
      </c>
      <c r="CI364" s="5">
        <v>0</v>
      </c>
      <c r="CJ364" s="5">
        <v>0</v>
      </c>
      <c r="CK364" s="5">
        <v>0</v>
      </c>
      <c r="CL364" s="5">
        <v>0</v>
      </c>
      <c r="CM364" s="5">
        <v>0</v>
      </c>
      <c r="CN364" s="5">
        <v>0</v>
      </c>
      <c r="CO364" s="5">
        <v>0</v>
      </c>
      <c r="CP364" s="5">
        <v>0</v>
      </c>
      <c r="CQ364" s="5">
        <v>1.3480000000000001</v>
      </c>
      <c r="CR364" s="5">
        <v>0</v>
      </c>
      <c r="CS364" s="5">
        <v>5.37</v>
      </c>
      <c r="CT364" s="5">
        <v>5.14</v>
      </c>
      <c r="CU364" s="5">
        <v>11.72</v>
      </c>
    </row>
    <row r="365" spans="1:99" x14ac:dyDescent="0.25">
      <c r="A365" s="5" t="s">
        <v>2671</v>
      </c>
      <c r="B365" s="5" t="s">
        <v>1492</v>
      </c>
      <c r="C365" s="5" t="s">
        <v>1492</v>
      </c>
      <c r="D365" s="5" t="s">
        <v>1493</v>
      </c>
      <c r="E365" s="5">
        <v>2024</v>
      </c>
      <c r="F365" s="5">
        <v>0.24</v>
      </c>
      <c r="G365" s="5">
        <v>5.3460000000000001</v>
      </c>
      <c r="H365" s="5">
        <v>1.3240000000000001</v>
      </c>
      <c r="I365" s="5">
        <v>6.39</v>
      </c>
      <c r="J365" s="5">
        <v>11.736000000000001</v>
      </c>
      <c r="K365" s="5">
        <v>0</v>
      </c>
      <c r="L365" s="5">
        <v>1</v>
      </c>
      <c r="M365" s="5">
        <v>7.1239999999999997</v>
      </c>
      <c r="N365" s="5">
        <v>3.9710000000000001</v>
      </c>
      <c r="O365" s="5">
        <v>6.2779999999999996</v>
      </c>
      <c r="P365" s="5">
        <v>13.401</v>
      </c>
      <c r="Q365" s="5">
        <v>0</v>
      </c>
      <c r="R365" s="5">
        <v>1</v>
      </c>
      <c r="S365" s="5">
        <v>11.964</v>
      </c>
      <c r="T365" s="5">
        <v>7.9420000000000002</v>
      </c>
      <c r="U365" s="5">
        <v>0.39100000000000001</v>
      </c>
      <c r="V365" s="5">
        <v>14.835000000000001</v>
      </c>
      <c r="W365" s="5">
        <v>0.24</v>
      </c>
      <c r="X365" s="5">
        <v>1</v>
      </c>
      <c r="Y365" s="5">
        <v>10.08</v>
      </c>
      <c r="Z365" s="5">
        <v>1.4710000000000001</v>
      </c>
      <c r="AA365" s="5">
        <v>5.867</v>
      </c>
      <c r="AB365" s="5">
        <v>15.946999999999999</v>
      </c>
      <c r="AC365" s="5">
        <v>0</v>
      </c>
      <c r="AD365" s="5">
        <v>1</v>
      </c>
      <c r="AE365" s="5">
        <v>11.404</v>
      </c>
      <c r="AF365" s="5">
        <v>2.8530000000000002</v>
      </c>
      <c r="AG365" s="5">
        <v>5.8689999999999998</v>
      </c>
      <c r="AH365" s="5">
        <v>17.273</v>
      </c>
      <c r="AI365" s="5">
        <v>0</v>
      </c>
      <c r="AJ365" s="5">
        <v>1</v>
      </c>
      <c r="AK365" s="5">
        <v>19.344999999999999</v>
      </c>
      <c r="AL365" s="5">
        <v>10.744999999999999</v>
      </c>
      <c r="AM365" s="5">
        <v>2.9049999999999998</v>
      </c>
      <c r="AN365" s="5">
        <v>26.716999999999999</v>
      </c>
      <c r="AO365" s="5">
        <v>0.24</v>
      </c>
      <c r="AP365" s="5">
        <v>1</v>
      </c>
      <c r="AQ365" s="5">
        <v>0.72399999999999998</v>
      </c>
      <c r="AR365" s="5">
        <v>0.13200000000000001</v>
      </c>
      <c r="AS365" s="5">
        <v>1.097</v>
      </c>
      <c r="AT365" s="5">
        <v>2.2589999999999999</v>
      </c>
      <c r="AU365" s="5">
        <v>0.24</v>
      </c>
      <c r="AV365" s="5">
        <v>1</v>
      </c>
      <c r="AW365" s="5">
        <v>0.75</v>
      </c>
      <c r="AX365" s="5">
        <v>0.13200000000000001</v>
      </c>
      <c r="AY365" s="5">
        <v>1.0960000000000001</v>
      </c>
      <c r="AZ365" s="5">
        <v>2.2890000000000001</v>
      </c>
      <c r="BA365" s="5">
        <v>0.24</v>
      </c>
      <c r="BB365" s="5">
        <v>1</v>
      </c>
      <c r="BC365" s="5">
        <v>0.51300000000000001</v>
      </c>
      <c r="BD365" s="5">
        <v>0.13200000000000001</v>
      </c>
      <c r="BE365" s="5">
        <v>8.4000000000000005E-2</v>
      </c>
      <c r="BF365" s="5">
        <v>0.71699999999999997</v>
      </c>
      <c r="BG365" s="5">
        <v>0.24</v>
      </c>
      <c r="BH365" s="5">
        <v>1</v>
      </c>
      <c r="BI365" s="5">
        <v>0.59099999999999997</v>
      </c>
      <c r="BJ365" s="5">
        <v>0.13200000000000001</v>
      </c>
      <c r="BK365" s="5">
        <v>0.46600000000000003</v>
      </c>
      <c r="BL365" s="5">
        <v>1.3120000000000001</v>
      </c>
      <c r="BM365" s="5">
        <v>0.24</v>
      </c>
      <c r="BN365" s="5">
        <v>1</v>
      </c>
      <c r="BO365" s="5">
        <v>0</v>
      </c>
      <c r="BP365" s="5">
        <v>2E-3</v>
      </c>
      <c r="BQ365" s="5">
        <v>8.1000000000000003E-2</v>
      </c>
      <c r="BR365" s="5">
        <v>0</v>
      </c>
      <c r="BS365" s="5">
        <v>1</v>
      </c>
      <c r="BT365" s="5">
        <v>0</v>
      </c>
      <c r="BU365" s="5">
        <v>3.0000000000000001E-3</v>
      </c>
      <c r="BV365" s="5">
        <v>0.19</v>
      </c>
      <c r="BW365" s="5">
        <v>0.24</v>
      </c>
      <c r="BX365" s="5">
        <v>0.83299999999999996</v>
      </c>
      <c r="BY365" s="5">
        <v>13.646000000000001</v>
      </c>
      <c r="BZ365" s="5">
        <v>0</v>
      </c>
      <c r="CA365" s="5">
        <v>13.646000000000001</v>
      </c>
      <c r="CB365" s="5">
        <v>0</v>
      </c>
      <c r="CC365" s="5">
        <v>82.587999999999994</v>
      </c>
      <c r="CD365" s="5">
        <v>7.95</v>
      </c>
      <c r="CE365" s="5">
        <v>89.01</v>
      </c>
      <c r="CF365" s="5">
        <v>212.78100000000001</v>
      </c>
      <c r="CG365" s="5">
        <v>0.24</v>
      </c>
      <c r="CH365" s="5">
        <v>1</v>
      </c>
      <c r="CI365" s="5">
        <v>0</v>
      </c>
      <c r="CJ365" s="5">
        <v>0</v>
      </c>
      <c r="CK365" s="5">
        <v>0</v>
      </c>
      <c r="CL365" s="5">
        <v>0</v>
      </c>
      <c r="CM365" s="5">
        <v>0</v>
      </c>
      <c r="CN365" s="5">
        <v>0</v>
      </c>
      <c r="CO365" s="5">
        <v>0</v>
      </c>
      <c r="CP365" s="5">
        <v>0</v>
      </c>
      <c r="CQ365" s="5">
        <v>1.387</v>
      </c>
      <c r="CR365" s="5">
        <v>0</v>
      </c>
      <c r="CS365" s="5">
        <v>5.5289999999999999</v>
      </c>
      <c r="CT365" s="5">
        <v>4.0220000000000002</v>
      </c>
      <c r="CU365" s="5">
        <v>9.4949999999999992</v>
      </c>
    </row>
    <row r="366" spans="1:99" x14ac:dyDescent="0.25">
      <c r="A366" s="5" t="s">
        <v>2672</v>
      </c>
      <c r="B366" s="5" t="s">
        <v>1480</v>
      </c>
      <c r="C366" s="5" t="s">
        <v>1480</v>
      </c>
      <c r="D366" s="5" t="s">
        <v>1481</v>
      </c>
      <c r="E366" s="5">
        <v>2021</v>
      </c>
      <c r="F366" s="5">
        <v>0.18</v>
      </c>
      <c r="G366" s="5">
        <v>2.4670000000000001</v>
      </c>
      <c r="H366" s="5">
        <v>0.72199999999999998</v>
      </c>
      <c r="I366" s="5">
        <v>0.40699999999999997</v>
      </c>
      <c r="J366" s="5">
        <v>2.8730000000000002</v>
      </c>
      <c r="K366" s="5">
        <v>0</v>
      </c>
      <c r="L366" s="5">
        <v>1</v>
      </c>
      <c r="M366" s="5">
        <v>3.9359999999999999</v>
      </c>
      <c r="N366" s="5">
        <v>2.1659999999999999</v>
      </c>
      <c r="O366" s="5">
        <v>0.35199999999999998</v>
      </c>
      <c r="P366" s="5">
        <v>4.2880000000000003</v>
      </c>
      <c r="Q366" s="5">
        <v>0</v>
      </c>
      <c r="R366" s="5">
        <v>1</v>
      </c>
      <c r="S366" s="5">
        <v>6.077</v>
      </c>
      <c r="T366" s="5">
        <v>4.3319999999999999</v>
      </c>
      <c r="U366" s="5">
        <v>0.40100000000000002</v>
      </c>
      <c r="V366" s="5">
        <v>7.6429999999999998</v>
      </c>
      <c r="W366" s="5">
        <v>0.18</v>
      </c>
      <c r="X366" s="5">
        <v>1</v>
      </c>
      <c r="Y366" s="5">
        <v>11.183</v>
      </c>
      <c r="Z366" s="5">
        <v>0.99299999999999999</v>
      </c>
      <c r="AA366" s="5">
        <v>-8.3529999999999998</v>
      </c>
      <c r="AB366" s="5">
        <v>2.83</v>
      </c>
      <c r="AC366" s="5">
        <v>0</v>
      </c>
      <c r="AD366" s="5">
        <v>0</v>
      </c>
      <c r="AE366" s="5">
        <v>12.04</v>
      </c>
      <c r="AF366" s="5">
        <v>1.9450000000000001</v>
      </c>
      <c r="AG366" s="5">
        <v>-9.2100000000000009</v>
      </c>
      <c r="AH366" s="5">
        <v>2.83</v>
      </c>
      <c r="AI366" s="5">
        <v>0</v>
      </c>
      <c r="AJ366" s="5">
        <v>0</v>
      </c>
      <c r="AK366" s="5">
        <v>17.18</v>
      </c>
      <c r="AL366" s="5">
        <v>7.2910000000000004</v>
      </c>
      <c r="AM366" s="5">
        <v>-14.196999999999999</v>
      </c>
      <c r="AN366" s="5">
        <v>2.9830000000000001</v>
      </c>
      <c r="AO366" s="5">
        <v>0</v>
      </c>
      <c r="AP366" s="5">
        <v>0</v>
      </c>
      <c r="AQ366" s="5">
        <v>0.51</v>
      </c>
      <c r="AR366" s="5">
        <v>9.2999999999999999E-2</v>
      </c>
      <c r="AS366" s="5">
        <v>0.61899999999999999</v>
      </c>
      <c r="AT366" s="5">
        <v>1.3320000000000001</v>
      </c>
      <c r="AU366" s="5">
        <v>0.18</v>
      </c>
      <c r="AV366" s="5">
        <v>1</v>
      </c>
      <c r="AW366" s="5">
        <v>0.50600000000000001</v>
      </c>
      <c r="AX366" s="5">
        <v>9.8000000000000004E-2</v>
      </c>
      <c r="AY366" s="5">
        <v>0.51600000000000001</v>
      </c>
      <c r="AZ366" s="5">
        <v>1.206</v>
      </c>
      <c r="BA366" s="5">
        <v>0.18</v>
      </c>
      <c r="BB366" s="5">
        <v>1</v>
      </c>
      <c r="BC366" s="5">
        <v>0.45200000000000001</v>
      </c>
      <c r="BD366" s="5">
        <v>0.11700000000000001</v>
      </c>
      <c r="BE366" s="5">
        <v>0.18</v>
      </c>
      <c r="BF366" s="5">
        <v>0.745</v>
      </c>
      <c r="BG366" s="5">
        <v>0.18</v>
      </c>
      <c r="BH366" s="5">
        <v>1</v>
      </c>
      <c r="BI366" s="5">
        <v>0.21199999999999999</v>
      </c>
      <c r="BJ366" s="5">
        <v>4.7E-2</v>
      </c>
      <c r="BK366" s="5">
        <v>0.157</v>
      </c>
      <c r="BL366" s="5">
        <v>0.436</v>
      </c>
      <c r="BM366" s="5">
        <v>0.18</v>
      </c>
      <c r="BN366" s="5">
        <v>1</v>
      </c>
      <c r="BO366" s="5">
        <v>0</v>
      </c>
      <c r="BP366" s="5">
        <v>-0.01</v>
      </c>
      <c r="BQ366" s="5">
        <v>0.09</v>
      </c>
      <c r="BR366" s="5">
        <v>0</v>
      </c>
      <c r="BS366" s="5">
        <v>1</v>
      </c>
      <c r="BT366" s="5">
        <v>0</v>
      </c>
      <c r="BU366" s="5">
        <v>-0.01</v>
      </c>
      <c r="BV366" s="5">
        <v>4.9000000000000002E-2</v>
      </c>
      <c r="BW366" s="5">
        <v>0</v>
      </c>
      <c r="BX366" s="5">
        <v>0.83299999999999996</v>
      </c>
      <c r="BY366" s="5">
        <v>11.787000000000001</v>
      </c>
      <c r="BZ366" s="5">
        <v>0</v>
      </c>
      <c r="CA366" s="5">
        <v>11.787000000000001</v>
      </c>
      <c r="CB366" s="5">
        <v>0</v>
      </c>
      <c r="CC366" s="5">
        <v>40.451000000000001</v>
      </c>
      <c r="CD366" s="5">
        <v>-33.293999999999997</v>
      </c>
      <c r="CE366" s="5">
        <v>32.350999999999999</v>
      </c>
      <c r="CF366" s="5">
        <v>85.906000000000006</v>
      </c>
      <c r="CG366" s="5">
        <v>0.18</v>
      </c>
      <c r="CH366" s="5">
        <v>1</v>
      </c>
      <c r="CI366" s="5">
        <v>0</v>
      </c>
      <c r="CJ366" s="5">
        <v>0</v>
      </c>
      <c r="CK366" s="5">
        <v>0</v>
      </c>
      <c r="CL366" s="5">
        <v>8.9999999999999993E-3</v>
      </c>
      <c r="CM366" s="5">
        <v>0</v>
      </c>
      <c r="CN366" s="5">
        <v>0</v>
      </c>
      <c r="CO366" s="5">
        <v>0</v>
      </c>
      <c r="CP366" s="5">
        <v>0.73699999999999999</v>
      </c>
      <c r="CQ366" s="5">
        <v>1.1080000000000001</v>
      </c>
      <c r="CR366" s="5">
        <v>0.501</v>
      </c>
      <c r="CS366" s="5">
        <v>4.4379999999999997</v>
      </c>
      <c r="CT366" s="5">
        <v>3.5289999999999999</v>
      </c>
      <c r="CU366" s="5">
        <v>16.25</v>
      </c>
    </row>
    <row r="367" spans="1:99" x14ac:dyDescent="0.25">
      <c r="A367" s="5" t="s">
        <v>2673</v>
      </c>
      <c r="B367" s="5" t="s">
        <v>1480</v>
      </c>
      <c r="C367" s="5" t="s">
        <v>1480</v>
      </c>
      <c r="D367" s="5" t="s">
        <v>1481</v>
      </c>
      <c r="E367" s="5">
        <v>2022</v>
      </c>
      <c r="F367" s="5">
        <v>0.18</v>
      </c>
      <c r="G367" s="5">
        <v>3.1160000000000001</v>
      </c>
      <c r="H367" s="5">
        <v>0.78200000000000003</v>
      </c>
      <c r="I367" s="5">
        <v>0.443</v>
      </c>
      <c r="J367" s="5">
        <v>3.5590000000000002</v>
      </c>
      <c r="K367" s="5">
        <v>0</v>
      </c>
      <c r="L367" s="5">
        <v>1</v>
      </c>
      <c r="M367" s="5">
        <v>4.7480000000000002</v>
      </c>
      <c r="N367" s="5">
        <v>2.3460000000000001</v>
      </c>
      <c r="O367" s="5">
        <v>0.39600000000000002</v>
      </c>
      <c r="P367" s="5">
        <v>5.1429999999999998</v>
      </c>
      <c r="Q367" s="5">
        <v>0</v>
      </c>
      <c r="R367" s="5">
        <v>1</v>
      </c>
      <c r="S367" s="5">
        <v>7.0250000000000004</v>
      </c>
      <c r="T367" s="5">
        <v>4.6909999999999998</v>
      </c>
      <c r="U367" s="5">
        <v>0.53700000000000003</v>
      </c>
      <c r="V367" s="5">
        <v>8.8059999999999992</v>
      </c>
      <c r="W367" s="5">
        <v>0.18</v>
      </c>
      <c r="X367" s="5">
        <v>1</v>
      </c>
      <c r="Y367" s="5">
        <v>15.917999999999999</v>
      </c>
      <c r="Z367" s="5">
        <v>1.4139999999999999</v>
      </c>
      <c r="AA367" s="5">
        <v>-10.308</v>
      </c>
      <c r="AB367" s="5">
        <v>5.61</v>
      </c>
      <c r="AC367" s="5">
        <v>0</v>
      </c>
      <c r="AD367" s="5">
        <v>0</v>
      </c>
      <c r="AE367" s="5">
        <v>16.815999999999999</v>
      </c>
      <c r="AF367" s="5">
        <v>2.7160000000000002</v>
      </c>
      <c r="AG367" s="5">
        <v>-11.206</v>
      </c>
      <c r="AH367" s="5">
        <v>5.61</v>
      </c>
      <c r="AI367" s="5">
        <v>0</v>
      </c>
      <c r="AJ367" s="5">
        <v>0</v>
      </c>
      <c r="AK367" s="5">
        <v>22.199000000000002</v>
      </c>
      <c r="AL367" s="5">
        <v>9.4220000000000006</v>
      </c>
      <c r="AM367" s="5">
        <v>-16.282</v>
      </c>
      <c r="AN367" s="5">
        <v>5.9180000000000001</v>
      </c>
      <c r="AO367" s="5">
        <v>0</v>
      </c>
      <c r="AP367" s="5">
        <v>0</v>
      </c>
      <c r="AQ367" s="5">
        <v>0.64400000000000002</v>
      </c>
      <c r="AR367" s="5">
        <v>9.1999999999999998E-2</v>
      </c>
      <c r="AS367" s="5">
        <v>0.48899999999999999</v>
      </c>
      <c r="AT367" s="5">
        <v>1.3360000000000001</v>
      </c>
      <c r="AU367" s="5">
        <v>0.18</v>
      </c>
      <c r="AV367" s="5">
        <v>1</v>
      </c>
      <c r="AW367" s="5">
        <v>0.57399999999999995</v>
      </c>
      <c r="AX367" s="5">
        <v>7.4999999999999997E-2</v>
      </c>
      <c r="AY367" s="5">
        <v>0.436</v>
      </c>
      <c r="AZ367" s="5">
        <v>1.1919999999999999</v>
      </c>
      <c r="BA367" s="5">
        <v>0.18</v>
      </c>
      <c r="BB367" s="5">
        <v>1</v>
      </c>
      <c r="BC367" s="5">
        <v>0.5</v>
      </c>
      <c r="BD367" s="5">
        <v>0.10299999999999999</v>
      </c>
      <c r="BE367" s="5">
        <v>0.224</v>
      </c>
      <c r="BF367" s="5">
        <v>0.85499999999999998</v>
      </c>
      <c r="BG367" s="5">
        <v>0.18</v>
      </c>
      <c r="BH367" s="5">
        <v>1</v>
      </c>
      <c r="BI367" s="5">
        <v>0.375</v>
      </c>
      <c r="BJ367" s="5">
        <v>7.2999999999999995E-2</v>
      </c>
      <c r="BK367" s="5">
        <v>0.223</v>
      </c>
      <c r="BL367" s="5">
        <v>0.70599999999999996</v>
      </c>
      <c r="BM367" s="5">
        <v>0.18</v>
      </c>
      <c r="BN367" s="5">
        <v>1</v>
      </c>
      <c r="BO367" s="5">
        <v>0</v>
      </c>
      <c r="BP367" s="5">
        <v>-1.2999999999999999E-2</v>
      </c>
      <c r="BQ367" s="5">
        <v>0.13</v>
      </c>
      <c r="BR367" s="5">
        <v>0</v>
      </c>
      <c r="BS367" s="5">
        <v>1</v>
      </c>
      <c r="BT367" s="5">
        <v>0</v>
      </c>
      <c r="BU367" s="5">
        <v>-1.2999999999999999E-2</v>
      </c>
      <c r="BV367" s="5">
        <v>6.7000000000000004E-2</v>
      </c>
      <c r="BW367" s="5">
        <v>0</v>
      </c>
      <c r="BX367" s="5">
        <v>0.83299999999999996</v>
      </c>
      <c r="BY367" s="5">
        <v>12.728999999999999</v>
      </c>
      <c r="BZ367" s="5">
        <v>0</v>
      </c>
      <c r="CA367" s="5">
        <v>12.728999999999999</v>
      </c>
      <c r="CB367" s="5">
        <v>0</v>
      </c>
      <c r="CC367" s="5">
        <v>81.131</v>
      </c>
      <c r="CD367" s="5">
        <v>-13.396000000000001</v>
      </c>
      <c r="CE367" s="5">
        <v>48.289000000000001</v>
      </c>
      <c r="CF367" s="5">
        <v>152.715</v>
      </c>
      <c r="CG367" s="5">
        <v>0.18</v>
      </c>
      <c r="CH367" s="5">
        <v>1</v>
      </c>
      <c r="CI367" s="5">
        <v>0</v>
      </c>
      <c r="CJ367" s="5">
        <v>0</v>
      </c>
      <c r="CK367" s="5">
        <v>0</v>
      </c>
      <c r="CL367" s="5">
        <v>0.01</v>
      </c>
      <c r="CM367" s="5">
        <v>0</v>
      </c>
      <c r="CN367" s="5">
        <v>0</v>
      </c>
      <c r="CO367" s="5">
        <v>0</v>
      </c>
      <c r="CP367" s="5">
        <v>0.73299999999999998</v>
      </c>
      <c r="CQ367" s="5">
        <v>1.1970000000000001</v>
      </c>
      <c r="CR367" s="5">
        <v>0.54700000000000004</v>
      </c>
      <c r="CS367" s="5">
        <v>4.7919999999999998</v>
      </c>
      <c r="CT367" s="5">
        <v>5.4630000000000001</v>
      </c>
      <c r="CU367" s="5">
        <v>27.353000000000002</v>
      </c>
    </row>
    <row r="368" spans="1:99" x14ac:dyDescent="0.25">
      <c r="A368" s="5" t="s">
        <v>2674</v>
      </c>
      <c r="B368" s="5" t="s">
        <v>1480</v>
      </c>
      <c r="C368" s="5" t="s">
        <v>1480</v>
      </c>
      <c r="D368" s="5" t="s">
        <v>1481</v>
      </c>
      <c r="E368" s="5">
        <v>2023</v>
      </c>
      <c r="F368" s="5">
        <v>0.18</v>
      </c>
      <c r="G368" s="5">
        <v>2.673</v>
      </c>
      <c r="H368" s="5">
        <v>0.80900000000000005</v>
      </c>
      <c r="I368" s="5">
        <v>0.375</v>
      </c>
      <c r="J368" s="5">
        <v>3.048</v>
      </c>
      <c r="K368" s="5">
        <v>0</v>
      </c>
      <c r="L368" s="5">
        <v>1</v>
      </c>
      <c r="M368" s="5">
        <v>4.3719999999999999</v>
      </c>
      <c r="N368" s="5">
        <v>2.427</v>
      </c>
      <c r="O368" s="5">
        <v>0.33200000000000002</v>
      </c>
      <c r="P368" s="5">
        <v>4.7039999999999997</v>
      </c>
      <c r="Q368" s="5">
        <v>0</v>
      </c>
      <c r="R368" s="5">
        <v>1</v>
      </c>
      <c r="S368" s="5">
        <v>6.718</v>
      </c>
      <c r="T368" s="5">
        <v>4.8540000000000001</v>
      </c>
      <c r="U368" s="5">
        <v>0.51100000000000001</v>
      </c>
      <c r="V368" s="5">
        <v>8.3640000000000008</v>
      </c>
      <c r="W368" s="5">
        <v>0.18</v>
      </c>
      <c r="X368" s="5">
        <v>1</v>
      </c>
      <c r="Y368" s="5">
        <v>9.4139999999999997</v>
      </c>
      <c r="Z368" s="5">
        <v>0.83599999999999997</v>
      </c>
      <c r="AA368" s="5">
        <v>-1.504</v>
      </c>
      <c r="AB368" s="5">
        <v>7.91</v>
      </c>
      <c r="AC368" s="5">
        <v>0</v>
      </c>
      <c r="AD368" s="5">
        <v>0</v>
      </c>
      <c r="AE368" s="5">
        <v>10.369</v>
      </c>
      <c r="AF368" s="5">
        <v>1.675</v>
      </c>
      <c r="AG368" s="5">
        <v>-2.4590000000000001</v>
      </c>
      <c r="AH368" s="5">
        <v>7.91</v>
      </c>
      <c r="AI368" s="5">
        <v>0</v>
      </c>
      <c r="AJ368" s="5">
        <v>0</v>
      </c>
      <c r="AK368" s="5">
        <v>16.100000000000001</v>
      </c>
      <c r="AL368" s="5">
        <v>6.8330000000000002</v>
      </c>
      <c r="AM368" s="5">
        <v>-7.75</v>
      </c>
      <c r="AN368" s="5">
        <v>8.35</v>
      </c>
      <c r="AO368" s="5">
        <v>0</v>
      </c>
      <c r="AP368" s="5">
        <v>0</v>
      </c>
      <c r="AQ368" s="5">
        <v>0.61299999999999999</v>
      </c>
      <c r="AR368" s="5">
        <v>0.10299999999999999</v>
      </c>
      <c r="AS368" s="5">
        <v>0.45600000000000002</v>
      </c>
      <c r="AT368" s="5">
        <v>1.2609999999999999</v>
      </c>
      <c r="AU368" s="5">
        <v>0.18</v>
      </c>
      <c r="AV368" s="5">
        <v>1</v>
      </c>
      <c r="AW368" s="5">
        <v>0.56200000000000006</v>
      </c>
      <c r="AX368" s="5">
        <v>9.6000000000000002E-2</v>
      </c>
      <c r="AY368" s="5">
        <v>0.39700000000000002</v>
      </c>
      <c r="AZ368" s="5">
        <v>1.1319999999999999</v>
      </c>
      <c r="BA368" s="5">
        <v>0.18</v>
      </c>
      <c r="BB368" s="5">
        <v>1</v>
      </c>
      <c r="BC368" s="5">
        <v>0.41899999999999998</v>
      </c>
      <c r="BD368" s="5">
        <v>0.10100000000000001</v>
      </c>
      <c r="BE368" s="5">
        <v>0.19</v>
      </c>
      <c r="BF368" s="5">
        <v>0.71899999999999997</v>
      </c>
      <c r="BG368" s="5">
        <v>0.18</v>
      </c>
      <c r="BH368" s="5">
        <v>1</v>
      </c>
      <c r="BI368" s="5">
        <v>0.33100000000000002</v>
      </c>
      <c r="BJ368" s="5">
        <v>7.1999999999999995E-2</v>
      </c>
      <c r="BK368" s="5">
        <v>0.20100000000000001</v>
      </c>
      <c r="BL368" s="5">
        <v>0.628</v>
      </c>
      <c r="BM368" s="5">
        <v>0.18</v>
      </c>
      <c r="BN368" s="5">
        <v>1</v>
      </c>
      <c r="BO368" s="5">
        <v>0</v>
      </c>
      <c r="BP368" s="5">
        <v>-0.02</v>
      </c>
      <c r="BQ368" s="5">
        <v>0.12</v>
      </c>
      <c r="BR368" s="5">
        <v>0</v>
      </c>
      <c r="BS368" s="5">
        <v>1</v>
      </c>
      <c r="BT368" s="5">
        <v>0</v>
      </c>
      <c r="BU368" s="5">
        <v>-0.02</v>
      </c>
      <c r="BV368" s="5">
        <v>8.4000000000000005E-2</v>
      </c>
      <c r="BW368" s="5">
        <v>0</v>
      </c>
      <c r="BX368" s="5">
        <v>0.83299999999999996</v>
      </c>
      <c r="BY368" s="5">
        <v>13.254</v>
      </c>
      <c r="BZ368" s="5">
        <v>0</v>
      </c>
      <c r="CA368" s="5">
        <v>13.254</v>
      </c>
      <c r="CB368" s="5">
        <v>0</v>
      </c>
      <c r="CC368" s="5">
        <v>71.120999999999995</v>
      </c>
      <c r="CD368" s="5">
        <v>-8.0079999999999991</v>
      </c>
      <c r="CE368" s="5">
        <v>41.536000000000001</v>
      </c>
      <c r="CF368" s="5">
        <v>132.935</v>
      </c>
      <c r="CG368" s="5">
        <v>0.18</v>
      </c>
      <c r="CH368" s="5">
        <v>1</v>
      </c>
      <c r="CI368" s="5">
        <v>0</v>
      </c>
      <c r="CJ368" s="5">
        <v>0</v>
      </c>
      <c r="CK368" s="5">
        <v>0</v>
      </c>
      <c r="CL368" s="5">
        <v>1.0999999999999999E-2</v>
      </c>
      <c r="CM368" s="5">
        <v>0</v>
      </c>
      <c r="CN368" s="5">
        <v>0</v>
      </c>
      <c r="CO368" s="5">
        <v>0</v>
      </c>
      <c r="CP368" s="5">
        <v>0.74199999999999999</v>
      </c>
      <c r="CQ368" s="5">
        <v>1.246</v>
      </c>
      <c r="CR368" s="5">
        <v>0.51400000000000001</v>
      </c>
      <c r="CS368" s="5">
        <v>4.99</v>
      </c>
      <c r="CT368" s="5">
        <v>3.6379999999999999</v>
      </c>
      <c r="CU368" s="5">
        <v>12.13</v>
      </c>
    </row>
    <row r="369" spans="1:99" x14ac:dyDescent="0.25">
      <c r="A369" s="5" t="s">
        <v>2675</v>
      </c>
      <c r="B369" s="5" t="s">
        <v>1480</v>
      </c>
      <c r="C369" s="5" t="s">
        <v>1480</v>
      </c>
      <c r="D369" s="5" t="s">
        <v>1481</v>
      </c>
      <c r="E369" s="5">
        <v>2024</v>
      </c>
      <c r="F369" s="5">
        <v>0.18</v>
      </c>
      <c r="G369" s="5">
        <v>2.629</v>
      </c>
      <c r="H369" s="5">
        <v>0.83299999999999996</v>
      </c>
      <c r="I369" s="5">
        <v>0.374</v>
      </c>
      <c r="J369" s="5">
        <v>3.0030000000000001</v>
      </c>
      <c r="K369" s="5">
        <v>0</v>
      </c>
      <c r="L369" s="5">
        <v>1</v>
      </c>
      <c r="M369" s="5">
        <v>4.3959999999999999</v>
      </c>
      <c r="N369" s="5">
        <v>2.4980000000000002</v>
      </c>
      <c r="O369" s="5">
        <v>0.33100000000000002</v>
      </c>
      <c r="P369" s="5">
        <v>4.7270000000000003</v>
      </c>
      <c r="Q369" s="5">
        <v>0</v>
      </c>
      <c r="R369" s="5">
        <v>1</v>
      </c>
      <c r="S369" s="5">
        <v>6.7930000000000001</v>
      </c>
      <c r="T369" s="5">
        <v>4.9969999999999999</v>
      </c>
      <c r="U369" s="5">
        <v>0.54400000000000004</v>
      </c>
      <c r="V369" s="5">
        <v>8.4510000000000005</v>
      </c>
      <c r="W369" s="5">
        <v>0.18</v>
      </c>
      <c r="X369" s="5">
        <v>1</v>
      </c>
      <c r="Y369" s="5">
        <v>8.8089999999999993</v>
      </c>
      <c r="Z369" s="5">
        <v>0.78200000000000003</v>
      </c>
      <c r="AA369" s="5">
        <v>-1.1890000000000001</v>
      </c>
      <c r="AB369" s="5">
        <v>7.62</v>
      </c>
      <c r="AC369" s="5">
        <v>0</v>
      </c>
      <c r="AD369" s="5">
        <v>0</v>
      </c>
      <c r="AE369" s="5">
        <v>9.7919999999999998</v>
      </c>
      <c r="AF369" s="5">
        <v>1.5820000000000001</v>
      </c>
      <c r="AG369" s="5">
        <v>-2.1720000000000002</v>
      </c>
      <c r="AH369" s="5">
        <v>7.62</v>
      </c>
      <c r="AI369" s="5">
        <v>0</v>
      </c>
      <c r="AJ369" s="5">
        <v>0</v>
      </c>
      <c r="AK369" s="5">
        <v>15.692</v>
      </c>
      <c r="AL369" s="5">
        <v>6.66</v>
      </c>
      <c r="AM369" s="5">
        <v>-7.6539999999999999</v>
      </c>
      <c r="AN369" s="5">
        <v>8.0380000000000003</v>
      </c>
      <c r="AO369" s="5">
        <v>0</v>
      </c>
      <c r="AP369" s="5">
        <v>0</v>
      </c>
      <c r="AQ369" s="5">
        <v>0.59799999999999998</v>
      </c>
      <c r="AR369" s="5">
        <v>0.109</v>
      </c>
      <c r="AS369" s="5">
        <v>0.433</v>
      </c>
      <c r="AT369" s="5">
        <v>1.216</v>
      </c>
      <c r="AU369" s="5">
        <v>0.18</v>
      </c>
      <c r="AV369" s="5">
        <v>1</v>
      </c>
      <c r="AW369" s="5">
        <v>0.53900000000000003</v>
      </c>
      <c r="AX369" s="5">
        <v>9.9000000000000005E-2</v>
      </c>
      <c r="AY369" s="5">
        <v>0.38500000000000001</v>
      </c>
      <c r="AZ369" s="5">
        <v>1.091</v>
      </c>
      <c r="BA369" s="5">
        <v>0.18</v>
      </c>
      <c r="BB369" s="5">
        <v>1</v>
      </c>
      <c r="BC369" s="5">
        <v>0.40799999999999997</v>
      </c>
      <c r="BD369" s="5">
        <v>0.105</v>
      </c>
      <c r="BE369" s="5">
        <v>0.183</v>
      </c>
      <c r="BF369" s="5">
        <v>0.69699999999999995</v>
      </c>
      <c r="BG369" s="5">
        <v>0.18</v>
      </c>
      <c r="BH369" s="5">
        <v>1</v>
      </c>
      <c r="BI369" s="5">
        <v>0.28699999999999998</v>
      </c>
      <c r="BJ369" s="5">
        <v>6.3E-2</v>
      </c>
      <c r="BK369" s="5">
        <v>0.193</v>
      </c>
      <c r="BL369" s="5">
        <v>0.56699999999999995</v>
      </c>
      <c r="BM369" s="5">
        <v>0.18</v>
      </c>
      <c r="BN369" s="5">
        <v>1</v>
      </c>
      <c r="BO369" s="5">
        <v>0</v>
      </c>
      <c r="BP369" s="5">
        <v>-2.1000000000000001E-2</v>
      </c>
      <c r="BQ369" s="5">
        <v>0.11</v>
      </c>
      <c r="BR369" s="5">
        <v>0</v>
      </c>
      <c r="BS369" s="5">
        <v>1</v>
      </c>
      <c r="BT369" s="5">
        <v>0</v>
      </c>
      <c r="BU369" s="5">
        <v>-2.1000000000000001E-2</v>
      </c>
      <c r="BV369" s="5">
        <v>8.4000000000000005E-2</v>
      </c>
      <c r="BW369" s="5">
        <v>0</v>
      </c>
      <c r="BX369" s="5">
        <v>0.83299999999999996</v>
      </c>
      <c r="BY369" s="5">
        <v>13.646000000000001</v>
      </c>
      <c r="BZ369" s="5">
        <v>0</v>
      </c>
      <c r="CA369" s="5">
        <v>13.646000000000001</v>
      </c>
      <c r="CB369" s="5">
        <v>0</v>
      </c>
      <c r="CC369" s="5">
        <v>61.32</v>
      </c>
      <c r="CD369" s="5">
        <v>-17.116</v>
      </c>
      <c r="CE369" s="5">
        <v>38.337000000000003</v>
      </c>
      <c r="CF369" s="5">
        <v>117.59399999999999</v>
      </c>
      <c r="CG369" s="5">
        <v>0.18</v>
      </c>
      <c r="CH369" s="5">
        <v>1</v>
      </c>
      <c r="CI369" s="5">
        <v>0</v>
      </c>
      <c r="CJ369" s="5">
        <v>0</v>
      </c>
      <c r="CK369" s="5">
        <v>0</v>
      </c>
      <c r="CL369" s="5">
        <v>1.0999999999999999E-2</v>
      </c>
      <c r="CM369" s="5">
        <v>0</v>
      </c>
      <c r="CN369" s="5">
        <v>0</v>
      </c>
      <c r="CO369" s="5">
        <v>0</v>
      </c>
      <c r="CP369" s="5">
        <v>0.74199999999999999</v>
      </c>
      <c r="CQ369" s="5">
        <v>1.2829999999999999</v>
      </c>
      <c r="CR369" s="5">
        <v>0.51400000000000001</v>
      </c>
      <c r="CS369" s="5">
        <v>5.1369999999999996</v>
      </c>
      <c r="CT369" s="5">
        <v>3.2690000000000001</v>
      </c>
      <c r="CU369" s="5">
        <v>10.67</v>
      </c>
    </row>
    <row r="370" spans="1:99" x14ac:dyDescent="0.25">
      <c r="A370" s="5" t="s">
        <v>2676</v>
      </c>
      <c r="B370" s="5" t="s">
        <v>1474</v>
      </c>
      <c r="C370" s="5" t="s">
        <v>1474</v>
      </c>
      <c r="D370" s="5" t="s">
        <v>1475</v>
      </c>
      <c r="E370" s="5">
        <v>2021</v>
      </c>
      <c r="F370" s="5">
        <v>0.1</v>
      </c>
      <c r="G370" s="5">
        <v>2.859</v>
      </c>
      <c r="H370" s="5">
        <v>0.626</v>
      </c>
      <c r="I370" s="5">
        <v>-0.4</v>
      </c>
      <c r="J370" s="5">
        <v>2.4590000000000001</v>
      </c>
      <c r="K370" s="5">
        <v>0</v>
      </c>
      <c r="L370" s="5">
        <v>1</v>
      </c>
      <c r="M370" s="5">
        <v>2.8140000000000001</v>
      </c>
      <c r="N370" s="5">
        <v>1.2749999999999999</v>
      </c>
      <c r="O370" s="5">
        <v>-0.20899999999999999</v>
      </c>
      <c r="P370" s="5">
        <v>2.6040000000000001</v>
      </c>
      <c r="Q370" s="5">
        <v>0</v>
      </c>
      <c r="R370" s="5">
        <v>1</v>
      </c>
      <c r="S370" s="5">
        <v>2.5840000000000001</v>
      </c>
      <c r="T370" s="5">
        <v>1.601</v>
      </c>
      <c r="U370" s="5">
        <v>3.2000000000000001E-2</v>
      </c>
      <c r="V370" s="5">
        <v>2.8769999999999998</v>
      </c>
      <c r="W370" s="5">
        <v>0.1</v>
      </c>
      <c r="X370" s="5">
        <v>1</v>
      </c>
      <c r="Y370" s="5">
        <v>4.1210000000000004</v>
      </c>
      <c r="Z370" s="5">
        <v>0.45500000000000002</v>
      </c>
      <c r="AA370" s="5">
        <v>1.5609999999999999</v>
      </c>
      <c r="AB370" s="5">
        <v>5.6829999999999998</v>
      </c>
      <c r="AC370" s="5">
        <v>0</v>
      </c>
      <c r="AD370" s="5">
        <v>1</v>
      </c>
      <c r="AE370" s="5">
        <v>4.6929999999999996</v>
      </c>
      <c r="AF370" s="5">
        <v>0.91800000000000004</v>
      </c>
      <c r="AG370" s="5">
        <v>0.98899999999999999</v>
      </c>
      <c r="AH370" s="5">
        <v>5.6829999999999998</v>
      </c>
      <c r="AI370" s="5">
        <v>0</v>
      </c>
      <c r="AJ370" s="5">
        <v>1</v>
      </c>
      <c r="AK370" s="5">
        <v>8.1229999999999993</v>
      </c>
      <c r="AL370" s="5">
        <v>3.855</v>
      </c>
      <c r="AM370" s="5">
        <v>2.387</v>
      </c>
      <c r="AN370" s="5">
        <v>11.561</v>
      </c>
      <c r="AO370" s="5">
        <v>0.1</v>
      </c>
      <c r="AP370" s="5">
        <v>1</v>
      </c>
      <c r="AQ370" s="5">
        <v>0.621</v>
      </c>
      <c r="AR370" s="5">
        <v>0.114</v>
      </c>
      <c r="AS370" s="5">
        <v>-0.17799999999999999</v>
      </c>
      <c r="AT370" s="5">
        <v>0.495</v>
      </c>
      <c r="AU370" s="5">
        <v>0</v>
      </c>
      <c r="AV370" s="5">
        <v>0</v>
      </c>
      <c r="AW370" s="5">
        <v>0.59299999999999997</v>
      </c>
      <c r="AX370" s="5">
        <v>0.114</v>
      </c>
      <c r="AY370" s="5">
        <v>-0.22500000000000001</v>
      </c>
      <c r="AZ370" s="5">
        <v>0.40500000000000003</v>
      </c>
      <c r="BA370" s="5">
        <v>0</v>
      </c>
      <c r="BB370" s="5">
        <v>0</v>
      </c>
      <c r="BC370" s="5">
        <v>0.44</v>
      </c>
      <c r="BD370" s="5">
        <v>0.114</v>
      </c>
      <c r="BE370" s="5">
        <v>-0.29299999999999998</v>
      </c>
      <c r="BF370" s="5">
        <v>0.161</v>
      </c>
      <c r="BG370" s="5">
        <v>0</v>
      </c>
      <c r="BH370" s="5">
        <v>0</v>
      </c>
      <c r="BI370" s="5">
        <v>0.56000000000000005</v>
      </c>
      <c r="BJ370" s="5">
        <v>0.114</v>
      </c>
      <c r="BK370" s="5">
        <v>-0.39800000000000002</v>
      </c>
      <c r="BL370" s="5">
        <v>0.17899999999999999</v>
      </c>
      <c r="BM370" s="5">
        <v>0</v>
      </c>
      <c r="BN370" s="5">
        <v>0</v>
      </c>
      <c r="BO370" s="5">
        <v>0</v>
      </c>
      <c r="BP370" s="5">
        <v>-5.0000000000000001E-3</v>
      </c>
      <c r="BQ370" s="5">
        <v>7.5999999999999998E-2</v>
      </c>
      <c r="BR370" s="5">
        <v>0</v>
      </c>
      <c r="BS370" s="5">
        <v>0.66700000000000004</v>
      </c>
      <c r="BT370" s="5">
        <v>0</v>
      </c>
      <c r="BU370" s="5">
        <v>-5.0000000000000001E-3</v>
      </c>
      <c r="BV370" s="5">
        <v>7.1999999999999995E-2</v>
      </c>
      <c r="BW370" s="5">
        <v>0</v>
      </c>
      <c r="BX370" s="5">
        <v>0.66700000000000004</v>
      </c>
      <c r="BY370" s="5">
        <v>11.787000000000001</v>
      </c>
      <c r="BZ370" s="5">
        <v>0</v>
      </c>
      <c r="CA370" s="5">
        <v>11.787000000000001</v>
      </c>
      <c r="CB370" s="5">
        <v>0</v>
      </c>
      <c r="CC370" s="5">
        <v>81.694999999999993</v>
      </c>
      <c r="CD370" s="5">
        <v>7.95</v>
      </c>
      <c r="CE370" s="5">
        <v>-56.426000000000002</v>
      </c>
      <c r="CF370" s="5">
        <v>27.797000000000001</v>
      </c>
      <c r="CG370" s="5">
        <v>0</v>
      </c>
      <c r="CH370" s="5">
        <v>0</v>
      </c>
      <c r="CI370" s="5">
        <v>0</v>
      </c>
      <c r="CJ370" s="5">
        <v>0</v>
      </c>
      <c r="CK370" s="5">
        <v>0</v>
      </c>
      <c r="CL370" s="5">
        <v>5.2629999999999999</v>
      </c>
      <c r="CM370" s="5">
        <v>0</v>
      </c>
      <c r="CN370" s="5">
        <v>0.30199999999999999</v>
      </c>
      <c r="CO370" s="5">
        <v>0.22</v>
      </c>
      <c r="CP370" s="5">
        <v>0</v>
      </c>
      <c r="CQ370" s="5">
        <v>1.137</v>
      </c>
      <c r="CR370" s="5">
        <v>1</v>
      </c>
      <c r="CS370" s="5">
        <v>3.55</v>
      </c>
      <c r="CT370" s="5">
        <v>4.633</v>
      </c>
      <c r="CU370" s="5">
        <v>14.129</v>
      </c>
    </row>
    <row r="371" spans="1:99" x14ac:dyDescent="0.25">
      <c r="A371" s="5" t="s">
        <v>2677</v>
      </c>
      <c r="B371" s="5" t="s">
        <v>1474</v>
      </c>
      <c r="C371" s="5" t="s">
        <v>1474</v>
      </c>
      <c r="D371" s="5" t="s">
        <v>1475</v>
      </c>
      <c r="E371" s="5">
        <v>2022</v>
      </c>
      <c r="F371" s="5">
        <v>0.11</v>
      </c>
      <c r="G371" s="5">
        <v>2.78</v>
      </c>
      <c r="H371" s="5">
        <v>0.432</v>
      </c>
      <c r="I371" s="5">
        <v>-0.18099999999999999</v>
      </c>
      <c r="J371" s="5">
        <v>2.5979999999999999</v>
      </c>
      <c r="K371" s="5">
        <v>0</v>
      </c>
      <c r="L371" s="5">
        <v>1</v>
      </c>
      <c r="M371" s="5">
        <v>2.9670000000000001</v>
      </c>
      <c r="N371" s="5">
        <v>1.2250000000000001</v>
      </c>
      <c r="O371" s="5">
        <v>-0.105</v>
      </c>
      <c r="P371" s="5">
        <v>2.863</v>
      </c>
      <c r="Q371" s="5">
        <v>0</v>
      </c>
      <c r="R371" s="5">
        <v>1</v>
      </c>
      <c r="S371" s="5">
        <v>2.9089999999999998</v>
      </c>
      <c r="T371" s="5">
        <v>1.425</v>
      </c>
      <c r="U371" s="5">
        <v>5.8999999999999997E-2</v>
      </c>
      <c r="V371" s="5">
        <v>3.2410000000000001</v>
      </c>
      <c r="W371" s="5">
        <v>0.1</v>
      </c>
      <c r="X371" s="5">
        <v>1</v>
      </c>
      <c r="Y371" s="5">
        <v>4.4509999999999996</v>
      </c>
      <c r="Z371" s="5">
        <v>0.49099999999999999</v>
      </c>
      <c r="AA371" s="5">
        <v>0.85499999999999998</v>
      </c>
      <c r="AB371" s="5">
        <v>5.306</v>
      </c>
      <c r="AC371" s="5">
        <v>0</v>
      </c>
      <c r="AD371" s="5">
        <v>1</v>
      </c>
      <c r="AE371" s="5">
        <v>5.0679999999999996</v>
      </c>
      <c r="AF371" s="5">
        <v>0.99199999999999999</v>
      </c>
      <c r="AG371" s="5">
        <v>1.0680000000000001</v>
      </c>
      <c r="AH371" s="5">
        <v>6.1369999999999996</v>
      </c>
      <c r="AI371" s="5">
        <v>0</v>
      </c>
      <c r="AJ371" s="5">
        <v>1</v>
      </c>
      <c r="AK371" s="5">
        <v>8.7720000000000002</v>
      </c>
      <c r="AL371" s="5">
        <v>4.1630000000000003</v>
      </c>
      <c r="AM371" s="5">
        <v>2.6619999999999999</v>
      </c>
      <c r="AN371" s="5">
        <v>12.484999999999999</v>
      </c>
      <c r="AO371" s="5">
        <v>0.1</v>
      </c>
      <c r="AP371" s="5">
        <v>1</v>
      </c>
      <c r="AQ371" s="5">
        <v>0.84699999999999998</v>
      </c>
      <c r="AR371" s="5">
        <v>0.123</v>
      </c>
      <c r="AS371" s="5">
        <v>-0.189</v>
      </c>
      <c r="AT371" s="5">
        <v>0.73699999999999999</v>
      </c>
      <c r="AU371" s="5">
        <v>0</v>
      </c>
      <c r="AV371" s="5">
        <v>0</v>
      </c>
      <c r="AW371" s="5">
        <v>0.94699999999999995</v>
      </c>
      <c r="AX371" s="5">
        <v>0.123</v>
      </c>
      <c r="AY371" s="5">
        <v>-0.42</v>
      </c>
      <c r="AZ371" s="5">
        <v>0.57899999999999996</v>
      </c>
      <c r="BA371" s="5">
        <v>0</v>
      </c>
      <c r="BB371" s="5">
        <v>0</v>
      </c>
      <c r="BC371" s="5">
        <v>0.58899999999999997</v>
      </c>
      <c r="BD371" s="5">
        <v>0.123</v>
      </c>
      <c r="BE371" s="5">
        <v>-0.44700000000000001</v>
      </c>
      <c r="BF371" s="5">
        <v>0.155</v>
      </c>
      <c r="BG371" s="5">
        <v>0</v>
      </c>
      <c r="BH371" s="5">
        <v>0</v>
      </c>
      <c r="BI371" s="5">
        <v>0.68899999999999995</v>
      </c>
      <c r="BJ371" s="5">
        <v>0.123</v>
      </c>
      <c r="BK371" s="5">
        <v>-0.54200000000000004</v>
      </c>
      <c r="BL371" s="5">
        <v>0.161</v>
      </c>
      <c r="BM371" s="5">
        <v>0</v>
      </c>
      <c r="BN371" s="5">
        <v>0</v>
      </c>
      <c r="BO371" s="5">
        <v>0</v>
      </c>
      <c r="BP371" s="5">
        <v>-2.3E-2</v>
      </c>
      <c r="BQ371" s="5">
        <v>7.2999999999999995E-2</v>
      </c>
      <c r="BR371" s="5">
        <v>0</v>
      </c>
      <c r="BS371" s="5">
        <v>0.66700000000000004</v>
      </c>
      <c r="BT371" s="5">
        <v>0</v>
      </c>
      <c r="BU371" s="5">
        <v>-2.3E-2</v>
      </c>
      <c r="BV371" s="5">
        <v>7.5999999999999998E-2</v>
      </c>
      <c r="BW371" s="5">
        <v>0</v>
      </c>
      <c r="BX371" s="5">
        <v>0.66700000000000004</v>
      </c>
      <c r="BY371" s="5">
        <v>12.728999999999999</v>
      </c>
      <c r="BZ371" s="5">
        <v>0</v>
      </c>
      <c r="CA371" s="5">
        <v>12.728999999999999</v>
      </c>
      <c r="CB371" s="5">
        <v>0</v>
      </c>
      <c r="CC371" s="5">
        <v>102.477</v>
      </c>
      <c r="CD371" s="5">
        <v>7.95</v>
      </c>
      <c r="CE371" s="5">
        <v>-78.347999999999999</v>
      </c>
      <c r="CF371" s="5">
        <v>26.783000000000001</v>
      </c>
      <c r="CG371" s="5">
        <v>0</v>
      </c>
      <c r="CH371" s="5">
        <v>0</v>
      </c>
      <c r="CI371" s="5">
        <v>0</v>
      </c>
      <c r="CJ371" s="5">
        <v>0</v>
      </c>
      <c r="CK371" s="5">
        <v>0</v>
      </c>
      <c r="CL371" s="5">
        <v>5.6829999999999998</v>
      </c>
      <c r="CM371" s="5">
        <v>0</v>
      </c>
      <c r="CN371" s="5">
        <v>0.32200000000000001</v>
      </c>
      <c r="CO371" s="5">
        <v>0.22600000000000001</v>
      </c>
      <c r="CP371" s="5">
        <v>0</v>
      </c>
      <c r="CQ371" s="5">
        <v>1.2270000000000001</v>
      </c>
      <c r="CR371" s="5">
        <v>1</v>
      </c>
      <c r="CS371" s="5">
        <v>3.8340000000000001</v>
      </c>
      <c r="CT371" s="5">
        <v>7.75</v>
      </c>
      <c r="CU371" s="5">
        <v>28.059000000000001</v>
      </c>
    </row>
    <row r="372" spans="1:99" x14ac:dyDescent="0.25">
      <c r="A372" s="5" t="s">
        <v>2678</v>
      </c>
      <c r="B372" s="5" t="s">
        <v>1474</v>
      </c>
      <c r="C372" s="5" t="s">
        <v>1474</v>
      </c>
      <c r="D372" s="5" t="s">
        <v>1475</v>
      </c>
      <c r="E372" s="5">
        <v>2023</v>
      </c>
      <c r="F372" s="5">
        <v>0.11</v>
      </c>
      <c r="G372" s="5">
        <v>2.7650000000000001</v>
      </c>
      <c r="H372" s="5">
        <v>0.63</v>
      </c>
      <c r="I372" s="5">
        <v>8.5999999999999993E-2</v>
      </c>
      <c r="J372" s="5">
        <v>2.85</v>
      </c>
      <c r="K372" s="5">
        <v>0</v>
      </c>
      <c r="L372" s="5">
        <v>1</v>
      </c>
      <c r="M372" s="5">
        <v>2.9260000000000002</v>
      </c>
      <c r="N372" s="5">
        <v>1.4510000000000001</v>
      </c>
      <c r="O372" s="5">
        <v>0</v>
      </c>
      <c r="P372" s="5">
        <v>2.9260000000000002</v>
      </c>
      <c r="Q372" s="5">
        <v>0</v>
      </c>
      <c r="R372" s="5">
        <v>1</v>
      </c>
      <c r="S372" s="5">
        <v>2.96</v>
      </c>
      <c r="T372" s="5">
        <v>1.8560000000000001</v>
      </c>
      <c r="U372" s="5">
        <v>6.0999999999999999E-2</v>
      </c>
      <c r="V372" s="5">
        <v>3.2869999999999999</v>
      </c>
      <c r="W372" s="5">
        <v>0.1</v>
      </c>
      <c r="X372" s="5">
        <v>1</v>
      </c>
      <c r="Y372" s="5">
        <v>4.6349999999999998</v>
      </c>
      <c r="Z372" s="5">
        <v>0.51200000000000001</v>
      </c>
      <c r="AA372" s="5">
        <v>0.191</v>
      </c>
      <c r="AB372" s="5">
        <v>4.8259999999999996</v>
      </c>
      <c r="AC372" s="5">
        <v>0</v>
      </c>
      <c r="AD372" s="5">
        <v>1</v>
      </c>
      <c r="AE372" s="5">
        <v>5.2770000000000001</v>
      </c>
      <c r="AF372" s="5">
        <v>1.0329999999999999</v>
      </c>
      <c r="AG372" s="5">
        <v>1.113</v>
      </c>
      <c r="AH372" s="5">
        <v>6.39</v>
      </c>
      <c r="AI372" s="5">
        <v>0</v>
      </c>
      <c r="AJ372" s="5">
        <v>1</v>
      </c>
      <c r="AK372" s="5">
        <v>9.1340000000000003</v>
      </c>
      <c r="AL372" s="5">
        <v>4.335</v>
      </c>
      <c r="AM372" s="5">
        <v>2.8149999999999999</v>
      </c>
      <c r="AN372" s="5">
        <v>13.000999999999999</v>
      </c>
      <c r="AO372" s="5">
        <v>0.1</v>
      </c>
      <c r="AP372" s="5">
        <v>1</v>
      </c>
      <c r="AQ372" s="5">
        <v>0.749</v>
      </c>
      <c r="AR372" s="5">
        <v>0.129</v>
      </c>
      <c r="AS372" s="5">
        <v>-0.128</v>
      </c>
      <c r="AT372" s="5">
        <v>0.69599999999999995</v>
      </c>
      <c r="AU372" s="5">
        <v>0</v>
      </c>
      <c r="AV372" s="5">
        <v>0</v>
      </c>
      <c r="AW372" s="5">
        <v>0.78300000000000003</v>
      </c>
      <c r="AX372" s="5">
        <v>0.129</v>
      </c>
      <c r="AY372" s="5">
        <v>-0.29399999999999998</v>
      </c>
      <c r="AZ372" s="5">
        <v>0.53800000000000003</v>
      </c>
      <c r="BA372" s="5">
        <v>0</v>
      </c>
      <c r="BB372" s="5">
        <v>0</v>
      </c>
      <c r="BC372" s="5">
        <v>0.52700000000000002</v>
      </c>
      <c r="BD372" s="5">
        <v>0.129</v>
      </c>
      <c r="BE372" s="5">
        <v>-0.39</v>
      </c>
      <c r="BF372" s="5">
        <v>0.151</v>
      </c>
      <c r="BG372" s="5">
        <v>0</v>
      </c>
      <c r="BH372" s="5">
        <v>0</v>
      </c>
      <c r="BI372" s="5">
        <v>0.64</v>
      </c>
      <c r="BJ372" s="5">
        <v>0.129</v>
      </c>
      <c r="BK372" s="5">
        <v>-0.46800000000000003</v>
      </c>
      <c r="BL372" s="5">
        <v>0.189</v>
      </c>
      <c r="BM372" s="5">
        <v>0</v>
      </c>
      <c r="BN372" s="5">
        <v>0</v>
      </c>
      <c r="BO372" s="5">
        <v>0</v>
      </c>
      <c r="BP372" s="5">
        <v>-2E-3</v>
      </c>
      <c r="BQ372" s="5">
        <v>7.0999999999999994E-2</v>
      </c>
      <c r="BR372" s="5">
        <v>0</v>
      </c>
      <c r="BS372" s="5">
        <v>0.66700000000000004</v>
      </c>
      <c r="BT372" s="5">
        <v>0</v>
      </c>
      <c r="BU372" s="5">
        <v>-2E-3</v>
      </c>
      <c r="BV372" s="5">
        <v>7.5999999999999998E-2</v>
      </c>
      <c r="BW372" s="5">
        <v>0</v>
      </c>
      <c r="BX372" s="5">
        <v>0.66700000000000004</v>
      </c>
      <c r="BY372" s="5">
        <v>13.254</v>
      </c>
      <c r="BZ372" s="5">
        <v>0</v>
      </c>
      <c r="CA372" s="5">
        <v>13.254</v>
      </c>
      <c r="CB372" s="5">
        <v>0</v>
      </c>
      <c r="CC372" s="5">
        <v>87.078999999999994</v>
      </c>
      <c r="CD372" s="5">
        <v>7.95</v>
      </c>
      <c r="CE372" s="5">
        <v>-63.524000000000001</v>
      </c>
      <c r="CF372" s="5">
        <v>26.146000000000001</v>
      </c>
      <c r="CG372" s="5">
        <v>0</v>
      </c>
      <c r="CH372" s="5">
        <v>0</v>
      </c>
      <c r="CI372" s="5">
        <v>0</v>
      </c>
      <c r="CJ372" s="5">
        <v>0</v>
      </c>
      <c r="CK372" s="5">
        <v>0</v>
      </c>
      <c r="CL372" s="5">
        <v>5.9180000000000001</v>
      </c>
      <c r="CM372" s="5">
        <v>0</v>
      </c>
      <c r="CN372" s="5">
        <v>0.33700000000000002</v>
      </c>
      <c r="CO372" s="5">
        <v>0.23200000000000001</v>
      </c>
      <c r="CP372" s="5">
        <v>0</v>
      </c>
      <c r="CQ372" s="5">
        <v>1.278</v>
      </c>
      <c r="CR372" s="5">
        <v>1</v>
      </c>
      <c r="CS372" s="5">
        <v>3.992</v>
      </c>
      <c r="CT372" s="5">
        <v>5.2069999999999999</v>
      </c>
      <c r="CU372" s="5">
        <v>9.2609999999999992</v>
      </c>
    </row>
    <row r="373" spans="1:99" x14ac:dyDescent="0.25">
      <c r="A373" s="5" t="s">
        <v>2679</v>
      </c>
      <c r="B373" s="5" t="s">
        <v>1474</v>
      </c>
      <c r="C373" s="5" t="s">
        <v>1474</v>
      </c>
      <c r="D373" s="5" t="s">
        <v>1475</v>
      </c>
      <c r="E373" s="5">
        <v>2024</v>
      </c>
      <c r="F373" s="5">
        <v>0.11</v>
      </c>
      <c r="G373" s="5">
        <v>2.6720000000000002</v>
      </c>
      <c r="H373" s="5">
        <v>0.67700000000000005</v>
      </c>
      <c r="I373" s="5">
        <v>0.08</v>
      </c>
      <c r="J373" s="5">
        <v>2.7519999999999998</v>
      </c>
      <c r="K373" s="5">
        <v>0</v>
      </c>
      <c r="L373" s="5">
        <v>1</v>
      </c>
      <c r="M373" s="5">
        <v>2.98</v>
      </c>
      <c r="N373" s="5">
        <v>1.623</v>
      </c>
      <c r="O373" s="5">
        <v>0</v>
      </c>
      <c r="P373" s="5">
        <v>2.98</v>
      </c>
      <c r="Q373" s="5">
        <v>0</v>
      </c>
      <c r="R373" s="5">
        <v>1</v>
      </c>
      <c r="S373" s="5">
        <v>2.9710000000000001</v>
      </c>
      <c r="T373" s="5">
        <v>1.9670000000000001</v>
      </c>
      <c r="U373" s="5">
        <v>5.8999999999999997E-2</v>
      </c>
      <c r="V373" s="5">
        <v>3.2879999999999998</v>
      </c>
      <c r="W373" s="5">
        <v>0.1</v>
      </c>
      <c r="X373" s="5">
        <v>1</v>
      </c>
      <c r="Y373" s="5">
        <v>4.7709999999999999</v>
      </c>
      <c r="Z373" s="5">
        <v>0.52700000000000002</v>
      </c>
      <c r="AA373" s="5">
        <v>0.19700000000000001</v>
      </c>
      <c r="AB373" s="5">
        <v>4.968</v>
      </c>
      <c r="AC373" s="5">
        <v>0</v>
      </c>
      <c r="AD373" s="5">
        <v>1</v>
      </c>
      <c r="AE373" s="5">
        <v>5.4329999999999998</v>
      </c>
      <c r="AF373" s="5">
        <v>1.0629999999999999</v>
      </c>
      <c r="AG373" s="5">
        <v>1.145</v>
      </c>
      <c r="AH373" s="5">
        <v>6.5789999999999997</v>
      </c>
      <c r="AI373" s="5">
        <v>0</v>
      </c>
      <c r="AJ373" s="5">
        <v>1</v>
      </c>
      <c r="AK373" s="5">
        <v>9.4039999999999999</v>
      </c>
      <c r="AL373" s="5">
        <v>4.4630000000000001</v>
      </c>
      <c r="AM373" s="5">
        <v>2.9289999999999998</v>
      </c>
      <c r="AN373" s="5">
        <v>13.384</v>
      </c>
      <c r="AO373" s="5">
        <v>0.1</v>
      </c>
      <c r="AP373" s="5">
        <v>1</v>
      </c>
      <c r="AQ373" s="5">
        <v>0.72</v>
      </c>
      <c r="AR373" s="5">
        <v>0.13200000000000001</v>
      </c>
      <c r="AS373" s="5">
        <v>-0.15</v>
      </c>
      <c r="AT373" s="5">
        <v>0.63900000000000001</v>
      </c>
      <c r="AU373" s="5">
        <v>0</v>
      </c>
      <c r="AV373" s="5">
        <v>0</v>
      </c>
      <c r="AW373" s="5">
        <v>0.73399999999999999</v>
      </c>
      <c r="AX373" s="5">
        <v>0.13200000000000001</v>
      </c>
      <c r="AY373" s="5">
        <v>-0.20899999999999999</v>
      </c>
      <c r="AZ373" s="5">
        <v>0.57699999999999996</v>
      </c>
      <c r="BA373" s="5">
        <v>0</v>
      </c>
      <c r="BB373" s="5">
        <v>0</v>
      </c>
      <c r="BC373" s="5">
        <v>0.51</v>
      </c>
      <c r="BD373" s="5">
        <v>0.13200000000000001</v>
      </c>
      <c r="BE373" s="5">
        <v>-0.35599999999999998</v>
      </c>
      <c r="BF373" s="5">
        <v>0.155</v>
      </c>
      <c r="BG373" s="5">
        <v>0</v>
      </c>
      <c r="BH373" s="5">
        <v>0</v>
      </c>
      <c r="BI373" s="5">
        <v>0.65200000000000002</v>
      </c>
      <c r="BJ373" s="5">
        <v>0.13200000000000001</v>
      </c>
      <c r="BK373" s="5">
        <v>-0.45800000000000002</v>
      </c>
      <c r="BL373" s="5">
        <v>0.19400000000000001</v>
      </c>
      <c r="BM373" s="5">
        <v>0</v>
      </c>
      <c r="BN373" s="5">
        <v>0</v>
      </c>
      <c r="BO373" s="5">
        <v>0</v>
      </c>
      <c r="BP373" s="5">
        <v>-2E-3</v>
      </c>
      <c r="BQ373" s="5">
        <v>6.7000000000000004E-2</v>
      </c>
      <c r="BR373" s="5">
        <v>0</v>
      </c>
      <c r="BS373" s="5">
        <v>0.66700000000000004</v>
      </c>
      <c r="BT373" s="5">
        <v>0</v>
      </c>
      <c r="BU373" s="5">
        <v>-2E-3</v>
      </c>
      <c r="BV373" s="5">
        <v>7.2999999999999995E-2</v>
      </c>
      <c r="BW373" s="5">
        <v>0</v>
      </c>
      <c r="BX373" s="5">
        <v>0.66700000000000004</v>
      </c>
      <c r="BY373" s="5">
        <v>13.646000000000001</v>
      </c>
      <c r="BZ373" s="5">
        <v>0</v>
      </c>
      <c r="CA373" s="5">
        <v>13.646000000000001</v>
      </c>
      <c r="CB373" s="5">
        <v>0</v>
      </c>
      <c r="CC373" s="5">
        <v>86.385000000000005</v>
      </c>
      <c r="CD373" s="5">
        <v>7.95</v>
      </c>
      <c r="CE373" s="5">
        <v>-59.591999999999999</v>
      </c>
      <c r="CF373" s="5">
        <v>26.794</v>
      </c>
      <c r="CG373" s="5">
        <v>0</v>
      </c>
      <c r="CH373" s="5">
        <v>0</v>
      </c>
      <c r="CI373" s="5">
        <v>0</v>
      </c>
      <c r="CJ373" s="5">
        <v>0</v>
      </c>
      <c r="CK373" s="5">
        <v>0</v>
      </c>
      <c r="CL373" s="5">
        <v>6.093</v>
      </c>
      <c r="CM373" s="5">
        <v>0</v>
      </c>
      <c r="CN373" s="5">
        <v>0.36299999999999999</v>
      </c>
      <c r="CO373" s="5">
        <v>0.22900000000000001</v>
      </c>
      <c r="CP373" s="5">
        <v>0</v>
      </c>
      <c r="CQ373" s="5">
        <v>1.3160000000000001</v>
      </c>
      <c r="CR373" s="5">
        <v>1</v>
      </c>
      <c r="CS373" s="5">
        <v>4.1100000000000003</v>
      </c>
      <c r="CT373" s="5">
        <v>3.6819999999999999</v>
      </c>
      <c r="CU373" s="5">
        <v>7.5979999999999999</v>
      </c>
    </row>
    <row r="374" spans="1:99" x14ac:dyDescent="0.25">
      <c r="A374" s="5" t="s">
        <v>2680</v>
      </c>
      <c r="B374" s="5" t="s">
        <v>1486</v>
      </c>
      <c r="C374" s="5" t="s">
        <v>1486</v>
      </c>
      <c r="D374" s="5" t="s">
        <v>1487</v>
      </c>
      <c r="E374" s="5">
        <v>2021</v>
      </c>
      <c r="F374" s="5">
        <v>0.09</v>
      </c>
      <c r="G374" s="5">
        <v>3.05</v>
      </c>
      <c r="H374" s="5">
        <v>0.84299999999999997</v>
      </c>
      <c r="I374" s="5">
        <v>7.6999999999999999E-2</v>
      </c>
      <c r="J374" s="5">
        <v>3.1269999999999998</v>
      </c>
      <c r="K374" s="5">
        <v>0</v>
      </c>
      <c r="L374" s="5">
        <v>1</v>
      </c>
      <c r="M374" s="5">
        <v>4.6619999999999999</v>
      </c>
      <c r="N374" s="5">
        <v>2.528</v>
      </c>
      <c r="O374" s="5">
        <v>8.4000000000000005E-2</v>
      </c>
      <c r="P374" s="5">
        <v>4.7460000000000004</v>
      </c>
      <c r="Q374" s="5">
        <v>0</v>
      </c>
      <c r="R374" s="5">
        <v>1</v>
      </c>
      <c r="S374" s="5">
        <v>7.2619999999999996</v>
      </c>
      <c r="T374" s="5">
        <v>5.0549999999999997</v>
      </c>
      <c r="U374" s="5">
        <v>7.6999999999999999E-2</v>
      </c>
      <c r="V374" s="5">
        <v>8</v>
      </c>
      <c r="W374" s="5">
        <v>0.09</v>
      </c>
      <c r="X374" s="5">
        <v>1</v>
      </c>
      <c r="Y374" s="5">
        <v>2.9870000000000001</v>
      </c>
      <c r="Z374" s="5">
        <v>0.45500000000000002</v>
      </c>
      <c r="AA374" s="5">
        <v>-1.246</v>
      </c>
      <c r="AB374" s="5">
        <v>1.7410000000000001</v>
      </c>
      <c r="AC374" s="5">
        <v>0</v>
      </c>
      <c r="AD374" s="5">
        <v>0</v>
      </c>
      <c r="AE374" s="5">
        <v>3.56</v>
      </c>
      <c r="AF374" s="5">
        <v>0.92200000000000004</v>
      </c>
      <c r="AG374" s="5">
        <v>-2.36</v>
      </c>
      <c r="AH374" s="5">
        <v>1.2</v>
      </c>
      <c r="AI374" s="5">
        <v>0</v>
      </c>
      <c r="AJ374" s="5">
        <v>0</v>
      </c>
      <c r="AK374" s="5">
        <v>6.9969999999999999</v>
      </c>
      <c r="AL374" s="5">
        <v>3.9239999999999999</v>
      </c>
      <c r="AM374" s="5">
        <v>-2.5830000000000002</v>
      </c>
      <c r="AN374" s="5">
        <v>4.4139999999999997</v>
      </c>
      <c r="AO374" s="5">
        <v>0</v>
      </c>
      <c r="AP374" s="5">
        <v>0</v>
      </c>
      <c r="AQ374" s="5">
        <v>0.46899999999999997</v>
      </c>
      <c r="AR374" s="5">
        <v>0.114</v>
      </c>
      <c r="AS374" s="5">
        <v>-0.249</v>
      </c>
      <c r="AT374" s="5">
        <v>0.24</v>
      </c>
      <c r="AU374" s="5">
        <v>0</v>
      </c>
      <c r="AV374" s="5">
        <v>0</v>
      </c>
      <c r="AW374" s="5">
        <v>0.44900000000000001</v>
      </c>
      <c r="AX374" s="5">
        <v>0.114</v>
      </c>
      <c r="AY374" s="5">
        <v>-0.39100000000000001</v>
      </c>
      <c r="AZ374" s="5">
        <v>6.4000000000000001E-2</v>
      </c>
      <c r="BA374" s="5">
        <v>0</v>
      </c>
      <c r="BB374" s="5">
        <v>0</v>
      </c>
      <c r="BC374" s="5">
        <v>0.34200000000000003</v>
      </c>
      <c r="BD374" s="5">
        <v>0.114</v>
      </c>
      <c r="BE374" s="5">
        <v>0</v>
      </c>
      <c r="BF374" s="5">
        <v>0.373</v>
      </c>
      <c r="BG374" s="5">
        <v>0.09</v>
      </c>
      <c r="BH374" s="5">
        <v>1</v>
      </c>
      <c r="BI374" s="5">
        <v>0.42599999999999999</v>
      </c>
      <c r="BJ374" s="5">
        <v>0.114</v>
      </c>
      <c r="BK374" s="5">
        <v>0</v>
      </c>
      <c r="BL374" s="5">
        <v>0.46500000000000002</v>
      </c>
      <c r="BM374" s="5">
        <v>0.09</v>
      </c>
      <c r="BN374" s="5">
        <v>1</v>
      </c>
      <c r="BO374" s="5">
        <v>0</v>
      </c>
      <c r="BP374" s="5">
        <v>-7.2999999999999995E-2</v>
      </c>
      <c r="BQ374" s="5">
        <v>1.7999999999999999E-2</v>
      </c>
      <c r="BR374" s="5">
        <v>0</v>
      </c>
      <c r="BS374" s="5">
        <v>1</v>
      </c>
      <c r="BT374" s="5">
        <v>0</v>
      </c>
      <c r="BU374" s="5">
        <v>-7.2999999999999995E-2</v>
      </c>
      <c r="BV374" s="5">
        <v>3.2000000000000001E-2</v>
      </c>
      <c r="BW374" s="5">
        <v>0</v>
      </c>
      <c r="BX374" s="5">
        <v>0.83299999999999996</v>
      </c>
      <c r="BY374" s="5">
        <v>11.787000000000001</v>
      </c>
      <c r="BZ374" s="5">
        <v>0</v>
      </c>
      <c r="CA374" s="5">
        <v>11.787000000000001</v>
      </c>
      <c r="CB374" s="5">
        <v>0</v>
      </c>
      <c r="CC374" s="5">
        <v>59.572000000000003</v>
      </c>
      <c r="CD374" s="5">
        <v>7.95</v>
      </c>
      <c r="CE374" s="5">
        <v>0</v>
      </c>
      <c r="CF374" s="5">
        <v>64.933000000000007</v>
      </c>
      <c r="CG374" s="5">
        <v>0.09</v>
      </c>
      <c r="CH374" s="5">
        <v>1</v>
      </c>
      <c r="CI374" s="5">
        <v>0</v>
      </c>
      <c r="CJ374" s="5">
        <v>0</v>
      </c>
      <c r="CK374" s="5">
        <v>0</v>
      </c>
      <c r="CL374" s="5">
        <v>0</v>
      </c>
      <c r="CM374" s="5">
        <v>0</v>
      </c>
      <c r="CN374" s="5">
        <v>0</v>
      </c>
      <c r="CO374" s="5">
        <v>0</v>
      </c>
      <c r="CP374" s="5">
        <v>0.52600000000000002</v>
      </c>
      <c r="CQ374" s="5">
        <v>1.198</v>
      </c>
      <c r="CR374" s="5">
        <v>0.998</v>
      </c>
      <c r="CS374" s="5">
        <v>2.399</v>
      </c>
      <c r="CT374" s="5">
        <v>3.327</v>
      </c>
      <c r="CU374" s="5">
        <v>9.891</v>
      </c>
    </row>
    <row r="375" spans="1:99" x14ac:dyDescent="0.25">
      <c r="A375" s="5" t="s">
        <v>2681</v>
      </c>
      <c r="B375" s="5" t="s">
        <v>1486</v>
      </c>
      <c r="C375" s="5" t="s">
        <v>1486</v>
      </c>
      <c r="D375" s="5" t="s">
        <v>1487</v>
      </c>
      <c r="E375" s="5">
        <v>2022</v>
      </c>
      <c r="F375" s="5">
        <v>0.09</v>
      </c>
      <c r="G375" s="5">
        <v>4.9980000000000002</v>
      </c>
      <c r="H375" s="5">
        <v>0.90300000000000002</v>
      </c>
      <c r="I375" s="5">
        <v>0.18</v>
      </c>
      <c r="J375" s="5">
        <v>5.1779999999999999</v>
      </c>
      <c r="K375" s="5">
        <v>0</v>
      </c>
      <c r="L375" s="5">
        <v>1</v>
      </c>
      <c r="M375" s="5">
        <v>5.375</v>
      </c>
      <c r="N375" s="5">
        <v>2.71</v>
      </c>
      <c r="O375" s="5">
        <v>0.11799999999999999</v>
      </c>
      <c r="P375" s="5">
        <v>5.4939999999999998</v>
      </c>
      <c r="Q375" s="5">
        <v>0</v>
      </c>
      <c r="R375" s="5">
        <v>1</v>
      </c>
      <c r="S375" s="5">
        <v>9.5139999999999993</v>
      </c>
      <c r="T375" s="5">
        <v>5.42</v>
      </c>
      <c r="U375" s="5">
        <v>0.24399999999999999</v>
      </c>
      <c r="V375" s="5">
        <v>10.567</v>
      </c>
      <c r="W375" s="5">
        <v>0.09</v>
      </c>
      <c r="X375" s="5">
        <v>1</v>
      </c>
      <c r="Y375" s="5">
        <v>3.21</v>
      </c>
      <c r="Z375" s="5">
        <v>0.48899999999999999</v>
      </c>
      <c r="AA375" s="5">
        <v>-1.345</v>
      </c>
      <c r="AB375" s="5">
        <v>1.865</v>
      </c>
      <c r="AC375" s="5">
        <v>0</v>
      </c>
      <c r="AD375" s="5">
        <v>0</v>
      </c>
      <c r="AE375" s="5">
        <v>3.8279999999999998</v>
      </c>
      <c r="AF375" s="5">
        <v>0.99199999999999999</v>
      </c>
      <c r="AG375" s="5">
        <v>-2.5489999999999999</v>
      </c>
      <c r="AH375" s="5">
        <v>1.28</v>
      </c>
      <c r="AI375" s="5">
        <v>0</v>
      </c>
      <c r="AJ375" s="5">
        <v>0</v>
      </c>
      <c r="AK375" s="5">
        <v>7.54</v>
      </c>
      <c r="AL375" s="5">
        <v>4.2279999999999998</v>
      </c>
      <c r="AM375" s="5">
        <v>-2.7890000000000001</v>
      </c>
      <c r="AN375" s="5">
        <v>4.7510000000000003</v>
      </c>
      <c r="AO375" s="5">
        <v>0</v>
      </c>
      <c r="AP375" s="5">
        <v>0</v>
      </c>
      <c r="AQ375" s="5">
        <v>0.63</v>
      </c>
      <c r="AR375" s="5">
        <v>0.123</v>
      </c>
      <c r="AS375" s="5">
        <v>-0.42</v>
      </c>
      <c r="AT375" s="5">
        <v>0.22900000000000001</v>
      </c>
      <c r="AU375" s="5">
        <v>0</v>
      </c>
      <c r="AV375" s="5">
        <v>0</v>
      </c>
      <c r="AW375" s="5">
        <v>0.7</v>
      </c>
      <c r="AX375" s="5">
        <v>0.123</v>
      </c>
      <c r="AY375" s="5">
        <v>-0.64200000000000002</v>
      </c>
      <c r="AZ375" s="5">
        <v>6.2E-2</v>
      </c>
      <c r="BA375" s="5">
        <v>0</v>
      </c>
      <c r="BB375" s="5">
        <v>0</v>
      </c>
      <c r="BC375" s="5">
        <v>0.44900000000000001</v>
      </c>
      <c r="BD375" s="5">
        <v>0.123</v>
      </c>
      <c r="BE375" s="5">
        <v>3.0000000000000001E-3</v>
      </c>
      <c r="BF375" s="5">
        <v>0.48899999999999999</v>
      </c>
      <c r="BG375" s="5">
        <v>0.09</v>
      </c>
      <c r="BH375" s="5">
        <v>1</v>
      </c>
      <c r="BI375" s="5">
        <v>0.51900000000000002</v>
      </c>
      <c r="BJ375" s="5">
        <v>0.123</v>
      </c>
      <c r="BK375" s="5">
        <v>3.0000000000000001E-3</v>
      </c>
      <c r="BL375" s="5">
        <v>0.56599999999999995</v>
      </c>
      <c r="BM375" s="5">
        <v>0.09</v>
      </c>
      <c r="BN375" s="5">
        <v>1</v>
      </c>
      <c r="BO375" s="5">
        <v>0</v>
      </c>
      <c r="BP375" s="5">
        <v>-7.2999999999999995E-2</v>
      </c>
      <c r="BQ375" s="5">
        <v>1.7000000000000001E-2</v>
      </c>
      <c r="BR375" s="5">
        <v>0</v>
      </c>
      <c r="BS375" s="5">
        <v>1</v>
      </c>
      <c r="BT375" s="5">
        <v>0</v>
      </c>
      <c r="BU375" s="5">
        <v>-7.2999999999999995E-2</v>
      </c>
      <c r="BV375" s="5">
        <v>3.1E-2</v>
      </c>
      <c r="BW375" s="5">
        <v>0</v>
      </c>
      <c r="BX375" s="5">
        <v>0.83299999999999996</v>
      </c>
      <c r="BY375" s="5">
        <v>12.728999999999999</v>
      </c>
      <c r="BZ375" s="5">
        <v>0</v>
      </c>
      <c r="CA375" s="5">
        <v>12.728999999999999</v>
      </c>
      <c r="CB375" s="5">
        <v>0</v>
      </c>
      <c r="CC375" s="5">
        <v>74.119</v>
      </c>
      <c r="CD375" s="5">
        <v>7.95</v>
      </c>
      <c r="CE375" s="5">
        <v>0.49399999999999999</v>
      </c>
      <c r="CF375" s="5">
        <v>80.789000000000001</v>
      </c>
      <c r="CG375" s="5">
        <v>0.09</v>
      </c>
      <c r="CH375" s="5">
        <v>1</v>
      </c>
      <c r="CI375" s="5">
        <v>0</v>
      </c>
      <c r="CJ375" s="5">
        <v>0</v>
      </c>
      <c r="CK375" s="5">
        <v>0</v>
      </c>
      <c r="CL375" s="5">
        <v>0</v>
      </c>
      <c r="CM375" s="5">
        <v>0</v>
      </c>
      <c r="CN375" s="5">
        <v>0</v>
      </c>
      <c r="CO375" s="5">
        <v>0</v>
      </c>
      <c r="CP375" s="5">
        <v>0.53700000000000003</v>
      </c>
      <c r="CQ375" s="5">
        <v>1.294</v>
      </c>
      <c r="CR375" s="5">
        <v>0.998</v>
      </c>
      <c r="CS375" s="5">
        <v>2.5910000000000002</v>
      </c>
      <c r="CT375" s="5">
        <v>7.34</v>
      </c>
      <c r="CU375" s="5">
        <v>19.641999999999999</v>
      </c>
    </row>
    <row r="376" spans="1:99" x14ac:dyDescent="0.25">
      <c r="A376" s="5" t="s">
        <v>2682</v>
      </c>
      <c r="B376" s="5" t="s">
        <v>1486</v>
      </c>
      <c r="C376" s="5" t="s">
        <v>1486</v>
      </c>
      <c r="D376" s="5" t="s">
        <v>1487</v>
      </c>
      <c r="E376" s="5">
        <v>2023</v>
      </c>
      <c r="F376" s="5">
        <v>0.09</v>
      </c>
      <c r="G376" s="5">
        <v>2.89</v>
      </c>
      <c r="H376" s="5">
        <v>0.85699999999999998</v>
      </c>
      <c r="I376" s="5">
        <v>6.3E-2</v>
      </c>
      <c r="J376" s="5">
        <v>2.952</v>
      </c>
      <c r="K376" s="5">
        <v>0</v>
      </c>
      <c r="L376" s="5">
        <v>1</v>
      </c>
      <c r="M376" s="5">
        <v>4.41</v>
      </c>
      <c r="N376" s="5">
        <v>2.5710000000000002</v>
      </c>
      <c r="O376" s="5">
        <v>5.8999999999999997E-2</v>
      </c>
      <c r="P376" s="5">
        <v>4.4690000000000003</v>
      </c>
      <c r="Q376" s="5">
        <v>0</v>
      </c>
      <c r="R376" s="5">
        <v>1</v>
      </c>
      <c r="S376" s="5">
        <v>7.1760000000000002</v>
      </c>
      <c r="T376" s="5">
        <v>5.1429999999999998</v>
      </c>
      <c r="U376" s="5">
        <v>0.13500000000000001</v>
      </c>
      <c r="V376" s="5">
        <v>7.89</v>
      </c>
      <c r="W376" s="5">
        <v>0.09</v>
      </c>
      <c r="X376" s="5">
        <v>1</v>
      </c>
      <c r="Y376" s="5">
        <v>3.3420000000000001</v>
      </c>
      <c r="Z376" s="5">
        <v>0.50900000000000001</v>
      </c>
      <c r="AA376" s="5">
        <v>-0.93200000000000005</v>
      </c>
      <c r="AB376" s="5">
        <v>2.41</v>
      </c>
      <c r="AC376" s="5">
        <v>0</v>
      </c>
      <c r="AD376" s="5">
        <v>0</v>
      </c>
      <c r="AE376" s="5">
        <v>3.9860000000000002</v>
      </c>
      <c r="AF376" s="5">
        <v>1.0329999999999999</v>
      </c>
      <c r="AG376" s="5">
        <v>-2.1859999999999999</v>
      </c>
      <c r="AH376" s="5">
        <v>1.8009999999999999</v>
      </c>
      <c r="AI376" s="5">
        <v>0</v>
      </c>
      <c r="AJ376" s="5">
        <v>0</v>
      </c>
      <c r="AK376" s="5">
        <v>7.851</v>
      </c>
      <c r="AL376" s="5">
        <v>4.4029999999999996</v>
      </c>
      <c r="AM376" s="5">
        <v>-2.907</v>
      </c>
      <c r="AN376" s="5">
        <v>4.944</v>
      </c>
      <c r="AO376" s="5">
        <v>0</v>
      </c>
      <c r="AP376" s="5">
        <v>0</v>
      </c>
      <c r="AQ376" s="5">
        <v>0.56299999999999994</v>
      </c>
      <c r="AR376" s="5">
        <v>0.129</v>
      </c>
      <c r="AS376" s="5">
        <v>-0.30299999999999999</v>
      </c>
      <c r="AT376" s="5">
        <v>0.28299999999999997</v>
      </c>
      <c r="AU376" s="5">
        <v>0</v>
      </c>
      <c r="AV376" s="5">
        <v>0</v>
      </c>
      <c r="AW376" s="5">
        <v>0.58599999999999997</v>
      </c>
      <c r="AX376" s="5">
        <v>0.129</v>
      </c>
      <c r="AY376" s="5">
        <v>-0.52800000000000002</v>
      </c>
      <c r="AZ376" s="5">
        <v>6.3E-2</v>
      </c>
      <c r="BA376" s="5">
        <v>0</v>
      </c>
      <c r="BB376" s="5">
        <v>0</v>
      </c>
      <c r="BC376" s="5">
        <v>0.40799999999999997</v>
      </c>
      <c r="BD376" s="5">
        <v>0.129</v>
      </c>
      <c r="BE376" s="5">
        <v>4.0000000000000001E-3</v>
      </c>
      <c r="BF376" s="5">
        <v>0.44400000000000001</v>
      </c>
      <c r="BG376" s="5">
        <v>0.09</v>
      </c>
      <c r="BH376" s="5">
        <v>1</v>
      </c>
      <c r="BI376" s="5">
        <v>0.48599999999999999</v>
      </c>
      <c r="BJ376" s="5">
        <v>0.129</v>
      </c>
      <c r="BK376" s="5">
        <v>5.0000000000000001E-3</v>
      </c>
      <c r="BL376" s="5">
        <v>0.53</v>
      </c>
      <c r="BM376" s="5">
        <v>0.09</v>
      </c>
      <c r="BN376" s="5">
        <v>1</v>
      </c>
      <c r="BO376" s="5">
        <v>0</v>
      </c>
      <c r="BP376" s="5">
        <v>-7.2999999999999995E-2</v>
      </c>
      <c r="BQ376" s="5">
        <v>1.7999999999999999E-2</v>
      </c>
      <c r="BR376" s="5">
        <v>0</v>
      </c>
      <c r="BS376" s="5">
        <v>1</v>
      </c>
      <c r="BT376" s="5">
        <v>0</v>
      </c>
      <c r="BU376" s="5">
        <v>-7.2999999999999995E-2</v>
      </c>
      <c r="BV376" s="5">
        <v>3.1E-2</v>
      </c>
      <c r="BW376" s="5">
        <v>0</v>
      </c>
      <c r="BX376" s="5">
        <v>0.83299999999999996</v>
      </c>
      <c r="BY376" s="5">
        <v>13.254</v>
      </c>
      <c r="BZ376" s="5">
        <v>0</v>
      </c>
      <c r="CA376" s="5">
        <v>13.254</v>
      </c>
      <c r="CB376" s="5">
        <v>0</v>
      </c>
      <c r="CC376" s="5">
        <v>63.34</v>
      </c>
      <c r="CD376" s="5">
        <v>7.95</v>
      </c>
      <c r="CE376" s="5">
        <v>0.63100000000000001</v>
      </c>
      <c r="CF376" s="5">
        <v>69.040999999999997</v>
      </c>
      <c r="CG376" s="5">
        <v>0.09</v>
      </c>
      <c r="CH376" s="5">
        <v>1</v>
      </c>
      <c r="CI376" s="5">
        <v>0</v>
      </c>
      <c r="CJ376" s="5">
        <v>0</v>
      </c>
      <c r="CK376" s="5">
        <v>0</v>
      </c>
      <c r="CL376" s="5">
        <v>0</v>
      </c>
      <c r="CM376" s="5">
        <v>0</v>
      </c>
      <c r="CN376" s="5">
        <v>0</v>
      </c>
      <c r="CO376" s="5">
        <v>0</v>
      </c>
      <c r="CP376" s="5">
        <v>0.66700000000000004</v>
      </c>
      <c r="CQ376" s="5">
        <v>1.3480000000000001</v>
      </c>
      <c r="CR376" s="5">
        <v>0.998</v>
      </c>
      <c r="CS376" s="5">
        <v>2.698</v>
      </c>
      <c r="CT376" s="5">
        <v>3.403</v>
      </c>
      <c r="CU376" s="5">
        <v>6.4829999999999997</v>
      </c>
    </row>
    <row r="377" spans="1:99" x14ac:dyDescent="0.25">
      <c r="A377" s="5" t="s">
        <v>2683</v>
      </c>
      <c r="B377" s="5" t="s">
        <v>1486</v>
      </c>
      <c r="C377" s="5" t="s">
        <v>1486</v>
      </c>
      <c r="D377" s="5" t="s">
        <v>1487</v>
      </c>
      <c r="E377" s="5">
        <v>2024</v>
      </c>
      <c r="F377" s="5">
        <v>0.09</v>
      </c>
      <c r="G377" s="5">
        <v>2.7989999999999999</v>
      </c>
      <c r="H377" s="5">
        <v>0.88200000000000001</v>
      </c>
      <c r="I377" s="5">
        <v>4.9000000000000002E-2</v>
      </c>
      <c r="J377" s="5">
        <v>2.8479999999999999</v>
      </c>
      <c r="K377" s="5">
        <v>0</v>
      </c>
      <c r="L377" s="5">
        <v>1</v>
      </c>
      <c r="M377" s="5">
        <v>4.3079999999999998</v>
      </c>
      <c r="N377" s="5">
        <v>2.6469999999999998</v>
      </c>
      <c r="O377" s="5">
        <v>4.1000000000000002E-2</v>
      </c>
      <c r="P377" s="5">
        <v>4.3490000000000002</v>
      </c>
      <c r="Q377" s="5">
        <v>0</v>
      </c>
      <c r="R377" s="5">
        <v>1</v>
      </c>
      <c r="S377" s="5">
        <v>7.2119999999999997</v>
      </c>
      <c r="T377" s="5">
        <v>5.2949999999999999</v>
      </c>
      <c r="U377" s="5">
        <v>0.13800000000000001</v>
      </c>
      <c r="V377" s="5">
        <v>7.9139999999999997</v>
      </c>
      <c r="W377" s="5">
        <v>0.09</v>
      </c>
      <c r="X377" s="5">
        <v>1</v>
      </c>
      <c r="Y377" s="5">
        <v>3.4409999999999998</v>
      </c>
      <c r="Z377" s="5">
        <v>0.52400000000000002</v>
      </c>
      <c r="AA377" s="5">
        <v>-0.96</v>
      </c>
      <c r="AB377" s="5">
        <v>2.4809999999999999</v>
      </c>
      <c r="AC377" s="5">
        <v>0</v>
      </c>
      <c r="AD377" s="5">
        <v>0</v>
      </c>
      <c r="AE377" s="5">
        <v>4.1040000000000001</v>
      </c>
      <c r="AF377" s="5">
        <v>1.0629999999999999</v>
      </c>
      <c r="AG377" s="5">
        <v>-2.25</v>
      </c>
      <c r="AH377" s="5">
        <v>1.8540000000000001</v>
      </c>
      <c r="AI377" s="5">
        <v>0</v>
      </c>
      <c r="AJ377" s="5">
        <v>0</v>
      </c>
      <c r="AK377" s="5">
        <v>8.0830000000000002</v>
      </c>
      <c r="AL377" s="5">
        <v>4.5330000000000004</v>
      </c>
      <c r="AM377" s="5">
        <v>-2.879</v>
      </c>
      <c r="AN377" s="5">
        <v>5.2039999999999997</v>
      </c>
      <c r="AO377" s="5">
        <v>0</v>
      </c>
      <c r="AP377" s="5">
        <v>0</v>
      </c>
      <c r="AQ377" s="5">
        <v>0.54400000000000004</v>
      </c>
      <c r="AR377" s="5">
        <v>0.13200000000000001</v>
      </c>
      <c r="AS377" s="5">
        <v>-0.28399999999999997</v>
      </c>
      <c r="AT377" s="5">
        <v>0.28299999999999997</v>
      </c>
      <c r="AU377" s="5">
        <v>0</v>
      </c>
      <c r="AV377" s="5">
        <v>0</v>
      </c>
      <c r="AW377" s="5">
        <v>0.55300000000000005</v>
      </c>
      <c r="AX377" s="5">
        <v>0.13200000000000001</v>
      </c>
      <c r="AY377" s="5">
        <v>-0.495</v>
      </c>
      <c r="AZ377" s="5">
        <v>6.3E-2</v>
      </c>
      <c r="BA377" s="5">
        <v>0</v>
      </c>
      <c r="BB377" s="5">
        <v>0</v>
      </c>
      <c r="BC377" s="5">
        <v>0.39700000000000002</v>
      </c>
      <c r="BD377" s="5">
        <v>0.13200000000000001</v>
      </c>
      <c r="BE377" s="5">
        <v>5.0000000000000001E-3</v>
      </c>
      <c r="BF377" s="5">
        <v>0.433</v>
      </c>
      <c r="BG377" s="5">
        <v>0.09</v>
      </c>
      <c r="BH377" s="5">
        <v>1</v>
      </c>
      <c r="BI377" s="5">
        <v>0.496</v>
      </c>
      <c r="BJ377" s="5">
        <v>0.13200000000000001</v>
      </c>
      <c r="BK377" s="5">
        <v>6.0000000000000001E-3</v>
      </c>
      <c r="BL377" s="5">
        <v>0.54100000000000004</v>
      </c>
      <c r="BM377" s="5">
        <v>0.09</v>
      </c>
      <c r="BN377" s="5">
        <v>1</v>
      </c>
      <c r="BO377" s="5">
        <v>0</v>
      </c>
      <c r="BP377" s="5">
        <v>-7.4999999999999997E-2</v>
      </c>
      <c r="BQ377" s="5">
        <v>1.9E-2</v>
      </c>
      <c r="BR377" s="5">
        <v>0</v>
      </c>
      <c r="BS377" s="5">
        <v>1</v>
      </c>
      <c r="BT377" s="5">
        <v>0</v>
      </c>
      <c r="BU377" s="5">
        <v>-7.4999999999999997E-2</v>
      </c>
      <c r="BV377" s="5">
        <v>3.9E-2</v>
      </c>
      <c r="BW377" s="5">
        <v>0</v>
      </c>
      <c r="BX377" s="5">
        <v>0.83299999999999996</v>
      </c>
      <c r="BY377" s="5">
        <v>13.646000000000001</v>
      </c>
      <c r="BZ377" s="5">
        <v>0</v>
      </c>
      <c r="CA377" s="5">
        <v>13.646000000000001</v>
      </c>
      <c r="CB377" s="5">
        <v>0</v>
      </c>
      <c r="CC377" s="5">
        <v>62.854999999999997</v>
      </c>
      <c r="CD377" s="5">
        <v>7.95</v>
      </c>
      <c r="CE377" s="5">
        <v>0.77100000000000002</v>
      </c>
      <c r="CF377" s="5">
        <v>68.512</v>
      </c>
      <c r="CG377" s="5">
        <v>0.09</v>
      </c>
      <c r="CH377" s="5">
        <v>1</v>
      </c>
      <c r="CI377" s="5">
        <v>0</v>
      </c>
      <c r="CJ377" s="5">
        <v>0</v>
      </c>
      <c r="CK377" s="5">
        <v>0</v>
      </c>
      <c r="CL377" s="5">
        <v>0</v>
      </c>
      <c r="CM377" s="5">
        <v>0</v>
      </c>
      <c r="CN377" s="5">
        <v>0</v>
      </c>
      <c r="CO377" s="5">
        <v>0</v>
      </c>
      <c r="CP377" s="5">
        <v>0.66700000000000004</v>
      </c>
      <c r="CQ377" s="5">
        <v>1.387</v>
      </c>
      <c r="CR377" s="5">
        <v>0.998</v>
      </c>
      <c r="CS377" s="5">
        <v>2.778</v>
      </c>
      <c r="CT377" s="5">
        <v>2.976</v>
      </c>
      <c r="CU377" s="5">
        <v>5.319</v>
      </c>
    </row>
    <row r="378" spans="1:99" x14ac:dyDescent="0.25">
      <c r="A378" s="5" t="s">
        <v>2684</v>
      </c>
      <c r="B378" s="5" t="s">
        <v>1489</v>
      </c>
      <c r="C378" s="5" t="s">
        <v>1489</v>
      </c>
      <c r="D378" s="5" t="s">
        <v>1490</v>
      </c>
      <c r="E378" s="5">
        <v>2021</v>
      </c>
      <c r="F378" s="5">
        <v>0</v>
      </c>
      <c r="G378" s="5">
        <v>5.8970000000000002</v>
      </c>
      <c r="H378" s="5">
        <v>1.143</v>
      </c>
      <c r="I378" s="5">
        <v>0.23300000000000001</v>
      </c>
      <c r="J378" s="5">
        <v>6.13</v>
      </c>
      <c r="K378" s="5">
        <v>0</v>
      </c>
      <c r="L378" s="5">
        <v>1</v>
      </c>
      <c r="M378" s="5">
        <v>7.9640000000000004</v>
      </c>
      <c r="N378" s="5">
        <v>3.43</v>
      </c>
      <c r="O378" s="5">
        <v>0.252</v>
      </c>
      <c r="P378" s="5">
        <v>8.2170000000000005</v>
      </c>
      <c r="Q378" s="5">
        <v>0</v>
      </c>
      <c r="R378" s="5">
        <v>1</v>
      </c>
      <c r="S378" s="5">
        <v>11.613</v>
      </c>
      <c r="T378" s="5">
        <v>6.86</v>
      </c>
      <c r="U378" s="5">
        <v>0.23300000000000001</v>
      </c>
      <c r="V378" s="5">
        <v>11.846</v>
      </c>
      <c r="W378" s="5">
        <v>0</v>
      </c>
      <c r="X378" s="5">
        <v>1</v>
      </c>
      <c r="Y378" s="5">
        <v>7.5590000000000002</v>
      </c>
      <c r="Z378" s="5">
        <v>0.78800000000000003</v>
      </c>
      <c r="AA378" s="5">
        <v>-2.972</v>
      </c>
      <c r="AB378" s="5">
        <v>4.5880000000000001</v>
      </c>
      <c r="AC378" s="5">
        <v>0</v>
      </c>
      <c r="AD378" s="5">
        <v>0</v>
      </c>
      <c r="AE378" s="5">
        <v>8.4190000000000005</v>
      </c>
      <c r="AF378" s="5">
        <v>1.5569999999999999</v>
      </c>
      <c r="AG378" s="5">
        <v>-4.3730000000000002</v>
      </c>
      <c r="AH378" s="5">
        <v>4.0460000000000003</v>
      </c>
      <c r="AI378" s="5">
        <v>0</v>
      </c>
      <c r="AJ378" s="5">
        <v>0</v>
      </c>
      <c r="AK378" s="5">
        <v>13.577</v>
      </c>
      <c r="AL378" s="5">
        <v>6.2009999999999996</v>
      </c>
      <c r="AM378" s="5">
        <v>0</v>
      </c>
      <c r="AN378" s="5">
        <v>13.577</v>
      </c>
      <c r="AO378" s="5">
        <v>0</v>
      </c>
      <c r="AP378" s="5">
        <v>1</v>
      </c>
      <c r="AQ378" s="5">
        <v>0.621</v>
      </c>
      <c r="AR378" s="5">
        <v>0.114</v>
      </c>
      <c r="AS378" s="5">
        <v>-0.26400000000000001</v>
      </c>
      <c r="AT378" s="5">
        <v>0.35699999999999998</v>
      </c>
      <c r="AU378" s="5">
        <v>0</v>
      </c>
      <c r="AV378" s="5">
        <v>0</v>
      </c>
      <c r="AW378" s="5">
        <v>0.59299999999999997</v>
      </c>
      <c r="AX378" s="5">
        <v>0.114</v>
      </c>
      <c r="AY378" s="5">
        <v>-0.38100000000000001</v>
      </c>
      <c r="AZ378" s="5">
        <v>0.21199999999999999</v>
      </c>
      <c r="BA378" s="5">
        <v>0</v>
      </c>
      <c r="BB378" s="5">
        <v>0</v>
      </c>
      <c r="BC378" s="5">
        <v>0.44</v>
      </c>
      <c r="BD378" s="5">
        <v>0.114</v>
      </c>
      <c r="BE378" s="5">
        <v>0</v>
      </c>
      <c r="BF378" s="5">
        <v>0.44</v>
      </c>
      <c r="BG378" s="5">
        <v>0</v>
      </c>
      <c r="BH378" s="5">
        <v>1</v>
      </c>
      <c r="BI378" s="5">
        <v>0.56000000000000005</v>
      </c>
      <c r="BJ378" s="5">
        <v>0.114</v>
      </c>
      <c r="BK378" s="5">
        <v>0</v>
      </c>
      <c r="BL378" s="5">
        <v>0.56000000000000005</v>
      </c>
      <c r="BM378" s="5">
        <v>0</v>
      </c>
      <c r="BN378" s="5">
        <v>1</v>
      </c>
      <c r="BO378" s="5">
        <v>0</v>
      </c>
      <c r="BP378" s="5">
        <v>0</v>
      </c>
      <c r="BQ378" s="5">
        <v>4.1000000000000002E-2</v>
      </c>
      <c r="BR378" s="5">
        <v>0</v>
      </c>
      <c r="BS378" s="5">
        <v>0.66700000000000004</v>
      </c>
      <c r="BT378" s="5">
        <v>0</v>
      </c>
      <c r="BU378" s="5">
        <v>0</v>
      </c>
      <c r="BV378" s="5">
        <v>2.4E-2</v>
      </c>
      <c r="BW378" s="5">
        <v>0</v>
      </c>
      <c r="BX378" s="5">
        <v>0.83299999999999996</v>
      </c>
      <c r="BY378" s="5">
        <v>11.787000000000001</v>
      </c>
      <c r="BZ378" s="5">
        <v>0</v>
      </c>
      <c r="CA378" s="5">
        <v>11.787000000000001</v>
      </c>
      <c r="CB378" s="5">
        <v>0</v>
      </c>
      <c r="CC378" s="5">
        <v>81.694999999999993</v>
      </c>
      <c r="CD378" s="5">
        <v>7.95</v>
      </c>
      <c r="CE378" s="5">
        <v>0</v>
      </c>
      <c r="CF378" s="5">
        <v>81.694999999999993</v>
      </c>
      <c r="CG378" s="5">
        <v>0</v>
      </c>
      <c r="CH378" s="5">
        <v>1</v>
      </c>
      <c r="CI378" s="5">
        <v>0</v>
      </c>
      <c r="CJ378" s="5">
        <v>0</v>
      </c>
      <c r="CK378" s="5">
        <v>0</v>
      </c>
      <c r="CL378" s="5">
        <v>0</v>
      </c>
      <c r="CM378" s="5">
        <v>0</v>
      </c>
      <c r="CN378" s="5">
        <v>0</v>
      </c>
      <c r="CO378" s="5">
        <v>0</v>
      </c>
      <c r="CP378" s="5">
        <v>0</v>
      </c>
      <c r="CQ378" s="5">
        <v>1.198</v>
      </c>
      <c r="CR378" s="5">
        <v>0.496</v>
      </c>
      <c r="CS378" s="5">
        <v>3.2069999999999999</v>
      </c>
      <c r="CT378" s="5">
        <v>4.7530000000000001</v>
      </c>
      <c r="CU378" s="5">
        <v>14.162000000000001</v>
      </c>
    </row>
    <row r="379" spans="1:99" x14ac:dyDescent="0.25">
      <c r="A379" s="5" t="s">
        <v>2685</v>
      </c>
      <c r="B379" s="5" t="s">
        <v>1489</v>
      </c>
      <c r="C379" s="5" t="s">
        <v>1489</v>
      </c>
      <c r="D379" s="5" t="s">
        <v>1490</v>
      </c>
      <c r="E379" s="5">
        <v>2022</v>
      </c>
      <c r="F379" s="5">
        <v>0</v>
      </c>
      <c r="G379" s="5">
        <v>11.72</v>
      </c>
      <c r="H379" s="5">
        <v>1.2350000000000001</v>
      </c>
      <c r="I379" s="5">
        <v>0.55500000000000005</v>
      </c>
      <c r="J379" s="5">
        <v>12.275</v>
      </c>
      <c r="K379" s="5">
        <v>0</v>
      </c>
      <c r="L379" s="5">
        <v>1</v>
      </c>
      <c r="M379" s="5">
        <v>9.7829999999999995</v>
      </c>
      <c r="N379" s="5">
        <v>3.7040000000000002</v>
      </c>
      <c r="O379" s="5">
        <v>0.36499999999999999</v>
      </c>
      <c r="P379" s="5">
        <v>10.148</v>
      </c>
      <c r="Q379" s="5">
        <v>0</v>
      </c>
      <c r="R379" s="5">
        <v>1</v>
      </c>
      <c r="S379" s="5">
        <v>17.893000000000001</v>
      </c>
      <c r="T379" s="5">
        <v>7.4080000000000004</v>
      </c>
      <c r="U379" s="5">
        <v>0.55500000000000005</v>
      </c>
      <c r="V379" s="5">
        <v>18.448</v>
      </c>
      <c r="W379" s="5">
        <v>0</v>
      </c>
      <c r="X379" s="5">
        <v>1</v>
      </c>
      <c r="Y379" s="5">
        <v>12.691000000000001</v>
      </c>
      <c r="Z379" s="5">
        <v>1.323</v>
      </c>
      <c r="AA379" s="5">
        <v>-7.1769999999999996</v>
      </c>
      <c r="AB379" s="5">
        <v>5.5140000000000002</v>
      </c>
      <c r="AC379" s="5">
        <v>0</v>
      </c>
      <c r="AD379" s="5">
        <v>0</v>
      </c>
      <c r="AE379" s="5">
        <v>13.61</v>
      </c>
      <c r="AF379" s="5">
        <v>2.516</v>
      </c>
      <c r="AG379" s="5">
        <v>-8.6820000000000004</v>
      </c>
      <c r="AH379" s="5">
        <v>4.9290000000000003</v>
      </c>
      <c r="AI379" s="5">
        <v>0</v>
      </c>
      <c r="AJ379" s="5">
        <v>0</v>
      </c>
      <c r="AK379" s="5">
        <v>19.125</v>
      </c>
      <c r="AL379" s="5">
        <v>8.734</v>
      </c>
      <c r="AM379" s="5">
        <v>0</v>
      </c>
      <c r="AN379" s="5">
        <v>19.125</v>
      </c>
      <c r="AO379" s="5">
        <v>0</v>
      </c>
      <c r="AP379" s="5">
        <v>1</v>
      </c>
      <c r="AQ379" s="5">
        <v>0.84699999999999998</v>
      </c>
      <c r="AR379" s="5">
        <v>0.123</v>
      </c>
      <c r="AS379" s="5">
        <v>-0.40699999999999997</v>
      </c>
      <c r="AT379" s="5">
        <v>0.44</v>
      </c>
      <c r="AU379" s="5">
        <v>0</v>
      </c>
      <c r="AV379" s="5">
        <v>0</v>
      </c>
      <c r="AW379" s="5">
        <v>0.94699999999999995</v>
      </c>
      <c r="AX379" s="5">
        <v>0.123</v>
      </c>
      <c r="AY379" s="5">
        <v>-0.64600000000000002</v>
      </c>
      <c r="AZ379" s="5">
        <v>0.30099999999999999</v>
      </c>
      <c r="BA379" s="5">
        <v>0</v>
      </c>
      <c r="BB379" s="5">
        <v>0</v>
      </c>
      <c r="BC379" s="5">
        <v>0.58899999999999997</v>
      </c>
      <c r="BD379" s="5">
        <v>0.123</v>
      </c>
      <c r="BE379" s="5">
        <v>0</v>
      </c>
      <c r="BF379" s="5">
        <v>0.58899999999999997</v>
      </c>
      <c r="BG379" s="5">
        <v>0</v>
      </c>
      <c r="BH379" s="5">
        <v>1</v>
      </c>
      <c r="BI379" s="5">
        <v>0.68899999999999995</v>
      </c>
      <c r="BJ379" s="5">
        <v>0.123</v>
      </c>
      <c r="BK379" s="5">
        <v>0</v>
      </c>
      <c r="BL379" s="5">
        <v>0.68899999999999995</v>
      </c>
      <c r="BM379" s="5">
        <v>0</v>
      </c>
      <c r="BN379" s="5">
        <v>1</v>
      </c>
      <c r="BO379" s="5">
        <v>0</v>
      </c>
      <c r="BP379" s="5">
        <v>0</v>
      </c>
      <c r="BQ379" s="5">
        <v>4.1000000000000002E-2</v>
      </c>
      <c r="BR379" s="5">
        <v>0</v>
      </c>
      <c r="BS379" s="5">
        <v>0.66700000000000004</v>
      </c>
      <c r="BT379" s="5">
        <v>0</v>
      </c>
      <c r="BU379" s="5">
        <v>0</v>
      </c>
      <c r="BV379" s="5">
        <v>7.0000000000000001E-3</v>
      </c>
      <c r="BW379" s="5">
        <v>0</v>
      </c>
      <c r="BX379" s="5">
        <v>0.83299999999999996</v>
      </c>
      <c r="BY379" s="5">
        <v>12.728999999999999</v>
      </c>
      <c r="BZ379" s="5">
        <v>0</v>
      </c>
      <c r="CA379" s="5">
        <v>12.728999999999999</v>
      </c>
      <c r="CB379" s="5">
        <v>0</v>
      </c>
      <c r="CC379" s="5">
        <v>102.477</v>
      </c>
      <c r="CD379" s="5">
        <v>7.95</v>
      </c>
      <c r="CE379" s="5">
        <v>0</v>
      </c>
      <c r="CF379" s="5">
        <v>102.477</v>
      </c>
      <c r="CG379" s="5">
        <v>0</v>
      </c>
      <c r="CH379" s="5">
        <v>1</v>
      </c>
      <c r="CI379" s="5">
        <v>0</v>
      </c>
      <c r="CJ379" s="5">
        <v>0</v>
      </c>
      <c r="CK379" s="5">
        <v>0</v>
      </c>
      <c r="CL379" s="5">
        <v>0</v>
      </c>
      <c r="CM379" s="5">
        <v>0</v>
      </c>
      <c r="CN379" s="5">
        <v>0</v>
      </c>
      <c r="CO379" s="5">
        <v>0</v>
      </c>
      <c r="CP379" s="5">
        <v>0</v>
      </c>
      <c r="CQ379" s="5">
        <v>1.294</v>
      </c>
      <c r="CR379" s="5">
        <v>0.51100000000000001</v>
      </c>
      <c r="CS379" s="5">
        <v>3.4630000000000001</v>
      </c>
      <c r="CT379" s="5">
        <v>10.484999999999999</v>
      </c>
      <c r="CU379" s="5">
        <v>30.326000000000001</v>
      </c>
    </row>
    <row r="380" spans="1:99" x14ac:dyDescent="0.25">
      <c r="A380" s="5" t="s">
        <v>2686</v>
      </c>
      <c r="B380" s="5" t="s">
        <v>1489</v>
      </c>
      <c r="C380" s="5" t="s">
        <v>1489</v>
      </c>
      <c r="D380" s="5" t="s">
        <v>1490</v>
      </c>
      <c r="E380" s="5">
        <v>2023</v>
      </c>
      <c r="F380" s="5">
        <v>0</v>
      </c>
      <c r="G380" s="5">
        <v>6.1470000000000002</v>
      </c>
      <c r="H380" s="5">
        <v>1.286</v>
      </c>
      <c r="I380" s="5">
        <v>0.26800000000000002</v>
      </c>
      <c r="J380" s="5">
        <v>6.415</v>
      </c>
      <c r="K380" s="5">
        <v>0</v>
      </c>
      <c r="L380" s="5">
        <v>1</v>
      </c>
      <c r="M380" s="5">
        <v>7.8860000000000001</v>
      </c>
      <c r="N380" s="5">
        <v>3.8570000000000002</v>
      </c>
      <c r="O380" s="5">
        <v>0.252</v>
      </c>
      <c r="P380" s="5">
        <v>8.1379999999999999</v>
      </c>
      <c r="Q380" s="5">
        <v>0</v>
      </c>
      <c r="R380" s="5">
        <v>1</v>
      </c>
      <c r="S380" s="5">
        <v>12.574999999999999</v>
      </c>
      <c r="T380" s="5">
        <v>7.7140000000000004</v>
      </c>
      <c r="U380" s="5">
        <v>0.26800000000000002</v>
      </c>
      <c r="V380" s="5">
        <v>12.843</v>
      </c>
      <c r="W380" s="5">
        <v>0</v>
      </c>
      <c r="X380" s="5">
        <v>1</v>
      </c>
      <c r="Y380" s="5">
        <v>6.7380000000000004</v>
      </c>
      <c r="Z380" s="5">
        <v>0.70199999999999996</v>
      </c>
      <c r="AA380" s="5">
        <v>-1.579</v>
      </c>
      <c r="AB380" s="5">
        <v>5.1589999999999998</v>
      </c>
      <c r="AC380" s="5">
        <v>0</v>
      </c>
      <c r="AD380" s="5">
        <v>0</v>
      </c>
      <c r="AE380" s="5">
        <v>7.6959999999999997</v>
      </c>
      <c r="AF380" s="5">
        <v>1.423</v>
      </c>
      <c r="AG380" s="5">
        <v>-3.1459999999999999</v>
      </c>
      <c r="AH380" s="5">
        <v>4.55</v>
      </c>
      <c r="AI380" s="5">
        <v>0</v>
      </c>
      <c r="AJ380" s="5">
        <v>0</v>
      </c>
      <c r="AK380" s="5">
        <v>13.442</v>
      </c>
      <c r="AL380" s="5">
        <v>6.1390000000000002</v>
      </c>
      <c r="AM380" s="5">
        <v>0</v>
      </c>
      <c r="AN380" s="5">
        <v>13.442</v>
      </c>
      <c r="AO380" s="5">
        <v>0</v>
      </c>
      <c r="AP380" s="5">
        <v>1</v>
      </c>
      <c r="AQ380" s="5">
        <v>0.749</v>
      </c>
      <c r="AR380" s="5">
        <v>0.129</v>
      </c>
      <c r="AS380" s="5">
        <v>-0.378</v>
      </c>
      <c r="AT380" s="5">
        <v>0.371</v>
      </c>
      <c r="AU380" s="5">
        <v>0</v>
      </c>
      <c r="AV380" s="5">
        <v>0</v>
      </c>
      <c r="AW380" s="5">
        <v>0.78300000000000003</v>
      </c>
      <c r="AX380" s="5">
        <v>0.129</v>
      </c>
      <c r="AY380" s="5">
        <v>-0.51300000000000001</v>
      </c>
      <c r="AZ380" s="5">
        <v>0.26900000000000002</v>
      </c>
      <c r="BA380" s="5">
        <v>0</v>
      </c>
      <c r="BB380" s="5">
        <v>0</v>
      </c>
      <c r="BC380" s="5">
        <v>0.52700000000000002</v>
      </c>
      <c r="BD380" s="5">
        <v>0.129</v>
      </c>
      <c r="BE380" s="5">
        <v>0</v>
      </c>
      <c r="BF380" s="5">
        <v>0.52700000000000002</v>
      </c>
      <c r="BG380" s="5">
        <v>0</v>
      </c>
      <c r="BH380" s="5">
        <v>1</v>
      </c>
      <c r="BI380" s="5">
        <v>0.64</v>
      </c>
      <c r="BJ380" s="5">
        <v>0.129</v>
      </c>
      <c r="BK380" s="5">
        <v>0</v>
      </c>
      <c r="BL380" s="5">
        <v>0.64</v>
      </c>
      <c r="BM380" s="5">
        <v>0</v>
      </c>
      <c r="BN380" s="5">
        <v>1</v>
      </c>
      <c r="BO380" s="5">
        <v>0</v>
      </c>
      <c r="BP380" s="5">
        <v>0</v>
      </c>
      <c r="BQ380" s="5">
        <v>4.4999999999999998E-2</v>
      </c>
      <c r="BR380" s="5">
        <v>0</v>
      </c>
      <c r="BS380" s="5">
        <v>0.66700000000000004</v>
      </c>
      <c r="BT380" s="5">
        <v>0</v>
      </c>
      <c r="BU380" s="5">
        <v>0</v>
      </c>
      <c r="BV380" s="5">
        <v>7.0000000000000001E-3</v>
      </c>
      <c r="BW380" s="5">
        <v>0</v>
      </c>
      <c r="BX380" s="5">
        <v>0.83299999999999996</v>
      </c>
      <c r="BY380" s="5">
        <v>13.254</v>
      </c>
      <c r="BZ380" s="5">
        <v>0</v>
      </c>
      <c r="CA380" s="5">
        <v>13.254</v>
      </c>
      <c r="CB380" s="5">
        <v>0</v>
      </c>
      <c r="CC380" s="5">
        <v>87.078999999999994</v>
      </c>
      <c r="CD380" s="5">
        <v>7.95</v>
      </c>
      <c r="CE380" s="5">
        <v>0</v>
      </c>
      <c r="CF380" s="5">
        <v>87.078999999999994</v>
      </c>
      <c r="CG380" s="5">
        <v>0</v>
      </c>
      <c r="CH380" s="5">
        <v>1</v>
      </c>
      <c r="CI380" s="5">
        <v>0</v>
      </c>
      <c r="CJ380" s="5">
        <v>0</v>
      </c>
      <c r="CK380" s="5">
        <v>0</v>
      </c>
      <c r="CL380" s="5">
        <v>0</v>
      </c>
      <c r="CM380" s="5">
        <v>0</v>
      </c>
      <c r="CN380" s="5">
        <v>0</v>
      </c>
      <c r="CO380" s="5">
        <v>0</v>
      </c>
      <c r="CP380" s="5">
        <v>0</v>
      </c>
      <c r="CQ380" s="5">
        <v>1.3480000000000001</v>
      </c>
      <c r="CR380" s="5">
        <v>0.51</v>
      </c>
      <c r="CS380" s="5">
        <v>3.6059999999999999</v>
      </c>
      <c r="CT380" s="5">
        <v>4.8609999999999998</v>
      </c>
      <c r="CU380" s="5">
        <v>10.622</v>
      </c>
    </row>
    <row r="381" spans="1:99" x14ac:dyDescent="0.25">
      <c r="A381" s="5" t="s">
        <v>2687</v>
      </c>
      <c r="B381" s="5" t="s">
        <v>1489</v>
      </c>
      <c r="C381" s="5" t="s">
        <v>1489</v>
      </c>
      <c r="D381" s="5" t="s">
        <v>1490</v>
      </c>
      <c r="E381" s="5">
        <v>2024</v>
      </c>
      <c r="F381" s="5">
        <v>0</v>
      </c>
      <c r="G381" s="5">
        <v>5.5750000000000002</v>
      </c>
      <c r="H381" s="5">
        <v>1.3240000000000001</v>
      </c>
      <c r="I381" s="5">
        <v>0.20799999999999999</v>
      </c>
      <c r="J381" s="5">
        <v>5.7830000000000004</v>
      </c>
      <c r="K381" s="5">
        <v>0</v>
      </c>
      <c r="L381" s="5">
        <v>1</v>
      </c>
      <c r="M381" s="5">
        <v>7.1239999999999997</v>
      </c>
      <c r="N381" s="5">
        <v>3.9710000000000001</v>
      </c>
      <c r="O381" s="5">
        <v>0.17599999999999999</v>
      </c>
      <c r="P381" s="5">
        <v>7.2990000000000004</v>
      </c>
      <c r="Q381" s="5">
        <v>0</v>
      </c>
      <c r="R381" s="5">
        <v>1</v>
      </c>
      <c r="S381" s="5">
        <v>12.193</v>
      </c>
      <c r="T381" s="5">
        <v>7.9420000000000002</v>
      </c>
      <c r="U381" s="5">
        <v>0.20799999999999999</v>
      </c>
      <c r="V381" s="5">
        <v>12.401</v>
      </c>
      <c r="W381" s="5">
        <v>0</v>
      </c>
      <c r="X381" s="5">
        <v>1</v>
      </c>
      <c r="Y381" s="5">
        <v>6.3890000000000002</v>
      </c>
      <c r="Z381" s="5">
        <v>0.66600000000000004</v>
      </c>
      <c r="AA381" s="5">
        <v>-1.0780000000000001</v>
      </c>
      <c r="AB381" s="5">
        <v>5.3109999999999999</v>
      </c>
      <c r="AC381" s="5">
        <v>0</v>
      </c>
      <c r="AD381" s="5">
        <v>0</v>
      </c>
      <c r="AE381" s="5">
        <v>7.375</v>
      </c>
      <c r="AF381" s="5">
        <v>1.3640000000000001</v>
      </c>
      <c r="AG381" s="5">
        <v>-2.6909999999999998</v>
      </c>
      <c r="AH381" s="5">
        <v>4.6840000000000002</v>
      </c>
      <c r="AI381" s="5">
        <v>0</v>
      </c>
      <c r="AJ381" s="5">
        <v>0</v>
      </c>
      <c r="AK381" s="5">
        <v>13.291</v>
      </c>
      <c r="AL381" s="5">
        <v>6.07</v>
      </c>
      <c r="AM381" s="5">
        <v>0</v>
      </c>
      <c r="AN381" s="5">
        <v>13.291</v>
      </c>
      <c r="AO381" s="5">
        <v>0</v>
      </c>
      <c r="AP381" s="5">
        <v>1</v>
      </c>
      <c r="AQ381" s="5">
        <v>0.72</v>
      </c>
      <c r="AR381" s="5">
        <v>0.13200000000000001</v>
      </c>
      <c r="AS381" s="5">
        <v>-0.34599999999999997</v>
      </c>
      <c r="AT381" s="5">
        <v>0.374</v>
      </c>
      <c r="AU381" s="5">
        <v>0</v>
      </c>
      <c r="AV381" s="5">
        <v>0</v>
      </c>
      <c r="AW381" s="5">
        <v>0.73399999999999999</v>
      </c>
      <c r="AX381" s="5">
        <v>0.13200000000000001</v>
      </c>
      <c r="AY381" s="5">
        <v>-0.47199999999999998</v>
      </c>
      <c r="AZ381" s="5">
        <v>0.26200000000000001</v>
      </c>
      <c r="BA381" s="5">
        <v>0</v>
      </c>
      <c r="BB381" s="5">
        <v>0</v>
      </c>
      <c r="BC381" s="5">
        <v>0.51</v>
      </c>
      <c r="BD381" s="5">
        <v>0.13200000000000001</v>
      </c>
      <c r="BE381" s="5">
        <v>0</v>
      </c>
      <c r="BF381" s="5">
        <v>0.51</v>
      </c>
      <c r="BG381" s="5">
        <v>0</v>
      </c>
      <c r="BH381" s="5">
        <v>1</v>
      </c>
      <c r="BI381" s="5">
        <v>0.65200000000000002</v>
      </c>
      <c r="BJ381" s="5">
        <v>0.13200000000000001</v>
      </c>
      <c r="BK381" s="5">
        <v>0</v>
      </c>
      <c r="BL381" s="5">
        <v>0.65200000000000002</v>
      </c>
      <c r="BM381" s="5">
        <v>0</v>
      </c>
      <c r="BN381" s="5">
        <v>1</v>
      </c>
      <c r="BO381" s="5">
        <v>0</v>
      </c>
      <c r="BP381" s="5">
        <v>0</v>
      </c>
      <c r="BQ381" s="5">
        <v>4.5999999999999999E-2</v>
      </c>
      <c r="BR381" s="5">
        <v>0</v>
      </c>
      <c r="BS381" s="5">
        <v>0.66700000000000004</v>
      </c>
      <c r="BT381" s="5">
        <v>0</v>
      </c>
      <c r="BU381" s="5">
        <v>0</v>
      </c>
      <c r="BV381" s="5">
        <v>1.0999999999999999E-2</v>
      </c>
      <c r="BW381" s="5">
        <v>0</v>
      </c>
      <c r="BX381" s="5">
        <v>0.83299999999999996</v>
      </c>
      <c r="BY381" s="5">
        <v>13.646000000000001</v>
      </c>
      <c r="BZ381" s="5">
        <v>0</v>
      </c>
      <c r="CA381" s="5">
        <v>13.646000000000001</v>
      </c>
      <c r="CB381" s="5">
        <v>0</v>
      </c>
      <c r="CC381" s="5">
        <v>86.385000000000005</v>
      </c>
      <c r="CD381" s="5">
        <v>7.95</v>
      </c>
      <c r="CE381" s="5">
        <v>0</v>
      </c>
      <c r="CF381" s="5">
        <v>86.385000000000005</v>
      </c>
      <c r="CG381" s="5">
        <v>0</v>
      </c>
      <c r="CH381" s="5">
        <v>1</v>
      </c>
      <c r="CI381" s="5">
        <v>0</v>
      </c>
      <c r="CJ381" s="5">
        <v>0</v>
      </c>
      <c r="CK381" s="5">
        <v>0</v>
      </c>
      <c r="CL381" s="5">
        <v>0</v>
      </c>
      <c r="CM381" s="5">
        <v>0</v>
      </c>
      <c r="CN381" s="5">
        <v>0</v>
      </c>
      <c r="CO381" s="5">
        <v>0</v>
      </c>
      <c r="CP381" s="5">
        <v>0</v>
      </c>
      <c r="CQ381" s="5">
        <v>1.387</v>
      </c>
      <c r="CR381" s="5">
        <v>0.51</v>
      </c>
      <c r="CS381" s="5">
        <v>3.7120000000000002</v>
      </c>
      <c r="CT381" s="5">
        <v>4.2510000000000003</v>
      </c>
      <c r="CU381" s="5">
        <v>9.1679999999999993</v>
      </c>
    </row>
    <row r="382" spans="1:99" x14ac:dyDescent="0.25">
      <c r="A382" s="5" t="s">
        <v>2688</v>
      </c>
      <c r="B382" s="5" t="s">
        <v>1483</v>
      </c>
      <c r="C382" s="5" t="s">
        <v>1483</v>
      </c>
      <c r="D382" s="5" t="s">
        <v>1484</v>
      </c>
      <c r="E382" s="5">
        <v>2021</v>
      </c>
      <c r="F382" s="5">
        <v>0</v>
      </c>
      <c r="G382" s="5">
        <v>5.8029999999999999</v>
      </c>
      <c r="H382" s="5">
        <v>1.0089999999999999</v>
      </c>
      <c r="I382" s="5">
        <v>2.6349999999999998</v>
      </c>
      <c r="J382" s="5">
        <v>8.4390000000000001</v>
      </c>
      <c r="K382" s="5">
        <v>0</v>
      </c>
      <c r="L382" s="5">
        <v>1</v>
      </c>
      <c r="M382" s="5">
        <v>6.7770000000000001</v>
      </c>
      <c r="N382" s="5">
        <v>3.0270000000000001</v>
      </c>
      <c r="O382" s="5">
        <v>4.1029999999999998</v>
      </c>
      <c r="P382" s="5">
        <v>10.88</v>
      </c>
      <c r="Q382" s="5">
        <v>0</v>
      </c>
      <c r="R382" s="5">
        <v>1</v>
      </c>
      <c r="S382" s="5">
        <v>20.489000000000001</v>
      </c>
      <c r="T382" s="5">
        <v>12.696999999999999</v>
      </c>
      <c r="U382" s="5">
        <v>1.67</v>
      </c>
      <c r="V382" s="5">
        <v>22.158999999999999</v>
      </c>
      <c r="W382" s="5">
        <v>0</v>
      </c>
      <c r="X382" s="5">
        <v>1</v>
      </c>
      <c r="Y382" s="5">
        <v>17.722999999999999</v>
      </c>
      <c r="Z382" s="5">
        <v>1.958</v>
      </c>
      <c r="AA382" s="5">
        <v>-1.64</v>
      </c>
      <c r="AB382" s="5">
        <v>16.082999999999998</v>
      </c>
      <c r="AC382" s="5">
        <v>0</v>
      </c>
      <c r="AD382" s="5">
        <v>1</v>
      </c>
      <c r="AE382" s="5">
        <v>17.678999999999998</v>
      </c>
      <c r="AF382" s="5">
        <v>3.4790000000000001</v>
      </c>
      <c r="AG382" s="5">
        <v>-1.597</v>
      </c>
      <c r="AH382" s="5">
        <v>16.082999999999998</v>
      </c>
      <c r="AI382" s="5">
        <v>0</v>
      </c>
      <c r="AJ382" s="5">
        <v>1</v>
      </c>
      <c r="AK382" s="5">
        <v>27.838999999999999</v>
      </c>
      <c r="AL382" s="5">
        <v>13.664</v>
      </c>
      <c r="AM382" s="5">
        <v>-4.7960000000000003</v>
      </c>
      <c r="AN382" s="5">
        <v>23.042999999999999</v>
      </c>
      <c r="AO382" s="5">
        <v>0</v>
      </c>
      <c r="AP382" s="5">
        <v>1</v>
      </c>
      <c r="AQ382" s="5">
        <v>0.61899999999999999</v>
      </c>
      <c r="AR382" s="5">
        <v>0.114</v>
      </c>
      <c r="AS382" s="5">
        <v>1.173</v>
      </c>
      <c r="AT382" s="5">
        <v>1.792</v>
      </c>
      <c r="AU382" s="5">
        <v>0</v>
      </c>
      <c r="AV382" s="5">
        <v>1</v>
      </c>
      <c r="AW382" s="5">
        <v>0.59899999999999998</v>
      </c>
      <c r="AX382" s="5">
        <v>0.114</v>
      </c>
      <c r="AY382" s="5">
        <v>1.073</v>
      </c>
      <c r="AZ382" s="5">
        <v>1.673</v>
      </c>
      <c r="BA382" s="5">
        <v>0</v>
      </c>
      <c r="BB382" s="5">
        <v>1</v>
      </c>
      <c r="BC382" s="5">
        <v>0.439</v>
      </c>
      <c r="BD382" s="5">
        <v>0.114</v>
      </c>
      <c r="BE382" s="5">
        <v>3.4000000000000002E-2</v>
      </c>
      <c r="BF382" s="5">
        <v>0.47299999999999998</v>
      </c>
      <c r="BG382" s="5">
        <v>0</v>
      </c>
      <c r="BH382" s="5">
        <v>1</v>
      </c>
      <c r="BI382" s="5">
        <v>0.505</v>
      </c>
      <c r="BJ382" s="5">
        <v>0.114</v>
      </c>
      <c r="BK382" s="5">
        <v>0.53300000000000003</v>
      </c>
      <c r="BL382" s="5">
        <v>1.038</v>
      </c>
      <c r="BM382" s="5">
        <v>0</v>
      </c>
      <c r="BN382" s="5">
        <v>1</v>
      </c>
      <c r="BO382" s="5">
        <v>0</v>
      </c>
      <c r="BP382" s="5">
        <v>8.0000000000000002E-3</v>
      </c>
      <c r="BQ382" s="5">
        <v>0.151</v>
      </c>
      <c r="BR382" s="5">
        <v>0</v>
      </c>
      <c r="BS382" s="5">
        <v>1</v>
      </c>
      <c r="BT382" s="5">
        <v>0</v>
      </c>
      <c r="BU382" s="5">
        <v>2.1999999999999999E-2</v>
      </c>
      <c r="BV382" s="5">
        <v>0.32700000000000001</v>
      </c>
      <c r="BW382" s="5">
        <v>0</v>
      </c>
      <c r="BX382" s="5">
        <v>0.83299999999999996</v>
      </c>
      <c r="BY382" s="5">
        <v>11.787000000000001</v>
      </c>
      <c r="BZ382" s="5">
        <v>0</v>
      </c>
      <c r="CA382" s="5">
        <v>11.787000000000001</v>
      </c>
      <c r="CB382" s="5">
        <v>0</v>
      </c>
      <c r="CC382" s="5">
        <v>78.125</v>
      </c>
      <c r="CD382" s="5">
        <v>7.95</v>
      </c>
      <c r="CE382" s="5">
        <v>67.695999999999998</v>
      </c>
      <c r="CF382" s="5">
        <v>145.821</v>
      </c>
      <c r="CG382" s="5">
        <v>0</v>
      </c>
      <c r="CH382" s="5">
        <v>1</v>
      </c>
      <c r="CI382" s="5">
        <v>0</v>
      </c>
      <c r="CJ382" s="5">
        <v>0</v>
      </c>
      <c r="CK382" s="5">
        <v>0</v>
      </c>
      <c r="CL382" s="5">
        <v>0</v>
      </c>
      <c r="CM382" s="5">
        <v>0</v>
      </c>
      <c r="CN382" s="5">
        <v>0.10199999999999999</v>
      </c>
      <c r="CO382" s="5">
        <v>0</v>
      </c>
      <c r="CP382" s="5">
        <v>0.23499999999999999</v>
      </c>
      <c r="CQ382" s="5">
        <v>1.198</v>
      </c>
      <c r="CR382" s="5">
        <v>0</v>
      </c>
      <c r="CS382" s="5">
        <v>5.7690000000000001</v>
      </c>
      <c r="CT382" s="5">
        <v>5.9</v>
      </c>
      <c r="CU382" s="5">
        <v>12.069000000000001</v>
      </c>
    </row>
    <row r="383" spans="1:99" x14ac:dyDescent="0.25">
      <c r="A383" s="5" t="s">
        <v>2689</v>
      </c>
      <c r="B383" s="5" t="s">
        <v>1483</v>
      </c>
      <c r="C383" s="5" t="s">
        <v>1483</v>
      </c>
      <c r="D383" s="5" t="s">
        <v>1484</v>
      </c>
      <c r="E383" s="5">
        <v>2022</v>
      </c>
      <c r="F383" s="5">
        <v>0.23</v>
      </c>
      <c r="G383" s="5">
        <v>11.617000000000001</v>
      </c>
      <c r="H383" s="5">
        <v>1.151</v>
      </c>
      <c r="I383" s="5">
        <v>12.568</v>
      </c>
      <c r="J383" s="5">
        <v>24.184999999999999</v>
      </c>
      <c r="K383" s="5">
        <v>0</v>
      </c>
      <c r="L383" s="5">
        <v>1</v>
      </c>
      <c r="M383" s="5">
        <v>8.8829999999999991</v>
      </c>
      <c r="N383" s="5">
        <v>3.4529999999999998</v>
      </c>
      <c r="O383" s="5">
        <v>8.9480000000000004</v>
      </c>
      <c r="P383" s="5">
        <v>17.831</v>
      </c>
      <c r="Q383" s="5">
        <v>0</v>
      </c>
      <c r="R383" s="5">
        <v>1</v>
      </c>
      <c r="S383" s="5">
        <v>20.869</v>
      </c>
      <c r="T383" s="5">
        <v>10.221</v>
      </c>
      <c r="U383" s="5">
        <v>2.7320000000000002</v>
      </c>
      <c r="V383" s="5">
        <v>29.029</v>
      </c>
      <c r="W383" s="5">
        <v>0.23</v>
      </c>
      <c r="X383" s="5">
        <v>1</v>
      </c>
      <c r="Y383" s="5">
        <v>28.248999999999999</v>
      </c>
      <c r="Z383" s="5">
        <v>2.9630000000000001</v>
      </c>
      <c r="AA383" s="5">
        <v>-1.5960000000000001</v>
      </c>
      <c r="AB383" s="5">
        <v>26.652999999999999</v>
      </c>
      <c r="AC383" s="5">
        <v>0</v>
      </c>
      <c r="AD383" s="5">
        <v>1</v>
      </c>
      <c r="AE383" s="5">
        <v>28.295999999999999</v>
      </c>
      <c r="AF383" s="5">
        <v>5.2460000000000004</v>
      </c>
      <c r="AG383" s="5">
        <v>-1.643</v>
      </c>
      <c r="AH383" s="5">
        <v>26.652999999999999</v>
      </c>
      <c r="AI383" s="5">
        <v>0</v>
      </c>
      <c r="AJ383" s="5">
        <v>1</v>
      </c>
      <c r="AK383" s="5">
        <v>39.005000000000003</v>
      </c>
      <c r="AL383" s="5">
        <v>18.626000000000001</v>
      </c>
      <c r="AM383" s="5">
        <v>-10.577999999999999</v>
      </c>
      <c r="AN383" s="5">
        <v>34.965000000000003</v>
      </c>
      <c r="AO383" s="5">
        <v>0.23</v>
      </c>
      <c r="AP383" s="5">
        <v>1</v>
      </c>
      <c r="AQ383" s="5">
        <v>0.86099999999999999</v>
      </c>
      <c r="AR383" s="5">
        <v>0.123</v>
      </c>
      <c r="AS383" s="5">
        <v>0.72299999999999998</v>
      </c>
      <c r="AT383" s="5">
        <v>1.9490000000000001</v>
      </c>
      <c r="AU383" s="5">
        <v>0.23</v>
      </c>
      <c r="AV383" s="5">
        <v>1</v>
      </c>
      <c r="AW383" s="5">
        <v>0.98599999999999999</v>
      </c>
      <c r="AX383" s="5">
        <v>0.123</v>
      </c>
      <c r="AY383" s="5">
        <v>0.63400000000000001</v>
      </c>
      <c r="AZ383" s="5">
        <v>1.9930000000000001</v>
      </c>
      <c r="BA383" s="5">
        <v>0.23</v>
      </c>
      <c r="BB383" s="5">
        <v>1</v>
      </c>
      <c r="BC383" s="5">
        <v>0.59799999999999998</v>
      </c>
      <c r="BD383" s="5">
        <v>0.123</v>
      </c>
      <c r="BE383" s="5">
        <v>6.7000000000000004E-2</v>
      </c>
      <c r="BF383" s="5">
        <v>0.80400000000000005</v>
      </c>
      <c r="BG383" s="5">
        <v>0.23</v>
      </c>
      <c r="BH383" s="5">
        <v>1</v>
      </c>
      <c r="BI383" s="5">
        <v>0.61199999999999999</v>
      </c>
      <c r="BJ383" s="5">
        <v>0.123</v>
      </c>
      <c r="BK383" s="5">
        <v>0.61399999999999999</v>
      </c>
      <c r="BL383" s="5">
        <v>1.5089999999999999</v>
      </c>
      <c r="BM383" s="5">
        <v>0.23</v>
      </c>
      <c r="BN383" s="5">
        <v>1</v>
      </c>
      <c r="BO383" s="5">
        <v>0</v>
      </c>
      <c r="BP383" s="5">
        <v>4.0000000000000001E-3</v>
      </c>
      <c r="BQ383" s="5">
        <v>0.222</v>
      </c>
      <c r="BR383" s="5">
        <v>0</v>
      </c>
      <c r="BS383" s="5">
        <v>1</v>
      </c>
      <c r="BT383" s="5">
        <v>0</v>
      </c>
      <c r="BU383" s="5">
        <v>-7.6999999999999999E-2</v>
      </c>
      <c r="BV383" s="5">
        <v>0.29199999999999998</v>
      </c>
      <c r="BW383" s="5">
        <v>0.23</v>
      </c>
      <c r="BX383" s="5">
        <v>0.83299999999999996</v>
      </c>
      <c r="BY383" s="5">
        <v>12.728999999999999</v>
      </c>
      <c r="BZ383" s="5">
        <v>0</v>
      </c>
      <c r="CA383" s="5">
        <v>12.728999999999999</v>
      </c>
      <c r="CB383" s="5">
        <v>0</v>
      </c>
      <c r="CC383" s="5">
        <v>97.9</v>
      </c>
      <c r="CD383" s="5">
        <v>7.95</v>
      </c>
      <c r="CE383" s="5">
        <v>101.76900000000001</v>
      </c>
      <c r="CF383" s="5">
        <v>245.59299999999999</v>
      </c>
      <c r="CG383" s="5">
        <v>0.23</v>
      </c>
      <c r="CH383" s="5">
        <v>1</v>
      </c>
      <c r="CI383" s="5">
        <v>0</v>
      </c>
      <c r="CJ383" s="5">
        <v>0</v>
      </c>
      <c r="CK383" s="5">
        <v>0</v>
      </c>
      <c r="CL383" s="5">
        <v>0</v>
      </c>
      <c r="CM383" s="5">
        <v>0</v>
      </c>
      <c r="CN383" s="5">
        <v>0.11</v>
      </c>
      <c r="CO383" s="5">
        <v>0</v>
      </c>
      <c r="CP383" s="5">
        <v>0.13600000000000001</v>
      </c>
      <c r="CQ383" s="5">
        <v>1.294</v>
      </c>
      <c r="CR383" s="5">
        <v>0</v>
      </c>
      <c r="CS383" s="5">
        <v>6.23</v>
      </c>
      <c r="CT383" s="5">
        <v>11.904999999999999</v>
      </c>
      <c r="CU383" s="5">
        <v>22.503</v>
      </c>
    </row>
    <row r="384" spans="1:99" x14ac:dyDescent="0.25">
      <c r="A384" s="5" t="s">
        <v>2690</v>
      </c>
      <c r="B384" s="5" t="s">
        <v>1483</v>
      </c>
      <c r="C384" s="5" t="s">
        <v>1483</v>
      </c>
      <c r="D384" s="5" t="s">
        <v>1484</v>
      </c>
      <c r="E384" s="5">
        <v>2023</v>
      </c>
      <c r="F384" s="5">
        <v>0.23</v>
      </c>
      <c r="G384" s="5">
        <v>7.4729999999999999</v>
      </c>
      <c r="H384" s="5">
        <v>0.999</v>
      </c>
      <c r="I384" s="5">
        <v>14.645</v>
      </c>
      <c r="J384" s="5">
        <v>22.117999999999999</v>
      </c>
      <c r="K384" s="5">
        <v>0</v>
      </c>
      <c r="L384" s="5">
        <v>1</v>
      </c>
      <c r="M384" s="5">
        <v>5.8310000000000004</v>
      </c>
      <c r="N384" s="5">
        <v>2.9969999999999999</v>
      </c>
      <c r="O384" s="5">
        <v>9.9359999999999999</v>
      </c>
      <c r="P384" s="5">
        <v>15.766999999999999</v>
      </c>
      <c r="Q384" s="5">
        <v>0</v>
      </c>
      <c r="R384" s="5">
        <v>1</v>
      </c>
      <c r="S384" s="5">
        <v>28.626999999999999</v>
      </c>
      <c r="T384" s="5">
        <v>17.952000000000002</v>
      </c>
      <c r="U384" s="5">
        <v>3.4169999999999998</v>
      </c>
      <c r="V384" s="5">
        <v>39.414999999999999</v>
      </c>
      <c r="W384" s="5">
        <v>0.23</v>
      </c>
      <c r="X384" s="5">
        <v>1</v>
      </c>
      <c r="Y384" s="5">
        <v>18.780999999999999</v>
      </c>
      <c r="Z384" s="5">
        <v>2.1040000000000001</v>
      </c>
      <c r="AA384" s="5">
        <v>8.8379999999999992</v>
      </c>
      <c r="AB384" s="5">
        <v>27.619</v>
      </c>
      <c r="AC384" s="5">
        <v>0</v>
      </c>
      <c r="AD384" s="5">
        <v>1</v>
      </c>
      <c r="AE384" s="5">
        <v>18.88</v>
      </c>
      <c r="AF384" s="5">
        <v>3.76</v>
      </c>
      <c r="AG384" s="5">
        <v>8.7390000000000008</v>
      </c>
      <c r="AH384" s="5">
        <v>27.619</v>
      </c>
      <c r="AI384" s="5">
        <v>0</v>
      </c>
      <c r="AJ384" s="5">
        <v>1</v>
      </c>
      <c r="AK384" s="5">
        <v>29.893999999999998</v>
      </c>
      <c r="AL384" s="5">
        <v>14.808999999999999</v>
      </c>
      <c r="AM384" s="5">
        <v>7.9939999999999998</v>
      </c>
      <c r="AN384" s="5">
        <v>46.601999999999997</v>
      </c>
      <c r="AO384" s="5">
        <v>0.23</v>
      </c>
      <c r="AP384" s="5">
        <v>1</v>
      </c>
      <c r="AQ384" s="5">
        <v>0.76</v>
      </c>
      <c r="AR384" s="5">
        <v>0.129</v>
      </c>
      <c r="AS384" s="5">
        <v>0.71399999999999997</v>
      </c>
      <c r="AT384" s="5">
        <v>1.8140000000000001</v>
      </c>
      <c r="AU384" s="5">
        <v>0.23</v>
      </c>
      <c r="AV384" s="5">
        <v>1</v>
      </c>
      <c r="AW384" s="5">
        <v>0.81100000000000005</v>
      </c>
      <c r="AX384" s="5">
        <v>0.129</v>
      </c>
      <c r="AY384" s="5">
        <v>0.64800000000000002</v>
      </c>
      <c r="AZ384" s="5">
        <v>1.7949999999999999</v>
      </c>
      <c r="BA384" s="5">
        <v>0.23</v>
      </c>
      <c r="BB384" s="5">
        <v>1</v>
      </c>
      <c r="BC384" s="5">
        <v>0.53500000000000003</v>
      </c>
      <c r="BD384" s="5">
        <v>0.129</v>
      </c>
      <c r="BE384" s="5">
        <v>8.2000000000000003E-2</v>
      </c>
      <c r="BF384" s="5">
        <v>0.74</v>
      </c>
      <c r="BG384" s="5">
        <v>0.23</v>
      </c>
      <c r="BH384" s="5">
        <v>1</v>
      </c>
      <c r="BI384" s="5">
        <v>0.57899999999999996</v>
      </c>
      <c r="BJ384" s="5">
        <v>0.129</v>
      </c>
      <c r="BK384" s="5">
        <v>0.502</v>
      </c>
      <c r="BL384" s="5">
        <v>1.33</v>
      </c>
      <c r="BM384" s="5">
        <v>0.23</v>
      </c>
      <c r="BN384" s="5">
        <v>1</v>
      </c>
      <c r="BO384" s="5">
        <v>0</v>
      </c>
      <c r="BP384" s="5">
        <v>-8.0000000000000002E-3</v>
      </c>
      <c r="BQ384" s="5">
        <v>0.23599999999999999</v>
      </c>
      <c r="BR384" s="5">
        <v>0</v>
      </c>
      <c r="BS384" s="5">
        <v>1</v>
      </c>
      <c r="BT384" s="5">
        <v>0</v>
      </c>
      <c r="BU384" s="5">
        <v>-0.16800000000000001</v>
      </c>
      <c r="BV384" s="5">
        <v>0.35299999999999998</v>
      </c>
      <c r="BW384" s="5">
        <v>0.23</v>
      </c>
      <c r="BX384" s="5">
        <v>0.83299999999999996</v>
      </c>
      <c r="BY384" s="5">
        <v>13.254</v>
      </c>
      <c r="BZ384" s="5">
        <v>0</v>
      </c>
      <c r="CA384" s="5">
        <v>13.254</v>
      </c>
      <c r="CB384" s="5">
        <v>0</v>
      </c>
      <c r="CC384" s="5">
        <v>83.248000000000005</v>
      </c>
      <c r="CD384" s="5">
        <v>7.95</v>
      </c>
      <c r="CE384" s="5">
        <v>98.266999999999996</v>
      </c>
      <c r="CF384" s="5">
        <v>223.26300000000001</v>
      </c>
      <c r="CG384" s="5">
        <v>0.23</v>
      </c>
      <c r="CH384" s="5">
        <v>1</v>
      </c>
      <c r="CI384" s="5">
        <v>0</v>
      </c>
      <c r="CJ384" s="5">
        <v>0</v>
      </c>
      <c r="CK384" s="5">
        <v>0</v>
      </c>
      <c r="CL384" s="5">
        <v>0</v>
      </c>
      <c r="CM384" s="5">
        <v>0</v>
      </c>
      <c r="CN384" s="5">
        <v>9.6000000000000002E-2</v>
      </c>
      <c r="CO384" s="5">
        <v>0</v>
      </c>
      <c r="CP384" s="5">
        <v>0.44600000000000001</v>
      </c>
      <c r="CQ384" s="5">
        <v>1.3480000000000001</v>
      </c>
      <c r="CR384" s="5">
        <v>0</v>
      </c>
      <c r="CS384" s="5">
        <v>6.4870000000000001</v>
      </c>
      <c r="CT384" s="5">
        <v>10.597</v>
      </c>
      <c r="CU384" s="5">
        <v>12.984999999999999</v>
      </c>
    </row>
    <row r="385" spans="1:99" x14ac:dyDescent="0.25">
      <c r="A385" s="5" t="s">
        <v>2691</v>
      </c>
      <c r="B385" s="5" t="s">
        <v>1483</v>
      </c>
      <c r="C385" s="5" t="s">
        <v>1483</v>
      </c>
      <c r="D385" s="5" t="s">
        <v>1484</v>
      </c>
      <c r="E385" s="5">
        <v>2024</v>
      </c>
      <c r="F385" s="5">
        <v>0.23</v>
      </c>
      <c r="G385" s="5">
        <v>5.0750000000000002</v>
      </c>
      <c r="H385" s="5">
        <v>1.0289999999999999</v>
      </c>
      <c r="I385" s="5">
        <v>12.071</v>
      </c>
      <c r="J385" s="5">
        <v>17.146000000000001</v>
      </c>
      <c r="K385" s="5">
        <v>0</v>
      </c>
      <c r="L385" s="5">
        <v>1</v>
      </c>
      <c r="M385" s="5">
        <v>5.452</v>
      </c>
      <c r="N385" s="5">
        <v>3.0859999999999999</v>
      </c>
      <c r="O385" s="5">
        <v>6.9809999999999999</v>
      </c>
      <c r="P385" s="5">
        <v>12.433</v>
      </c>
      <c r="Q385" s="5">
        <v>0</v>
      </c>
      <c r="R385" s="5">
        <v>1</v>
      </c>
      <c r="S385" s="5">
        <v>23.818000000000001</v>
      </c>
      <c r="T385" s="5">
        <v>15.769</v>
      </c>
      <c r="U385" s="5">
        <v>4.016</v>
      </c>
      <c r="V385" s="5">
        <v>34.235999999999997</v>
      </c>
      <c r="W385" s="5">
        <v>0.23</v>
      </c>
      <c r="X385" s="5">
        <v>1</v>
      </c>
      <c r="Y385" s="5">
        <v>17.553000000000001</v>
      </c>
      <c r="Z385" s="5">
        <v>2.2160000000000002</v>
      </c>
      <c r="AA385" s="5">
        <v>6.4459999999999997</v>
      </c>
      <c r="AB385" s="5">
        <v>23.998000000000001</v>
      </c>
      <c r="AC385" s="5">
        <v>0</v>
      </c>
      <c r="AD385" s="5">
        <v>1</v>
      </c>
      <c r="AE385" s="5">
        <v>17.553000000000001</v>
      </c>
      <c r="AF385" s="5">
        <v>3.8450000000000002</v>
      </c>
      <c r="AG385" s="5">
        <v>6.4459999999999997</v>
      </c>
      <c r="AH385" s="5">
        <v>23.998000000000001</v>
      </c>
      <c r="AI385" s="5">
        <v>0</v>
      </c>
      <c r="AJ385" s="5">
        <v>1</v>
      </c>
      <c r="AK385" s="5">
        <v>29.169</v>
      </c>
      <c r="AL385" s="5">
        <v>14.836</v>
      </c>
      <c r="AM385" s="5">
        <v>2.827</v>
      </c>
      <c r="AN385" s="5">
        <v>39.353999999999999</v>
      </c>
      <c r="AO385" s="5">
        <v>0.23</v>
      </c>
      <c r="AP385" s="5">
        <v>1</v>
      </c>
      <c r="AQ385" s="5">
        <v>0.72399999999999998</v>
      </c>
      <c r="AR385" s="5">
        <v>0.13200000000000001</v>
      </c>
      <c r="AS385" s="5">
        <v>0.81399999999999995</v>
      </c>
      <c r="AT385" s="5">
        <v>1.8919999999999999</v>
      </c>
      <c r="AU385" s="5">
        <v>0.23</v>
      </c>
      <c r="AV385" s="5">
        <v>1</v>
      </c>
      <c r="AW385" s="5">
        <v>0.75</v>
      </c>
      <c r="AX385" s="5">
        <v>0.13200000000000001</v>
      </c>
      <c r="AY385" s="5">
        <v>0.746</v>
      </c>
      <c r="AZ385" s="5">
        <v>1.84</v>
      </c>
      <c r="BA385" s="5">
        <v>0.23</v>
      </c>
      <c r="BB385" s="5">
        <v>1</v>
      </c>
      <c r="BC385" s="5">
        <v>0.51300000000000001</v>
      </c>
      <c r="BD385" s="5">
        <v>0.13200000000000001</v>
      </c>
      <c r="BE385" s="5">
        <v>9.5000000000000001E-2</v>
      </c>
      <c r="BF385" s="5">
        <v>0.72499999999999998</v>
      </c>
      <c r="BG385" s="5">
        <v>0.23</v>
      </c>
      <c r="BH385" s="5">
        <v>1</v>
      </c>
      <c r="BI385" s="5">
        <v>0.59099999999999997</v>
      </c>
      <c r="BJ385" s="5">
        <v>0.13200000000000001</v>
      </c>
      <c r="BK385" s="5">
        <v>0.48599999999999999</v>
      </c>
      <c r="BL385" s="5">
        <v>1.325</v>
      </c>
      <c r="BM385" s="5">
        <v>0.23</v>
      </c>
      <c r="BN385" s="5">
        <v>1</v>
      </c>
      <c r="BO385" s="5">
        <v>0</v>
      </c>
      <c r="BP385" s="5">
        <v>3.0000000000000001E-3</v>
      </c>
      <c r="BQ385" s="5">
        <v>0.22700000000000001</v>
      </c>
      <c r="BR385" s="5">
        <v>0</v>
      </c>
      <c r="BS385" s="5">
        <v>1</v>
      </c>
      <c r="BT385" s="5">
        <v>0</v>
      </c>
      <c r="BU385" s="5">
        <v>-0.13100000000000001</v>
      </c>
      <c r="BV385" s="5">
        <v>0.30499999999999999</v>
      </c>
      <c r="BW385" s="5">
        <v>0.23</v>
      </c>
      <c r="BX385" s="5">
        <v>0.83299999999999996</v>
      </c>
      <c r="BY385" s="5">
        <v>13.646000000000001</v>
      </c>
      <c r="BZ385" s="5">
        <v>0</v>
      </c>
      <c r="CA385" s="5">
        <v>13.646000000000001</v>
      </c>
      <c r="CB385" s="5">
        <v>0</v>
      </c>
      <c r="CC385" s="5">
        <v>82.587999999999994</v>
      </c>
      <c r="CD385" s="5">
        <v>7.95</v>
      </c>
      <c r="CE385" s="5">
        <v>83.56</v>
      </c>
      <c r="CF385" s="5">
        <v>204.36099999999999</v>
      </c>
      <c r="CG385" s="5">
        <v>0.23</v>
      </c>
      <c r="CH385" s="5">
        <v>1</v>
      </c>
      <c r="CI385" s="5">
        <v>0</v>
      </c>
      <c r="CJ385" s="5">
        <v>0</v>
      </c>
      <c r="CK385" s="5">
        <v>0</v>
      </c>
      <c r="CL385" s="5">
        <v>0</v>
      </c>
      <c r="CM385" s="5">
        <v>0</v>
      </c>
      <c r="CN385" s="5">
        <v>9.8000000000000004E-2</v>
      </c>
      <c r="CO385" s="5">
        <v>0</v>
      </c>
      <c r="CP385" s="5">
        <v>0.44600000000000001</v>
      </c>
      <c r="CQ385" s="5">
        <v>1.387</v>
      </c>
      <c r="CR385" s="5">
        <v>0</v>
      </c>
      <c r="CS385" s="5">
        <v>6.6790000000000003</v>
      </c>
      <c r="CT385" s="5">
        <v>6.1849999999999996</v>
      </c>
      <c r="CU385" s="5">
        <v>9.9580000000000002</v>
      </c>
    </row>
    <row r="386" spans="1:99" x14ac:dyDescent="0.25">
      <c r="A386" s="5" t="s">
        <v>2692</v>
      </c>
      <c r="B386" s="5" t="s">
        <v>1477</v>
      </c>
      <c r="C386" s="5" t="s">
        <v>1477</v>
      </c>
      <c r="D386" s="5" t="s">
        <v>1478</v>
      </c>
      <c r="E386" s="5">
        <v>2021</v>
      </c>
      <c r="F386" s="5">
        <v>0.2</v>
      </c>
      <c r="G386" s="5">
        <v>5.5529999999999999</v>
      </c>
      <c r="H386" s="5">
        <v>1.143</v>
      </c>
      <c r="I386" s="5">
        <v>0</v>
      </c>
      <c r="J386" s="5">
        <v>5.5529999999999999</v>
      </c>
      <c r="K386" s="5">
        <v>0</v>
      </c>
      <c r="L386" s="5">
        <v>1</v>
      </c>
      <c r="M386" s="5">
        <v>7.9640000000000004</v>
      </c>
      <c r="N386" s="5">
        <v>3.43</v>
      </c>
      <c r="O386" s="5">
        <v>0</v>
      </c>
      <c r="P386" s="5">
        <v>7.9640000000000004</v>
      </c>
      <c r="Q386" s="5">
        <v>0</v>
      </c>
      <c r="R386" s="5">
        <v>1</v>
      </c>
      <c r="S386" s="5">
        <v>11.27</v>
      </c>
      <c r="T386" s="5">
        <v>6.86</v>
      </c>
      <c r="U386" s="5">
        <v>0</v>
      </c>
      <c r="V386" s="5">
        <v>13.523999999999999</v>
      </c>
      <c r="W386" s="5">
        <v>0.2</v>
      </c>
      <c r="X386" s="5">
        <v>1</v>
      </c>
      <c r="Y386" s="5">
        <v>16.305</v>
      </c>
      <c r="Z386" s="5">
        <v>2.2040000000000002</v>
      </c>
      <c r="AA386" s="5">
        <v>0</v>
      </c>
      <c r="AB386" s="5">
        <v>16.305</v>
      </c>
      <c r="AC386" s="5">
        <v>0</v>
      </c>
      <c r="AD386" s="5">
        <v>1</v>
      </c>
      <c r="AE386" s="5">
        <v>17.449000000000002</v>
      </c>
      <c r="AF386" s="5">
        <v>4.08</v>
      </c>
      <c r="AG386" s="5">
        <v>0</v>
      </c>
      <c r="AH386" s="5">
        <v>17.449000000000002</v>
      </c>
      <c r="AI386" s="5">
        <v>0</v>
      </c>
      <c r="AJ386" s="5">
        <v>1</v>
      </c>
      <c r="AK386" s="5">
        <v>24.309000000000001</v>
      </c>
      <c r="AL386" s="5">
        <v>12.946999999999999</v>
      </c>
      <c r="AM386" s="5">
        <v>0</v>
      </c>
      <c r="AN386" s="5">
        <v>29.17</v>
      </c>
      <c r="AO386" s="5">
        <v>0.2</v>
      </c>
      <c r="AP386" s="5">
        <v>1</v>
      </c>
      <c r="AQ386" s="5">
        <v>0.61899999999999999</v>
      </c>
      <c r="AR386" s="5">
        <v>0.114</v>
      </c>
      <c r="AS386" s="5">
        <v>0</v>
      </c>
      <c r="AT386" s="5">
        <v>0.74299999999999999</v>
      </c>
      <c r="AU386" s="5">
        <v>0.2</v>
      </c>
      <c r="AV386" s="5">
        <v>1</v>
      </c>
      <c r="AW386" s="5">
        <v>0.59899999999999998</v>
      </c>
      <c r="AX386" s="5">
        <v>0.114</v>
      </c>
      <c r="AY386" s="5">
        <v>0</v>
      </c>
      <c r="AZ386" s="5">
        <v>0.71899999999999997</v>
      </c>
      <c r="BA386" s="5">
        <v>0.2</v>
      </c>
      <c r="BB386" s="5">
        <v>1</v>
      </c>
      <c r="BC386" s="5">
        <v>0.439</v>
      </c>
      <c r="BD386" s="5">
        <v>0.114</v>
      </c>
      <c r="BE386" s="5">
        <v>0</v>
      </c>
      <c r="BF386" s="5">
        <v>0.52700000000000002</v>
      </c>
      <c r="BG386" s="5">
        <v>0.2</v>
      </c>
      <c r="BH386" s="5">
        <v>1</v>
      </c>
      <c r="BI386" s="5">
        <v>0.505</v>
      </c>
      <c r="BJ386" s="5">
        <v>0.114</v>
      </c>
      <c r="BK386" s="5">
        <v>0</v>
      </c>
      <c r="BL386" s="5">
        <v>0.60599999999999998</v>
      </c>
      <c r="BM386" s="5">
        <v>0.2</v>
      </c>
      <c r="BN386" s="5">
        <v>1</v>
      </c>
      <c r="BO386" s="5">
        <v>0</v>
      </c>
      <c r="BP386" s="5">
        <v>0</v>
      </c>
      <c r="BQ386" s="5">
        <v>0</v>
      </c>
      <c r="BR386" s="5">
        <v>0</v>
      </c>
      <c r="BS386" s="5">
        <v>1</v>
      </c>
      <c r="BT386" s="5">
        <v>0</v>
      </c>
      <c r="BU386" s="5">
        <v>0</v>
      </c>
      <c r="BV386" s="5">
        <v>0</v>
      </c>
      <c r="BW386" s="5">
        <v>0.2</v>
      </c>
      <c r="BX386" s="5">
        <v>1</v>
      </c>
      <c r="BY386" s="5">
        <v>11.787000000000001</v>
      </c>
      <c r="BZ386" s="5">
        <v>0</v>
      </c>
      <c r="CA386" s="5">
        <v>11.787000000000001</v>
      </c>
      <c r="CB386" s="5">
        <v>0</v>
      </c>
      <c r="CC386" s="5">
        <v>78.125</v>
      </c>
      <c r="CD386" s="5">
        <v>7.95</v>
      </c>
      <c r="CE386" s="5">
        <v>0</v>
      </c>
      <c r="CF386" s="5">
        <v>93.75</v>
      </c>
      <c r="CG386" s="5">
        <v>0.2</v>
      </c>
      <c r="CH386" s="5">
        <v>1</v>
      </c>
      <c r="CI386" s="5">
        <v>0</v>
      </c>
      <c r="CJ386" s="5">
        <v>0</v>
      </c>
      <c r="CK386" s="5">
        <v>0</v>
      </c>
      <c r="CL386" s="5">
        <v>0</v>
      </c>
      <c r="CM386" s="5">
        <v>0</v>
      </c>
      <c r="CN386" s="5">
        <v>0</v>
      </c>
      <c r="CO386" s="5">
        <v>0</v>
      </c>
      <c r="CP386" s="5">
        <v>0</v>
      </c>
      <c r="CQ386" s="5">
        <v>1.198</v>
      </c>
      <c r="CR386" s="5">
        <v>0</v>
      </c>
      <c r="CS386" s="5">
        <v>4.7759999999999998</v>
      </c>
      <c r="CT386" s="5">
        <v>4.41</v>
      </c>
      <c r="CU386" s="5">
        <v>15.162000000000001</v>
      </c>
    </row>
    <row r="387" spans="1:99" x14ac:dyDescent="0.25">
      <c r="A387" s="5" t="s">
        <v>2693</v>
      </c>
      <c r="B387" s="5" t="s">
        <v>1477</v>
      </c>
      <c r="C387" s="5" t="s">
        <v>1477</v>
      </c>
      <c r="D387" s="5" t="s">
        <v>1478</v>
      </c>
      <c r="E387" s="5">
        <v>2022</v>
      </c>
      <c r="F387" s="5">
        <v>0.2</v>
      </c>
      <c r="G387" s="5">
        <v>7.077</v>
      </c>
      <c r="H387" s="5">
        <v>1.2350000000000001</v>
      </c>
      <c r="I387" s="5">
        <v>0</v>
      </c>
      <c r="J387" s="5">
        <v>7.077</v>
      </c>
      <c r="K387" s="5">
        <v>0</v>
      </c>
      <c r="L387" s="5">
        <v>1</v>
      </c>
      <c r="M387" s="5">
        <v>9.7829999999999995</v>
      </c>
      <c r="N387" s="5">
        <v>3.7040000000000002</v>
      </c>
      <c r="O387" s="5">
        <v>0</v>
      </c>
      <c r="P387" s="5">
        <v>9.7829999999999995</v>
      </c>
      <c r="Q387" s="5">
        <v>0</v>
      </c>
      <c r="R387" s="5">
        <v>1</v>
      </c>
      <c r="S387" s="5">
        <v>13.25</v>
      </c>
      <c r="T387" s="5">
        <v>7.4080000000000004</v>
      </c>
      <c r="U387" s="5">
        <v>0.19600000000000001</v>
      </c>
      <c r="V387" s="5">
        <v>15.9</v>
      </c>
      <c r="W387" s="5">
        <v>0.2</v>
      </c>
      <c r="X387" s="5">
        <v>1</v>
      </c>
      <c r="Y387" s="5">
        <v>32.56</v>
      </c>
      <c r="Z387" s="5">
        <v>4.4009999999999998</v>
      </c>
      <c r="AA387" s="5">
        <v>0</v>
      </c>
      <c r="AB387" s="5">
        <v>32.56</v>
      </c>
      <c r="AC387" s="5">
        <v>0</v>
      </c>
      <c r="AD387" s="5">
        <v>1</v>
      </c>
      <c r="AE387" s="5">
        <v>33.795000000000002</v>
      </c>
      <c r="AF387" s="5">
        <v>7.9020000000000001</v>
      </c>
      <c r="AG387" s="5">
        <v>0</v>
      </c>
      <c r="AH387" s="5">
        <v>33.795000000000002</v>
      </c>
      <c r="AI387" s="5">
        <v>0</v>
      </c>
      <c r="AJ387" s="5">
        <v>1</v>
      </c>
      <c r="AK387" s="5">
        <v>41.203000000000003</v>
      </c>
      <c r="AL387" s="5">
        <v>21.945</v>
      </c>
      <c r="AM387" s="5">
        <v>0.61</v>
      </c>
      <c r="AN387" s="5">
        <v>49.444000000000003</v>
      </c>
      <c r="AO387" s="5">
        <v>0.2</v>
      </c>
      <c r="AP387" s="5">
        <v>1</v>
      </c>
      <c r="AQ387" s="5">
        <v>0.86099999999999999</v>
      </c>
      <c r="AR387" s="5">
        <v>0.123</v>
      </c>
      <c r="AS387" s="5">
        <v>1.2999999999999999E-2</v>
      </c>
      <c r="AT387" s="5">
        <v>1.0329999999999999</v>
      </c>
      <c r="AU387" s="5">
        <v>0.2</v>
      </c>
      <c r="AV387" s="5">
        <v>1</v>
      </c>
      <c r="AW387" s="5">
        <v>0.98599999999999999</v>
      </c>
      <c r="AX387" s="5">
        <v>0.123</v>
      </c>
      <c r="AY387" s="5">
        <v>1.4999999999999999E-2</v>
      </c>
      <c r="AZ387" s="5">
        <v>1.1830000000000001</v>
      </c>
      <c r="BA387" s="5">
        <v>0.2</v>
      </c>
      <c r="BB387" s="5">
        <v>1</v>
      </c>
      <c r="BC387" s="5">
        <v>0.59799999999999998</v>
      </c>
      <c r="BD387" s="5">
        <v>0.123</v>
      </c>
      <c r="BE387" s="5">
        <v>8.9999999999999993E-3</v>
      </c>
      <c r="BF387" s="5">
        <v>0.71699999999999997</v>
      </c>
      <c r="BG387" s="5">
        <v>0.2</v>
      </c>
      <c r="BH387" s="5">
        <v>1</v>
      </c>
      <c r="BI387" s="5">
        <v>0.61199999999999999</v>
      </c>
      <c r="BJ387" s="5">
        <v>0.123</v>
      </c>
      <c r="BK387" s="5">
        <v>8.9999999999999993E-3</v>
      </c>
      <c r="BL387" s="5">
        <v>0.73499999999999999</v>
      </c>
      <c r="BM387" s="5">
        <v>0.2</v>
      </c>
      <c r="BN387" s="5">
        <v>1</v>
      </c>
      <c r="BO387" s="5">
        <v>0</v>
      </c>
      <c r="BP387" s="5">
        <v>0</v>
      </c>
      <c r="BQ387" s="5">
        <v>0</v>
      </c>
      <c r="BR387" s="5">
        <v>0</v>
      </c>
      <c r="BS387" s="5">
        <v>1</v>
      </c>
      <c r="BT387" s="5">
        <v>0</v>
      </c>
      <c r="BU387" s="5">
        <v>0</v>
      </c>
      <c r="BV387" s="5">
        <v>0</v>
      </c>
      <c r="BW387" s="5">
        <v>0.2</v>
      </c>
      <c r="BX387" s="5">
        <v>1</v>
      </c>
      <c r="BY387" s="5">
        <v>12.728999999999999</v>
      </c>
      <c r="BZ387" s="5">
        <v>0</v>
      </c>
      <c r="CA387" s="5">
        <v>12.728999999999999</v>
      </c>
      <c r="CB387" s="5">
        <v>0</v>
      </c>
      <c r="CC387" s="5">
        <v>97.9</v>
      </c>
      <c r="CD387" s="5">
        <v>7.95</v>
      </c>
      <c r="CE387" s="5">
        <v>1.4490000000000001</v>
      </c>
      <c r="CF387" s="5">
        <v>117.48</v>
      </c>
      <c r="CG387" s="5">
        <v>0.2</v>
      </c>
      <c r="CH387" s="5">
        <v>1</v>
      </c>
      <c r="CI387" s="5">
        <v>0</v>
      </c>
      <c r="CJ387" s="5">
        <v>0</v>
      </c>
      <c r="CK387" s="5">
        <v>0</v>
      </c>
      <c r="CL387" s="5">
        <v>0</v>
      </c>
      <c r="CM387" s="5">
        <v>0</v>
      </c>
      <c r="CN387" s="5">
        <v>0</v>
      </c>
      <c r="CO387" s="5">
        <v>0</v>
      </c>
      <c r="CP387" s="5">
        <v>0</v>
      </c>
      <c r="CQ387" s="5">
        <v>1.294</v>
      </c>
      <c r="CR387" s="5">
        <v>0</v>
      </c>
      <c r="CS387" s="5">
        <v>5.1580000000000004</v>
      </c>
      <c r="CT387" s="5">
        <v>5.8419999999999996</v>
      </c>
      <c r="CU387" s="5">
        <v>31.326000000000001</v>
      </c>
    </row>
    <row r="388" spans="1:99" x14ac:dyDescent="0.25">
      <c r="A388" s="5" t="s">
        <v>2694</v>
      </c>
      <c r="B388" s="5" t="s">
        <v>1477</v>
      </c>
      <c r="C388" s="5" t="s">
        <v>1477</v>
      </c>
      <c r="D388" s="5" t="s">
        <v>1478</v>
      </c>
      <c r="E388" s="5">
        <v>2023</v>
      </c>
      <c r="F388" s="5">
        <v>0.2</v>
      </c>
      <c r="G388" s="5">
        <v>4.7519999999999998</v>
      </c>
      <c r="H388" s="5">
        <v>1.286</v>
      </c>
      <c r="I388" s="5">
        <v>0</v>
      </c>
      <c r="J388" s="5">
        <v>4.7519999999999998</v>
      </c>
      <c r="K388" s="5">
        <v>0</v>
      </c>
      <c r="L388" s="5">
        <v>1</v>
      </c>
      <c r="M388" s="5">
        <v>7.8860000000000001</v>
      </c>
      <c r="N388" s="5">
        <v>3.8570000000000002</v>
      </c>
      <c r="O388" s="5">
        <v>0</v>
      </c>
      <c r="P388" s="5">
        <v>7.8860000000000001</v>
      </c>
      <c r="Q388" s="5">
        <v>0</v>
      </c>
      <c r="R388" s="5">
        <v>1</v>
      </c>
      <c r="S388" s="5">
        <v>11.18</v>
      </c>
      <c r="T388" s="5">
        <v>7.7140000000000004</v>
      </c>
      <c r="U388" s="5">
        <v>0.248</v>
      </c>
      <c r="V388" s="5">
        <v>13.416</v>
      </c>
      <c r="W388" s="5">
        <v>0.2</v>
      </c>
      <c r="X388" s="5">
        <v>1</v>
      </c>
      <c r="Y388" s="5">
        <v>12.907999999999999</v>
      </c>
      <c r="Z388" s="5">
        <v>1.7450000000000001</v>
      </c>
      <c r="AA388" s="5">
        <v>0</v>
      </c>
      <c r="AB388" s="5">
        <v>12.907999999999999</v>
      </c>
      <c r="AC388" s="5">
        <v>0</v>
      </c>
      <c r="AD388" s="5">
        <v>1</v>
      </c>
      <c r="AE388" s="5">
        <v>14.194000000000001</v>
      </c>
      <c r="AF388" s="5">
        <v>3.319</v>
      </c>
      <c r="AG388" s="5">
        <v>0</v>
      </c>
      <c r="AH388" s="5">
        <v>14.194000000000001</v>
      </c>
      <c r="AI388" s="5">
        <v>0</v>
      </c>
      <c r="AJ388" s="5">
        <v>1</v>
      </c>
      <c r="AK388" s="5">
        <v>21.908000000000001</v>
      </c>
      <c r="AL388" s="5">
        <v>11.667999999999999</v>
      </c>
      <c r="AM388" s="5">
        <v>0.48499999999999999</v>
      </c>
      <c r="AN388" s="5">
        <v>26.289000000000001</v>
      </c>
      <c r="AO388" s="5">
        <v>0.2</v>
      </c>
      <c r="AP388" s="5">
        <v>1</v>
      </c>
      <c r="AQ388" s="5">
        <v>0.76</v>
      </c>
      <c r="AR388" s="5">
        <v>0.129</v>
      </c>
      <c r="AS388" s="5">
        <v>1.7000000000000001E-2</v>
      </c>
      <c r="AT388" s="5">
        <v>0.91300000000000003</v>
      </c>
      <c r="AU388" s="5">
        <v>0.2</v>
      </c>
      <c r="AV388" s="5">
        <v>1</v>
      </c>
      <c r="AW388" s="5">
        <v>0.81100000000000005</v>
      </c>
      <c r="AX388" s="5">
        <v>0.129</v>
      </c>
      <c r="AY388" s="5">
        <v>1.7999999999999999E-2</v>
      </c>
      <c r="AZ388" s="5">
        <v>0.97399999999999998</v>
      </c>
      <c r="BA388" s="5">
        <v>0.2</v>
      </c>
      <c r="BB388" s="5">
        <v>1</v>
      </c>
      <c r="BC388" s="5">
        <v>0.53500000000000003</v>
      </c>
      <c r="BD388" s="5">
        <v>0.129</v>
      </c>
      <c r="BE388" s="5">
        <v>1.2E-2</v>
      </c>
      <c r="BF388" s="5">
        <v>0.64200000000000002</v>
      </c>
      <c r="BG388" s="5">
        <v>0.2</v>
      </c>
      <c r="BH388" s="5">
        <v>1</v>
      </c>
      <c r="BI388" s="5">
        <v>0.57899999999999996</v>
      </c>
      <c r="BJ388" s="5">
        <v>0.129</v>
      </c>
      <c r="BK388" s="5">
        <v>1.2999999999999999E-2</v>
      </c>
      <c r="BL388" s="5">
        <v>0.69499999999999995</v>
      </c>
      <c r="BM388" s="5">
        <v>0.2</v>
      </c>
      <c r="BN388" s="5">
        <v>1</v>
      </c>
      <c r="BO388" s="5">
        <v>0</v>
      </c>
      <c r="BP388" s="5">
        <v>0</v>
      </c>
      <c r="BQ388" s="5">
        <v>0</v>
      </c>
      <c r="BR388" s="5">
        <v>0</v>
      </c>
      <c r="BS388" s="5">
        <v>1</v>
      </c>
      <c r="BT388" s="5">
        <v>0</v>
      </c>
      <c r="BU388" s="5">
        <v>0</v>
      </c>
      <c r="BV388" s="5">
        <v>0</v>
      </c>
      <c r="BW388" s="5">
        <v>0.2</v>
      </c>
      <c r="BX388" s="5">
        <v>1</v>
      </c>
      <c r="BY388" s="5">
        <v>13.254</v>
      </c>
      <c r="BZ388" s="5">
        <v>0</v>
      </c>
      <c r="CA388" s="5">
        <v>13.254</v>
      </c>
      <c r="CB388" s="5">
        <v>0</v>
      </c>
      <c r="CC388" s="5">
        <v>83.248000000000005</v>
      </c>
      <c r="CD388" s="5">
        <v>7.95</v>
      </c>
      <c r="CE388" s="5">
        <v>1.843</v>
      </c>
      <c r="CF388" s="5">
        <v>99.897999999999996</v>
      </c>
      <c r="CG388" s="5">
        <v>0.2</v>
      </c>
      <c r="CH388" s="5">
        <v>1</v>
      </c>
      <c r="CI388" s="5">
        <v>0</v>
      </c>
      <c r="CJ388" s="5">
        <v>0</v>
      </c>
      <c r="CK388" s="5">
        <v>0</v>
      </c>
      <c r="CL388" s="5">
        <v>0</v>
      </c>
      <c r="CM388" s="5">
        <v>0</v>
      </c>
      <c r="CN388" s="5">
        <v>0</v>
      </c>
      <c r="CO388" s="5">
        <v>0</v>
      </c>
      <c r="CP388" s="5">
        <v>0</v>
      </c>
      <c r="CQ388" s="5">
        <v>1.3480000000000001</v>
      </c>
      <c r="CR388" s="5">
        <v>0</v>
      </c>
      <c r="CS388" s="5">
        <v>5.37</v>
      </c>
      <c r="CT388" s="5">
        <v>3.4660000000000002</v>
      </c>
      <c r="CU388" s="5">
        <v>11.622</v>
      </c>
    </row>
    <row r="389" spans="1:99" x14ac:dyDescent="0.25">
      <c r="A389" s="5" t="s">
        <v>2695</v>
      </c>
      <c r="B389" s="5" t="s">
        <v>1477</v>
      </c>
      <c r="C389" s="5" t="s">
        <v>1477</v>
      </c>
      <c r="D389" s="5" t="s">
        <v>1478</v>
      </c>
      <c r="E389" s="5">
        <v>2024</v>
      </c>
      <c r="F389" s="5">
        <v>0.2</v>
      </c>
      <c r="G389" s="5">
        <v>4.351</v>
      </c>
      <c r="H389" s="5">
        <v>1.3240000000000001</v>
      </c>
      <c r="I389" s="5">
        <v>0</v>
      </c>
      <c r="J389" s="5">
        <v>4.351</v>
      </c>
      <c r="K389" s="5">
        <v>0</v>
      </c>
      <c r="L389" s="5">
        <v>1</v>
      </c>
      <c r="M389" s="5">
        <v>7.1239999999999997</v>
      </c>
      <c r="N389" s="5">
        <v>3.9710000000000001</v>
      </c>
      <c r="O389" s="5">
        <v>0</v>
      </c>
      <c r="P389" s="5">
        <v>7.1239999999999997</v>
      </c>
      <c r="Q389" s="5">
        <v>0</v>
      </c>
      <c r="R389" s="5">
        <v>1</v>
      </c>
      <c r="S389" s="5">
        <v>10.968999999999999</v>
      </c>
      <c r="T389" s="5">
        <v>7.9420000000000002</v>
      </c>
      <c r="U389" s="5">
        <v>0.29899999999999999</v>
      </c>
      <c r="V389" s="5">
        <v>13.162000000000001</v>
      </c>
      <c r="W389" s="5">
        <v>0.2</v>
      </c>
      <c r="X389" s="5">
        <v>1</v>
      </c>
      <c r="Y389" s="5">
        <v>11.492000000000001</v>
      </c>
      <c r="Z389" s="5">
        <v>1.5529999999999999</v>
      </c>
      <c r="AA389" s="5">
        <v>0</v>
      </c>
      <c r="AB389" s="5">
        <v>11.492000000000001</v>
      </c>
      <c r="AC389" s="5">
        <v>0</v>
      </c>
      <c r="AD389" s="5">
        <v>1</v>
      </c>
      <c r="AE389" s="5">
        <v>12.815</v>
      </c>
      <c r="AF389" s="5">
        <v>2.9969999999999999</v>
      </c>
      <c r="AG389" s="5">
        <v>0</v>
      </c>
      <c r="AH389" s="5">
        <v>12.815</v>
      </c>
      <c r="AI389" s="5">
        <v>0</v>
      </c>
      <c r="AJ389" s="5">
        <v>1</v>
      </c>
      <c r="AK389" s="5">
        <v>20.757000000000001</v>
      </c>
      <c r="AL389" s="5">
        <v>11.055</v>
      </c>
      <c r="AM389" s="5">
        <v>0.56499999999999995</v>
      </c>
      <c r="AN389" s="5">
        <v>24.908999999999999</v>
      </c>
      <c r="AO389" s="5">
        <v>0.2</v>
      </c>
      <c r="AP389" s="5">
        <v>1</v>
      </c>
      <c r="AQ389" s="5">
        <v>0.72399999999999998</v>
      </c>
      <c r="AR389" s="5">
        <v>0.13200000000000001</v>
      </c>
      <c r="AS389" s="5">
        <v>0.02</v>
      </c>
      <c r="AT389" s="5">
        <v>0.86899999999999999</v>
      </c>
      <c r="AU389" s="5">
        <v>0.2</v>
      </c>
      <c r="AV389" s="5">
        <v>1</v>
      </c>
      <c r="AW389" s="5">
        <v>0.75</v>
      </c>
      <c r="AX389" s="5">
        <v>0.13200000000000001</v>
      </c>
      <c r="AY389" s="5">
        <v>0.02</v>
      </c>
      <c r="AZ389" s="5">
        <v>0.9</v>
      </c>
      <c r="BA389" s="5">
        <v>0.2</v>
      </c>
      <c r="BB389" s="5">
        <v>1</v>
      </c>
      <c r="BC389" s="5">
        <v>0.51300000000000001</v>
      </c>
      <c r="BD389" s="5">
        <v>0.13200000000000001</v>
      </c>
      <c r="BE389" s="5">
        <v>1.4E-2</v>
      </c>
      <c r="BF389" s="5">
        <v>0.61599999999999999</v>
      </c>
      <c r="BG389" s="5">
        <v>0.2</v>
      </c>
      <c r="BH389" s="5">
        <v>1</v>
      </c>
      <c r="BI389" s="5">
        <v>0.59099999999999997</v>
      </c>
      <c r="BJ389" s="5">
        <v>0.13200000000000001</v>
      </c>
      <c r="BK389" s="5">
        <v>1.6E-2</v>
      </c>
      <c r="BL389" s="5">
        <v>0.71</v>
      </c>
      <c r="BM389" s="5">
        <v>0.2</v>
      </c>
      <c r="BN389" s="5">
        <v>1</v>
      </c>
      <c r="BO389" s="5">
        <v>0</v>
      </c>
      <c r="BP389" s="5">
        <v>0</v>
      </c>
      <c r="BQ389" s="5">
        <v>0</v>
      </c>
      <c r="BR389" s="5">
        <v>0</v>
      </c>
      <c r="BS389" s="5">
        <v>1</v>
      </c>
      <c r="BT389" s="5">
        <v>0</v>
      </c>
      <c r="BU389" s="5">
        <v>0</v>
      </c>
      <c r="BV389" s="5">
        <v>0</v>
      </c>
      <c r="BW389" s="5">
        <v>0.2</v>
      </c>
      <c r="BX389" s="5">
        <v>1</v>
      </c>
      <c r="BY389" s="5">
        <v>13.646000000000001</v>
      </c>
      <c r="BZ389" s="5">
        <v>0</v>
      </c>
      <c r="CA389" s="5">
        <v>13.646000000000001</v>
      </c>
      <c r="CB389" s="5">
        <v>0</v>
      </c>
      <c r="CC389" s="5">
        <v>82.587999999999994</v>
      </c>
      <c r="CD389" s="5">
        <v>7.95</v>
      </c>
      <c r="CE389" s="5">
        <v>2.25</v>
      </c>
      <c r="CF389" s="5">
        <v>99.105999999999995</v>
      </c>
      <c r="CG389" s="5">
        <v>0.2</v>
      </c>
      <c r="CH389" s="5">
        <v>1</v>
      </c>
      <c r="CI389" s="5">
        <v>0</v>
      </c>
      <c r="CJ389" s="5">
        <v>0</v>
      </c>
      <c r="CK389" s="5">
        <v>0</v>
      </c>
      <c r="CL389" s="5">
        <v>0</v>
      </c>
      <c r="CM389" s="5">
        <v>0</v>
      </c>
      <c r="CN389" s="5">
        <v>0</v>
      </c>
      <c r="CO389" s="5">
        <v>0</v>
      </c>
      <c r="CP389" s="5">
        <v>0</v>
      </c>
      <c r="CQ389" s="5">
        <v>1.387</v>
      </c>
      <c r="CR389" s="5">
        <v>0</v>
      </c>
      <c r="CS389" s="5">
        <v>5.5289999999999999</v>
      </c>
      <c r="CT389" s="5">
        <v>3.0270000000000001</v>
      </c>
      <c r="CU389" s="5">
        <v>10.167999999999999</v>
      </c>
    </row>
    <row r="390" spans="1:99" x14ac:dyDescent="0.25">
      <c r="A390" s="5" t="s">
        <v>2696</v>
      </c>
      <c r="B390" s="5" t="s">
        <v>1495</v>
      </c>
      <c r="C390" s="5" t="s">
        <v>1495</v>
      </c>
      <c r="D390" s="5" t="s">
        <v>1496</v>
      </c>
      <c r="E390" s="5">
        <v>2021</v>
      </c>
      <c r="F390" s="5">
        <v>0.17</v>
      </c>
      <c r="G390" s="5">
        <v>5.8970000000000002</v>
      </c>
      <c r="H390" s="5">
        <v>1.143</v>
      </c>
      <c r="I390" s="5">
        <v>-4.577</v>
      </c>
      <c r="J390" s="5">
        <v>1.319</v>
      </c>
      <c r="K390" s="5">
        <v>0</v>
      </c>
      <c r="L390" s="5">
        <v>1</v>
      </c>
      <c r="M390" s="5">
        <v>1.3109999999999999</v>
      </c>
      <c r="N390" s="5">
        <v>0.59399999999999997</v>
      </c>
      <c r="O390" s="5">
        <v>8.0000000000000002E-3</v>
      </c>
      <c r="P390" s="5">
        <v>1.319</v>
      </c>
      <c r="Q390" s="5">
        <v>0</v>
      </c>
      <c r="R390" s="5">
        <v>1</v>
      </c>
      <c r="S390" s="5">
        <v>11.613</v>
      </c>
      <c r="T390" s="5">
        <v>6.86</v>
      </c>
      <c r="U390" s="5">
        <v>0</v>
      </c>
      <c r="V390" s="5">
        <v>13.587999999999999</v>
      </c>
      <c r="W390" s="5">
        <v>0.17</v>
      </c>
      <c r="X390" s="5">
        <v>1</v>
      </c>
      <c r="Y390" s="5">
        <v>2.4630000000000001</v>
      </c>
      <c r="Z390" s="5">
        <v>0.27500000000000002</v>
      </c>
      <c r="AA390" s="5">
        <v>-0.33</v>
      </c>
      <c r="AB390" s="5">
        <v>2.133</v>
      </c>
      <c r="AC390" s="5">
        <v>0</v>
      </c>
      <c r="AD390" s="5">
        <v>1</v>
      </c>
      <c r="AE390" s="5">
        <v>3.044</v>
      </c>
      <c r="AF390" s="5">
        <v>0.60099999999999998</v>
      </c>
      <c r="AG390" s="5">
        <v>0.126</v>
      </c>
      <c r="AH390" s="5">
        <v>3.17</v>
      </c>
      <c r="AI390" s="5">
        <v>0</v>
      </c>
      <c r="AJ390" s="5">
        <v>1</v>
      </c>
      <c r="AK390" s="5">
        <v>6.5289999999999999</v>
      </c>
      <c r="AL390" s="5">
        <v>3.1059999999999999</v>
      </c>
      <c r="AM390" s="5">
        <v>0.14199999999999999</v>
      </c>
      <c r="AN390" s="5">
        <v>7.8049999999999997</v>
      </c>
      <c r="AO390" s="5">
        <v>0.17</v>
      </c>
      <c r="AP390" s="5">
        <v>1</v>
      </c>
      <c r="AQ390" s="5">
        <v>0.621</v>
      </c>
      <c r="AR390" s="5">
        <v>0.114</v>
      </c>
      <c r="AS390" s="5">
        <v>1.0629999999999999</v>
      </c>
      <c r="AT390" s="5">
        <v>1.97</v>
      </c>
      <c r="AU390" s="5">
        <v>0.17</v>
      </c>
      <c r="AV390" s="5">
        <v>1</v>
      </c>
      <c r="AW390" s="5">
        <v>0.59299999999999997</v>
      </c>
      <c r="AX390" s="5">
        <v>0.114</v>
      </c>
      <c r="AY390" s="5">
        <v>1.006</v>
      </c>
      <c r="AZ390" s="5">
        <v>1.871</v>
      </c>
      <c r="BA390" s="5">
        <v>0.17</v>
      </c>
      <c r="BB390" s="5">
        <v>1</v>
      </c>
      <c r="BC390" s="5">
        <v>0.44</v>
      </c>
      <c r="BD390" s="5">
        <v>0.114</v>
      </c>
      <c r="BE390" s="5">
        <v>0.40600000000000003</v>
      </c>
      <c r="BF390" s="5">
        <v>0.99</v>
      </c>
      <c r="BG390" s="5">
        <v>0.17</v>
      </c>
      <c r="BH390" s="5">
        <v>1</v>
      </c>
      <c r="BI390" s="5">
        <v>0.56000000000000005</v>
      </c>
      <c r="BJ390" s="5">
        <v>0.114</v>
      </c>
      <c r="BK390" s="5">
        <v>0.67600000000000005</v>
      </c>
      <c r="BL390" s="5">
        <v>1.4470000000000001</v>
      </c>
      <c r="BM390" s="5">
        <v>0.17</v>
      </c>
      <c r="BN390" s="5">
        <v>1</v>
      </c>
      <c r="BO390" s="5">
        <v>0</v>
      </c>
      <c r="BP390" s="5">
        <v>0.02</v>
      </c>
      <c r="BQ390" s="5">
        <v>0.14199999999999999</v>
      </c>
      <c r="BR390" s="5">
        <v>0</v>
      </c>
      <c r="BS390" s="5">
        <v>1</v>
      </c>
      <c r="BT390" s="5">
        <v>0</v>
      </c>
      <c r="BU390" s="5">
        <v>0</v>
      </c>
      <c r="BV390" s="5">
        <v>0.17</v>
      </c>
      <c r="BW390" s="5">
        <v>0.17</v>
      </c>
      <c r="BX390" s="5">
        <v>0.83299999999999996</v>
      </c>
      <c r="BY390" s="5">
        <v>11.787000000000001</v>
      </c>
      <c r="BZ390" s="5">
        <v>0</v>
      </c>
      <c r="CA390" s="5">
        <v>11.787000000000001</v>
      </c>
      <c r="CB390" s="5">
        <v>0</v>
      </c>
      <c r="CC390" s="5">
        <v>81.694999999999993</v>
      </c>
      <c r="CD390" s="5">
        <v>7.95</v>
      </c>
      <c r="CE390" s="5">
        <v>1.5529999999999999</v>
      </c>
      <c r="CF390" s="5">
        <v>97.4</v>
      </c>
      <c r="CG390" s="5">
        <v>0.17</v>
      </c>
      <c r="CH390" s="5">
        <v>1</v>
      </c>
      <c r="CI390" s="5">
        <v>0</v>
      </c>
      <c r="CJ390" s="5">
        <v>0</v>
      </c>
      <c r="CK390" s="5">
        <v>0</v>
      </c>
      <c r="CL390" s="5">
        <v>0</v>
      </c>
      <c r="CM390" s="5">
        <v>0</v>
      </c>
      <c r="CN390" s="5">
        <v>0.13200000000000001</v>
      </c>
      <c r="CO390" s="5">
        <v>0</v>
      </c>
      <c r="CP390" s="5">
        <v>0</v>
      </c>
      <c r="CQ390" s="5">
        <v>1.198</v>
      </c>
      <c r="CR390" s="5">
        <v>0.98399999999999999</v>
      </c>
      <c r="CS390" s="5">
        <v>1.8819999999999999</v>
      </c>
      <c r="CT390" s="5">
        <v>4.7530000000000001</v>
      </c>
      <c r="CU390" s="5">
        <v>14.129</v>
      </c>
    </row>
    <row r="391" spans="1:99" x14ac:dyDescent="0.25">
      <c r="A391" s="5" t="s">
        <v>2697</v>
      </c>
      <c r="B391" s="5" t="s">
        <v>1495</v>
      </c>
      <c r="C391" s="5" t="s">
        <v>1495</v>
      </c>
      <c r="D391" s="5" t="s">
        <v>1496</v>
      </c>
      <c r="E391" s="5">
        <v>2022</v>
      </c>
      <c r="F391" s="5">
        <v>0.17</v>
      </c>
      <c r="G391" s="5">
        <v>11.72</v>
      </c>
      <c r="H391" s="5">
        <v>1.2350000000000001</v>
      </c>
      <c r="I391" s="5">
        <v>0.64300000000000002</v>
      </c>
      <c r="J391" s="5">
        <v>12.363</v>
      </c>
      <c r="K391" s="5">
        <v>0</v>
      </c>
      <c r="L391" s="5">
        <v>1</v>
      </c>
      <c r="M391" s="5">
        <v>1.611</v>
      </c>
      <c r="N391" s="5">
        <v>0.66500000000000004</v>
      </c>
      <c r="O391" s="5">
        <v>0.68300000000000005</v>
      </c>
      <c r="P391" s="5">
        <v>2.294</v>
      </c>
      <c r="Q391" s="5">
        <v>0</v>
      </c>
      <c r="R391" s="5">
        <v>1</v>
      </c>
      <c r="S391" s="5">
        <v>17.893000000000001</v>
      </c>
      <c r="T391" s="5">
        <v>7.4080000000000004</v>
      </c>
      <c r="U391" s="5">
        <v>0.22500000000000001</v>
      </c>
      <c r="V391" s="5">
        <v>20.934999999999999</v>
      </c>
      <c r="W391" s="5">
        <v>0.17</v>
      </c>
      <c r="X391" s="5">
        <v>1</v>
      </c>
      <c r="Y391" s="5">
        <v>2.6520000000000001</v>
      </c>
      <c r="Z391" s="5">
        <v>0.29599999999999999</v>
      </c>
      <c r="AA391" s="5">
        <v>-0.29199999999999998</v>
      </c>
      <c r="AB391" s="5">
        <v>2.359</v>
      </c>
      <c r="AC391" s="5">
        <v>0</v>
      </c>
      <c r="AD391" s="5">
        <v>1</v>
      </c>
      <c r="AE391" s="5">
        <v>3.2719999999999998</v>
      </c>
      <c r="AF391" s="5">
        <v>0.64600000000000002</v>
      </c>
      <c r="AG391" s="5">
        <v>0.123</v>
      </c>
      <c r="AH391" s="5">
        <v>3.395</v>
      </c>
      <c r="AI391" s="5">
        <v>0</v>
      </c>
      <c r="AJ391" s="5">
        <v>1</v>
      </c>
      <c r="AK391" s="5">
        <v>6.99</v>
      </c>
      <c r="AL391" s="5">
        <v>3.3260000000000001</v>
      </c>
      <c r="AM391" s="5">
        <v>0.22800000000000001</v>
      </c>
      <c r="AN391" s="5">
        <v>8.34</v>
      </c>
      <c r="AO391" s="5">
        <v>0.17</v>
      </c>
      <c r="AP391" s="5">
        <v>1</v>
      </c>
      <c r="AQ391" s="5">
        <v>0.84699999999999998</v>
      </c>
      <c r="AR391" s="5">
        <v>0.123</v>
      </c>
      <c r="AS391" s="5">
        <v>0.95299999999999996</v>
      </c>
      <c r="AT391" s="5">
        <v>2.1059999999999999</v>
      </c>
      <c r="AU391" s="5">
        <v>0.17</v>
      </c>
      <c r="AV391" s="5">
        <v>1</v>
      </c>
      <c r="AW391" s="5">
        <v>0.94699999999999995</v>
      </c>
      <c r="AX391" s="5">
        <v>0.123</v>
      </c>
      <c r="AY391" s="5">
        <v>0.76300000000000001</v>
      </c>
      <c r="AZ391" s="5">
        <v>2.0009999999999999</v>
      </c>
      <c r="BA391" s="5">
        <v>0.17</v>
      </c>
      <c r="BB391" s="5">
        <v>1</v>
      </c>
      <c r="BC391" s="5">
        <v>0.58899999999999997</v>
      </c>
      <c r="BD391" s="5">
        <v>0.123</v>
      </c>
      <c r="BE391" s="5">
        <v>0.34699999999999998</v>
      </c>
      <c r="BF391" s="5">
        <v>1.095</v>
      </c>
      <c r="BG391" s="5">
        <v>0.17</v>
      </c>
      <c r="BH391" s="5">
        <v>1</v>
      </c>
      <c r="BI391" s="5">
        <v>0.68899999999999995</v>
      </c>
      <c r="BJ391" s="5">
        <v>0.123</v>
      </c>
      <c r="BK391" s="5">
        <v>1.123</v>
      </c>
      <c r="BL391" s="5">
        <v>2.12</v>
      </c>
      <c r="BM391" s="5">
        <v>0.17</v>
      </c>
      <c r="BN391" s="5">
        <v>1</v>
      </c>
      <c r="BO391" s="5">
        <v>0</v>
      </c>
      <c r="BP391" s="5">
        <v>2.3E-2</v>
      </c>
      <c r="BQ391" s="5">
        <v>0.17199999999999999</v>
      </c>
      <c r="BR391" s="5">
        <v>0</v>
      </c>
      <c r="BS391" s="5">
        <v>1</v>
      </c>
      <c r="BT391" s="5">
        <v>0</v>
      </c>
      <c r="BU391" s="5">
        <v>0</v>
      </c>
      <c r="BV391" s="5">
        <v>0.17499999999999999</v>
      </c>
      <c r="BW391" s="5">
        <v>0.17</v>
      </c>
      <c r="BX391" s="5">
        <v>0.83299999999999996</v>
      </c>
      <c r="BY391" s="5">
        <v>12.728999999999999</v>
      </c>
      <c r="BZ391" s="5">
        <v>0</v>
      </c>
      <c r="CA391" s="5">
        <v>12.728999999999999</v>
      </c>
      <c r="CB391" s="5">
        <v>0</v>
      </c>
      <c r="CC391" s="5">
        <v>102.477</v>
      </c>
      <c r="CD391" s="5">
        <v>7.95</v>
      </c>
      <c r="CE391" s="5">
        <v>0.51100000000000001</v>
      </c>
      <c r="CF391" s="5">
        <v>118.999</v>
      </c>
      <c r="CG391" s="5">
        <v>0.17</v>
      </c>
      <c r="CH391" s="5">
        <v>1</v>
      </c>
      <c r="CI391" s="5">
        <v>0</v>
      </c>
      <c r="CJ391" s="5">
        <v>0</v>
      </c>
      <c r="CK391" s="5">
        <v>0</v>
      </c>
      <c r="CL391" s="5">
        <v>0</v>
      </c>
      <c r="CM391" s="5">
        <v>0</v>
      </c>
      <c r="CN391" s="5">
        <v>0.157</v>
      </c>
      <c r="CO391" s="5">
        <v>0</v>
      </c>
      <c r="CP391" s="5">
        <v>0</v>
      </c>
      <c r="CQ391" s="5">
        <v>1.294</v>
      </c>
      <c r="CR391" s="5">
        <v>0.996</v>
      </c>
      <c r="CS391" s="5">
        <v>2.032</v>
      </c>
      <c r="CT391" s="5">
        <v>10.484999999999999</v>
      </c>
      <c r="CU391" s="5">
        <v>28.059000000000001</v>
      </c>
    </row>
    <row r="392" spans="1:99" x14ac:dyDescent="0.25">
      <c r="A392" s="5" t="s">
        <v>2698</v>
      </c>
      <c r="B392" s="5" t="s">
        <v>1495</v>
      </c>
      <c r="C392" s="5" t="s">
        <v>1495</v>
      </c>
      <c r="D392" s="5" t="s">
        <v>1496</v>
      </c>
      <c r="E392" s="5">
        <v>2023</v>
      </c>
      <c r="F392" s="5">
        <v>0.17</v>
      </c>
      <c r="G392" s="5">
        <v>5.7960000000000003</v>
      </c>
      <c r="H392" s="5">
        <v>1.2310000000000001</v>
      </c>
      <c r="I392" s="5">
        <v>1.2E-2</v>
      </c>
      <c r="J392" s="5">
        <v>5.8070000000000004</v>
      </c>
      <c r="K392" s="5">
        <v>0</v>
      </c>
      <c r="L392" s="5">
        <v>1</v>
      </c>
      <c r="M392" s="5">
        <v>1.234</v>
      </c>
      <c r="N392" s="5">
        <v>0.61199999999999999</v>
      </c>
      <c r="O392" s="5">
        <v>1.359</v>
      </c>
      <c r="P392" s="5">
        <v>2.593</v>
      </c>
      <c r="Q392" s="5">
        <v>0</v>
      </c>
      <c r="R392" s="5">
        <v>1</v>
      </c>
      <c r="S392" s="5">
        <v>11.952</v>
      </c>
      <c r="T392" s="5">
        <v>7.3879999999999999</v>
      </c>
      <c r="U392" s="5">
        <v>0.22500000000000001</v>
      </c>
      <c r="V392" s="5">
        <v>13.984</v>
      </c>
      <c r="W392" s="5">
        <v>0.17</v>
      </c>
      <c r="X392" s="5">
        <v>1</v>
      </c>
      <c r="Y392" s="5">
        <v>2.7589999999999999</v>
      </c>
      <c r="Z392" s="5">
        <v>0.308</v>
      </c>
      <c r="AA392" s="5">
        <v>-0.255</v>
      </c>
      <c r="AB392" s="5">
        <v>2.504</v>
      </c>
      <c r="AC392" s="5">
        <v>0</v>
      </c>
      <c r="AD392" s="5">
        <v>1</v>
      </c>
      <c r="AE392" s="5">
        <v>3.4020000000000001</v>
      </c>
      <c r="AF392" s="5">
        <v>0.67100000000000004</v>
      </c>
      <c r="AG392" s="5">
        <v>0.12</v>
      </c>
      <c r="AH392" s="5">
        <v>3.5219999999999998</v>
      </c>
      <c r="AI392" s="5">
        <v>0</v>
      </c>
      <c r="AJ392" s="5">
        <v>1</v>
      </c>
      <c r="AK392" s="5">
        <v>7.2590000000000003</v>
      </c>
      <c r="AL392" s="5">
        <v>3.4529999999999998</v>
      </c>
      <c r="AM392" s="5">
        <v>0.27400000000000002</v>
      </c>
      <c r="AN392" s="5">
        <v>8.65</v>
      </c>
      <c r="AO392" s="5">
        <v>0.17</v>
      </c>
      <c r="AP392" s="5">
        <v>1</v>
      </c>
      <c r="AQ392" s="5">
        <v>0.749</v>
      </c>
      <c r="AR392" s="5">
        <v>0.129</v>
      </c>
      <c r="AS392" s="5">
        <v>0.90400000000000003</v>
      </c>
      <c r="AT392" s="5">
        <v>1.9330000000000001</v>
      </c>
      <c r="AU392" s="5">
        <v>0.17</v>
      </c>
      <c r="AV392" s="5">
        <v>1</v>
      </c>
      <c r="AW392" s="5">
        <v>0.78300000000000003</v>
      </c>
      <c r="AX392" s="5">
        <v>0.129</v>
      </c>
      <c r="AY392" s="5">
        <v>0.78700000000000003</v>
      </c>
      <c r="AZ392" s="5">
        <v>1.8360000000000001</v>
      </c>
      <c r="BA392" s="5">
        <v>0.17</v>
      </c>
      <c r="BB392" s="5">
        <v>1</v>
      </c>
      <c r="BC392" s="5">
        <v>0.52700000000000002</v>
      </c>
      <c r="BD392" s="5">
        <v>0.129</v>
      </c>
      <c r="BE392" s="5">
        <v>0.25700000000000001</v>
      </c>
      <c r="BF392" s="5">
        <v>0.91800000000000004</v>
      </c>
      <c r="BG392" s="5">
        <v>0.17</v>
      </c>
      <c r="BH392" s="5">
        <v>1</v>
      </c>
      <c r="BI392" s="5">
        <v>0.64</v>
      </c>
      <c r="BJ392" s="5">
        <v>0.129</v>
      </c>
      <c r="BK392" s="5">
        <v>1.0780000000000001</v>
      </c>
      <c r="BL392" s="5">
        <v>2.0099999999999998</v>
      </c>
      <c r="BM392" s="5">
        <v>0.17</v>
      </c>
      <c r="BN392" s="5">
        <v>1</v>
      </c>
      <c r="BO392" s="5">
        <v>0</v>
      </c>
      <c r="BP392" s="5">
        <v>2.4E-2</v>
      </c>
      <c r="BQ392" s="5">
        <v>0.13300000000000001</v>
      </c>
      <c r="BR392" s="5">
        <v>0</v>
      </c>
      <c r="BS392" s="5">
        <v>1</v>
      </c>
      <c r="BT392" s="5">
        <v>0</v>
      </c>
      <c r="BU392" s="5">
        <v>0</v>
      </c>
      <c r="BV392" s="5">
        <v>0.17199999999999999</v>
      </c>
      <c r="BW392" s="5">
        <v>0.17</v>
      </c>
      <c r="BX392" s="5">
        <v>0.83299999999999996</v>
      </c>
      <c r="BY392" s="5">
        <v>13.254</v>
      </c>
      <c r="BZ392" s="5">
        <v>0</v>
      </c>
      <c r="CA392" s="5">
        <v>13.254</v>
      </c>
      <c r="CB392" s="5">
        <v>0</v>
      </c>
      <c r="CC392" s="5">
        <v>87.078999999999994</v>
      </c>
      <c r="CD392" s="5">
        <v>7.95</v>
      </c>
      <c r="CE392" s="5">
        <v>0.82399999999999995</v>
      </c>
      <c r="CF392" s="5">
        <v>100.946</v>
      </c>
      <c r="CG392" s="5">
        <v>0.17</v>
      </c>
      <c r="CH392" s="5">
        <v>1</v>
      </c>
      <c r="CI392" s="5">
        <v>0</v>
      </c>
      <c r="CJ392" s="5">
        <v>0</v>
      </c>
      <c r="CK392" s="5">
        <v>0</v>
      </c>
      <c r="CL392" s="5">
        <v>0</v>
      </c>
      <c r="CM392" s="5">
        <v>0</v>
      </c>
      <c r="CN392" s="5">
        <v>0.17799999999999999</v>
      </c>
      <c r="CO392" s="5">
        <v>0</v>
      </c>
      <c r="CP392" s="5">
        <v>8.5000000000000006E-2</v>
      </c>
      <c r="CQ392" s="5">
        <v>1.3480000000000001</v>
      </c>
      <c r="CR392" s="5">
        <v>1</v>
      </c>
      <c r="CS392" s="5">
        <v>2.1160000000000001</v>
      </c>
      <c r="CT392" s="5">
        <v>4.8609999999999998</v>
      </c>
      <c r="CU392" s="5">
        <v>9.2609999999999992</v>
      </c>
    </row>
    <row r="393" spans="1:99" x14ac:dyDescent="0.25">
      <c r="A393" s="5" t="s">
        <v>2699</v>
      </c>
      <c r="B393" s="5" t="s">
        <v>1495</v>
      </c>
      <c r="C393" s="5" t="s">
        <v>1495</v>
      </c>
      <c r="D393" s="5" t="s">
        <v>1496</v>
      </c>
      <c r="E393" s="5">
        <v>2024</v>
      </c>
      <c r="F393" s="5">
        <v>0.17</v>
      </c>
      <c r="G393" s="5">
        <v>5.2770000000000001</v>
      </c>
      <c r="H393" s="5">
        <v>1.268</v>
      </c>
      <c r="I393" s="5">
        <v>1.2E-2</v>
      </c>
      <c r="J393" s="5">
        <v>5.2889999999999997</v>
      </c>
      <c r="K393" s="5">
        <v>0</v>
      </c>
      <c r="L393" s="5">
        <v>1</v>
      </c>
      <c r="M393" s="5">
        <v>1.121</v>
      </c>
      <c r="N393" s="5">
        <v>0.61</v>
      </c>
      <c r="O393" s="5">
        <v>1.399</v>
      </c>
      <c r="P393" s="5">
        <v>2.5190000000000001</v>
      </c>
      <c r="Q393" s="5">
        <v>0</v>
      </c>
      <c r="R393" s="5">
        <v>1</v>
      </c>
      <c r="S393" s="5">
        <v>11.615</v>
      </c>
      <c r="T393" s="5">
        <v>7.6059999999999999</v>
      </c>
      <c r="U393" s="5">
        <v>0.26900000000000002</v>
      </c>
      <c r="V393" s="5">
        <v>13.59</v>
      </c>
      <c r="W393" s="5">
        <v>0.17</v>
      </c>
      <c r="X393" s="5">
        <v>1</v>
      </c>
      <c r="Y393" s="5">
        <v>2.84</v>
      </c>
      <c r="Z393" s="5">
        <v>0.317</v>
      </c>
      <c r="AA393" s="5">
        <v>-0.26300000000000001</v>
      </c>
      <c r="AB393" s="5">
        <v>2.5779999999999998</v>
      </c>
      <c r="AC393" s="5">
        <v>0</v>
      </c>
      <c r="AD393" s="5">
        <v>1</v>
      </c>
      <c r="AE393" s="5">
        <v>3.5019999999999998</v>
      </c>
      <c r="AF393" s="5">
        <v>0.69099999999999995</v>
      </c>
      <c r="AG393" s="5">
        <v>0.124</v>
      </c>
      <c r="AH393" s="5">
        <v>3.6259999999999999</v>
      </c>
      <c r="AI393" s="5">
        <v>0</v>
      </c>
      <c r="AJ393" s="5">
        <v>1</v>
      </c>
      <c r="AK393" s="5">
        <v>7.4729999999999999</v>
      </c>
      <c r="AL393" s="5">
        <v>3.5550000000000002</v>
      </c>
      <c r="AM393" s="5">
        <v>0.315</v>
      </c>
      <c r="AN393" s="5">
        <v>8.9049999999999994</v>
      </c>
      <c r="AO393" s="5">
        <v>0.17</v>
      </c>
      <c r="AP393" s="5">
        <v>1</v>
      </c>
      <c r="AQ393" s="5">
        <v>0.72</v>
      </c>
      <c r="AR393" s="5">
        <v>0.13200000000000001</v>
      </c>
      <c r="AS393" s="5">
        <v>1.046</v>
      </c>
      <c r="AT393" s="5">
        <v>2.0659999999999998</v>
      </c>
      <c r="AU393" s="5">
        <v>0.17</v>
      </c>
      <c r="AV393" s="5">
        <v>1</v>
      </c>
      <c r="AW393" s="5">
        <v>0.73399999999999999</v>
      </c>
      <c r="AX393" s="5">
        <v>0.13200000000000001</v>
      </c>
      <c r="AY393" s="5">
        <v>0.94399999999999995</v>
      </c>
      <c r="AZ393" s="5">
        <v>1.9630000000000001</v>
      </c>
      <c r="BA393" s="5">
        <v>0.17</v>
      </c>
      <c r="BB393" s="5">
        <v>1</v>
      </c>
      <c r="BC393" s="5">
        <v>0.51</v>
      </c>
      <c r="BD393" s="5">
        <v>0.13200000000000001</v>
      </c>
      <c r="BE393" s="5">
        <v>0.28100000000000003</v>
      </c>
      <c r="BF393" s="5">
        <v>0.92600000000000005</v>
      </c>
      <c r="BG393" s="5">
        <v>0.17</v>
      </c>
      <c r="BH393" s="5">
        <v>1</v>
      </c>
      <c r="BI393" s="5">
        <v>0.65200000000000002</v>
      </c>
      <c r="BJ393" s="5">
        <v>0.13200000000000001</v>
      </c>
      <c r="BK393" s="5">
        <v>1.351</v>
      </c>
      <c r="BL393" s="5">
        <v>2.3439999999999999</v>
      </c>
      <c r="BM393" s="5">
        <v>0.17</v>
      </c>
      <c r="BN393" s="5">
        <v>1</v>
      </c>
      <c r="BO393" s="5">
        <v>0</v>
      </c>
      <c r="BP393" s="5">
        <v>2.5000000000000001E-2</v>
      </c>
      <c r="BQ393" s="5">
        <v>9.2999999999999999E-2</v>
      </c>
      <c r="BR393" s="5">
        <v>0</v>
      </c>
      <c r="BS393" s="5">
        <v>1</v>
      </c>
      <c r="BT393" s="5">
        <v>0</v>
      </c>
      <c r="BU393" s="5">
        <v>0</v>
      </c>
      <c r="BV393" s="5">
        <v>0.17399999999999999</v>
      </c>
      <c r="BW393" s="5">
        <v>0.17</v>
      </c>
      <c r="BX393" s="5">
        <v>0.83299999999999996</v>
      </c>
      <c r="BY393" s="5">
        <v>13.646000000000001</v>
      </c>
      <c r="BZ393" s="5">
        <v>0</v>
      </c>
      <c r="CA393" s="5">
        <v>13.646000000000001</v>
      </c>
      <c r="CB393" s="5">
        <v>0</v>
      </c>
      <c r="CC393" s="5">
        <v>86.385000000000005</v>
      </c>
      <c r="CD393" s="5">
        <v>7.95</v>
      </c>
      <c r="CE393" s="5">
        <v>1.1579999999999999</v>
      </c>
      <c r="CF393" s="5">
        <v>100.107</v>
      </c>
      <c r="CG393" s="5">
        <v>0.17</v>
      </c>
      <c r="CH393" s="5">
        <v>1</v>
      </c>
      <c r="CI393" s="5">
        <v>0</v>
      </c>
      <c r="CJ393" s="5">
        <v>0</v>
      </c>
      <c r="CK393" s="5">
        <v>0</v>
      </c>
      <c r="CL393" s="5">
        <v>0</v>
      </c>
      <c r="CM393" s="5">
        <v>0</v>
      </c>
      <c r="CN393" s="5">
        <v>0.21199999999999999</v>
      </c>
      <c r="CO393" s="5">
        <v>0</v>
      </c>
      <c r="CP393" s="5">
        <v>8.5000000000000006E-2</v>
      </c>
      <c r="CQ393" s="5">
        <v>1.387</v>
      </c>
      <c r="CR393" s="5">
        <v>1</v>
      </c>
      <c r="CS393" s="5">
        <v>2.1789999999999998</v>
      </c>
      <c r="CT393" s="5">
        <v>4.2510000000000003</v>
      </c>
      <c r="CU393" s="5">
        <v>7.5979999999999999</v>
      </c>
    </row>
    <row r="394" spans="1:99" x14ac:dyDescent="0.25">
      <c r="A394" s="5" t="s">
        <v>2700</v>
      </c>
      <c r="B394" s="5" t="s">
        <v>1498</v>
      </c>
      <c r="C394" s="5" t="s">
        <v>1498</v>
      </c>
      <c r="D394" s="5" t="s">
        <v>1499</v>
      </c>
      <c r="E394" s="5">
        <v>2021</v>
      </c>
      <c r="F394" s="5">
        <v>0.22</v>
      </c>
      <c r="G394" s="5">
        <v>6.008</v>
      </c>
      <c r="H394" s="5">
        <v>1.143</v>
      </c>
      <c r="I394" s="5">
        <v>1.659</v>
      </c>
      <c r="J394" s="5">
        <v>7.6680000000000001</v>
      </c>
      <c r="K394" s="5">
        <v>0</v>
      </c>
      <c r="L394" s="5">
        <v>1</v>
      </c>
      <c r="M394" s="5">
        <v>7.9640000000000004</v>
      </c>
      <c r="N394" s="5">
        <v>3.43</v>
      </c>
      <c r="O394" s="5">
        <v>1.702</v>
      </c>
      <c r="P394" s="5">
        <v>9.6660000000000004</v>
      </c>
      <c r="Q394" s="5">
        <v>0</v>
      </c>
      <c r="R394" s="5">
        <v>1</v>
      </c>
      <c r="S394" s="5">
        <v>11.725</v>
      </c>
      <c r="T394" s="5">
        <v>6.86</v>
      </c>
      <c r="U394" s="5">
        <v>0</v>
      </c>
      <c r="V394" s="5">
        <v>14.305</v>
      </c>
      <c r="W394" s="5">
        <v>0.22</v>
      </c>
      <c r="X394" s="5">
        <v>1</v>
      </c>
      <c r="Y394" s="5">
        <v>20.004999999999999</v>
      </c>
      <c r="Z394" s="5">
        <v>2.21</v>
      </c>
      <c r="AA394" s="5">
        <v>-8.1029999999999998</v>
      </c>
      <c r="AB394" s="5">
        <v>11.901</v>
      </c>
      <c r="AC394" s="5">
        <v>0</v>
      </c>
      <c r="AD394" s="5">
        <v>1</v>
      </c>
      <c r="AE394" s="5">
        <v>19.960999999999999</v>
      </c>
      <c r="AF394" s="5">
        <v>3.9279999999999999</v>
      </c>
      <c r="AG394" s="5">
        <v>-8.06</v>
      </c>
      <c r="AH394" s="5">
        <v>11.901</v>
      </c>
      <c r="AI394" s="5">
        <v>0</v>
      </c>
      <c r="AJ394" s="5">
        <v>1</v>
      </c>
      <c r="AK394" s="5">
        <v>28.295999999999999</v>
      </c>
      <c r="AL394" s="5">
        <v>13.888</v>
      </c>
      <c r="AM394" s="5">
        <v>-5.3</v>
      </c>
      <c r="AN394" s="5">
        <v>28.055</v>
      </c>
      <c r="AO394" s="5">
        <v>0.22</v>
      </c>
      <c r="AP394" s="5">
        <v>1</v>
      </c>
      <c r="AQ394" s="5">
        <v>0.61899999999999999</v>
      </c>
      <c r="AR394" s="5">
        <v>0.114</v>
      </c>
      <c r="AS394" s="5">
        <v>0.95599999999999996</v>
      </c>
      <c r="AT394" s="5">
        <v>1.9219999999999999</v>
      </c>
      <c r="AU394" s="5">
        <v>0.22</v>
      </c>
      <c r="AV394" s="5">
        <v>1</v>
      </c>
      <c r="AW394" s="5">
        <v>0.59899999999999998</v>
      </c>
      <c r="AX394" s="5">
        <v>0.114</v>
      </c>
      <c r="AY394" s="5">
        <v>0.84099999999999997</v>
      </c>
      <c r="AZ394" s="5">
        <v>1.758</v>
      </c>
      <c r="BA394" s="5">
        <v>0.22</v>
      </c>
      <c r="BB394" s="5">
        <v>1</v>
      </c>
      <c r="BC394" s="5">
        <v>0.439</v>
      </c>
      <c r="BD394" s="5">
        <v>0.114</v>
      </c>
      <c r="BE394" s="5">
        <v>0.24399999999999999</v>
      </c>
      <c r="BF394" s="5">
        <v>0.83299999999999996</v>
      </c>
      <c r="BG394" s="5">
        <v>0.22</v>
      </c>
      <c r="BH394" s="5">
        <v>1</v>
      </c>
      <c r="BI394" s="5">
        <v>0.505</v>
      </c>
      <c r="BJ394" s="5">
        <v>0.114</v>
      </c>
      <c r="BK394" s="5">
        <v>0.74399999999999999</v>
      </c>
      <c r="BL394" s="5">
        <v>1.5229999999999999</v>
      </c>
      <c r="BM394" s="5">
        <v>0.22</v>
      </c>
      <c r="BN394" s="5">
        <v>1</v>
      </c>
      <c r="BO394" s="5">
        <v>0</v>
      </c>
      <c r="BP394" s="5">
        <v>2.4E-2</v>
      </c>
      <c r="BQ394" s="5">
        <v>0.15</v>
      </c>
      <c r="BR394" s="5">
        <v>0</v>
      </c>
      <c r="BS394" s="5">
        <v>1</v>
      </c>
      <c r="BT394" s="5">
        <v>0</v>
      </c>
      <c r="BU394" s="5">
        <v>0.06</v>
      </c>
      <c r="BV394" s="5">
        <v>0.27300000000000002</v>
      </c>
      <c r="BW394" s="5">
        <v>0.22</v>
      </c>
      <c r="BX394" s="5">
        <v>1</v>
      </c>
      <c r="BY394" s="5">
        <v>11.787000000000001</v>
      </c>
      <c r="BZ394" s="5">
        <v>0</v>
      </c>
      <c r="CA394" s="5">
        <v>11.787000000000001</v>
      </c>
      <c r="CB394" s="5">
        <v>0</v>
      </c>
      <c r="CC394" s="5">
        <v>78.125</v>
      </c>
      <c r="CD394" s="5">
        <v>7.95</v>
      </c>
      <c r="CE394" s="5">
        <v>125.913</v>
      </c>
      <c r="CF394" s="5">
        <v>248.92599999999999</v>
      </c>
      <c r="CG394" s="5">
        <v>0.22</v>
      </c>
      <c r="CH394" s="5">
        <v>1</v>
      </c>
      <c r="CI394" s="5">
        <v>0</v>
      </c>
      <c r="CJ394" s="5">
        <v>0</v>
      </c>
      <c r="CK394" s="5">
        <v>0</v>
      </c>
      <c r="CL394" s="5">
        <v>0</v>
      </c>
      <c r="CM394" s="5">
        <v>0</v>
      </c>
      <c r="CN394" s="5">
        <v>1.2E-2</v>
      </c>
      <c r="CO394" s="5">
        <v>0</v>
      </c>
      <c r="CP394" s="5">
        <v>0</v>
      </c>
      <c r="CQ394" s="5">
        <v>1.198</v>
      </c>
      <c r="CR394" s="5">
        <v>0</v>
      </c>
      <c r="CS394" s="5">
        <v>8.9280000000000008</v>
      </c>
      <c r="CT394" s="5">
        <v>4.8650000000000002</v>
      </c>
      <c r="CU394" s="5">
        <v>15.302</v>
      </c>
    </row>
    <row r="395" spans="1:99" x14ac:dyDescent="0.25">
      <c r="A395" s="5" t="s">
        <v>2701</v>
      </c>
      <c r="B395" s="5" t="s">
        <v>1498</v>
      </c>
      <c r="C395" s="5" t="s">
        <v>1498</v>
      </c>
      <c r="D395" s="5" t="s">
        <v>1499</v>
      </c>
      <c r="E395" s="5">
        <v>2022</v>
      </c>
      <c r="F395" s="5">
        <v>0.22</v>
      </c>
      <c r="G395" s="5">
        <v>12.792999999999999</v>
      </c>
      <c r="H395" s="5">
        <v>1.2350000000000001</v>
      </c>
      <c r="I395" s="5">
        <v>8.5370000000000008</v>
      </c>
      <c r="J395" s="5">
        <v>21.331</v>
      </c>
      <c r="K395" s="5">
        <v>0</v>
      </c>
      <c r="L395" s="5">
        <v>1</v>
      </c>
      <c r="M395" s="5">
        <v>9.7829999999999995</v>
      </c>
      <c r="N395" s="5">
        <v>3.7040000000000002</v>
      </c>
      <c r="O395" s="5">
        <v>8.5790000000000006</v>
      </c>
      <c r="P395" s="5">
        <v>18.361000000000001</v>
      </c>
      <c r="Q395" s="5">
        <v>0</v>
      </c>
      <c r="R395" s="5">
        <v>1</v>
      </c>
      <c r="S395" s="5">
        <v>18.966999999999999</v>
      </c>
      <c r="T395" s="5">
        <v>7.4080000000000004</v>
      </c>
      <c r="U395" s="5">
        <v>0.309</v>
      </c>
      <c r="V395" s="5">
        <v>23.14</v>
      </c>
      <c r="W395" s="5">
        <v>0.22</v>
      </c>
      <c r="X395" s="5">
        <v>1</v>
      </c>
      <c r="Y395" s="5">
        <v>41.268000000000001</v>
      </c>
      <c r="Z395" s="5">
        <v>4.3289999999999997</v>
      </c>
      <c r="AA395" s="5">
        <v>-9.202</v>
      </c>
      <c r="AB395" s="5">
        <v>32.066000000000003</v>
      </c>
      <c r="AC395" s="5">
        <v>0</v>
      </c>
      <c r="AD395" s="5">
        <v>1</v>
      </c>
      <c r="AE395" s="5">
        <v>41.316000000000003</v>
      </c>
      <c r="AF395" s="5">
        <v>7.6589999999999998</v>
      </c>
      <c r="AG395" s="5">
        <v>-9.2490000000000006</v>
      </c>
      <c r="AH395" s="5">
        <v>32.066000000000003</v>
      </c>
      <c r="AI395" s="5">
        <v>0</v>
      </c>
      <c r="AJ395" s="5">
        <v>1</v>
      </c>
      <c r="AK395" s="5">
        <v>50.198999999999998</v>
      </c>
      <c r="AL395" s="5">
        <v>23.972000000000001</v>
      </c>
      <c r="AM395" s="5">
        <v>-22.672999999999998</v>
      </c>
      <c r="AN395" s="5">
        <v>33.581000000000003</v>
      </c>
      <c r="AO395" s="5">
        <v>0.22</v>
      </c>
      <c r="AP395" s="5">
        <v>1</v>
      </c>
      <c r="AQ395" s="5">
        <v>0.86099999999999999</v>
      </c>
      <c r="AR395" s="5">
        <v>0.123</v>
      </c>
      <c r="AS395" s="5">
        <v>0.70499999999999996</v>
      </c>
      <c r="AT395" s="5">
        <v>1.91</v>
      </c>
      <c r="AU395" s="5">
        <v>0.22</v>
      </c>
      <c r="AV395" s="5">
        <v>1</v>
      </c>
      <c r="AW395" s="5">
        <v>0.98599999999999999</v>
      </c>
      <c r="AX395" s="5">
        <v>0.123</v>
      </c>
      <c r="AY395" s="5">
        <v>0.58099999999999996</v>
      </c>
      <c r="AZ395" s="5">
        <v>1.9119999999999999</v>
      </c>
      <c r="BA395" s="5">
        <v>0.22</v>
      </c>
      <c r="BB395" s="5">
        <v>1</v>
      </c>
      <c r="BC395" s="5">
        <v>0.59799999999999998</v>
      </c>
      <c r="BD395" s="5">
        <v>0.123</v>
      </c>
      <c r="BE395" s="5">
        <v>0.105</v>
      </c>
      <c r="BF395" s="5">
        <v>0.85699999999999998</v>
      </c>
      <c r="BG395" s="5">
        <v>0.22</v>
      </c>
      <c r="BH395" s="5">
        <v>1</v>
      </c>
      <c r="BI395" s="5">
        <v>0.61199999999999999</v>
      </c>
      <c r="BJ395" s="5">
        <v>0.123</v>
      </c>
      <c r="BK395" s="5">
        <v>0.91</v>
      </c>
      <c r="BL395" s="5">
        <v>1.8580000000000001</v>
      </c>
      <c r="BM395" s="5">
        <v>0.22</v>
      </c>
      <c r="BN395" s="5">
        <v>1</v>
      </c>
      <c r="BO395" s="5">
        <v>0</v>
      </c>
      <c r="BP395" s="5">
        <v>3.0000000000000001E-3</v>
      </c>
      <c r="BQ395" s="5">
        <v>0.27500000000000002</v>
      </c>
      <c r="BR395" s="5">
        <v>0</v>
      </c>
      <c r="BS395" s="5">
        <v>1</v>
      </c>
      <c r="BT395" s="5">
        <v>0</v>
      </c>
      <c r="BU395" s="5">
        <v>1.6E-2</v>
      </c>
      <c r="BV395" s="5">
        <v>0.35599999999999998</v>
      </c>
      <c r="BW395" s="5">
        <v>0.22</v>
      </c>
      <c r="BX395" s="5">
        <v>1</v>
      </c>
      <c r="BY395" s="5">
        <v>12.728999999999999</v>
      </c>
      <c r="BZ395" s="5">
        <v>0</v>
      </c>
      <c r="CA395" s="5">
        <v>12.728999999999999</v>
      </c>
      <c r="CB395" s="5">
        <v>0</v>
      </c>
      <c r="CC395" s="5">
        <v>97.9</v>
      </c>
      <c r="CD395" s="5">
        <v>7.95</v>
      </c>
      <c r="CE395" s="5">
        <v>177.071</v>
      </c>
      <c r="CF395" s="5">
        <v>335.464</v>
      </c>
      <c r="CG395" s="5">
        <v>0.22</v>
      </c>
      <c r="CH395" s="5">
        <v>1</v>
      </c>
      <c r="CI395" s="5">
        <v>0</v>
      </c>
      <c r="CJ395" s="5">
        <v>0</v>
      </c>
      <c r="CK395" s="5">
        <v>0</v>
      </c>
      <c r="CL395" s="5">
        <v>0</v>
      </c>
      <c r="CM395" s="5">
        <v>0</v>
      </c>
      <c r="CN395" s="5">
        <v>1.2999999999999999E-2</v>
      </c>
      <c r="CO395" s="5">
        <v>0</v>
      </c>
      <c r="CP395" s="5">
        <v>0</v>
      </c>
      <c r="CQ395" s="5">
        <v>1.294</v>
      </c>
      <c r="CR395" s="5">
        <v>0</v>
      </c>
      <c r="CS395" s="5">
        <v>9.6419999999999995</v>
      </c>
      <c r="CT395" s="5">
        <v>11.558999999999999</v>
      </c>
      <c r="CU395" s="5">
        <v>36.472999999999999</v>
      </c>
    </row>
    <row r="396" spans="1:99" x14ac:dyDescent="0.25">
      <c r="A396" s="5" t="s">
        <v>2702</v>
      </c>
      <c r="B396" s="5" t="s">
        <v>1498</v>
      </c>
      <c r="C396" s="5" t="s">
        <v>1498</v>
      </c>
      <c r="D396" s="5" t="s">
        <v>1499</v>
      </c>
      <c r="E396" s="5">
        <v>2023</v>
      </c>
      <c r="F396" s="5">
        <v>0.22</v>
      </c>
      <c r="G396" s="5">
        <v>6.42</v>
      </c>
      <c r="H396" s="5">
        <v>1.2849999999999999</v>
      </c>
      <c r="I396" s="5">
        <v>9.9589999999999996</v>
      </c>
      <c r="J396" s="5">
        <v>16.379000000000001</v>
      </c>
      <c r="K396" s="5">
        <v>0</v>
      </c>
      <c r="L396" s="5">
        <v>1</v>
      </c>
      <c r="M396" s="5">
        <v>7.88</v>
      </c>
      <c r="N396" s="5">
        <v>3.8540000000000001</v>
      </c>
      <c r="O396" s="5">
        <v>9.89</v>
      </c>
      <c r="P396" s="5">
        <v>17.77</v>
      </c>
      <c r="Q396" s="5">
        <v>0</v>
      </c>
      <c r="R396" s="5">
        <v>1</v>
      </c>
      <c r="S396" s="5">
        <v>12.843999999999999</v>
      </c>
      <c r="T396" s="5">
        <v>7.7089999999999996</v>
      </c>
      <c r="U396" s="5">
        <v>0.313</v>
      </c>
      <c r="V396" s="5">
        <v>15.67</v>
      </c>
      <c r="W396" s="5">
        <v>0.22</v>
      </c>
      <c r="X396" s="5">
        <v>1</v>
      </c>
      <c r="Y396" s="5">
        <v>17.593</v>
      </c>
      <c r="Z396" s="5">
        <v>1.9710000000000001</v>
      </c>
      <c r="AA396" s="5">
        <v>11.013999999999999</v>
      </c>
      <c r="AB396" s="5">
        <v>28.606999999999999</v>
      </c>
      <c r="AC396" s="5">
        <v>0</v>
      </c>
      <c r="AD396" s="5">
        <v>1</v>
      </c>
      <c r="AE396" s="5">
        <v>17.692</v>
      </c>
      <c r="AF396" s="5">
        <v>3.524</v>
      </c>
      <c r="AG396" s="5">
        <v>10.914999999999999</v>
      </c>
      <c r="AH396" s="5">
        <v>28.606999999999999</v>
      </c>
      <c r="AI396" s="5">
        <v>0</v>
      </c>
      <c r="AJ396" s="5">
        <v>1</v>
      </c>
      <c r="AK396" s="5">
        <v>26.881</v>
      </c>
      <c r="AL396" s="5">
        <v>13.316000000000001</v>
      </c>
      <c r="AM396" s="5">
        <v>1.772</v>
      </c>
      <c r="AN396" s="5">
        <v>34.957000000000001</v>
      </c>
      <c r="AO396" s="5">
        <v>0.22</v>
      </c>
      <c r="AP396" s="5">
        <v>1</v>
      </c>
      <c r="AQ396" s="5">
        <v>0.76</v>
      </c>
      <c r="AR396" s="5">
        <v>0.129</v>
      </c>
      <c r="AS396" s="5">
        <v>0.89400000000000002</v>
      </c>
      <c r="AT396" s="5">
        <v>2.0179999999999998</v>
      </c>
      <c r="AU396" s="5">
        <v>0.22</v>
      </c>
      <c r="AV396" s="5">
        <v>1</v>
      </c>
      <c r="AW396" s="5">
        <v>0.81100000000000005</v>
      </c>
      <c r="AX396" s="5">
        <v>0.129</v>
      </c>
      <c r="AY396" s="5">
        <v>0.77900000000000003</v>
      </c>
      <c r="AZ396" s="5">
        <v>1.9410000000000001</v>
      </c>
      <c r="BA396" s="5">
        <v>0.22</v>
      </c>
      <c r="BB396" s="5">
        <v>1</v>
      </c>
      <c r="BC396" s="5">
        <v>0.53500000000000003</v>
      </c>
      <c r="BD396" s="5">
        <v>0.129</v>
      </c>
      <c r="BE396" s="5">
        <v>0.13</v>
      </c>
      <c r="BF396" s="5">
        <v>0.81100000000000005</v>
      </c>
      <c r="BG396" s="5">
        <v>0.22</v>
      </c>
      <c r="BH396" s="5">
        <v>1</v>
      </c>
      <c r="BI396" s="5">
        <v>0.57899999999999996</v>
      </c>
      <c r="BJ396" s="5">
        <v>0.129</v>
      </c>
      <c r="BK396" s="5">
        <v>0.79900000000000004</v>
      </c>
      <c r="BL396" s="5">
        <v>1.6819999999999999</v>
      </c>
      <c r="BM396" s="5">
        <v>0.22</v>
      </c>
      <c r="BN396" s="5">
        <v>1</v>
      </c>
      <c r="BO396" s="5">
        <v>0</v>
      </c>
      <c r="BP396" s="5">
        <v>1.7999999999999999E-2</v>
      </c>
      <c r="BQ396" s="5">
        <v>0.21099999999999999</v>
      </c>
      <c r="BR396" s="5">
        <v>0</v>
      </c>
      <c r="BS396" s="5">
        <v>1</v>
      </c>
      <c r="BT396" s="5">
        <v>0</v>
      </c>
      <c r="BU396" s="5">
        <v>3.9E-2</v>
      </c>
      <c r="BV396" s="5">
        <v>0.38500000000000001</v>
      </c>
      <c r="BW396" s="5">
        <v>0.22</v>
      </c>
      <c r="BX396" s="5">
        <v>1</v>
      </c>
      <c r="BY396" s="5">
        <v>13.254</v>
      </c>
      <c r="BZ396" s="5">
        <v>0</v>
      </c>
      <c r="CA396" s="5">
        <v>13.254</v>
      </c>
      <c r="CB396" s="5">
        <v>0</v>
      </c>
      <c r="CC396" s="5">
        <v>83.248000000000005</v>
      </c>
      <c r="CD396" s="5">
        <v>7.95</v>
      </c>
      <c r="CE396" s="5">
        <v>174.803</v>
      </c>
      <c r="CF396" s="5">
        <v>314.822</v>
      </c>
      <c r="CG396" s="5">
        <v>0.22</v>
      </c>
      <c r="CH396" s="5">
        <v>1</v>
      </c>
      <c r="CI396" s="5">
        <v>0</v>
      </c>
      <c r="CJ396" s="5">
        <v>0</v>
      </c>
      <c r="CK396" s="5">
        <v>0</v>
      </c>
      <c r="CL396" s="5">
        <v>0</v>
      </c>
      <c r="CM396" s="5">
        <v>0</v>
      </c>
      <c r="CN396" s="5">
        <v>1.2E-2</v>
      </c>
      <c r="CO396" s="5">
        <v>0</v>
      </c>
      <c r="CP396" s="5">
        <v>1E-3</v>
      </c>
      <c r="CQ396" s="5">
        <v>1.3480000000000001</v>
      </c>
      <c r="CR396" s="5">
        <v>0</v>
      </c>
      <c r="CS396" s="5">
        <v>10.039999999999999</v>
      </c>
      <c r="CT396" s="5">
        <v>5.14</v>
      </c>
      <c r="CU396" s="5">
        <v>12.747999999999999</v>
      </c>
    </row>
    <row r="397" spans="1:99" x14ac:dyDescent="0.25">
      <c r="A397" s="5" t="s">
        <v>2703</v>
      </c>
      <c r="B397" s="5" t="s">
        <v>1498</v>
      </c>
      <c r="C397" s="5" t="s">
        <v>1498</v>
      </c>
      <c r="D397" s="5" t="s">
        <v>1499</v>
      </c>
      <c r="E397" s="5">
        <v>2024</v>
      </c>
      <c r="F397" s="5">
        <v>0.22</v>
      </c>
      <c r="G397" s="5">
        <v>5.3419999999999996</v>
      </c>
      <c r="H397" s="5">
        <v>1.323</v>
      </c>
      <c r="I397" s="5">
        <v>6.7</v>
      </c>
      <c r="J397" s="5">
        <v>12.042</v>
      </c>
      <c r="K397" s="5">
        <v>0</v>
      </c>
      <c r="L397" s="5">
        <v>1</v>
      </c>
      <c r="M397" s="5">
        <v>7.1189999999999998</v>
      </c>
      <c r="N397" s="5">
        <v>3.968</v>
      </c>
      <c r="O397" s="5">
        <v>6.5659999999999998</v>
      </c>
      <c r="P397" s="5">
        <v>13.685</v>
      </c>
      <c r="Q397" s="5">
        <v>0</v>
      </c>
      <c r="R397" s="5">
        <v>1</v>
      </c>
      <c r="S397" s="5">
        <v>11.955</v>
      </c>
      <c r="T397" s="5">
        <v>7.9359999999999999</v>
      </c>
      <c r="U397" s="5">
        <v>0.35799999999999998</v>
      </c>
      <c r="V397" s="5">
        <v>14.585000000000001</v>
      </c>
      <c r="W397" s="5">
        <v>0.22</v>
      </c>
      <c r="X397" s="5">
        <v>1</v>
      </c>
      <c r="Y397" s="5">
        <v>15.923</v>
      </c>
      <c r="Z397" s="5">
        <v>2.0110000000000001</v>
      </c>
      <c r="AA397" s="5">
        <v>4.577</v>
      </c>
      <c r="AB397" s="5">
        <v>20.5</v>
      </c>
      <c r="AC397" s="5">
        <v>0</v>
      </c>
      <c r="AD397" s="5">
        <v>1</v>
      </c>
      <c r="AE397" s="5">
        <v>15.923</v>
      </c>
      <c r="AF397" s="5">
        <v>3.488</v>
      </c>
      <c r="AG397" s="5">
        <v>4.577</v>
      </c>
      <c r="AH397" s="5">
        <v>20.5</v>
      </c>
      <c r="AI397" s="5">
        <v>0</v>
      </c>
      <c r="AJ397" s="5">
        <v>1</v>
      </c>
      <c r="AK397" s="5">
        <v>28.510999999999999</v>
      </c>
      <c r="AL397" s="5">
        <v>14.500999999999999</v>
      </c>
      <c r="AM397" s="5">
        <v>5.0869999999999997</v>
      </c>
      <c r="AN397" s="5">
        <v>40.99</v>
      </c>
      <c r="AO397" s="5">
        <v>0.22</v>
      </c>
      <c r="AP397" s="5">
        <v>1</v>
      </c>
      <c r="AQ397" s="5">
        <v>0.72399999999999998</v>
      </c>
      <c r="AR397" s="5">
        <v>0.13200000000000001</v>
      </c>
      <c r="AS397" s="5">
        <v>0.89100000000000001</v>
      </c>
      <c r="AT397" s="5">
        <v>1.9710000000000001</v>
      </c>
      <c r="AU397" s="5">
        <v>0.22</v>
      </c>
      <c r="AV397" s="5">
        <v>1</v>
      </c>
      <c r="AW397" s="5">
        <v>0.75</v>
      </c>
      <c r="AX397" s="5">
        <v>0.13200000000000001</v>
      </c>
      <c r="AY397" s="5">
        <v>0.77300000000000002</v>
      </c>
      <c r="AZ397" s="5">
        <v>1.8580000000000001</v>
      </c>
      <c r="BA397" s="5">
        <v>0.22</v>
      </c>
      <c r="BB397" s="5">
        <v>1</v>
      </c>
      <c r="BC397" s="5">
        <v>0.51300000000000001</v>
      </c>
      <c r="BD397" s="5">
        <v>0.13200000000000001</v>
      </c>
      <c r="BE397" s="5">
        <v>0.129</v>
      </c>
      <c r="BF397" s="5">
        <v>0.78400000000000003</v>
      </c>
      <c r="BG397" s="5">
        <v>0.22</v>
      </c>
      <c r="BH397" s="5">
        <v>1</v>
      </c>
      <c r="BI397" s="5">
        <v>0.59099999999999997</v>
      </c>
      <c r="BJ397" s="5">
        <v>0.13200000000000001</v>
      </c>
      <c r="BK397" s="5">
        <v>0.71099999999999997</v>
      </c>
      <c r="BL397" s="5">
        <v>1.589</v>
      </c>
      <c r="BM397" s="5">
        <v>0.22</v>
      </c>
      <c r="BN397" s="5">
        <v>1</v>
      </c>
      <c r="BO397" s="5">
        <v>0</v>
      </c>
      <c r="BP397" s="5">
        <v>2.1999999999999999E-2</v>
      </c>
      <c r="BQ397" s="5">
        <v>0.17599999999999999</v>
      </c>
      <c r="BR397" s="5">
        <v>0</v>
      </c>
      <c r="BS397" s="5">
        <v>1</v>
      </c>
      <c r="BT397" s="5">
        <v>0</v>
      </c>
      <c r="BU397" s="5">
        <v>0.06</v>
      </c>
      <c r="BV397" s="5">
        <v>0.34599999999999997</v>
      </c>
      <c r="BW397" s="5">
        <v>0.22</v>
      </c>
      <c r="BX397" s="5">
        <v>1</v>
      </c>
      <c r="BY397" s="5">
        <v>13.646000000000001</v>
      </c>
      <c r="BZ397" s="5">
        <v>0</v>
      </c>
      <c r="CA397" s="5">
        <v>13.646000000000001</v>
      </c>
      <c r="CB397" s="5">
        <v>0</v>
      </c>
      <c r="CC397" s="5">
        <v>82.587999999999994</v>
      </c>
      <c r="CD397" s="5">
        <v>7.95</v>
      </c>
      <c r="CE397" s="5">
        <v>151.239</v>
      </c>
      <c r="CF397" s="5">
        <v>285.26900000000001</v>
      </c>
      <c r="CG397" s="5">
        <v>0.22</v>
      </c>
      <c r="CH397" s="5">
        <v>1</v>
      </c>
      <c r="CI397" s="5">
        <v>0</v>
      </c>
      <c r="CJ397" s="5">
        <v>0</v>
      </c>
      <c r="CK397" s="5">
        <v>0</v>
      </c>
      <c r="CL397" s="5">
        <v>0</v>
      </c>
      <c r="CM397" s="5">
        <v>0</v>
      </c>
      <c r="CN397" s="5">
        <v>1.2E-2</v>
      </c>
      <c r="CO397" s="5">
        <v>0</v>
      </c>
      <c r="CP397" s="5">
        <v>1E-3</v>
      </c>
      <c r="CQ397" s="5">
        <v>1.387</v>
      </c>
      <c r="CR397" s="5">
        <v>0</v>
      </c>
      <c r="CS397" s="5">
        <v>10.336</v>
      </c>
      <c r="CT397" s="5">
        <v>4.0220000000000002</v>
      </c>
      <c r="CU397" s="5">
        <v>10.977</v>
      </c>
    </row>
    <row r="398" spans="1:99" x14ac:dyDescent="0.25">
      <c r="A398" s="5" t="s">
        <v>2704</v>
      </c>
      <c r="B398" s="5" t="s">
        <v>1501</v>
      </c>
      <c r="C398" s="5" t="s">
        <v>1501</v>
      </c>
      <c r="D398" s="5" t="s">
        <v>1502</v>
      </c>
      <c r="E398" s="5">
        <v>2021</v>
      </c>
      <c r="F398" s="5">
        <v>0.15</v>
      </c>
      <c r="G398" s="5">
        <v>5.3159999999999998</v>
      </c>
      <c r="H398" s="5">
        <v>1.0629999999999999</v>
      </c>
      <c r="I398" s="5">
        <v>0</v>
      </c>
      <c r="J398" s="5">
        <v>5.3159999999999998</v>
      </c>
      <c r="K398" s="5">
        <v>0</v>
      </c>
      <c r="L398" s="5">
        <v>1</v>
      </c>
      <c r="M398" s="5">
        <v>7.2530000000000001</v>
      </c>
      <c r="N398" s="5">
        <v>3.1880000000000002</v>
      </c>
      <c r="O398" s="5">
        <v>0.19500000000000001</v>
      </c>
      <c r="P398" s="5">
        <v>7.4480000000000004</v>
      </c>
      <c r="Q398" s="5">
        <v>0</v>
      </c>
      <c r="R398" s="5">
        <v>1</v>
      </c>
      <c r="S398" s="5">
        <v>10.63</v>
      </c>
      <c r="T398" s="5">
        <v>6.3769999999999998</v>
      </c>
      <c r="U398" s="5">
        <v>0</v>
      </c>
      <c r="V398" s="5">
        <v>12.224</v>
      </c>
      <c r="W398" s="5">
        <v>0.15</v>
      </c>
      <c r="X398" s="5">
        <v>1</v>
      </c>
      <c r="Y398" s="5">
        <v>17.125</v>
      </c>
      <c r="Z398" s="5">
        <v>2.298</v>
      </c>
      <c r="AA398" s="5">
        <v>3.1E-2</v>
      </c>
      <c r="AB398" s="5">
        <v>17.155999999999999</v>
      </c>
      <c r="AC398" s="5">
        <v>0</v>
      </c>
      <c r="AD398" s="5">
        <v>1</v>
      </c>
      <c r="AE398" s="5">
        <v>18.268000000000001</v>
      </c>
      <c r="AF398" s="5">
        <v>4.2699999999999996</v>
      </c>
      <c r="AG398" s="5">
        <v>0</v>
      </c>
      <c r="AH398" s="5">
        <v>18.268000000000001</v>
      </c>
      <c r="AI398" s="5">
        <v>0</v>
      </c>
      <c r="AJ398" s="5">
        <v>1</v>
      </c>
      <c r="AK398" s="5">
        <v>25.128</v>
      </c>
      <c r="AL398" s="5">
        <v>13.489000000000001</v>
      </c>
      <c r="AM398" s="5">
        <v>0</v>
      </c>
      <c r="AN398" s="5">
        <v>28.896999999999998</v>
      </c>
      <c r="AO398" s="5">
        <v>0.15</v>
      </c>
      <c r="AP398" s="5">
        <v>1</v>
      </c>
      <c r="AQ398" s="5">
        <v>0.64900000000000002</v>
      </c>
      <c r="AR398" s="5">
        <v>0.114</v>
      </c>
      <c r="AS398" s="5">
        <v>0.379</v>
      </c>
      <c r="AT398" s="5">
        <v>1.1819999999999999</v>
      </c>
      <c r="AU398" s="5">
        <v>0.15</v>
      </c>
      <c r="AV398" s="5">
        <v>1</v>
      </c>
      <c r="AW398" s="5">
        <v>0.57699999999999996</v>
      </c>
      <c r="AX398" s="5">
        <v>0.114</v>
      </c>
      <c r="AY398" s="5">
        <v>0.38</v>
      </c>
      <c r="AZ398" s="5">
        <v>1.1000000000000001</v>
      </c>
      <c r="BA398" s="5">
        <v>0.15</v>
      </c>
      <c r="BB398" s="5">
        <v>1</v>
      </c>
      <c r="BC398" s="5">
        <v>0.45800000000000002</v>
      </c>
      <c r="BD398" s="5">
        <v>0.114</v>
      </c>
      <c r="BE398" s="5">
        <v>-0.123</v>
      </c>
      <c r="BF398" s="5">
        <v>0.38600000000000001</v>
      </c>
      <c r="BG398" s="5">
        <v>0</v>
      </c>
      <c r="BH398" s="5">
        <v>0</v>
      </c>
      <c r="BI398" s="5">
        <v>0.49099999999999999</v>
      </c>
      <c r="BJ398" s="5">
        <v>0.114</v>
      </c>
      <c r="BK398" s="5">
        <v>0.308</v>
      </c>
      <c r="BL398" s="5">
        <v>0.91900000000000004</v>
      </c>
      <c r="BM398" s="5">
        <v>0.15</v>
      </c>
      <c r="BN398" s="5">
        <v>1</v>
      </c>
      <c r="BO398" s="5">
        <v>0</v>
      </c>
      <c r="BP398" s="5">
        <v>0</v>
      </c>
      <c r="BQ398" s="5">
        <v>0.187</v>
      </c>
      <c r="BR398" s="5">
        <v>0</v>
      </c>
      <c r="BS398" s="5">
        <v>0.66700000000000004</v>
      </c>
      <c r="BT398" s="5">
        <v>0</v>
      </c>
      <c r="BU398" s="5">
        <v>0</v>
      </c>
      <c r="BV398" s="5">
        <v>0.746</v>
      </c>
      <c r="BW398" s="5">
        <v>0.15</v>
      </c>
      <c r="BX398" s="5">
        <v>0.66700000000000004</v>
      </c>
      <c r="BY398" s="5">
        <v>11.787000000000001</v>
      </c>
      <c r="BZ398" s="5">
        <v>0</v>
      </c>
      <c r="CA398" s="5">
        <v>11.787000000000001</v>
      </c>
      <c r="CB398" s="5">
        <v>0</v>
      </c>
      <c r="CC398" s="5">
        <v>78.125</v>
      </c>
      <c r="CD398" s="5">
        <v>7.95</v>
      </c>
      <c r="CE398" s="5">
        <v>-25.568000000000001</v>
      </c>
      <c r="CF398" s="5">
        <v>52.557000000000002</v>
      </c>
      <c r="CG398" s="5">
        <v>0</v>
      </c>
      <c r="CH398" s="5">
        <v>0</v>
      </c>
      <c r="CI398" s="5">
        <v>0</v>
      </c>
      <c r="CJ398" s="5">
        <v>0</v>
      </c>
      <c r="CK398" s="5">
        <v>0</v>
      </c>
      <c r="CL398" s="5">
        <v>0</v>
      </c>
      <c r="CM398" s="5">
        <v>0</v>
      </c>
      <c r="CN398" s="5">
        <v>0</v>
      </c>
      <c r="CO398" s="5">
        <v>0</v>
      </c>
      <c r="CP398" s="5">
        <v>0.14099999999999999</v>
      </c>
      <c r="CQ398" s="5">
        <v>1.198</v>
      </c>
      <c r="CR398" s="5">
        <v>0</v>
      </c>
      <c r="CS398" s="5">
        <v>4.7759999999999998</v>
      </c>
      <c r="CT398" s="5">
        <v>4.7530000000000001</v>
      </c>
      <c r="CU398" s="5">
        <v>15.983000000000001</v>
      </c>
    </row>
    <row r="399" spans="1:99" x14ac:dyDescent="0.25">
      <c r="A399" s="5" t="s">
        <v>2705</v>
      </c>
      <c r="B399" s="5" t="s">
        <v>1501</v>
      </c>
      <c r="C399" s="5" t="s">
        <v>1501</v>
      </c>
      <c r="D399" s="5" t="s">
        <v>1502</v>
      </c>
      <c r="E399" s="5">
        <v>2022</v>
      </c>
      <c r="F399" s="5">
        <v>0.15</v>
      </c>
      <c r="G399" s="5">
        <v>10.337999999999999</v>
      </c>
      <c r="H399" s="5">
        <v>1.1479999999999999</v>
      </c>
      <c r="I399" s="5">
        <v>0</v>
      </c>
      <c r="J399" s="5">
        <v>10.337999999999999</v>
      </c>
      <c r="K399" s="5">
        <v>0</v>
      </c>
      <c r="L399" s="5">
        <v>1</v>
      </c>
      <c r="M399" s="5">
        <v>8.8480000000000008</v>
      </c>
      <c r="N399" s="5">
        <v>3.4430000000000001</v>
      </c>
      <c r="O399" s="5">
        <v>0.26100000000000001</v>
      </c>
      <c r="P399" s="5">
        <v>9.109</v>
      </c>
      <c r="Q399" s="5">
        <v>0</v>
      </c>
      <c r="R399" s="5">
        <v>1</v>
      </c>
      <c r="S399" s="5">
        <v>16.077000000000002</v>
      </c>
      <c r="T399" s="5">
        <v>6.8860000000000001</v>
      </c>
      <c r="U399" s="5">
        <v>0.17799999999999999</v>
      </c>
      <c r="V399" s="5">
        <v>18.489000000000001</v>
      </c>
      <c r="W399" s="5">
        <v>0.15</v>
      </c>
      <c r="X399" s="5">
        <v>1</v>
      </c>
      <c r="Y399" s="5">
        <v>30.657</v>
      </c>
      <c r="Z399" s="5">
        <v>4.1139999999999999</v>
      </c>
      <c r="AA399" s="5">
        <v>3.1E-2</v>
      </c>
      <c r="AB399" s="5">
        <v>30.687999999999999</v>
      </c>
      <c r="AC399" s="5">
        <v>0</v>
      </c>
      <c r="AD399" s="5">
        <v>1</v>
      </c>
      <c r="AE399" s="5">
        <v>31.89</v>
      </c>
      <c r="AF399" s="5">
        <v>7.4530000000000003</v>
      </c>
      <c r="AG399" s="5">
        <v>1.4999999999999999E-2</v>
      </c>
      <c r="AH399" s="5">
        <v>31.905999999999999</v>
      </c>
      <c r="AI399" s="5">
        <v>0</v>
      </c>
      <c r="AJ399" s="5">
        <v>1</v>
      </c>
      <c r="AK399" s="5">
        <v>39.287999999999997</v>
      </c>
      <c r="AL399" s="5">
        <v>21.091000000000001</v>
      </c>
      <c r="AM399" s="5">
        <v>0.436</v>
      </c>
      <c r="AN399" s="5">
        <v>45.182000000000002</v>
      </c>
      <c r="AO399" s="5">
        <v>0.15</v>
      </c>
      <c r="AP399" s="5">
        <v>1</v>
      </c>
      <c r="AQ399" s="5">
        <v>0.89600000000000002</v>
      </c>
      <c r="AR399" s="5">
        <v>0.123</v>
      </c>
      <c r="AS399" s="5">
        <v>0.42799999999999999</v>
      </c>
      <c r="AT399" s="5">
        <v>1.5229999999999999</v>
      </c>
      <c r="AU399" s="5">
        <v>0.15</v>
      </c>
      <c r="AV399" s="5">
        <v>1</v>
      </c>
      <c r="AW399" s="5">
        <v>0.89</v>
      </c>
      <c r="AX399" s="5">
        <v>0.123</v>
      </c>
      <c r="AY399" s="5">
        <v>0.51900000000000002</v>
      </c>
      <c r="AZ399" s="5">
        <v>1.621</v>
      </c>
      <c r="BA399" s="5">
        <v>0.15</v>
      </c>
      <c r="BB399" s="5">
        <v>1</v>
      </c>
      <c r="BC399" s="5">
        <v>0.62</v>
      </c>
      <c r="BD399" s="5">
        <v>0.123</v>
      </c>
      <c r="BE399" s="5">
        <v>-0.27400000000000002</v>
      </c>
      <c r="BF399" s="5">
        <v>0.39900000000000002</v>
      </c>
      <c r="BG399" s="5">
        <v>0</v>
      </c>
      <c r="BH399" s="5">
        <v>0</v>
      </c>
      <c r="BI399" s="5">
        <v>0.60799999999999998</v>
      </c>
      <c r="BJ399" s="5">
        <v>0.123</v>
      </c>
      <c r="BK399" s="5">
        <v>0.66700000000000004</v>
      </c>
      <c r="BL399" s="5">
        <v>1.466</v>
      </c>
      <c r="BM399" s="5">
        <v>0.15</v>
      </c>
      <c r="BN399" s="5">
        <v>1</v>
      </c>
      <c r="BO399" s="5">
        <v>0</v>
      </c>
      <c r="BP399" s="5">
        <v>0</v>
      </c>
      <c r="BQ399" s="5">
        <v>0.21</v>
      </c>
      <c r="BR399" s="5">
        <v>0</v>
      </c>
      <c r="BS399" s="5">
        <v>0.66700000000000004</v>
      </c>
      <c r="BT399" s="5">
        <v>0</v>
      </c>
      <c r="BU399" s="5">
        <v>0</v>
      </c>
      <c r="BV399" s="5">
        <v>0.70399999999999996</v>
      </c>
      <c r="BW399" s="5">
        <v>0.15</v>
      </c>
      <c r="BX399" s="5">
        <v>0.66700000000000004</v>
      </c>
      <c r="BY399" s="5">
        <v>12.728999999999999</v>
      </c>
      <c r="BZ399" s="5">
        <v>0</v>
      </c>
      <c r="CA399" s="5">
        <v>12.728999999999999</v>
      </c>
      <c r="CB399" s="5">
        <v>0</v>
      </c>
      <c r="CC399" s="5">
        <v>97.9</v>
      </c>
      <c r="CD399" s="5">
        <v>7.95</v>
      </c>
      <c r="CE399" s="5">
        <v>-33.628999999999998</v>
      </c>
      <c r="CF399" s="5">
        <v>64.271000000000001</v>
      </c>
      <c r="CG399" s="5">
        <v>0</v>
      </c>
      <c r="CH399" s="5">
        <v>0</v>
      </c>
      <c r="CI399" s="5">
        <v>0</v>
      </c>
      <c r="CJ399" s="5">
        <v>0</v>
      </c>
      <c r="CK399" s="5">
        <v>0</v>
      </c>
      <c r="CL399" s="5">
        <v>0</v>
      </c>
      <c r="CM399" s="5">
        <v>0</v>
      </c>
      <c r="CN399" s="5">
        <v>0</v>
      </c>
      <c r="CO399" s="5">
        <v>0</v>
      </c>
      <c r="CP399" s="5">
        <v>0.14099999999999999</v>
      </c>
      <c r="CQ399" s="5">
        <v>1.294</v>
      </c>
      <c r="CR399" s="5">
        <v>3.0000000000000001E-3</v>
      </c>
      <c r="CS399" s="5">
        <v>5.1580000000000004</v>
      </c>
      <c r="CT399" s="5">
        <v>10.484999999999999</v>
      </c>
      <c r="CU399" s="5">
        <v>29.494</v>
      </c>
    </row>
    <row r="400" spans="1:99" x14ac:dyDescent="0.25">
      <c r="A400" s="5" t="s">
        <v>2706</v>
      </c>
      <c r="B400" s="5" t="s">
        <v>1501</v>
      </c>
      <c r="C400" s="5" t="s">
        <v>1501</v>
      </c>
      <c r="D400" s="5" t="s">
        <v>1502</v>
      </c>
      <c r="E400" s="5">
        <v>2023</v>
      </c>
      <c r="F400" s="5">
        <v>0.15</v>
      </c>
      <c r="G400" s="5">
        <v>6.1470000000000002</v>
      </c>
      <c r="H400" s="5">
        <v>1.286</v>
      </c>
      <c r="I400" s="5">
        <v>0</v>
      </c>
      <c r="J400" s="5">
        <v>6.1470000000000002</v>
      </c>
      <c r="K400" s="5">
        <v>0</v>
      </c>
      <c r="L400" s="5">
        <v>1</v>
      </c>
      <c r="M400" s="5">
        <v>7.8860000000000001</v>
      </c>
      <c r="N400" s="5">
        <v>3.8570000000000002</v>
      </c>
      <c r="O400" s="5">
        <v>0.20100000000000001</v>
      </c>
      <c r="P400" s="5">
        <v>8.0879999999999992</v>
      </c>
      <c r="Q400" s="5">
        <v>0</v>
      </c>
      <c r="R400" s="5">
        <v>1</v>
      </c>
      <c r="S400" s="5">
        <v>12.574999999999999</v>
      </c>
      <c r="T400" s="5">
        <v>7.7140000000000004</v>
      </c>
      <c r="U400" s="5">
        <v>0.20899999999999999</v>
      </c>
      <c r="V400" s="5">
        <v>14.461</v>
      </c>
      <c r="W400" s="5">
        <v>0.15</v>
      </c>
      <c r="X400" s="5">
        <v>1</v>
      </c>
      <c r="Y400" s="5">
        <v>12.478</v>
      </c>
      <c r="Z400" s="5">
        <v>1.6739999999999999</v>
      </c>
      <c r="AA400" s="5">
        <v>3.1E-2</v>
      </c>
      <c r="AB400" s="5">
        <v>12.507999999999999</v>
      </c>
      <c r="AC400" s="5">
        <v>0</v>
      </c>
      <c r="AD400" s="5">
        <v>1</v>
      </c>
      <c r="AE400" s="5">
        <v>13.763</v>
      </c>
      <c r="AF400" s="5">
        <v>3.2170000000000001</v>
      </c>
      <c r="AG400" s="5">
        <v>3.1E-2</v>
      </c>
      <c r="AH400" s="5">
        <v>13.794</v>
      </c>
      <c r="AI400" s="5">
        <v>0</v>
      </c>
      <c r="AJ400" s="5">
        <v>1</v>
      </c>
      <c r="AK400" s="5">
        <v>21.477</v>
      </c>
      <c r="AL400" s="5">
        <v>11.53</v>
      </c>
      <c r="AM400" s="5">
        <v>0.35699999999999998</v>
      </c>
      <c r="AN400" s="5">
        <v>24.699000000000002</v>
      </c>
      <c r="AO400" s="5">
        <v>0.15</v>
      </c>
      <c r="AP400" s="5">
        <v>1</v>
      </c>
      <c r="AQ400" s="5">
        <v>0.79100000000000004</v>
      </c>
      <c r="AR400" s="5">
        <v>0.129</v>
      </c>
      <c r="AS400" s="5">
        <v>0.39900000000000002</v>
      </c>
      <c r="AT400" s="5">
        <v>1.3680000000000001</v>
      </c>
      <c r="AU400" s="5">
        <v>0.15</v>
      </c>
      <c r="AV400" s="5">
        <v>1</v>
      </c>
      <c r="AW400" s="5">
        <v>0.61799999999999999</v>
      </c>
      <c r="AX400" s="5">
        <v>0.129</v>
      </c>
      <c r="AY400" s="5">
        <v>0.61399999999999999</v>
      </c>
      <c r="AZ400" s="5">
        <v>1.417</v>
      </c>
      <c r="BA400" s="5">
        <v>0.15</v>
      </c>
      <c r="BB400" s="5">
        <v>1</v>
      </c>
      <c r="BC400" s="5">
        <v>0.55400000000000005</v>
      </c>
      <c r="BD400" s="5">
        <v>0.129</v>
      </c>
      <c r="BE400" s="5">
        <v>-0.216</v>
      </c>
      <c r="BF400" s="5">
        <v>0.38900000000000001</v>
      </c>
      <c r="BG400" s="5">
        <v>0</v>
      </c>
      <c r="BH400" s="5">
        <v>0</v>
      </c>
      <c r="BI400" s="5">
        <v>0.55700000000000005</v>
      </c>
      <c r="BJ400" s="5">
        <v>0.129</v>
      </c>
      <c r="BK400" s="5">
        <v>0.73299999999999998</v>
      </c>
      <c r="BL400" s="5">
        <v>1.484</v>
      </c>
      <c r="BM400" s="5">
        <v>0.15</v>
      </c>
      <c r="BN400" s="5">
        <v>1</v>
      </c>
      <c r="BO400" s="5">
        <v>0</v>
      </c>
      <c r="BP400" s="5">
        <v>0</v>
      </c>
      <c r="BQ400" s="5">
        <v>0.21</v>
      </c>
      <c r="BR400" s="5">
        <v>0</v>
      </c>
      <c r="BS400" s="5">
        <v>0.66700000000000004</v>
      </c>
      <c r="BT400" s="5">
        <v>0</v>
      </c>
      <c r="BU400" s="5">
        <v>0</v>
      </c>
      <c r="BV400" s="5">
        <v>0.70399999999999996</v>
      </c>
      <c r="BW400" s="5">
        <v>0.15</v>
      </c>
      <c r="BX400" s="5">
        <v>0.66700000000000004</v>
      </c>
      <c r="BY400" s="5">
        <v>13.254</v>
      </c>
      <c r="BZ400" s="5">
        <v>0</v>
      </c>
      <c r="CA400" s="5">
        <v>13.254</v>
      </c>
      <c r="CB400" s="5">
        <v>0</v>
      </c>
      <c r="CC400" s="5">
        <v>83.248000000000005</v>
      </c>
      <c r="CD400" s="5">
        <v>7.95</v>
      </c>
      <c r="CE400" s="5">
        <v>-26.704999999999998</v>
      </c>
      <c r="CF400" s="5">
        <v>56.542999999999999</v>
      </c>
      <c r="CG400" s="5">
        <v>0</v>
      </c>
      <c r="CH400" s="5">
        <v>0</v>
      </c>
      <c r="CI400" s="5">
        <v>0</v>
      </c>
      <c r="CJ400" s="5">
        <v>0</v>
      </c>
      <c r="CK400" s="5">
        <v>0</v>
      </c>
      <c r="CL400" s="5">
        <v>0</v>
      </c>
      <c r="CM400" s="5">
        <v>0</v>
      </c>
      <c r="CN400" s="5">
        <v>0</v>
      </c>
      <c r="CO400" s="5">
        <v>0</v>
      </c>
      <c r="CP400" s="5">
        <v>0</v>
      </c>
      <c r="CQ400" s="5">
        <v>1.3480000000000001</v>
      </c>
      <c r="CR400" s="5">
        <v>0</v>
      </c>
      <c r="CS400" s="5">
        <v>5.37</v>
      </c>
      <c r="CT400" s="5">
        <v>4.8609999999999998</v>
      </c>
      <c r="CU400" s="5">
        <v>11.192</v>
      </c>
    </row>
    <row r="401" spans="1:99" x14ac:dyDescent="0.25">
      <c r="A401" s="5" t="s">
        <v>2707</v>
      </c>
      <c r="B401" s="5" t="s">
        <v>1501</v>
      </c>
      <c r="C401" s="5" t="s">
        <v>1501</v>
      </c>
      <c r="D401" s="5" t="s">
        <v>1502</v>
      </c>
      <c r="E401" s="5">
        <v>2024</v>
      </c>
      <c r="F401" s="5">
        <v>0.15</v>
      </c>
      <c r="G401" s="5">
        <v>5.5750000000000002</v>
      </c>
      <c r="H401" s="5">
        <v>1.3240000000000001</v>
      </c>
      <c r="I401" s="5">
        <v>0</v>
      </c>
      <c r="J401" s="5">
        <v>5.5750000000000002</v>
      </c>
      <c r="K401" s="5">
        <v>0</v>
      </c>
      <c r="L401" s="5">
        <v>1</v>
      </c>
      <c r="M401" s="5">
        <v>7.1239999999999997</v>
      </c>
      <c r="N401" s="5">
        <v>3.9710000000000001</v>
      </c>
      <c r="O401" s="5">
        <v>0.158</v>
      </c>
      <c r="P401" s="5">
        <v>7.2809999999999997</v>
      </c>
      <c r="Q401" s="5">
        <v>0</v>
      </c>
      <c r="R401" s="5">
        <v>1</v>
      </c>
      <c r="S401" s="5">
        <v>12.193</v>
      </c>
      <c r="T401" s="5">
        <v>7.9420000000000002</v>
      </c>
      <c r="U401" s="5">
        <v>0.249</v>
      </c>
      <c r="V401" s="5">
        <v>14.022</v>
      </c>
      <c r="W401" s="5">
        <v>0.15</v>
      </c>
      <c r="X401" s="5">
        <v>1</v>
      </c>
      <c r="Y401" s="5">
        <v>11.446999999999999</v>
      </c>
      <c r="Z401" s="5">
        <v>1.536</v>
      </c>
      <c r="AA401" s="5">
        <v>3.2000000000000001E-2</v>
      </c>
      <c r="AB401" s="5">
        <v>11.478999999999999</v>
      </c>
      <c r="AC401" s="5">
        <v>0</v>
      </c>
      <c r="AD401" s="5">
        <v>1</v>
      </c>
      <c r="AE401" s="5">
        <v>12.771000000000001</v>
      </c>
      <c r="AF401" s="5">
        <v>2.9849999999999999</v>
      </c>
      <c r="AG401" s="5">
        <v>3.2000000000000001E-2</v>
      </c>
      <c r="AH401" s="5">
        <v>12.802</v>
      </c>
      <c r="AI401" s="5">
        <v>0</v>
      </c>
      <c r="AJ401" s="5">
        <v>1</v>
      </c>
      <c r="AK401" s="5">
        <v>20.712</v>
      </c>
      <c r="AL401" s="5">
        <v>11.119</v>
      </c>
      <c r="AM401" s="5">
        <v>0.42299999999999999</v>
      </c>
      <c r="AN401" s="5">
        <v>23.818999999999999</v>
      </c>
      <c r="AO401" s="5">
        <v>0.15</v>
      </c>
      <c r="AP401" s="5">
        <v>1</v>
      </c>
      <c r="AQ401" s="5">
        <v>0.75600000000000001</v>
      </c>
      <c r="AR401" s="5">
        <v>0.13200000000000001</v>
      </c>
      <c r="AS401" s="5">
        <v>0.41199999999999998</v>
      </c>
      <c r="AT401" s="5">
        <v>1.343</v>
      </c>
      <c r="AU401" s="5">
        <v>0.15</v>
      </c>
      <c r="AV401" s="5">
        <v>1</v>
      </c>
      <c r="AW401" s="5">
        <v>0.65500000000000003</v>
      </c>
      <c r="AX401" s="5">
        <v>0.13200000000000001</v>
      </c>
      <c r="AY401" s="5">
        <v>0.47699999999999998</v>
      </c>
      <c r="AZ401" s="5">
        <v>1.302</v>
      </c>
      <c r="BA401" s="5">
        <v>0.15</v>
      </c>
      <c r="BB401" s="5">
        <v>1</v>
      </c>
      <c r="BC401" s="5">
        <v>0.53400000000000003</v>
      </c>
      <c r="BD401" s="5">
        <v>0.13200000000000001</v>
      </c>
      <c r="BE401" s="5">
        <v>-0.186</v>
      </c>
      <c r="BF401" s="5">
        <v>0.39900000000000002</v>
      </c>
      <c r="BG401" s="5">
        <v>0</v>
      </c>
      <c r="BH401" s="5">
        <v>0</v>
      </c>
      <c r="BI401" s="5">
        <v>0.56799999999999995</v>
      </c>
      <c r="BJ401" s="5">
        <v>0.13200000000000001</v>
      </c>
      <c r="BK401" s="5">
        <v>0.54400000000000004</v>
      </c>
      <c r="BL401" s="5">
        <v>1.2789999999999999</v>
      </c>
      <c r="BM401" s="5">
        <v>0.15</v>
      </c>
      <c r="BN401" s="5">
        <v>1</v>
      </c>
      <c r="BO401" s="5">
        <v>0</v>
      </c>
      <c r="BP401" s="5">
        <v>0</v>
      </c>
      <c r="BQ401" s="5">
        <v>0.182</v>
      </c>
      <c r="BR401" s="5">
        <v>0</v>
      </c>
      <c r="BS401" s="5">
        <v>0.66700000000000004</v>
      </c>
      <c r="BT401" s="5">
        <v>0</v>
      </c>
      <c r="BU401" s="5">
        <v>0</v>
      </c>
      <c r="BV401" s="5">
        <v>0.74099999999999999</v>
      </c>
      <c r="BW401" s="5">
        <v>0.15</v>
      </c>
      <c r="BX401" s="5">
        <v>0.66700000000000004</v>
      </c>
      <c r="BY401" s="5">
        <v>13.646000000000001</v>
      </c>
      <c r="BZ401" s="5">
        <v>0</v>
      </c>
      <c r="CA401" s="5">
        <v>13.646000000000001</v>
      </c>
      <c r="CB401" s="5">
        <v>0</v>
      </c>
      <c r="CC401" s="5">
        <v>82.587999999999994</v>
      </c>
      <c r="CD401" s="5">
        <v>7.95</v>
      </c>
      <c r="CE401" s="5">
        <v>-26.106999999999999</v>
      </c>
      <c r="CF401" s="5">
        <v>56.481000000000002</v>
      </c>
      <c r="CG401" s="5">
        <v>0</v>
      </c>
      <c r="CH401" s="5">
        <v>0</v>
      </c>
      <c r="CI401" s="5">
        <v>0</v>
      </c>
      <c r="CJ401" s="5">
        <v>0</v>
      </c>
      <c r="CK401" s="5">
        <v>0</v>
      </c>
      <c r="CL401" s="5">
        <v>0</v>
      </c>
      <c r="CM401" s="5">
        <v>0</v>
      </c>
      <c r="CN401" s="5">
        <v>0</v>
      </c>
      <c r="CO401" s="5">
        <v>0</v>
      </c>
      <c r="CP401" s="5">
        <v>0</v>
      </c>
      <c r="CQ401" s="5">
        <v>1.387</v>
      </c>
      <c r="CR401" s="5">
        <v>0</v>
      </c>
      <c r="CS401" s="5">
        <v>5.5289999999999999</v>
      </c>
      <c r="CT401" s="5">
        <v>4.2510000000000003</v>
      </c>
      <c r="CU401" s="5">
        <v>10.122999999999999</v>
      </c>
    </row>
    <row r="402" spans="1:99" x14ac:dyDescent="0.25">
      <c r="A402" s="5" t="s">
        <v>2708</v>
      </c>
      <c r="B402" s="5" t="s">
        <v>1507</v>
      </c>
      <c r="C402" s="5" t="s">
        <v>1507</v>
      </c>
      <c r="D402" s="5" t="s">
        <v>1508</v>
      </c>
      <c r="E402" s="5">
        <v>2021</v>
      </c>
      <c r="F402" s="5">
        <v>0.1</v>
      </c>
      <c r="G402" s="5">
        <v>4.5650000000000004</v>
      </c>
      <c r="H402" s="5">
        <v>0.999</v>
      </c>
      <c r="I402" s="5">
        <v>0.42499999999999999</v>
      </c>
      <c r="J402" s="5">
        <v>4.99</v>
      </c>
      <c r="K402" s="5">
        <v>0</v>
      </c>
      <c r="L402" s="5">
        <v>1</v>
      </c>
      <c r="M402" s="5">
        <v>4.633</v>
      </c>
      <c r="N402" s="5">
        <v>2.1</v>
      </c>
      <c r="O402" s="5">
        <v>0.35699999999999998</v>
      </c>
      <c r="P402" s="5">
        <v>4.99</v>
      </c>
      <c r="Q402" s="5">
        <v>0</v>
      </c>
      <c r="R402" s="5">
        <v>1</v>
      </c>
      <c r="S402" s="5">
        <v>11.632</v>
      </c>
      <c r="T402" s="5">
        <v>6.86</v>
      </c>
      <c r="U402" s="5">
        <v>0.39300000000000002</v>
      </c>
      <c r="V402" s="5">
        <v>13.228</v>
      </c>
      <c r="W402" s="5">
        <v>0.1</v>
      </c>
      <c r="X402" s="5">
        <v>1</v>
      </c>
      <c r="Y402" s="5">
        <v>20.239000000000001</v>
      </c>
      <c r="Z402" s="5">
        <v>2.2360000000000002</v>
      </c>
      <c r="AA402" s="5">
        <v>1.91</v>
      </c>
      <c r="AB402" s="5">
        <v>22.149000000000001</v>
      </c>
      <c r="AC402" s="5">
        <v>0</v>
      </c>
      <c r="AD402" s="5">
        <v>1</v>
      </c>
      <c r="AE402" s="5">
        <v>20.221</v>
      </c>
      <c r="AF402" s="5">
        <v>3.9790000000000001</v>
      </c>
      <c r="AG402" s="5">
        <v>1.9279999999999999</v>
      </c>
      <c r="AH402" s="5">
        <v>22.149000000000001</v>
      </c>
      <c r="AI402" s="5">
        <v>0</v>
      </c>
      <c r="AJ402" s="5">
        <v>1</v>
      </c>
      <c r="AK402" s="5">
        <v>24.579000000000001</v>
      </c>
      <c r="AL402" s="5">
        <v>12.064</v>
      </c>
      <c r="AM402" s="5">
        <v>1.76</v>
      </c>
      <c r="AN402" s="5">
        <v>28.974</v>
      </c>
      <c r="AO402" s="5">
        <v>0.1</v>
      </c>
      <c r="AP402" s="5">
        <v>1</v>
      </c>
      <c r="AQ402" s="5">
        <v>0.621</v>
      </c>
      <c r="AR402" s="5">
        <v>0.114</v>
      </c>
      <c r="AS402" s="5">
        <v>0.57199999999999995</v>
      </c>
      <c r="AT402" s="5">
        <v>1.3120000000000001</v>
      </c>
      <c r="AU402" s="5">
        <v>0.1</v>
      </c>
      <c r="AV402" s="5">
        <v>1</v>
      </c>
      <c r="AW402" s="5">
        <v>0.59299999999999997</v>
      </c>
      <c r="AX402" s="5">
        <v>0.114</v>
      </c>
      <c r="AY402" s="5">
        <v>0.47</v>
      </c>
      <c r="AZ402" s="5">
        <v>1.169</v>
      </c>
      <c r="BA402" s="5">
        <v>0.1</v>
      </c>
      <c r="BB402" s="5">
        <v>1</v>
      </c>
      <c r="BC402" s="5">
        <v>0.44</v>
      </c>
      <c r="BD402" s="5">
        <v>0.114</v>
      </c>
      <c r="BE402" s="5">
        <v>0.46800000000000003</v>
      </c>
      <c r="BF402" s="5">
        <v>0.999</v>
      </c>
      <c r="BG402" s="5">
        <v>0.1</v>
      </c>
      <c r="BH402" s="5">
        <v>1</v>
      </c>
      <c r="BI402" s="5">
        <v>0.56000000000000005</v>
      </c>
      <c r="BJ402" s="5">
        <v>0.114</v>
      </c>
      <c r="BK402" s="5">
        <v>0.17499999999999999</v>
      </c>
      <c r="BL402" s="5">
        <v>0.80800000000000005</v>
      </c>
      <c r="BM402" s="5">
        <v>0.1</v>
      </c>
      <c r="BN402" s="5">
        <v>1</v>
      </c>
      <c r="BO402" s="5">
        <v>0</v>
      </c>
      <c r="BP402" s="5">
        <v>3.0000000000000001E-3</v>
      </c>
      <c r="BQ402" s="5">
        <v>0.13600000000000001</v>
      </c>
      <c r="BR402" s="5">
        <v>0</v>
      </c>
      <c r="BS402" s="5">
        <v>1</v>
      </c>
      <c r="BT402" s="5">
        <v>0</v>
      </c>
      <c r="BU402" s="5">
        <v>4.0000000000000001E-3</v>
      </c>
      <c r="BV402" s="5">
        <v>0.23599999999999999</v>
      </c>
      <c r="BW402" s="5">
        <v>0.1</v>
      </c>
      <c r="BX402" s="5">
        <v>0.83299999999999996</v>
      </c>
      <c r="BY402" s="5">
        <v>11.787000000000001</v>
      </c>
      <c r="BZ402" s="5">
        <v>0</v>
      </c>
      <c r="CA402" s="5">
        <v>11.787000000000001</v>
      </c>
      <c r="CB402" s="5">
        <v>0</v>
      </c>
      <c r="CC402" s="5">
        <v>81.694999999999993</v>
      </c>
      <c r="CD402" s="5">
        <v>7.95</v>
      </c>
      <c r="CE402" s="5">
        <v>9.4809999999999999</v>
      </c>
      <c r="CF402" s="5">
        <v>100.294</v>
      </c>
      <c r="CG402" s="5">
        <v>0.1</v>
      </c>
      <c r="CH402" s="5">
        <v>1</v>
      </c>
      <c r="CI402" s="5">
        <v>0</v>
      </c>
      <c r="CJ402" s="5">
        <v>0</v>
      </c>
      <c r="CK402" s="5">
        <v>0</v>
      </c>
      <c r="CL402" s="5">
        <v>0</v>
      </c>
      <c r="CM402" s="5">
        <v>0</v>
      </c>
      <c r="CN402" s="5">
        <v>0.70499999999999996</v>
      </c>
      <c r="CO402" s="5">
        <v>0.111</v>
      </c>
      <c r="CP402" s="5">
        <v>0</v>
      </c>
      <c r="CQ402" s="5">
        <v>1.198</v>
      </c>
      <c r="CR402" s="5">
        <v>0</v>
      </c>
      <c r="CS402" s="5">
        <v>2.1219999999999999</v>
      </c>
      <c r="CT402" s="5">
        <v>4.7720000000000002</v>
      </c>
      <c r="CU402" s="5">
        <v>9.7609999999999992</v>
      </c>
    </row>
    <row r="403" spans="1:99" x14ac:dyDescent="0.25">
      <c r="A403" s="5" t="s">
        <v>2709</v>
      </c>
      <c r="B403" s="5" t="s">
        <v>1507</v>
      </c>
      <c r="C403" s="5" t="s">
        <v>1507</v>
      </c>
      <c r="D403" s="5" t="s">
        <v>1508</v>
      </c>
      <c r="E403" s="5">
        <v>2022</v>
      </c>
      <c r="F403" s="5">
        <v>0.1</v>
      </c>
      <c r="G403" s="5">
        <v>10.215999999999999</v>
      </c>
      <c r="H403" s="5">
        <v>1.5860000000000001</v>
      </c>
      <c r="I403" s="5">
        <v>0.42299999999999999</v>
      </c>
      <c r="J403" s="5">
        <v>10.638</v>
      </c>
      <c r="K403" s="5">
        <v>0</v>
      </c>
      <c r="L403" s="5">
        <v>1</v>
      </c>
      <c r="M403" s="5">
        <v>10.180999999999999</v>
      </c>
      <c r="N403" s="5">
        <v>4.2039999999999997</v>
      </c>
      <c r="O403" s="5">
        <v>0.45800000000000002</v>
      </c>
      <c r="P403" s="5">
        <v>10.638</v>
      </c>
      <c r="Q403" s="5">
        <v>0</v>
      </c>
      <c r="R403" s="5">
        <v>1</v>
      </c>
      <c r="S403" s="5">
        <v>17.555</v>
      </c>
      <c r="T403" s="5">
        <v>7.4080000000000004</v>
      </c>
      <c r="U403" s="5">
        <v>0.52800000000000002</v>
      </c>
      <c r="V403" s="5">
        <v>19.744</v>
      </c>
      <c r="W403" s="5">
        <v>0.1</v>
      </c>
      <c r="X403" s="5">
        <v>1</v>
      </c>
      <c r="Y403" s="5">
        <v>27.893999999999998</v>
      </c>
      <c r="Z403" s="5">
        <v>2.9260000000000002</v>
      </c>
      <c r="AA403" s="5">
        <v>-2.1030000000000002</v>
      </c>
      <c r="AB403" s="5">
        <v>25.791</v>
      </c>
      <c r="AC403" s="5">
        <v>0</v>
      </c>
      <c r="AD403" s="5">
        <v>1</v>
      </c>
      <c r="AE403" s="5">
        <v>27.968</v>
      </c>
      <c r="AF403" s="5">
        <v>5.1849999999999996</v>
      </c>
      <c r="AG403" s="5">
        <v>-2.177</v>
      </c>
      <c r="AH403" s="5">
        <v>25.791</v>
      </c>
      <c r="AI403" s="5">
        <v>0</v>
      </c>
      <c r="AJ403" s="5">
        <v>1</v>
      </c>
      <c r="AK403" s="5">
        <v>32.874000000000002</v>
      </c>
      <c r="AL403" s="5">
        <v>15.699</v>
      </c>
      <c r="AM403" s="5">
        <v>-1.5720000000000001</v>
      </c>
      <c r="AN403" s="5">
        <v>34.433</v>
      </c>
      <c r="AO403" s="5">
        <v>0.1</v>
      </c>
      <c r="AP403" s="5">
        <v>1</v>
      </c>
      <c r="AQ403" s="5">
        <v>0.84699999999999998</v>
      </c>
      <c r="AR403" s="5">
        <v>0.123</v>
      </c>
      <c r="AS403" s="5">
        <v>0.247</v>
      </c>
      <c r="AT403" s="5">
        <v>1.2030000000000001</v>
      </c>
      <c r="AU403" s="5">
        <v>0.1</v>
      </c>
      <c r="AV403" s="5">
        <v>1</v>
      </c>
      <c r="AW403" s="5">
        <v>0.94699999999999995</v>
      </c>
      <c r="AX403" s="5">
        <v>0.123</v>
      </c>
      <c r="AY403" s="5">
        <v>4.2999999999999997E-2</v>
      </c>
      <c r="AZ403" s="5">
        <v>1.0880000000000001</v>
      </c>
      <c r="BA403" s="5">
        <v>0.1</v>
      </c>
      <c r="BB403" s="5">
        <v>1</v>
      </c>
      <c r="BC403" s="5">
        <v>0.58899999999999997</v>
      </c>
      <c r="BD403" s="5">
        <v>0.123</v>
      </c>
      <c r="BE403" s="5">
        <v>0.29899999999999999</v>
      </c>
      <c r="BF403" s="5">
        <v>0.97599999999999998</v>
      </c>
      <c r="BG403" s="5">
        <v>0.1</v>
      </c>
      <c r="BH403" s="5">
        <v>1</v>
      </c>
      <c r="BI403" s="5">
        <v>0.68899999999999995</v>
      </c>
      <c r="BJ403" s="5">
        <v>0.123</v>
      </c>
      <c r="BK403" s="5">
        <v>0.04</v>
      </c>
      <c r="BL403" s="5">
        <v>0.80200000000000005</v>
      </c>
      <c r="BM403" s="5">
        <v>0.1</v>
      </c>
      <c r="BN403" s="5">
        <v>1</v>
      </c>
      <c r="BO403" s="5">
        <v>0</v>
      </c>
      <c r="BP403" s="5">
        <v>3.0000000000000001E-3</v>
      </c>
      <c r="BQ403" s="5">
        <v>0.157</v>
      </c>
      <c r="BR403" s="5">
        <v>0</v>
      </c>
      <c r="BS403" s="5">
        <v>1</v>
      </c>
      <c r="BT403" s="5">
        <v>0</v>
      </c>
      <c r="BU403" s="5">
        <v>4.0000000000000001E-3</v>
      </c>
      <c r="BV403" s="5">
        <v>0.23499999999999999</v>
      </c>
      <c r="BW403" s="5">
        <v>0.1</v>
      </c>
      <c r="BX403" s="5">
        <v>0.83299999999999996</v>
      </c>
      <c r="BY403" s="5">
        <v>12.728999999999999</v>
      </c>
      <c r="BZ403" s="5">
        <v>0</v>
      </c>
      <c r="CA403" s="5">
        <v>12.728999999999999</v>
      </c>
      <c r="CB403" s="5">
        <v>0</v>
      </c>
      <c r="CC403" s="5">
        <v>102.477</v>
      </c>
      <c r="CD403" s="5">
        <v>7.95</v>
      </c>
      <c r="CE403" s="5">
        <v>-12.53</v>
      </c>
      <c r="CF403" s="5">
        <v>98.941000000000003</v>
      </c>
      <c r="CG403" s="5">
        <v>0.1</v>
      </c>
      <c r="CH403" s="5">
        <v>1</v>
      </c>
      <c r="CI403" s="5">
        <v>0</v>
      </c>
      <c r="CJ403" s="5">
        <v>0</v>
      </c>
      <c r="CK403" s="5">
        <v>0</v>
      </c>
      <c r="CL403" s="5">
        <v>0</v>
      </c>
      <c r="CM403" s="5">
        <v>0</v>
      </c>
      <c r="CN403" s="5">
        <v>0.75800000000000001</v>
      </c>
      <c r="CO403" s="5">
        <v>0.114</v>
      </c>
      <c r="CP403" s="5">
        <v>0</v>
      </c>
      <c r="CQ403" s="5">
        <v>1.294</v>
      </c>
      <c r="CR403" s="5">
        <v>0</v>
      </c>
      <c r="CS403" s="5">
        <v>2.2919999999999998</v>
      </c>
      <c r="CT403" s="5">
        <v>10.146000000000001</v>
      </c>
      <c r="CU403" s="5">
        <v>17.324999999999999</v>
      </c>
    </row>
    <row r="404" spans="1:99" x14ac:dyDescent="0.25">
      <c r="A404" s="5" t="s">
        <v>2710</v>
      </c>
      <c r="B404" s="5" t="s">
        <v>1507</v>
      </c>
      <c r="C404" s="5" t="s">
        <v>1507</v>
      </c>
      <c r="D404" s="5" t="s">
        <v>1508</v>
      </c>
      <c r="E404" s="5">
        <v>2023</v>
      </c>
      <c r="F404" s="5">
        <v>0.1</v>
      </c>
      <c r="G404" s="5">
        <v>8.0670000000000002</v>
      </c>
      <c r="H404" s="5">
        <v>1.837</v>
      </c>
      <c r="I404" s="5">
        <v>0.38700000000000001</v>
      </c>
      <c r="J404" s="5">
        <v>8.4529999999999994</v>
      </c>
      <c r="K404" s="5">
        <v>0</v>
      </c>
      <c r="L404" s="5">
        <v>1</v>
      </c>
      <c r="M404" s="5">
        <v>8.0890000000000004</v>
      </c>
      <c r="N404" s="5">
        <v>4.0119999999999996</v>
      </c>
      <c r="O404" s="5">
        <v>0.36399999999999999</v>
      </c>
      <c r="P404" s="5">
        <v>8.4529999999999994</v>
      </c>
      <c r="Q404" s="5">
        <v>0</v>
      </c>
      <c r="R404" s="5">
        <v>1</v>
      </c>
      <c r="S404" s="5">
        <v>14.993</v>
      </c>
      <c r="T404" s="5">
        <v>7.7140000000000004</v>
      </c>
      <c r="U404" s="5">
        <v>0.53200000000000003</v>
      </c>
      <c r="V404" s="5">
        <v>16.89</v>
      </c>
      <c r="W404" s="5">
        <v>0.1</v>
      </c>
      <c r="X404" s="5">
        <v>1</v>
      </c>
      <c r="Y404" s="5">
        <v>23.48</v>
      </c>
      <c r="Z404" s="5">
        <v>2.63</v>
      </c>
      <c r="AA404" s="5">
        <v>-0.54500000000000004</v>
      </c>
      <c r="AB404" s="5">
        <v>22.934000000000001</v>
      </c>
      <c r="AC404" s="5">
        <v>0</v>
      </c>
      <c r="AD404" s="5">
        <v>1</v>
      </c>
      <c r="AE404" s="5">
        <v>23.603999999999999</v>
      </c>
      <c r="AF404" s="5">
        <v>4.7009999999999996</v>
      </c>
      <c r="AG404" s="5">
        <v>-0.67</v>
      </c>
      <c r="AH404" s="5">
        <v>22.934000000000001</v>
      </c>
      <c r="AI404" s="5">
        <v>0</v>
      </c>
      <c r="AJ404" s="5">
        <v>1</v>
      </c>
      <c r="AK404" s="5">
        <v>28.646000000000001</v>
      </c>
      <c r="AL404" s="5">
        <v>14.191000000000001</v>
      </c>
      <c r="AM404" s="5">
        <v>-7.2750000000000004</v>
      </c>
      <c r="AN404" s="5">
        <v>23.507999999999999</v>
      </c>
      <c r="AO404" s="5">
        <v>0.1</v>
      </c>
      <c r="AP404" s="5">
        <v>1</v>
      </c>
      <c r="AQ404" s="5">
        <v>0.749</v>
      </c>
      <c r="AR404" s="5">
        <v>0.129</v>
      </c>
      <c r="AS404" s="5">
        <v>0.28499999999999998</v>
      </c>
      <c r="AT404" s="5">
        <v>1.137</v>
      </c>
      <c r="AU404" s="5">
        <v>0.1</v>
      </c>
      <c r="AV404" s="5">
        <v>1</v>
      </c>
      <c r="AW404" s="5">
        <v>0.78300000000000003</v>
      </c>
      <c r="AX404" s="5">
        <v>0.129</v>
      </c>
      <c r="AY404" s="5">
        <v>0.16</v>
      </c>
      <c r="AZ404" s="5">
        <v>1.0369999999999999</v>
      </c>
      <c r="BA404" s="5">
        <v>0.1</v>
      </c>
      <c r="BB404" s="5">
        <v>1</v>
      </c>
      <c r="BC404" s="5">
        <v>0.52700000000000002</v>
      </c>
      <c r="BD404" s="5">
        <v>0.129</v>
      </c>
      <c r="BE404" s="5">
        <v>0.28799999999999998</v>
      </c>
      <c r="BF404" s="5">
        <v>0.89700000000000002</v>
      </c>
      <c r="BG404" s="5">
        <v>0.1</v>
      </c>
      <c r="BH404" s="5">
        <v>1</v>
      </c>
      <c r="BI404" s="5">
        <v>0.64</v>
      </c>
      <c r="BJ404" s="5">
        <v>0.129</v>
      </c>
      <c r="BK404" s="5">
        <v>5.0999999999999997E-2</v>
      </c>
      <c r="BL404" s="5">
        <v>0.76</v>
      </c>
      <c r="BM404" s="5">
        <v>0.1</v>
      </c>
      <c r="BN404" s="5">
        <v>1</v>
      </c>
      <c r="BO404" s="5">
        <v>0</v>
      </c>
      <c r="BP404" s="5">
        <v>8.0000000000000002E-3</v>
      </c>
      <c r="BQ404" s="5">
        <v>0.16200000000000001</v>
      </c>
      <c r="BR404" s="5">
        <v>0</v>
      </c>
      <c r="BS404" s="5">
        <v>1</v>
      </c>
      <c r="BT404" s="5">
        <v>0</v>
      </c>
      <c r="BU404" s="5">
        <v>4.0000000000000001E-3</v>
      </c>
      <c r="BV404" s="5">
        <v>0.188</v>
      </c>
      <c r="BW404" s="5">
        <v>0.1</v>
      </c>
      <c r="BX404" s="5">
        <v>0.83299999999999996</v>
      </c>
      <c r="BY404" s="5">
        <v>13.254</v>
      </c>
      <c r="BZ404" s="5">
        <v>0</v>
      </c>
      <c r="CA404" s="5">
        <v>13.254</v>
      </c>
      <c r="CB404" s="5">
        <v>0</v>
      </c>
      <c r="CC404" s="5">
        <v>87.078999999999994</v>
      </c>
      <c r="CD404" s="5">
        <v>7.95</v>
      </c>
      <c r="CE404" s="5">
        <v>-0.68799999999999994</v>
      </c>
      <c r="CF404" s="5">
        <v>95.03</v>
      </c>
      <c r="CG404" s="5">
        <v>0.1</v>
      </c>
      <c r="CH404" s="5">
        <v>1</v>
      </c>
      <c r="CI404" s="5">
        <v>0</v>
      </c>
      <c r="CJ404" s="5">
        <v>0</v>
      </c>
      <c r="CK404" s="5">
        <v>0</v>
      </c>
      <c r="CL404" s="5">
        <v>0</v>
      </c>
      <c r="CM404" s="5">
        <v>0</v>
      </c>
      <c r="CN404" s="5">
        <v>0.73299999999999998</v>
      </c>
      <c r="CO404" s="5">
        <v>0.1</v>
      </c>
      <c r="CP404" s="5">
        <v>0</v>
      </c>
      <c r="CQ404" s="5">
        <v>1.3480000000000001</v>
      </c>
      <c r="CR404" s="5">
        <v>0</v>
      </c>
      <c r="CS404" s="5">
        <v>2.387</v>
      </c>
      <c r="CT404" s="5">
        <v>7.2789999999999999</v>
      </c>
      <c r="CU404" s="5">
        <v>12.859</v>
      </c>
    </row>
    <row r="405" spans="1:99" x14ac:dyDescent="0.25">
      <c r="A405" s="5" t="s">
        <v>2711</v>
      </c>
      <c r="B405" s="5" t="s">
        <v>1507</v>
      </c>
      <c r="C405" s="5" t="s">
        <v>1507</v>
      </c>
      <c r="D405" s="5" t="s">
        <v>1508</v>
      </c>
      <c r="E405" s="5">
        <v>2024</v>
      </c>
      <c r="F405" s="5">
        <v>0.1</v>
      </c>
      <c r="G405" s="5">
        <v>7.3719999999999999</v>
      </c>
      <c r="H405" s="5">
        <v>1.8680000000000001</v>
      </c>
      <c r="I405" s="5">
        <v>0.36899999999999999</v>
      </c>
      <c r="J405" s="5">
        <v>7.7409999999999997</v>
      </c>
      <c r="K405" s="5">
        <v>0</v>
      </c>
      <c r="L405" s="5">
        <v>1</v>
      </c>
      <c r="M405" s="5">
        <v>7.4039999999999999</v>
      </c>
      <c r="N405" s="5">
        <v>4.0330000000000004</v>
      </c>
      <c r="O405" s="5">
        <v>0.33600000000000002</v>
      </c>
      <c r="P405" s="5">
        <v>7.7409999999999997</v>
      </c>
      <c r="Q405" s="5">
        <v>0</v>
      </c>
      <c r="R405" s="5">
        <v>1</v>
      </c>
      <c r="S405" s="5">
        <v>13.452999999999999</v>
      </c>
      <c r="T405" s="5">
        <v>7.9420000000000002</v>
      </c>
      <c r="U405" s="5">
        <v>0.53200000000000003</v>
      </c>
      <c r="V405" s="5">
        <v>15.177</v>
      </c>
      <c r="W405" s="5">
        <v>0.1</v>
      </c>
      <c r="X405" s="5">
        <v>1</v>
      </c>
      <c r="Y405" s="5">
        <v>20.53</v>
      </c>
      <c r="Z405" s="5">
        <v>2.5920000000000001</v>
      </c>
      <c r="AA405" s="5">
        <v>0.27600000000000002</v>
      </c>
      <c r="AB405" s="5">
        <v>20.806000000000001</v>
      </c>
      <c r="AC405" s="5">
        <v>0</v>
      </c>
      <c r="AD405" s="5">
        <v>1</v>
      </c>
      <c r="AE405" s="5">
        <v>20.553000000000001</v>
      </c>
      <c r="AF405" s="5">
        <v>4.5019999999999998</v>
      </c>
      <c r="AG405" s="5">
        <v>0.253</v>
      </c>
      <c r="AH405" s="5">
        <v>20.806000000000001</v>
      </c>
      <c r="AI405" s="5">
        <v>0</v>
      </c>
      <c r="AJ405" s="5">
        <v>1</v>
      </c>
      <c r="AK405" s="5">
        <v>22.154</v>
      </c>
      <c r="AL405" s="5">
        <v>11.268000000000001</v>
      </c>
      <c r="AM405" s="5">
        <v>-1.61</v>
      </c>
      <c r="AN405" s="5">
        <v>22.597999999999999</v>
      </c>
      <c r="AO405" s="5">
        <v>0.1</v>
      </c>
      <c r="AP405" s="5">
        <v>1</v>
      </c>
      <c r="AQ405" s="5">
        <v>0.72</v>
      </c>
      <c r="AR405" s="5">
        <v>0.13200000000000001</v>
      </c>
      <c r="AS405" s="5">
        <v>0.254</v>
      </c>
      <c r="AT405" s="5">
        <v>1.0720000000000001</v>
      </c>
      <c r="AU405" s="5">
        <v>0.1</v>
      </c>
      <c r="AV405" s="5">
        <v>1</v>
      </c>
      <c r="AW405" s="5">
        <v>0.73399999999999999</v>
      </c>
      <c r="AX405" s="5">
        <v>0.13200000000000001</v>
      </c>
      <c r="AY405" s="5">
        <v>0.155</v>
      </c>
      <c r="AZ405" s="5">
        <v>0.97699999999999998</v>
      </c>
      <c r="BA405" s="5">
        <v>0.1</v>
      </c>
      <c r="BB405" s="5">
        <v>1</v>
      </c>
      <c r="BC405" s="5">
        <v>0.51</v>
      </c>
      <c r="BD405" s="5">
        <v>0.13200000000000001</v>
      </c>
      <c r="BE405" s="5">
        <v>0.28100000000000003</v>
      </c>
      <c r="BF405" s="5">
        <v>0.87</v>
      </c>
      <c r="BG405" s="5">
        <v>0.1</v>
      </c>
      <c r="BH405" s="5">
        <v>1</v>
      </c>
      <c r="BI405" s="5">
        <v>0.65200000000000002</v>
      </c>
      <c r="BJ405" s="5">
        <v>0.13200000000000001</v>
      </c>
      <c r="BK405" s="5">
        <v>-4.0000000000000001E-3</v>
      </c>
      <c r="BL405" s="5">
        <v>0.71299999999999997</v>
      </c>
      <c r="BM405" s="5">
        <v>0.1</v>
      </c>
      <c r="BN405" s="5">
        <v>1</v>
      </c>
      <c r="BO405" s="5">
        <v>0</v>
      </c>
      <c r="BP405" s="5">
        <v>7.0000000000000001E-3</v>
      </c>
      <c r="BQ405" s="5">
        <v>0.13500000000000001</v>
      </c>
      <c r="BR405" s="5">
        <v>0</v>
      </c>
      <c r="BS405" s="5">
        <v>1</v>
      </c>
      <c r="BT405" s="5">
        <v>0</v>
      </c>
      <c r="BU405" s="5">
        <v>4.0000000000000001E-3</v>
      </c>
      <c r="BV405" s="5">
        <v>0.189</v>
      </c>
      <c r="BW405" s="5">
        <v>0.1</v>
      </c>
      <c r="BX405" s="5">
        <v>0.83299999999999996</v>
      </c>
      <c r="BY405" s="5">
        <v>13.646000000000001</v>
      </c>
      <c r="BZ405" s="5">
        <v>0</v>
      </c>
      <c r="CA405" s="5">
        <v>13.646000000000001</v>
      </c>
      <c r="CB405" s="5">
        <v>0</v>
      </c>
      <c r="CC405" s="5">
        <v>86.385000000000005</v>
      </c>
      <c r="CD405" s="5">
        <v>7.95</v>
      </c>
      <c r="CE405" s="5">
        <v>-3.6539999999999999</v>
      </c>
      <c r="CF405" s="5">
        <v>91.004999999999995</v>
      </c>
      <c r="CG405" s="5">
        <v>0.1</v>
      </c>
      <c r="CH405" s="5">
        <v>1</v>
      </c>
      <c r="CI405" s="5">
        <v>0</v>
      </c>
      <c r="CJ405" s="5">
        <v>0</v>
      </c>
      <c r="CK405" s="5">
        <v>0</v>
      </c>
      <c r="CL405" s="5">
        <v>0</v>
      </c>
      <c r="CM405" s="5">
        <v>0</v>
      </c>
      <c r="CN405" s="5">
        <v>0.72499999999999998</v>
      </c>
      <c r="CO405" s="5">
        <v>0.10199999999999999</v>
      </c>
      <c r="CP405" s="5">
        <v>0</v>
      </c>
      <c r="CQ405" s="5">
        <v>1.387</v>
      </c>
      <c r="CR405" s="5">
        <v>0</v>
      </c>
      <c r="CS405" s="5">
        <v>2.4569999999999999</v>
      </c>
      <c r="CT405" s="5">
        <v>5.5110000000000001</v>
      </c>
      <c r="CU405" s="5">
        <v>11.183</v>
      </c>
    </row>
    <row r="406" spans="1:99" x14ac:dyDescent="0.25">
      <c r="A406" s="5" t="s">
        <v>2712</v>
      </c>
      <c r="B406" s="5" t="s">
        <v>1504</v>
      </c>
      <c r="C406" s="5" t="s">
        <v>1504</v>
      </c>
      <c r="D406" s="5" t="s">
        <v>1505</v>
      </c>
      <c r="E406" s="5">
        <v>2021</v>
      </c>
      <c r="F406" s="5">
        <v>0.16</v>
      </c>
      <c r="G406" s="5">
        <v>5.8970000000000002</v>
      </c>
      <c r="H406" s="5">
        <v>1.143</v>
      </c>
      <c r="I406" s="5">
        <v>0</v>
      </c>
      <c r="J406" s="5">
        <v>5.8970000000000002</v>
      </c>
      <c r="K406" s="5">
        <v>0</v>
      </c>
      <c r="L406" s="5">
        <v>1</v>
      </c>
      <c r="M406" s="5">
        <v>7.9640000000000004</v>
      </c>
      <c r="N406" s="5">
        <v>3.43</v>
      </c>
      <c r="O406" s="5">
        <v>0</v>
      </c>
      <c r="P406" s="5">
        <v>7.9640000000000004</v>
      </c>
      <c r="Q406" s="5">
        <v>0</v>
      </c>
      <c r="R406" s="5">
        <v>1</v>
      </c>
      <c r="S406" s="5">
        <v>11.613</v>
      </c>
      <c r="T406" s="5">
        <v>6.86</v>
      </c>
      <c r="U406" s="5">
        <v>0</v>
      </c>
      <c r="V406" s="5">
        <v>13.471</v>
      </c>
      <c r="W406" s="5">
        <v>0.16</v>
      </c>
      <c r="X406" s="5">
        <v>1</v>
      </c>
      <c r="Y406" s="5">
        <v>12.117000000000001</v>
      </c>
      <c r="Z406" s="5">
        <v>1.9470000000000001</v>
      </c>
      <c r="AA406" s="5">
        <v>-5.4359999999999999</v>
      </c>
      <c r="AB406" s="5">
        <v>6.681</v>
      </c>
      <c r="AC406" s="5">
        <v>0</v>
      </c>
      <c r="AD406" s="5">
        <v>0</v>
      </c>
      <c r="AE406" s="5">
        <v>13.260999999999999</v>
      </c>
      <c r="AF406" s="5">
        <v>3.5870000000000002</v>
      </c>
      <c r="AG406" s="5">
        <v>-6.58</v>
      </c>
      <c r="AH406" s="5">
        <v>6.681</v>
      </c>
      <c r="AI406" s="5">
        <v>0</v>
      </c>
      <c r="AJ406" s="5">
        <v>0</v>
      </c>
      <c r="AK406" s="5">
        <v>20.12</v>
      </c>
      <c r="AL406" s="5">
        <v>11.609</v>
      </c>
      <c r="AM406" s="5">
        <v>-12.82</v>
      </c>
      <c r="AN406" s="5">
        <v>7.3</v>
      </c>
      <c r="AO406" s="5">
        <v>0</v>
      </c>
      <c r="AP406" s="5">
        <v>0</v>
      </c>
      <c r="AQ406" s="5">
        <v>0.621</v>
      </c>
      <c r="AR406" s="5">
        <v>0.114</v>
      </c>
      <c r="AS406" s="5">
        <v>0.61199999999999999</v>
      </c>
      <c r="AT406" s="5">
        <v>1.43</v>
      </c>
      <c r="AU406" s="5">
        <v>0.16</v>
      </c>
      <c r="AV406" s="5">
        <v>1</v>
      </c>
      <c r="AW406" s="5">
        <v>0.59299999999999997</v>
      </c>
      <c r="AX406" s="5">
        <v>0.114</v>
      </c>
      <c r="AY406" s="5">
        <v>0.11</v>
      </c>
      <c r="AZ406" s="5">
        <v>0.81499999999999995</v>
      </c>
      <c r="BA406" s="5">
        <v>0.16</v>
      </c>
      <c r="BB406" s="5">
        <v>1</v>
      </c>
      <c r="BC406" s="5">
        <v>0.44</v>
      </c>
      <c r="BD406" s="5">
        <v>0.114</v>
      </c>
      <c r="BE406" s="5">
        <v>-7.5999999999999998E-2</v>
      </c>
      <c r="BF406" s="5">
        <v>0.42299999999999999</v>
      </c>
      <c r="BG406" s="5">
        <v>0</v>
      </c>
      <c r="BH406" s="5">
        <v>0</v>
      </c>
      <c r="BI406" s="5">
        <v>0.56000000000000005</v>
      </c>
      <c r="BJ406" s="5">
        <v>0.114</v>
      </c>
      <c r="BK406" s="5">
        <v>0.105</v>
      </c>
      <c r="BL406" s="5">
        <v>0.77200000000000002</v>
      </c>
      <c r="BM406" s="5">
        <v>0.16</v>
      </c>
      <c r="BN406" s="5">
        <v>1</v>
      </c>
      <c r="BO406" s="5">
        <v>0</v>
      </c>
      <c r="BP406" s="5">
        <v>0</v>
      </c>
      <c r="BQ406" s="5">
        <v>0.2</v>
      </c>
      <c r="BR406" s="5">
        <v>0</v>
      </c>
      <c r="BS406" s="5">
        <v>0.33300000000000002</v>
      </c>
      <c r="BT406" s="5">
        <v>0</v>
      </c>
      <c r="BU406" s="5">
        <v>0</v>
      </c>
      <c r="BV406" s="5">
        <v>0.25</v>
      </c>
      <c r="BW406" s="5">
        <v>0.16</v>
      </c>
      <c r="BX406" s="5">
        <v>0.5</v>
      </c>
      <c r="BY406" s="5">
        <v>11.787000000000001</v>
      </c>
      <c r="BZ406" s="5">
        <v>0</v>
      </c>
      <c r="CA406" s="5">
        <v>11.787000000000001</v>
      </c>
      <c r="CB406" s="5">
        <v>0</v>
      </c>
      <c r="CC406" s="5">
        <v>81.694999999999993</v>
      </c>
      <c r="CD406" s="5">
        <v>7.95</v>
      </c>
      <c r="CE406" s="5">
        <v>-19.899999999999999</v>
      </c>
      <c r="CF406" s="5">
        <v>71.683000000000007</v>
      </c>
      <c r="CG406" s="5">
        <v>0</v>
      </c>
      <c r="CH406" s="5">
        <v>1</v>
      </c>
      <c r="CI406" s="5">
        <v>0</v>
      </c>
      <c r="CJ406" s="5">
        <v>0</v>
      </c>
      <c r="CK406" s="5">
        <v>0</v>
      </c>
      <c r="CL406" s="5">
        <v>0</v>
      </c>
      <c r="CM406" s="5">
        <v>0</v>
      </c>
      <c r="CN406" s="5">
        <v>0</v>
      </c>
      <c r="CO406" s="5">
        <v>0</v>
      </c>
      <c r="CP406" s="5">
        <v>0</v>
      </c>
      <c r="CQ406" s="5">
        <v>1.198</v>
      </c>
      <c r="CR406" s="5">
        <v>0</v>
      </c>
      <c r="CS406" s="5">
        <v>5.0279999999999996</v>
      </c>
      <c r="CT406" s="5">
        <v>4.7530000000000001</v>
      </c>
      <c r="CU406" s="5">
        <v>14.162000000000001</v>
      </c>
    </row>
    <row r="407" spans="1:99" x14ac:dyDescent="0.25">
      <c r="A407" s="5" t="s">
        <v>2713</v>
      </c>
      <c r="B407" s="5" t="s">
        <v>1504</v>
      </c>
      <c r="C407" s="5" t="s">
        <v>1504</v>
      </c>
      <c r="D407" s="5" t="s">
        <v>1505</v>
      </c>
      <c r="E407" s="5">
        <v>2022</v>
      </c>
      <c r="F407" s="5">
        <v>0.16</v>
      </c>
      <c r="G407" s="5">
        <v>11.72</v>
      </c>
      <c r="H407" s="5">
        <v>1.2350000000000001</v>
      </c>
      <c r="I407" s="5">
        <v>0</v>
      </c>
      <c r="J407" s="5">
        <v>11.72</v>
      </c>
      <c r="K407" s="5">
        <v>0</v>
      </c>
      <c r="L407" s="5">
        <v>1</v>
      </c>
      <c r="M407" s="5">
        <v>9.7829999999999995</v>
      </c>
      <c r="N407" s="5">
        <v>3.7040000000000002</v>
      </c>
      <c r="O407" s="5">
        <v>0</v>
      </c>
      <c r="P407" s="5">
        <v>9.7829999999999995</v>
      </c>
      <c r="Q407" s="5">
        <v>0</v>
      </c>
      <c r="R407" s="5">
        <v>1</v>
      </c>
      <c r="S407" s="5">
        <v>17.893000000000001</v>
      </c>
      <c r="T407" s="5">
        <v>7.4080000000000004</v>
      </c>
      <c r="U407" s="5">
        <v>0.21199999999999999</v>
      </c>
      <c r="V407" s="5">
        <v>20.756</v>
      </c>
      <c r="W407" s="5">
        <v>0.16</v>
      </c>
      <c r="X407" s="5">
        <v>1</v>
      </c>
      <c r="Y407" s="5">
        <v>23.109000000000002</v>
      </c>
      <c r="Z407" s="5">
        <v>3.7130000000000001</v>
      </c>
      <c r="AA407" s="5">
        <v>-15.731999999999999</v>
      </c>
      <c r="AB407" s="5">
        <v>7.3769999999999998</v>
      </c>
      <c r="AC407" s="5">
        <v>0</v>
      </c>
      <c r="AD407" s="5">
        <v>0</v>
      </c>
      <c r="AE407" s="5">
        <v>24.32</v>
      </c>
      <c r="AF407" s="5">
        <v>6.5780000000000003</v>
      </c>
      <c r="AG407" s="5">
        <v>-16.943000000000001</v>
      </c>
      <c r="AH407" s="5">
        <v>7.3769999999999998</v>
      </c>
      <c r="AI407" s="5">
        <v>0</v>
      </c>
      <c r="AJ407" s="5">
        <v>0</v>
      </c>
      <c r="AK407" s="5">
        <v>31.585999999999999</v>
      </c>
      <c r="AL407" s="5">
        <v>18.225000000000001</v>
      </c>
      <c r="AM407" s="5">
        <v>-13.845000000000001</v>
      </c>
      <c r="AN407" s="5">
        <v>17.741</v>
      </c>
      <c r="AO407" s="5">
        <v>0</v>
      </c>
      <c r="AP407" s="5">
        <v>0</v>
      </c>
      <c r="AQ407" s="5">
        <v>0.84699999999999998</v>
      </c>
      <c r="AR407" s="5">
        <v>0.123</v>
      </c>
      <c r="AS407" s="5">
        <v>0.56200000000000006</v>
      </c>
      <c r="AT407" s="5">
        <v>1.6339999999999999</v>
      </c>
      <c r="AU407" s="5">
        <v>0.16</v>
      </c>
      <c r="AV407" s="5">
        <v>1</v>
      </c>
      <c r="AW407" s="5">
        <v>0.94699999999999995</v>
      </c>
      <c r="AX407" s="5">
        <v>0.123</v>
      </c>
      <c r="AY407" s="5">
        <v>-7.2999999999999995E-2</v>
      </c>
      <c r="AZ407" s="5">
        <v>1.014</v>
      </c>
      <c r="BA407" s="5">
        <v>0.16</v>
      </c>
      <c r="BB407" s="5">
        <v>1</v>
      </c>
      <c r="BC407" s="5">
        <v>0.58899999999999997</v>
      </c>
      <c r="BD407" s="5">
        <v>0.123</v>
      </c>
      <c r="BE407" s="5">
        <v>-0.224</v>
      </c>
      <c r="BF407" s="5">
        <v>0.42299999999999999</v>
      </c>
      <c r="BG407" s="5">
        <v>0</v>
      </c>
      <c r="BH407" s="5">
        <v>0</v>
      </c>
      <c r="BI407" s="5">
        <v>0.68899999999999995</v>
      </c>
      <c r="BJ407" s="5">
        <v>0.123</v>
      </c>
      <c r="BK407" s="5">
        <v>0.183</v>
      </c>
      <c r="BL407" s="5">
        <v>1.0109999999999999</v>
      </c>
      <c r="BM407" s="5">
        <v>0.16</v>
      </c>
      <c r="BN407" s="5">
        <v>1</v>
      </c>
      <c r="BO407" s="5">
        <v>0</v>
      </c>
      <c r="BP407" s="5">
        <v>0</v>
      </c>
      <c r="BQ407" s="5">
        <v>0.2</v>
      </c>
      <c r="BR407" s="5">
        <v>0</v>
      </c>
      <c r="BS407" s="5">
        <v>0.33300000000000002</v>
      </c>
      <c r="BT407" s="5">
        <v>0</v>
      </c>
      <c r="BU407" s="5">
        <v>0</v>
      </c>
      <c r="BV407" s="5">
        <v>0.25</v>
      </c>
      <c r="BW407" s="5">
        <v>0.16</v>
      </c>
      <c r="BX407" s="5">
        <v>0.5</v>
      </c>
      <c r="BY407" s="5">
        <v>12.728999999999999</v>
      </c>
      <c r="BZ407" s="5">
        <v>0</v>
      </c>
      <c r="CA407" s="5">
        <v>12.728999999999999</v>
      </c>
      <c r="CB407" s="5">
        <v>0</v>
      </c>
      <c r="CC407" s="5">
        <v>102.477</v>
      </c>
      <c r="CD407" s="5">
        <v>7.95</v>
      </c>
      <c r="CE407" s="5">
        <v>-27.42</v>
      </c>
      <c r="CF407" s="5">
        <v>87.066000000000003</v>
      </c>
      <c r="CG407" s="5">
        <v>0</v>
      </c>
      <c r="CH407" s="5">
        <v>1</v>
      </c>
      <c r="CI407" s="5">
        <v>0</v>
      </c>
      <c r="CJ407" s="5">
        <v>0</v>
      </c>
      <c r="CK407" s="5">
        <v>0</v>
      </c>
      <c r="CL407" s="5">
        <v>0</v>
      </c>
      <c r="CM407" s="5">
        <v>0</v>
      </c>
      <c r="CN407" s="5">
        <v>0</v>
      </c>
      <c r="CO407" s="5">
        <v>0</v>
      </c>
      <c r="CP407" s="5">
        <v>0</v>
      </c>
      <c r="CQ407" s="5">
        <v>1.294</v>
      </c>
      <c r="CR407" s="5">
        <v>3.7999999999999999E-2</v>
      </c>
      <c r="CS407" s="5">
        <v>5.43</v>
      </c>
      <c r="CT407" s="5">
        <v>10.484999999999999</v>
      </c>
      <c r="CU407" s="5">
        <v>30.326000000000001</v>
      </c>
    </row>
    <row r="408" spans="1:99" x14ac:dyDescent="0.25">
      <c r="A408" s="5" t="s">
        <v>2714</v>
      </c>
      <c r="B408" s="5" t="s">
        <v>1504</v>
      </c>
      <c r="C408" s="5" t="s">
        <v>1504</v>
      </c>
      <c r="D408" s="5" t="s">
        <v>1505</v>
      </c>
      <c r="E408" s="5">
        <v>2023</v>
      </c>
      <c r="F408" s="5">
        <v>0.16</v>
      </c>
      <c r="G408" s="5">
        <v>6.1470000000000002</v>
      </c>
      <c r="H408" s="5">
        <v>1.286</v>
      </c>
      <c r="I408" s="5">
        <v>0</v>
      </c>
      <c r="J408" s="5">
        <v>6.1470000000000002</v>
      </c>
      <c r="K408" s="5">
        <v>0</v>
      </c>
      <c r="L408" s="5">
        <v>1</v>
      </c>
      <c r="M408" s="5">
        <v>7.8860000000000001</v>
      </c>
      <c r="N408" s="5">
        <v>3.8570000000000002</v>
      </c>
      <c r="O408" s="5">
        <v>0</v>
      </c>
      <c r="P408" s="5">
        <v>7.8860000000000001</v>
      </c>
      <c r="Q408" s="5">
        <v>0</v>
      </c>
      <c r="R408" s="5">
        <v>1</v>
      </c>
      <c r="S408" s="5">
        <v>12.574999999999999</v>
      </c>
      <c r="T408" s="5">
        <v>7.7140000000000004</v>
      </c>
      <c r="U408" s="5">
        <v>0.223</v>
      </c>
      <c r="V408" s="5">
        <v>14.587</v>
      </c>
      <c r="W408" s="5">
        <v>0.16</v>
      </c>
      <c r="X408" s="5">
        <v>1</v>
      </c>
      <c r="Y408" s="5">
        <v>9.7089999999999996</v>
      </c>
      <c r="Z408" s="5">
        <v>1.56</v>
      </c>
      <c r="AA408" s="5">
        <v>-3.1120000000000001</v>
      </c>
      <c r="AB408" s="5">
        <v>6.5970000000000004</v>
      </c>
      <c r="AC408" s="5">
        <v>0</v>
      </c>
      <c r="AD408" s="5">
        <v>0</v>
      </c>
      <c r="AE408" s="5">
        <v>10.968999999999999</v>
      </c>
      <c r="AF408" s="5">
        <v>2.9670000000000001</v>
      </c>
      <c r="AG408" s="5">
        <v>-4.3719999999999999</v>
      </c>
      <c r="AH408" s="5">
        <v>6.5970000000000004</v>
      </c>
      <c r="AI408" s="5">
        <v>0</v>
      </c>
      <c r="AJ408" s="5">
        <v>0</v>
      </c>
      <c r="AK408" s="5">
        <v>18.53</v>
      </c>
      <c r="AL408" s="5">
        <v>10.692</v>
      </c>
      <c r="AM408" s="5">
        <v>-14.984</v>
      </c>
      <c r="AN408" s="5">
        <v>4.1139999999999999</v>
      </c>
      <c r="AO408" s="5">
        <v>0</v>
      </c>
      <c r="AP408" s="5">
        <v>0</v>
      </c>
      <c r="AQ408" s="5">
        <v>0.749</v>
      </c>
      <c r="AR408" s="5">
        <v>0.129</v>
      </c>
      <c r="AS408" s="5">
        <v>0.67300000000000004</v>
      </c>
      <c r="AT408" s="5">
        <v>1.649</v>
      </c>
      <c r="AU408" s="5">
        <v>0.16</v>
      </c>
      <c r="AV408" s="5">
        <v>1</v>
      </c>
      <c r="AW408" s="5">
        <v>0.78300000000000003</v>
      </c>
      <c r="AX408" s="5">
        <v>0.129</v>
      </c>
      <c r="AY408" s="5">
        <v>0.154</v>
      </c>
      <c r="AZ408" s="5">
        <v>1.0860000000000001</v>
      </c>
      <c r="BA408" s="5">
        <v>0.16</v>
      </c>
      <c r="BB408" s="5">
        <v>1</v>
      </c>
      <c r="BC408" s="5">
        <v>0.52700000000000002</v>
      </c>
      <c r="BD408" s="5">
        <v>0.129</v>
      </c>
      <c r="BE408" s="5">
        <v>-0.16300000000000001</v>
      </c>
      <c r="BF408" s="5">
        <v>0.42299999999999999</v>
      </c>
      <c r="BG408" s="5">
        <v>0</v>
      </c>
      <c r="BH408" s="5">
        <v>0</v>
      </c>
      <c r="BI408" s="5">
        <v>0.64</v>
      </c>
      <c r="BJ408" s="5">
        <v>0.129</v>
      </c>
      <c r="BK408" s="5">
        <v>0.113</v>
      </c>
      <c r="BL408" s="5">
        <v>0.873</v>
      </c>
      <c r="BM408" s="5">
        <v>0.16</v>
      </c>
      <c r="BN408" s="5">
        <v>1</v>
      </c>
      <c r="BO408" s="5">
        <v>0</v>
      </c>
      <c r="BP408" s="5">
        <v>0</v>
      </c>
      <c r="BQ408" s="5">
        <v>0.2</v>
      </c>
      <c r="BR408" s="5">
        <v>0</v>
      </c>
      <c r="BS408" s="5">
        <v>0.33300000000000002</v>
      </c>
      <c r="BT408" s="5">
        <v>0</v>
      </c>
      <c r="BU408" s="5">
        <v>0</v>
      </c>
      <c r="BV408" s="5">
        <v>0.25</v>
      </c>
      <c r="BW408" s="5">
        <v>0.16</v>
      </c>
      <c r="BX408" s="5">
        <v>0.5</v>
      </c>
      <c r="BY408" s="5">
        <v>13.254</v>
      </c>
      <c r="BZ408" s="5">
        <v>0</v>
      </c>
      <c r="CA408" s="5">
        <v>13.254</v>
      </c>
      <c r="CB408" s="5">
        <v>0</v>
      </c>
      <c r="CC408" s="5">
        <v>87.078999999999994</v>
      </c>
      <c r="CD408" s="5">
        <v>7.95</v>
      </c>
      <c r="CE408" s="5">
        <v>-18.965</v>
      </c>
      <c r="CF408" s="5">
        <v>79.012</v>
      </c>
      <c r="CG408" s="5">
        <v>0</v>
      </c>
      <c r="CH408" s="5">
        <v>1</v>
      </c>
      <c r="CI408" s="5">
        <v>0</v>
      </c>
      <c r="CJ408" s="5">
        <v>0</v>
      </c>
      <c r="CK408" s="5">
        <v>0</v>
      </c>
      <c r="CL408" s="5">
        <v>0</v>
      </c>
      <c r="CM408" s="5">
        <v>0</v>
      </c>
      <c r="CN408" s="5">
        <v>0</v>
      </c>
      <c r="CO408" s="5">
        <v>0</v>
      </c>
      <c r="CP408" s="5">
        <v>0</v>
      </c>
      <c r="CQ408" s="5">
        <v>1.3480000000000001</v>
      </c>
      <c r="CR408" s="5">
        <v>0.04</v>
      </c>
      <c r="CS408" s="5">
        <v>5.6539999999999999</v>
      </c>
      <c r="CT408" s="5">
        <v>4.8609999999999998</v>
      </c>
      <c r="CU408" s="5">
        <v>10.622</v>
      </c>
    </row>
    <row r="409" spans="1:99" x14ac:dyDescent="0.25">
      <c r="A409" s="5" t="s">
        <v>2715</v>
      </c>
      <c r="B409" s="5" t="s">
        <v>1504</v>
      </c>
      <c r="C409" s="5" t="s">
        <v>1504</v>
      </c>
      <c r="D409" s="5" t="s">
        <v>1505</v>
      </c>
      <c r="E409" s="5">
        <v>2024</v>
      </c>
      <c r="F409" s="5">
        <v>0.16</v>
      </c>
      <c r="G409" s="5">
        <v>5.5750000000000002</v>
      </c>
      <c r="H409" s="5">
        <v>1.3240000000000001</v>
      </c>
      <c r="I409" s="5">
        <v>0</v>
      </c>
      <c r="J409" s="5">
        <v>5.5750000000000002</v>
      </c>
      <c r="K409" s="5">
        <v>0</v>
      </c>
      <c r="L409" s="5">
        <v>1</v>
      </c>
      <c r="M409" s="5">
        <v>7.1239999999999997</v>
      </c>
      <c r="N409" s="5">
        <v>3.9710000000000001</v>
      </c>
      <c r="O409" s="5">
        <v>0</v>
      </c>
      <c r="P409" s="5">
        <v>7.1239999999999997</v>
      </c>
      <c r="Q409" s="5">
        <v>0</v>
      </c>
      <c r="R409" s="5">
        <v>1</v>
      </c>
      <c r="S409" s="5">
        <v>12.193</v>
      </c>
      <c r="T409" s="5">
        <v>7.9420000000000002</v>
      </c>
      <c r="U409" s="5">
        <v>0.26600000000000001</v>
      </c>
      <c r="V409" s="5">
        <v>14.144</v>
      </c>
      <c r="W409" s="5">
        <v>0.16</v>
      </c>
      <c r="X409" s="5">
        <v>1</v>
      </c>
      <c r="Y409" s="5">
        <v>8.7870000000000008</v>
      </c>
      <c r="Z409" s="5">
        <v>1.4119999999999999</v>
      </c>
      <c r="AA409" s="5">
        <v>-2.0379999999999998</v>
      </c>
      <c r="AB409" s="5">
        <v>6.7489999999999997</v>
      </c>
      <c r="AC409" s="5">
        <v>0</v>
      </c>
      <c r="AD409" s="5">
        <v>0</v>
      </c>
      <c r="AE409" s="5">
        <v>10.084</v>
      </c>
      <c r="AF409" s="5">
        <v>2.7269999999999999</v>
      </c>
      <c r="AG409" s="5">
        <v>-3.335</v>
      </c>
      <c r="AH409" s="5">
        <v>6.7489999999999997</v>
      </c>
      <c r="AI409" s="5">
        <v>0</v>
      </c>
      <c r="AJ409" s="5">
        <v>0</v>
      </c>
      <c r="AK409" s="5">
        <v>17.867999999999999</v>
      </c>
      <c r="AL409" s="5">
        <v>10.31</v>
      </c>
      <c r="AM409" s="5">
        <v>-14.396000000000001</v>
      </c>
      <c r="AN409" s="5">
        <v>4.0279999999999996</v>
      </c>
      <c r="AO409" s="5">
        <v>0</v>
      </c>
      <c r="AP409" s="5">
        <v>0</v>
      </c>
      <c r="AQ409" s="5">
        <v>0.72</v>
      </c>
      <c r="AR409" s="5">
        <v>0.13200000000000001</v>
      </c>
      <c r="AS409" s="5">
        <v>0.66700000000000004</v>
      </c>
      <c r="AT409" s="5">
        <v>1.6080000000000001</v>
      </c>
      <c r="AU409" s="5">
        <v>0.16</v>
      </c>
      <c r="AV409" s="5">
        <v>1</v>
      </c>
      <c r="AW409" s="5">
        <v>0.73399999999999999</v>
      </c>
      <c r="AX409" s="5">
        <v>0.13200000000000001</v>
      </c>
      <c r="AY409" s="5">
        <v>0.122</v>
      </c>
      <c r="AZ409" s="5">
        <v>0.99299999999999999</v>
      </c>
      <c r="BA409" s="5">
        <v>0.16</v>
      </c>
      <c r="BB409" s="5">
        <v>1</v>
      </c>
      <c r="BC409" s="5">
        <v>0.51</v>
      </c>
      <c r="BD409" s="5">
        <v>0.13200000000000001</v>
      </c>
      <c r="BE409" s="5">
        <v>-0.14599999999999999</v>
      </c>
      <c r="BF409" s="5">
        <v>0.42299999999999999</v>
      </c>
      <c r="BG409" s="5">
        <v>0</v>
      </c>
      <c r="BH409" s="5">
        <v>0</v>
      </c>
      <c r="BI409" s="5">
        <v>0.65200000000000002</v>
      </c>
      <c r="BJ409" s="5">
        <v>0.13200000000000001</v>
      </c>
      <c r="BK409" s="5">
        <v>0.10100000000000001</v>
      </c>
      <c r="BL409" s="5">
        <v>0.873</v>
      </c>
      <c r="BM409" s="5">
        <v>0.16</v>
      </c>
      <c r="BN409" s="5">
        <v>1</v>
      </c>
      <c r="BO409" s="5">
        <v>0</v>
      </c>
      <c r="BP409" s="5">
        <v>0</v>
      </c>
      <c r="BQ409" s="5">
        <v>0.19700000000000001</v>
      </c>
      <c r="BR409" s="5">
        <v>0</v>
      </c>
      <c r="BS409" s="5">
        <v>0.33300000000000002</v>
      </c>
      <c r="BT409" s="5">
        <v>0</v>
      </c>
      <c r="BU409" s="5">
        <v>0</v>
      </c>
      <c r="BV409" s="5">
        <v>0.223</v>
      </c>
      <c r="BW409" s="5">
        <v>0.16</v>
      </c>
      <c r="BX409" s="5">
        <v>0.5</v>
      </c>
      <c r="BY409" s="5">
        <v>13.646000000000001</v>
      </c>
      <c r="BZ409" s="5">
        <v>0</v>
      </c>
      <c r="CA409" s="5">
        <v>13.646000000000001</v>
      </c>
      <c r="CB409" s="5">
        <v>0</v>
      </c>
      <c r="CC409" s="5">
        <v>86.385000000000005</v>
      </c>
      <c r="CD409" s="5">
        <v>7.95</v>
      </c>
      <c r="CE409" s="5">
        <v>-16.132000000000001</v>
      </c>
      <c r="CF409" s="5">
        <v>81.494</v>
      </c>
      <c r="CG409" s="5">
        <v>0</v>
      </c>
      <c r="CH409" s="5">
        <v>1</v>
      </c>
      <c r="CI409" s="5">
        <v>0</v>
      </c>
      <c r="CJ409" s="5">
        <v>0</v>
      </c>
      <c r="CK409" s="5">
        <v>0</v>
      </c>
      <c r="CL409" s="5">
        <v>0</v>
      </c>
      <c r="CM409" s="5">
        <v>0</v>
      </c>
      <c r="CN409" s="5">
        <v>0</v>
      </c>
      <c r="CO409" s="5">
        <v>0</v>
      </c>
      <c r="CP409" s="5">
        <v>0</v>
      </c>
      <c r="CQ409" s="5">
        <v>1.387</v>
      </c>
      <c r="CR409" s="5">
        <v>0.04</v>
      </c>
      <c r="CS409" s="5">
        <v>5.8209999999999997</v>
      </c>
      <c r="CT409" s="5">
        <v>4.2510000000000003</v>
      </c>
      <c r="CU409" s="5">
        <v>9.1679999999999993</v>
      </c>
    </row>
    <row r="410" spans="1:99" x14ac:dyDescent="0.25">
      <c r="A410" s="5" t="s">
        <v>2716</v>
      </c>
      <c r="B410" s="5" t="s">
        <v>1510</v>
      </c>
      <c r="C410" s="5" t="s">
        <v>1510</v>
      </c>
      <c r="D410" s="5" t="s">
        <v>1511</v>
      </c>
      <c r="E410" s="5">
        <v>2021</v>
      </c>
      <c r="F410" s="5">
        <v>0.12</v>
      </c>
      <c r="G410" s="5">
        <v>3.0920000000000001</v>
      </c>
      <c r="H410" s="5">
        <v>0.58799999999999997</v>
      </c>
      <c r="I410" s="5">
        <v>1.0629999999999999</v>
      </c>
      <c r="J410" s="5">
        <v>4.1550000000000002</v>
      </c>
      <c r="K410" s="5">
        <v>0</v>
      </c>
      <c r="L410" s="5">
        <v>1</v>
      </c>
      <c r="M410" s="5">
        <v>3.0579999999999998</v>
      </c>
      <c r="N410" s="5">
        <v>1.764</v>
      </c>
      <c r="O410" s="5">
        <v>6.7000000000000004E-2</v>
      </c>
      <c r="P410" s="5">
        <v>3.125</v>
      </c>
      <c r="Q410" s="5">
        <v>0</v>
      </c>
      <c r="R410" s="5">
        <v>1</v>
      </c>
      <c r="S410" s="5">
        <v>1.004</v>
      </c>
      <c r="T410" s="5">
        <v>0.622</v>
      </c>
      <c r="U410" s="5">
        <v>3.0000000000000001E-3</v>
      </c>
      <c r="V410" s="5">
        <v>1.1279999999999999</v>
      </c>
      <c r="W410" s="5">
        <v>0.12</v>
      </c>
      <c r="X410" s="5">
        <v>1</v>
      </c>
      <c r="Y410" s="5">
        <v>7.2830000000000004</v>
      </c>
      <c r="Z410" s="5">
        <v>1.0409999999999999</v>
      </c>
      <c r="AA410" s="5">
        <v>-6.0170000000000003</v>
      </c>
      <c r="AB410" s="5">
        <v>1.266</v>
      </c>
      <c r="AC410" s="5">
        <v>0</v>
      </c>
      <c r="AD410" s="5">
        <v>0</v>
      </c>
      <c r="AE410" s="5">
        <v>7.9219999999999997</v>
      </c>
      <c r="AF410" s="5">
        <v>1.9319999999999999</v>
      </c>
      <c r="AG410" s="5">
        <v>-6.6559999999999997</v>
      </c>
      <c r="AH410" s="5">
        <v>1.266</v>
      </c>
      <c r="AI410" s="5">
        <v>0</v>
      </c>
      <c r="AJ410" s="5">
        <v>0</v>
      </c>
      <c r="AK410" s="5">
        <v>11.757</v>
      </c>
      <c r="AL410" s="5">
        <v>6.3109999999999999</v>
      </c>
      <c r="AM410" s="5">
        <v>-10.356</v>
      </c>
      <c r="AN410" s="5">
        <v>1.569</v>
      </c>
      <c r="AO410" s="5">
        <v>0</v>
      </c>
      <c r="AP410" s="5">
        <v>0</v>
      </c>
      <c r="AQ410" s="5">
        <v>0.61899999999999999</v>
      </c>
      <c r="AR410" s="5">
        <v>0.114</v>
      </c>
      <c r="AS410" s="5">
        <v>-0.24099999999999999</v>
      </c>
      <c r="AT410" s="5">
        <v>0.42299999999999999</v>
      </c>
      <c r="AU410" s="5">
        <v>0</v>
      </c>
      <c r="AV410" s="5">
        <v>0</v>
      </c>
      <c r="AW410" s="5">
        <v>0.59899999999999998</v>
      </c>
      <c r="AX410" s="5">
        <v>0.114</v>
      </c>
      <c r="AY410" s="5">
        <v>-0.14000000000000001</v>
      </c>
      <c r="AZ410" s="5">
        <v>0.51500000000000001</v>
      </c>
      <c r="BA410" s="5">
        <v>0</v>
      </c>
      <c r="BB410" s="5">
        <v>1</v>
      </c>
      <c r="BC410" s="5">
        <v>0.439</v>
      </c>
      <c r="BD410" s="5">
        <v>0.114</v>
      </c>
      <c r="BE410" s="5">
        <v>-0.34899999999999998</v>
      </c>
      <c r="BF410" s="5">
        <v>0.09</v>
      </c>
      <c r="BG410" s="5">
        <v>0</v>
      </c>
      <c r="BH410" s="5">
        <v>0</v>
      </c>
      <c r="BI410" s="5">
        <v>0.505</v>
      </c>
      <c r="BJ410" s="5">
        <v>0.114</v>
      </c>
      <c r="BK410" s="5">
        <v>4.0000000000000001E-3</v>
      </c>
      <c r="BL410" s="5">
        <v>0.56999999999999995</v>
      </c>
      <c r="BM410" s="5">
        <v>0.12</v>
      </c>
      <c r="BN410" s="5">
        <v>1</v>
      </c>
      <c r="BO410" s="5">
        <v>0</v>
      </c>
      <c r="BP410" s="5">
        <v>-3.9E-2</v>
      </c>
      <c r="BQ410" s="5">
        <v>5.8999999999999997E-2</v>
      </c>
      <c r="BR410" s="5">
        <v>0</v>
      </c>
      <c r="BS410" s="5">
        <v>0.83299999999999996</v>
      </c>
      <c r="BT410" s="5">
        <v>0</v>
      </c>
      <c r="BU410" s="5">
        <v>-3.9E-2</v>
      </c>
      <c r="BV410" s="5">
        <v>3.6999999999999998E-2</v>
      </c>
      <c r="BW410" s="5">
        <v>0</v>
      </c>
      <c r="BX410" s="5">
        <v>0.66700000000000004</v>
      </c>
      <c r="BY410" s="5">
        <v>11.787000000000001</v>
      </c>
      <c r="BZ410" s="5">
        <v>0</v>
      </c>
      <c r="CA410" s="5">
        <v>11.787000000000001</v>
      </c>
      <c r="CB410" s="5">
        <v>0</v>
      </c>
      <c r="CC410" s="5">
        <v>78.125</v>
      </c>
      <c r="CD410" s="5">
        <v>7.95</v>
      </c>
      <c r="CE410" s="5">
        <v>-2.3860000000000001</v>
      </c>
      <c r="CF410" s="5">
        <v>84.828000000000003</v>
      </c>
      <c r="CG410" s="5">
        <v>0.12</v>
      </c>
      <c r="CH410" s="5">
        <v>1</v>
      </c>
      <c r="CI410" s="5">
        <v>0</v>
      </c>
      <c r="CJ410" s="5">
        <v>0</v>
      </c>
      <c r="CK410" s="5">
        <v>0</v>
      </c>
      <c r="CL410" s="5">
        <v>0</v>
      </c>
      <c r="CM410" s="5">
        <v>0</v>
      </c>
      <c r="CN410" s="5">
        <v>0</v>
      </c>
      <c r="CO410" s="5">
        <v>0</v>
      </c>
      <c r="CP410" s="5">
        <v>0.97099999999999997</v>
      </c>
      <c r="CQ410" s="5">
        <v>1.198</v>
      </c>
      <c r="CR410" s="5">
        <v>0.88200000000000001</v>
      </c>
      <c r="CS410" s="5">
        <v>6.6340000000000003</v>
      </c>
      <c r="CT410" s="5">
        <v>4.41</v>
      </c>
      <c r="CU410" s="5">
        <v>14.129</v>
      </c>
    </row>
    <row r="411" spans="1:99" x14ac:dyDescent="0.25">
      <c r="A411" s="5" t="s">
        <v>2717</v>
      </c>
      <c r="B411" s="5" t="s">
        <v>1510</v>
      </c>
      <c r="C411" s="5" t="s">
        <v>1510</v>
      </c>
      <c r="D411" s="5" t="s">
        <v>1511</v>
      </c>
      <c r="E411" s="5">
        <v>2022</v>
      </c>
      <c r="F411" s="5">
        <v>0.12</v>
      </c>
      <c r="G411" s="5">
        <v>3.29</v>
      </c>
      <c r="H411" s="5">
        <v>0.625</v>
      </c>
      <c r="I411" s="5">
        <v>1.1859999999999999</v>
      </c>
      <c r="J411" s="5">
        <v>4.476</v>
      </c>
      <c r="K411" s="5">
        <v>0</v>
      </c>
      <c r="L411" s="5">
        <v>1</v>
      </c>
      <c r="M411" s="5">
        <v>3.2330000000000001</v>
      </c>
      <c r="N411" s="5">
        <v>1.8759999999999999</v>
      </c>
      <c r="O411" s="5">
        <v>0.107</v>
      </c>
      <c r="P411" s="5">
        <v>3.34</v>
      </c>
      <c r="Q411" s="5">
        <v>0</v>
      </c>
      <c r="R411" s="5">
        <v>1</v>
      </c>
      <c r="S411" s="5">
        <v>1.0069999999999999</v>
      </c>
      <c r="T411" s="5">
        <v>0.49299999999999999</v>
      </c>
      <c r="U411" s="5">
        <v>4.0000000000000001E-3</v>
      </c>
      <c r="V411" s="5">
        <v>1.133</v>
      </c>
      <c r="W411" s="5">
        <v>0.12</v>
      </c>
      <c r="X411" s="5">
        <v>1</v>
      </c>
      <c r="Y411" s="5">
        <v>7.7930000000000001</v>
      </c>
      <c r="Z411" s="5">
        <v>1.1140000000000001</v>
      </c>
      <c r="AA411" s="5">
        <v>-6.5679999999999996</v>
      </c>
      <c r="AB411" s="5">
        <v>1.226</v>
      </c>
      <c r="AC411" s="5">
        <v>0</v>
      </c>
      <c r="AD411" s="5">
        <v>0</v>
      </c>
      <c r="AE411" s="5">
        <v>8.4450000000000003</v>
      </c>
      <c r="AF411" s="5">
        <v>2.06</v>
      </c>
      <c r="AG411" s="5">
        <v>-7.22</v>
      </c>
      <c r="AH411" s="5">
        <v>1.226</v>
      </c>
      <c r="AI411" s="5">
        <v>0</v>
      </c>
      <c r="AJ411" s="5">
        <v>0</v>
      </c>
      <c r="AK411" s="5">
        <v>12.359</v>
      </c>
      <c r="AL411" s="5">
        <v>6.633</v>
      </c>
      <c r="AM411" s="5">
        <v>-11.021000000000001</v>
      </c>
      <c r="AN411" s="5">
        <v>1.498</v>
      </c>
      <c r="AO411" s="5">
        <v>0</v>
      </c>
      <c r="AP411" s="5">
        <v>0</v>
      </c>
      <c r="AQ411" s="5">
        <v>0.86099999999999999</v>
      </c>
      <c r="AR411" s="5">
        <v>0.123</v>
      </c>
      <c r="AS411" s="5">
        <v>-0.49199999999999999</v>
      </c>
      <c r="AT411" s="5">
        <v>0.41299999999999998</v>
      </c>
      <c r="AU411" s="5">
        <v>0</v>
      </c>
      <c r="AV411" s="5">
        <v>0</v>
      </c>
      <c r="AW411" s="5">
        <v>0.98599999999999999</v>
      </c>
      <c r="AX411" s="5">
        <v>0.123</v>
      </c>
      <c r="AY411" s="5">
        <v>-0.46</v>
      </c>
      <c r="AZ411" s="5">
        <v>0.58899999999999997</v>
      </c>
      <c r="BA411" s="5">
        <v>0</v>
      </c>
      <c r="BB411" s="5">
        <v>1</v>
      </c>
      <c r="BC411" s="5">
        <v>0.59799999999999998</v>
      </c>
      <c r="BD411" s="5">
        <v>0.123</v>
      </c>
      <c r="BE411" s="5">
        <v>-0.46600000000000003</v>
      </c>
      <c r="BF411" s="5">
        <v>0.14699999999999999</v>
      </c>
      <c r="BG411" s="5">
        <v>0</v>
      </c>
      <c r="BH411" s="5">
        <v>0</v>
      </c>
      <c r="BI411" s="5">
        <v>0.61199999999999999</v>
      </c>
      <c r="BJ411" s="5">
        <v>0.123</v>
      </c>
      <c r="BK411" s="5">
        <v>1.6E-2</v>
      </c>
      <c r="BL411" s="5">
        <v>0.69699999999999995</v>
      </c>
      <c r="BM411" s="5">
        <v>0.12</v>
      </c>
      <c r="BN411" s="5">
        <v>1</v>
      </c>
      <c r="BO411" s="5">
        <v>0</v>
      </c>
      <c r="BP411" s="5">
        <v>-3.9E-2</v>
      </c>
      <c r="BQ411" s="5">
        <v>5.5E-2</v>
      </c>
      <c r="BR411" s="5">
        <v>0</v>
      </c>
      <c r="BS411" s="5">
        <v>0.83299999999999996</v>
      </c>
      <c r="BT411" s="5">
        <v>0</v>
      </c>
      <c r="BU411" s="5">
        <v>-3.9E-2</v>
      </c>
      <c r="BV411" s="5">
        <v>3.4000000000000002E-2</v>
      </c>
      <c r="BW411" s="5">
        <v>0</v>
      </c>
      <c r="BX411" s="5">
        <v>0.66700000000000004</v>
      </c>
      <c r="BY411" s="5">
        <v>12.728999999999999</v>
      </c>
      <c r="BZ411" s="5">
        <v>0</v>
      </c>
      <c r="CA411" s="5">
        <v>12.728999999999999</v>
      </c>
      <c r="CB411" s="5">
        <v>0</v>
      </c>
      <c r="CC411" s="5">
        <v>97.9</v>
      </c>
      <c r="CD411" s="5">
        <v>7.95</v>
      </c>
      <c r="CE411" s="5">
        <v>-4.7839999999999998</v>
      </c>
      <c r="CF411" s="5">
        <v>103.372</v>
      </c>
      <c r="CG411" s="5">
        <v>0.12</v>
      </c>
      <c r="CH411" s="5">
        <v>1</v>
      </c>
      <c r="CI411" s="5">
        <v>0</v>
      </c>
      <c r="CJ411" s="5">
        <v>0</v>
      </c>
      <c r="CK411" s="5">
        <v>0</v>
      </c>
      <c r="CL411" s="5">
        <v>0</v>
      </c>
      <c r="CM411" s="5">
        <v>0</v>
      </c>
      <c r="CN411" s="5">
        <v>0</v>
      </c>
      <c r="CO411" s="5">
        <v>0</v>
      </c>
      <c r="CP411" s="5">
        <v>0.98699999999999999</v>
      </c>
      <c r="CQ411" s="5">
        <v>1.294</v>
      </c>
      <c r="CR411" s="5">
        <v>0.94399999999999995</v>
      </c>
      <c r="CS411" s="5">
        <v>7.1639999999999997</v>
      </c>
      <c r="CT411" s="5">
        <v>5.8419999999999996</v>
      </c>
      <c r="CU411" s="5">
        <v>28.059000000000001</v>
      </c>
    </row>
    <row r="412" spans="1:99" x14ac:dyDescent="0.25">
      <c r="A412" s="5" t="s">
        <v>2718</v>
      </c>
      <c r="B412" s="5" t="s">
        <v>1510</v>
      </c>
      <c r="C412" s="5" t="s">
        <v>1510</v>
      </c>
      <c r="D412" s="5" t="s">
        <v>1511</v>
      </c>
      <c r="E412" s="5">
        <v>2023</v>
      </c>
      <c r="F412" s="5">
        <v>0.12</v>
      </c>
      <c r="G412" s="5">
        <v>3.3929999999999998</v>
      </c>
      <c r="H412" s="5">
        <v>0.65200000000000002</v>
      </c>
      <c r="I412" s="5">
        <v>1.236</v>
      </c>
      <c r="J412" s="5">
        <v>4.63</v>
      </c>
      <c r="K412" s="5">
        <v>0</v>
      </c>
      <c r="L412" s="5">
        <v>1</v>
      </c>
      <c r="M412" s="5">
        <v>3.34</v>
      </c>
      <c r="N412" s="5">
        <v>1.9550000000000001</v>
      </c>
      <c r="O412" s="5">
        <v>0.113</v>
      </c>
      <c r="P412" s="5">
        <v>3.4529999999999998</v>
      </c>
      <c r="Q412" s="5">
        <v>0</v>
      </c>
      <c r="R412" s="5">
        <v>1</v>
      </c>
      <c r="S412" s="5">
        <v>1.0980000000000001</v>
      </c>
      <c r="T412" s="5">
        <v>0.68899999999999995</v>
      </c>
      <c r="U412" s="5">
        <v>2E-3</v>
      </c>
      <c r="V412" s="5">
        <v>1.2330000000000001</v>
      </c>
      <c r="W412" s="5">
        <v>0.12</v>
      </c>
      <c r="X412" s="5">
        <v>1</v>
      </c>
      <c r="Y412" s="5">
        <v>8.0259999999999998</v>
      </c>
      <c r="Z412" s="5">
        <v>1.147</v>
      </c>
      <c r="AA412" s="5">
        <v>-6.673</v>
      </c>
      <c r="AB412" s="5">
        <v>1.3520000000000001</v>
      </c>
      <c r="AC412" s="5">
        <v>0</v>
      </c>
      <c r="AD412" s="5">
        <v>0</v>
      </c>
      <c r="AE412" s="5">
        <v>8.6809999999999992</v>
      </c>
      <c r="AF412" s="5">
        <v>2.117</v>
      </c>
      <c r="AG412" s="5">
        <v>-7.3289999999999997</v>
      </c>
      <c r="AH412" s="5">
        <v>1.3520000000000001</v>
      </c>
      <c r="AI412" s="5">
        <v>0</v>
      </c>
      <c r="AJ412" s="5">
        <v>0</v>
      </c>
      <c r="AK412" s="5">
        <v>12.613</v>
      </c>
      <c r="AL412" s="5">
        <v>6.77</v>
      </c>
      <c r="AM412" s="5">
        <v>-11.138999999999999</v>
      </c>
      <c r="AN412" s="5">
        <v>1.6519999999999999</v>
      </c>
      <c r="AO412" s="5">
        <v>0</v>
      </c>
      <c r="AP412" s="5">
        <v>0</v>
      </c>
      <c r="AQ412" s="5">
        <v>0.76</v>
      </c>
      <c r="AR412" s="5">
        <v>0.129</v>
      </c>
      <c r="AS412" s="5">
        <v>-0.34100000000000003</v>
      </c>
      <c r="AT412" s="5">
        <v>0.47</v>
      </c>
      <c r="AU412" s="5">
        <v>0</v>
      </c>
      <c r="AV412" s="5">
        <v>0</v>
      </c>
      <c r="AW412" s="5">
        <v>0.81100000000000005</v>
      </c>
      <c r="AX412" s="5">
        <v>0.129</v>
      </c>
      <c r="AY412" s="5">
        <v>-0.16500000000000001</v>
      </c>
      <c r="AZ412" s="5">
        <v>0.72399999999999998</v>
      </c>
      <c r="BA412" s="5">
        <v>0</v>
      </c>
      <c r="BB412" s="5">
        <v>1</v>
      </c>
      <c r="BC412" s="5">
        <v>0.53500000000000003</v>
      </c>
      <c r="BD412" s="5">
        <v>0.129</v>
      </c>
      <c r="BE412" s="5">
        <v>-0.39100000000000001</v>
      </c>
      <c r="BF412" s="5">
        <v>0.161</v>
      </c>
      <c r="BG412" s="5">
        <v>0</v>
      </c>
      <c r="BH412" s="5">
        <v>0</v>
      </c>
      <c r="BI412" s="5">
        <v>0.57899999999999996</v>
      </c>
      <c r="BJ412" s="5">
        <v>0.129</v>
      </c>
      <c r="BK412" s="5">
        <v>1.7000000000000001E-2</v>
      </c>
      <c r="BL412" s="5">
        <v>0.66</v>
      </c>
      <c r="BM412" s="5">
        <v>0.12</v>
      </c>
      <c r="BN412" s="5">
        <v>1</v>
      </c>
      <c r="BO412" s="5">
        <v>0</v>
      </c>
      <c r="BP412" s="5">
        <v>-3.9E-2</v>
      </c>
      <c r="BQ412" s="5">
        <v>8.4000000000000005E-2</v>
      </c>
      <c r="BR412" s="5">
        <v>0</v>
      </c>
      <c r="BS412" s="5">
        <v>0.83299999999999996</v>
      </c>
      <c r="BT412" s="5">
        <v>0</v>
      </c>
      <c r="BU412" s="5">
        <v>-3.9E-2</v>
      </c>
      <c r="BV412" s="5">
        <v>5.6000000000000001E-2</v>
      </c>
      <c r="BW412" s="5">
        <v>0</v>
      </c>
      <c r="BX412" s="5">
        <v>0.66700000000000004</v>
      </c>
      <c r="BY412" s="5">
        <v>13.254</v>
      </c>
      <c r="BZ412" s="5">
        <v>0</v>
      </c>
      <c r="CA412" s="5">
        <v>13.254</v>
      </c>
      <c r="CB412" s="5">
        <v>0</v>
      </c>
      <c r="CC412" s="5">
        <v>83.248000000000005</v>
      </c>
      <c r="CD412" s="5">
        <v>7.95</v>
      </c>
      <c r="CE412" s="5">
        <v>-9.7560000000000002</v>
      </c>
      <c r="CF412" s="5">
        <v>81.231999999999999</v>
      </c>
      <c r="CG412" s="5">
        <v>0.12</v>
      </c>
      <c r="CH412" s="5">
        <v>1</v>
      </c>
      <c r="CI412" s="5">
        <v>0</v>
      </c>
      <c r="CJ412" s="5">
        <v>0</v>
      </c>
      <c r="CK412" s="5">
        <v>0</v>
      </c>
      <c r="CL412" s="5">
        <v>0</v>
      </c>
      <c r="CM412" s="5">
        <v>0</v>
      </c>
      <c r="CN412" s="5">
        <v>0</v>
      </c>
      <c r="CO412" s="5">
        <v>0</v>
      </c>
      <c r="CP412" s="5">
        <v>0.98599999999999999</v>
      </c>
      <c r="CQ412" s="5">
        <v>1.3480000000000001</v>
      </c>
      <c r="CR412" s="5">
        <v>0.98</v>
      </c>
      <c r="CS412" s="5">
        <v>7.46</v>
      </c>
      <c r="CT412" s="5">
        <v>3.4660000000000002</v>
      </c>
      <c r="CU412" s="5">
        <v>9.2609999999999992</v>
      </c>
    </row>
    <row r="413" spans="1:99" x14ac:dyDescent="0.25">
      <c r="A413" s="5" t="s">
        <v>2719</v>
      </c>
      <c r="B413" s="5" t="s">
        <v>1510</v>
      </c>
      <c r="C413" s="5" t="s">
        <v>1510</v>
      </c>
      <c r="D413" s="5" t="s">
        <v>1511</v>
      </c>
      <c r="E413" s="5">
        <v>2024</v>
      </c>
      <c r="F413" s="5">
        <v>0.12</v>
      </c>
      <c r="G413" s="5">
        <v>3.4860000000000002</v>
      </c>
      <c r="H413" s="5">
        <v>0.67100000000000004</v>
      </c>
      <c r="I413" s="5">
        <v>1.2669999999999999</v>
      </c>
      <c r="J413" s="5">
        <v>4.7530000000000001</v>
      </c>
      <c r="K413" s="5">
        <v>0</v>
      </c>
      <c r="L413" s="5">
        <v>1</v>
      </c>
      <c r="M413" s="5">
        <v>3.4249999999999998</v>
      </c>
      <c r="N413" s="5">
        <v>2.0129999999999999</v>
      </c>
      <c r="O413" s="5">
        <v>0.11</v>
      </c>
      <c r="P413" s="5">
        <v>3.5350000000000001</v>
      </c>
      <c r="Q413" s="5">
        <v>0</v>
      </c>
      <c r="R413" s="5">
        <v>1</v>
      </c>
      <c r="S413" s="5">
        <v>1.167</v>
      </c>
      <c r="T413" s="5">
        <v>0.77300000000000002</v>
      </c>
      <c r="U413" s="5">
        <v>2E-3</v>
      </c>
      <c r="V413" s="5">
        <v>1.3089999999999999</v>
      </c>
      <c r="W413" s="5">
        <v>0.12</v>
      </c>
      <c r="X413" s="5">
        <v>1</v>
      </c>
      <c r="Y413" s="5">
        <v>8.1809999999999992</v>
      </c>
      <c r="Z413" s="5">
        <v>1.169</v>
      </c>
      <c r="AA413" s="5">
        <v>-6.6749999999999998</v>
      </c>
      <c r="AB413" s="5">
        <v>1.506</v>
      </c>
      <c r="AC413" s="5">
        <v>0</v>
      </c>
      <c r="AD413" s="5">
        <v>0</v>
      </c>
      <c r="AE413" s="5">
        <v>8.8559999999999999</v>
      </c>
      <c r="AF413" s="5">
        <v>2.16</v>
      </c>
      <c r="AG413" s="5">
        <v>-7.3490000000000002</v>
      </c>
      <c r="AH413" s="5">
        <v>1.506</v>
      </c>
      <c r="AI413" s="5">
        <v>0</v>
      </c>
      <c r="AJ413" s="5">
        <v>0</v>
      </c>
      <c r="AK413" s="5">
        <v>12.904</v>
      </c>
      <c r="AL413" s="5">
        <v>6.9260000000000002</v>
      </c>
      <c r="AM413" s="5">
        <v>-11.356999999999999</v>
      </c>
      <c r="AN413" s="5">
        <v>1.7330000000000001</v>
      </c>
      <c r="AO413" s="5">
        <v>0</v>
      </c>
      <c r="AP413" s="5">
        <v>0</v>
      </c>
      <c r="AQ413" s="5">
        <v>0.72399999999999998</v>
      </c>
      <c r="AR413" s="5">
        <v>0.13200000000000001</v>
      </c>
      <c r="AS413" s="5">
        <v>-0.28699999999999998</v>
      </c>
      <c r="AT413" s="5">
        <v>0.49</v>
      </c>
      <c r="AU413" s="5">
        <v>0</v>
      </c>
      <c r="AV413" s="5">
        <v>0</v>
      </c>
      <c r="AW413" s="5">
        <v>0.75</v>
      </c>
      <c r="AX413" s="5">
        <v>0.13200000000000001</v>
      </c>
      <c r="AY413" s="5">
        <v>-0.121</v>
      </c>
      <c r="AZ413" s="5">
        <v>0.70499999999999996</v>
      </c>
      <c r="BA413" s="5">
        <v>0</v>
      </c>
      <c r="BB413" s="5">
        <v>1</v>
      </c>
      <c r="BC413" s="5">
        <v>0.51300000000000001</v>
      </c>
      <c r="BD413" s="5">
        <v>0.13200000000000001</v>
      </c>
      <c r="BE413" s="5">
        <v>-0.35599999999999998</v>
      </c>
      <c r="BF413" s="5">
        <v>0.17599999999999999</v>
      </c>
      <c r="BG413" s="5">
        <v>0</v>
      </c>
      <c r="BH413" s="5">
        <v>0</v>
      </c>
      <c r="BI413" s="5">
        <v>0.59099999999999997</v>
      </c>
      <c r="BJ413" s="5">
        <v>0.13200000000000001</v>
      </c>
      <c r="BK413" s="5">
        <v>0.02</v>
      </c>
      <c r="BL413" s="5">
        <v>0.67300000000000004</v>
      </c>
      <c r="BM413" s="5">
        <v>0.12</v>
      </c>
      <c r="BN413" s="5">
        <v>1</v>
      </c>
      <c r="BO413" s="5">
        <v>0</v>
      </c>
      <c r="BP413" s="5">
        <v>-4.1000000000000002E-2</v>
      </c>
      <c r="BQ413" s="5">
        <v>7.8E-2</v>
      </c>
      <c r="BR413" s="5">
        <v>0</v>
      </c>
      <c r="BS413" s="5">
        <v>0.83299999999999996</v>
      </c>
      <c r="BT413" s="5">
        <v>0</v>
      </c>
      <c r="BU413" s="5">
        <v>-4.1000000000000002E-2</v>
      </c>
      <c r="BV413" s="5">
        <v>5.8000000000000003E-2</v>
      </c>
      <c r="BW413" s="5">
        <v>0</v>
      </c>
      <c r="BX413" s="5">
        <v>0.66700000000000004</v>
      </c>
      <c r="BY413" s="5">
        <v>13.646000000000001</v>
      </c>
      <c r="BZ413" s="5">
        <v>0</v>
      </c>
      <c r="CA413" s="5">
        <v>13.646000000000001</v>
      </c>
      <c r="CB413" s="5">
        <v>0</v>
      </c>
      <c r="CC413" s="5">
        <v>82.587999999999994</v>
      </c>
      <c r="CD413" s="5">
        <v>7.95</v>
      </c>
      <c r="CE413" s="5">
        <v>-9.5719999999999992</v>
      </c>
      <c r="CF413" s="5">
        <v>80.462999999999994</v>
      </c>
      <c r="CG413" s="5">
        <v>0.12</v>
      </c>
      <c r="CH413" s="5">
        <v>1</v>
      </c>
      <c r="CI413" s="5">
        <v>0</v>
      </c>
      <c r="CJ413" s="5">
        <v>0</v>
      </c>
      <c r="CK413" s="5">
        <v>0</v>
      </c>
      <c r="CL413" s="5">
        <v>0</v>
      </c>
      <c r="CM413" s="5">
        <v>0</v>
      </c>
      <c r="CN413" s="5">
        <v>0</v>
      </c>
      <c r="CO413" s="5">
        <v>0</v>
      </c>
      <c r="CP413" s="5">
        <v>0.98599999999999999</v>
      </c>
      <c r="CQ413" s="5">
        <v>1.387</v>
      </c>
      <c r="CR413" s="5">
        <v>0.98</v>
      </c>
      <c r="CS413" s="5">
        <v>7.5979999999999999</v>
      </c>
      <c r="CT413" s="5">
        <v>3.0270000000000001</v>
      </c>
      <c r="CU413" s="5">
        <v>7.5979999999999999</v>
      </c>
    </row>
    <row r="414" spans="1:99" x14ac:dyDescent="0.25">
      <c r="A414" s="5" t="s">
        <v>2720</v>
      </c>
      <c r="B414" s="5" t="s">
        <v>1513</v>
      </c>
      <c r="C414" s="5" t="s">
        <v>1513</v>
      </c>
      <c r="D414" s="5" t="s">
        <v>1514</v>
      </c>
      <c r="E414" s="5">
        <v>2021</v>
      </c>
      <c r="F414" s="5">
        <v>0.16</v>
      </c>
      <c r="G414" s="5">
        <v>5.8970000000000002</v>
      </c>
      <c r="H414" s="5">
        <v>1.143</v>
      </c>
      <c r="I414" s="5">
        <v>0</v>
      </c>
      <c r="J414" s="5">
        <v>5.8970000000000002</v>
      </c>
      <c r="K414" s="5">
        <v>0</v>
      </c>
      <c r="L414" s="5">
        <v>1</v>
      </c>
      <c r="M414" s="5">
        <v>7.9640000000000004</v>
      </c>
      <c r="N414" s="5">
        <v>3.43</v>
      </c>
      <c r="O414" s="5">
        <v>0</v>
      </c>
      <c r="P414" s="5">
        <v>7.9640000000000004</v>
      </c>
      <c r="Q414" s="5">
        <v>0</v>
      </c>
      <c r="R414" s="5">
        <v>1</v>
      </c>
      <c r="S414" s="5">
        <v>11.613</v>
      </c>
      <c r="T414" s="5">
        <v>6.86</v>
      </c>
      <c r="U414" s="5">
        <v>0</v>
      </c>
      <c r="V414" s="5">
        <v>12.542</v>
      </c>
      <c r="W414" s="5">
        <v>0.08</v>
      </c>
      <c r="X414" s="5">
        <v>1</v>
      </c>
      <c r="Y414" s="5">
        <v>4.7830000000000004</v>
      </c>
      <c r="Z414" s="5">
        <v>0.64600000000000002</v>
      </c>
      <c r="AA414" s="5">
        <v>0</v>
      </c>
      <c r="AB414" s="5">
        <v>4.7830000000000004</v>
      </c>
      <c r="AC414" s="5">
        <v>0</v>
      </c>
      <c r="AD414" s="5">
        <v>1</v>
      </c>
      <c r="AE414" s="5">
        <v>5.9260000000000002</v>
      </c>
      <c r="AF414" s="5">
        <v>1.3859999999999999</v>
      </c>
      <c r="AG414" s="5">
        <v>0</v>
      </c>
      <c r="AH414" s="5">
        <v>5.9260000000000002</v>
      </c>
      <c r="AI414" s="5">
        <v>0</v>
      </c>
      <c r="AJ414" s="5">
        <v>1</v>
      </c>
      <c r="AK414" s="5">
        <v>12.786</v>
      </c>
      <c r="AL414" s="5">
        <v>6.81</v>
      </c>
      <c r="AM414" s="5">
        <v>0</v>
      </c>
      <c r="AN414" s="5">
        <v>13.808999999999999</v>
      </c>
      <c r="AO414" s="5">
        <v>0.08</v>
      </c>
      <c r="AP414" s="5">
        <v>1</v>
      </c>
      <c r="AQ414" s="5">
        <v>0.50800000000000001</v>
      </c>
      <c r="AR414" s="5">
        <v>9.2999999999999999E-2</v>
      </c>
      <c r="AS414" s="5">
        <v>0.55400000000000005</v>
      </c>
      <c r="AT414" s="5">
        <v>1.147</v>
      </c>
      <c r="AU414" s="5">
        <v>0.08</v>
      </c>
      <c r="AV414" s="5">
        <v>1</v>
      </c>
      <c r="AW414" s="5">
        <v>0.58499999999999996</v>
      </c>
      <c r="AX414" s="5">
        <v>0.113</v>
      </c>
      <c r="AY414" s="5">
        <v>0.33200000000000002</v>
      </c>
      <c r="AZ414" s="5">
        <v>0.99</v>
      </c>
      <c r="BA414" s="5">
        <v>0.08</v>
      </c>
      <c r="BB414" s="5">
        <v>1</v>
      </c>
      <c r="BC414" s="5">
        <v>0.439</v>
      </c>
      <c r="BD414" s="5">
        <v>0.114</v>
      </c>
      <c r="BE414" s="5">
        <v>0.36399999999999999</v>
      </c>
      <c r="BF414" s="5">
        <v>0.86699999999999999</v>
      </c>
      <c r="BG414" s="5">
        <v>0.08</v>
      </c>
      <c r="BH414" s="5">
        <v>1</v>
      </c>
      <c r="BI414" s="5">
        <v>0.52800000000000002</v>
      </c>
      <c r="BJ414" s="5">
        <v>0.11700000000000001</v>
      </c>
      <c r="BK414" s="5">
        <v>0.318</v>
      </c>
      <c r="BL414" s="5">
        <v>0.91400000000000003</v>
      </c>
      <c r="BM414" s="5">
        <v>0.08</v>
      </c>
      <c r="BN414" s="5">
        <v>1</v>
      </c>
      <c r="BO414" s="5">
        <v>0</v>
      </c>
      <c r="BP414" s="5">
        <v>8.5000000000000006E-2</v>
      </c>
      <c r="BQ414" s="5">
        <v>0.31</v>
      </c>
      <c r="BR414" s="5">
        <v>0</v>
      </c>
      <c r="BS414" s="5">
        <v>0.66700000000000004</v>
      </c>
      <c r="BT414" s="5">
        <v>0</v>
      </c>
      <c r="BU414" s="5">
        <v>8.5000000000000006E-2</v>
      </c>
      <c r="BV414" s="5">
        <v>0.31</v>
      </c>
      <c r="BW414" s="5">
        <v>0.08</v>
      </c>
      <c r="BX414" s="5">
        <v>1</v>
      </c>
      <c r="BY414" s="5">
        <v>11.787000000000001</v>
      </c>
      <c r="BZ414" s="5">
        <v>0</v>
      </c>
      <c r="CA414" s="5">
        <v>11.787000000000001</v>
      </c>
      <c r="CB414" s="5">
        <v>0</v>
      </c>
      <c r="CC414" s="5">
        <v>78.125</v>
      </c>
      <c r="CD414" s="5">
        <v>7.95</v>
      </c>
      <c r="CE414" s="5">
        <v>56.411000000000001</v>
      </c>
      <c r="CF414" s="5">
        <v>145.29900000000001</v>
      </c>
      <c r="CG414" s="5">
        <v>0.08</v>
      </c>
      <c r="CH414" s="5">
        <v>1</v>
      </c>
      <c r="CI414" s="5">
        <v>0</v>
      </c>
      <c r="CJ414" s="5">
        <v>0</v>
      </c>
      <c r="CK414" s="5">
        <v>0</v>
      </c>
      <c r="CL414" s="5">
        <v>0</v>
      </c>
      <c r="CM414" s="5">
        <v>0</v>
      </c>
      <c r="CN414" s="5">
        <v>0</v>
      </c>
      <c r="CO414" s="5">
        <v>0</v>
      </c>
      <c r="CP414" s="5">
        <v>0</v>
      </c>
      <c r="CQ414" s="5">
        <v>1.198</v>
      </c>
      <c r="CR414" s="5">
        <v>0</v>
      </c>
      <c r="CS414" s="5">
        <v>4.7759999999999998</v>
      </c>
      <c r="CT414" s="5">
        <v>4.7530000000000001</v>
      </c>
      <c r="CU414" s="5">
        <v>15.162000000000001</v>
      </c>
    </row>
    <row r="415" spans="1:99" x14ac:dyDescent="0.25">
      <c r="A415" s="5" t="s">
        <v>2721</v>
      </c>
      <c r="B415" s="5" t="s">
        <v>1513</v>
      </c>
      <c r="C415" s="5" t="s">
        <v>1513</v>
      </c>
      <c r="D415" s="5" t="s">
        <v>1514</v>
      </c>
      <c r="E415" s="5">
        <v>2022</v>
      </c>
      <c r="F415" s="5">
        <v>0.16</v>
      </c>
      <c r="G415" s="5">
        <v>11.72</v>
      </c>
      <c r="H415" s="5">
        <v>1.2350000000000001</v>
      </c>
      <c r="I415" s="5">
        <v>0</v>
      </c>
      <c r="J415" s="5">
        <v>11.72</v>
      </c>
      <c r="K415" s="5">
        <v>0</v>
      </c>
      <c r="L415" s="5">
        <v>1</v>
      </c>
      <c r="M415" s="5">
        <v>9.7829999999999995</v>
      </c>
      <c r="N415" s="5">
        <v>3.7040000000000002</v>
      </c>
      <c r="O415" s="5">
        <v>0</v>
      </c>
      <c r="P415" s="5">
        <v>9.7829999999999995</v>
      </c>
      <c r="Q415" s="5">
        <v>0</v>
      </c>
      <c r="R415" s="5">
        <v>1</v>
      </c>
      <c r="S415" s="5">
        <v>17.893000000000001</v>
      </c>
      <c r="T415" s="5">
        <v>7.4080000000000004</v>
      </c>
      <c r="U415" s="5">
        <v>0.106</v>
      </c>
      <c r="V415" s="5">
        <v>19.324999999999999</v>
      </c>
      <c r="W415" s="5">
        <v>0.08</v>
      </c>
      <c r="X415" s="5">
        <v>1</v>
      </c>
      <c r="Y415" s="5">
        <v>6.819</v>
      </c>
      <c r="Z415" s="5">
        <v>0.92200000000000004</v>
      </c>
      <c r="AA415" s="5">
        <v>0</v>
      </c>
      <c r="AB415" s="5">
        <v>6.819</v>
      </c>
      <c r="AC415" s="5">
        <v>0</v>
      </c>
      <c r="AD415" s="5">
        <v>1</v>
      </c>
      <c r="AE415" s="5">
        <v>8.0530000000000008</v>
      </c>
      <c r="AF415" s="5">
        <v>1.883</v>
      </c>
      <c r="AG415" s="5">
        <v>0</v>
      </c>
      <c r="AH415" s="5">
        <v>8.0530000000000008</v>
      </c>
      <c r="AI415" s="5">
        <v>0</v>
      </c>
      <c r="AJ415" s="5">
        <v>1</v>
      </c>
      <c r="AK415" s="5">
        <v>15.461</v>
      </c>
      <c r="AL415" s="5">
        <v>8.2349999999999994</v>
      </c>
      <c r="AM415" s="5">
        <v>9.1999999999999998E-2</v>
      </c>
      <c r="AN415" s="5">
        <v>16.698</v>
      </c>
      <c r="AO415" s="5">
        <v>0.08</v>
      </c>
      <c r="AP415" s="5">
        <v>1</v>
      </c>
      <c r="AQ415" s="5">
        <v>0.53</v>
      </c>
      <c r="AR415" s="5">
        <v>7.5999999999999998E-2</v>
      </c>
      <c r="AS415" s="5">
        <v>0.70299999999999996</v>
      </c>
      <c r="AT415" s="5">
        <v>1.3320000000000001</v>
      </c>
      <c r="AU415" s="5">
        <v>0.08</v>
      </c>
      <c r="AV415" s="5">
        <v>1</v>
      </c>
      <c r="AW415" s="5">
        <v>0.48599999999999999</v>
      </c>
      <c r="AX415" s="5">
        <v>6.3E-2</v>
      </c>
      <c r="AY415" s="5">
        <v>0.60799999999999998</v>
      </c>
      <c r="AZ415" s="5">
        <v>1.1819999999999999</v>
      </c>
      <c r="BA415" s="5">
        <v>0.08</v>
      </c>
      <c r="BB415" s="5">
        <v>1</v>
      </c>
      <c r="BC415" s="5">
        <v>0.59799999999999998</v>
      </c>
      <c r="BD415" s="5">
        <v>0.123</v>
      </c>
      <c r="BE415" s="5">
        <v>0.38200000000000001</v>
      </c>
      <c r="BF415" s="5">
        <v>1.0580000000000001</v>
      </c>
      <c r="BG415" s="5">
        <v>0.08</v>
      </c>
      <c r="BH415" s="5">
        <v>1</v>
      </c>
      <c r="BI415" s="5">
        <v>0.39400000000000002</v>
      </c>
      <c r="BJ415" s="5">
        <v>7.6999999999999999E-2</v>
      </c>
      <c r="BK415" s="5">
        <v>0.60399999999999998</v>
      </c>
      <c r="BL415" s="5">
        <v>1.0780000000000001</v>
      </c>
      <c r="BM415" s="5">
        <v>0.08</v>
      </c>
      <c r="BN415" s="5">
        <v>1</v>
      </c>
      <c r="BO415" s="5">
        <v>0</v>
      </c>
      <c r="BP415" s="5">
        <v>0.114</v>
      </c>
      <c r="BQ415" s="5">
        <v>0.17499999999999999</v>
      </c>
      <c r="BR415" s="5">
        <v>0</v>
      </c>
      <c r="BS415" s="5">
        <v>0.66700000000000004</v>
      </c>
      <c r="BT415" s="5">
        <v>0</v>
      </c>
      <c r="BU415" s="5">
        <v>0.114</v>
      </c>
      <c r="BV415" s="5">
        <v>0.22</v>
      </c>
      <c r="BW415" s="5">
        <v>0.08</v>
      </c>
      <c r="BX415" s="5">
        <v>1</v>
      </c>
      <c r="BY415" s="5">
        <v>12.728999999999999</v>
      </c>
      <c r="BZ415" s="5">
        <v>0</v>
      </c>
      <c r="CA415" s="5">
        <v>12.728999999999999</v>
      </c>
      <c r="CB415" s="5">
        <v>0</v>
      </c>
      <c r="CC415" s="5">
        <v>97.9</v>
      </c>
      <c r="CD415" s="5">
        <v>7.95</v>
      </c>
      <c r="CE415" s="5">
        <v>61.206000000000003</v>
      </c>
      <c r="CF415" s="5">
        <v>171.834</v>
      </c>
      <c r="CG415" s="5">
        <v>0.08</v>
      </c>
      <c r="CH415" s="5">
        <v>1</v>
      </c>
      <c r="CI415" s="5">
        <v>0</v>
      </c>
      <c r="CJ415" s="5">
        <v>0</v>
      </c>
      <c r="CK415" s="5">
        <v>0</v>
      </c>
      <c r="CL415" s="5">
        <v>0</v>
      </c>
      <c r="CM415" s="5">
        <v>0</v>
      </c>
      <c r="CN415" s="5">
        <v>0</v>
      </c>
      <c r="CO415" s="5">
        <v>0</v>
      </c>
      <c r="CP415" s="5">
        <v>0</v>
      </c>
      <c r="CQ415" s="5">
        <v>1.294</v>
      </c>
      <c r="CR415" s="5">
        <v>0</v>
      </c>
      <c r="CS415" s="5">
        <v>5.1580000000000004</v>
      </c>
      <c r="CT415" s="5">
        <v>10.484999999999999</v>
      </c>
      <c r="CU415" s="5">
        <v>31.326000000000001</v>
      </c>
    </row>
    <row r="416" spans="1:99" x14ac:dyDescent="0.25">
      <c r="A416" s="5" t="s">
        <v>2722</v>
      </c>
      <c r="B416" s="5" t="s">
        <v>1513</v>
      </c>
      <c r="C416" s="5" t="s">
        <v>1513</v>
      </c>
      <c r="D416" s="5" t="s">
        <v>1514</v>
      </c>
      <c r="E416" s="5">
        <v>2023</v>
      </c>
      <c r="F416" s="5">
        <v>0.16</v>
      </c>
      <c r="G416" s="5">
        <v>6.1470000000000002</v>
      </c>
      <c r="H416" s="5">
        <v>1.286</v>
      </c>
      <c r="I416" s="5">
        <v>0</v>
      </c>
      <c r="J416" s="5">
        <v>6.1470000000000002</v>
      </c>
      <c r="K416" s="5">
        <v>0</v>
      </c>
      <c r="L416" s="5">
        <v>1</v>
      </c>
      <c r="M416" s="5">
        <v>7.8860000000000001</v>
      </c>
      <c r="N416" s="5">
        <v>3.8570000000000002</v>
      </c>
      <c r="O416" s="5">
        <v>0</v>
      </c>
      <c r="P416" s="5">
        <v>7.8860000000000001</v>
      </c>
      <c r="Q416" s="5">
        <v>0</v>
      </c>
      <c r="R416" s="5">
        <v>1</v>
      </c>
      <c r="S416" s="5">
        <v>12.574999999999999</v>
      </c>
      <c r="T416" s="5">
        <v>7.7140000000000004</v>
      </c>
      <c r="U416" s="5">
        <v>0.223</v>
      </c>
      <c r="V416" s="5">
        <v>14.587</v>
      </c>
      <c r="W416" s="5">
        <v>0.16</v>
      </c>
      <c r="X416" s="5">
        <v>1</v>
      </c>
      <c r="Y416" s="5">
        <v>9.3219999999999992</v>
      </c>
      <c r="Z416" s="5">
        <v>1.26</v>
      </c>
      <c r="AA416" s="5">
        <v>0</v>
      </c>
      <c r="AB416" s="5">
        <v>9.3219999999999992</v>
      </c>
      <c r="AC416" s="5">
        <v>0</v>
      </c>
      <c r="AD416" s="5">
        <v>1</v>
      </c>
      <c r="AE416" s="5">
        <v>10.606999999999999</v>
      </c>
      <c r="AF416" s="5">
        <v>2.48</v>
      </c>
      <c r="AG416" s="5">
        <v>0</v>
      </c>
      <c r="AH416" s="5">
        <v>10.606999999999999</v>
      </c>
      <c r="AI416" s="5">
        <v>0</v>
      </c>
      <c r="AJ416" s="5">
        <v>1</v>
      </c>
      <c r="AK416" s="5">
        <v>18.321000000000002</v>
      </c>
      <c r="AL416" s="5">
        <v>9.7579999999999991</v>
      </c>
      <c r="AM416" s="5">
        <v>0.32500000000000001</v>
      </c>
      <c r="AN416" s="5">
        <v>21.253</v>
      </c>
      <c r="AO416" s="5">
        <v>0.16</v>
      </c>
      <c r="AP416" s="5">
        <v>1</v>
      </c>
      <c r="AQ416" s="5">
        <v>0.70499999999999996</v>
      </c>
      <c r="AR416" s="5">
        <v>0.11899999999999999</v>
      </c>
      <c r="AS416" s="5">
        <v>0.49399999999999999</v>
      </c>
      <c r="AT416" s="5">
        <v>1.39</v>
      </c>
      <c r="AU416" s="5">
        <v>0.16</v>
      </c>
      <c r="AV416" s="5">
        <v>1</v>
      </c>
      <c r="AW416" s="5">
        <v>0.70399999999999996</v>
      </c>
      <c r="AX416" s="5">
        <v>0.121</v>
      </c>
      <c r="AY416" s="5">
        <v>0.40699999999999997</v>
      </c>
      <c r="AZ416" s="5">
        <v>1.288</v>
      </c>
      <c r="BA416" s="5">
        <v>0.16</v>
      </c>
      <c r="BB416" s="5">
        <v>1</v>
      </c>
      <c r="BC416" s="5">
        <v>0.53500000000000003</v>
      </c>
      <c r="BD416" s="5">
        <v>0.129</v>
      </c>
      <c r="BE416" s="5">
        <v>0.22900000000000001</v>
      </c>
      <c r="BF416" s="5">
        <v>0.88600000000000001</v>
      </c>
      <c r="BG416" s="5">
        <v>0.16</v>
      </c>
      <c r="BH416" s="5">
        <v>1</v>
      </c>
      <c r="BI416" s="5">
        <v>0.63600000000000001</v>
      </c>
      <c r="BJ416" s="5">
        <v>0.13800000000000001</v>
      </c>
      <c r="BK416" s="5">
        <v>0.42</v>
      </c>
      <c r="BL416" s="5">
        <v>1.226</v>
      </c>
      <c r="BM416" s="5">
        <v>0.16</v>
      </c>
      <c r="BN416" s="5">
        <v>1</v>
      </c>
      <c r="BO416" s="5">
        <v>0</v>
      </c>
      <c r="BP416" s="5">
        <v>0.11</v>
      </c>
      <c r="BQ416" s="5">
        <v>0.19</v>
      </c>
      <c r="BR416" s="5">
        <v>0</v>
      </c>
      <c r="BS416" s="5">
        <v>0.66700000000000004</v>
      </c>
      <c r="BT416" s="5">
        <v>0</v>
      </c>
      <c r="BU416" s="5">
        <v>0.11</v>
      </c>
      <c r="BV416" s="5">
        <v>0.23</v>
      </c>
      <c r="BW416" s="5">
        <v>0.16</v>
      </c>
      <c r="BX416" s="5">
        <v>1</v>
      </c>
      <c r="BY416" s="5">
        <v>13.254</v>
      </c>
      <c r="BZ416" s="5">
        <v>0</v>
      </c>
      <c r="CA416" s="5">
        <v>13.254</v>
      </c>
      <c r="CB416" s="5">
        <v>0</v>
      </c>
      <c r="CC416" s="5">
        <v>83.248000000000005</v>
      </c>
      <c r="CD416" s="5">
        <v>7.95</v>
      </c>
      <c r="CE416" s="5">
        <v>85.471999999999994</v>
      </c>
      <c r="CF416" s="5">
        <v>195.715</v>
      </c>
      <c r="CG416" s="5">
        <v>0.16</v>
      </c>
      <c r="CH416" s="5">
        <v>1</v>
      </c>
      <c r="CI416" s="5">
        <v>0</v>
      </c>
      <c r="CJ416" s="5">
        <v>0</v>
      </c>
      <c r="CK416" s="5">
        <v>0</v>
      </c>
      <c r="CL416" s="5">
        <v>0</v>
      </c>
      <c r="CM416" s="5">
        <v>0</v>
      </c>
      <c r="CN416" s="5">
        <v>0</v>
      </c>
      <c r="CO416" s="5">
        <v>0</v>
      </c>
      <c r="CP416" s="5">
        <v>0</v>
      </c>
      <c r="CQ416" s="5">
        <v>1.3480000000000001</v>
      </c>
      <c r="CR416" s="5">
        <v>0</v>
      </c>
      <c r="CS416" s="5">
        <v>5.37</v>
      </c>
      <c r="CT416" s="5">
        <v>4.8609999999999998</v>
      </c>
      <c r="CU416" s="5">
        <v>11.622</v>
      </c>
    </row>
    <row r="417" spans="1:99" x14ac:dyDescent="0.25">
      <c r="A417" s="5" t="s">
        <v>2723</v>
      </c>
      <c r="B417" s="5" t="s">
        <v>1513</v>
      </c>
      <c r="C417" s="5" t="s">
        <v>1513</v>
      </c>
      <c r="D417" s="5" t="s">
        <v>1514</v>
      </c>
      <c r="E417" s="5">
        <v>2024</v>
      </c>
      <c r="F417" s="5">
        <v>0.16</v>
      </c>
      <c r="G417" s="5">
        <v>5.5750000000000002</v>
      </c>
      <c r="H417" s="5">
        <v>1.3240000000000001</v>
      </c>
      <c r="I417" s="5">
        <v>0</v>
      </c>
      <c r="J417" s="5">
        <v>5.5750000000000002</v>
      </c>
      <c r="K417" s="5">
        <v>0</v>
      </c>
      <c r="L417" s="5">
        <v>1</v>
      </c>
      <c r="M417" s="5">
        <v>7.1239999999999997</v>
      </c>
      <c r="N417" s="5">
        <v>3.9710000000000001</v>
      </c>
      <c r="O417" s="5">
        <v>0</v>
      </c>
      <c r="P417" s="5">
        <v>7.1239999999999997</v>
      </c>
      <c r="Q417" s="5">
        <v>0</v>
      </c>
      <c r="R417" s="5">
        <v>1</v>
      </c>
      <c r="S417" s="5">
        <v>12.193</v>
      </c>
      <c r="T417" s="5">
        <v>7.9420000000000002</v>
      </c>
      <c r="U417" s="5">
        <v>0.26600000000000001</v>
      </c>
      <c r="V417" s="5">
        <v>14.144</v>
      </c>
      <c r="W417" s="5">
        <v>0.16</v>
      </c>
      <c r="X417" s="5">
        <v>1</v>
      </c>
      <c r="Y417" s="5">
        <v>8.8309999999999995</v>
      </c>
      <c r="Z417" s="5">
        <v>1.1930000000000001</v>
      </c>
      <c r="AA417" s="5">
        <v>0</v>
      </c>
      <c r="AB417" s="5">
        <v>8.8309999999999995</v>
      </c>
      <c r="AC417" s="5">
        <v>0</v>
      </c>
      <c r="AD417" s="5">
        <v>1</v>
      </c>
      <c r="AE417" s="5">
        <v>10.154</v>
      </c>
      <c r="AF417" s="5">
        <v>2.3740000000000001</v>
      </c>
      <c r="AG417" s="5">
        <v>0</v>
      </c>
      <c r="AH417" s="5">
        <v>10.154</v>
      </c>
      <c r="AI417" s="5">
        <v>0</v>
      </c>
      <c r="AJ417" s="5">
        <v>1</v>
      </c>
      <c r="AK417" s="5">
        <v>18.096</v>
      </c>
      <c r="AL417" s="5">
        <v>9.6379999999999999</v>
      </c>
      <c r="AM417" s="5">
        <v>0.39400000000000002</v>
      </c>
      <c r="AN417" s="5">
        <v>20.991</v>
      </c>
      <c r="AO417" s="5">
        <v>0.16</v>
      </c>
      <c r="AP417" s="5">
        <v>1</v>
      </c>
      <c r="AQ417" s="5">
        <v>0.64500000000000002</v>
      </c>
      <c r="AR417" s="5">
        <v>0.11700000000000001</v>
      </c>
      <c r="AS417" s="5">
        <v>0.58299999999999996</v>
      </c>
      <c r="AT417" s="5">
        <v>1.425</v>
      </c>
      <c r="AU417" s="5">
        <v>0.16</v>
      </c>
      <c r="AV417" s="5">
        <v>1</v>
      </c>
      <c r="AW417" s="5">
        <v>0.748</v>
      </c>
      <c r="AX417" s="5">
        <v>0.13700000000000001</v>
      </c>
      <c r="AY417" s="5">
        <v>0.39300000000000002</v>
      </c>
      <c r="AZ417" s="5">
        <v>1.3240000000000001</v>
      </c>
      <c r="BA417" s="5">
        <v>0.16</v>
      </c>
      <c r="BB417" s="5">
        <v>1</v>
      </c>
      <c r="BC417" s="5">
        <v>0.51300000000000001</v>
      </c>
      <c r="BD417" s="5">
        <v>0.13200000000000001</v>
      </c>
      <c r="BE417" s="5">
        <v>0.33700000000000002</v>
      </c>
      <c r="BF417" s="5">
        <v>0.98599999999999999</v>
      </c>
      <c r="BG417" s="5">
        <v>0.16</v>
      </c>
      <c r="BH417" s="5">
        <v>1</v>
      </c>
      <c r="BI417" s="5">
        <v>0.67500000000000004</v>
      </c>
      <c r="BJ417" s="5">
        <v>0.14799999999999999</v>
      </c>
      <c r="BK417" s="5">
        <v>0.40100000000000002</v>
      </c>
      <c r="BL417" s="5">
        <v>1.248</v>
      </c>
      <c r="BM417" s="5">
        <v>0.16</v>
      </c>
      <c r="BN417" s="5">
        <v>1</v>
      </c>
      <c r="BO417" s="5">
        <v>0</v>
      </c>
      <c r="BP417" s="5">
        <v>8.8999999999999996E-2</v>
      </c>
      <c r="BQ417" s="5">
        <v>0.19</v>
      </c>
      <c r="BR417" s="5">
        <v>0</v>
      </c>
      <c r="BS417" s="5">
        <v>0.66700000000000004</v>
      </c>
      <c r="BT417" s="5">
        <v>0</v>
      </c>
      <c r="BU417" s="5">
        <v>8.8999999999999996E-2</v>
      </c>
      <c r="BV417" s="5">
        <v>0.26</v>
      </c>
      <c r="BW417" s="5">
        <v>0.16</v>
      </c>
      <c r="BX417" s="5">
        <v>1</v>
      </c>
      <c r="BY417" s="5">
        <v>13.646000000000001</v>
      </c>
      <c r="BZ417" s="5">
        <v>0</v>
      </c>
      <c r="CA417" s="5">
        <v>13.646000000000001</v>
      </c>
      <c r="CB417" s="5">
        <v>0</v>
      </c>
      <c r="CC417" s="5">
        <v>82.587999999999994</v>
      </c>
      <c r="CD417" s="5">
        <v>7.95</v>
      </c>
      <c r="CE417" s="5">
        <v>88.597999999999999</v>
      </c>
      <c r="CF417" s="5">
        <v>198.57499999999999</v>
      </c>
      <c r="CG417" s="5">
        <v>0.16</v>
      </c>
      <c r="CH417" s="5">
        <v>1</v>
      </c>
      <c r="CI417" s="5">
        <v>0</v>
      </c>
      <c r="CJ417" s="5">
        <v>0</v>
      </c>
      <c r="CK417" s="5">
        <v>0</v>
      </c>
      <c r="CL417" s="5">
        <v>0</v>
      </c>
      <c r="CM417" s="5">
        <v>0</v>
      </c>
      <c r="CN417" s="5">
        <v>0</v>
      </c>
      <c r="CO417" s="5">
        <v>0</v>
      </c>
      <c r="CP417" s="5">
        <v>0</v>
      </c>
      <c r="CQ417" s="5">
        <v>1.387</v>
      </c>
      <c r="CR417" s="5">
        <v>0</v>
      </c>
      <c r="CS417" s="5">
        <v>5.5289999999999999</v>
      </c>
      <c r="CT417" s="5">
        <v>4.2510000000000003</v>
      </c>
      <c r="CU417" s="5">
        <v>10.167999999999999</v>
      </c>
    </row>
    <row r="418" spans="1:99" x14ac:dyDescent="0.25">
      <c r="A418" s="5" t="s">
        <v>2724</v>
      </c>
      <c r="B418" s="5" t="s">
        <v>1522</v>
      </c>
      <c r="C418" s="5" t="s">
        <v>1522</v>
      </c>
      <c r="D418" s="5" t="s">
        <v>1523</v>
      </c>
      <c r="E418" s="5">
        <v>2021</v>
      </c>
      <c r="F418" s="5">
        <v>0.125</v>
      </c>
      <c r="G418" s="5">
        <v>4.7469999999999999</v>
      </c>
      <c r="H418" s="5">
        <v>1.143</v>
      </c>
      <c r="I418" s="5">
        <v>0</v>
      </c>
      <c r="J418" s="5">
        <v>4.7469999999999999</v>
      </c>
      <c r="K418" s="5">
        <v>0</v>
      </c>
      <c r="L418" s="5">
        <v>1</v>
      </c>
      <c r="M418" s="5">
        <v>7.9640000000000004</v>
      </c>
      <c r="N418" s="5">
        <v>3.43</v>
      </c>
      <c r="O418" s="5">
        <v>0</v>
      </c>
      <c r="P418" s="5">
        <v>7.9640000000000004</v>
      </c>
      <c r="Q418" s="5">
        <v>0</v>
      </c>
      <c r="R418" s="5">
        <v>1</v>
      </c>
      <c r="S418" s="5">
        <v>10.464</v>
      </c>
      <c r="T418" s="5">
        <v>6.86</v>
      </c>
      <c r="U418" s="5">
        <v>0</v>
      </c>
      <c r="V418" s="5">
        <v>11.772</v>
      </c>
      <c r="W418" s="5">
        <v>0.125</v>
      </c>
      <c r="X418" s="5">
        <v>1</v>
      </c>
      <c r="Y418" s="5">
        <v>10.551</v>
      </c>
      <c r="Z418" s="5">
        <v>1.302</v>
      </c>
      <c r="AA418" s="5">
        <v>0</v>
      </c>
      <c r="AB418" s="5">
        <v>10.551</v>
      </c>
      <c r="AC418" s="5">
        <v>0</v>
      </c>
      <c r="AD418" s="5">
        <v>1</v>
      </c>
      <c r="AE418" s="5">
        <v>11.694000000000001</v>
      </c>
      <c r="AF418" s="5">
        <v>2.5489999999999999</v>
      </c>
      <c r="AG418" s="5">
        <v>0</v>
      </c>
      <c r="AH418" s="5">
        <v>11.694000000000001</v>
      </c>
      <c r="AI418" s="5">
        <v>0</v>
      </c>
      <c r="AJ418" s="5">
        <v>1</v>
      </c>
      <c r="AK418" s="5">
        <v>18.553999999999998</v>
      </c>
      <c r="AL418" s="5">
        <v>9.6270000000000007</v>
      </c>
      <c r="AM418" s="5">
        <v>0</v>
      </c>
      <c r="AN418" s="5">
        <v>20.873000000000001</v>
      </c>
      <c r="AO418" s="5">
        <v>0.125</v>
      </c>
      <c r="AP418" s="5">
        <v>1</v>
      </c>
      <c r="AQ418" s="5">
        <v>0.621</v>
      </c>
      <c r="AR418" s="5">
        <v>0.114</v>
      </c>
      <c r="AS418" s="5">
        <v>0</v>
      </c>
      <c r="AT418" s="5">
        <v>0.69799999999999995</v>
      </c>
      <c r="AU418" s="5">
        <v>0.125</v>
      </c>
      <c r="AV418" s="5">
        <v>1</v>
      </c>
      <c r="AW418" s="5">
        <v>0.59299999999999997</v>
      </c>
      <c r="AX418" s="5">
        <v>0.114</v>
      </c>
      <c r="AY418" s="5">
        <v>0</v>
      </c>
      <c r="AZ418" s="5">
        <v>0.66700000000000004</v>
      </c>
      <c r="BA418" s="5">
        <v>0.125</v>
      </c>
      <c r="BB418" s="5">
        <v>1</v>
      </c>
      <c r="BC418" s="5">
        <v>0.44</v>
      </c>
      <c r="BD418" s="5">
        <v>0.114</v>
      </c>
      <c r="BE418" s="5">
        <v>0</v>
      </c>
      <c r="BF418" s="5">
        <v>0.495</v>
      </c>
      <c r="BG418" s="5">
        <v>0.125</v>
      </c>
      <c r="BH418" s="5">
        <v>1</v>
      </c>
      <c r="BI418" s="5">
        <v>0.56000000000000005</v>
      </c>
      <c r="BJ418" s="5">
        <v>0.114</v>
      </c>
      <c r="BK418" s="5">
        <v>0</v>
      </c>
      <c r="BL418" s="5">
        <v>0.63</v>
      </c>
      <c r="BM418" s="5">
        <v>0.125</v>
      </c>
      <c r="BN418" s="5">
        <v>1</v>
      </c>
      <c r="BO418" s="5">
        <v>0</v>
      </c>
      <c r="BP418" s="5">
        <v>0</v>
      </c>
      <c r="BQ418" s="5">
        <v>0</v>
      </c>
      <c r="BR418" s="5">
        <v>0</v>
      </c>
      <c r="BS418" s="5">
        <v>1</v>
      </c>
      <c r="BT418" s="5">
        <v>0</v>
      </c>
      <c r="BU418" s="5">
        <v>0</v>
      </c>
      <c r="BV418" s="5">
        <v>0</v>
      </c>
      <c r="BW418" s="5">
        <v>0.125</v>
      </c>
      <c r="BX418" s="5">
        <v>1</v>
      </c>
      <c r="BY418" s="5">
        <v>11.787000000000001</v>
      </c>
      <c r="BZ418" s="5">
        <v>0</v>
      </c>
      <c r="CA418" s="5">
        <v>11.787000000000001</v>
      </c>
      <c r="CB418" s="5">
        <v>0</v>
      </c>
      <c r="CC418" s="5">
        <v>81.694999999999993</v>
      </c>
      <c r="CD418" s="5">
        <v>7.95</v>
      </c>
      <c r="CE418" s="5">
        <v>0</v>
      </c>
      <c r="CF418" s="5">
        <v>91.906999999999996</v>
      </c>
      <c r="CG418" s="5">
        <v>0.125</v>
      </c>
      <c r="CH418" s="5">
        <v>1</v>
      </c>
      <c r="CI418" s="5">
        <v>0</v>
      </c>
      <c r="CJ418" s="5">
        <v>0</v>
      </c>
      <c r="CK418" s="5">
        <v>0</v>
      </c>
      <c r="CL418" s="5">
        <v>0</v>
      </c>
      <c r="CM418" s="5">
        <v>0</v>
      </c>
      <c r="CN418" s="5">
        <v>0</v>
      </c>
      <c r="CO418" s="5">
        <v>0</v>
      </c>
      <c r="CP418" s="5">
        <v>0</v>
      </c>
      <c r="CQ418" s="5">
        <v>1.198</v>
      </c>
      <c r="CR418" s="5">
        <v>0</v>
      </c>
      <c r="CS418" s="5">
        <v>4.7759999999999998</v>
      </c>
      <c r="CT418" s="5">
        <v>3.6040000000000001</v>
      </c>
      <c r="CU418" s="5">
        <v>9.4079999999999995</v>
      </c>
    </row>
    <row r="419" spans="1:99" x14ac:dyDescent="0.25">
      <c r="A419" s="5" t="s">
        <v>2725</v>
      </c>
      <c r="B419" s="5" t="s">
        <v>1522</v>
      </c>
      <c r="C419" s="5" t="s">
        <v>1522</v>
      </c>
      <c r="D419" s="5" t="s">
        <v>1523</v>
      </c>
      <c r="E419" s="5">
        <v>2022</v>
      </c>
      <c r="F419" s="5">
        <v>0.125</v>
      </c>
      <c r="G419" s="5">
        <v>8.7880000000000003</v>
      </c>
      <c r="H419" s="5">
        <v>1.2350000000000001</v>
      </c>
      <c r="I419" s="5">
        <v>0</v>
      </c>
      <c r="J419" s="5">
        <v>8.7880000000000003</v>
      </c>
      <c r="K419" s="5">
        <v>0</v>
      </c>
      <c r="L419" s="5">
        <v>1</v>
      </c>
      <c r="M419" s="5">
        <v>9.7829999999999995</v>
      </c>
      <c r="N419" s="5">
        <v>3.7040000000000002</v>
      </c>
      <c r="O419" s="5">
        <v>0</v>
      </c>
      <c r="P419" s="5">
        <v>9.7829999999999995</v>
      </c>
      <c r="Q419" s="5">
        <v>0</v>
      </c>
      <c r="R419" s="5">
        <v>1</v>
      </c>
      <c r="S419" s="5">
        <v>14.962</v>
      </c>
      <c r="T419" s="5">
        <v>7.4080000000000004</v>
      </c>
      <c r="U419" s="5">
        <v>0.13800000000000001</v>
      </c>
      <c r="V419" s="5">
        <v>16.832000000000001</v>
      </c>
      <c r="W419" s="5">
        <v>0.125</v>
      </c>
      <c r="X419" s="5">
        <v>1</v>
      </c>
      <c r="Y419" s="5">
        <v>17.332000000000001</v>
      </c>
      <c r="Z419" s="5">
        <v>2.1389999999999998</v>
      </c>
      <c r="AA419" s="5">
        <v>0</v>
      </c>
      <c r="AB419" s="5">
        <v>17.332000000000001</v>
      </c>
      <c r="AC419" s="5">
        <v>0</v>
      </c>
      <c r="AD419" s="5">
        <v>1</v>
      </c>
      <c r="AE419" s="5">
        <v>18.565999999999999</v>
      </c>
      <c r="AF419" s="5">
        <v>4.048</v>
      </c>
      <c r="AG419" s="5">
        <v>0</v>
      </c>
      <c r="AH419" s="5">
        <v>18.565999999999999</v>
      </c>
      <c r="AI419" s="5">
        <v>0</v>
      </c>
      <c r="AJ419" s="5">
        <v>1</v>
      </c>
      <c r="AK419" s="5">
        <v>25.974</v>
      </c>
      <c r="AL419" s="5">
        <v>13.478</v>
      </c>
      <c r="AM419" s="5">
        <v>0.24</v>
      </c>
      <c r="AN419" s="5">
        <v>29.221</v>
      </c>
      <c r="AO419" s="5">
        <v>0.125</v>
      </c>
      <c r="AP419" s="5">
        <v>1</v>
      </c>
      <c r="AQ419" s="5">
        <v>0.84699999999999998</v>
      </c>
      <c r="AR419" s="5">
        <v>0.123</v>
      </c>
      <c r="AS419" s="5">
        <v>8.0000000000000002E-3</v>
      </c>
      <c r="AT419" s="5">
        <v>0.95199999999999996</v>
      </c>
      <c r="AU419" s="5">
        <v>0.125</v>
      </c>
      <c r="AV419" s="5">
        <v>1</v>
      </c>
      <c r="AW419" s="5">
        <v>0.94699999999999995</v>
      </c>
      <c r="AX419" s="5">
        <v>0.123</v>
      </c>
      <c r="AY419" s="5">
        <v>8.9999999999999993E-3</v>
      </c>
      <c r="AZ419" s="5">
        <v>1.0649999999999999</v>
      </c>
      <c r="BA419" s="5">
        <v>0.125</v>
      </c>
      <c r="BB419" s="5">
        <v>1</v>
      </c>
      <c r="BC419" s="5">
        <v>0.58899999999999997</v>
      </c>
      <c r="BD419" s="5">
        <v>0.123</v>
      </c>
      <c r="BE419" s="5">
        <v>5.0000000000000001E-3</v>
      </c>
      <c r="BF419" s="5">
        <v>0.66200000000000003</v>
      </c>
      <c r="BG419" s="5">
        <v>0.125</v>
      </c>
      <c r="BH419" s="5">
        <v>1</v>
      </c>
      <c r="BI419" s="5">
        <v>0.68899999999999995</v>
      </c>
      <c r="BJ419" s="5">
        <v>0.123</v>
      </c>
      <c r="BK419" s="5">
        <v>6.0000000000000001E-3</v>
      </c>
      <c r="BL419" s="5">
        <v>0.77500000000000002</v>
      </c>
      <c r="BM419" s="5">
        <v>0.125</v>
      </c>
      <c r="BN419" s="5">
        <v>1</v>
      </c>
      <c r="BO419" s="5">
        <v>0</v>
      </c>
      <c r="BP419" s="5">
        <v>0</v>
      </c>
      <c r="BQ419" s="5">
        <v>0</v>
      </c>
      <c r="BR419" s="5">
        <v>0</v>
      </c>
      <c r="BS419" s="5">
        <v>1</v>
      </c>
      <c r="BT419" s="5">
        <v>0</v>
      </c>
      <c r="BU419" s="5">
        <v>0</v>
      </c>
      <c r="BV419" s="5">
        <v>0</v>
      </c>
      <c r="BW419" s="5">
        <v>0.125</v>
      </c>
      <c r="BX419" s="5">
        <v>1</v>
      </c>
      <c r="BY419" s="5">
        <v>12.728999999999999</v>
      </c>
      <c r="BZ419" s="5">
        <v>0</v>
      </c>
      <c r="CA419" s="5">
        <v>12.728999999999999</v>
      </c>
      <c r="CB419" s="5">
        <v>0</v>
      </c>
      <c r="CC419" s="5">
        <v>102.477</v>
      </c>
      <c r="CD419" s="5">
        <v>7.95</v>
      </c>
      <c r="CE419" s="5">
        <v>0.94799999999999995</v>
      </c>
      <c r="CF419" s="5">
        <v>115.286</v>
      </c>
      <c r="CG419" s="5">
        <v>0.125</v>
      </c>
      <c r="CH419" s="5">
        <v>1</v>
      </c>
      <c r="CI419" s="5">
        <v>0</v>
      </c>
      <c r="CJ419" s="5">
        <v>0</v>
      </c>
      <c r="CK419" s="5">
        <v>0</v>
      </c>
      <c r="CL419" s="5">
        <v>0</v>
      </c>
      <c r="CM419" s="5">
        <v>0</v>
      </c>
      <c r="CN419" s="5">
        <v>0</v>
      </c>
      <c r="CO419" s="5">
        <v>0</v>
      </c>
      <c r="CP419" s="5">
        <v>0</v>
      </c>
      <c r="CQ419" s="5">
        <v>1.294</v>
      </c>
      <c r="CR419" s="5">
        <v>0</v>
      </c>
      <c r="CS419" s="5">
        <v>5.1580000000000004</v>
      </c>
      <c r="CT419" s="5">
        <v>7.5540000000000003</v>
      </c>
      <c r="CU419" s="5">
        <v>16.097000000000001</v>
      </c>
    </row>
    <row r="420" spans="1:99" x14ac:dyDescent="0.25">
      <c r="A420" s="5" t="s">
        <v>2726</v>
      </c>
      <c r="B420" s="5" t="s">
        <v>1522</v>
      </c>
      <c r="C420" s="5" t="s">
        <v>1522</v>
      </c>
      <c r="D420" s="5" t="s">
        <v>1523</v>
      </c>
      <c r="E420" s="5">
        <v>2023</v>
      </c>
      <c r="F420" s="5">
        <v>0.125</v>
      </c>
      <c r="G420" s="5">
        <v>5.77</v>
      </c>
      <c r="H420" s="5">
        <v>1.286</v>
      </c>
      <c r="I420" s="5">
        <v>0</v>
      </c>
      <c r="J420" s="5">
        <v>5.77</v>
      </c>
      <c r="K420" s="5">
        <v>0</v>
      </c>
      <c r="L420" s="5">
        <v>1</v>
      </c>
      <c r="M420" s="5">
        <v>7.8860000000000001</v>
      </c>
      <c r="N420" s="5">
        <v>3.8570000000000002</v>
      </c>
      <c r="O420" s="5">
        <v>0</v>
      </c>
      <c r="P420" s="5">
        <v>7.8860000000000001</v>
      </c>
      <c r="Q420" s="5">
        <v>0</v>
      </c>
      <c r="R420" s="5">
        <v>1</v>
      </c>
      <c r="S420" s="5">
        <v>12.198</v>
      </c>
      <c r="T420" s="5">
        <v>7.7140000000000004</v>
      </c>
      <c r="U420" s="5">
        <v>0.16900000000000001</v>
      </c>
      <c r="V420" s="5">
        <v>13.723000000000001</v>
      </c>
      <c r="W420" s="5">
        <v>0.125</v>
      </c>
      <c r="X420" s="5">
        <v>1</v>
      </c>
      <c r="Y420" s="5">
        <v>13.814</v>
      </c>
      <c r="Z420" s="5">
        <v>1.7050000000000001</v>
      </c>
      <c r="AA420" s="5">
        <v>0</v>
      </c>
      <c r="AB420" s="5">
        <v>13.814</v>
      </c>
      <c r="AC420" s="5">
        <v>0</v>
      </c>
      <c r="AD420" s="5">
        <v>1</v>
      </c>
      <c r="AE420" s="5">
        <v>15.1</v>
      </c>
      <c r="AF420" s="5">
        <v>3.2919999999999998</v>
      </c>
      <c r="AG420" s="5">
        <v>0</v>
      </c>
      <c r="AH420" s="5">
        <v>15.1</v>
      </c>
      <c r="AI420" s="5">
        <v>0</v>
      </c>
      <c r="AJ420" s="5">
        <v>1</v>
      </c>
      <c r="AK420" s="5">
        <v>22.814</v>
      </c>
      <c r="AL420" s="5">
        <v>11.837999999999999</v>
      </c>
      <c r="AM420" s="5">
        <v>0.316</v>
      </c>
      <c r="AN420" s="5">
        <v>25.666</v>
      </c>
      <c r="AO420" s="5">
        <v>0.125</v>
      </c>
      <c r="AP420" s="5">
        <v>1</v>
      </c>
      <c r="AQ420" s="5">
        <v>0.749</v>
      </c>
      <c r="AR420" s="5">
        <v>0.129</v>
      </c>
      <c r="AS420" s="5">
        <v>0.01</v>
      </c>
      <c r="AT420" s="5">
        <v>0.84199999999999997</v>
      </c>
      <c r="AU420" s="5">
        <v>0.125</v>
      </c>
      <c r="AV420" s="5">
        <v>1</v>
      </c>
      <c r="AW420" s="5">
        <v>0.78300000000000003</v>
      </c>
      <c r="AX420" s="5">
        <v>0.129</v>
      </c>
      <c r="AY420" s="5">
        <v>1.0999999999999999E-2</v>
      </c>
      <c r="AZ420" s="5">
        <v>0.88</v>
      </c>
      <c r="BA420" s="5">
        <v>0.125</v>
      </c>
      <c r="BB420" s="5">
        <v>1</v>
      </c>
      <c r="BC420" s="5">
        <v>0.52700000000000002</v>
      </c>
      <c r="BD420" s="5">
        <v>0.129</v>
      </c>
      <c r="BE420" s="5">
        <v>7.0000000000000001E-3</v>
      </c>
      <c r="BF420" s="5">
        <v>0.59299999999999997</v>
      </c>
      <c r="BG420" s="5">
        <v>0.125</v>
      </c>
      <c r="BH420" s="5">
        <v>1</v>
      </c>
      <c r="BI420" s="5">
        <v>0.64</v>
      </c>
      <c r="BJ420" s="5">
        <v>0.129</v>
      </c>
      <c r="BK420" s="5">
        <v>8.9999999999999993E-3</v>
      </c>
      <c r="BL420" s="5">
        <v>0.72</v>
      </c>
      <c r="BM420" s="5">
        <v>0.125</v>
      </c>
      <c r="BN420" s="5">
        <v>1</v>
      </c>
      <c r="BO420" s="5">
        <v>0</v>
      </c>
      <c r="BP420" s="5">
        <v>0</v>
      </c>
      <c r="BQ420" s="5">
        <v>0</v>
      </c>
      <c r="BR420" s="5">
        <v>0</v>
      </c>
      <c r="BS420" s="5">
        <v>1</v>
      </c>
      <c r="BT420" s="5">
        <v>0</v>
      </c>
      <c r="BU420" s="5">
        <v>0</v>
      </c>
      <c r="BV420" s="5">
        <v>0</v>
      </c>
      <c r="BW420" s="5">
        <v>0.125</v>
      </c>
      <c r="BX420" s="5">
        <v>1</v>
      </c>
      <c r="BY420" s="5">
        <v>13.254</v>
      </c>
      <c r="BZ420" s="5">
        <v>0</v>
      </c>
      <c r="CA420" s="5">
        <v>13.254</v>
      </c>
      <c r="CB420" s="5">
        <v>0</v>
      </c>
      <c r="CC420" s="5">
        <v>87.078999999999994</v>
      </c>
      <c r="CD420" s="5">
        <v>7.95</v>
      </c>
      <c r="CE420" s="5">
        <v>1.2050000000000001</v>
      </c>
      <c r="CF420" s="5">
        <v>97.963999999999999</v>
      </c>
      <c r="CG420" s="5">
        <v>0.125</v>
      </c>
      <c r="CH420" s="5">
        <v>1</v>
      </c>
      <c r="CI420" s="5">
        <v>0</v>
      </c>
      <c r="CJ420" s="5">
        <v>0</v>
      </c>
      <c r="CK420" s="5">
        <v>0</v>
      </c>
      <c r="CL420" s="5">
        <v>0</v>
      </c>
      <c r="CM420" s="5">
        <v>0</v>
      </c>
      <c r="CN420" s="5">
        <v>0</v>
      </c>
      <c r="CO420" s="5">
        <v>0</v>
      </c>
      <c r="CP420" s="5">
        <v>0</v>
      </c>
      <c r="CQ420" s="5">
        <v>1.3480000000000001</v>
      </c>
      <c r="CR420" s="5">
        <v>0</v>
      </c>
      <c r="CS420" s="5">
        <v>5.37</v>
      </c>
      <c r="CT420" s="5">
        <v>4.484</v>
      </c>
      <c r="CU420" s="5">
        <v>12.529</v>
      </c>
    </row>
    <row r="421" spans="1:99" x14ac:dyDescent="0.25">
      <c r="A421" s="5" t="s">
        <v>2727</v>
      </c>
      <c r="B421" s="5" t="s">
        <v>1522</v>
      </c>
      <c r="C421" s="5" t="s">
        <v>1522</v>
      </c>
      <c r="D421" s="5" t="s">
        <v>1523</v>
      </c>
      <c r="E421" s="5">
        <v>2024</v>
      </c>
      <c r="F421" s="5">
        <v>0.125</v>
      </c>
      <c r="G421" s="5">
        <v>4.8330000000000002</v>
      </c>
      <c r="H421" s="5">
        <v>1.3240000000000001</v>
      </c>
      <c r="I421" s="5">
        <v>0</v>
      </c>
      <c r="J421" s="5">
        <v>4.8330000000000002</v>
      </c>
      <c r="K421" s="5">
        <v>0</v>
      </c>
      <c r="L421" s="5">
        <v>1</v>
      </c>
      <c r="M421" s="5">
        <v>7.1239999999999997</v>
      </c>
      <c r="N421" s="5">
        <v>3.9710000000000001</v>
      </c>
      <c r="O421" s="5">
        <v>0</v>
      </c>
      <c r="P421" s="5">
        <v>7.1239999999999997</v>
      </c>
      <c r="Q421" s="5">
        <v>0</v>
      </c>
      <c r="R421" s="5">
        <v>1</v>
      </c>
      <c r="S421" s="5">
        <v>11.451000000000001</v>
      </c>
      <c r="T421" s="5">
        <v>7.9420000000000002</v>
      </c>
      <c r="U421" s="5">
        <v>0.19500000000000001</v>
      </c>
      <c r="V421" s="5">
        <v>12.882</v>
      </c>
      <c r="W421" s="5">
        <v>0.125</v>
      </c>
      <c r="X421" s="5">
        <v>1</v>
      </c>
      <c r="Y421" s="5">
        <v>12.218999999999999</v>
      </c>
      <c r="Z421" s="5">
        <v>1.508</v>
      </c>
      <c r="AA421" s="5">
        <v>0</v>
      </c>
      <c r="AB421" s="5">
        <v>12.218999999999999</v>
      </c>
      <c r="AC421" s="5">
        <v>0</v>
      </c>
      <c r="AD421" s="5">
        <v>1</v>
      </c>
      <c r="AE421" s="5">
        <v>13.542999999999999</v>
      </c>
      <c r="AF421" s="5">
        <v>2.952</v>
      </c>
      <c r="AG421" s="5">
        <v>0</v>
      </c>
      <c r="AH421" s="5">
        <v>13.542999999999999</v>
      </c>
      <c r="AI421" s="5">
        <v>0</v>
      </c>
      <c r="AJ421" s="5">
        <v>1</v>
      </c>
      <c r="AK421" s="5">
        <v>21.484000000000002</v>
      </c>
      <c r="AL421" s="5">
        <v>11.148</v>
      </c>
      <c r="AM421" s="5">
        <v>0.36599999999999999</v>
      </c>
      <c r="AN421" s="5">
        <v>24.17</v>
      </c>
      <c r="AO421" s="5">
        <v>0.125</v>
      </c>
      <c r="AP421" s="5">
        <v>1</v>
      </c>
      <c r="AQ421" s="5">
        <v>0.72</v>
      </c>
      <c r="AR421" s="5">
        <v>0.13200000000000001</v>
      </c>
      <c r="AS421" s="5">
        <v>1.2E-2</v>
      </c>
      <c r="AT421" s="5">
        <v>0.81</v>
      </c>
      <c r="AU421" s="5">
        <v>0.125</v>
      </c>
      <c r="AV421" s="5">
        <v>1</v>
      </c>
      <c r="AW421" s="5">
        <v>0.73399999999999999</v>
      </c>
      <c r="AX421" s="5">
        <v>0.13200000000000001</v>
      </c>
      <c r="AY421" s="5">
        <v>1.2E-2</v>
      </c>
      <c r="AZ421" s="5">
        <v>0.82499999999999996</v>
      </c>
      <c r="BA421" s="5">
        <v>0.125</v>
      </c>
      <c r="BB421" s="5">
        <v>1</v>
      </c>
      <c r="BC421" s="5">
        <v>0.51</v>
      </c>
      <c r="BD421" s="5">
        <v>0.13200000000000001</v>
      </c>
      <c r="BE421" s="5">
        <v>8.9999999999999993E-3</v>
      </c>
      <c r="BF421" s="5">
        <v>0.57399999999999995</v>
      </c>
      <c r="BG421" s="5">
        <v>0.125</v>
      </c>
      <c r="BH421" s="5">
        <v>1</v>
      </c>
      <c r="BI421" s="5">
        <v>0.65200000000000002</v>
      </c>
      <c r="BJ421" s="5">
        <v>0.13200000000000001</v>
      </c>
      <c r="BK421" s="5">
        <v>1.0999999999999999E-2</v>
      </c>
      <c r="BL421" s="5">
        <v>0.73399999999999999</v>
      </c>
      <c r="BM421" s="5">
        <v>0.125</v>
      </c>
      <c r="BN421" s="5">
        <v>1</v>
      </c>
      <c r="BO421" s="5">
        <v>0</v>
      </c>
      <c r="BP421" s="5">
        <v>0</v>
      </c>
      <c r="BQ421" s="5">
        <v>0</v>
      </c>
      <c r="BR421" s="5">
        <v>0</v>
      </c>
      <c r="BS421" s="5">
        <v>1</v>
      </c>
      <c r="BT421" s="5">
        <v>0</v>
      </c>
      <c r="BU421" s="5">
        <v>0</v>
      </c>
      <c r="BV421" s="5">
        <v>0</v>
      </c>
      <c r="BW421" s="5">
        <v>0.125</v>
      </c>
      <c r="BX421" s="5">
        <v>1</v>
      </c>
      <c r="BY421" s="5">
        <v>13.646000000000001</v>
      </c>
      <c r="BZ421" s="5">
        <v>0</v>
      </c>
      <c r="CA421" s="5">
        <v>13.646000000000001</v>
      </c>
      <c r="CB421" s="5">
        <v>0</v>
      </c>
      <c r="CC421" s="5">
        <v>86.385000000000005</v>
      </c>
      <c r="CD421" s="5">
        <v>7.95</v>
      </c>
      <c r="CE421" s="5">
        <v>1.4710000000000001</v>
      </c>
      <c r="CF421" s="5">
        <v>97.183999999999997</v>
      </c>
      <c r="CG421" s="5">
        <v>0.125</v>
      </c>
      <c r="CH421" s="5">
        <v>1</v>
      </c>
      <c r="CI421" s="5">
        <v>0</v>
      </c>
      <c r="CJ421" s="5">
        <v>0</v>
      </c>
      <c r="CK421" s="5">
        <v>0</v>
      </c>
      <c r="CL421" s="5">
        <v>0</v>
      </c>
      <c r="CM421" s="5">
        <v>0</v>
      </c>
      <c r="CN421" s="5">
        <v>0</v>
      </c>
      <c r="CO421" s="5">
        <v>0</v>
      </c>
      <c r="CP421" s="5">
        <v>0</v>
      </c>
      <c r="CQ421" s="5">
        <v>1.387</v>
      </c>
      <c r="CR421" s="5">
        <v>0</v>
      </c>
      <c r="CS421" s="5">
        <v>5.5289999999999999</v>
      </c>
      <c r="CT421" s="5">
        <v>3.5089999999999999</v>
      </c>
      <c r="CU421" s="5">
        <v>10.896000000000001</v>
      </c>
    </row>
    <row r="422" spans="1:99" x14ac:dyDescent="0.25">
      <c r="A422" s="5" t="s">
        <v>2728</v>
      </c>
      <c r="B422" s="5" t="s">
        <v>1528</v>
      </c>
      <c r="C422" s="5" t="s">
        <v>1528</v>
      </c>
      <c r="D422" s="5" t="s">
        <v>1529</v>
      </c>
      <c r="E422" s="5">
        <v>2021</v>
      </c>
      <c r="F422" s="5">
        <v>0.1</v>
      </c>
      <c r="G422" s="5">
        <v>4.4459999999999997</v>
      </c>
      <c r="H422" s="5">
        <v>0.97299999999999998</v>
      </c>
      <c r="I422" s="5">
        <v>2.7349999999999999</v>
      </c>
      <c r="J422" s="5">
        <v>7.181</v>
      </c>
      <c r="K422" s="5">
        <v>0</v>
      </c>
      <c r="L422" s="5">
        <v>1</v>
      </c>
      <c r="M422" s="5">
        <v>5.7640000000000002</v>
      </c>
      <c r="N422" s="5">
        <v>2.6120000000000001</v>
      </c>
      <c r="O422" s="5">
        <v>1.417</v>
      </c>
      <c r="P422" s="5">
        <v>7.181</v>
      </c>
      <c r="Q422" s="5">
        <v>0</v>
      </c>
      <c r="R422" s="5">
        <v>1</v>
      </c>
      <c r="S422" s="5">
        <v>11.462999999999999</v>
      </c>
      <c r="T422" s="5">
        <v>7.1029999999999998</v>
      </c>
      <c r="U422" s="5">
        <v>-3.0640000000000001</v>
      </c>
      <c r="V422" s="5">
        <v>8.3979999999999997</v>
      </c>
      <c r="W422" s="5">
        <v>0</v>
      </c>
      <c r="X422" s="5">
        <v>0</v>
      </c>
      <c r="Y422" s="5">
        <v>13.956</v>
      </c>
      <c r="Z422" s="5">
        <v>1.542</v>
      </c>
      <c r="AA422" s="5">
        <v>0.14699999999999999</v>
      </c>
      <c r="AB422" s="5">
        <v>14.103</v>
      </c>
      <c r="AC422" s="5">
        <v>0</v>
      </c>
      <c r="AD422" s="5">
        <v>1</v>
      </c>
      <c r="AE422" s="5">
        <v>14.038</v>
      </c>
      <c r="AF422" s="5">
        <v>2.762</v>
      </c>
      <c r="AG422" s="5">
        <v>1.631</v>
      </c>
      <c r="AH422" s="5">
        <v>15.669</v>
      </c>
      <c r="AI422" s="5">
        <v>0</v>
      </c>
      <c r="AJ422" s="5">
        <v>1</v>
      </c>
      <c r="AK422" s="5">
        <v>17.765000000000001</v>
      </c>
      <c r="AL422" s="5">
        <v>8.7189999999999994</v>
      </c>
      <c r="AM422" s="5">
        <v>-5.2039999999999997</v>
      </c>
      <c r="AN422" s="5">
        <v>13.817</v>
      </c>
      <c r="AO422" s="5">
        <v>0</v>
      </c>
      <c r="AP422" s="5">
        <v>0</v>
      </c>
      <c r="AQ422" s="5">
        <v>0.621</v>
      </c>
      <c r="AR422" s="5">
        <v>0.114</v>
      </c>
      <c r="AS422" s="5">
        <v>0.623</v>
      </c>
      <c r="AT422" s="5">
        <v>1.367</v>
      </c>
      <c r="AU422" s="5">
        <v>0.1</v>
      </c>
      <c r="AV422" s="5">
        <v>1</v>
      </c>
      <c r="AW422" s="5">
        <v>0.59299999999999997</v>
      </c>
      <c r="AX422" s="5">
        <v>0.114</v>
      </c>
      <c r="AY422" s="5">
        <v>0.51200000000000001</v>
      </c>
      <c r="AZ422" s="5">
        <v>1.216</v>
      </c>
      <c r="BA422" s="5">
        <v>0.1</v>
      </c>
      <c r="BB422" s="5">
        <v>1</v>
      </c>
      <c r="BC422" s="5">
        <v>0.44</v>
      </c>
      <c r="BD422" s="5">
        <v>0.114</v>
      </c>
      <c r="BE422" s="5">
        <v>0.14099999999999999</v>
      </c>
      <c r="BF422" s="5">
        <v>0.63900000000000001</v>
      </c>
      <c r="BG422" s="5">
        <v>0.1</v>
      </c>
      <c r="BH422" s="5">
        <v>1</v>
      </c>
      <c r="BI422" s="5">
        <v>0.56000000000000005</v>
      </c>
      <c r="BJ422" s="5">
        <v>0.114</v>
      </c>
      <c r="BK422" s="5">
        <v>0.192</v>
      </c>
      <c r="BL422" s="5">
        <v>0.82799999999999996</v>
      </c>
      <c r="BM422" s="5">
        <v>0.1</v>
      </c>
      <c r="BN422" s="5">
        <v>1</v>
      </c>
      <c r="BO422" s="5">
        <v>0</v>
      </c>
      <c r="BP422" s="5">
        <v>3.0000000000000001E-3</v>
      </c>
      <c r="BQ422" s="5">
        <v>9.0999999999999998E-2</v>
      </c>
      <c r="BR422" s="5">
        <v>0</v>
      </c>
      <c r="BS422" s="5">
        <v>0.83299999999999996</v>
      </c>
      <c r="BT422" s="5">
        <v>0</v>
      </c>
      <c r="BU422" s="5">
        <v>4.0000000000000001E-3</v>
      </c>
      <c r="BV422" s="5">
        <v>9.4E-2</v>
      </c>
      <c r="BW422" s="5">
        <v>0</v>
      </c>
      <c r="BX422" s="5">
        <v>0.66700000000000004</v>
      </c>
      <c r="BY422" s="5">
        <v>2.5870000000000002</v>
      </c>
      <c r="BZ422" s="5">
        <v>0</v>
      </c>
      <c r="CA422" s="5">
        <v>2.5870000000000002</v>
      </c>
      <c r="CB422" s="5">
        <v>0</v>
      </c>
      <c r="CC422" s="5">
        <v>81.694999999999993</v>
      </c>
      <c r="CD422" s="5">
        <v>7.95</v>
      </c>
      <c r="CE422" s="5">
        <v>-1.133</v>
      </c>
      <c r="CF422" s="5">
        <v>88.619</v>
      </c>
      <c r="CG422" s="5">
        <v>0.1</v>
      </c>
      <c r="CH422" s="5">
        <v>1</v>
      </c>
      <c r="CI422" s="5">
        <v>0</v>
      </c>
      <c r="CJ422" s="5">
        <v>0</v>
      </c>
      <c r="CK422" s="5">
        <v>0</v>
      </c>
      <c r="CL422" s="5">
        <v>2.9000000000000001E-2</v>
      </c>
      <c r="CM422" s="5">
        <v>0</v>
      </c>
      <c r="CN422" s="5">
        <v>0</v>
      </c>
      <c r="CO422" s="5">
        <v>0</v>
      </c>
      <c r="CP422" s="5">
        <v>0</v>
      </c>
      <c r="CQ422" s="5">
        <v>1.198</v>
      </c>
      <c r="CR422" s="5">
        <v>0</v>
      </c>
      <c r="CS422" s="5">
        <v>1.655</v>
      </c>
      <c r="CT422" s="5">
        <v>5.524</v>
      </c>
      <c r="CU422" s="5">
        <v>10.311</v>
      </c>
    </row>
    <row r="423" spans="1:99" x14ac:dyDescent="0.25">
      <c r="A423" s="5" t="s">
        <v>2729</v>
      </c>
      <c r="B423" s="5" t="s">
        <v>1528</v>
      </c>
      <c r="C423" s="5" t="s">
        <v>1528</v>
      </c>
      <c r="D423" s="5" t="s">
        <v>1529</v>
      </c>
      <c r="E423" s="5">
        <v>2022</v>
      </c>
      <c r="F423" s="5">
        <v>0.1</v>
      </c>
      <c r="G423" s="5">
        <v>3.98</v>
      </c>
      <c r="H423" s="5">
        <v>0.61799999999999999</v>
      </c>
      <c r="I423" s="5">
        <v>3.1819999999999999</v>
      </c>
      <c r="J423" s="5">
        <v>7.1619999999999999</v>
      </c>
      <c r="K423" s="5">
        <v>0</v>
      </c>
      <c r="L423" s="5">
        <v>1</v>
      </c>
      <c r="M423" s="5">
        <v>4.9880000000000004</v>
      </c>
      <c r="N423" s="5">
        <v>2.06</v>
      </c>
      <c r="O423" s="5">
        <v>2.1739999999999999</v>
      </c>
      <c r="P423" s="5">
        <v>7.1619999999999999</v>
      </c>
      <c r="Q423" s="5">
        <v>0</v>
      </c>
      <c r="R423" s="5">
        <v>1</v>
      </c>
      <c r="S423" s="5">
        <v>8.4779999999999998</v>
      </c>
      <c r="T423" s="5">
        <v>4.1520000000000001</v>
      </c>
      <c r="U423" s="5">
        <v>-1.2749999999999999</v>
      </c>
      <c r="V423" s="5">
        <v>7.2030000000000003</v>
      </c>
      <c r="W423" s="5">
        <v>0</v>
      </c>
      <c r="X423" s="5">
        <v>0</v>
      </c>
      <c r="Y423" s="5">
        <v>23.588999999999999</v>
      </c>
      <c r="Z423" s="5">
        <v>2.4750000000000001</v>
      </c>
      <c r="AA423" s="5">
        <v>1.306</v>
      </c>
      <c r="AB423" s="5">
        <v>24.896000000000001</v>
      </c>
      <c r="AC423" s="5">
        <v>0</v>
      </c>
      <c r="AD423" s="5">
        <v>1</v>
      </c>
      <c r="AE423" s="5">
        <v>23.763000000000002</v>
      </c>
      <c r="AF423" s="5">
        <v>4.4050000000000002</v>
      </c>
      <c r="AG423" s="5">
        <v>3.4000000000000002E-2</v>
      </c>
      <c r="AH423" s="5">
        <v>23.797000000000001</v>
      </c>
      <c r="AI423" s="5">
        <v>0</v>
      </c>
      <c r="AJ423" s="5">
        <v>1</v>
      </c>
      <c r="AK423" s="5">
        <v>28.038</v>
      </c>
      <c r="AL423" s="5">
        <v>13.388999999999999</v>
      </c>
      <c r="AM423" s="5">
        <v>-15.252000000000001</v>
      </c>
      <c r="AN423" s="5">
        <v>14.064</v>
      </c>
      <c r="AO423" s="5">
        <v>0</v>
      </c>
      <c r="AP423" s="5">
        <v>0</v>
      </c>
      <c r="AQ423" s="5">
        <v>0.84699999999999998</v>
      </c>
      <c r="AR423" s="5">
        <v>0.123</v>
      </c>
      <c r="AS423" s="5">
        <v>0.40600000000000003</v>
      </c>
      <c r="AT423" s="5">
        <v>1.3779999999999999</v>
      </c>
      <c r="AU423" s="5">
        <v>0.1</v>
      </c>
      <c r="AV423" s="5">
        <v>1</v>
      </c>
      <c r="AW423" s="5">
        <v>0.94699999999999995</v>
      </c>
      <c r="AX423" s="5">
        <v>0.123</v>
      </c>
      <c r="AY423" s="5">
        <v>0.35099999999999998</v>
      </c>
      <c r="AZ423" s="5">
        <v>1.427</v>
      </c>
      <c r="BA423" s="5">
        <v>0.1</v>
      </c>
      <c r="BB423" s="5">
        <v>1</v>
      </c>
      <c r="BC423" s="5">
        <v>0.58899999999999997</v>
      </c>
      <c r="BD423" s="5">
        <v>0.123</v>
      </c>
      <c r="BE423" s="5">
        <v>1.4999999999999999E-2</v>
      </c>
      <c r="BF423" s="5">
        <v>0.66400000000000003</v>
      </c>
      <c r="BG423" s="5">
        <v>0.1</v>
      </c>
      <c r="BH423" s="5">
        <v>1</v>
      </c>
      <c r="BI423" s="5">
        <v>0.68899999999999995</v>
      </c>
      <c r="BJ423" s="5">
        <v>0.123</v>
      </c>
      <c r="BK423" s="5">
        <v>0.35399999999999998</v>
      </c>
      <c r="BL423" s="5">
        <v>1.147</v>
      </c>
      <c r="BM423" s="5">
        <v>0.1</v>
      </c>
      <c r="BN423" s="5">
        <v>1</v>
      </c>
      <c r="BO423" s="5">
        <v>0</v>
      </c>
      <c r="BP423" s="5">
        <v>3.0000000000000001E-3</v>
      </c>
      <c r="BQ423" s="5">
        <v>9.4E-2</v>
      </c>
      <c r="BR423" s="5">
        <v>0</v>
      </c>
      <c r="BS423" s="5">
        <v>0.83299999999999996</v>
      </c>
      <c r="BT423" s="5">
        <v>0</v>
      </c>
      <c r="BU423" s="5">
        <v>3.0000000000000001E-3</v>
      </c>
      <c r="BV423" s="5">
        <v>9.1999999999999998E-2</v>
      </c>
      <c r="BW423" s="5">
        <v>0</v>
      </c>
      <c r="BX423" s="5">
        <v>0.66700000000000004</v>
      </c>
      <c r="BY423" s="5">
        <v>2.794</v>
      </c>
      <c r="BZ423" s="5">
        <v>0</v>
      </c>
      <c r="CA423" s="5">
        <v>2.794</v>
      </c>
      <c r="CB423" s="5">
        <v>0</v>
      </c>
      <c r="CC423" s="5">
        <v>102.477</v>
      </c>
      <c r="CD423" s="5">
        <v>7.95</v>
      </c>
      <c r="CE423" s="5">
        <v>-5.8120000000000003</v>
      </c>
      <c r="CF423" s="5">
        <v>106.331</v>
      </c>
      <c r="CG423" s="5">
        <v>0.1</v>
      </c>
      <c r="CH423" s="5">
        <v>1</v>
      </c>
      <c r="CI423" s="5">
        <v>0</v>
      </c>
      <c r="CJ423" s="5">
        <v>0</v>
      </c>
      <c r="CK423" s="5">
        <v>0</v>
      </c>
      <c r="CL423" s="5">
        <v>3.1E-2</v>
      </c>
      <c r="CM423" s="5">
        <v>0</v>
      </c>
      <c r="CN423" s="5">
        <v>0</v>
      </c>
      <c r="CO423" s="5">
        <v>0</v>
      </c>
      <c r="CP423" s="5">
        <v>0</v>
      </c>
      <c r="CQ423" s="5">
        <v>1.294</v>
      </c>
      <c r="CR423" s="5">
        <v>0</v>
      </c>
      <c r="CS423" s="5">
        <v>1.788</v>
      </c>
      <c r="CT423" s="5">
        <v>11.201000000000001</v>
      </c>
      <c r="CU423" s="5">
        <v>19.853000000000002</v>
      </c>
    </row>
    <row r="424" spans="1:99" x14ac:dyDescent="0.25">
      <c r="A424" s="5" t="s">
        <v>2730</v>
      </c>
      <c r="B424" s="5" t="s">
        <v>1528</v>
      </c>
      <c r="C424" s="5" t="s">
        <v>1528</v>
      </c>
      <c r="D424" s="5" t="s">
        <v>1529</v>
      </c>
      <c r="E424" s="5">
        <v>2023</v>
      </c>
      <c r="F424" s="5">
        <v>0.1</v>
      </c>
      <c r="G424" s="5">
        <v>4.1120000000000001</v>
      </c>
      <c r="H424" s="5">
        <v>0.93700000000000006</v>
      </c>
      <c r="I424" s="5">
        <v>2.31</v>
      </c>
      <c r="J424" s="5">
        <v>6.4219999999999997</v>
      </c>
      <c r="K424" s="5">
        <v>0</v>
      </c>
      <c r="L424" s="5">
        <v>1</v>
      </c>
      <c r="M424" s="5">
        <v>5.0519999999999996</v>
      </c>
      <c r="N424" s="5">
        <v>2.5049999999999999</v>
      </c>
      <c r="O424" s="5">
        <v>1.371</v>
      </c>
      <c r="P424" s="5">
        <v>6.4219999999999997</v>
      </c>
      <c r="Q424" s="5">
        <v>0</v>
      </c>
      <c r="R424" s="5">
        <v>1</v>
      </c>
      <c r="S424" s="5">
        <v>8.8569999999999993</v>
      </c>
      <c r="T424" s="5">
        <v>5.5540000000000003</v>
      </c>
      <c r="U424" s="5">
        <v>-0.82099999999999995</v>
      </c>
      <c r="V424" s="5">
        <v>8.0350000000000001</v>
      </c>
      <c r="W424" s="5">
        <v>0</v>
      </c>
      <c r="X424" s="5">
        <v>0</v>
      </c>
      <c r="Y424" s="5">
        <v>18.667000000000002</v>
      </c>
      <c r="Z424" s="5">
        <v>2.0910000000000002</v>
      </c>
      <c r="AA424" s="5">
        <v>3.1850000000000001</v>
      </c>
      <c r="AB424" s="5">
        <v>21.852</v>
      </c>
      <c r="AC424" s="5">
        <v>0</v>
      </c>
      <c r="AD424" s="5">
        <v>1</v>
      </c>
      <c r="AE424" s="5">
        <v>18.891999999999999</v>
      </c>
      <c r="AF424" s="5">
        <v>3.7629999999999999</v>
      </c>
      <c r="AG424" s="5">
        <v>1.952</v>
      </c>
      <c r="AH424" s="5">
        <v>20.844000000000001</v>
      </c>
      <c r="AI424" s="5">
        <v>0</v>
      </c>
      <c r="AJ424" s="5">
        <v>1</v>
      </c>
      <c r="AK424" s="5">
        <v>23.472999999999999</v>
      </c>
      <c r="AL424" s="5">
        <v>11.628</v>
      </c>
      <c r="AM424" s="5">
        <v>-7.7030000000000003</v>
      </c>
      <c r="AN424" s="5">
        <v>17.346</v>
      </c>
      <c r="AO424" s="5">
        <v>0</v>
      </c>
      <c r="AP424" s="5">
        <v>0</v>
      </c>
      <c r="AQ424" s="5">
        <v>0.749</v>
      </c>
      <c r="AR424" s="5">
        <v>0.129</v>
      </c>
      <c r="AS424" s="5">
        <v>0.373</v>
      </c>
      <c r="AT424" s="5">
        <v>1.234</v>
      </c>
      <c r="AU424" s="5">
        <v>0.1</v>
      </c>
      <c r="AV424" s="5">
        <v>1</v>
      </c>
      <c r="AW424" s="5">
        <v>0.78300000000000003</v>
      </c>
      <c r="AX424" s="5">
        <v>0.129</v>
      </c>
      <c r="AY424" s="5">
        <v>0.30399999999999999</v>
      </c>
      <c r="AZ424" s="5">
        <v>1.1950000000000001</v>
      </c>
      <c r="BA424" s="5">
        <v>0.1</v>
      </c>
      <c r="BB424" s="5">
        <v>1</v>
      </c>
      <c r="BC424" s="5">
        <v>0.52700000000000002</v>
      </c>
      <c r="BD424" s="5">
        <v>0.129</v>
      </c>
      <c r="BE424" s="5">
        <v>-1.9E-2</v>
      </c>
      <c r="BF424" s="5">
        <v>0.55900000000000005</v>
      </c>
      <c r="BG424" s="5">
        <v>0.1</v>
      </c>
      <c r="BH424" s="5">
        <v>1</v>
      </c>
      <c r="BI424" s="5">
        <v>0.64</v>
      </c>
      <c r="BJ424" s="5">
        <v>0.129</v>
      </c>
      <c r="BK424" s="5">
        <v>0.33800000000000002</v>
      </c>
      <c r="BL424" s="5">
        <v>1.0760000000000001</v>
      </c>
      <c r="BM424" s="5">
        <v>0.1</v>
      </c>
      <c r="BN424" s="5">
        <v>1</v>
      </c>
      <c r="BO424" s="5">
        <v>0</v>
      </c>
      <c r="BP424" s="5">
        <v>6.0000000000000001E-3</v>
      </c>
      <c r="BQ424" s="5">
        <v>0.11799999999999999</v>
      </c>
      <c r="BR424" s="5">
        <v>0</v>
      </c>
      <c r="BS424" s="5">
        <v>0.83299999999999996</v>
      </c>
      <c r="BT424" s="5">
        <v>0</v>
      </c>
      <c r="BU424" s="5">
        <v>4.0000000000000001E-3</v>
      </c>
      <c r="BV424" s="5">
        <v>0.115</v>
      </c>
      <c r="BW424" s="5">
        <v>0</v>
      </c>
      <c r="BX424" s="5">
        <v>0.66700000000000004</v>
      </c>
      <c r="BY424" s="5">
        <v>2.9089999999999998</v>
      </c>
      <c r="BZ424" s="5">
        <v>0</v>
      </c>
      <c r="CA424" s="5">
        <v>2.9089999999999998</v>
      </c>
      <c r="CB424" s="5">
        <v>0</v>
      </c>
      <c r="CC424" s="5">
        <v>87.078999999999994</v>
      </c>
      <c r="CD424" s="5">
        <v>7.95</v>
      </c>
      <c r="CE424" s="5">
        <v>1.7609999999999999</v>
      </c>
      <c r="CF424" s="5">
        <v>97.724000000000004</v>
      </c>
      <c r="CG424" s="5">
        <v>0.1</v>
      </c>
      <c r="CH424" s="5">
        <v>1</v>
      </c>
      <c r="CI424" s="5">
        <v>0</v>
      </c>
      <c r="CJ424" s="5">
        <v>0</v>
      </c>
      <c r="CK424" s="5">
        <v>0</v>
      </c>
      <c r="CL424" s="5">
        <v>3.2000000000000001E-2</v>
      </c>
      <c r="CM424" s="5">
        <v>0</v>
      </c>
      <c r="CN424" s="5">
        <v>0</v>
      </c>
      <c r="CO424" s="5">
        <v>0</v>
      </c>
      <c r="CP424" s="5">
        <v>0</v>
      </c>
      <c r="CQ424" s="5">
        <v>1.3480000000000001</v>
      </c>
      <c r="CR424" s="5">
        <v>0</v>
      </c>
      <c r="CS424" s="5">
        <v>1.861</v>
      </c>
      <c r="CT424" s="5">
        <v>6.0439999999999996</v>
      </c>
      <c r="CU424" s="5">
        <v>14.879</v>
      </c>
    </row>
    <row r="425" spans="1:99" x14ac:dyDescent="0.25">
      <c r="A425" s="5" t="s">
        <v>2731</v>
      </c>
      <c r="B425" s="5" t="s">
        <v>1528</v>
      </c>
      <c r="C425" s="5" t="s">
        <v>1528</v>
      </c>
      <c r="D425" s="5" t="s">
        <v>1529</v>
      </c>
      <c r="E425" s="5">
        <v>2024</v>
      </c>
      <c r="F425" s="5">
        <v>0.1</v>
      </c>
      <c r="G425" s="5">
        <v>3.9119999999999999</v>
      </c>
      <c r="H425" s="5">
        <v>0.99099999999999999</v>
      </c>
      <c r="I425" s="5">
        <v>1.843</v>
      </c>
      <c r="J425" s="5">
        <v>5.7549999999999999</v>
      </c>
      <c r="K425" s="5">
        <v>0</v>
      </c>
      <c r="L425" s="5">
        <v>1</v>
      </c>
      <c r="M425" s="5">
        <v>4.883</v>
      </c>
      <c r="N425" s="5">
        <v>2.66</v>
      </c>
      <c r="O425" s="5">
        <v>0.873</v>
      </c>
      <c r="P425" s="5">
        <v>5.7549999999999999</v>
      </c>
      <c r="Q425" s="5">
        <v>0</v>
      </c>
      <c r="R425" s="5">
        <v>1</v>
      </c>
      <c r="S425" s="5">
        <v>9.0730000000000004</v>
      </c>
      <c r="T425" s="5">
        <v>6.0069999999999997</v>
      </c>
      <c r="U425" s="5">
        <v>-1.2929999999999999</v>
      </c>
      <c r="V425" s="5">
        <v>7.78</v>
      </c>
      <c r="W425" s="5">
        <v>0</v>
      </c>
      <c r="X425" s="5">
        <v>0</v>
      </c>
      <c r="Y425" s="5">
        <v>14.959</v>
      </c>
      <c r="Z425" s="5">
        <v>1.889</v>
      </c>
      <c r="AA425" s="5">
        <v>0.91900000000000004</v>
      </c>
      <c r="AB425" s="5">
        <v>15.878</v>
      </c>
      <c r="AC425" s="5">
        <v>0</v>
      </c>
      <c r="AD425" s="5">
        <v>1</v>
      </c>
      <c r="AE425" s="5">
        <v>16.803999999999998</v>
      </c>
      <c r="AF425" s="5">
        <v>3.681</v>
      </c>
      <c r="AG425" s="5">
        <v>1.3720000000000001</v>
      </c>
      <c r="AH425" s="5">
        <v>18.175999999999998</v>
      </c>
      <c r="AI425" s="5">
        <v>0</v>
      </c>
      <c r="AJ425" s="5">
        <v>1</v>
      </c>
      <c r="AK425" s="5">
        <v>20.888999999999999</v>
      </c>
      <c r="AL425" s="5">
        <v>10.624000000000001</v>
      </c>
      <c r="AM425" s="5">
        <v>-5.0229999999999997</v>
      </c>
      <c r="AN425" s="5">
        <v>17.452000000000002</v>
      </c>
      <c r="AO425" s="5">
        <v>0</v>
      </c>
      <c r="AP425" s="5">
        <v>0</v>
      </c>
      <c r="AQ425" s="5">
        <v>0.72</v>
      </c>
      <c r="AR425" s="5">
        <v>0.13200000000000001</v>
      </c>
      <c r="AS425" s="5">
        <v>0.35399999999999998</v>
      </c>
      <c r="AT425" s="5">
        <v>1.1819999999999999</v>
      </c>
      <c r="AU425" s="5">
        <v>0.1</v>
      </c>
      <c r="AV425" s="5">
        <v>1</v>
      </c>
      <c r="AW425" s="5">
        <v>0.73399999999999999</v>
      </c>
      <c r="AX425" s="5">
        <v>0.13200000000000001</v>
      </c>
      <c r="AY425" s="5">
        <v>0.27</v>
      </c>
      <c r="AZ425" s="5">
        <v>1.105</v>
      </c>
      <c r="BA425" s="5">
        <v>0.1</v>
      </c>
      <c r="BB425" s="5">
        <v>1</v>
      </c>
      <c r="BC425" s="5">
        <v>0.51</v>
      </c>
      <c r="BD425" s="5">
        <v>0.13200000000000001</v>
      </c>
      <c r="BE425" s="5">
        <v>-5.0000000000000001E-3</v>
      </c>
      <c r="BF425" s="5">
        <v>0.55600000000000005</v>
      </c>
      <c r="BG425" s="5">
        <v>0.1</v>
      </c>
      <c r="BH425" s="5">
        <v>1</v>
      </c>
      <c r="BI425" s="5">
        <v>0.65200000000000002</v>
      </c>
      <c r="BJ425" s="5">
        <v>0.13200000000000001</v>
      </c>
      <c r="BK425" s="5">
        <v>0.249</v>
      </c>
      <c r="BL425" s="5">
        <v>0.99099999999999999</v>
      </c>
      <c r="BM425" s="5">
        <v>0.1</v>
      </c>
      <c r="BN425" s="5">
        <v>1</v>
      </c>
      <c r="BO425" s="5">
        <v>0</v>
      </c>
      <c r="BP425" s="5">
        <v>4.0000000000000001E-3</v>
      </c>
      <c r="BQ425" s="5">
        <v>0.11600000000000001</v>
      </c>
      <c r="BR425" s="5">
        <v>0</v>
      </c>
      <c r="BS425" s="5">
        <v>0.83299999999999996</v>
      </c>
      <c r="BT425" s="5">
        <v>0</v>
      </c>
      <c r="BU425" s="5">
        <v>4.0000000000000001E-3</v>
      </c>
      <c r="BV425" s="5">
        <v>0.115</v>
      </c>
      <c r="BW425" s="5">
        <v>0</v>
      </c>
      <c r="BX425" s="5">
        <v>0.66700000000000004</v>
      </c>
      <c r="BY425" s="5">
        <v>2.9950000000000001</v>
      </c>
      <c r="BZ425" s="5">
        <v>0</v>
      </c>
      <c r="CA425" s="5">
        <v>2.9950000000000001</v>
      </c>
      <c r="CB425" s="5">
        <v>0</v>
      </c>
      <c r="CC425" s="5">
        <v>86.385000000000005</v>
      </c>
      <c r="CD425" s="5">
        <v>7.95</v>
      </c>
      <c r="CE425" s="5">
        <v>-6.5369999999999999</v>
      </c>
      <c r="CF425" s="5">
        <v>87.832999999999998</v>
      </c>
      <c r="CG425" s="5">
        <v>0.1</v>
      </c>
      <c r="CH425" s="5">
        <v>1</v>
      </c>
      <c r="CI425" s="5">
        <v>0</v>
      </c>
      <c r="CJ425" s="5">
        <v>0</v>
      </c>
      <c r="CK425" s="5">
        <v>0</v>
      </c>
      <c r="CL425" s="5">
        <v>3.3000000000000002E-2</v>
      </c>
      <c r="CM425" s="5">
        <v>0</v>
      </c>
      <c r="CN425" s="5">
        <v>0</v>
      </c>
      <c r="CO425" s="5">
        <v>0</v>
      </c>
      <c r="CP425" s="5">
        <v>0</v>
      </c>
      <c r="CQ425" s="5">
        <v>1.387</v>
      </c>
      <c r="CR425" s="5">
        <v>0</v>
      </c>
      <c r="CS425" s="5">
        <v>1.9159999999999999</v>
      </c>
      <c r="CT425" s="5">
        <v>5.0049999999999999</v>
      </c>
      <c r="CU425" s="5">
        <v>11.813000000000001</v>
      </c>
    </row>
    <row r="426" spans="1:99" x14ac:dyDescent="0.25">
      <c r="A426" s="5" t="s">
        <v>2732</v>
      </c>
      <c r="B426" s="5" t="s">
        <v>1687</v>
      </c>
      <c r="C426" s="5" t="s">
        <v>1687</v>
      </c>
      <c r="D426" s="5" t="s">
        <v>1688</v>
      </c>
      <c r="E426" s="5">
        <v>2021</v>
      </c>
      <c r="F426" s="5">
        <v>0</v>
      </c>
      <c r="G426" s="5">
        <v>1.7849999999999999</v>
      </c>
      <c r="H426" s="5">
        <v>0.57499999999999996</v>
      </c>
      <c r="I426" s="5">
        <v>0</v>
      </c>
      <c r="J426" s="5">
        <v>1.7849999999999999</v>
      </c>
      <c r="K426" s="5">
        <v>0</v>
      </c>
      <c r="L426" s="5">
        <v>1</v>
      </c>
      <c r="M426" s="5">
        <v>2.9390000000000001</v>
      </c>
      <c r="N426" s="5">
        <v>1.724</v>
      </c>
      <c r="O426" s="5">
        <v>0</v>
      </c>
      <c r="P426" s="5">
        <v>2.9390000000000001</v>
      </c>
      <c r="Q426" s="5">
        <v>0</v>
      </c>
      <c r="R426" s="5">
        <v>1</v>
      </c>
      <c r="S426" s="5">
        <v>4.6580000000000004</v>
      </c>
      <c r="T426" s="5">
        <v>3.4470000000000001</v>
      </c>
      <c r="U426" s="5">
        <v>0</v>
      </c>
      <c r="V426" s="5">
        <v>4.6580000000000004</v>
      </c>
      <c r="W426" s="5">
        <v>0</v>
      </c>
      <c r="X426" s="5">
        <v>1</v>
      </c>
      <c r="Y426" s="5">
        <v>10.551</v>
      </c>
      <c r="Z426" s="5">
        <v>1.302</v>
      </c>
      <c r="AA426" s="5">
        <v>0</v>
      </c>
      <c r="AB426" s="5">
        <v>10.551</v>
      </c>
      <c r="AC426" s="5">
        <v>0</v>
      </c>
      <c r="AD426" s="5">
        <v>1</v>
      </c>
      <c r="AE426" s="5">
        <v>11.694000000000001</v>
      </c>
      <c r="AF426" s="5">
        <v>2.5489999999999999</v>
      </c>
      <c r="AG426" s="5">
        <v>0</v>
      </c>
      <c r="AH426" s="5">
        <v>11.694000000000001</v>
      </c>
      <c r="AI426" s="5">
        <v>0</v>
      </c>
      <c r="AJ426" s="5">
        <v>1</v>
      </c>
      <c r="AK426" s="5">
        <v>18.553999999999998</v>
      </c>
      <c r="AL426" s="5">
        <v>9.6270000000000007</v>
      </c>
      <c r="AM426" s="5">
        <v>0</v>
      </c>
      <c r="AN426" s="5">
        <v>18.553999999999998</v>
      </c>
      <c r="AO426" s="5">
        <v>0</v>
      </c>
      <c r="AP426" s="5">
        <v>1</v>
      </c>
      <c r="AQ426" s="5">
        <v>0.621</v>
      </c>
      <c r="AR426" s="5">
        <v>0.114</v>
      </c>
      <c r="AS426" s="5">
        <v>0</v>
      </c>
      <c r="AT426" s="5">
        <v>0.621</v>
      </c>
      <c r="AU426" s="5">
        <v>0</v>
      </c>
      <c r="AV426" s="5">
        <v>1</v>
      </c>
      <c r="AW426" s="5">
        <v>0.59299999999999997</v>
      </c>
      <c r="AX426" s="5">
        <v>0.114</v>
      </c>
      <c r="AY426" s="5">
        <v>0</v>
      </c>
      <c r="AZ426" s="5">
        <v>0.59299999999999997</v>
      </c>
      <c r="BA426" s="5">
        <v>0</v>
      </c>
      <c r="BB426" s="5">
        <v>1</v>
      </c>
      <c r="BC426" s="5">
        <v>0.44</v>
      </c>
      <c r="BD426" s="5">
        <v>0.114</v>
      </c>
      <c r="BE426" s="5">
        <v>0</v>
      </c>
      <c r="BF426" s="5">
        <v>0.44</v>
      </c>
      <c r="BG426" s="5">
        <v>0</v>
      </c>
      <c r="BH426" s="5">
        <v>1</v>
      </c>
      <c r="BI426" s="5">
        <v>0.56000000000000005</v>
      </c>
      <c r="BJ426" s="5">
        <v>0.114</v>
      </c>
      <c r="BK426" s="5">
        <v>0</v>
      </c>
      <c r="BL426" s="5">
        <v>0.56000000000000005</v>
      </c>
      <c r="BM426" s="5">
        <v>0</v>
      </c>
      <c r="BN426" s="5">
        <v>1</v>
      </c>
      <c r="BO426" s="5">
        <v>0</v>
      </c>
      <c r="BP426" s="5">
        <v>0</v>
      </c>
      <c r="BQ426" s="5">
        <v>0</v>
      </c>
      <c r="BR426" s="5">
        <v>0</v>
      </c>
      <c r="BS426" s="5">
        <v>1</v>
      </c>
      <c r="BT426" s="5">
        <v>0</v>
      </c>
      <c r="BU426" s="5">
        <v>0</v>
      </c>
      <c r="BV426" s="5">
        <v>0</v>
      </c>
      <c r="BW426" s="5">
        <v>0</v>
      </c>
      <c r="BX426" s="5">
        <v>1</v>
      </c>
      <c r="BY426" s="5">
        <v>11.787000000000001</v>
      </c>
      <c r="BZ426" s="5">
        <v>0</v>
      </c>
      <c r="CA426" s="5">
        <v>11.787000000000001</v>
      </c>
      <c r="CB426" s="5">
        <v>0</v>
      </c>
      <c r="CC426" s="5">
        <v>81.694999999999993</v>
      </c>
      <c r="CD426" s="5">
        <v>7.95</v>
      </c>
      <c r="CE426" s="5">
        <v>0</v>
      </c>
      <c r="CF426" s="5">
        <v>81.694999999999993</v>
      </c>
      <c r="CG426" s="5">
        <v>0</v>
      </c>
      <c r="CH426" s="5">
        <v>1</v>
      </c>
      <c r="CI426" s="5">
        <v>0</v>
      </c>
      <c r="CJ426" s="5">
        <v>0</v>
      </c>
      <c r="CK426" s="5">
        <v>0</v>
      </c>
      <c r="CL426" s="5">
        <v>0</v>
      </c>
      <c r="CM426" s="5">
        <v>0</v>
      </c>
      <c r="CN426" s="5">
        <v>0</v>
      </c>
      <c r="CO426" s="5">
        <v>0</v>
      </c>
      <c r="CP426" s="5">
        <v>0.995</v>
      </c>
      <c r="CQ426" s="5">
        <v>1.198</v>
      </c>
      <c r="CR426" s="5">
        <v>0</v>
      </c>
      <c r="CS426" s="5">
        <v>4.7759999999999998</v>
      </c>
      <c r="CT426" s="5">
        <v>3.6040000000000001</v>
      </c>
      <c r="CU426" s="5">
        <v>9.4079999999999995</v>
      </c>
    </row>
    <row r="427" spans="1:99" x14ac:dyDescent="0.25">
      <c r="A427" s="5" t="s">
        <v>2733</v>
      </c>
      <c r="B427" s="5" t="s">
        <v>1687</v>
      </c>
      <c r="C427" s="5" t="s">
        <v>1687</v>
      </c>
      <c r="D427" s="5" t="s">
        <v>1688</v>
      </c>
      <c r="E427" s="5">
        <v>2022</v>
      </c>
      <c r="F427" s="5">
        <v>0</v>
      </c>
      <c r="G427" s="5">
        <v>1.9279999999999999</v>
      </c>
      <c r="H427" s="5">
        <v>0.61899999999999999</v>
      </c>
      <c r="I427" s="5">
        <v>0</v>
      </c>
      <c r="J427" s="5">
        <v>1.9279999999999999</v>
      </c>
      <c r="K427" s="5">
        <v>0</v>
      </c>
      <c r="L427" s="5">
        <v>1</v>
      </c>
      <c r="M427" s="5">
        <v>3.1619999999999999</v>
      </c>
      <c r="N427" s="5">
        <v>1.8560000000000001</v>
      </c>
      <c r="O427" s="5">
        <v>0</v>
      </c>
      <c r="P427" s="5">
        <v>3.1619999999999999</v>
      </c>
      <c r="Q427" s="5">
        <v>0</v>
      </c>
      <c r="R427" s="5">
        <v>1</v>
      </c>
      <c r="S427" s="5">
        <v>5.0220000000000002</v>
      </c>
      <c r="T427" s="5">
        <v>3.7130000000000001</v>
      </c>
      <c r="U427" s="5">
        <v>0</v>
      </c>
      <c r="V427" s="5">
        <v>5.0220000000000002</v>
      </c>
      <c r="W427" s="5">
        <v>0</v>
      </c>
      <c r="X427" s="5">
        <v>1</v>
      </c>
      <c r="Y427" s="5">
        <v>17.332000000000001</v>
      </c>
      <c r="Z427" s="5">
        <v>2.1389999999999998</v>
      </c>
      <c r="AA427" s="5">
        <v>0</v>
      </c>
      <c r="AB427" s="5">
        <v>17.332000000000001</v>
      </c>
      <c r="AC427" s="5">
        <v>0</v>
      </c>
      <c r="AD427" s="5">
        <v>1</v>
      </c>
      <c r="AE427" s="5">
        <v>18.565999999999999</v>
      </c>
      <c r="AF427" s="5">
        <v>4.048</v>
      </c>
      <c r="AG427" s="5">
        <v>0</v>
      </c>
      <c r="AH427" s="5">
        <v>18.565999999999999</v>
      </c>
      <c r="AI427" s="5">
        <v>0</v>
      </c>
      <c r="AJ427" s="5">
        <v>1</v>
      </c>
      <c r="AK427" s="5">
        <v>25.974</v>
      </c>
      <c r="AL427" s="5">
        <v>13.478</v>
      </c>
      <c r="AM427" s="5">
        <v>0</v>
      </c>
      <c r="AN427" s="5">
        <v>25.974</v>
      </c>
      <c r="AO427" s="5">
        <v>0</v>
      </c>
      <c r="AP427" s="5">
        <v>1</v>
      </c>
      <c r="AQ427" s="5">
        <v>0.84699999999999998</v>
      </c>
      <c r="AR427" s="5">
        <v>0.123</v>
      </c>
      <c r="AS427" s="5">
        <v>0</v>
      </c>
      <c r="AT427" s="5">
        <v>0.84699999999999998</v>
      </c>
      <c r="AU427" s="5">
        <v>0</v>
      </c>
      <c r="AV427" s="5">
        <v>1</v>
      </c>
      <c r="AW427" s="5">
        <v>0.94699999999999995</v>
      </c>
      <c r="AX427" s="5">
        <v>0.123</v>
      </c>
      <c r="AY427" s="5">
        <v>0</v>
      </c>
      <c r="AZ427" s="5">
        <v>0.94699999999999995</v>
      </c>
      <c r="BA427" s="5">
        <v>0</v>
      </c>
      <c r="BB427" s="5">
        <v>1</v>
      </c>
      <c r="BC427" s="5">
        <v>0.58899999999999997</v>
      </c>
      <c r="BD427" s="5">
        <v>0.123</v>
      </c>
      <c r="BE427" s="5">
        <v>0</v>
      </c>
      <c r="BF427" s="5">
        <v>0.58899999999999997</v>
      </c>
      <c r="BG427" s="5">
        <v>0</v>
      </c>
      <c r="BH427" s="5">
        <v>1</v>
      </c>
      <c r="BI427" s="5">
        <v>0.68899999999999995</v>
      </c>
      <c r="BJ427" s="5">
        <v>0.123</v>
      </c>
      <c r="BK427" s="5">
        <v>0</v>
      </c>
      <c r="BL427" s="5">
        <v>0.68899999999999995</v>
      </c>
      <c r="BM427" s="5">
        <v>0</v>
      </c>
      <c r="BN427" s="5">
        <v>1</v>
      </c>
      <c r="BO427" s="5">
        <v>0</v>
      </c>
      <c r="BP427" s="5">
        <v>0</v>
      </c>
      <c r="BQ427" s="5">
        <v>0</v>
      </c>
      <c r="BR427" s="5">
        <v>0</v>
      </c>
      <c r="BS427" s="5">
        <v>1</v>
      </c>
      <c r="BT427" s="5">
        <v>0</v>
      </c>
      <c r="BU427" s="5">
        <v>0</v>
      </c>
      <c r="BV427" s="5">
        <v>0</v>
      </c>
      <c r="BW427" s="5">
        <v>0</v>
      </c>
      <c r="BX427" s="5">
        <v>1</v>
      </c>
      <c r="BY427" s="5">
        <v>12.728999999999999</v>
      </c>
      <c r="BZ427" s="5">
        <v>0</v>
      </c>
      <c r="CA427" s="5">
        <v>12.728999999999999</v>
      </c>
      <c r="CB427" s="5">
        <v>0</v>
      </c>
      <c r="CC427" s="5">
        <v>102.477</v>
      </c>
      <c r="CD427" s="5">
        <v>7.95</v>
      </c>
      <c r="CE427" s="5">
        <v>0</v>
      </c>
      <c r="CF427" s="5">
        <v>102.477</v>
      </c>
      <c r="CG427" s="5">
        <v>0</v>
      </c>
      <c r="CH427" s="5">
        <v>1</v>
      </c>
      <c r="CI427" s="5">
        <v>0</v>
      </c>
      <c r="CJ427" s="5">
        <v>0</v>
      </c>
      <c r="CK427" s="5">
        <v>0</v>
      </c>
      <c r="CL427" s="5">
        <v>0</v>
      </c>
      <c r="CM427" s="5">
        <v>0</v>
      </c>
      <c r="CN427" s="5">
        <v>0</v>
      </c>
      <c r="CO427" s="5">
        <v>0</v>
      </c>
      <c r="CP427" s="5">
        <v>0.998</v>
      </c>
      <c r="CQ427" s="5">
        <v>1.294</v>
      </c>
      <c r="CR427" s="5">
        <v>0</v>
      </c>
      <c r="CS427" s="5">
        <v>5.1580000000000004</v>
      </c>
      <c r="CT427" s="5">
        <v>7.5540000000000003</v>
      </c>
      <c r="CU427" s="5">
        <v>16.097000000000001</v>
      </c>
    </row>
    <row r="428" spans="1:99" x14ac:dyDescent="0.25">
      <c r="A428" s="5" t="s">
        <v>2734</v>
      </c>
      <c r="B428" s="5" t="s">
        <v>1687</v>
      </c>
      <c r="C428" s="5" t="s">
        <v>1687</v>
      </c>
      <c r="D428" s="5" t="s">
        <v>1688</v>
      </c>
      <c r="E428" s="5">
        <v>2023</v>
      </c>
      <c r="F428" s="5">
        <v>0</v>
      </c>
      <c r="G428" s="5">
        <v>1.99</v>
      </c>
      <c r="H428" s="5">
        <v>0.64300000000000002</v>
      </c>
      <c r="I428" s="5">
        <v>0</v>
      </c>
      <c r="J428" s="5">
        <v>1.99</v>
      </c>
      <c r="K428" s="5">
        <v>0</v>
      </c>
      <c r="L428" s="5">
        <v>1</v>
      </c>
      <c r="M428" s="5">
        <v>3.2759999999999998</v>
      </c>
      <c r="N428" s="5">
        <v>1.9279999999999999</v>
      </c>
      <c r="O428" s="5">
        <v>0</v>
      </c>
      <c r="P428" s="5">
        <v>3.2759999999999998</v>
      </c>
      <c r="Q428" s="5">
        <v>0</v>
      </c>
      <c r="R428" s="5">
        <v>1</v>
      </c>
      <c r="S428" s="5">
        <v>5.2050000000000001</v>
      </c>
      <c r="T428" s="5">
        <v>3.8570000000000002</v>
      </c>
      <c r="U428" s="5">
        <v>0</v>
      </c>
      <c r="V428" s="5">
        <v>5.2050000000000001</v>
      </c>
      <c r="W428" s="5">
        <v>0</v>
      </c>
      <c r="X428" s="5">
        <v>1</v>
      </c>
      <c r="Y428" s="5">
        <v>13.814</v>
      </c>
      <c r="Z428" s="5">
        <v>1.7050000000000001</v>
      </c>
      <c r="AA428" s="5">
        <v>0</v>
      </c>
      <c r="AB428" s="5">
        <v>13.814</v>
      </c>
      <c r="AC428" s="5">
        <v>0</v>
      </c>
      <c r="AD428" s="5">
        <v>1</v>
      </c>
      <c r="AE428" s="5">
        <v>15.1</v>
      </c>
      <c r="AF428" s="5">
        <v>3.2919999999999998</v>
      </c>
      <c r="AG428" s="5">
        <v>0</v>
      </c>
      <c r="AH428" s="5">
        <v>15.1</v>
      </c>
      <c r="AI428" s="5">
        <v>0</v>
      </c>
      <c r="AJ428" s="5">
        <v>1</v>
      </c>
      <c r="AK428" s="5">
        <v>22.814</v>
      </c>
      <c r="AL428" s="5">
        <v>11.837999999999999</v>
      </c>
      <c r="AM428" s="5">
        <v>0</v>
      </c>
      <c r="AN428" s="5">
        <v>22.814</v>
      </c>
      <c r="AO428" s="5">
        <v>0</v>
      </c>
      <c r="AP428" s="5">
        <v>1</v>
      </c>
      <c r="AQ428" s="5">
        <v>0.749</v>
      </c>
      <c r="AR428" s="5">
        <v>0.129</v>
      </c>
      <c r="AS428" s="5">
        <v>0</v>
      </c>
      <c r="AT428" s="5">
        <v>0.749</v>
      </c>
      <c r="AU428" s="5">
        <v>0</v>
      </c>
      <c r="AV428" s="5">
        <v>1</v>
      </c>
      <c r="AW428" s="5">
        <v>0.78300000000000003</v>
      </c>
      <c r="AX428" s="5">
        <v>0.129</v>
      </c>
      <c r="AY428" s="5">
        <v>0</v>
      </c>
      <c r="AZ428" s="5">
        <v>0.78300000000000003</v>
      </c>
      <c r="BA428" s="5">
        <v>0</v>
      </c>
      <c r="BB428" s="5">
        <v>1</v>
      </c>
      <c r="BC428" s="5">
        <v>0.52700000000000002</v>
      </c>
      <c r="BD428" s="5">
        <v>0.129</v>
      </c>
      <c r="BE428" s="5">
        <v>0</v>
      </c>
      <c r="BF428" s="5">
        <v>0.52700000000000002</v>
      </c>
      <c r="BG428" s="5">
        <v>0</v>
      </c>
      <c r="BH428" s="5">
        <v>1</v>
      </c>
      <c r="BI428" s="5">
        <v>0.64</v>
      </c>
      <c r="BJ428" s="5">
        <v>0.129</v>
      </c>
      <c r="BK428" s="5">
        <v>0</v>
      </c>
      <c r="BL428" s="5">
        <v>0.64</v>
      </c>
      <c r="BM428" s="5">
        <v>0</v>
      </c>
      <c r="BN428" s="5">
        <v>1</v>
      </c>
      <c r="BO428" s="5">
        <v>0</v>
      </c>
      <c r="BP428" s="5">
        <v>0</v>
      </c>
      <c r="BQ428" s="5">
        <v>0</v>
      </c>
      <c r="BR428" s="5">
        <v>0</v>
      </c>
      <c r="BS428" s="5">
        <v>1</v>
      </c>
      <c r="BT428" s="5">
        <v>0</v>
      </c>
      <c r="BU428" s="5">
        <v>0</v>
      </c>
      <c r="BV428" s="5">
        <v>0</v>
      </c>
      <c r="BW428" s="5">
        <v>0</v>
      </c>
      <c r="BX428" s="5">
        <v>1</v>
      </c>
      <c r="BY428" s="5">
        <v>13.254</v>
      </c>
      <c r="BZ428" s="5">
        <v>0</v>
      </c>
      <c r="CA428" s="5">
        <v>13.254</v>
      </c>
      <c r="CB428" s="5">
        <v>0</v>
      </c>
      <c r="CC428" s="5">
        <v>87.078999999999994</v>
      </c>
      <c r="CD428" s="5">
        <v>7.95</v>
      </c>
      <c r="CE428" s="5">
        <v>0</v>
      </c>
      <c r="CF428" s="5">
        <v>87.078999999999994</v>
      </c>
      <c r="CG428" s="5">
        <v>0</v>
      </c>
      <c r="CH428" s="5">
        <v>1</v>
      </c>
      <c r="CI428" s="5">
        <v>0</v>
      </c>
      <c r="CJ428" s="5">
        <v>0</v>
      </c>
      <c r="CK428" s="5">
        <v>0</v>
      </c>
      <c r="CL428" s="5">
        <v>0</v>
      </c>
      <c r="CM428" s="5">
        <v>0</v>
      </c>
      <c r="CN428" s="5">
        <v>0</v>
      </c>
      <c r="CO428" s="5">
        <v>0</v>
      </c>
      <c r="CP428" s="5">
        <v>1</v>
      </c>
      <c r="CQ428" s="5">
        <v>1.3480000000000001</v>
      </c>
      <c r="CR428" s="5">
        <v>0</v>
      </c>
      <c r="CS428" s="5">
        <v>5.37</v>
      </c>
      <c r="CT428" s="5">
        <v>4.484</v>
      </c>
      <c r="CU428" s="5">
        <v>12.529</v>
      </c>
    </row>
    <row r="429" spans="1:99" x14ac:dyDescent="0.25">
      <c r="A429" s="5" t="s">
        <v>2735</v>
      </c>
      <c r="B429" s="5" t="s">
        <v>1687</v>
      </c>
      <c r="C429" s="5" t="s">
        <v>1687</v>
      </c>
      <c r="D429" s="5" t="s">
        <v>1688</v>
      </c>
      <c r="E429" s="5">
        <v>2024</v>
      </c>
      <c r="F429" s="5">
        <v>0</v>
      </c>
      <c r="G429" s="5">
        <v>2.0489999999999999</v>
      </c>
      <c r="H429" s="5">
        <v>0.66200000000000003</v>
      </c>
      <c r="I429" s="5">
        <v>0</v>
      </c>
      <c r="J429" s="5">
        <v>2.0489999999999999</v>
      </c>
      <c r="K429" s="5">
        <v>0</v>
      </c>
      <c r="L429" s="5">
        <v>1</v>
      </c>
      <c r="M429" s="5">
        <v>3.3730000000000002</v>
      </c>
      <c r="N429" s="5">
        <v>1.9850000000000001</v>
      </c>
      <c r="O429" s="5">
        <v>0</v>
      </c>
      <c r="P429" s="5">
        <v>3.3730000000000002</v>
      </c>
      <c r="Q429" s="5">
        <v>0</v>
      </c>
      <c r="R429" s="5">
        <v>1</v>
      </c>
      <c r="S429" s="5">
        <v>5.3579999999999997</v>
      </c>
      <c r="T429" s="5">
        <v>3.9710000000000001</v>
      </c>
      <c r="U429" s="5">
        <v>0</v>
      </c>
      <c r="V429" s="5">
        <v>5.3579999999999997</v>
      </c>
      <c r="W429" s="5">
        <v>0</v>
      </c>
      <c r="X429" s="5">
        <v>1</v>
      </c>
      <c r="Y429" s="5">
        <v>12.218999999999999</v>
      </c>
      <c r="Z429" s="5">
        <v>1.508</v>
      </c>
      <c r="AA429" s="5">
        <v>0</v>
      </c>
      <c r="AB429" s="5">
        <v>12.218999999999999</v>
      </c>
      <c r="AC429" s="5">
        <v>0</v>
      </c>
      <c r="AD429" s="5">
        <v>1</v>
      </c>
      <c r="AE429" s="5">
        <v>13.542999999999999</v>
      </c>
      <c r="AF429" s="5">
        <v>2.952</v>
      </c>
      <c r="AG429" s="5">
        <v>0</v>
      </c>
      <c r="AH429" s="5">
        <v>13.542999999999999</v>
      </c>
      <c r="AI429" s="5">
        <v>0</v>
      </c>
      <c r="AJ429" s="5">
        <v>1</v>
      </c>
      <c r="AK429" s="5">
        <v>21.484000000000002</v>
      </c>
      <c r="AL429" s="5">
        <v>11.148</v>
      </c>
      <c r="AM429" s="5">
        <v>0</v>
      </c>
      <c r="AN429" s="5">
        <v>21.484000000000002</v>
      </c>
      <c r="AO429" s="5">
        <v>0</v>
      </c>
      <c r="AP429" s="5">
        <v>1</v>
      </c>
      <c r="AQ429" s="5">
        <v>0.72</v>
      </c>
      <c r="AR429" s="5">
        <v>0.13200000000000001</v>
      </c>
      <c r="AS429" s="5">
        <v>0</v>
      </c>
      <c r="AT429" s="5">
        <v>0.72</v>
      </c>
      <c r="AU429" s="5">
        <v>0</v>
      </c>
      <c r="AV429" s="5">
        <v>1</v>
      </c>
      <c r="AW429" s="5">
        <v>0.73399999999999999</v>
      </c>
      <c r="AX429" s="5">
        <v>0.13200000000000001</v>
      </c>
      <c r="AY429" s="5">
        <v>0</v>
      </c>
      <c r="AZ429" s="5">
        <v>0.73399999999999999</v>
      </c>
      <c r="BA429" s="5">
        <v>0</v>
      </c>
      <c r="BB429" s="5">
        <v>1</v>
      </c>
      <c r="BC429" s="5">
        <v>0.51</v>
      </c>
      <c r="BD429" s="5">
        <v>0.13200000000000001</v>
      </c>
      <c r="BE429" s="5">
        <v>0</v>
      </c>
      <c r="BF429" s="5">
        <v>0.51</v>
      </c>
      <c r="BG429" s="5">
        <v>0</v>
      </c>
      <c r="BH429" s="5">
        <v>1</v>
      </c>
      <c r="BI429" s="5">
        <v>0.65200000000000002</v>
      </c>
      <c r="BJ429" s="5">
        <v>0.13200000000000001</v>
      </c>
      <c r="BK429" s="5">
        <v>0</v>
      </c>
      <c r="BL429" s="5">
        <v>0.65200000000000002</v>
      </c>
      <c r="BM429" s="5">
        <v>0</v>
      </c>
      <c r="BN429" s="5">
        <v>1</v>
      </c>
      <c r="BO429" s="5">
        <v>0</v>
      </c>
      <c r="BP429" s="5">
        <v>0</v>
      </c>
      <c r="BQ429" s="5">
        <v>0</v>
      </c>
      <c r="BR429" s="5">
        <v>0</v>
      </c>
      <c r="BS429" s="5">
        <v>1</v>
      </c>
      <c r="BT429" s="5">
        <v>0</v>
      </c>
      <c r="BU429" s="5">
        <v>0</v>
      </c>
      <c r="BV429" s="5">
        <v>0</v>
      </c>
      <c r="BW429" s="5">
        <v>0</v>
      </c>
      <c r="BX429" s="5">
        <v>1</v>
      </c>
      <c r="BY429" s="5">
        <v>13.646000000000001</v>
      </c>
      <c r="BZ429" s="5">
        <v>0</v>
      </c>
      <c r="CA429" s="5">
        <v>13.646000000000001</v>
      </c>
      <c r="CB429" s="5">
        <v>0</v>
      </c>
      <c r="CC429" s="5">
        <v>86.385000000000005</v>
      </c>
      <c r="CD429" s="5">
        <v>7.95</v>
      </c>
      <c r="CE429" s="5">
        <v>0</v>
      </c>
      <c r="CF429" s="5">
        <v>86.385000000000005</v>
      </c>
      <c r="CG429" s="5">
        <v>0</v>
      </c>
      <c r="CH429" s="5">
        <v>1</v>
      </c>
      <c r="CI429" s="5">
        <v>0</v>
      </c>
      <c r="CJ429" s="5">
        <v>0</v>
      </c>
      <c r="CK429" s="5">
        <v>0</v>
      </c>
      <c r="CL429" s="5">
        <v>0</v>
      </c>
      <c r="CM429" s="5">
        <v>0</v>
      </c>
      <c r="CN429" s="5">
        <v>0</v>
      </c>
      <c r="CO429" s="5">
        <v>0</v>
      </c>
      <c r="CP429" s="5">
        <v>1</v>
      </c>
      <c r="CQ429" s="5">
        <v>1.387</v>
      </c>
      <c r="CR429" s="5">
        <v>0</v>
      </c>
      <c r="CS429" s="5">
        <v>5.5289999999999999</v>
      </c>
      <c r="CT429" s="5">
        <v>3.5089999999999999</v>
      </c>
      <c r="CU429" s="5">
        <v>10.896000000000001</v>
      </c>
    </row>
    <row r="430" spans="1:99" x14ac:dyDescent="0.25">
      <c r="A430" s="5" t="s">
        <v>2736</v>
      </c>
      <c r="B430" s="5" t="s">
        <v>1861</v>
      </c>
      <c r="C430" s="5" t="s">
        <v>1861</v>
      </c>
      <c r="D430" s="5" t="s">
        <v>1862</v>
      </c>
      <c r="E430" s="5">
        <v>2021</v>
      </c>
      <c r="F430" s="5">
        <v>0.18</v>
      </c>
      <c r="G430" s="5">
        <v>1.8109999999999999</v>
      </c>
      <c r="H430" s="5">
        <v>0.57799999999999996</v>
      </c>
      <c r="I430" s="5">
        <v>0</v>
      </c>
      <c r="J430" s="5">
        <v>1.8120000000000001</v>
      </c>
      <c r="K430" s="5">
        <v>0</v>
      </c>
      <c r="L430" s="5">
        <v>1</v>
      </c>
      <c r="M430" s="5">
        <v>2.968</v>
      </c>
      <c r="N430" s="5">
        <v>1.734</v>
      </c>
      <c r="O430" s="5">
        <v>0</v>
      </c>
      <c r="P430" s="5">
        <v>2.9689999999999999</v>
      </c>
      <c r="Q430" s="5">
        <v>0</v>
      </c>
      <c r="R430" s="5">
        <v>1</v>
      </c>
      <c r="S430" s="5">
        <v>4.7009999999999996</v>
      </c>
      <c r="T430" s="5">
        <v>3.4670000000000001</v>
      </c>
      <c r="U430" s="5">
        <v>0</v>
      </c>
      <c r="V430" s="5">
        <v>5.5469999999999997</v>
      </c>
      <c r="W430" s="5">
        <v>0.18</v>
      </c>
      <c r="X430" s="5">
        <v>1</v>
      </c>
      <c r="Y430" s="5">
        <v>16.305</v>
      </c>
      <c r="Z430" s="5">
        <v>2.2040000000000002</v>
      </c>
      <c r="AA430" s="5">
        <v>0.151</v>
      </c>
      <c r="AB430" s="5">
        <v>16.456</v>
      </c>
      <c r="AC430" s="5">
        <v>0</v>
      </c>
      <c r="AD430" s="5">
        <v>1</v>
      </c>
      <c r="AE430" s="5">
        <v>17.449000000000002</v>
      </c>
      <c r="AF430" s="5">
        <v>4.08</v>
      </c>
      <c r="AG430" s="5">
        <v>0.151</v>
      </c>
      <c r="AH430" s="5">
        <v>17.599</v>
      </c>
      <c r="AI430" s="5">
        <v>0</v>
      </c>
      <c r="AJ430" s="5">
        <v>1</v>
      </c>
      <c r="AK430" s="5">
        <v>24.309000000000001</v>
      </c>
      <c r="AL430" s="5">
        <v>12.946999999999999</v>
      </c>
      <c r="AM430" s="5">
        <v>0.151</v>
      </c>
      <c r="AN430" s="5">
        <v>28.861999999999998</v>
      </c>
      <c r="AO430" s="5">
        <v>0.18</v>
      </c>
      <c r="AP430" s="5">
        <v>1</v>
      </c>
      <c r="AQ430" s="5">
        <v>0.61899999999999999</v>
      </c>
      <c r="AR430" s="5">
        <v>0.114</v>
      </c>
      <c r="AS430" s="5">
        <v>0.51400000000000001</v>
      </c>
      <c r="AT430" s="5">
        <v>1.337</v>
      </c>
      <c r="AU430" s="5">
        <v>0.18</v>
      </c>
      <c r="AV430" s="5">
        <v>1</v>
      </c>
      <c r="AW430" s="5">
        <v>0.59899999999999998</v>
      </c>
      <c r="AX430" s="5">
        <v>0.114</v>
      </c>
      <c r="AY430" s="5">
        <v>0.51300000000000001</v>
      </c>
      <c r="AZ430" s="5">
        <v>1.3129999999999999</v>
      </c>
      <c r="BA430" s="5">
        <v>0.18</v>
      </c>
      <c r="BB430" s="5">
        <v>1</v>
      </c>
      <c r="BC430" s="5">
        <v>0.439</v>
      </c>
      <c r="BD430" s="5">
        <v>0.114</v>
      </c>
      <c r="BE430" s="5">
        <v>0</v>
      </c>
      <c r="BF430" s="5">
        <v>0.51800000000000002</v>
      </c>
      <c r="BG430" s="5">
        <v>0.18</v>
      </c>
      <c r="BH430" s="5">
        <v>1</v>
      </c>
      <c r="BI430" s="5">
        <v>0.505</v>
      </c>
      <c r="BJ430" s="5">
        <v>0.114</v>
      </c>
      <c r="BK430" s="5">
        <v>0</v>
      </c>
      <c r="BL430" s="5">
        <v>0.59599999999999997</v>
      </c>
      <c r="BM430" s="5">
        <v>0.18</v>
      </c>
      <c r="BN430" s="5">
        <v>1</v>
      </c>
      <c r="BO430" s="5">
        <v>0</v>
      </c>
      <c r="BP430" s="5">
        <v>0</v>
      </c>
      <c r="BQ430" s="5">
        <v>8.1000000000000003E-2</v>
      </c>
      <c r="BR430" s="5">
        <v>0</v>
      </c>
      <c r="BS430" s="5">
        <v>0.66700000000000004</v>
      </c>
      <c r="BT430" s="5">
        <v>0</v>
      </c>
      <c r="BU430" s="5">
        <v>0</v>
      </c>
      <c r="BV430" s="5">
        <v>7.0999999999999994E-2</v>
      </c>
      <c r="BW430" s="5">
        <v>0.08</v>
      </c>
      <c r="BX430" s="5">
        <v>0.33300000000000002</v>
      </c>
      <c r="BY430" s="5">
        <v>11.787000000000001</v>
      </c>
      <c r="BZ430" s="5">
        <v>0</v>
      </c>
      <c r="CA430" s="5">
        <v>11.787000000000001</v>
      </c>
      <c r="CB430" s="5">
        <v>0</v>
      </c>
      <c r="CC430" s="5">
        <v>78.125</v>
      </c>
      <c r="CD430" s="5">
        <v>7.95</v>
      </c>
      <c r="CE430" s="5">
        <v>0</v>
      </c>
      <c r="CF430" s="5">
        <v>92.188000000000002</v>
      </c>
      <c r="CG430" s="5">
        <v>0.18</v>
      </c>
      <c r="CH430" s="5">
        <v>1</v>
      </c>
      <c r="CI430" s="5">
        <v>0</v>
      </c>
      <c r="CJ430" s="5">
        <v>0</v>
      </c>
      <c r="CK430" s="5">
        <v>0</v>
      </c>
      <c r="CL430" s="5">
        <v>0</v>
      </c>
      <c r="CM430" s="5">
        <v>0</v>
      </c>
      <c r="CN430" s="5">
        <v>0</v>
      </c>
      <c r="CO430" s="5">
        <v>0</v>
      </c>
      <c r="CP430" s="5">
        <v>0.98899999999999999</v>
      </c>
      <c r="CQ430" s="5">
        <v>1.198</v>
      </c>
      <c r="CR430" s="5">
        <v>0</v>
      </c>
      <c r="CS430" s="5">
        <v>4.7759999999999998</v>
      </c>
      <c r="CT430" s="5">
        <v>4.41</v>
      </c>
      <c r="CU430" s="5">
        <v>15.162000000000001</v>
      </c>
    </row>
    <row r="431" spans="1:99" x14ac:dyDescent="0.25">
      <c r="A431" s="5" t="s">
        <v>2737</v>
      </c>
      <c r="B431" s="5" t="s">
        <v>1861</v>
      </c>
      <c r="C431" s="5" t="s">
        <v>1861</v>
      </c>
      <c r="D431" s="5" t="s">
        <v>1862</v>
      </c>
      <c r="E431" s="5">
        <v>2022</v>
      </c>
      <c r="F431" s="5">
        <v>0.18</v>
      </c>
      <c r="G431" s="5">
        <v>1.9319999999999999</v>
      </c>
      <c r="H431" s="5">
        <v>0.62</v>
      </c>
      <c r="I431" s="5">
        <v>0</v>
      </c>
      <c r="J431" s="5">
        <v>1.9319999999999999</v>
      </c>
      <c r="K431" s="5">
        <v>0</v>
      </c>
      <c r="L431" s="5">
        <v>1</v>
      </c>
      <c r="M431" s="5">
        <v>3.173</v>
      </c>
      <c r="N431" s="5">
        <v>1.859</v>
      </c>
      <c r="O431" s="5">
        <v>0</v>
      </c>
      <c r="P431" s="5">
        <v>3.173</v>
      </c>
      <c r="Q431" s="5">
        <v>0</v>
      </c>
      <c r="R431" s="5">
        <v>1</v>
      </c>
      <c r="S431" s="5">
        <v>5.0309999999999997</v>
      </c>
      <c r="T431" s="5">
        <v>3.7189999999999999</v>
      </c>
      <c r="U431" s="5">
        <v>6.7000000000000004E-2</v>
      </c>
      <c r="V431" s="5">
        <v>5.9370000000000003</v>
      </c>
      <c r="W431" s="5">
        <v>0.18</v>
      </c>
      <c r="X431" s="5">
        <v>1</v>
      </c>
      <c r="Y431" s="5">
        <v>32.56</v>
      </c>
      <c r="Z431" s="5">
        <v>4.4009999999999998</v>
      </c>
      <c r="AA431" s="5">
        <v>0.311</v>
      </c>
      <c r="AB431" s="5">
        <v>32.871000000000002</v>
      </c>
      <c r="AC431" s="5">
        <v>0</v>
      </c>
      <c r="AD431" s="5">
        <v>1</v>
      </c>
      <c r="AE431" s="5">
        <v>33.795000000000002</v>
      </c>
      <c r="AF431" s="5">
        <v>7.9020000000000001</v>
      </c>
      <c r="AG431" s="5">
        <v>0.311</v>
      </c>
      <c r="AH431" s="5">
        <v>34.106000000000002</v>
      </c>
      <c r="AI431" s="5">
        <v>0</v>
      </c>
      <c r="AJ431" s="5">
        <v>1</v>
      </c>
      <c r="AK431" s="5">
        <v>41.203000000000003</v>
      </c>
      <c r="AL431" s="5">
        <v>21.945</v>
      </c>
      <c r="AM431" s="5">
        <v>0.86399999999999999</v>
      </c>
      <c r="AN431" s="5">
        <v>48.987000000000002</v>
      </c>
      <c r="AO431" s="5">
        <v>0.18</v>
      </c>
      <c r="AP431" s="5">
        <v>1</v>
      </c>
      <c r="AQ431" s="5">
        <v>0.86099999999999999</v>
      </c>
      <c r="AR431" s="5">
        <v>0.123</v>
      </c>
      <c r="AS431" s="5">
        <v>0.44900000000000001</v>
      </c>
      <c r="AT431" s="5">
        <v>1.546</v>
      </c>
      <c r="AU431" s="5">
        <v>0.18</v>
      </c>
      <c r="AV431" s="5">
        <v>1</v>
      </c>
      <c r="AW431" s="5">
        <v>0.98599999999999999</v>
      </c>
      <c r="AX431" s="5">
        <v>0.123</v>
      </c>
      <c r="AY431" s="5">
        <v>0.43099999999999999</v>
      </c>
      <c r="AZ431" s="5">
        <v>1.6719999999999999</v>
      </c>
      <c r="BA431" s="5">
        <v>0.18</v>
      </c>
      <c r="BB431" s="5">
        <v>1</v>
      </c>
      <c r="BC431" s="5">
        <v>0.59799999999999998</v>
      </c>
      <c r="BD431" s="5">
        <v>0.123</v>
      </c>
      <c r="BE431" s="5">
        <v>8.0000000000000002E-3</v>
      </c>
      <c r="BF431" s="5">
        <v>0.70499999999999996</v>
      </c>
      <c r="BG431" s="5">
        <v>0.18</v>
      </c>
      <c r="BH431" s="5">
        <v>1</v>
      </c>
      <c r="BI431" s="5">
        <v>0.61199999999999999</v>
      </c>
      <c r="BJ431" s="5">
        <v>0.123</v>
      </c>
      <c r="BK431" s="5">
        <v>8.0000000000000002E-3</v>
      </c>
      <c r="BL431" s="5">
        <v>0.72299999999999998</v>
      </c>
      <c r="BM431" s="5">
        <v>0.18</v>
      </c>
      <c r="BN431" s="5">
        <v>1</v>
      </c>
      <c r="BO431" s="5">
        <v>0</v>
      </c>
      <c r="BP431" s="5">
        <v>0</v>
      </c>
      <c r="BQ431" s="5">
        <v>7.1999999999999995E-2</v>
      </c>
      <c r="BR431" s="5">
        <v>0</v>
      </c>
      <c r="BS431" s="5">
        <v>0.66700000000000004</v>
      </c>
      <c r="BT431" s="5">
        <v>0</v>
      </c>
      <c r="BU431" s="5">
        <v>0</v>
      </c>
      <c r="BV431" s="5">
        <v>6.3E-2</v>
      </c>
      <c r="BW431" s="5">
        <v>0.08</v>
      </c>
      <c r="BX431" s="5">
        <v>0.33300000000000002</v>
      </c>
      <c r="BY431" s="5">
        <v>12.728999999999999</v>
      </c>
      <c r="BZ431" s="5">
        <v>0</v>
      </c>
      <c r="CA431" s="5">
        <v>12.728999999999999</v>
      </c>
      <c r="CB431" s="5">
        <v>0</v>
      </c>
      <c r="CC431" s="5">
        <v>97.9</v>
      </c>
      <c r="CD431" s="5">
        <v>7.95</v>
      </c>
      <c r="CE431" s="5">
        <v>1.304</v>
      </c>
      <c r="CF431" s="5">
        <v>115.52200000000001</v>
      </c>
      <c r="CG431" s="5">
        <v>0.18</v>
      </c>
      <c r="CH431" s="5">
        <v>1</v>
      </c>
      <c r="CI431" s="5">
        <v>0</v>
      </c>
      <c r="CJ431" s="5">
        <v>0</v>
      </c>
      <c r="CK431" s="5">
        <v>0</v>
      </c>
      <c r="CL431" s="5">
        <v>0</v>
      </c>
      <c r="CM431" s="5">
        <v>0</v>
      </c>
      <c r="CN431" s="5">
        <v>0</v>
      </c>
      <c r="CO431" s="5">
        <v>0</v>
      </c>
      <c r="CP431" s="5">
        <v>0.996</v>
      </c>
      <c r="CQ431" s="5">
        <v>1.294</v>
      </c>
      <c r="CR431" s="5">
        <v>0</v>
      </c>
      <c r="CS431" s="5">
        <v>5.1580000000000004</v>
      </c>
      <c r="CT431" s="5">
        <v>5.8419999999999996</v>
      </c>
      <c r="CU431" s="5">
        <v>31.326000000000001</v>
      </c>
    </row>
    <row r="432" spans="1:99" x14ac:dyDescent="0.25">
      <c r="A432" s="5" t="s">
        <v>2738</v>
      </c>
      <c r="B432" s="5" t="s">
        <v>1861</v>
      </c>
      <c r="C432" s="5" t="s">
        <v>1861</v>
      </c>
      <c r="D432" s="5" t="s">
        <v>1862</v>
      </c>
      <c r="E432" s="5">
        <v>2023</v>
      </c>
      <c r="F432" s="5">
        <v>0.18</v>
      </c>
      <c r="G432" s="5">
        <v>2.012</v>
      </c>
      <c r="H432" s="5">
        <v>0.64800000000000002</v>
      </c>
      <c r="I432" s="5">
        <v>0</v>
      </c>
      <c r="J432" s="5">
        <v>2.012</v>
      </c>
      <c r="K432" s="5">
        <v>0</v>
      </c>
      <c r="L432" s="5">
        <v>1</v>
      </c>
      <c r="M432" s="5">
        <v>3.3119999999999998</v>
      </c>
      <c r="N432" s="5">
        <v>1.944</v>
      </c>
      <c r="O432" s="5">
        <v>0</v>
      </c>
      <c r="P432" s="5">
        <v>3.3119999999999998</v>
      </c>
      <c r="Q432" s="5">
        <v>0</v>
      </c>
      <c r="R432" s="5">
        <v>1</v>
      </c>
      <c r="S432" s="5">
        <v>5.2510000000000003</v>
      </c>
      <c r="T432" s="5">
        <v>3.887</v>
      </c>
      <c r="U432" s="5">
        <v>0.105</v>
      </c>
      <c r="V432" s="5">
        <v>6.1970000000000001</v>
      </c>
      <c r="W432" s="5">
        <v>0.18</v>
      </c>
      <c r="X432" s="5">
        <v>1</v>
      </c>
      <c r="Y432" s="5">
        <v>12.907999999999999</v>
      </c>
      <c r="Z432" s="5">
        <v>1.7450000000000001</v>
      </c>
      <c r="AA432" s="5">
        <v>0.115</v>
      </c>
      <c r="AB432" s="5">
        <v>13.023</v>
      </c>
      <c r="AC432" s="5">
        <v>0</v>
      </c>
      <c r="AD432" s="5">
        <v>1</v>
      </c>
      <c r="AE432" s="5">
        <v>14.194000000000001</v>
      </c>
      <c r="AF432" s="5">
        <v>3.319</v>
      </c>
      <c r="AG432" s="5">
        <v>0.115</v>
      </c>
      <c r="AH432" s="5">
        <v>14.308999999999999</v>
      </c>
      <c r="AI432" s="5">
        <v>0</v>
      </c>
      <c r="AJ432" s="5">
        <v>1</v>
      </c>
      <c r="AK432" s="5">
        <v>21.908000000000001</v>
      </c>
      <c r="AL432" s="5">
        <v>11.667999999999999</v>
      </c>
      <c r="AM432" s="5">
        <v>0.55400000000000005</v>
      </c>
      <c r="AN432" s="5">
        <v>25.986999999999998</v>
      </c>
      <c r="AO432" s="5">
        <v>0.18</v>
      </c>
      <c r="AP432" s="5">
        <v>1</v>
      </c>
      <c r="AQ432" s="5">
        <v>0.76</v>
      </c>
      <c r="AR432" s="5">
        <v>0.129</v>
      </c>
      <c r="AS432" s="5">
        <v>0.48599999999999999</v>
      </c>
      <c r="AT432" s="5">
        <v>1.4710000000000001</v>
      </c>
      <c r="AU432" s="5">
        <v>0.18</v>
      </c>
      <c r="AV432" s="5">
        <v>1</v>
      </c>
      <c r="AW432" s="5">
        <v>0.81100000000000005</v>
      </c>
      <c r="AX432" s="5">
        <v>0.129</v>
      </c>
      <c r="AY432" s="5">
        <v>0.45300000000000001</v>
      </c>
      <c r="AZ432" s="5">
        <v>1.492</v>
      </c>
      <c r="BA432" s="5">
        <v>0.18</v>
      </c>
      <c r="BB432" s="5">
        <v>1</v>
      </c>
      <c r="BC432" s="5">
        <v>0.53500000000000003</v>
      </c>
      <c r="BD432" s="5">
        <v>0.129</v>
      </c>
      <c r="BE432" s="5">
        <v>1.0999999999999999E-2</v>
      </c>
      <c r="BF432" s="5">
        <v>0.63100000000000001</v>
      </c>
      <c r="BG432" s="5">
        <v>0.18</v>
      </c>
      <c r="BH432" s="5">
        <v>1</v>
      </c>
      <c r="BI432" s="5">
        <v>0.57899999999999996</v>
      </c>
      <c r="BJ432" s="5">
        <v>0.129</v>
      </c>
      <c r="BK432" s="5">
        <v>1.2E-2</v>
      </c>
      <c r="BL432" s="5">
        <v>0.68400000000000005</v>
      </c>
      <c r="BM432" s="5">
        <v>0.18</v>
      </c>
      <c r="BN432" s="5">
        <v>1</v>
      </c>
      <c r="BO432" s="5">
        <v>0</v>
      </c>
      <c r="BP432" s="5">
        <v>0</v>
      </c>
      <c r="BQ432" s="5">
        <v>8.2000000000000003E-2</v>
      </c>
      <c r="BR432" s="5">
        <v>0</v>
      </c>
      <c r="BS432" s="5">
        <v>0.66700000000000004</v>
      </c>
      <c r="BT432" s="5">
        <v>0</v>
      </c>
      <c r="BU432" s="5">
        <v>0</v>
      </c>
      <c r="BV432" s="5">
        <v>7.5999999999999998E-2</v>
      </c>
      <c r="BW432" s="5">
        <v>0.08</v>
      </c>
      <c r="BX432" s="5">
        <v>0.33300000000000002</v>
      </c>
      <c r="BY432" s="5">
        <v>13.254</v>
      </c>
      <c r="BZ432" s="5">
        <v>0</v>
      </c>
      <c r="CA432" s="5">
        <v>13.254</v>
      </c>
      <c r="CB432" s="5">
        <v>0</v>
      </c>
      <c r="CC432" s="5">
        <v>83.248000000000005</v>
      </c>
      <c r="CD432" s="5">
        <v>7.95</v>
      </c>
      <c r="CE432" s="5">
        <v>1.659</v>
      </c>
      <c r="CF432" s="5">
        <v>98.233000000000004</v>
      </c>
      <c r="CG432" s="5">
        <v>0.18</v>
      </c>
      <c r="CH432" s="5">
        <v>1</v>
      </c>
      <c r="CI432" s="5">
        <v>0</v>
      </c>
      <c r="CJ432" s="5">
        <v>0</v>
      </c>
      <c r="CK432" s="5">
        <v>0</v>
      </c>
      <c r="CL432" s="5">
        <v>0</v>
      </c>
      <c r="CM432" s="5">
        <v>0</v>
      </c>
      <c r="CN432" s="5">
        <v>0</v>
      </c>
      <c r="CO432" s="5">
        <v>0</v>
      </c>
      <c r="CP432" s="5">
        <v>0.99199999999999999</v>
      </c>
      <c r="CQ432" s="5">
        <v>1.3480000000000001</v>
      </c>
      <c r="CR432" s="5">
        <v>0</v>
      </c>
      <c r="CS432" s="5">
        <v>5.37</v>
      </c>
      <c r="CT432" s="5">
        <v>3.4660000000000002</v>
      </c>
      <c r="CU432" s="5">
        <v>11.622</v>
      </c>
    </row>
    <row r="433" spans="1:99" x14ac:dyDescent="0.25">
      <c r="A433" s="5" t="s">
        <v>2739</v>
      </c>
      <c r="B433" s="5" t="s">
        <v>1861</v>
      </c>
      <c r="C433" s="5" t="s">
        <v>1861</v>
      </c>
      <c r="D433" s="5" t="s">
        <v>1862</v>
      </c>
      <c r="E433" s="5">
        <v>2024</v>
      </c>
      <c r="F433" s="5">
        <v>0.18</v>
      </c>
      <c r="G433" s="5">
        <v>2.0670000000000002</v>
      </c>
      <c r="H433" s="5">
        <v>0.66700000000000004</v>
      </c>
      <c r="I433" s="5">
        <v>0</v>
      </c>
      <c r="J433" s="5">
        <v>2.0670000000000002</v>
      </c>
      <c r="K433" s="5">
        <v>0</v>
      </c>
      <c r="L433" s="5">
        <v>1</v>
      </c>
      <c r="M433" s="5">
        <v>3.4020000000000001</v>
      </c>
      <c r="N433" s="5">
        <v>2.0009999999999999</v>
      </c>
      <c r="O433" s="5">
        <v>0</v>
      </c>
      <c r="P433" s="5">
        <v>3.4020000000000001</v>
      </c>
      <c r="Q433" s="5">
        <v>0</v>
      </c>
      <c r="R433" s="5">
        <v>1</v>
      </c>
      <c r="S433" s="5">
        <v>5.4020000000000001</v>
      </c>
      <c r="T433" s="5">
        <v>4.0019999999999998</v>
      </c>
      <c r="U433" s="5">
        <v>0.13300000000000001</v>
      </c>
      <c r="V433" s="5">
        <v>6.375</v>
      </c>
      <c r="W433" s="5">
        <v>0.18</v>
      </c>
      <c r="X433" s="5">
        <v>1</v>
      </c>
      <c r="Y433" s="5">
        <v>11.492000000000001</v>
      </c>
      <c r="Z433" s="5">
        <v>1.5529999999999999</v>
      </c>
      <c r="AA433" s="5">
        <v>0.10100000000000001</v>
      </c>
      <c r="AB433" s="5">
        <v>11.593</v>
      </c>
      <c r="AC433" s="5">
        <v>0</v>
      </c>
      <c r="AD433" s="5">
        <v>1</v>
      </c>
      <c r="AE433" s="5">
        <v>12.815</v>
      </c>
      <c r="AF433" s="5">
        <v>2.9969999999999999</v>
      </c>
      <c r="AG433" s="5">
        <v>0.10100000000000001</v>
      </c>
      <c r="AH433" s="5">
        <v>12.916</v>
      </c>
      <c r="AI433" s="5">
        <v>0</v>
      </c>
      <c r="AJ433" s="5">
        <v>1</v>
      </c>
      <c r="AK433" s="5">
        <v>20.757000000000001</v>
      </c>
      <c r="AL433" s="5">
        <v>11.055</v>
      </c>
      <c r="AM433" s="5">
        <v>0.61199999999999999</v>
      </c>
      <c r="AN433" s="5">
        <v>24.613</v>
      </c>
      <c r="AO433" s="5">
        <v>0.18</v>
      </c>
      <c r="AP433" s="5">
        <v>1</v>
      </c>
      <c r="AQ433" s="5">
        <v>0.72399999999999998</v>
      </c>
      <c r="AR433" s="5">
        <v>0.13200000000000001</v>
      </c>
      <c r="AS433" s="5">
        <v>0.38500000000000001</v>
      </c>
      <c r="AT433" s="5">
        <v>1.3089999999999999</v>
      </c>
      <c r="AU433" s="5">
        <v>0.18</v>
      </c>
      <c r="AV433" s="5">
        <v>1</v>
      </c>
      <c r="AW433" s="5">
        <v>0.75</v>
      </c>
      <c r="AX433" s="5">
        <v>0.13200000000000001</v>
      </c>
      <c r="AY433" s="5">
        <v>0.32200000000000001</v>
      </c>
      <c r="AZ433" s="5">
        <v>1.266</v>
      </c>
      <c r="BA433" s="5">
        <v>0.18</v>
      </c>
      <c r="BB433" s="5">
        <v>1</v>
      </c>
      <c r="BC433" s="5">
        <v>0.51300000000000001</v>
      </c>
      <c r="BD433" s="5">
        <v>0.13200000000000001</v>
      </c>
      <c r="BE433" s="5">
        <v>1.2999999999999999E-2</v>
      </c>
      <c r="BF433" s="5">
        <v>0.60499999999999998</v>
      </c>
      <c r="BG433" s="5">
        <v>0.18</v>
      </c>
      <c r="BH433" s="5">
        <v>1</v>
      </c>
      <c r="BI433" s="5">
        <v>0.59099999999999997</v>
      </c>
      <c r="BJ433" s="5">
        <v>0.13200000000000001</v>
      </c>
      <c r="BK433" s="5">
        <v>1.4E-2</v>
      </c>
      <c r="BL433" s="5">
        <v>0.69799999999999995</v>
      </c>
      <c r="BM433" s="5">
        <v>0.18</v>
      </c>
      <c r="BN433" s="5">
        <v>1</v>
      </c>
      <c r="BO433" s="5">
        <v>0</v>
      </c>
      <c r="BP433" s="5">
        <v>0</v>
      </c>
      <c r="BQ433" s="5">
        <v>7.1999999999999995E-2</v>
      </c>
      <c r="BR433" s="5">
        <v>0</v>
      </c>
      <c r="BS433" s="5">
        <v>0.66700000000000004</v>
      </c>
      <c r="BT433" s="5">
        <v>0</v>
      </c>
      <c r="BU433" s="5">
        <v>0</v>
      </c>
      <c r="BV433" s="5">
        <v>7.8E-2</v>
      </c>
      <c r="BW433" s="5">
        <v>0.08</v>
      </c>
      <c r="BX433" s="5">
        <v>0.33300000000000002</v>
      </c>
      <c r="BY433" s="5">
        <v>13.646000000000001</v>
      </c>
      <c r="BZ433" s="5">
        <v>0</v>
      </c>
      <c r="CA433" s="5">
        <v>13.646000000000001</v>
      </c>
      <c r="CB433" s="5">
        <v>0</v>
      </c>
      <c r="CC433" s="5">
        <v>82.587999999999994</v>
      </c>
      <c r="CD433" s="5">
        <v>7.95</v>
      </c>
      <c r="CE433" s="5">
        <v>2.0249999999999999</v>
      </c>
      <c r="CF433" s="5">
        <v>97.453999999999994</v>
      </c>
      <c r="CG433" s="5">
        <v>0.18</v>
      </c>
      <c r="CH433" s="5">
        <v>1</v>
      </c>
      <c r="CI433" s="5">
        <v>0</v>
      </c>
      <c r="CJ433" s="5">
        <v>0</v>
      </c>
      <c r="CK433" s="5">
        <v>0</v>
      </c>
      <c r="CL433" s="5">
        <v>0</v>
      </c>
      <c r="CM433" s="5">
        <v>0</v>
      </c>
      <c r="CN433" s="5">
        <v>0</v>
      </c>
      <c r="CO433" s="5">
        <v>0</v>
      </c>
      <c r="CP433" s="5">
        <v>0.99199999999999999</v>
      </c>
      <c r="CQ433" s="5">
        <v>1.387</v>
      </c>
      <c r="CR433" s="5">
        <v>0</v>
      </c>
      <c r="CS433" s="5">
        <v>5.5289999999999999</v>
      </c>
      <c r="CT433" s="5">
        <v>3.0270000000000001</v>
      </c>
      <c r="CU433" s="5">
        <v>10.167999999999999</v>
      </c>
    </row>
    <row r="434" spans="1:99" x14ac:dyDescent="0.25">
      <c r="A434" s="5" t="s">
        <v>2740</v>
      </c>
      <c r="B434" s="5" t="s">
        <v>1531</v>
      </c>
      <c r="C434" s="5" t="s">
        <v>1531</v>
      </c>
      <c r="D434" s="5" t="s">
        <v>1532</v>
      </c>
      <c r="E434" s="5">
        <v>2021</v>
      </c>
      <c r="F434" s="5">
        <v>0</v>
      </c>
      <c r="G434" s="5">
        <v>5.8970000000000002</v>
      </c>
      <c r="H434" s="5">
        <v>1.143</v>
      </c>
      <c r="I434" s="5">
        <v>0.23799999999999999</v>
      </c>
      <c r="J434" s="5">
        <v>6.1340000000000003</v>
      </c>
      <c r="K434" s="5">
        <v>0</v>
      </c>
      <c r="L434" s="5">
        <v>1</v>
      </c>
      <c r="M434" s="5">
        <v>7.9640000000000004</v>
      </c>
      <c r="N434" s="5">
        <v>3.43</v>
      </c>
      <c r="O434" s="5">
        <v>0.22700000000000001</v>
      </c>
      <c r="P434" s="5">
        <v>8.1910000000000007</v>
      </c>
      <c r="Q434" s="5">
        <v>0</v>
      </c>
      <c r="R434" s="5">
        <v>1</v>
      </c>
      <c r="S434" s="5">
        <v>11.613</v>
      </c>
      <c r="T434" s="5">
        <v>6.86</v>
      </c>
      <c r="U434" s="5">
        <v>0.23799999999999999</v>
      </c>
      <c r="V434" s="5">
        <v>11.851000000000001</v>
      </c>
      <c r="W434" s="5">
        <v>0</v>
      </c>
      <c r="X434" s="5">
        <v>1</v>
      </c>
      <c r="Y434" s="5">
        <v>5.5350000000000001</v>
      </c>
      <c r="Z434" s="5">
        <v>0.60199999999999998</v>
      </c>
      <c r="AA434" s="5">
        <v>-1.946</v>
      </c>
      <c r="AB434" s="5">
        <v>3.589</v>
      </c>
      <c r="AC434" s="5">
        <v>0</v>
      </c>
      <c r="AD434" s="5">
        <v>0</v>
      </c>
      <c r="AE434" s="5">
        <v>6.2930000000000001</v>
      </c>
      <c r="AF434" s="5">
        <v>1.212</v>
      </c>
      <c r="AG434" s="5">
        <v>-3.2530000000000001</v>
      </c>
      <c r="AH434" s="5">
        <v>3.04</v>
      </c>
      <c r="AI434" s="5">
        <v>0</v>
      </c>
      <c r="AJ434" s="5">
        <v>0</v>
      </c>
      <c r="AK434" s="5">
        <v>10.846</v>
      </c>
      <c r="AL434" s="5">
        <v>5.0970000000000004</v>
      </c>
      <c r="AM434" s="5">
        <v>-2.153</v>
      </c>
      <c r="AN434" s="5">
        <v>8.6940000000000008</v>
      </c>
      <c r="AO434" s="5">
        <v>0</v>
      </c>
      <c r="AP434" s="5">
        <v>0</v>
      </c>
      <c r="AQ434" s="5">
        <v>0.621</v>
      </c>
      <c r="AR434" s="5">
        <v>0.114</v>
      </c>
      <c r="AS434" s="5">
        <v>-0.27200000000000002</v>
      </c>
      <c r="AT434" s="5">
        <v>0.34799999999999998</v>
      </c>
      <c r="AU434" s="5">
        <v>0</v>
      </c>
      <c r="AV434" s="5">
        <v>0</v>
      </c>
      <c r="AW434" s="5">
        <v>0.59299999999999997</v>
      </c>
      <c r="AX434" s="5">
        <v>0.114</v>
      </c>
      <c r="AY434" s="5">
        <v>-0.21199999999999999</v>
      </c>
      <c r="AZ434" s="5">
        <v>0.38100000000000001</v>
      </c>
      <c r="BA434" s="5">
        <v>0</v>
      </c>
      <c r="BB434" s="5">
        <v>0</v>
      </c>
      <c r="BC434" s="5">
        <v>0.44</v>
      </c>
      <c r="BD434" s="5">
        <v>0.114</v>
      </c>
      <c r="BE434" s="5">
        <v>0</v>
      </c>
      <c r="BF434" s="5">
        <v>0.44</v>
      </c>
      <c r="BG434" s="5">
        <v>0</v>
      </c>
      <c r="BH434" s="5">
        <v>1</v>
      </c>
      <c r="BI434" s="5">
        <v>0.56000000000000005</v>
      </c>
      <c r="BJ434" s="5">
        <v>0.114</v>
      </c>
      <c r="BK434" s="5">
        <v>-0.17899999999999999</v>
      </c>
      <c r="BL434" s="5">
        <v>0.38100000000000001</v>
      </c>
      <c r="BM434" s="5">
        <v>0</v>
      </c>
      <c r="BN434" s="5">
        <v>0</v>
      </c>
      <c r="BO434" s="5">
        <v>0</v>
      </c>
      <c r="BP434" s="5">
        <v>-7.2999999999999995E-2</v>
      </c>
      <c r="BQ434" s="5">
        <v>3.3000000000000002E-2</v>
      </c>
      <c r="BR434" s="5">
        <v>0</v>
      </c>
      <c r="BS434" s="5">
        <v>0.83299999999999996</v>
      </c>
      <c r="BT434" s="5">
        <v>0</v>
      </c>
      <c r="BU434" s="5">
        <v>-7.2999999999999995E-2</v>
      </c>
      <c r="BV434" s="5">
        <v>1.6E-2</v>
      </c>
      <c r="BW434" s="5">
        <v>0</v>
      </c>
      <c r="BX434" s="5">
        <v>0.83299999999999996</v>
      </c>
      <c r="BY434" s="5">
        <v>11.787000000000001</v>
      </c>
      <c r="BZ434" s="5">
        <v>0</v>
      </c>
      <c r="CA434" s="5">
        <v>11.787000000000001</v>
      </c>
      <c r="CB434" s="5">
        <v>0</v>
      </c>
      <c r="CC434" s="5">
        <v>81.694999999999993</v>
      </c>
      <c r="CD434" s="5">
        <v>7.95</v>
      </c>
      <c r="CE434" s="5">
        <v>0</v>
      </c>
      <c r="CF434" s="5">
        <v>81.694999999999993</v>
      </c>
      <c r="CG434" s="5">
        <v>0</v>
      </c>
      <c r="CH434" s="5">
        <v>1</v>
      </c>
      <c r="CI434" s="5">
        <v>0</v>
      </c>
      <c r="CJ434" s="5">
        <v>0</v>
      </c>
      <c r="CK434" s="5">
        <v>0</v>
      </c>
      <c r="CL434" s="5">
        <v>0</v>
      </c>
      <c r="CM434" s="5">
        <v>0</v>
      </c>
      <c r="CN434" s="5">
        <v>0</v>
      </c>
      <c r="CO434" s="5">
        <v>0</v>
      </c>
      <c r="CP434" s="5">
        <v>0</v>
      </c>
      <c r="CQ434" s="5">
        <v>1.198</v>
      </c>
      <c r="CR434" s="5">
        <v>0.67300000000000004</v>
      </c>
      <c r="CS434" s="5">
        <v>4.7759999999999998</v>
      </c>
      <c r="CT434" s="5">
        <v>4.7530000000000001</v>
      </c>
      <c r="CU434" s="5">
        <v>14.162000000000001</v>
      </c>
    </row>
    <row r="435" spans="1:99" x14ac:dyDescent="0.25">
      <c r="A435" s="5" t="s">
        <v>2741</v>
      </c>
      <c r="B435" s="5" t="s">
        <v>1531</v>
      </c>
      <c r="C435" s="5" t="s">
        <v>1531</v>
      </c>
      <c r="D435" s="5" t="s">
        <v>1532</v>
      </c>
      <c r="E435" s="5">
        <v>2022</v>
      </c>
      <c r="F435" s="5">
        <v>0</v>
      </c>
      <c r="G435" s="5">
        <v>11.72</v>
      </c>
      <c r="H435" s="5">
        <v>1.2350000000000001</v>
      </c>
      <c r="I435" s="5">
        <v>0.56599999999999995</v>
      </c>
      <c r="J435" s="5">
        <v>12.286</v>
      </c>
      <c r="K435" s="5">
        <v>0</v>
      </c>
      <c r="L435" s="5">
        <v>1</v>
      </c>
      <c r="M435" s="5">
        <v>9.7829999999999995</v>
      </c>
      <c r="N435" s="5">
        <v>3.7040000000000002</v>
      </c>
      <c r="O435" s="5">
        <v>0.32800000000000001</v>
      </c>
      <c r="P435" s="5">
        <v>10.111000000000001</v>
      </c>
      <c r="Q435" s="5">
        <v>0</v>
      </c>
      <c r="R435" s="5">
        <v>1</v>
      </c>
      <c r="S435" s="5">
        <v>17.893000000000001</v>
      </c>
      <c r="T435" s="5">
        <v>7.4080000000000004</v>
      </c>
      <c r="U435" s="5">
        <v>0.56599999999999995</v>
      </c>
      <c r="V435" s="5">
        <v>18.459</v>
      </c>
      <c r="W435" s="5">
        <v>0</v>
      </c>
      <c r="X435" s="5">
        <v>1</v>
      </c>
      <c r="Y435" s="5">
        <v>9.5109999999999992</v>
      </c>
      <c r="Z435" s="5">
        <v>1.0349999999999999</v>
      </c>
      <c r="AA435" s="5">
        <v>-2.1019999999999999</v>
      </c>
      <c r="AB435" s="5">
        <v>7.4089999999999998</v>
      </c>
      <c r="AC435" s="5">
        <v>0</v>
      </c>
      <c r="AD435" s="5">
        <v>0</v>
      </c>
      <c r="AE435" s="5">
        <v>10.337999999999999</v>
      </c>
      <c r="AF435" s="5">
        <v>1.9910000000000001</v>
      </c>
      <c r="AG435" s="5">
        <v>-3.5129999999999999</v>
      </c>
      <c r="AH435" s="5">
        <v>6.8239999999999998</v>
      </c>
      <c r="AI435" s="5">
        <v>0</v>
      </c>
      <c r="AJ435" s="5">
        <v>0</v>
      </c>
      <c r="AK435" s="5">
        <v>15.297000000000001</v>
      </c>
      <c r="AL435" s="5">
        <v>7.1879999999999997</v>
      </c>
      <c r="AM435" s="5">
        <v>-2.02</v>
      </c>
      <c r="AN435" s="5">
        <v>13.276999999999999</v>
      </c>
      <c r="AO435" s="5">
        <v>0</v>
      </c>
      <c r="AP435" s="5">
        <v>0</v>
      </c>
      <c r="AQ435" s="5">
        <v>0.84699999999999998</v>
      </c>
      <c r="AR435" s="5">
        <v>0.123</v>
      </c>
      <c r="AS435" s="5">
        <v>-0.504</v>
      </c>
      <c r="AT435" s="5">
        <v>0.34300000000000003</v>
      </c>
      <c r="AU435" s="5">
        <v>0</v>
      </c>
      <c r="AV435" s="5">
        <v>0</v>
      </c>
      <c r="AW435" s="5">
        <v>0.94699999999999995</v>
      </c>
      <c r="AX435" s="5">
        <v>0.123</v>
      </c>
      <c r="AY435" s="5">
        <v>-0.57099999999999995</v>
      </c>
      <c r="AZ435" s="5">
        <v>0.376</v>
      </c>
      <c r="BA435" s="5">
        <v>0</v>
      </c>
      <c r="BB435" s="5">
        <v>0</v>
      </c>
      <c r="BC435" s="5">
        <v>0.58899999999999997</v>
      </c>
      <c r="BD435" s="5">
        <v>0.123</v>
      </c>
      <c r="BE435" s="5">
        <v>0</v>
      </c>
      <c r="BF435" s="5">
        <v>0.58899999999999997</v>
      </c>
      <c r="BG435" s="5">
        <v>0</v>
      </c>
      <c r="BH435" s="5">
        <v>1</v>
      </c>
      <c r="BI435" s="5">
        <v>0.68899999999999995</v>
      </c>
      <c r="BJ435" s="5">
        <v>0.123</v>
      </c>
      <c r="BK435" s="5">
        <v>-0.313</v>
      </c>
      <c r="BL435" s="5">
        <v>0.376</v>
      </c>
      <c r="BM435" s="5">
        <v>0</v>
      </c>
      <c r="BN435" s="5">
        <v>0</v>
      </c>
      <c r="BO435" s="5">
        <v>0</v>
      </c>
      <c r="BP435" s="5">
        <v>-7.2999999999999995E-2</v>
      </c>
      <c r="BQ435" s="5">
        <v>3.2000000000000001E-2</v>
      </c>
      <c r="BR435" s="5">
        <v>0</v>
      </c>
      <c r="BS435" s="5">
        <v>0.83299999999999996</v>
      </c>
      <c r="BT435" s="5">
        <v>0</v>
      </c>
      <c r="BU435" s="5">
        <v>-7.2999999999999995E-2</v>
      </c>
      <c r="BV435" s="5">
        <v>1.6E-2</v>
      </c>
      <c r="BW435" s="5">
        <v>0</v>
      </c>
      <c r="BX435" s="5">
        <v>0.83299999999999996</v>
      </c>
      <c r="BY435" s="5">
        <v>12.728999999999999</v>
      </c>
      <c r="BZ435" s="5">
        <v>0</v>
      </c>
      <c r="CA435" s="5">
        <v>12.728999999999999</v>
      </c>
      <c r="CB435" s="5">
        <v>0</v>
      </c>
      <c r="CC435" s="5">
        <v>102.477</v>
      </c>
      <c r="CD435" s="5">
        <v>7.95</v>
      </c>
      <c r="CE435" s="5">
        <v>0</v>
      </c>
      <c r="CF435" s="5">
        <v>102.477</v>
      </c>
      <c r="CG435" s="5">
        <v>0</v>
      </c>
      <c r="CH435" s="5">
        <v>1</v>
      </c>
      <c r="CI435" s="5">
        <v>0</v>
      </c>
      <c r="CJ435" s="5">
        <v>0</v>
      </c>
      <c r="CK435" s="5">
        <v>0</v>
      </c>
      <c r="CL435" s="5">
        <v>0</v>
      </c>
      <c r="CM435" s="5">
        <v>0</v>
      </c>
      <c r="CN435" s="5">
        <v>0</v>
      </c>
      <c r="CO435" s="5">
        <v>0</v>
      </c>
      <c r="CP435" s="5">
        <v>0</v>
      </c>
      <c r="CQ435" s="5">
        <v>1.294</v>
      </c>
      <c r="CR435" s="5">
        <v>0.66100000000000003</v>
      </c>
      <c r="CS435" s="5">
        <v>5.1580000000000004</v>
      </c>
      <c r="CT435" s="5">
        <v>10.484999999999999</v>
      </c>
      <c r="CU435" s="5">
        <v>30.326000000000001</v>
      </c>
    </row>
    <row r="436" spans="1:99" x14ac:dyDescent="0.25">
      <c r="A436" s="5" t="s">
        <v>2742</v>
      </c>
      <c r="B436" s="5" t="s">
        <v>1531</v>
      </c>
      <c r="C436" s="5" t="s">
        <v>1531</v>
      </c>
      <c r="D436" s="5" t="s">
        <v>1532</v>
      </c>
      <c r="E436" s="5">
        <v>2023</v>
      </c>
      <c r="F436" s="5">
        <v>0</v>
      </c>
      <c r="G436" s="5">
        <v>6.1470000000000002</v>
      </c>
      <c r="H436" s="5">
        <v>1.286</v>
      </c>
      <c r="I436" s="5">
        <v>0.27300000000000002</v>
      </c>
      <c r="J436" s="5">
        <v>6.42</v>
      </c>
      <c r="K436" s="5">
        <v>0</v>
      </c>
      <c r="L436" s="5">
        <v>1</v>
      </c>
      <c r="M436" s="5">
        <v>7.8860000000000001</v>
      </c>
      <c r="N436" s="5">
        <v>3.8570000000000002</v>
      </c>
      <c r="O436" s="5">
        <v>0.22700000000000001</v>
      </c>
      <c r="P436" s="5">
        <v>8.1129999999999995</v>
      </c>
      <c r="Q436" s="5">
        <v>0</v>
      </c>
      <c r="R436" s="5">
        <v>1</v>
      </c>
      <c r="S436" s="5">
        <v>12.574999999999999</v>
      </c>
      <c r="T436" s="5">
        <v>7.7140000000000004</v>
      </c>
      <c r="U436" s="5">
        <v>0.27300000000000002</v>
      </c>
      <c r="V436" s="5">
        <v>12.848000000000001</v>
      </c>
      <c r="W436" s="5">
        <v>0</v>
      </c>
      <c r="X436" s="5">
        <v>1</v>
      </c>
      <c r="Y436" s="5">
        <v>6.8040000000000003</v>
      </c>
      <c r="Z436" s="5">
        <v>0.74099999999999999</v>
      </c>
      <c r="AA436" s="5">
        <v>-1.266</v>
      </c>
      <c r="AB436" s="5">
        <v>5.5380000000000003</v>
      </c>
      <c r="AC436" s="5">
        <v>0</v>
      </c>
      <c r="AD436" s="5">
        <v>0</v>
      </c>
      <c r="AE436" s="5">
        <v>7.6559999999999997</v>
      </c>
      <c r="AF436" s="5">
        <v>1.474</v>
      </c>
      <c r="AG436" s="5">
        <v>-2.7269999999999999</v>
      </c>
      <c r="AH436" s="5">
        <v>4.9290000000000003</v>
      </c>
      <c r="AI436" s="5">
        <v>0</v>
      </c>
      <c r="AJ436" s="5">
        <v>0</v>
      </c>
      <c r="AK436" s="5">
        <v>12.768000000000001</v>
      </c>
      <c r="AL436" s="5">
        <v>6</v>
      </c>
      <c r="AM436" s="5">
        <v>-2.4870000000000001</v>
      </c>
      <c r="AN436" s="5">
        <v>10.282</v>
      </c>
      <c r="AO436" s="5">
        <v>0</v>
      </c>
      <c r="AP436" s="5">
        <v>0</v>
      </c>
      <c r="AQ436" s="5">
        <v>0.749</v>
      </c>
      <c r="AR436" s="5">
        <v>0.129</v>
      </c>
      <c r="AS436" s="5">
        <v>-0.40699999999999997</v>
      </c>
      <c r="AT436" s="5">
        <v>0.34200000000000003</v>
      </c>
      <c r="AU436" s="5">
        <v>0</v>
      </c>
      <c r="AV436" s="5">
        <v>0</v>
      </c>
      <c r="AW436" s="5">
        <v>0.78300000000000003</v>
      </c>
      <c r="AX436" s="5">
        <v>0.129</v>
      </c>
      <c r="AY436" s="5">
        <v>-0.40799999999999997</v>
      </c>
      <c r="AZ436" s="5">
        <v>0.374</v>
      </c>
      <c r="BA436" s="5">
        <v>0</v>
      </c>
      <c r="BB436" s="5">
        <v>0</v>
      </c>
      <c r="BC436" s="5">
        <v>0.52700000000000002</v>
      </c>
      <c r="BD436" s="5">
        <v>0.129</v>
      </c>
      <c r="BE436" s="5">
        <v>0</v>
      </c>
      <c r="BF436" s="5">
        <v>0.52700000000000002</v>
      </c>
      <c r="BG436" s="5">
        <v>0</v>
      </c>
      <c r="BH436" s="5">
        <v>1</v>
      </c>
      <c r="BI436" s="5">
        <v>0.64</v>
      </c>
      <c r="BJ436" s="5">
        <v>0.129</v>
      </c>
      <c r="BK436" s="5">
        <v>-0.26500000000000001</v>
      </c>
      <c r="BL436" s="5">
        <v>0.374</v>
      </c>
      <c r="BM436" s="5">
        <v>0</v>
      </c>
      <c r="BN436" s="5">
        <v>0</v>
      </c>
      <c r="BO436" s="5">
        <v>0</v>
      </c>
      <c r="BP436" s="5">
        <v>-7.2999999999999995E-2</v>
      </c>
      <c r="BQ436" s="5">
        <v>3.3000000000000002E-2</v>
      </c>
      <c r="BR436" s="5">
        <v>0</v>
      </c>
      <c r="BS436" s="5">
        <v>0.83299999999999996</v>
      </c>
      <c r="BT436" s="5">
        <v>0</v>
      </c>
      <c r="BU436" s="5">
        <v>-7.2999999999999995E-2</v>
      </c>
      <c r="BV436" s="5">
        <v>1.6E-2</v>
      </c>
      <c r="BW436" s="5">
        <v>0</v>
      </c>
      <c r="BX436" s="5">
        <v>0.83299999999999996</v>
      </c>
      <c r="BY436" s="5">
        <v>13.254</v>
      </c>
      <c r="BZ436" s="5">
        <v>0</v>
      </c>
      <c r="CA436" s="5">
        <v>13.254</v>
      </c>
      <c r="CB436" s="5">
        <v>0</v>
      </c>
      <c r="CC436" s="5">
        <v>87.078999999999994</v>
      </c>
      <c r="CD436" s="5">
        <v>7.95</v>
      </c>
      <c r="CE436" s="5">
        <v>0</v>
      </c>
      <c r="CF436" s="5">
        <v>87.078999999999994</v>
      </c>
      <c r="CG436" s="5">
        <v>0</v>
      </c>
      <c r="CH436" s="5">
        <v>1</v>
      </c>
      <c r="CI436" s="5">
        <v>0</v>
      </c>
      <c r="CJ436" s="5">
        <v>0</v>
      </c>
      <c r="CK436" s="5">
        <v>0</v>
      </c>
      <c r="CL436" s="5">
        <v>0</v>
      </c>
      <c r="CM436" s="5">
        <v>0</v>
      </c>
      <c r="CN436" s="5">
        <v>0</v>
      </c>
      <c r="CO436" s="5">
        <v>0</v>
      </c>
      <c r="CP436" s="5">
        <v>0</v>
      </c>
      <c r="CQ436" s="5">
        <v>1.3480000000000001</v>
      </c>
      <c r="CR436" s="5">
        <v>0.67500000000000004</v>
      </c>
      <c r="CS436" s="5">
        <v>5.37</v>
      </c>
      <c r="CT436" s="5">
        <v>4.8609999999999998</v>
      </c>
      <c r="CU436" s="5">
        <v>10.622</v>
      </c>
    </row>
    <row r="437" spans="1:99" x14ac:dyDescent="0.25">
      <c r="A437" s="5" t="s">
        <v>2743</v>
      </c>
      <c r="B437" s="5" t="s">
        <v>1531</v>
      </c>
      <c r="C437" s="5" t="s">
        <v>1531</v>
      </c>
      <c r="D437" s="5" t="s">
        <v>1532</v>
      </c>
      <c r="E437" s="5">
        <v>2024</v>
      </c>
      <c r="F437" s="5">
        <v>0</v>
      </c>
      <c r="G437" s="5">
        <v>5.5750000000000002</v>
      </c>
      <c r="H437" s="5">
        <v>1.3240000000000001</v>
      </c>
      <c r="I437" s="5">
        <v>0.21299999999999999</v>
      </c>
      <c r="J437" s="5">
        <v>5.7869999999999999</v>
      </c>
      <c r="K437" s="5">
        <v>0</v>
      </c>
      <c r="L437" s="5">
        <v>1</v>
      </c>
      <c r="M437" s="5">
        <v>7.1239999999999997</v>
      </c>
      <c r="N437" s="5">
        <v>3.9710000000000001</v>
      </c>
      <c r="O437" s="5">
        <v>0.158</v>
      </c>
      <c r="P437" s="5">
        <v>7.2809999999999997</v>
      </c>
      <c r="Q437" s="5">
        <v>0</v>
      </c>
      <c r="R437" s="5">
        <v>1</v>
      </c>
      <c r="S437" s="5">
        <v>12.193</v>
      </c>
      <c r="T437" s="5">
        <v>7.9420000000000002</v>
      </c>
      <c r="U437" s="5">
        <v>0.21299999999999999</v>
      </c>
      <c r="V437" s="5">
        <v>12.404999999999999</v>
      </c>
      <c r="W437" s="5">
        <v>0</v>
      </c>
      <c r="X437" s="5">
        <v>1</v>
      </c>
      <c r="Y437" s="5">
        <v>6.7969999999999997</v>
      </c>
      <c r="Z437" s="5">
        <v>0.74</v>
      </c>
      <c r="AA437" s="5">
        <v>-1.3029999999999999</v>
      </c>
      <c r="AB437" s="5">
        <v>5.4930000000000003</v>
      </c>
      <c r="AC437" s="5">
        <v>0</v>
      </c>
      <c r="AD437" s="5">
        <v>0</v>
      </c>
      <c r="AE437" s="5">
        <v>7.6740000000000004</v>
      </c>
      <c r="AF437" s="5">
        <v>1.478</v>
      </c>
      <c r="AG437" s="5">
        <v>-2.8079999999999998</v>
      </c>
      <c r="AH437" s="5">
        <v>4.8659999999999997</v>
      </c>
      <c r="AI437" s="5">
        <v>0</v>
      </c>
      <c r="AJ437" s="5">
        <v>0</v>
      </c>
      <c r="AK437" s="5">
        <v>12.936999999999999</v>
      </c>
      <c r="AL437" s="5">
        <v>6.0789999999999997</v>
      </c>
      <c r="AM437" s="5">
        <v>-2.306</v>
      </c>
      <c r="AN437" s="5">
        <v>10.632</v>
      </c>
      <c r="AO437" s="5">
        <v>0</v>
      </c>
      <c r="AP437" s="5">
        <v>0</v>
      </c>
      <c r="AQ437" s="5">
        <v>0.72</v>
      </c>
      <c r="AR437" s="5">
        <v>0.13200000000000001</v>
      </c>
      <c r="AS437" s="5">
        <v>-0.378</v>
      </c>
      <c r="AT437" s="5">
        <v>0.34200000000000003</v>
      </c>
      <c r="AU437" s="5">
        <v>0</v>
      </c>
      <c r="AV437" s="5">
        <v>0</v>
      </c>
      <c r="AW437" s="5">
        <v>0.73399999999999999</v>
      </c>
      <c r="AX437" s="5">
        <v>0.13200000000000001</v>
      </c>
      <c r="AY437" s="5">
        <v>-0.35899999999999999</v>
      </c>
      <c r="AZ437" s="5">
        <v>0.375</v>
      </c>
      <c r="BA437" s="5">
        <v>0</v>
      </c>
      <c r="BB437" s="5">
        <v>0</v>
      </c>
      <c r="BC437" s="5">
        <v>0.51</v>
      </c>
      <c r="BD437" s="5">
        <v>0.13200000000000001</v>
      </c>
      <c r="BE437" s="5">
        <v>0</v>
      </c>
      <c r="BF437" s="5">
        <v>0.51</v>
      </c>
      <c r="BG437" s="5">
        <v>0</v>
      </c>
      <c r="BH437" s="5">
        <v>1</v>
      </c>
      <c r="BI437" s="5">
        <v>0.65200000000000002</v>
      </c>
      <c r="BJ437" s="5">
        <v>0.13200000000000001</v>
      </c>
      <c r="BK437" s="5">
        <v>-0.27700000000000002</v>
      </c>
      <c r="BL437" s="5">
        <v>0.375</v>
      </c>
      <c r="BM437" s="5">
        <v>0</v>
      </c>
      <c r="BN437" s="5">
        <v>0</v>
      </c>
      <c r="BO437" s="5">
        <v>0</v>
      </c>
      <c r="BP437" s="5">
        <v>-7.4999999999999997E-2</v>
      </c>
      <c r="BQ437" s="5">
        <v>5.6000000000000001E-2</v>
      </c>
      <c r="BR437" s="5">
        <v>0</v>
      </c>
      <c r="BS437" s="5">
        <v>0.83299999999999996</v>
      </c>
      <c r="BT437" s="5">
        <v>0</v>
      </c>
      <c r="BU437" s="5">
        <v>-7.4999999999999997E-2</v>
      </c>
      <c r="BV437" s="5">
        <v>2.9000000000000001E-2</v>
      </c>
      <c r="BW437" s="5">
        <v>0</v>
      </c>
      <c r="BX437" s="5">
        <v>0.83299999999999996</v>
      </c>
      <c r="BY437" s="5">
        <v>13.646000000000001</v>
      </c>
      <c r="BZ437" s="5">
        <v>0</v>
      </c>
      <c r="CA437" s="5">
        <v>13.646000000000001</v>
      </c>
      <c r="CB437" s="5">
        <v>0</v>
      </c>
      <c r="CC437" s="5">
        <v>86.385000000000005</v>
      </c>
      <c r="CD437" s="5">
        <v>7.95</v>
      </c>
      <c r="CE437" s="5">
        <v>0</v>
      </c>
      <c r="CF437" s="5">
        <v>86.385000000000005</v>
      </c>
      <c r="CG437" s="5">
        <v>0</v>
      </c>
      <c r="CH437" s="5">
        <v>1</v>
      </c>
      <c r="CI437" s="5">
        <v>0</v>
      </c>
      <c r="CJ437" s="5">
        <v>0</v>
      </c>
      <c r="CK437" s="5">
        <v>0</v>
      </c>
      <c r="CL437" s="5">
        <v>0</v>
      </c>
      <c r="CM437" s="5">
        <v>0</v>
      </c>
      <c r="CN437" s="5">
        <v>0</v>
      </c>
      <c r="CO437" s="5">
        <v>0</v>
      </c>
      <c r="CP437" s="5">
        <v>0</v>
      </c>
      <c r="CQ437" s="5">
        <v>1.387</v>
      </c>
      <c r="CR437" s="5">
        <v>0.67500000000000004</v>
      </c>
      <c r="CS437" s="5">
        <v>5.5289999999999999</v>
      </c>
      <c r="CT437" s="5">
        <v>4.2510000000000003</v>
      </c>
      <c r="CU437" s="5">
        <v>9.1679999999999993</v>
      </c>
    </row>
    <row r="438" spans="1:99" x14ac:dyDescent="0.25">
      <c r="A438" s="5" t="s">
        <v>2744</v>
      </c>
      <c r="B438" s="5" t="s">
        <v>1516</v>
      </c>
      <c r="C438" s="5" t="s">
        <v>1516</v>
      </c>
      <c r="D438" s="5" t="s">
        <v>1517</v>
      </c>
      <c r="E438" s="5">
        <v>2021</v>
      </c>
      <c r="F438" s="5">
        <v>0.12</v>
      </c>
      <c r="G438" s="5">
        <v>3.218</v>
      </c>
      <c r="H438" s="5">
        <v>0.79</v>
      </c>
      <c r="I438" s="5">
        <v>4.2000000000000003E-2</v>
      </c>
      <c r="J438" s="5">
        <v>3.26</v>
      </c>
      <c r="K438" s="5">
        <v>0</v>
      </c>
      <c r="L438" s="5">
        <v>1</v>
      </c>
      <c r="M438" s="5">
        <v>4.8460000000000001</v>
      </c>
      <c r="N438" s="5">
        <v>2.371</v>
      </c>
      <c r="O438" s="5">
        <v>8.6999999999999994E-2</v>
      </c>
      <c r="P438" s="5">
        <v>4.9329999999999998</v>
      </c>
      <c r="Q438" s="5">
        <v>0</v>
      </c>
      <c r="R438" s="5">
        <v>1</v>
      </c>
      <c r="S438" s="5">
        <v>1.718</v>
      </c>
      <c r="T438" s="5">
        <v>1.0649999999999999</v>
      </c>
      <c r="U438" s="5">
        <v>4.2000000000000003E-2</v>
      </c>
      <c r="V438" s="5">
        <v>1.972</v>
      </c>
      <c r="W438" s="5">
        <v>0.12</v>
      </c>
      <c r="X438" s="5">
        <v>1</v>
      </c>
      <c r="Y438" s="5">
        <v>6.2030000000000003</v>
      </c>
      <c r="Z438" s="5">
        <v>0.80700000000000005</v>
      </c>
      <c r="AA438" s="5">
        <v>0.71899999999999997</v>
      </c>
      <c r="AB438" s="5">
        <v>6.9219999999999997</v>
      </c>
      <c r="AC438" s="5">
        <v>0</v>
      </c>
      <c r="AD438" s="5">
        <v>1</v>
      </c>
      <c r="AE438" s="5">
        <v>7.3170000000000002</v>
      </c>
      <c r="AF438" s="5">
        <v>1.655</v>
      </c>
      <c r="AG438" s="5">
        <v>0.71899999999999997</v>
      </c>
      <c r="AH438" s="5">
        <v>8.0359999999999996</v>
      </c>
      <c r="AI438" s="5">
        <v>0</v>
      </c>
      <c r="AJ438" s="5">
        <v>1</v>
      </c>
      <c r="AK438" s="5">
        <v>14</v>
      </c>
      <c r="AL438" s="5">
        <v>7.3090000000000002</v>
      </c>
      <c r="AM438" s="5">
        <v>-9.1620000000000008</v>
      </c>
      <c r="AN438" s="5">
        <v>5.4189999999999996</v>
      </c>
      <c r="AO438" s="5">
        <v>0</v>
      </c>
      <c r="AP438" s="5">
        <v>0</v>
      </c>
      <c r="AQ438" s="5">
        <v>0.61899999999999999</v>
      </c>
      <c r="AR438" s="5">
        <v>0.114</v>
      </c>
      <c r="AS438" s="5">
        <v>-8.1000000000000003E-2</v>
      </c>
      <c r="AT438" s="5">
        <v>0.60299999999999998</v>
      </c>
      <c r="AU438" s="5">
        <v>0.12</v>
      </c>
      <c r="AV438" s="5">
        <v>1</v>
      </c>
      <c r="AW438" s="5">
        <v>0.59899999999999998</v>
      </c>
      <c r="AX438" s="5">
        <v>0.114</v>
      </c>
      <c r="AY438" s="5">
        <v>-9.4E-2</v>
      </c>
      <c r="AZ438" s="5">
        <v>0.56599999999999995</v>
      </c>
      <c r="BA438" s="5">
        <v>0.12</v>
      </c>
      <c r="BB438" s="5">
        <v>1</v>
      </c>
      <c r="BC438" s="5">
        <v>0.439</v>
      </c>
      <c r="BD438" s="5">
        <v>0.114</v>
      </c>
      <c r="BE438" s="5">
        <v>0.159</v>
      </c>
      <c r="BF438" s="5">
        <v>0.67</v>
      </c>
      <c r="BG438" s="5">
        <v>0.12</v>
      </c>
      <c r="BH438" s="5">
        <v>1</v>
      </c>
      <c r="BI438" s="5">
        <v>0.505</v>
      </c>
      <c r="BJ438" s="5">
        <v>0.114</v>
      </c>
      <c r="BK438" s="5">
        <v>0.04</v>
      </c>
      <c r="BL438" s="5">
        <v>0.61</v>
      </c>
      <c r="BM438" s="5">
        <v>0.12</v>
      </c>
      <c r="BN438" s="5">
        <v>1</v>
      </c>
      <c r="BO438" s="5">
        <v>0</v>
      </c>
      <c r="BP438" s="5">
        <v>0</v>
      </c>
      <c r="BQ438" s="5">
        <v>3.3000000000000002E-2</v>
      </c>
      <c r="BR438" s="5">
        <v>0</v>
      </c>
      <c r="BS438" s="5">
        <v>0.83299999999999996</v>
      </c>
      <c r="BT438" s="5">
        <v>0</v>
      </c>
      <c r="BU438" s="5">
        <v>0</v>
      </c>
      <c r="BV438" s="5">
        <v>0.01</v>
      </c>
      <c r="BW438" s="5">
        <v>0.12</v>
      </c>
      <c r="BX438" s="5">
        <v>0.66700000000000004</v>
      </c>
      <c r="BY438" s="5">
        <v>11.787000000000001</v>
      </c>
      <c r="BZ438" s="5">
        <v>0</v>
      </c>
      <c r="CA438" s="5">
        <v>11.787000000000001</v>
      </c>
      <c r="CB438" s="5">
        <v>0</v>
      </c>
      <c r="CC438" s="5">
        <v>78.125</v>
      </c>
      <c r="CD438" s="5">
        <v>7.95</v>
      </c>
      <c r="CE438" s="5">
        <v>3.6640000000000001</v>
      </c>
      <c r="CF438" s="5">
        <v>91.603999999999999</v>
      </c>
      <c r="CG438" s="5">
        <v>0.12</v>
      </c>
      <c r="CH438" s="5">
        <v>1</v>
      </c>
      <c r="CI438" s="5">
        <v>0</v>
      </c>
      <c r="CJ438" s="5">
        <v>0</v>
      </c>
      <c r="CK438" s="5">
        <v>0</v>
      </c>
      <c r="CL438" s="5">
        <v>0</v>
      </c>
      <c r="CM438" s="5">
        <v>0</v>
      </c>
      <c r="CN438" s="5">
        <v>0</v>
      </c>
      <c r="CO438" s="5">
        <v>0</v>
      </c>
      <c r="CP438" s="5">
        <v>0.61699999999999999</v>
      </c>
      <c r="CQ438" s="5">
        <v>1.198</v>
      </c>
      <c r="CR438" s="5">
        <v>5.0999999999999997E-2</v>
      </c>
      <c r="CS438" s="5">
        <v>4.7759999999999998</v>
      </c>
      <c r="CT438" s="5">
        <v>4.41</v>
      </c>
      <c r="CU438" s="5">
        <v>15.162000000000001</v>
      </c>
    </row>
    <row r="439" spans="1:99" x14ac:dyDescent="0.25">
      <c r="A439" s="5" t="s">
        <v>2745</v>
      </c>
      <c r="B439" s="5" t="s">
        <v>1516</v>
      </c>
      <c r="C439" s="5" t="s">
        <v>1516</v>
      </c>
      <c r="D439" s="5" t="s">
        <v>1517</v>
      </c>
      <c r="E439" s="5">
        <v>2022</v>
      </c>
      <c r="F439" s="5">
        <v>0.12</v>
      </c>
      <c r="G439" s="5">
        <v>3.3149999999999999</v>
      </c>
      <c r="H439" s="5">
        <v>0.78500000000000003</v>
      </c>
      <c r="I439" s="5">
        <v>0.04</v>
      </c>
      <c r="J439" s="5">
        <v>3.355</v>
      </c>
      <c r="K439" s="5">
        <v>0</v>
      </c>
      <c r="L439" s="5">
        <v>1</v>
      </c>
      <c r="M439" s="5">
        <v>4.95</v>
      </c>
      <c r="N439" s="5">
        <v>2.355</v>
      </c>
      <c r="O439" s="5">
        <v>8.3000000000000004E-2</v>
      </c>
      <c r="P439" s="5">
        <v>5.0330000000000004</v>
      </c>
      <c r="Q439" s="5">
        <v>0</v>
      </c>
      <c r="R439" s="5">
        <v>1</v>
      </c>
      <c r="S439" s="5">
        <v>1.9470000000000001</v>
      </c>
      <c r="T439" s="5">
        <v>0.95399999999999996</v>
      </c>
      <c r="U439" s="5">
        <v>0.04</v>
      </c>
      <c r="V439" s="5">
        <v>2.2250000000000001</v>
      </c>
      <c r="W439" s="5">
        <v>0.12</v>
      </c>
      <c r="X439" s="5">
        <v>1</v>
      </c>
      <c r="Y439" s="5">
        <v>6.3550000000000004</v>
      </c>
      <c r="Z439" s="5">
        <v>0.82699999999999996</v>
      </c>
      <c r="AA439" s="5">
        <v>1.4690000000000001</v>
      </c>
      <c r="AB439" s="5">
        <v>7.8239999999999998</v>
      </c>
      <c r="AC439" s="5">
        <v>0</v>
      </c>
      <c r="AD439" s="5">
        <v>1</v>
      </c>
      <c r="AE439" s="5">
        <v>7.5510000000000002</v>
      </c>
      <c r="AF439" s="5">
        <v>1.708</v>
      </c>
      <c r="AG439" s="5">
        <v>1.4690000000000001</v>
      </c>
      <c r="AH439" s="5">
        <v>9.02</v>
      </c>
      <c r="AI439" s="5">
        <v>0</v>
      </c>
      <c r="AJ439" s="5">
        <v>1</v>
      </c>
      <c r="AK439" s="5">
        <v>14.728999999999999</v>
      </c>
      <c r="AL439" s="5">
        <v>7.6890000000000001</v>
      </c>
      <c r="AM439" s="5">
        <v>-9.8620000000000001</v>
      </c>
      <c r="AN439" s="5">
        <v>5.45</v>
      </c>
      <c r="AO439" s="5">
        <v>0</v>
      </c>
      <c r="AP439" s="5">
        <v>0</v>
      </c>
      <c r="AQ439" s="5">
        <v>0.86099999999999999</v>
      </c>
      <c r="AR439" s="5">
        <v>0.123</v>
      </c>
      <c r="AS439" s="5">
        <v>-0.183</v>
      </c>
      <c r="AT439" s="5">
        <v>0.75900000000000001</v>
      </c>
      <c r="AU439" s="5">
        <v>0.12</v>
      </c>
      <c r="AV439" s="5">
        <v>1</v>
      </c>
      <c r="AW439" s="5">
        <v>0.98599999999999999</v>
      </c>
      <c r="AX439" s="5">
        <v>0.123</v>
      </c>
      <c r="AY439" s="5">
        <v>-0.253</v>
      </c>
      <c r="AZ439" s="5">
        <v>0.82099999999999995</v>
      </c>
      <c r="BA439" s="5">
        <v>0.12</v>
      </c>
      <c r="BB439" s="5">
        <v>1</v>
      </c>
      <c r="BC439" s="5">
        <v>0.59799999999999998</v>
      </c>
      <c r="BD439" s="5">
        <v>0.123</v>
      </c>
      <c r="BE439" s="5">
        <v>0.13900000000000001</v>
      </c>
      <c r="BF439" s="5">
        <v>0.82499999999999996</v>
      </c>
      <c r="BG439" s="5">
        <v>0.12</v>
      </c>
      <c r="BH439" s="5">
        <v>1</v>
      </c>
      <c r="BI439" s="5">
        <v>0.61199999999999999</v>
      </c>
      <c r="BJ439" s="5">
        <v>0.123</v>
      </c>
      <c r="BK439" s="5">
        <v>4.9000000000000002E-2</v>
      </c>
      <c r="BL439" s="5">
        <v>0.73399999999999999</v>
      </c>
      <c r="BM439" s="5">
        <v>0.12</v>
      </c>
      <c r="BN439" s="5">
        <v>1</v>
      </c>
      <c r="BO439" s="5">
        <v>0</v>
      </c>
      <c r="BP439" s="5">
        <v>0</v>
      </c>
      <c r="BQ439" s="5">
        <v>3.3000000000000002E-2</v>
      </c>
      <c r="BR439" s="5">
        <v>0</v>
      </c>
      <c r="BS439" s="5">
        <v>0.83299999999999996</v>
      </c>
      <c r="BT439" s="5">
        <v>0</v>
      </c>
      <c r="BU439" s="5">
        <v>0</v>
      </c>
      <c r="BV439" s="5">
        <v>0.01</v>
      </c>
      <c r="BW439" s="5">
        <v>0.12</v>
      </c>
      <c r="BX439" s="5">
        <v>0.66700000000000004</v>
      </c>
      <c r="BY439" s="5">
        <v>12.728999999999999</v>
      </c>
      <c r="BZ439" s="5">
        <v>0</v>
      </c>
      <c r="CA439" s="5">
        <v>12.728999999999999</v>
      </c>
      <c r="CB439" s="5">
        <v>0</v>
      </c>
      <c r="CC439" s="5">
        <v>97.9</v>
      </c>
      <c r="CD439" s="5">
        <v>7.95</v>
      </c>
      <c r="CE439" s="5">
        <v>5.3689999999999998</v>
      </c>
      <c r="CF439" s="5">
        <v>114.643</v>
      </c>
      <c r="CG439" s="5">
        <v>0.12</v>
      </c>
      <c r="CH439" s="5">
        <v>1</v>
      </c>
      <c r="CI439" s="5">
        <v>0</v>
      </c>
      <c r="CJ439" s="5">
        <v>0</v>
      </c>
      <c r="CK439" s="5">
        <v>0</v>
      </c>
      <c r="CL439" s="5">
        <v>0</v>
      </c>
      <c r="CM439" s="5">
        <v>0</v>
      </c>
      <c r="CN439" s="5">
        <v>0</v>
      </c>
      <c r="CO439" s="5">
        <v>0</v>
      </c>
      <c r="CP439" s="5">
        <v>0.72799999999999998</v>
      </c>
      <c r="CQ439" s="5">
        <v>1.294</v>
      </c>
      <c r="CR439" s="5">
        <v>6.2E-2</v>
      </c>
      <c r="CS439" s="5">
        <v>5.1580000000000004</v>
      </c>
      <c r="CT439" s="5">
        <v>5.8419999999999996</v>
      </c>
      <c r="CU439" s="5">
        <v>31.326000000000001</v>
      </c>
    </row>
    <row r="440" spans="1:99" x14ac:dyDescent="0.25">
      <c r="A440" s="5" t="s">
        <v>2746</v>
      </c>
      <c r="B440" s="5" t="s">
        <v>1516</v>
      </c>
      <c r="C440" s="5" t="s">
        <v>1516</v>
      </c>
      <c r="D440" s="5" t="s">
        <v>1517</v>
      </c>
      <c r="E440" s="5">
        <v>2023</v>
      </c>
      <c r="F440" s="5">
        <v>0.12</v>
      </c>
      <c r="G440" s="5">
        <v>2.7280000000000002</v>
      </c>
      <c r="H440" s="5">
        <v>0.81399999999999995</v>
      </c>
      <c r="I440" s="5">
        <v>2.3E-2</v>
      </c>
      <c r="J440" s="5">
        <v>2.7509999999999999</v>
      </c>
      <c r="K440" s="5">
        <v>0</v>
      </c>
      <c r="L440" s="5">
        <v>1</v>
      </c>
      <c r="M440" s="5">
        <v>4.5069999999999997</v>
      </c>
      <c r="N440" s="5">
        <v>2.4430000000000001</v>
      </c>
      <c r="O440" s="5">
        <v>5.3999999999999999E-2</v>
      </c>
      <c r="P440" s="5">
        <v>4.5609999999999999</v>
      </c>
      <c r="Q440" s="5">
        <v>0</v>
      </c>
      <c r="R440" s="5">
        <v>1</v>
      </c>
      <c r="S440" s="5">
        <v>2.149</v>
      </c>
      <c r="T440" s="5">
        <v>1.347</v>
      </c>
      <c r="U440" s="5">
        <v>2.3E-2</v>
      </c>
      <c r="V440" s="5">
        <v>2.4319999999999999</v>
      </c>
      <c r="W440" s="5">
        <v>0.12</v>
      </c>
      <c r="X440" s="5">
        <v>1</v>
      </c>
      <c r="Y440" s="5">
        <v>4.5510000000000002</v>
      </c>
      <c r="Z440" s="5">
        <v>0.59199999999999997</v>
      </c>
      <c r="AA440" s="5">
        <v>0.54800000000000004</v>
      </c>
      <c r="AB440" s="5">
        <v>5.0979999999999999</v>
      </c>
      <c r="AC440" s="5">
        <v>0</v>
      </c>
      <c r="AD440" s="5">
        <v>1</v>
      </c>
      <c r="AE440" s="5">
        <v>5.7990000000000004</v>
      </c>
      <c r="AF440" s="5">
        <v>1.3120000000000001</v>
      </c>
      <c r="AG440" s="5">
        <v>0.54800000000000004</v>
      </c>
      <c r="AH440" s="5">
        <v>6.3470000000000004</v>
      </c>
      <c r="AI440" s="5">
        <v>0</v>
      </c>
      <c r="AJ440" s="5">
        <v>1</v>
      </c>
      <c r="AK440" s="5">
        <v>13.291</v>
      </c>
      <c r="AL440" s="5">
        <v>6.9379999999999997</v>
      </c>
      <c r="AM440" s="5">
        <v>-8.3000000000000007</v>
      </c>
      <c r="AN440" s="5">
        <v>5.59</v>
      </c>
      <c r="AO440" s="5">
        <v>0</v>
      </c>
      <c r="AP440" s="5">
        <v>0</v>
      </c>
      <c r="AQ440" s="5">
        <v>0.76</v>
      </c>
      <c r="AR440" s="5">
        <v>0.129</v>
      </c>
      <c r="AS440" s="5">
        <v>-0.16</v>
      </c>
      <c r="AT440" s="5">
        <v>0.67200000000000004</v>
      </c>
      <c r="AU440" s="5">
        <v>0.12</v>
      </c>
      <c r="AV440" s="5">
        <v>1</v>
      </c>
      <c r="AW440" s="5">
        <v>0.81100000000000005</v>
      </c>
      <c r="AX440" s="5">
        <v>0.129</v>
      </c>
      <c r="AY440" s="5">
        <v>-0.08</v>
      </c>
      <c r="AZ440" s="5">
        <v>0.81899999999999995</v>
      </c>
      <c r="BA440" s="5">
        <v>0.12</v>
      </c>
      <c r="BB440" s="5">
        <v>1</v>
      </c>
      <c r="BC440" s="5">
        <v>0.53500000000000003</v>
      </c>
      <c r="BD440" s="5">
        <v>0.129</v>
      </c>
      <c r="BE440" s="5">
        <v>0.218</v>
      </c>
      <c r="BF440" s="5">
        <v>0.84299999999999997</v>
      </c>
      <c r="BG440" s="5">
        <v>0.12</v>
      </c>
      <c r="BH440" s="5">
        <v>1</v>
      </c>
      <c r="BI440" s="5">
        <v>0.57899999999999996</v>
      </c>
      <c r="BJ440" s="5">
        <v>0.129</v>
      </c>
      <c r="BK440" s="5">
        <v>4.9000000000000002E-2</v>
      </c>
      <c r="BL440" s="5">
        <v>0.69499999999999995</v>
      </c>
      <c r="BM440" s="5">
        <v>0.12</v>
      </c>
      <c r="BN440" s="5">
        <v>1</v>
      </c>
      <c r="BO440" s="5">
        <v>0</v>
      </c>
      <c r="BP440" s="5">
        <v>0</v>
      </c>
      <c r="BQ440" s="5">
        <v>3.6999999999999998E-2</v>
      </c>
      <c r="BR440" s="5">
        <v>0</v>
      </c>
      <c r="BS440" s="5">
        <v>0.83299999999999996</v>
      </c>
      <c r="BT440" s="5">
        <v>0</v>
      </c>
      <c r="BU440" s="5">
        <v>0</v>
      </c>
      <c r="BV440" s="5">
        <v>1.2999999999999999E-2</v>
      </c>
      <c r="BW440" s="5">
        <v>0.12</v>
      </c>
      <c r="BX440" s="5">
        <v>0.66700000000000004</v>
      </c>
      <c r="BY440" s="5">
        <v>13.254</v>
      </c>
      <c r="BZ440" s="5">
        <v>0</v>
      </c>
      <c r="CA440" s="5">
        <v>13.254</v>
      </c>
      <c r="CB440" s="5">
        <v>0</v>
      </c>
      <c r="CC440" s="5">
        <v>83.248000000000005</v>
      </c>
      <c r="CD440" s="5">
        <v>7.95</v>
      </c>
      <c r="CE440" s="5">
        <v>4.9189999999999996</v>
      </c>
      <c r="CF440" s="5">
        <v>97.451999999999998</v>
      </c>
      <c r="CG440" s="5">
        <v>0.12</v>
      </c>
      <c r="CH440" s="5">
        <v>1</v>
      </c>
      <c r="CI440" s="5">
        <v>0</v>
      </c>
      <c r="CJ440" s="5">
        <v>0</v>
      </c>
      <c r="CK440" s="5">
        <v>0</v>
      </c>
      <c r="CL440" s="5">
        <v>0</v>
      </c>
      <c r="CM440" s="5">
        <v>0</v>
      </c>
      <c r="CN440" s="5">
        <v>0</v>
      </c>
      <c r="CO440" s="5">
        <v>0</v>
      </c>
      <c r="CP440" s="5">
        <v>0.73299999999999998</v>
      </c>
      <c r="CQ440" s="5">
        <v>1.3480000000000001</v>
      </c>
      <c r="CR440" s="5">
        <v>5.8000000000000003E-2</v>
      </c>
      <c r="CS440" s="5">
        <v>5.37</v>
      </c>
      <c r="CT440" s="5">
        <v>3.4660000000000002</v>
      </c>
      <c r="CU440" s="5">
        <v>11.622</v>
      </c>
    </row>
    <row r="441" spans="1:99" x14ac:dyDescent="0.25">
      <c r="A441" s="5" t="s">
        <v>2747</v>
      </c>
      <c r="B441" s="5" t="s">
        <v>1516</v>
      </c>
      <c r="C441" s="5" t="s">
        <v>1516</v>
      </c>
      <c r="D441" s="5" t="s">
        <v>1517</v>
      </c>
      <c r="E441" s="5">
        <v>2024</v>
      </c>
      <c r="F441" s="5">
        <v>0.12</v>
      </c>
      <c r="G441" s="5">
        <v>2.6640000000000001</v>
      </c>
      <c r="H441" s="5">
        <v>0.83799999999999997</v>
      </c>
      <c r="I441" s="5">
        <v>0.02</v>
      </c>
      <c r="J441" s="5">
        <v>2.6840000000000002</v>
      </c>
      <c r="K441" s="5">
        <v>0</v>
      </c>
      <c r="L441" s="5">
        <v>1</v>
      </c>
      <c r="M441" s="5">
        <v>4.3739999999999997</v>
      </c>
      <c r="N441" s="5">
        <v>2.5150000000000001</v>
      </c>
      <c r="O441" s="5">
        <v>4.2000000000000003E-2</v>
      </c>
      <c r="P441" s="5">
        <v>4.4160000000000004</v>
      </c>
      <c r="Q441" s="5">
        <v>0</v>
      </c>
      <c r="R441" s="5">
        <v>1</v>
      </c>
      <c r="S441" s="5">
        <v>2.3149999999999999</v>
      </c>
      <c r="T441" s="5">
        <v>1.5329999999999999</v>
      </c>
      <c r="U441" s="5">
        <v>0.02</v>
      </c>
      <c r="V441" s="5">
        <v>2.6160000000000001</v>
      </c>
      <c r="W441" s="5">
        <v>0.12</v>
      </c>
      <c r="X441" s="5">
        <v>1</v>
      </c>
      <c r="Y441" s="5">
        <v>4.6849999999999996</v>
      </c>
      <c r="Z441" s="5">
        <v>0.61</v>
      </c>
      <c r="AA441" s="5">
        <v>0.47899999999999998</v>
      </c>
      <c r="AB441" s="5">
        <v>5.1639999999999997</v>
      </c>
      <c r="AC441" s="5">
        <v>0</v>
      </c>
      <c r="AD441" s="5">
        <v>1</v>
      </c>
      <c r="AE441" s="5">
        <v>5.97</v>
      </c>
      <c r="AF441" s="5">
        <v>1.351</v>
      </c>
      <c r="AG441" s="5">
        <v>0.47899999999999998</v>
      </c>
      <c r="AH441" s="5">
        <v>6.45</v>
      </c>
      <c r="AI441" s="5">
        <v>0</v>
      </c>
      <c r="AJ441" s="5">
        <v>1</v>
      </c>
      <c r="AK441" s="5">
        <v>13.683</v>
      </c>
      <c r="AL441" s="5">
        <v>7.1429999999999998</v>
      </c>
      <c r="AM441" s="5">
        <v>-8.1219999999999999</v>
      </c>
      <c r="AN441" s="5">
        <v>6.2279999999999998</v>
      </c>
      <c r="AO441" s="5">
        <v>0</v>
      </c>
      <c r="AP441" s="5">
        <v>0</v>
      </c>
      <c r="AQ441" s="5">
        <v>0.72399999999999998</v>
      </c>
      <c r="AR441" s="5">
        <v>0.13200000000000001</v>
      </c>
      <c r="AS441" s="5">
        <v>-5.7000000000000002E-2</v>
      </c>
      <c r="AT441" s="5">
        <v>0.748</v>
      </c>
      <c r="AU441" s="5">
        <v>0.12</v>
      </c>
      <c r="AV441" s="5">
        <v>1</v>
      </c>
      <c r="AW441" s="5">
        <v>0.75</v>
      </c>
      <c r="AX441" s="5">
        <v>0.13200000000000001</v>
      </c>
      <c r="AY441" s="5">
        <v>0.01</v>
      </c>
      <c r="AZ441" s="5">
        <v>0.85099999999999998</v>
      </c>
      <c r="BA441" s="5">
        <v>0.12</v>
      </c>
      <c r="BB441" s="5">
        <v>1</v>
      </c>
      <c r="BC441" s="5">
        <v>0.51300000000000001</v>
      </c>
      <c r="BD441" s="5">
        <v>0.13200000000000001</v>
      </c>
      <c r="BE441" s="5">
        <v>0.251</v>
      </c>
      <c r="BF441" s="5">
        <v>0.85599999999999998</v>
      </c>
      <c r="BG441" s="5">
        <v>0.12</v>
      </c>
      <c r="BH441" s="5">
        <v>1</v>
      </c>
      <c r="BI441" s="5">
        <v>0.59099999999999997</v>
      </c>
      <c r="BJ441" s="5">
        <v>0.13200000000000001</v>
      </c>
      <c r="BK441" s="5">
        <v>5.1999999999999998E-2</v>
      </c>
      <c r="BL441" s="5">
        <v>0.70899999999999996</v>
      </c>
      <c r="BM441" s="5">
        <v>0.12</v>
      </c>
      <c r="BN441" s="5">
        <v>1</v>
      </c>
      <c r="BO441" s="5">
        <v>0</v>
      </c>
      <c r="BP441" s="5">
        <v>0</v>
      </c>
      <c r="BQ441" s="5">
        <v>2.9000000000000001E-2</v>
      </c>
      <c r="BR441" s="5">
        <v>0</v>
      </c>
      <c r="BS441" s="5">
        <v>0.83299999999999996</v>
      </c>
      <c r="BT441" s="5">
        <v>0</v>
      </c>
      <c r="BU441" s="5">
        <v>0</v>
      </c>
      <c r="BV441" s="5">
        <v>1.2999999999999999E-2</v>
      </c>
      <c r="BW441" s="5">
        <v>0.12</v>
      </c>
      <c r="BX441" s="5">
        <v>0.66700000000000004</v>
      </c>
      <c r="BY441" s="5">
        <v>13.646000000000001</v>
      </c>
      <c r="BZ441" s="5">
        <v>0</v>
      </c>
      <c r="CA441" s="5">
        <v>13.646000000000001</v>
      </c>
      <c r="CB441" s="5">
        <v>0</v>
      </c>
      <c r="CC441" s="5">
        <v>82.587999999999994</v>
      </c>
      <c r="CD441" s="5">
        <v>7.95</v>
      </c>
      <c r="CE441" s="5">
        <v>5.1459999999999999</v>
      </c>
      <c r="CF441" s="5">
        <v>96.682000000000002</v>
      </c>
      <c r="CG441" s="5">
        <v>0.12</v>
      </c>
      <c r="CH441" s="5">
        <v>1</v>
      </c>
      <c r="CI441" s="5">
        <v>0</v>
      </c>
      <c r="CJ441" s="5">
        <v>0</v>
      </c>
      <c r="CK441" s="5">
        <v>0</v>
      </c>
      <c r="CL441" s="5">
        <v>0</v>
      </c>
      <c r="CM441" s="5">
        <v>0</v>
      </c>
      <c r="CN441" s="5">
        <v>0</v>
      </c>
      <c r="CO441" s="5">
        <v>0</v>
      </c>
      <c r="CP441" s="5">
        <v>0.73299999999999998</v>
      </c>
      <c r="CQ441" s="5">
        <v>1.387</v>
      </c>
      <c r="CR441" s="5">
        <v>5.8000000000000003E-2</v>
      </c>
      <c r="CS441" s="5">
        <v>5.5289999999999999</v>
      </c>
      <c r="CT441" s="5">
        <v>3.0270000000000001</v>
      </c>
      <c r="CU441" s="5">
        <v>10.167999999999999</v>
      </c>
    </row>
    <row r="442" spans="1:99" x14ac:dyDescent="0.25">
      <c r="A442" s="5" t="s">
        <v>2748</v>
      </c>
      <c r="B442" s="5" t="s">
        <v>1534</v>
      </c>
      <c r="C442" s="5" t="s">
        <v>1534</v>
      </c>
      <c r="D442" s="5" t="s">
        <v>1535</v>
      </c>
      <c r="E442" s="5">
        <v>2021</v>
      </c>
      <c r="F442" s="5">
        <v>0.1</v>
      </c>
      <c r="G442" s="5">
        <v>1.77</v>
      </c>
      <c r="H442" s="5">
        <v>0.57199999999999995</v>
      </c>
      <c r="I442" s="5">
        <v>-1.157</v>
      </c>
      <c r="J442" s="5">
        <v>0.61299999999999999</v>
      </c>
      <c r="K442" s="5">
        <v>0</v>
      </c>
      <c r="L442" s="5">
        <v>0</v>
      </c>
      <c r="M442" s="5">
        <v>2.9129999999999998</v>
      </c>
      <c r="N442" s="5">
        <v>1.7150000000000001</v>
      </c>
      <c r="O442" s="5">
        <v>-2.2999999999999998</v>
      </c>
      <c r="P442" s="5">
        <v>0.61299999999999999</v>
      </c>
      <c r="Q442" s="5">
        <v>0</v>
      </c>
      <c r="R442" s="5">
        <v>0</v>
      </c>
      <c r="S442" s="5">
        <v>4.6280000000000001</v>
      </c>
      <c r="T442" s="5">
        <v>3.43</v>
      </c>
      <c r="U442" s="5">
        <v>0</v>
      </c>
      <c r="V442" s="5">
        <v>5.0910000000000002</v>
      </c>
      <c r="W442" s="5">
        <v>0.1</v>
      </c>
      <c r="X442" s="5">
        <v>1</v>
      </c>
      <c r="Y442" s="5">
        <v>5.923</v>
      </c>
      <c r="Z442" s="5">
        <v>0.73099999999999998</v>
      </c>
      <c r="AA442" s="5">
        <v>0</v>
      </c>
      <c r="AB442" s="5">
        <v>5.923</v>
      </c>
      <c r="AC442" s="5">
        <v>0</v>
      </c>
      <c r="AD442" s="5">
        <v>1</v>
      </c>
      <c r="AE442" s="5">
        <v>7.0659999999999998</v>
      </c>
      <c r="AF442" s="5">
        <v>1.54</v>
      </c>
      <c r="AG442" s="5">
        <v>0</v>
      </c>
      <c r="AH442" s="5">
        <v>7.0659999999999998</v>
      </c>
      <c r="AI442" s="5">
        <v>0</v>
      </c>
      <c r="AJ442" s="5">
        <v>1</v>
      </c>
      <c r="AK442" s="5">
        <v>13.926</v>
      </c>
      <c r="AL442" s="5">
        <v>7.226</v>
      </c>
      <c r="AM442" s="5">
        <v>0</v>
      </c>
      <c r="AN442" s="5">
        <v>15.318</v>
      </c>
      <c r="AO442" s="5">
        <v>0.1</v>
      </c>
      <c r="AP442" s="5">
        <v>1</v>
      </c>
      <c r="AQ442" s="5">
        <v>0.6</v>
      </c>
      <c r="AR442" s="5">
        <v>0.11</v>
      </c>
      <c r="AS442" s="5">
        <v>0.41799999999999998</v>
      </c>
      <c r="AT442" s="5">
        <v>1.1200000000000001</v>
      </c>
      <c r="AU442" s="5">
        <v>0.1</v>
      </c>
      <c r="AV442" s="5">
        <v>1</v>
      </c>
      <c r="AW442" s="5">
        <v>0.63900000000000001</v>
      </c>
      <c r="AX442" s="5">
        <v>0.124</v>
      </c>
      <c r="AY442" s="5">
        <v>0.25</v>
      </c>
      <c r="AZ442" s="5">
        <v>0.97899999999999998</v>
      </c>
      <c r="BA442" s="5">
        <v>0.1</v>
      </c>
      <c r="BB442" s="5">
        <v>1</v>
      </c>
      <c r="BC442" s="5">
        <v>0.44</v>
      </c>
      <c r="BD442" s="5">
        <v>0.114</v>
      </c>
      <c r="BE442" s="5">
        <v>0</v>
      </c>
      <c r="BF442" s="5">
        <v>0.48399999999999999</v>
      </c>
      <c r="BG442" s="5">
        <v>0.1</v>
      </c>
      <c r="BH442" s="5">
        <v>1</v>
      </c>
      <c r="BI442" s="5">
        <v>0.56000000000000005</v>
      </c>
      <c r="BJ442" s="5">
        <v>0.114</v>
      </c>
      <c r="BK442" s="5">
        <v>0</v>
      </c>
      <c r="BL442" s="5">
        <v>0.61599999999999999</v>
      </c>
      <c r="BM442" s="5">
        <v>0.1</v>
      </c>
      <c r="BN442" s="5">
        <v>1</v>
      </c>
      <c r="BO442" s="5">
        <v>0</v>
      </c>
      <c r="BP442" s="5">
        <v>0</v>
      </c>
      <c r="BQ442" s="5">
        <v>7.4999999999999997E-2</v>
      </c>
      <c r="BR442" s="5">
        <v>0</v>
      </c>
      <c r="BS442" s="5">
        <v>0.66700000000000004</v>
      </c>
      <c r="BT442" s="5">
        <v>0</v>
      </c>
      <c r="BU442" s="5">
        <v>0</v>
      </c>
      <c r="BV442" s="5">
        <v>4.2999999999999997E-2</v>
      </c>
      <c r="BW442" s="5">
        <v>0.1</v>
      </c>
      <c r="BX442" s="5">
        <v>0.66700000000000004</v>
      </c>
      <c r="BY442" s="5">
        <v>11.787000000000001</v>
      </c>
      <c r="BZ442" s="5">
        <v>0</v>
      </c>
      <c r="CA442" s="5">
        <v>11.787000000000001</v>
      </c>
      <c r="CB442" s="5">
        <v>0</v>
      </c>
      <c r="CC442" s="5">
        <v>81.694999999999993</v>
      </c>
      <c r="CD442" s="5">
        <v>7.95</v>
      </c>
      <c r="CE442" s="5">
        <v>13.856999999999999</v>
      </c>
      <c r="CF442" s="5">
        <v>105.107</v>
      </c>
      <c r="CG442" s="5">
        <v>0.1</v>
      </c>
      <c r="CH442" s="5">
        <v>1</v>
      </c>
      <c r="CI442" s="5">
        <v>0</v>
      </c>
      <c r="CJ442" s="5">
        <v>0</v>
      </c>
      <c r="CK442" s="5">
        <v>0</v>
      </c>
      <c r="CL442" s="5">
        <v>0</v>
      </c>
      <c r="CM442" s="5">
        <v>0</v>
      </c>
      <c r="CN442" s="5">
        <v>0</v>
      </c>
      <c r="CO442" s="5">
        <v>0</v>
      </c>
      <c r="CP442" s="5">
        <v>1</v>
      </c>
      <c r="CQ442" s="5">
        <v>1.198</v>
      </c>
      <c r="CR442" s="5">
        <v>0</v>
      </c>
      <c r="CS442" s="5">
        <v>4.7759999999999998</v>
      </c>
      <c r="CT442" s="5">
        <v>3.6040000000000001</v>
      </c>
      <c r="CU442" s="5">
        <v>9.4079999999999995</v>
      </c>
    </row>
    <row r="443" spans="1:99" x14ac:dyDescent="0.25">
      <c r="A443" s="5" t="s">
        <v>2749</v>
      </c>
      <c r="B443" s="5" t="s">
        <v>1534</v>
      </c>
      <c r="C443" s="5" t="s">
        <v>1534</v>
      </c>
      <c r="D443" s="5" t="s">
        <v>1535</v>
      </c>
      <c r="E443" s="5">
        <v>2022</v>
      </c>
      <c r="F443" s="5">
        <v>0.1</v>
      </c>
      <c r="G443" s="5">
        <v>1.911</v>
      </c>
      <c r="H443" s="5">
        <v>0.61699999999999999</v>
      </c>
      <c r="I443" s="5">
        <v>-1.2490000000000001</v>
      </c>
      <c r="J443" s="5">
        <v>0.66200000000000003</v>
      </c>
      <c r="K443" s="5">
        <v>0</v>
      </c>
      <c r="L443" s="5">
        <v>0</v>
      </c>
      <c r="M443" s="5">
        <v>3.1459999999999999</v>
      </c>
      <c r="N443" s="5">
        <v>1.8520000000000001</v>
      </c>
      <c r="O443" s="5">
        <v>-2.484</v>
      </c>
      <c r="P443" s="5">
        <v>0.66200000000000003</v>
      </c>
      <c r="Q443" s="5">
        <v>0</v>
      </c>
      <c r="R443" s="5">
        <v>0</v>
      </c>
      <c r="S443" s="5">
        <v>4.9980000000000002</v>
      </c>
      <c r="T443" s="5">
        <v>3.7040000000000002</v>
      </c>
      <c r="U443" s="5">
        <v>3.6999999999999998E-2</v>
      </c>
      <c r="V443" s="5">
        <v>5.4980000000000002</v>
      </c>
      <c r="W443" s="5">
        <v>0.1</v>
      </c>
      <c r="X443" s="5">
        <v>1</v>
      </c>
      <c r="Y443" s="5">
        <v>6.4009999999999998</v>
      </c>
      <c r="Z443" s="5">
        <v>0.79</v>
      </c>
      <c r="AA443" s="5">
        <v>0</v>
      </c>
      <c r="AB443" s="5">
        <v>6.4009999999999998</v>
      </c>
      <c r="AC443" s="5">
        <v>0</v>
      </c>
      <c r="AD443" s="5">
        <v>1</v>
      </c>
      <c r="AE443" s="5">
        <v>7.6349999999999998</v>
      </c>
      <c r="AF443" s="5">
        <v>1.665</v>
      </c>
      <c r="AG443" s="5">
        <v>0</v>
      </c>
      <c r="AH443" s="5">
        <v>7.6349999999999998</v>
      </c>
      <c r="AI443" s="5">
        <v>0</v>
      </c>
      <c r="AJ443" s="5">
        <v>1</v>
      </c>
      <c r="AK443" s="5">
        <v>15.042999999999999</v>
      </c>
      <c r="AL443" s="5">
        <v>7.806</v>
      </c>
      <c r="AM443" s="5">
        <v>0.111</v>
      </c>
      <c r="AN443" s="5">
        <v>16.547999999999998</v>
      </c>
      <c r="AO443" s="5">
        <v>0.1</v>
      </c>
      <c r="AP443" s="5">
        <v>1</v>
      </c>
      <c r="AQ443" s="5">
        <v>0.78800000000000003</v>
      </c>
      <c r="AR443" s="5">
        <v>0.113</v>
      </c>
      <c r="AS443" s="5">
        <v>0.59799999999999998</v>
      </c>
      <c r="AT443" s="5">
        <v>1.4830000000000001</v>
      </c>
      <c r="AU443" s="5">
        <v>7.0000000000000007E-2</v>
      </c>
      <c r="AV443" s="5">
        <v>1</v>
      </c>
      <c r="AW443" s="5">
        <v>0.83899999999999997</v>
      </c>
      <c r="AX443" s="5">
        <v>0.109</v>
      </c>
      <c r="AY443" s="5">
        <v>0.36199999999999999</v>
      </c>
      <c r="AZ443" s="5">
        <v>1.286</v>
      </c>
      <c r="BA443" s="5">
        <v>7.0000000000000007E-2</v>
      </c>
      <c r="BB443" s="5">
        <v>1</v>
      </c>
      <c r="BC443" s="5">
        <v>0.58899999999999997</v>
      </c>
      <c r="BD443" s="5">
        <v>0.123</v>
      </c>
      <c r="BE443" s="5">
        <v>4.0000000000000001E-3</v>
      </c>
      <c r="BF443" s="5">
        <v>0.64700000000000002</v>
      </c>
      <c r="BG443" s="5">
        <v>0.1</v>
      </c>
      <c r="BH443" s="5">
        <v>1</v>
      </c>
      <c r="BI443" s="5">
        <v>0.68899999999999995</v>
      </c>
      <c r="BJ443" s="5">
        <v>0.123</v>
      </c>
      <c r="BK443" s="5">
        <v>5.0000000000000001E-3</v>
      </c>
      <c r="BL443" s="5">
        <v>0.75800000000000001</v>
      </c>
      <c r="BM443" s="5">
        <v>0.1</v>
      </c>
      <c r="BN443" s="5">
        <v>1</v>
      </c>
      <c r="BO443" s="5">
        <v>0</v>
      </c>
      <c r="BP443" s="5">
        <v>0</v>
      </c>
      <c r="BQ443" s="5">
        <v>4.8000000000000001E-2</v>
      </c>
      <c r="BR443" s="5">
        <v>0</v>
      </c>
      <c r="BS443" s="5">
        <v>0.66700000000000004</v>
      </c>
      <c r="BT443" s="5">
        <v>0</v>
      </c>
      <c r="BU443" s="5">
        <v>0</v>
      </c>
      <c r="BV443" s="5">
        <v>3.9E-2</v>
      </c>
      <c r="BW443" s="5">
        <v>0.1</v>
      </c>
      <c r="BX443" s="5">
        <v>0.66700000000000004</v>
      </c>
      <c r="BY443" s="5">
        <v>12.728999999999999</v>
      </c>
      <c r="BZ443" s="5">
        <v>0</v>
      </c>
      <c r="CA443" s="5">
        <v>12.728999999999999</v>
      </c>
      <c r="CB443" s="5">
        <v>0</v>
      </c>
      <c r="CC443" s="5">
        <v>102.477</v>
      </c>
      <c r="CD443" s="5">
        <v>7.95</v>
      </c>
      <c r="CE443" s="5">
        <v>14.528</v>
      </c>
      <c r="CF443" s="5">
        <v>127.76</v>
      </c>
      <c r="CG443" s="5">
        <v>0.1</v>
      </c>
      <c r="CH443" s="5">
        <v>1</v>
      </c>
      <c r="CI443" s="5">
        <v>0</v>
      </c>
      <c r="CJ443" s="5">
        <v>0</v>
      </c>
      <c r="CK443" s="5">
        <v>0</v>
      </c>
      <c r="CL443" s="5">
        <v>0</v>
      </c>
      <c r="CM443" s="5">
        <v>0</v>
      </c>
      <c r="CN443" s="5">
        <v>0</v>
      </c>
      <c r="CO443" s="5">
        <v>0</v>
      </c>
      <c r="CP443" s="5">
        <v>1</v>
      </c>
      <c r="CQ443" s="5">
        <v>1.294</v>
      </c>
      <c r="CR443" s="5">
        <v>0</v>
      </c>
      <c r="CS443" s="5">
        <v>5.1580000000000004</v>
      </c>
      <c r="CT443" s="5">
        <v>7.5540000000000003</v>
      </c>
      <c r="CU443" s="5">
        <v>16.097000000000001</v>
      </c>
    </row>
    <row r="444" spans="1:99" x14ac:dyDescent="0.25">
      <c r="A444" s="5" t="s">
        <v>2750</v>
      </c>
      <c r="B444" s="5" t="s">
        <v>1534</v>
      </c>
      <c r="C444" s="5" t="s">
        <v>1534</v>
      </c>
      <c r="D444" s="5" t="s">
        <v>1535</v>
      </c>
      <c r="E444" s="5">
        <v>2023</v>
      </c>
      <c r="F444" s="5">
        <v>0.1</v>
      </c>
      <c r="G444" s="5">
        <v>1.99</v>
      </c>
      <c r="H444" s="5">
        <v>0.64300000000000002</v>
      </c>
      <c r="I444" s="5">
        <v>-1.3009999999999999</v>
      </c>
      <c r="J444" s="5">
        <v>0.68899999999999995</v>
      </c>
      <c r="K444" s="5">
        <v>0</v>
      </c>
      <c r="L444" s="5">
        <v>0</v>
      </c>
      <c r="M444" s="5">
        <v>3.2759999999999998</v>
      </c>
      <c r="N444" s="5">
        <v>1.9279999999999999</v>
      </c>
      <c r="O444" s="5">
        <v>-2.5870000000000002</v>
      </c>
      <c r="P444" s="5">
        <v>0.68899999999999995</v>
      </c>
      <c r="Q444" s="5">
        <v>0</v>
      </c>
      <c r="R444" s="5">
        <v>0</v>
      </c>
      <c r="S444" s="5">
        <v>5.2050000000000001</v>
      </c>
      <c r="T444" s="5">
        <v>3.8570000000000002</v>
      </c>
      <c r="U444" s="5">
        <v>5.8000000000000003E-2</v>
      </c>
      <c r="V444" s="5">
        <v>5.7249999999999996</v>
      </c>
      <c r="W444" s="5">
        <v>0.1</v>
      </c>
      <c r="X444" s="5">
        <v>1</v>
      </c>
      <c r="Y444" s="5">
        <v>6.6619999999999999</v>
      </c>
      <c r="Z444" s="5">
        <v>0.82199999999999995</v>
      </c>
      <c r="AA444" s="5">
        <v>0</v>
      </c>
      <c r="AB444" s="5">
        <v>6.6619999999999999</v>
      </c>
      <c r="AC444" s="5">
        <v>0</v>
      </c>
      <c r="AD444" s="5">
        <v>1</v>
      </c>
      <c r="AE444" s="5">
        <v>7.9470000000000001</v>
      </c>
      <c r="AF444" s="5">
        <v>1.7330000000000001</v>
      </c>
      <c r="AG444" s="5">
        <v>0</v>
      </c>
      <c r="AH444" s="5">
        <v>7.9470000000000001</v>
      </c>
      <c r="AI444" s="5">
        <v>0</v>
      </c>
      <c r="AJ444" s="5">
        <v>1</v>
      </c>
      <c r="AK444" s="5">
        <v>15.661</v>
      </c>
      <c r="AL444" s="5">
        <v>8.1259999999999994</v>
      </c>
      <c r="AM444" s="5">
        <v>0.17299999999999999</v>
      </c>
      <c r="AN444" s="5">
        <v>17.227</v>
      </c>
      <c r="AO444" s="5">
        <v>0.1</v>
      </c>
      <c r="AP444" s="5">
        <v>1</v>
      </c>
      <c r="AQ444" s="5">
        <v>0.76600000000000001</v>
      </c>
      <c r="AR444" s="5">
        <v>0.129</v>
      </c>
      <c r="AS444" s="5">
        <v>0.52800000000000002</v>
      </c>
      <c r="AT444" s="5">
        <v>1.385</v>
      </c>
      <c r="AU444" s="5">
        <v>7.0000000000000007E-2</v>
      </c>
      <c r="AV444" s="5">
        <v>1</v>
      </c>
      <c r="AW444" s="5">
        <v>0.76500000000000001</v>
      </c>
      <c r="AX444" s="5">
        <v>0.13100000000000001</v>
      </c>
      <c r="AY444" s="5">
        <v>0.31900000000000001</v>
      </c>
      <c r="AZ444" s="5">
        <v>1.161</v>
      </c>
      <c r="BA444" s="5">
        <v>7.0000000000000007E-2</v>
      </c>
      <c r="BB444" s="5">
        <v>1</v>
      </c>
      <c r="BC444" s="5">
        <v>0.52700000000000002</v>
      </c>
      <c r="BD444" s="5">
        <v>0.129</v>
      </c>
      <c r="BE444" s="5">
        <v>6.0000000000000001E-3</v>
      </c>
      <c r="BF444" s="5">
        <v>0.57999999999999996</v>
      </c>
      <c r="BG444" s="5">
        <v>0.1</v>
      </c>
      <c r="BH444" s="5">
        <v>1</v>
      </c>
      <c r="BI444" s="5">
        <v>0.64</v>
      </c>
      <c r="BJ444" s="5">
        <v>0.129</v>
      </c>
      <c r="BK444" s="5">
        <v>7.0000000000000001E-3</v>
      </c>
      <c r="BL444" s="5">
        <v>0.70399999999999996</v>
      </c>
      <c r="BM444" s="5">
        <v>0.1</v>
      </c>
      <c r="BN444" s="5">
        <v>1</v>
      </c>
      <c r="BO444" s="5">
        <v>0</v>
      </c>
      <c r="BP444" s="5">
        <v>0</v>
      </c>
      <c r="BQ444" s="5">
        <v>3.9E-2</v>
      </c>
      <c r="BR444" s="5">
        <v>0</v>
      </c>
      <c r="BS444" s="5">
        <v>0.66700000000000004</v>
      </c>
      <c r="BT444" s="5">
        <v>0</v>
      </c>
      <c r="BU444" s="5">
        <v>0</v>
      </c>
      <c r="BV444" s="5">
        <v>3.2000000000000001E-2</v>
      </c>
      <c r="BW444" s="5">
        <v>0.1</v>
      </c>
      <c r="BX444" s="5">
        <v>0.66700000000000004</v>
      </c>
      <c r="BY444" s="5">
        <v>13.254</v>
      </c>
      <c r="BZ444" s="5">
        <v>0</v>
      </c>
      <c r="CA444" s="5">
        <v>13.254</v>
      </c>
      <c r="CB444" s="5">
        <v>0</v>
      </c>
      <c r="CC444" s="5">
        <v>87.078999999999994</v>
      </c>
      <c r="CD444" s="5">
        <v>7.95</v>
      </c>
      <c r="CE444" s="5">
        <v>17.158999999999999</v>
      </c>
      <c r="CF444" s="5">
        <v>113.40600000000001</v>
      </c>
      <c r="CG444" s="5">
        <v>0.1</v>
      </c>
      <c r="CH444" s="5">
        <v>1</v>
      </c>
      <c r="CI444" s="5">
        <v>0</v>
      </c>
      <c r="CJ444" s="5">
        <v>0</v>
      </c>
      <c r="CK444" s="5">
        <v>0</v>
      </c>
      <c r="CL444" s="5">
        <v>0</v>
      </c>
      <c r="CM444" s="5">
        <v>0</v>
      </c>
      <c r="CN444" s="5">
        <v>0</v>
      </c>
      <c r="CO444" s="5">
        <v>0</v>
      </c>
      <c r="CP444" s="5">
        <v>1</v>
      </c>
      <c r="CQ444" s="5">
        <v>1.3480000000000001</v>
      </c>
      <c r="CR444" s="5">
        <v>0</v>
      </c>
      <c r="CS444" s="5">
        <v>5.37</v>
      </c>
      <c r="CT444" s="5">
        <v>4.484</v>
      </c>
      <c r="CU444" s="5">
        <v>12.529</v>
      </c>
    </row>
    <row r="445" spans="1:99" x14ac:dyDescent="0.25">
      <c r="A445" s="5" t="s">
        <v>2751</v>
      </c>
      <c r="B445" s="5" t="s">
        <v>1534</v>
      </c>
      <c r="C445" s="5" t="s">
        <v>1534</v>
      </c>
      <c r="D445" s="5" t="s">
        <v>1535</v>
      </c>
      <c r="E445" s="5">
        <v>2024</v>
      </c>
      <c r="F445" s="5">
        <v>0.1</v>
      </c>
      <c r="G445" s="5">
        <v>2.0489999999999999</v>
      </c>
      <c r="H445" s="5">
        <v>0.66200000000000003</v>
      </c>
      <c r="I445" s="5">
        <v>-1.339</v>
      </c>
      <c r="J445" s="5">
        <v>0.71</v>
      </c>
      <c r="K445" s="5">
        <v>0</v>
      </c>
      <c r="L445" s="5">
        <v>0</v>
      </c>
      <c r="M445" s="5">
        <v>3.3730000000000002</v>
      </c>
      <c r="N445" s="5">
        <v>1.9850000000000001</v>
      </c>
      <c r="O445" s="5">
        <v>-2.6629999999999998</v>
      </c>
      <c r="P445" s="5">
        <v>0.71</v>
      </c>
      <c r="Q445" s="5">
        <v>0</v>
      </c>
      <c r="R445" s="5">
        <v>0</v>
      </c>
      <c r="S445" s="5">
        <v>5.3579999999999997</v>
      </c>
      <c r="T445" s="5">
        <v>3.9710000000000001</v>
      </c>
      <c r="U445" s="5">
        <v>7.2999999999999995E-2</v>
      </c>
      <c r="V445" s="5">
        <v>5.8940000000000001</v>
      </c>
      <c r="W445" s="5">
        <v>0.1</v>
      </c>
      <c r="X445" s="5">
        <v>1</v>
      </c>
      <c r="Y445" s="5">
        <v>6.8570000000000002</v>
      </c>
      <c r="Z445" s="5">
        <v>0.84599999999999997</v>
      </c>
      <c r="AA445" s="5">
        <v>0</v>
      </c>
      <c r="AB445" s="5">
        <v>6.8570000000000002</v>
      </c>
      <c r="AC445" s="5">
        <v>0</v>
      </c>
      <c r="AD445" s="5">
        <v>1</v>
      </c>
      <c r="AE445" s="5">
        <v>8.18</v>
      </c>
      <c r="AF445" s="5">
        <v>1.7829999999999999</v>
      </c>
      <c r="AG445" s="5">
        <v>0</v>
      </c>
      <c r="AH445" s="5">
        <v>8.18</v>
      </c>
      <c r="AI445" s="5">
        <v>0</v>
      </c>
      <c r="AJ445" s="5">
        <v>1</v>
      </c>
      <c r="AK445" s="5">
        <v>16.122</v>
      </c>
      <c r="AL445" s="5">
        <v>8.3650000000000002</v>
      </c>
      <c r="AM445" s="5">
        <v>0.22</v>
      </c>
      <c r="AN445" s="5">
        <v>17.734000000000002</v>
      </c>
      <c r="AO445" s="5">
        <v>0.1</v>
      </c>
      <c r="AP445" s="5">
        <v>1</v>
      </c>
      <c r="AQ445" s="5">
        <v>0.78</v>
      </c>
      <c r="AR445" s="5">
        <v>0.14199999999999999</v>
      </c>
      <c r="AS445" s="5">
        <v>0.52900000000000003</v>
      </c>
      <c r="AT445" s="5">
        <v>1.4390000000000001</v>
      </c>
      <c r="AU445" s="5">
        <v>0.1</v>
      </c>
      <c r="AV445" s="5">
        <v>1</v>
      </c>
      <c r="AW445" s="5">
        <v>0.71099999999999997</v>
      </c>
      <c r="AX445" s="5">
        <v>0.13100000000000001</v>
      </c>
      <c r="AY445" s="5">
        <v>0.30199999999999999</v>
      </c>
      <c r="AZ445" s="5">
        <v>1.1140000000000001</v>
      </c>
      <c r="BA445" s="5">
        <v>0.1</v>
      </c>
      <c r="BB445" s="5">
        <v>1</v>
      </c>
      <c r="BC445" s="5">
        <v>0.51</v>
      </c>
      <c r="BD445" s="5">
        <v>0.13200000000000001</v>
      </c>
      <c r="BE445" s="5">
        <v>7.0000000000000001E-3</v>
      </c>
      <c r="BF445" s="5">
        <v>0.56100000000000005</v>
      </c>
      <c r="BG445" s="5">
        <v>0.1</v>
      </c>
      <c r="BH445" s="5">
        <v>1</v>
      </c>
      <c r="BI445" s="5">
        <v>0.65200000000000002</v>
      </c>
      <c r="BJ445" s="5">
        <v>0.13200000000000001</v>
      </c>
      <c r="BK445" s="5">
        <v>8.9999999999999993E-3</v>
      </c>
      <c r="BL445" s="5">
        <v>0.71699999999999997</v>
      </c>
      <c r="BM445" s="5">
        <v>0.1</v>
      </c>
      <c r="BN445" s="5">
        <v>1</v>
      </c>
      <c r="BO445" s="5">
        <v>0</v>
      </c>
      <c r="BP445" s="5">
        <v>0</v>
      </c>
      <c r="BQ445" s="5">
        <v>0.04</v>
      </c>
      <c r="BR445" s="5">
        <v>0</v>
      </c>
      <c r="BS445" s="5">
        <v>0.66700000000000004</v>
      </c>
      <c r="BT445" s="5">
        <v>0</v>
      </c>
      <c r="BU445" s="5">
        <v>0</v>
      </c>
      <c r="BV445" s="5">
        <v>2.1000000000000001E-2</v>
      </c>
      <c r="BW445" s="5">
        <v>0.1</v>
      </c>
      <c r="BX445" s="5">
        <v>0.66700000000000004</v>
      </c>
      <c r="BY445" s="5">
        <v>13.646000000000001</v>
      </c>
      <c r="BZ445" s="5">
        <v>0</v>
      </c>
      <c r="CA445" s="5">
        <v>13.646000000000001</v>
      </c>
      <c r="CB445" s="5">
        <v>0</v>
      </c>
      <c r="CC445" s="5">
        <v>86.385000000000005</v>
      </c>
      <c r="CD445" s="5">
        <v>7.95</v>
      </c>
      <c r="CE445" s="5">
        <v>18.192</v>
      </c>
      <c r="CF445" s="5">
        <v>113.489</v>
      </c>
      <c r="CG445" s="5">
        <v>0.1</v>
      </c>
      <c r="CH445" s="5">
        <v>1</v>
      </c>
      <c r="CI445" s="5">
        <v>0</v>
      </c>
      <c r="CJ445" s="5">
        <v>0</v>
      </c>
      <c r="CK445" s="5">
        <v>0</v>
      </c>
      <c r="CL445" s="5">
        <v>0</v>
      </c>
      <c r="CM445" s="5">
        <v>0</v>
      </c>
      <c r="CN445" s="5">
        <v>0</v>
      </c>
      <c r="CO445" s="5">
        <v>0</v>
      </c>
      <c r="CP445" s="5">
        <v>1</v>
      </c>
      <c r="CQ445" s="5">
        <v>1.387</v>
      </c>
      <c r="CR445" s="5">
        <v>0</v>
      </c>
      <c r="CS445" s="5">
        <v>5.5289999999999999</v>
      </c>
      <c r="CT445" s="5">
        <v>3.5089999999999999</v>
      </c>
      <c r="CU445" s="5">
        <v>10.896000000000001</v>
      </c>
    </row>
    <row r="446" spans="1:99" x14ac:dyDescent="0.25">
      <c r="A446" s="5" t="s">
        <v>2752</v>
      </c>
      <c r="B446" s="5" t="s">
        <v>1564</v>
      </c>
      <c r="C446" s="5" t="s">
        <v>1564</v>
      </c>
      <c r="D446" s="5" t="s">
        <v>1565</v>
      </c>
      <c r="E446" s="5">
        <v>2021</v>
      </c>
      <c r="F446" s="5">
        <v>0.21</v>
      </c>
      <c r="G446" s="5">
        <v>7.6959999999999997</v>
      </c>
      <c r="H446" s="5">
        <v>1.6839999999999999</v>
      </c>
      <c r="I446" s="5">
        <v>1.1220000000000001</v>
      </c>
      <c r="J446" s="5">
        <v>8.8190000000000008</v>
      </c>
      <c r="K446" s="5">
        <v>0</v>
      </c>
      <c r="L446" s="5">
        <v>1</v>
      </c>
      <c r="M446" s="5">
        <v>12.8</v>
      </c>
      <c r="N446" s="5">
        <v>5.8010000000000002</v>
      </c>
      <c r="O446" s="5">
        <v>1.88</v>
      </c>
      <c r="P446" s="5">
        <v>14.68</v>
      </c>
      <c r="Q446" s="5">
        <v>0</v>
      </c>
      <c r="R446" s="5">
        <v>1</v>
      </c>
      <c r="S446" s="5">
        <v>10.53</v>
      </c>
      <c r="T446" s="5">
        <v>6.5259999999999998</v>
      </c>
      <c r="U446" s="5">
        <v>0.41199999999999998</v>
      </c>
      <c r="V446" s="5">
        <v>13.24</v>
      </c>
      <c r="W446" s="5">
        <v>0.21</v>
      </c>
      <c r="X446" s="5">
        <v>1</v>
      </c>
      <c r="Y446" s="5">
        <v>19.844999999999999</v>
      </c>
      <c r="Z446" s="5">
        <v>2.1920000000000002</v>
      </c>
      <c r="AA446" s="5">
        <v>-1.756</v>
      </c>
      <c r="AB446" s="5">
        <v>18.088000000000001</v>
      </c>
      <c r="AC446" s="5">
        <v>0</v>
      </c>
      <c r="AD446" s="5">
        <v>1</v>
      </c>
      <c r="AE446" s="5">
        <v>19.800999999999998</v>
      </c>
      <c r="AF446" s="5">
        <v>3.8959999999999999</v>
      </c>
      <c r="AG446" s="5">
        <v>-1.7130000000000001</v>
      </c>
      <c r="AH446" s="5">
        <v>18.088000000000001</v>
      </c>
      <c r="AI446" s="5">
        <v>0</v>
      </c>
      <c r="AJ446" s="5">
        <v>1</v>
      </c>
      <c r="AK446" s="5">
        <v>22.065000000000001</v>
      </c>
      <c r="AL446" s="5">
        <v>10.83</v>
      </c>
      <c r="AM446" s="5">
        <v>-12.148</v>
      </c>
      <c r="AN446" s="5">
        <v>12</v>
      </c>
      <c r="AO446" s="5">
        <v>0</v>
      </c>
      <c r="AP446" s="5">
        <v>0</v>
      </c>
      <c r="AQ446" s="5">
        <v>0.61899999999999999</v>
      </c>
      <c r="AR446" s="5">
        <v>0.114</v>
      </c>
      <c r="AS446" s="5">
        <v>0.68899999999999995</v>
      </c>
      <c r="AT446" s="5">
        <v>1.583</v>
      </c>
      <c r="AU446" s="5">
        <v>0.21</v>
      </c>
      <c r="AV446" s="5">
        <v>1</v>
      </c>
      <c r="AW446" s="5">
        <v>0.59899999999999998</v>
      </c>
      <c r="AX446" s="5">
        <v>0.114</v>
      </c>
      <c r="AY446" s="5">
        <v>0.60199999999999998</v>
      </c>
      <c r="AZ446" s="5">
        <v>1.454</v>
      </c>
      <c r="BA446" s="5">
        <v>0.21</v>
      </c>
      <c r="BB446" s="5">
        <v>1</v>
      </c>
      <c r="BC446" s="5">
        <v>0.439</v>
      </c>
      <c r="BD446" s="5">
        <v>0.114</v>
      </c>
      <c r="BE446" s="5">
        <v>0.19600000000000001</v>
      </c>
      <c r="BF446" s="5">
        <v>0.76800000000000002</v>
      </c>
      <c r="BG446" s="5">
        <v>0.21</v>
      </c>
      <c r="BH446" s="5">
        <v>1</v>
      </c>
      <c r="BI446" s="5">
        <v>0.505</v>
      </c>
      <c r="BJ446" s="5">
        <v>0.114</v>
      </c>
      <c r="BK446" s="5">
        <v>0.38800000000000001</v>
      </c>
      <c r="BL446" s="5">
        <v>1.08</v>
      </c>
      <c r="BM446" s="5">
        <v>0.21</v>
      </c>
      <c r="BN446" s="5">
        <v>1</v>
      </c>
      <c r="BO446" s="5">
        <v>0</v>
      </c>
      <c r="BP446" s="5">
        <v>1.4999999999999999E-2</v>
      </c>
      <c r="BQ446" s="5">
        <v>0.15</v>
      </c>
      <c r="BR446" s="5">
        <v>0</v>
      </c>
      <c r="BS446" s="5">
        <v>1</v>
      </c>
      <c r="BT446" s="5">
        <v>0</v>
      </c>
      <c r="BU446" s="5">
        <v>1.7000000000000001E-2</v>
      </c>
      <c r="BV446" s="5">
        <v>0.21</v>
      </c>
      <c r="BW446" s="5">
        <v>0.21</v>
      </c>
      <c r="BX446" s="5">
        <v>1</v>
      </c>
      <c r="BY446" s="5">
        <v>11.787000000000001</v>
      </c>
      <c r="BZ446" s="5">
        <v>0</v>
      </c>
      <c r="CA446" s="5">
        <v>11.787000000000001</v>
      </c>
      <c r="CB446" s="5">
        <v>0</v>
      </c>
      <c r="CC446" s="5">
        <v>78.125</v>
      </c>
      <c r="CD446" s="5">
        <v>7.95</v>
      </c>
      <c r="CE446" s="5">
        <v>46.319000000000003</v>
      </c>
      <c r="CF446" s="5">
        <v>150.577</v>
      </c>
      <c r="CG446" s="5">
        <v>0.21</v>
      </c>
      <c r="CH446" s="5">
        <v>1</v>
      </c>
      <c r="CI446" s="5">
        <v>0</v>
      </c>
      <c r="CJ446" s="5">
        <v>0</v>
      </c>
      <c r="CK446" s="5">
        <v>0</v>
      </c>
      <c r="CL446" s="5">
        <v>0</v>
      </c>
      <c r="CM446" s="5">
        <v>0</v>
      </c>
      <c r="CN446" s="5">
        <v>0</v>
      </c>
      <c r="CO446" s="5">
        <v>0</v>
      </c>
      <c r="CP446" s="5">
        <v>0</v>
      </c>
      <c r="CQ446" s="5">
        <v>1.198</v>
      </c>
      <c r="CR446" s="5">
        <v>0</v>
      </c>
      <c r="CS446" s="5">
        <v>4.7759999999999998</v>
      </c>
      <c r="CT446" s="5">
        <v>3.1960000000000002</v>
      </c>
      <c r="CU446" s="5">
        <v>9.9239999999999995</v>
      </c>
    </row>
    <row r="447" spans="1:99" x14ac:dyDescent="0.25">
      <c r="A447" s="5" t="s">
        <v>2753</v>
      </c>
      <c r="B447" s="5" t="s">
        <v>1564</v>
      </c>
      <c r="C447" s="5" t="s">
        <v>1564</v>
      </c>
      <c r="D447" s="5" t="s">
        <v>1565</v>
      </c>
      <c r="E447" s="5">
        <v>2022</v>
      </c>
      <c r="F447" s="5">
        <v>0.21</v>
      </c>
      <c r="G447" s="5">
        <v>14.772</v>
      </c>
      <c r="H447" s="5">
        <v>2.294</v>
      </c>
      <c r="I447" s="5">
        <v>9.3610000000000007</v>
      </c>
      <c r="J447" s="5">
        <v>24.132999999999999</v>
      </c>
      <c r="K447" s="5">
        <v>0</v>
      </c>
      <c r="L447" s="5">
        <v>1</v>
      </c>
      <c r="M447" s="5">
        <v>24.234999999999999</v>
      </c>
      <c r="N447" s="5">
        <v>10.007999999999999</v>
      </c>
      <c r="O447" s="5">
        <v>8.8930000000000007</v>
      </c>
      <c r="P447" s="5">
        <v>33.128</v>
      </c>
      <c r="Q447" s="5">
        <v>0</v>
      </c>
      <c r="R447" s="5">
        <v>1</v>
      </c>
      <c r="S447" s="5">
        <v>17.529</v>
      </c>
      <c r="T447" s="5">
        <v>8.5850000000000009</v>
      </c>
      <c r="U447" s="5">
        <v>0.39400000000000002</v>
      </c>
      <c r="V447" s="5">
        <v>21.687000000000001</v>
      </c>
      <c r="W447" s="5">
        <v>0.21</v>
      </c>
      <c r="X447" s="5">
        <v>1</v>
      </c>
      <c r="Y447" s="5">
        <v>44.636000000000003</v>
      </c>
      <c r="Z447" s="5">
        <v>4.6829999999999998</v>
      </c>
      <c r="AA447" s="5">
        <v>-1.2829999999999999</v>
      </c>
      <c r="AB447" s="5">
        <v>43.353000000000002</v>
      </c>
      <c r="AC447" s="5">
        <v>0</v>
      </c>
      <c r="AD447" s="5">
        <v>1</v>
      </c>
      <c r="AE447" s="5">
        <v>44.683</v>
      </c>
      <c r="AF447" s="5">
        <v>8.2840000000000007</v>
      </c>
      <c r="AG447" s="5">
        <v>-1.331</v>
      </c>
      <c r="AH447" s="5">
        <v>43.353000000000002</v>
      </c>
      <c r="AI447" s="5">
        <v>0</v>
      </c>
      <c r="AJ447" s="5">
        <v>1</v>
      </c>
      <c r="AK447" s="5">
        <v>47.496000000000002</v>
      </c>
      <c r="AL447" s="5">
        <v>22.681000000000001</v>
      </c>
      <c r="AM447" s="5">
        <v>-28.420999999999999</v>
      </c>
      <c r="AN447" s="5">
        <v>23.08</v>
      </c>
      <c r="AO447" s="5">
        <v>0</v>
      </c>
      <c r="AP447" s="5">
        <v>0</v>
      </c>
      <c r="AQ447" s="5">
        <v>0.86099999999999999</v>
      </c>
      <c r="AR447" s="5">
        <v>0.123</v>
      </c>
      <c r="AS447" s="5">
        <v>0.69499999999999995</v>
      </c>
      <c r="AT447" s="5">
        <v>1.8819999999999999</v>
      </c>
      <c r="AU447" s="5">
        <v>0.21</v>
      </c>
      <c r="AV447" s="5">
        <v>1</v>
      </c>
      <c r="AW447" s="5">
        <v>0.98599999999999999</v>
      </c>
      <c r="AX447" s="5">
        <v>0.123</v>
      </c>
      <c r="AY447" s="5">
        <v>0.56299999999999994</v>
      </c>
      <c r="AZ447" s="5">
        <v>1.875</v>
      </c>
      <c r="BA447" s="5">
        <v>0.21</v>
      </c>
      <c r="BB447" s="5">
        <v>1</v>
      </c>
      <c r="BC447" s="5">
        <v>0.59799999999999998</v>
      </c>
      <c r="BD447" s="5">
        <v>0.123</v>
      </c>
      <c r="BE447" s="5">
        <v>0.104</v>
      </c>
      <c r="BF447" s="5">
        <v>0.85</v>
      </c>
      <c r="BG447" s="5">
        <v>0.21</v>
      </c>
      <c r="BH447" s="5">
        <v>1</v>
      </c>
      <c r="BI447" s="5">
        <v>0.61199999999999999</v>
      </c>
      <c r="BJ447" s="5">
        <v>0.123</v>
      </c>
      <c r="BK447" s="5">
        <v>0.64600000000000002</v>
      </c>
      <c r="BL447" s="5">
        <v>1.5229999999999999</v>
      </c>
      <c r="BM447" s="5">
        <v>0.21</v>
      </c>
      <c r="BN447" s="5">
        <v>1</v>
      </c>
      <c r="BO447" s="5">
        <v>0</v>
      </c>
      <c r="BP447" s="5">
        <v>-6.0000000000000001E-3</v>
      </c>
      <c r="BQ447" s="5">
        <v>0.16200000000000001</v>
      </c>
      <c r="BR447" s="5">
        <v>0</v>
      </c>
      <c r="BS447" s="5">
        <v>1</v>
      </c>
      <c r="BT447" s="5">
        <v>0</v>
      </c>
      <c r="BU447" s="5">
        <v>-1.6E-2</v>
      </c>
      <c r="BV447" s="5">
        <v>0.22700000000000001</v>
      </c>
      <c r="BW447" s="5">
        <v>0.21</v>
      </c>
      <c r="BX447" s="5">
        <v>1</v>
      </c>
      <c r="BY447" s="5">
        <v>12.728999999999999</v>
      </c>
      <c r="BZ447" s="5">
        <v>0</v>
      </c>
      <c r="CA447" s="5">
        <v>12.728999999999999</v>
      </c>
      <c r="CB447" s="5">
        <v>0</v>
      </c>
      <c r="CC447" s="5">
        <v>97.9</v>
      </c>
      <c r="CD447" s="5">
        <v>7.95</v>
      </c>
      <c r="CE447" s="5">
        <v>117.71599999999999</v>
      </c>
      <c r="CF447" s="5">
        <v>260.89600000000002</v>
      </c>
      <c r="CG447" s="5">
        <v>0.21</v>
      </c>
      <c r="CH447" s="5">
        <v>1</v>
      </c>
      <c r="CI447" s="5">
        <v>0</v>
      </c>
      <c r="CJ447" s="5">
        <v>0</v>
      </c>
      <c r="CK447" s="5">
        <v>0</v>
      </c>
      <c r="CL447" s="5">
        <v>0</v>
      </c>
      <c r="CM447" s="5">
        <v>0</v>
      </c>
      <c r="CN447" s="5">
        <v>0</v>
      </c>
      <c r="CO447" s="5">
        <v>0</v>
      </c>
      <c r="CP447" s="5">
        <v>0</v>
      </c>
      <c r="CQ447" s="5">
        <v>1.294</v>
      </c>
      <c r="CR447" s="5">
        <v>0</v>
      </c>
      <c r="CS447" s="5">
        <v>5.1580000000000004</v>
      </c>
      <c r="CT447" s="5">
        <v>8.0839999999999996</v>
      </c>
      <c r="CU447" s="5">
        <v>34.622999999999998</v>
      </c>
    </row>
    <row r="448" spans="1:99" x14ac:dyDescent="0.25">
      <c r="A448" s="5" t="s">
        <v>2754</v>
      </c>
      <c r="B448" s="5" t="s">
        <v>1564</v>
      </c>
      <c r="C448" s="5" t="s">
        <v>1564</v>
      </c>
      <c r="D448" s="5" t="s">
        <v>1565</v>
      </c>
      <c r="E448" s="5">
        <v>2023</v>
      </c>
      <c r="F448" s="5">
        <v>0.21</v>
      </c>
      <c r="G448" s="5">
        <v>11.055</v>
      </c>
      <c r="H448" s="5">
        <v>2.5179999999999998</v>
      </c>
      <c r="I448" s="5">
        <v>10.692</v>
      </c>
      <c r="J448" s="5">
        <v>21.745999999999999</v>
      </c>
      <c r="K448" s="5">
        <v>0</v>
      </c>
      <c r="L448" s="5">
        <v>1</v>
      </c>
      <c r="M448" s="5">
        <v>18.446999999999999</v>
      </c>
      <c r="N448" s="5">
        <v>9.1489999999999991</v>
      </c>
      <c r="O448" s="5">
        <v>10.159000000000001</v>
      </c>
      <c r="P448" s="5">
        <v>28.606000000000002</v>
      </c>
      <c r="Q448" s="5">
        <v>0</v>
      </c>
      <c r="R448" s="5">
        <v>1</v>
      </c>
      <c r="S448" s="5">
        <v>13.852</v>
      </c>
      <c r="T448" s="5">
        <v>8.6859999999999999</v>
      </c>
      <c r="U448" s="5">
        <v>0.376</v>
      </c>
      <c r="V448" s="5">
        <v>17.216000000000001</v>
      </c>
      <c r="W448" s="5">
        <v>0.21</v>
      </c>
      <c r="X448" s="5">
        <v>1</v>
      </c>
      <c r="Y448" s="5">
        <v>24.507999999999999</v>
      </c>
      <c r="Z448" s="5">
        <v>2.7450000000000001</v>
      </c>
      <c r="AA448" s="5">
        <v>8.2430000000000003</v>
      </c>
      <c r="AB448" s="5">
        <v>32.750999999999998</v>
      </c>
      <c r="AC448" s="5">
        <v>0</v>
      </c>
      <c r="AD448" s="5">
        <v>1</v>
      </c>
      <c r="AE448" s="5">
        <v>24.606999999999999</v>
      </c>
      <c r="AF448" s="5">
        <v>4.9009999999999998</v>
      </c>
      <c r="AG448" s="5">
        <v>8.1440000000000001</v>
      </c>
      <c r="AH448" s="5">
        <v>32.750999999999998</v>
      </c>
      <c r="AI448" s="5">
        <v>0</v>
      </c>
      <c r="AJ448" s="5">
        <v>1</v>
      </c>
      <c r="AK448" s="5">
        <v>27.725000000000001</v>
      </c>
      <c r="AL448" s="5">
        <v>13.734</v>
      </c>
      <c r="AM448" s="5">
        <v>-11.619</v>
      </c>
      <c r="AN448" s="5">
        <v>19.486999999999998</v>
      </c>
      <c r="AO448" s="5">
        <v>0</v>
      </c>
      <c r="AP448" s="5">
        <v>0</v>
      </c>
      <c r="AQ448" s="5">
        <v>0.76</v>
      </c>
      <c r="AR448" s="5">
        <v>0.129</v>
      </c>
      <c r="AS448" s="5">
        <v>0.70599999999999996</v>
      </c>
      <c r="AT448" s="5">
        <v>1.774</v>
      </c>
      <c r="AU448" s="5">
        <v>0.21</v>
      </c>
      <c r="AV448" s="5">
        <v>1</v>
      </c>
      <c r="AW448" s="5">
        <v>0.81100000000000005</v>
      </c>
      <c r="AX448" s="5">
        <v>0.129</v>
      </c>
      <c r="AY448" s="5">
        <v>0.61299999999999999</v>
      </c>
      <c r="AZ448" s="5">
        <v>1.724</v>
      </c>
      <c r="BA448" s="5">
        <v>0.21</v>
      </c>
      <c r="BB448" s="5">
        <v>1</v>
      </c>
      <c r="BC448" s="5">
        <v>0.53500000000000003</v>
      </c>
      <c r="BD448" s="5">
        <v>0.129</v>
      </c>
      <c r="BE448" s="5">
        <v>0.13100000000000001</v>
      </c>
      <c r="BF448" s="5">
        <v>0.80500000000000005</v>
      </c>
      <c r="BG448" s="5">
        <v>0.21</v>
      </c>
      <c r="BH448" s="5">
        <v>1</v>
      </c>
      <c r="BI448" s="5">
        <v>0.57899999999999996</v>
      </c>
      <c r="BJ448" s="5">
        <v>0.129</v>
      </c>
      <c r="BK448" s="5">
        <v>0.58199999999999996</v>
      </c>
      <c r="BL448" s="5">
        <v>1.4059999999999999</v>
      </c>
      <c r="BM448" s="5">
        <v>0.21</v>
      </c>
      <c r="BN448" s="5">
        <v>1</v>
      </c>
      <c r="BO448" s="5">
        <v>0</v>
      </c>
      <c r="BP448" s="5">
        <v>-4.0000000000000001E-3</v>
      </c>
      <c r="BQ448" s="5">
        <v>0.16900000000000001</v>
      </c>
      <c r="BR448" s="5">
        <v>0</v>
      </c>
      <c r="BS448" s="5">
        <v>1</v>
      </c>
      <c r="BT448" s="5">
        <v>0</v>
      </c>
      <c r="BU448" s="5">
        <v>-1.0999999999999999E-2</v>
      </c>
      <c r="BV448" s="5">
        <v>0.247</v>
      </c>
      <c r="BW448" s="5">
        <v>0.21</v>
      </c>
      <c r="BX448" s="5">
        <v>1</v>
      </c>
      <c r="BY448" s="5">
        <v>13.254</v>
      </c>
      <c r="BZ448" s="5">
        <v>0</v>
      </c>
      <c r="CA448" s="5">
        <v>13.254</v>
      </c>
      <c r="CB448" s="5">
        <v>0</v>
      </c>
      <c r="CC448" s="5">
        <v>83.248000000000005</v>
      </c>
      <c r="CD448" s="5">
        <v>7.95</v>
      </c>
      <c r="CE448" s="5">
        <v>117.476</v>
      </c>
      <c r="CF448" s="5">
        <v>242.876</v>
      </c>
      <c r="CG448" s="5">
        <v>0.21</v>
      </c>
      <c r="CH448" s="5">
        <v>1</v>
      </c>
      <c r="CI448" s="5">
        <v>0</v>
      </c>
      <c r="CJ448" s="5">
        <v>0</v>
      </c>
      <c r="CK448" s="5">
        <v>0</v>
      </c>
      <c r="CL448" s="5">
        <v>0</v>
      </c>
      <c r="CM448" s="5">
        <v>0</v>
      </c>
      <c r="CN448" s="5">
        <v>0</v>
      </c>
      <c r="CO448" s="5">
        <v>0</v>
      </c>
      <c r="CP448" s="5">
        <v>0</v>
      </c>
      <c r="CQ448" s="5">
        <v>1.3480000000000001</v>
      </c>
      <c r="CR448" s="5">
        <v>0</v>
      </c>
      <c r="CS448" s="5">
        <v>5.37</v>
      </c>
      <c r="CT448" s="5">
        <v>5.8390000000000004</v>
      </c>
      <c r="CU448" s="5">
        <v>14.444000000000001</v>
      </c>
    </row>
    <row r="449" spans="1:99" x14ac:dyDescent="0.25">
      <c r="A449" s="5" t="s">
        <v>2755</v>
      </c>
      <c r="B449" s="5" t="s">
        <v>1564</v>
      </c>
      <c r="C449" s="5" t="s">
        <v>1564</v>
      </c>
      <c r="D449" s="5" t="s">
        <v>1565</v>
      </c>
      <c r="E449" s="5">
        <v>2024</v>
      </c>
      <c r="F449" s="5">
        <v>0.21</v>
      </c>
      <c r="G449" s="5">
        <v>10.254</v>
      </c>
      <c r="H449" s="5">
        <v>2.5979999999999999</v>
      </c>
      <c r="I449" s="5">
        <v>7.508</v>
      </c>
      <c r="J449" s="5">
        <v>17.762</v>
      </c>
      <c r="K449" s="5">
        <v>0</v>
      </c>
      <c r="L449" s="5">
        <v>1</v>
      </c>
      <c r="M449" s="5">
        <v>17.286999999999999</v>
      </c>
      <c r="N449" s="5">
        <v>9.4169999999999998</v>
      </c>
      <c r="O449" s="5">
        <v>6.8959999999999999</v>
      </c>
      <c r="P449" s="5">
        <v>24.183</v>
      </c>
      <c r="Q449" s="5">
        <v>0</v>
      </c>
      <c r="R449" s="5">
        <v>1</v>
      </c>
      <c r="S449" s="5">
        <v>12.997</v>
      </c>
      <c r="T449" s="5">
        <v>8.6050000000000004</v>
      </c>
      <c r="U449" s="5">
        <v>0.38800000000000001</v>
      </c>
      <c r="V449" s="5">
        <v>16.196000000000002</v>
      </c>
      <c r="W449" s="5">
        <v>0.21</v>
      </c>
      <c r="X449" s="5">
        <v>1</v>
      </c>
      <c r="Y449" s="5">
        <v>25.808</v>
      </c>
      <c r="Z449" s="5">
        <v>3.2589999999999999</v>
      </c>
      <c r="AA449" s="5">
        <v>4.1029999999999998</v>
      </c>
      <c r="AB449" s="5">
        <v>29.911000000000001</v>
      </c>
      <c r="AC449" s="5">
        <v>0</v>
      </c>
      <c r="AD449" s="5">
        <v>1</v>
      </c>
      <c r="AE449" s="5">
        <v>25.808</v>
      </c>
      <c r="AF449" s="5">
        <v>5.6529999999999996</v>
      </c>
      <c r="AG449" s="5">
        <v>4.1029999999999998</v>
      </c>
      <c r="AH449" s="5">
        <v>29.911000000000001</v>
      </c>
      <c r="AI449" s="5">
        <v>0</v>
      </c>
      <c r="AJ449" s="5">
        <v>1</v>
      </c>
      <c r="AK449" s="5">
        <v>25.808</v>
      </c>
      <c r="AL449" s="5">
        <v>13.127000000000001</v>
      </c>
      <c r="AM449" s="5">
        <v>-9.7260000000000009</v>
      </c>
      <c r="AN449" s="5">
        <v>19.46</v>
      </c>
      <c r="AO449" s="5">
        <v>0</v>
      </c>
      <c r="AP449" s="5">
        <v>0</v>
      </c>
      <c r="AQ449" s="5">
        <v>0.72399999999999998</v>
      </c>
      <c r="AR449" s="5">
        <v>0.13200000000000001</v>
      </c>
      <c r="AS449" s="5">
        <v>0.72599999999999998</v>
      </c>
      <c r="AT449" s="5">
        <v>1.7549999999999999</v>
      </c>
      <c r="AU449" s="5">
        <v>0.21</v>
      </c>
      <c r="AV449" s="5">
        <v>1</v>
      </c>
      <c r="AW449" s="5">
        <v>0.75</v>
      </c>
      <c r="AX449" s="5">
        <v>0.13200000000000001</v>
      </c>
      <c r="AY449" s="5">
        <v>0.66500000000000004</v>
      </c>
      <c r="AZ449" s="5">
        <v>1.712</v>
      </c>
      <c r="BA449" s="5">
        <v>0.21</v>
      </c>
      <c r="BB449" s="5">
        <v>1</v>
      </c>
      <c r="BC449" s="5">
        <v>0.51300000000000001</v>
      </c>
      <c r="BD449" s="5">
        <v>0.13200000000000001</v>
      </c>
      <c r="BE449" s="5">
        <v>0.152</v>
      </c>
      <c r="BF449" s="5">
        <v>0.80500000000000005</v>
      </c>
      <c r="BG449" s="5">
        <v>0.21</v>
      </c>
      <c r="BH449" s="5">
        <v>1</v>
      </c>
      <c r="BI449" s="5">
        <v>0.59099999999999997</v>
      </c>
      <c r="BJ449" s="5">
        <v>0.13200000000000001</v>
      </c>
      <c r="BK449" s="5">
        <v>0.51800000000000002</v>
      </c>
      <c r="BL449" s="5">
        <v>1.343</v>
      </c>
      <c r="BM449" s="5">
        <v>0.21</v>
      </c>
      <c r="BN449" s="5">
        <v>1</v>
      </c>
      <c r="BO449" s="5">
        <v>0</v>
      </c>
      <c r="BP449" s="5">
        <v>2E-3</v>
      </c>
      <c r="BQ449" s="5">
        <v>0.185</v>
      </c>
      <c r="BR449" s="5">
        <v>0</v>
      </c>
      <c r="BS449" s="5">
        <v>1</v>
      </c>
      <c r="BT449" s="5">
        <v>0</v>
      </c>
      <c r="BU449" s="5">
        <v>-8.0000000000000002E-3</v>
      </c>
      <c r="BV449" s="5">
        <v>0.26600000000000001</v>
      </c>
      <c r="BW449" s="5">
        <v>0.21</v>
      </c>
      <c r="BX449" s="5">
        <v>1</v>
      </c>
      <c r="BY449" s="5">
        <v>13.646000000000001</v>
      </c>
      <c r="BZ449" s="5">
        <v>0</v>
      </c>
      <c r="CA449" s="5">
        <v>13.646000000000001</v>
      </c>
      <c r="CB449" s="5">
        <v>0</v>
      </c>
      <c r="CC449" s="5">
        <v>82.587999999999994</v>
      </c>
      <c r="CD449" s="5">
        <v>7.95</v>
      </c>
      <c r="CE449" s="5">
        <v>104.908</v>
      </c>
      <c r="CF449" s="5">
        <v>226.87</v>
      </c>
      <c r="CG449" s="5">
        <v>0.21</v>
      </c>
      <c r="CH449" s="5">
        <v>1</v>
      </c>
      <c r="CI449" s="5">
        <v>0</v>
      </c>
      <c r="CJ449" s="5">
        <v>0</v>
      </c>
      <c r="CK449" s="5">
        <v>0</v>
      </c>
      <c r="CL449" s="5">
        <v>0</v>
      </c>
      <c r="CM449" s="5">
        <v>0</v>
      </c>
      <c r="CN449" s="5">
        <v>0</v>
      </c>
      <c r="CO449" s="5">
        <v>0</v>
      </c>
      <c r="CP449" s="5">
        <v>0</v>
      </c>
      <c r="CQ449" s="5">
        <v>1.387</v>
      </c>
      <c r="CR449" s="5">
        <v>0</v>
      </c>
      <c r="CS449" s="5">
        <v>5.5289999999999999</v>
      </c>
      <c r="CT449" s="5">
        <v>6.0970000000000004</v>
      </c>
      <c r="CU449" s="5">
        <v>10.122999999999999</v>
      </c>
    </row>
    <row r="450" spans="1:99" x14ac:dyDescent="0.25">
      <c r="A450" s="5" t="s">
        <v>2756</v>
      </c>
      <c r="B450" s="5" t="s">
        <v>1537</v>
      </c>
      <c r="C450" s="5" t="s">
        <v>1537</v>
      </c>
      <c r="D450" s="5" t="s">
        <v>1538</v>
      </c>
      <c r="E450" s="5">
        <v>2021</v>
      </c>
      <c r="F450" s="5">
        <v>0.11</v>
      </c>
      <c r="G450" s="5">
        <v>5.8970000000000002</v>
      </c>
      <c r="H450" s="5">
        <v>1.143</v>
      </c>
      <c r="I450" s="5">
        <v>0</v>
      </c>
      <c r="J450" s="5">
        <v>5.8970000000000002</v>
      </c>
      <c r="K450" s="5">
        <v>0</v>
      </c>
      <c r="L450" s="5">
        <v>1</v>
      </c>
      <c r="M450" s="5">
        <v>7.9640000000000004</v>
      </c>
      <c r="N450" s="5">
        <v>3.43</v>
      </c>
      <c r="O450" s="5">
        <v>0</v>
      </c>
      <c r="P450" s="5">
        <v>7.9640000000000004</v>
      </c>
      <c r="Q450" s="5">
        <v>0</v>
      </c>
      <c r="R450" s="5">
        <v>1</v>
      </c>
      <c r="S450" s="5">
        <v>11.613</v>
      </c>
      <c r="T450" s="5">
        <v>6.86</v>
      </c>
      <c r="U450" s="5">
        <v>0</v>
      </c>
      <c r="V450" s="5">
        <v>12.891</v>
      </c>
      <c r="W450" s="5">
        <v>0.11</v>
      </c>
      <c r="X450" s="5">
        <v>1</v>
      </c>
      <c r="Y450" s="5">
        <v>15.305</v>
      </c>
      <c r="Z450" s="5">
        <v>2.4969999999999999</v>
      </c>
      <c r="AA450" s="5">
        <v>0</v>
      </c>
      <c r="AB450" s="5">
        <v>15.305</v>
      </c>
      <c r="AC450" s="5">
        <v>0</v>
      </c>
      <c r="AD450" s="5">
        <v>1</v>
      </c>
      <c r="AE450" s="5">
        <v>16.449000000000002</v>
      </c>
      <c r="AF450" s="5">
        <v>4.508</v>
      </c>
      <c r="AG450" s="5">
        <v>0</v>
      </c>
      <c r="AH450" s="5">
        <v>16.449000000000002</v>
      </c>
      <c r="AI450" s="5">
        <v>0</v>
      </c>
      <c r="AJ450" s="5">
        <v>1</v>
      </c>
      <c r="AK450" s="5">
        <v>23.309000000000001</v>
      </c>
      <c r="AL450" s="5">
        <v>13.555</v>
      </c>
      <c r="AM450" s="5">
        <v>0</v>
      </c>
      <c r="AN450" s="5">
        <v>25.872</v>
      </c>
      <c r="AO450" s="5">
        <v>0.11</v>
      </c>
      <c r="AP450" s="5">
        <v>1</v>
      </c>
      <c r="AQ450" s="5">
        <v>0.621</v>
      </c>
      <c r="AR450" s="5">
        <v>0.114</v>
      </c>
      <c r="AS450" s="5">
        <v>0.16</v>
      </c>
      <c r="AT450" s="5">
        <v>0.86699999999999999</v>
      </c>
      <c r="AU450" s="5">
        <v>0.11</v>
      </c>
      <c r="AV450" s="5">
        <v>1</v>
      </c>
      <c r="AW450" s="5">
        <v>0.59299999999999997</v>
      </c>
      <c r="AX450" s="5">
        <v>0.114</v>
      </c>
      <c r="AY450" s="5">
        <v>0.30599999999999999</v>
      </c>
      <c r="AZ450" s="5">
        <v>0.998</v>
      </c>
      <c r="BA450" s="5">
        <v>0</v>
      </c>
      <c r="BB450" s="5">
        <v>1</v>
      </c>
      <c r="BC450" s="5">
        <v>0.44</v>
      </c>
      <c r="BD450" s="5">
        <v>0.114</v>
      </c>
      <c r="BE450" s="5">
        <v>-1.2999999999999999E-2</v>
      </c>
      <c r="BF450" s="5">
        <v>0.47399999999999998</v>
      </c>
      <c r="BG450" s="5">
        <v>0.11</v>
      </c>
      <c r="BH450" s="5">
        <v>1</v>
      </c>
      <c r="BI450" s="5">
        <v>0.56000000000000005</v>
      </c>
      <c r="BJ450" s="5">
        <v>0.114</v>
      </c>
      <c r="BK450" s="5">
        <v>0</v>
      </c>
      <c r="BL450" s="5">
        <v>0.622</v>
      </c>
      <c r="BM450" s="5">
        <v>0.11</v>
      </c>
      <c r="BN450" s="5">
        <v>1</v>
      </c>
      <c r="BO450" s="5">
        <v>0</v>
      </c>
      <c r="BP450" s="5">
        <v>0</v>
      </c>
      <c r="BQ450" s="5">
        <v>7.5999999999999998E-2</v>
      </c>
      <c r="BR450" s="5">
        <v>0</v>
      </c>
      <c r="BS450" s="5">
        <v>0.66700000000000004</v>
      </c>
      <c r="BT450" s="5">
        <v>0</v>
      </c>
      <c r="BU450" s="5">
        <v>0</v>
      </c>
      <c r="BV450" s="5">
        <v>3.5999999999999997E-2</v>
      </c>
      <c r="BW450" s="5">
        <v>0.11</v>
      </c>
      <c r="BX450" s="5">
        <v>0.66700000000000004</v>
      </c>
      <c r="BY450" s="5">
        <v>11.787000000000001</v>
      </c>
      <c r="BZ450" s="5">
        <v>0</v>
      </c>
      <c r="CA450" s="5">
        <v>11.787000000000001</v>
      </c>
      <c r="CB450" s="5">
        <v>0</v>
      </c>
      <c r="CC450" s="5">
        <v>81.694999999999993</v>
      </c>
      <c r="CD450" s="5">
        <v>7.95</v>
      </c>
      <c r="CE450" s="5">
        <v>0</v>
      </c>
      <c r="CF450" s="5">
        <v>90.682000000000002</v>
      </c>
      <c r="CG450" s="5">
        <v>0.11</v>
      </c>
      <c r="CH450" s="5">
        <v>1</v>
      </c>
      <c r="CI450" s="5">
        <v>0</v>
      </c>
      <c r="CJ450" s="5">
        <v>0</v>
      </c>
      <c r="CK450" s="5">
        <v>0</v>
      </c>
      <c r="CL450" s="5">
        <v>0</v>
      </c>
      <c r="CM450" s="5">
        <v>0</v>
      </c>
      <c r="CN450" s="5">
        <v>0</v>
      </c>
      <c r="CO450" s="5">
        <v>0</v>
      </c>
      <c r="CP450" s="5">
        <v>0</v>
      </c>
      <c r="CQ450" s="5">
        <v>1.198</v>
      </c>
      <c r="CR450" s="5">
        <v>0</v>
      </c>
      <c r="CS450" s="5">
        <v>4.7759999999999998</v>
      </c>
      <c r="CT450" s="5">
        <v>4.7530000000000001</v>
      </c>
      <c r="CU450" s="5">
        <v>14.162000000000001</v>
      </c>
    </row>
    <row r="451" spans="1:99" x14ac:dyDescent="0.25">
      <c r="A451" s="5" t="s">
        <v>2757</v>
      </c>
      <c r="B451" s="5" t="s">
        <v>1537</v>
      </c>
      <c r="C451" s="5" t="s">
        <v>1537</v>
      </c>
      <c r="D451" s="5" t="s">
        <v>1538</v>
      </c>
      <c r="E451" s="5">
        <v>2022</v>
      </c>
      <c r="F451" s="5">
        <v>0.11</v>
      </c>
      <c r="G451" s="5">
        <v>11.72</v>
      </c>
      <c r="H451" s="5">
        <v>1.2350000000000001</v>
      </c>
      <c r="I451" s="5">
        <v>0</v>
      </c>
      <c r="J451" s="5">
        <v>11.72</v>
      </c>
      <c r="K451" s="5">
        <v>0</v>
      </c>
      <c r="L451" s="5">
        <v>1</v>
      </c>
      <c r="M451" s="5">
        <v>9.7829999999999995</v>
      </c>
      <c r="N451" s="5">
        <v>3.7040000000000002</v>
      </c>
      <c r="O451" s="5">
        <v>0</v>
      </c>
      <c r="P451" s="5">
        <v>9.7829999999999995</v>
      </c>
      <c r="Q451" s="5">
        <v>0</v>
      </c>
      <c r="R451" s="5">
        <v>1</v>
      </c>
      <c r="S451" s="5">
        <v>17.893000000000001</v>
      </c>
      <c r="T451" s="5">
        <v>7.4080000000000004</v>
      </c>
      <c r="U451" s="5">
        <v>0.14599999999999999</v>
      </c>
      <c r="V451" s="5">
        <v>19.861999999999998</v>
      </c>
      <c r="W451" s="5">
        <v>0.11</v>
      </c>
      <c r="X451" s="5">
        <v>1</v>
      </c>
      <c r="Y451" s="5">
        <v>31.56</v>
      </c>
      <c r="Z451" s="5">
        <v>5.1479999999999997</v>
      </c>
      <c r="AA451" s="5">
        <v>0</v>
      </c>
      <c r="AB451" s="5">
        <v>31.56</v>
      </c>
      <c r="AC451" s="5">
        <v>0</v>
      </c>
      <c r="AD451" s="5">
        <v>1</v>
      </c>
      <c r="AE451" s="5">
        <v>32.795000000000002</v>
      </c>
      <c r="AF451" s="5">
        <v>8.9879999999999995</v>
      </c>
      <c r="AG451" s="5">
        <v>0</v>
      </c>
      <c r="AH451" s="5">
        <v>32.795000000000002</v>
      </c>
      <c r="AI451" s="5">
        <v>0</v>
      </c>
      <c r="AJ451" s="5">
        <v>1</v>
      </c>
      <c r="AK451" s="5">
        <v>40.203000000000003</v>
      </c>
      <c r="AL451" s="5">
        <v>23.38</v>
      </c>
      <c r="AM451" s="5">
        <v>0.32700000000000001</v>
      </c>
      <c r="AN451" s="5">
        <v>44.625999999999998</v>
      </c>
      <c r="AO451" s="5">
        <v>0.11</v>
      </c>
      <c r="AP451" s="5">
        <v>1</v>
      </c>
      <c r="AQ451" s="5">
        <v>0.84699999999999998</v>
      </c>
      <c r="AR451" s="5">
        <v>0.123</v>
      </c>
      <c r="AS451" s="5">
        <v>0.16400000000000001</v>
      </c>
      <c r="AT451" s="5">
        <v>1.113</v>
      </c>
      <c r="AU451" s="5">
        <v>0.11</v>
      </c>
      <c r="AV451" s="5">
        <v>1</v>
      </c>
      <c r="AW451" s="5">
        <v>0.94699999999999995</v>
      </c>
      <c r="AX451" s="5">
        <v>0.123</v>
      </c>
      <c r="AY451" s="5">
        <v>0.124</v>
      </c>
      <c r="AZ451" s="5">
        <v>1.071</v>
      </c>
      <c r="BA451" s="5">
        <v>0</v>
      </c>
      <c r="BB451" s="5">
        <v>1</v>
      </c>
      <c r="BC451" s="5">
        <v>0.58899999999999997</v>
      </c>
      <c r="BD451" s="5">
        <v>0.123</v>
      </c>
      <c r="BE451" s="5">
        <v>-0.02</v>
      </c>
      <c r="BF451" s="5">
        <v>0.625</v>
      </c>
      <c r="BG451" s="5">
        <v>0.11</v>
      </c>
      <c r="BH451" s="5">
        <v>1</v>
      </c>
      <c r="BI451" s="5">
        <v>0.68899999999999995</v>
      </c>
      <c r="BJ451" s="5">
        <v>0.123</v>
      </c>
      <c r="BK451" s="5">
        <v>6.0000000000000001E-3</v>
      </c>
      <c r="BL451" s="5">
        <v>0.76500000000000001</v>
      </c>
      <c r="BM451" s="5">
        <v>0.11</v>
      </c>
      <c r="BN451" s="5">
        <v>1</v>
      </c>
      <c r="BO451" s="5">
        <v>0</v>
      </c>
      <c r="BP451" s="5">
        <v>0</v>
      </c>
      <c r="BQ451" s="5">
        <v>1.4999999999999999E-2</v>
      </c>
      <c r="BR451" s="5">
        <v>0</v>
      </c>
      <c r="BS451" s="5">
        <v>0.66700000000000004</v>
      </c>
      <c r="BT451" s="5">
        <v>0</v>
      </c>
      <c r="BU451" s="5">
        <v>0</v>
      </c>
      <c r="BV451" s="5">
        <v>7.0000000000000001E-3</v>
      </c>
      <c r="BW451" s="5">
        <v>0.11</v>
      </c>
      <c r="BX451" s="5">
        <v>0.66700000000000004</v>
      </c>
      <c r="BY451" s="5">
        <v>12.728999999999999</v>
      </c>
      <c r="BZ451" s="5">
        <v>0</v>
      </c>
      <c r="CA451" s="5">
        <v>12.728999999999999</v>
      </c>
      <c r="CB451" s="5">
        <v>0</v>
      </c>
      <c r="CC451" s="5">
        <v>102.477</v>
      </c>
      <c r="CD451" s="5">
        <v>7.95</v>
      </c>
      <c r="CE451" s="5">
        <v>0.83399999999999996</v>
      </c>
      <c r="CF451" s="5">
        <v>113.749</v>
      </c>
      <c r="CG451" s="5">
        <v>0.11</v>
      </c>
      <c r="CH451" s="5">
        <v>1</v>
      </c>
      <c r="CI451" s="5">
        <v>0</v>
      </c>
      <c r="CJ451" s="5">
        <v>0</v>
      </c>
      <c r="CK451" s="5">
        <v>0</v>
      </c>
      <c r="CL451" s="5">
        <v>0</v>
      </c>
      <c r="CM451" s="5">
        <v>0</v>
      </c>
      <c r="CN451" s="5">
        <v>0</v>
      </c>
      <c r="CO451" s="5">
        <v>0</v>
      </c>
      <c r="CP451" s="5">
        <v>0</v>
      </c>
      <c r="CQ451" s="5">
        <v>1.294</v>
      </c>
      <c r="CR451" s="5">
        <v>0</v>
      </c>
      <c r="CS451" s="5">
        <v>5.1580000000000004</v>
      </c>
      <c r="CT451" s="5">
        <v>10.484999999999999</v>
      </c>
      <c r="CU451" s="5">
        <v>30.326000000000001</v>
      </c>
    </row>
    <row r="452" spans="1:99" x14ac:dyDescent="0.25">
      <c r="A452" s="5" t="s">
        <v>2758</v>
      </c>
      <c r="B452" s="5" t="s">
        <v>1537</v>
      </c>
      <c r="C452" s="5" t="s">
        <v>1537</v>
      </c>
      <c r="D452" s="5" t="s">
        <v>1538</v>
      </c>
      <c r="E452" s="5">
        <v>2023</v>
      </c>
      <c r="F452" s="5">
        <v>0.11</v>
      </c>
      <c r="G452" s="5">
        <v>6.1470000000000002</v>
      </c>
      <c r="H452" s="5">
        <v>1.4</v>
      </c>
      <c r="I452" s="5">
        <v>0</v>
      </c>
      <c r="J452" s="5">
        <v>6.1470000000000002</v>
      </c>
      <c r="K452" s="5">
        <v>0</v>
      </c>
      <c r="L452" s="5">
        <v>1</v>
      </c>
      <c r="M452" s="5">
        <v>7.8860000000000001</v>
      </c>
      <c r="N452" s="5">
        <v>3.911</v>
      </c>
      <c r="O452" s="5">
        <v>0</v>
      </c>
      <c r="P452" s="5">
        <v>7.8860000000000001</v>
      </c>
      <c r="Q452" s="5">
        <v>0</v>
      </c>
      <c r="R452" s="5">
        <v>1</v>
      </c>
      <c r="S452" s="5">
        <v>12.574999999999999</v>
      </c>
      <c r="T452" s="5">
        <v>7.8860000000000001</v>
      </c>
      <c r="U452" s="5">
        <v>0.153</v>
      </c>
      <c r="V452" s="5">
        <v>13.958</v>
      </c>
      <c r="W452" s="5">
        <v>0.11</v>
      </c>
      <c r="X452" s="5">
        <v>1</v>
      </c>
      <c r="Y452" s="5">
        <v>11.907999999999999</v>
      </c>
      <c r="Z452" s="5">
        <v>1.3340000000000001</v>
      </c>
      <c r="AA452" s="5">
        <v>0</v>
      </c>
      <c r="AB452" s="5">
        <v>11.907999999999999</v>
      </c>
      <c r="AC452" s="5">
        <v>0</v>
      </c>
      <c r="AD452" s="5">
        <v>1</v>
      </c>
      <c r="AE452" s="5">
        <v>13.194000000000001</v>
      </c>
      <c r="AF452" s="5">
        <v>2.6280000000000001</v>
      </c>
      <c r="AG452" s="5">
        <v>0</v>
      </c>
      <c r="AH452" s="5">
        <v>13.194000000000001</v>
      </c>
      <c r="AI452" s="5">
        <v>0</v>
      </c>
      <c r="AJ452" s="5">
        <v>1</v>
      </c>
      <c r="AK452" s="5">
        <v>20.908000000000001</v>
      </c>
      <c r="AL452" s="5">
        <v>10.356999999999999</v>
      </c>
      <c r="AM452" s="5">
        <v>0.255</v>
      </c>
      <c r="AN452" s="5">
        <v>23.207000000000001</v>
      </c>
      <c r="AO452" s="5">
        <v>0.11</v>
      </c>
      <c r="AP452" s="5">
        <v>1</v>
      </c>
      <c r="AQ452" s="5">
        <v>0.749</v>
      </c>
      <c r="AR452" s="5">
        <v>0.126</v>
      </c>
      <c r="AS452" s="5">
        <v>0.187</v>
      </c>
      <c r="AT452" s="5">
        <v>1.026</v>
      </c>
      <c r="AU452" s="5">
        <v>0.11</v>
      </c>
      <c r="AV452" s="5">
        <v>1</v>
      </c>
      <c r="AW452" s="5">
        <v>0.78300000000000003</v>
      </c>
      <c r="AX452" s="5">
        <v>0.13400000000000001</v>
      </c>
      <c r="AY452" s="5">
        <v>0.13</v>
      </c>
      <c r="AZ452" s="5">
        <v>0.91200000000000003</v>
      </c>
      <c r="BA452" s="5">
        <v>0</v>
      </c>
      <c r="BB452" s="5">
        <v>1</v>
      </c>
      <c r="BC452" s="5">
        <v>0.52700000000000002</v>
      </c>
      <c r="BD452" s="5">
        <v>0.127</v>
      </c>
      <c r="BE452" s="5">
        <v>-1.0999999999999999E-2</v>
      </c>
      <c r="BF452" s="5">
        <v>0.56599999999999995</v>
      </c>
      <c r="BG452" s="5">
        <v>0.11</v>
      </c>
      <c r="BH452" s="5">
        <v>1</v>
      </c>
      <c r="BI452" s="5">
        <v>0.64</v>
      </c>
      <c r="BJ452" s="5">
        <v>0.13900000000000001</v>
      </c>
      <c r="BK452" s="5">
        <v>8.0000000000000002E-3</v>
      </c>
      <c r="BL452" s="5">
        <v>0.71</v>
      </c>
      <c r="BM452" s="5">
        <v>0.11</v>
      </c>
      <c r="BN452" s="5">
        <v>1</v>
      </c>
      <c r="BO452" s="5">
        <v>0</v>
      </c>
      <c r="BP452" s="5">
        <v>0</v>
      </c>
      <c r="BQ452" s="5">
        <v>1.2999999999999999E-2</v>
      </c>
      <c r="BR452" s="5">
        <v>0</v>
      </c>
      <c r="BS452" s="5">
        <v>0.66700000000000004</v>
      </c>
      <c r="BT452" s="5">
        <v>0</v>
      </c>
      <c r="BU452" s="5">
        <v>0</v>
      </c>
      <c r="BV452" s="5">
        <v>0.01</v>
      </c>
      <c r="BW452" s="5">
        <v>0.11</v>
      </c>
      <c r="BX452" s="5">
        <v>0.66700000000000004</v>
      </c>
      <c r="BY452" s="5">
        <v>13.254</v>
      </c>
      <c r="BZ452" s="5">
        <v>0</v>
      </c>
      <c r="CA452" s="5">
        <v>13.254</v>
      </c>
      <c r="CB452" s="5">
        <v>0</v>
      </c>
      <c r="CC452" s="5">
        <v>87.078999999999994</v>
      </c>
      <c r="CD452" s="5">
        <v>7.95</v>
      </c>
      <c r="CE452" s="5">
        <v>1.0609999999999999</v>
      </c>
      <c r="CF452" s="5">
        <v>96.658000000000001</v>
      </c>
      <c r="CG452" s="5">
        <v>0.11</v>
      </c>
      <c r="CH452" s="5">
        <v>1</v>
      </c>
      <c r="CI452" s="5">
        <v>1</v>
      </c>
      <c r="CJ452" s="5">
        <v>1</v>
      </c>
      <c r="CK452" s="5">
        <v>0</v>
      </c>
      <c r="CL452" s="5">
        <v>0</v>
      </c>
      <c r="CM452" s="5">
        <v>0</v>
      </c>
      <c r="CN452" s="5">
        <v>0</v>
      </c>
      <c r="CO452" s="5">
        <v>0</v>
      </c>
      <c r="CP452" s="5">
        <v>0</v>
      </c>
      <c r="CQ452" s="5">
        <v>1.3480000000000001</v>
      </c>
      <c r="CR452" s="5">
        <v>0</v>
      </c>
      <c r="CS452" s="5">
        <v>5.37</v>
      </c>
      <c r="CT452" s="5">
        <v>4.8609999999999998</v>
      </c>
      <c r="CU452" s="5">
        <v>10.622</v>
      </c>
    </row>
    <row r="453" spans="1:99" x14ac:dyDescent="0.25">
      <c r="A453" s="5" t="s">
        <v>2759</v>
      </c>
      <c r="B453" s="5" t="s">
        <v>1537</v>
      </c>
      <c r="C453" s="5" t="s">
        <v>1537</v>
      </c>
      <c r="D453" s="5" t="s">
        <v>1538</v>
      </c>
      <c r="E453" s="5">
        <v>2024</v>
      </c>
      <c r="F453" s="5">
        <v>0.11</v>
      </c>
      <c r="G453" s="5">
        <v>5.5750000000000002</v>
      </c>
      <c r="H453" s="5">
        <v>1.4119999999999999</v>
      </c>
      <c r="I453" s="5">
        <v>0</v>
      </c>
      <c r="J453" s="5">
        <v>5.5750000000000002</v>
      </c>
      <c r="K453" s="5">
        <v>0</v>
      </c>
      <c r="L453" s="5">
        <v>1</v>
      </c>
      <c r="M453" s="5">
        <v>7.1239999999999997</v>
      </c>
      <c r="N453" s="5">
        <v>3.8809999999999998</v>
      </c>
      <c r="O453" s="5">
        <v>0</v>
      </c>
      <c r="P453" s="5">
        <v>7.1239999999999997</v>
      </c>
      <c r="Q453" s="5">
        <v>0</v>
      </c>
      <c r="R453" s="5">
        <v>1</v>
      </c>
      <c r="S453" s="5">
        <v>12.193</v>
      </c>
      <c r="T453" s="5">
        <v>8.0719999999999992</v>
      </c>
      <c r="U453" s="5">
        <v>0.183</v>
      </c>
      <c r="V453" s="5">
        <v>13.534000000000001</v>
      </c>
      <c r="W453" s="5">
        <v>0.11</v>
      </c>
      <c r="X453" s="5">
        <v>1</v>
      </c>
      <c r="Y453" s="5">
        <v>10.492000000000001</v>
      </c>
      <c r="Z453" s="5">
        <v>1.325</v>
      </c>
      <c r="AA453" s="5">
        <v>0</v>
      </c>
      <c r="AB453" s="5">
        <v>10.492000000000001</v>
      </c>
      <c r="AC453" s="5">
        <v>0</v>
      </c>
      <c r="AD453" s="5">
        <v>1</v>
      </c>
      <c r="AE453" s="5">
        <v>11.815</v>
      </c>
      <c r="AF453" s="5">
        <v>2.5880000000000001</v>
      </c>
      <c r="AG453" s="5">
        <v>0</v>
      </c>
      <c r="AH453" s="5">
        <v>11.815</v>
      </c>
      <c r="AI453" s="5">
        <v>0</v>
      </c>
      <c r="AJ453" s="5">
        <v>1</v>
      </c>
      <c r="AK453" s="5">
        <v>19.757000000000001</v>
      </c>
      <c r="AL453" s="5">
        <v>10.048999999999999</v>
      </c>
      <c r="AM453" s="5">
        <v>0.29599999999999999</v>
      </c>
      <c r="AN453" s="5">
        <v>21.93</v>
      </c>
      <c r="AO453" s="5">
        <v>0.11</v>
      </c>
      <c r="AP453" s="5">
        <v>1</v>
      </c>
      <c r="AQ453" s="5">
        <v>0.72</v>
      </c>
      <c r="AR453" s="5">
        <v>0.13100000000000001</v>
      </c>
      <c r="AS453" s="5">
        <v>0.19900000000000001</v>
      </c>
      <c r="AT453" s="5">
        <v>1.0049999999999999</v>
      </c>
      <c r="AU453" s="5">
        <v>0.11</v>
      </c>
      <c r="AV453" s="5">
        <v>1</v>
      </c>
      <c r="AW453" s="5">
        <v>0.73399999999999999</v>
      </c>
      <c r="AX453" s="5">
        <v>0.13500000000000001</v>
      </c>
      <c r="AY453" s="5">
        <v>4.7E-2</v>
      </c>
      <c r="AZ453" s="5">
        <v>0.86699999999999999</v>
      </c>
      <c r="BA453" s="5">
        <v>0</v>
      </c>
      <c r="BB453" s="5">
        <v>1</v>
      </c>
      <c r="BC453" s="5">
        <v>0.51</v>
      </c>
      <c r="BD453" s="5">
        <v>0.13100000000000001</v>
      </c>
      <c r="BE453" s="5">
        <v>-7.0000000000000001E-3</v>
      </c>
      <c r="BF453" s="5">
        <v>0.55000000000000004</v>
      </c>
      <c r="BG453" s="5">
        <v>0.11</v>
      </c>
      <c r="BH453" s="5">
        <v>1</v>
      </c>
      <c r="BI453" s="5">
        <v>0.65200000000000002</v>
      </c>
      <c r="BJ453" s="5">
        <v>0.14299999999999999</v>
      </c>
      <c r="BK453" s="5">
        <v>0.01</v>
      </c>
      <c r="BL453" s="5">
        <v>0.72399999999999998</v>
      </c>
      <c r="BM453" s="5">
        <v>0.11</v>
      </c>
      <c r="BN453" s="5">
        <v>1</v>
      </c>
      <c r="BO453" s="5">
        <v>0</v>
      </c>
      <c r="BP453" s="5">
        <v>0</v>
      </c>
      <c r="BQ453" s="5">
        <v>1.4E-2</v>
      </c>
      <c r="BR453" s="5">
        <v>0</v>
      </c>
      <c r="BS453" s="5">
        <v>0.66700000000000004</v>
      </c>
      <c r="BT453" s="5">
        <v>0</v>
      </c>
      <c r="BU453" s="5">
        <v>0</v>
      </c>
      <c r="BV453" s="5">
        <v>0.01</v>
      </c>
      <c r="BW453" s="5">
        <v>0.11</v>
      </c>
      <c r="BX453" s="5">
        <v>0.66700000000000004</v>
      </c>
      <c r="BY453" s="5">
        <v>13.646000000000001</v>
      </c>
      <c r="BZ453" s="5">
        <v>0</v>
      </c>
      <c r="CA453" s="5">
        <v>13.646000000000001</v>
      </c>
      <c r="CB453" s="5">
        <v>0</v>
      </c>
      <c r="CC453" s="5">
        <v>86.385000000000005</v>
      </c>
      <c r="CD453" s="5">
        <v>7.95</v>
      </c>
      <c r="CE453" s="5">
        <v>1.294</v>
      </c>
      <c r="CF453" s="5">
        <v>95.888000000000005</v>
      </c>
      <c r="CG453" s="5">
        <v>0.11</v>
      </c>
      <c r="CH453" s="5">
        <v>1</v>
      </c>
      <c r="CI453" s="5">
        <v>1</v>
      </c>
      <c r="CJ453" s="5">
        <v>1</v>
      </c>
      <c r="CK453" s="5">
        <v>0</v>
      </c>
      <c r="CL453" s="5">
        <v>0</v>
      </c>
      <c r="CM453" s="5">
        <v>0</v>
      </c>
      <c r="CN453" s="5">
        <v>0</v>
      </c>
      <c r="CO453" s="5">
        <v>0</v>
      </c>
      <c r="CP453" s="5">
        <v>0</v>
      </c>
      <c r="CQ453" s="5">
        <v>1.387</v>
      </c>
      <c r="CR453" s="5">
        <v>0</v>
      </c>
      <c r="CS453" s="5">
        <v>5.5289999999999999</v>
      </c>
      <c r="CT453" s="5">
        <v>4.2510000000000003</v>
      </c>
      <c r="CU453" s="5">
        <v>9.1679999999999993</v>
      </c>
    </row>
    <row r="454" spans="1:99" x14ac:dyDescent="0.25">
      <c r="A454" s="5" t="s">
        <v>2760</v>
      </c>
      <c r="B454" s="5" t="s">
        <v>1555</v>
      </c>
      <c r="C454" s="5" t="s">
        <v>1555</v>
      </c>
      <c r="D454" s="5" t="s">
        <v>1556</v>
      </c>
      <c r="E454" s="5">
        <v>2021</v>
      </c>
      <c r="F454" s="5">
        <v>0.15</v>
      </c>
      <c r="G454" s="5">
        <v>5.8970000000000002</v>
      </c>
      <c r="H454" s="5">
        <v>1.143</v>
      </c>
      <c r="I454" s="5">
        <v>0</v>
      </c>
      <c r="J454" s="5">
        <v>5.8970000000000002</v>
      </c>
      <c r="K454" s="5">
        <v>0</v>
      </c>
      <c r="L454" s="5">
        <v>1</v>
      </c>
      <c r="M454" s="5">
        <v>7.9640000000000004</v>
      </c>
      <c r="N454" s="5">
        <v>3.43</v>
      </c>
      <c r="O454" s="5">
        <v>0</v>
      </c>
      <c r="P454" s="5">
        <v>7.9640000000000004</v>
      </c>
      <c r="Q454" s="5">
        <v>0</v>
      </c>
      <c r="R454" s="5">
        <v>1</v>
      </c>
      <c r="S454" s="5">
        <v>11.613</v>
      </c>
      <c r="T454" s="5">
        <v>6.86</v>
      </c>
      <c r="U454" s="5">
        <v>0</v>
      </c>
      <c r="V454" s="5">
        <v>13.355</v>
      </c>
      <c r="W454" s="5">
        <v>0.15</v>
      </c>
      <c r="X454" s="5">
        <v>1</v>
      </c>
      <c r="Y454" s="5">
        <v>16.305</v>
      </c>
      <c r="Z454" s="5">
        <v>2.2040000000000002</v>
      </c>
      <c r="AA454" s="5">
        <v>0</v>
      </c>
      <c r="AB454" s="5">
        <v>16.305</v>
      </c>
      <c r="AC454" s="5">
        <v>0</v>
      </c>
      <c r="AD454" s="5">
        <v>1</v>
      </c>
      <c r="AE454" s="5">
        <v>17.448</v>
      </c>
      <c r="AF454" s="5">
        <v>4.08</v>
      </c>
      <c r="AG454" s="5">
        <v>0</v>
      </c>
      <c r="AH454" s="5">
        <v>17.448</v>
      </c>
      <c r="AI454" s="5">
        <v>0</v>
      </c>
      <c r="AJ454" s="5">
        <v>1</v>
      </c>
      <c r="AK454" s="5">
        <v>24.308</v>
      </c>
      <c r="AL454" s="5">
        <v>12.946</v>
      </c>
      <c r="AM454" s="5">
        <v>0</v>
      </c>
      <c r="AN454" s="5">
        <v>27.954999999999998</v>
      </c>
      <c r="AO454" s="5">
        <v>0.15</v>
      </c>
      <c r="AP454" s="5">
        <v>1</v>
      </c>
      <c r="AQ454" s="5">
        <v>0.61899999999999999</v>
      </c>
      <c r="AR454" s="5">
        <v>0.114</v>
      </c>
      <c r="AS454" s="5">
        <v>0.192</v>
      </c>
      <c r="AT454" s="5">
        <v>0.93300000000000005</v>
      </c>
      <c r="AU454" s="5">
        <v>0.15</v>
      </c>
      <c r="AV454" s="5">
        <v>1</v>
      </c>
      <c r="AW454" s="5">
        <v>0.59899999999999998</v>
      </c>
      <c r="AX454" s="5">
        <v>0.114</v>
      </c>
      <c r="AY454" s="5">
        <v>0.20899999999999999</v>
      </c>
      <c r="AZ454" s="5">
        <v>0.92900000000000005</v>
      </c>
      <c r="BA454" s="5">
        <v>0.15</v>
      </c>
      <c r="BB454" s="5">
        <v>1</v>
      </c>
      <c r="BC454" s="5">
        <v>0.439</v>
      </c>
      <c r="BD454" s="5">
        <v>0.114</v>
      </c>
      <c r="BE454" s="5">
        <v>0</v>
      </c>
      <c r="BF454" s="5">
        <v>0.505</v>
      </c>
      <c r="BG454" s="5">
        <v>0.15</v>
      </c>
      <c r="BH454" s="5">
        <v>1</v>
      </c>
      <c r="BI454" s="5">
        <v>0.505</v>
      </c>
      <c r="BJ454" s="5">
        <v>0.114</v>
      </c>
      <c r="BK454" s="5">
        <v>5.6000000000000001E-2</v>
      </c>
      <c r="BL454" s="5">
        <v>0.64500000000000002</v>
      </c>
      <c r="BM454" s="5">
        <v>0.15</v>
      </c>
      <c r="BN454" s="5">
        <v>1</v>
      </c>
      <c r="BO454" s="5">
        <v>0</v>
      </c>
      <c r="BP454" s="5">
        <v>0</v>
      </c>
      <c r="BQ454" s="5">
        <v>1.9E-2</v>
      </c>
      <c r="BR454" s="5">
        <v>0</v>
      </c>
      <c r="BS454" s="5">
        <v>1</v>
      </c>
      <c r="BT454" s="5">
        <v>0</v>
      </c>
      <c r="BU454" s="5">
        <v>0</v>
      </c>
      <c r="BV454" s="5">
        <v>0.1</v>
      </c>
      <c r="BW454" s="5">
        <v>0.15</v>
      </c>
      <c r="BX454" s="5">
        <v>0.83299999999999996</v>
      </c>
      <c r="BY454" s="5">
        <v>11.787000000000001</v>
      </c>
      <c r="BZ454" s="5">
        <v>0</v>
      </c>
      <c r="CA454" s="5">
        <v>11.787000000000001</v>
      </c>
      <c r="CB454" s="5">
        <v>0</v>
      </c>
      <c r="CC454" s="5">
        <v>78.125</v>
      </c>
      <c r="CD454" s="5">
        <v>7.95</v>
      </c>
      <c r="CE454" s="5">
        <v>9.1349999999999998</v>
      </c>
      <c r="CF454" s="5">
        <v>100.349</v>
      </c>
      <c r="CG454" s="5">
        <v>0.15</v>
      </c>
      <c r="CH454" s="5">
        <v>1</v>
      </c>
      <c r="CI454" s="5">
        <v>0</v>
      </c>
      <c r="CJ454" s="5">
        <v>0</v>
      </c>
      <c r="CK454" s="5">
        <v>0</v>
      </c>
      <c r="CL454" s="5">
        <v>0</v>
      </c>
      <c r="CM454" s="5">
        <v>0</v>
      </c>
      <c r="CN454" s="5">
        <v>0</v>
      </c>
      <c r="CO454" s="5">
        <v>0</v>
      </c>
      <c r="CP454" s="5">
        <v>0</v>
      </c>
      <c r="CQ454" s="5">
        <v>1.198</v>
      </c>
      <c r="CR454" s="5">
        <v>0</v>
      </c>
      <c r="CS454" s="5">
        <v>4.7759999999999998</v>
      </c>
      <c r="CT454" s="5">
        <v>4.7530000000000001</v>
      </c>
      <c r="CU454" s="5">
        <v>15.162000000000001</v>
      </c>
    </row>
    <row r="455" spans="1:99" x14ac:dyDescent="0.25">
      <c r="A455" s="5" t="s">
        <v>2761</v>
      </c>
      <c r="B455" s="5" t="s">
        <v>1555</v>
      </c>
      <c r="C455" s="5" t="s">
        <v>1555</v>
      </c>
      <c r="D455" s="5" t="s">
        <v>1556</v>
      </c>
      <c r="E455" s="5">
        <v>2022</v>
      </c>
      <c r="F455" s="5">
        <v>0.15</v>
      </c>
      <c r="G455" s="5">
        <v>11.72</v>
      </c>
      <c r="H455" s="5">
        <v>1.2350000000000001</v>
      </c>
      <c r="I455" s="5">
        <v>0</v>
      </c>
      <c r="J455" s="5">
        <v>11.72</v>
      </c>
      <c r="K455" s="5">
        <v>0</v>
      </c>
      <c r="L455" s="5">
        <v>1</v>
      </c>
      <c r="M455" s="5">
        <v>9.7829999999999995</v>
      </c>
      <c r="N455" s="5">
        <v>3.7040000000000002</v>
      </c>
      <c r="O455" s="5">
        <v>0</v>
      </c>
      <c r="P455" s="5">
        <v>9.7829999999999995</v>
      </c>
      <c r="Q455" s="5">
        <v>0</v>
      </c>
      <c r="R455" s="5">
        <v>1</v>
      </c>
      <c r="S455" s="5">
        <v>17.893000000000001</v>
      </c>
      <c r="T455" s="5">
        <v>7.4080000000000004</v>
      </c>
      <c r="U455" s="5">
        <v>0.19900000000000001</v>
      </c>
      <c r="V455" s="5">
        <v>20.577000000000002</v>
      </c>
      <c r="W455" s="5">
        <v>0.15</v>
      </c>
      <c r="X455" s="5">
        <v>1</v>
      </c>
      <c r="Y455" s="5">
        <v>32.520000000000003</v>
      </c>
      <c r="Z455" s="5">
        <v>4.3949999999999996</v>
      </c>
      <c r="AA455" s="5">
        <v>0</v>
      </c>
      <c r="AB455" s="5">
        <v>32.520000000000003</v>
      </c>
      <c r="AC455" s="5">
        <v>0</v>
      </c>
      <c r="AD455" s="5">
        <v>1</v>
      </c>
      <c r="AE455" s="5">
        <v>33.755000000000003</v>
      </c>
      <c r="AF455" s="5">
        <v>7.8929999999999998</v>
      </c>
      <c r="AG455" s="5">
        <v>0</v>
      </c>
      <c r="AH455" s="5">
        <v>33.755000000000003</v>
      </c>
      <c r="AI455" s="5">
        <v>0</v>
      </c>
      <c r="AJ455" s="5">
        <v>1</v>
      </c>
      <c r="AK455" s="5">
        <v>41.162999999999997</v>
      </c>
      <c r="AL455" s="5">
        <v>21.922999999999998</v>
      </c>
      <c r="AM455" s="5">
        <v>0.45700000000000002</v>
      </c>
      <c r="AN455" s="5">
        <v>47.338000000000001</v>
      </c>
      <c r="AO455" s="5">
        <v>0.15</v>
      </c>
      <c r="AP455" s="5">
        <v>1</v>
      </c>
      <c r="AQ455" s="5">
        <v>0.86099999999999999</v>
      </c>
      <c r="AR455" s="5">
        <v>0.123</v>
      </c>
      <c r="AS455" s="5">
        <v>0.247</v>
      </c>
      <c r="AT455" s="5">
        <v>1.2749999999999999</v>
      </c>
      <c r="AU455" s="5">
        <v>0.15</v>
      </c>
      <c r="AV455" s="5">
        <v>1</v>
      </c>
      <c r="AW455" s="5">
        <v>0.98599999999999999</v>
      </c>
      <c r="AX455" s="5">
        <v>0.123</v>
      </c>
      <c r="AY455" s="5">
        <v>0.20100000000000001</v>
      </c>
      <c r="AZ455" s="5">
        <v>1.3660000000000001</v>
      </c>
      <c r="BA455" s="5">
        <v>0.15</v>
      </c>
      <c r="BB455" s="5">
        <v>1</v>
      </c>
      <c r="BC455" s="5">
        <v>0.59799999999999998</v>
      </c>
      <c r="BD455" s="5">
        <v>0.123</v>
      </c>
      <c r="BE455" s="5">
        <v>7.0000000000000001E-3</v>
      </c>
      <c r="BF455" s="5">
        <v>0.68799999999999994</v>
      </c>
      <c r="BG455" s="5">
        <v>0.15</v>
      </c>
      <c r="BH455" s="5">
        <v>1</v>
      </c>
      <c r="BI455" s="5">
        <v>0.61199999999999999</v>
      </c>
      <c r="BJ455" s="5">
        <v>0.123</v>
      </c>
      <c r="BK455" s="5">
        <v>0.27100000000000002</v>
      </c>
      <c r="BL455" s="5">
        <v>1.016</v>
      </c>
      <c r="BM455" s="5">
        <v>0.15</v>
      </c>
      <c r="BN455" s="5">
        <v>1</v>
      </c>
      <c r="BO455" s="5">
        <v>0</v>
      </c>
      <c r="BP455" s="5">
        <v>0</v>
      </c>
      <c r="BQ455" s="5">
        <v>1.6E-2</v>
      </c>
      <c r="BR455" s="5">
        <v>0</v>
      </c>
      <c r="BS455" s="5">
        <v>1</v>
      </c>
      <c r="BT455" s="5">
        <v>0</v>
      </c>
      <c r="BU455" s="5">
        <v>0</v>
      </c>
      <c r="BV455" s="5">
        <v>8.7999999999999995E-2</v>
      </c>
      <c r="BW455" s="5">
        <v>0.15</v>
      </c>
      <c r="BX455" s="5">
        <v>0.83299999999999996</v>
      </c>
      <c r="BY455" s="5">
        <v>12.728999999999999</v>
      </c>
      <c r="BZ455" s="5">
        <v>0</v>
      </c>
      <c r="CA455" s="5">
        <v>12.728999999999999</v>
      </c>
      <c r="CB455" s="5">
        <v>0</v>
      </c>
      <c r="CC455" s="5">
        <v>97.9</v>
      </c>
      <c r="CD455" s="5">
        <v>7.95</v>
      </c>
      <c r="CE455" s="5">
        <v>40.15</v>
      </c>
      <c r="CF455" s="5">
        <v>158.75800000000001</v>
      </c>
      <c r="CG455" s="5">
        <v>0.15</v>
      </c>
      <c r="CH455" s="5">
        <v>1</v>
      </c>
      <c r="CI455" s="5">
        <v>0</v>
      </c>
      <c r="CJ455" s="5">
        <v>0</v>
      </c>
      <c r="CK455" s="5">
        <v>0</v>
      </c>
      <c r="CL455" s="5">
        <v>0</v>
      </c>
      <c r="CM455" s="5">
        <v>0</v>
      </c>
      <c r="CN455" s="5">
        <v>0</v>
      </c>
      <c r="CO455" s="5">
        <v>0</v>
      </c>
      <c r="CP455" s="5">
        <v>0</v>
      </c>
      <c r="CQ455" s="5">
        <v>1.294</v>
      </c>
      <c r="CR455" s="5">
        <v>0</v>
      </c>
      <c r="CS455" s="5">
        <v>5.1580000000000004</v>
      </c>
      <c r="CT455" s="5">
        <v>10.484999999999999</v>
      </c>
      <c r="CU455" s="5">
        <v>31.326000000000001</v>
      </c>
    </row>
    <row r="456" spans="1:99" x14ac:dyDescent="0.25">
      <c r="A456" s="5" t="s">
        <v>2762</v>
      </c>
      <c r="B456" s="5" t="s">
        <v>1555</v>
      </c>
      <c r="C456" s="5" t="s">
        <v>1555</v>
      </c>
      <c r="D456" s="5" t="s">
        <v>1556</v>
      </c>
      <c r="E456" s="5">
        <v>2023</v>
      </c>
      <c r="F456" s="5">
        <v>0.15</v>
      </c>
      <c r="G456" s="5">
        <v>6.1470000000000002</v>
      </c>
      <c r="H456" s="5">
        <v>1.286</v>
      </c>
      <c r="I456" s="5">
        <v>0</v>
      </c>
      <c r="J456" s="5">
        <v>6.1470000000000002</v>
      </c>
      <c r="K456" s="5">
        <v>0</v>
      </c>
      <c r="L456" s="5">
        <v>1</v>
      </c>
      <c r="M456" s="5">
        <v>7.8860000000000001</v>
      </c>
      <c r="N456" s="5">
        <v>3.8570000000000002</v>
      </c>
      <c r="O456" s="5">
        <v>0</v>
      </c>
      <c r="P456" s="5">
        <v>7.8860000000000001</v>
      </c>
      <c r="Q456" s="5">
        <v>0</v>
      </c>
      <c r="R456" s="5">
        <v>1</v>
      </c>
      <c r="S456" s="5">
        <v>12.574999999999999</v>
      </c>
      <c r="T456" s="5">
        <v>7.7140000000000004</v>
      </c>
      <c r="U456" s="5">
        <v>0.20899999999999999</v>
      </c>
      <c r="V456" s="5">
        <v>14.461</v>
      </c>
      <c r="W456" s="5">
        <v>0.15</v>
      </c>
      <c r="X456" s="5">
        <v>1</v>
      </c>
      <c r="Y456" s="5">
        <v>12.907</v>
      </c>
      <c r="Z456" s="5">
        <v>1.744</v>
      </c>
      <c r="AA456" s="5">
        <v>0</v>
      </c>
      <c r="AB456" s="5">
        <v>12.907</v>
      </c>
      <c r="AC456" s="5">
        <v>0</v>
      </c>
      <c r="AD456" s="5">
        <v>1</v>
      </c>
      <c r="AE456" s="5">
        <v>14.193</v>
      </c>
      <c r="AF456" s="5">
        <v>3.319</v>
      </c>
      <c r="AG456" s="5">
        <v>0</v>
      </c>
      <c r="AH456" s="5">
        <v>14.193</v>
      </c>
      <c r="AI456" s="5">
        <v>0</v>
      </c>
      <c r="AJ456" s="5">
        <v>1</v>
      </c>
      <c r="AK456" s="5">
        <v>21.907</v>
      </c>
      <c r="AL456" s="5">
        <v>11.667</v>
      </c>
      <c r="AM456" s="5">
        <v>0.36399999999999999</v>
      </c>
      <c r="AN456" s="5">
        <v>25.193000000000001</v>
      </c>
      <c r="AO456" s="5">
        <v>0.15</v>
      </c>
      <c r="AP456" s="5">
        <v>1</v>
      </c>
      <c r="AQ456" s="5">
        <v>0.76</v>
      </c>
      <c r="AR456" s="5">
        <v>0.129</v>
      </c>
      <c r="AS456" s="5">
        <v>0.22800000000000001</v>
      </c>
      <c r="AT456" s="5">
        <v>1.1359999999999999</v>
      </c>
      <c r="AU456" s="5">
        <v>0.15</v>
      </c>
      <c r="AV456" s="5">
        <v>1</v>
      </c>
      <c r="AW456" s="5">
        <v>0.81100000000000005</v>
      </c>
      <c r="AX456" s="5">
        <v>0.129</v>
      </c>
      <c r="AY456" s="5">
        <v>0.24299999999999999</v>
      </c>
      <c r="AZ456" s="5">
        <v>1.2130000000000001</v>
      </c>
      <c r="BA456" s="5">
        <v>0.15</v>
      </c>
      <c r="BB456" s="5">
        <v>1</v>
      </c>
      <c r="BC456" s="5">
        <v>0.53500000000000003</v>
      </c>
      <c r="BD456" s="5">
        <v>0.129</v>
      </c>
      <c r="BE456" s="5">
        <v>8.9999999999999993E-3</v>
      </c>
      <c r="BF456" s="5">
        <v>0.61499999999999999</v>
      </c>
      <c r="BG456" s="5">
        <v>0.15</v>
      </c>
      <c r="BH456" s="5">
        <v>1</v>
      </c>
      <c r="BI456" s="5">
        <v>0.57899999999999996</v>
      </c>
      <c r="BJ456" s="5">
        <v>0.129</v>
      </c>
      <c r="BK456" s="5">
        <v>0.219</v>
      </c>
      <c r="BL456" s="5">
        <v>0.91800000000000004</v>
      </c>
      <c r="BM456" s="5">
        <v>0.15</v>
      </c>
      <c r="BN456" s="5">
        <v>1</v>
      </c>
      <c r="BO456" s="5">
        <v>0</v>
      </c>
      <c r="BP456" s="5">
        <v>0</v>
      </c>
      <c r="BQ456" s="5">
        <v>2.1000000000000001E-2</v>
      </c>
      <c r="BR456" s="5">
        <v>0</v>
      </c>
      <c r="BS456" s="5">
        <v>1</v>
      </c>
      <c r="BT456" s="5">
        <v>0</v>
      </c>
      <c r="BU456" s="5">
        <v>0</v>
      </c>
      <c r="BV456" s="5">
        <v>0.1</v>
      </c>
      <c r="BW456" s="5">
        <v>0.15</v>
      </c>
      <c r="BX456" s="5">
        <v>0.83299999999999996</v>
      </c>
      <c r="BY456" s="5">
        <v>13.254</v>
      </c>
      <c r="BZ456" s="5">
        <v>0</v>
      </c>
      <c r="CA456" s="5">
        <v>13.254</v>
      </c>
      <c r="CB456" s="5">
        <v>0</v>
      </c>
      <c r="CC456" s="5">
        <v>83.248000000000005</v>
      </c>
      <c r="CD456" s="5">
        <v>7.95</v>
      </c>
      <c r="CE456" s="5">
        <v>43.546999999999997</v>
      </c>
      <c r="CF456" s="5">
        <v>145.815</v>
      </c>
      <c r="CG456" s="5">
        <v>0.15</v>
      </c>
      <c r="CH456" s="5">
        <v>1</v>
      </c>
      <c r="CI456" s="5">
        <v>0</v>
      </c>
      <c r="CJ456" s="5">
        <v>0</v>
      </c>
      <c r="CK456" s="5">
        <v>0</v>
      </c>
      <c r="CL456" s="5">
        <v>0</v>
      </c>
      <c r="CM456" s="5">
        <v>0</v>
      </c>
      <c r="CN456" s="5">
        <v>0</v>
      </c>
      <c r="CO456" s="5">
        <v>0</v>
      </c>
      <c r="CP456" s="5">
        <v>0</v>
      </c>
      <c r="CQ456" s="5">
        <v>1.3480000000000001</v>
      </c>
      <c r="CR456" s="5">
        <v>0</v>
      </c>
      <c r="CS456" s="5">
        <v>5.37</v>
      </c>
      <c r="CT456" s="5">
        <v>4.8609999999999998</v>
      </c>
      <c r="CU456" s="5">
        <v>11.622</v>
      </c>
    </row>
    <row r="457" spans="1:99" x14ac:dyDescent="0.25">
      <c r="A457" s="5" t="s">
        <v>2763</v>
      </c>
      <c r="B457" s="5" t="s">
        <v>1555</v>
      </c>
      <c r="C457" s="5" t="s">
        <v>1555</v>
      </c>
      <c r="D457" s="5" t="s">
        <v>1556</v>
      </c>
      <c r="E457" s="5">
        <v>2024</v>
      </c>
      <c r="F457" s="5">
        <v>0.15</v>
      </c>
      <c r="G457" s="5">
        <v>5.5750000000000002</v>
      </c>
      <c r="H457" s="5">
        <v>1.3240000000000001</v>
      </c>
      <c r="I457" s="5">
        <v>0</v>
      </c>
      <c r="J457" s="5">
        <v>5.5750000000000002</v>
      </c>
      <c r="K457" s="5">
        <v>0</v>
      </c>
      <c r="L457" s="5">
        <v>1</v>
      </c>
      <c r="M457" s="5">
        <v>7.1239999999999997</v>
      </c>
      <c r="N457" s="5">
        <v>3.9710000000000001</v>
      </c>
      <c r="O457" s="5">
        <v>0</v>
      </c>
      <c r="P457" s="5">
        <v>7.1239999999999997</v>
      </c>
      <c r="Q457" s="5">
        <v>0</v>
      </c>
      <c r="R457" s="5">
        <v>1</v>
      </c>
      <c r="S457" s="5">
        <v>12.193</v>
      </c>
      <c r="T457" s="5">
        <v>7.9420000000000002</v>
      </c>
      <c r="U457" s="5">
        <v>0.249</v>
      </c>
      <c r="V457" s="5">
        <v>14.022</v>
      </c>
      <c r="W457" s="5">
        <v>0.15</v>
      </c>
      <c r="X457" s="5">
        <v>1</v>
      </c>
      <c r="Y457" s="5">
        <v>11.491</v>
      </c>
      <c r="Z457" s="5">
        <v>1.5529999999999999</v>
      </c>
      <c r="AA457" s="5">
        <v>0</v>
      </c>
      <c r="AB457" s="5">
        <v>11.491</v>
      </c>
      <c r="AC457" s="5">
        <v>0</v>
      </c>
      <c r="AD457" s="5">
        <v>1</v>
      </c>
      <c r="AE457" s="5">
        <v>12.815</v>
      </c>
      <c r="AF457" s="5">
        <v>2.996</v>
      </c>
      <c r="AG457" s="5">
        <v>0</v>
      </c>
      <c r="AH457" s="5">
        <v>12.815</v>
      </c>
      <c r="AI457" s="5">
        <v>0</v>
      </c>
      <c r="AJ457" s="5">
        <v>1</v>
      </c>
      <c r="AK457" s="5">
        <v>20.756</v>
      </c>
      <c r="AL457" s="5">
        <v>11.055</v>
      </c>
      <c r="AM457" s="5">
        <v>0.42399999999999999</v>
      </c>
      <c r="AN457" s="5">
        <v>23.87</v>
      </c>
      <c r="AO457" s="5">
        <v>0.15</v>
      </c>
      <c r="AP457" s="5">
        <v>1</v>
      </c>
      <c r="AQ457" s="5">
        <v>0.72399999999999998</v>
      </c>
      <c r="AR457" s="5">
        <v>0.13200000000000001</v>
      </c>
      <c r="AS457" s="5">
        <v>0.27200000000000002</v>
      </c>
      <c r="AT457" s="5">
        <v>1.145</v>
      </c>
      <c r="AU457" s="5">
        <v>0.15</v>
      </c>
      <c r="AV457" s="5">
        <v>1</v>
      </c>
      <c r="AW457" s="5">
        <v>0.75</v>
      </c>
      <c r="AX457" s="5">
        <v>0.13200000000000001</v>
      </c>
      <c r="AY457" s="5">
        <v>0.26800000000000002</v>
      </c>
      <c r="AZ457" s="5">
        <v>1.17</v>
      </c>
      <c r="BA457" s="5">
        <v>0.15</v>
      </c>
      <c r="BB457" s="5">
        <v>1</v>
      </c>
      <c r="BC457" s="5">
        <v>0.51300000000000001</v>
      </c>
      <c r="BD457" s="5">
        <v>0.13200000000000001</v>
      </c>
      <c r="BE457" s="5">
        <v>0.01</v>
      </c>
      <c r="BF457" s="5">
        <v>0.59</v>
      </c>
      <c r="BG457" s="5">
        <v>0.15</v>
      </c>
      <c r="BH457" s="5">
        <v>1</v>
      </c>
      <c r="BI457" s="5">
        <v>0.59099999999999997</v>
      </c>
      <c r="BJ457" s="5">
        <v>0.13200000000000001</v>
      </c>
      <c r="BK457" s="5">
        <v>0.16200000000000001</v>
      </c>
      <c r="BL457" s="5">
        <v>0.86699999999999999</v>
      </c>
      <c r="BM457" s="5">
        <v>0.15</v>
      </c>
      <c r="BN457" s="5">
        <v>1</v>
      </c>
      <c r="BO457" s="5">
        <v>0</v>
      </c>
      <c r="BP457" s="5">
        <v>0</v>
      </c>
      <c r="BQ457" s="5">
        <v>1.9E-2</v>
      </c>
      <c r="BR457" s="5">
        <v>0</v>
      </c>
      <c r="BS457" s="5">
        <v>1</v>
      </c>
      <c r="BT457" s="5">
        <v>0</v>
      </c>
      <c r="BU457" s="5">
        <v>0</v>
      </c>
      <c r="BV457" s="5">
        <v>9.6000000000000002E-2</v>
      </c>
      <c r="BW457" s="5">
        <v>0.15</v>
      </c>
      <c r="BX457" s="5">
        <v>0.83299999999999996</v>
      </c>
      <c r="BY457" s="5">
        <v>13.646000000000001</v>
      </c>
      <c r="BZ457" s="5">
        <v>0</v>
      </c>
      <c r="CA457" s="5">
        <v>13.646000000000001</v>
      </c>
      <c r="CB457" s="5">
        <v>0</v>
      </c>
      <c r="CC457" s="5">
        <v>82.587999999999994</v>
      </c>
      <c r="CD457" s="5">
        <v>7.95</v>
      </c>
      <c r="CE457" s="5">
        <v>37.36</v>
      </c>
      <c r="CF457" s="5">
        <v>137.94</v>
      </c>
      <c r="CG457" s="5">
        <v>0.15</v>
      </c>
      <c r="CH457" s="5">
        <v>1</v>
      </c>
      <c r="CI457" s="5">
        <v>0</v>
      </c>
      <c r="CJ457" s="5">
        <v>0</v>
      </c>
      <c r="CK457" s="5">
        <v>0</v>
      </c>
      <c r="CL457" s="5">
        <v>0</v>
      </c>
      <c r="CM457" s="5">
        <v>0</v>
      </c>
      <c r="CN457" s="5">
        <v>0</v>
      </c>
      <c r="CO457" s="5">
        <v>0</v>
      </c>
      <c r="CP457" s="5">
        <v>0</v>
      </c>
      <c r="CQ457" s="5">
        <v>1.387</v>
      </c>
      <c r="CR457" s="5">
        <v>0</v>
      </c>
      <c r="CS457" s="5">
        <v>5.5289999999999999</v>
      </c>
      <c r="CT457" s="5">
        <v>4.2510000000000003</v>
      </c>
      <c r="CU457" s="5">
        <v>10.167999999999999</v>
      </c>
    </row>
    <row r="458" spans="1:99" x14ac:dyDescent="0.25">
      <c r="A458" s="5" t="s">
        <v>2764</v>
      </c>
      <c r="B458" s="5" t="s">
        <v>1540</v>
      </c>
      <c r="C458" s="5" t="s">
        <v>1540</v>
      </c>
      <c r="D458" s="5" t="s">
        <v>1541</v>
      </c>
      <c r="E458" s="5">
        <v>2021</v>
      </c>
      <c r="F458" s="5">
        <v>0.1</v>
      </c>
      <c r="G458" s="5">
        <v>5.8970000000000002</v>
      </c>
      <c r="H458" s="5">
        <v>1.143</v>
      </c>
      <c r="I458" s="5">
        <v>0</v>
      </c>
      <c r="J458" s="5">
        <v>5.8970000000000002</v>
      </c>
      <c r="K458" s="5">
        <v>0</v>
      </c>
      <c r="L458" s="5">
        <v>1</v>
      </c>
      <c r="M458" s="5">
        <v>7.9640000000000004</v>
      </c>
      <c r="N458" s="5">
        <v>3.43</v>
      </c>
      <c r="O458" s="5">
        <v>0</v>
      </c>
      <c r="P458" s="5">
        <v>7.9640000000000004</v>
      </c>
      <c r="Q458" s="5">
        <v>0</v>
      </c>
      <c r="R458" s="5">
        <v>1</v>
      </c>
      <c r="S458" s="5">
        <v>11.613</v>
      </c>
      <c r="T458" s="5">
        <v>6.86</v>
      </c>
      <c r="U458" s="5">
        <v>0</v>
      </c>
      <c r="V458" s="5">
        <v>12.775</v>
      </c>
      <c r="W458" s="5">
        <v>0.1</v>
      </c>
      <c r="X458" s="5">
        <v>1</v>
      </c>
      <c r="Y458" s="5">
        <v>16.305</v>
      </c>
      <c r="Z458" s="5">
        <v>2.2040000000000002</v>
      </c>
      <c r="AA458" s="5">
        <v>0</v>
      </c>
      <c r="AB458" s="5">
        <v>16.305</v>
      </c>
      <c r="AC458" s="5">
        <v>0</v>
      </c>
      <c r="AD458" s="5">
        <v>1</v>
      </c>
      <c r="AE458" s="5">
        <v>17.449000000000002</v>
      </c>
      <c r="AF458" s="5">
        <v>4.08</v>
      </c>
      <c r="AG458" s="5">
        <v>0</v>
      </c>
      <c r="AH458" s="5">
        <v>17.449000000000002</v>
      </c>
      <c r="AI458" s="5">
        <v>0</v>
      </c>
      <c r="AJ458" s="5">
        <v>1</v>
      </c>
      <c r="AK458" s="5">
        <v>24.309000000000001</v>
      </c>
      <c r="AL458" s="5">
        <v>12.946999999999999</v>
      </c>
      <c r="AM458" s="5">
        <v>0</v>
      </c>
      <c r="AN458" s="5">
        <v>26.739000000000001</v>
      </c>
      <c r="AO458" s="5">
        <v>0.1</v>
      </c>
      <c r="AP458" s="5">
        <v>1</v>
      </c>
      <c r="AQ458" s="5">
        <v>0.61899999999999999</v>
      </c>
      <c r="AR458" s="5">
        <v>0.114</v>
      </c>
      <c r="AS458" s="5">
        <v>0.13900000000000001</v>
      </c>
      <c r="AT458" s="5">
        <v>0.83399999999999996</v>
      </c>
      <c r="AU458" s="5">
        <v>0.1</v>
      </c>
      <c r="AV458" s="5">
        <v>0</v>
      </c>
      <c r="AW458" s="5">
        <v>0.59899999999999998</v>
      </c>
      <c r="AX458" s="5">
        <v>0.114</v>
      </c>
      <c r="AY458" s="5">
        <v>0.32500000000000001</v>
      </c>
      <c r="AZ458" s="5">
        <v>1.0169999999999999</v>
      </c>
      <c r="BA458" s="5">
        <v>0.1</v>
      </c>
      <c r="BB458" s="5">
        <v>1</v>
      </c>
      <c r="BC458" s="5">
        <v>0.439</v>
      </c>
      <c r="BD458" s="5">
        <v>0.114</v>
      </c>
      <c r="BE458" s="5">
        <v>0</v>
      </c>
      <c r="BF458" s="5">
        <v>0.48299999999999998</v>
      </c>
      <c r="BG458" s="5">
        <v>0.1</v>
      </c>
      <c r="BH458" s="5">
        <v>1</v>
      </c>
      <c r="BI458" s="5">
        <v>0.505</v>
      </c>
      <c r="BJ458" s="5">
        <v>0.114</v>
      </c>
      <c r="BK458" s="5">
        <v>0.224</v>
      </c>
      <c r="BL458" s="5">
        <v>0.80200000000000005</v>
      </c>
      <c r="BM458" s="5">
        <v>0.1</v>
      </c>
      <c r="BN458" s="5">
        <v>1</v>
      </c>
      <c r="BO458" s="5">
        <v>0</v>
      </c>
      <c r="BP458" s="5">
        <v>0</v>
      </c>
      <c r="BQ458" s="5">
        <v>0.17899999999999999</v>
      </c>
      <c r="BR458" s="5">
        <v>0</v>
      </c>
      <c r="BS458" s="5">
        <v>0.83299999999999996</v>
      </c>
      <c r="BT458" s="5">
        <v>0</v>
      </c>
      <c r="BU458" s="5">
        <v>0</v>
      </c>
      <c r="BV458" s="5">
        <v>0.21299999999999999</v>
      </c>
      <c r="BW458" s="5">
        <v>0.1</v>
      </c>
      <c r="BX458" s="5">
        <v>0.83299999999999996</v>
      </c>
      <c r="BY458" s="5">
        <v>11.787000000000001</v>
      </c>
      <c r="BZ458" s="5">
        <v>0</v>
      </c>
      <c r="CA458" s="5">
        <v>11.787000000000001</v>
      </c>
      <c r="CB458" s="5">
        <v>0</v>
      </c>
      <c r="CC458" s="5">
        <v>78.125</v>
      </c>
      <c r="CD458" s="5">
        <v>7.95</v>
      </c>
      <c r="CE458" s="5">
        <v>0</v>
      </c>
      <c r="CF458" s="5">
        <v>85.938000000000002</v>
      </c>
      <c r="CG458" s="5">
        <v>0.1</v>
      </c>
      <c r="CH458" s="5">
        <v>1</v>
      </c>
      <c r="CI458" s="5">
        <v>0</v>
      </c>
      <c r="CJ458" s="5">
        <v>0</v>
      </c>
      <c r="CK458" s="5">
        <v>0</v>
      </c>
      <c r="CL458" s="5">
        <v>0</v>
      </c>
      <c r="CM458" s="5">
        <v>0</v>
      </c>
      <c r="CN458" s="5">
        <v>0</v>
      </c>
      <c r="CO458" s="5">
        <v>0</v>
      </c>
      <c r="CP458" s="5">
        <v>0</v>
      </c>
      <c r="CQ458" s="5">
        <v>1.198</v>
      </c>
      <c r="CR458" s="5">
        <v>0</v>
      </c>
      <c r="CS458" s="5">
        <v>4.7759999999999998</v>
      </c>
      <c r="CT458" s="5">
        <v>4.7530000000000001</v>
      </c>
      <c r="CU458" s="5">
        <v>15.162000000000001</v>
      </c>
    </row>
    <row r="459" spans="1:99" x14ac:dyDescent="0.25">
      <c r="A459" s="5" t="s">
        <v>2765</v>
      </c>
      <c r="B459" s="5" t="s">
        <v>1540</v>
      </c>
      <c r="C459" s="5" t="s">
        <v>1540</v>
      </c>
      <c r="D459" s="5" t="s">
        <v>1541</v>
      </c>
      <c r="E459" s="5">
        <v>2022</v>
      </c>
      <c r="F459" s="5">
        <v>0.1</v>
      </c>
      <c r="G459" s="5">
        <v>11.72</v>
      </c>
      <c r="H459" s="5">
        <v>1.2350000000000001</v>
      </c>
      <c r="I459" s="5">
        <v>0</v>
      </c>
      <c r="J459" s="5">
        <v>11.72</v>
      </c>
      <c r="K459" s="5">
        <v>0</v>
      </c>
      <c r="L459" s="5">
        <v>1</v>
      </c>
      <c r="M459" s="5">
        <v>9.7829999999999995</v>
      </c>
      <c r="N459" s="5">
        <v>3.7040000000000002</v>
      </c>
      <c r="O459" s="5">
        <v>0</v>
      </c>
      <c r="P459" s="5">
        <v>9.7829999999999995</v>
      </c>
      <c r="Q459" s="5">
        <v>0</v>
      </c>
      <c r="R459" s="5">
        <v>1</v>
      </c>
      <c r="S459" s="5">
        <v>17.893000000000001</v>
      </c>
      <c r="T459" s="5">
        <v>7.4080000000000004</v>
      </c>
      <c r="U459" s="5">
        <v>0.13200000000000001</v>
      </c>
      <c r="V459" s="5">
        <v>19.683</v>
      </c>
      <c r="W459" s="5">
        <v>0.1</v>
      </c>
      <c r="X459" s="5">
        <v>1</v>
      </c>
      <c r="Y459" s="5">
        <v>32.56</v>
      </c>
      <c r="Z459" s="5">
        <v>4.4009999999999998</v>
      </c>
      <c r="AA459" s="5">
        <v>0</v>
      </c>
      <c r="AB459" s="5">
        <v>32.56</v>
      </c>
      <c r="AC459" s="5">
        <v>0</v>
      </c>
      <c r="AD459" s="5">
        <v>1</v>
      </c>
      <c r="AE459" s="5">
        <v>33.795000000000002</v>
      </c>
      <c r="AF459" s="5">
        <v>7.9020000000000001</v>
      </c>
      <c r="AG459" s="5">
        <v>0</v>
      </c>
      <c r="AH459" s="5">
        <v>33.795000000000002</v>
      </c>
      <c r="AI459" s="5">
        <v>0</v>
      </c>
      <c r="AJ459" s="5">
        <v>1</v>
      </c>
      <c r="AK459" s="5">
        <v>41.203000000000003</v>
      </c>
      <c r="AL459" s="5">
        <v>21.945</v>
      </c>
      <c r="AM459" s="5">
        <v>0.30499999999999999</v>
      </c>
      <c r="AN459" s="5">
        <v>45.323999999999998</v>
      </c>
      <c r="AO459" s="5">
        <v>0.1</v>
      </c>
      <c r="AP459" s="5">
        <v>1</v>
      </c>
      <c r="AQ459" s="5">
        <v>0.86099999999999999</v>
      </c>
      <c r="AR459" s="5">
        <v>0.123</v>
      </c>
      <c r="AS459" s="5">
        <v>0.25700000000000001</v>
      </c>
      <c r="AT459" s="5">
        <v>1.23</v>
      </c>
      <c r="AU459" s="5">
        <v>0.1</v>
      </c>
      <c r="AV459" s="5">
        <v>0</v>
      </c>
      <c r="AW459" s="5">
        <v>0.98599999999999999</v>
      </c>
      <c r="AX459" s="5">
        <v>0.123</v>
      </c>
      <c r="AY459" s="5">
        <v>0.38400000000000001</v>
      </c>
      <c r="AZ459" s="5">
        <v>1.5069999999999999</v>
      </c>
      <c r="BA459" s="5">
        <v>0.1</v>
      </c>
      <c r="BB459" s="5">
        <v>1</v>
      </c>
      <c r="BC459" s="5">
        <v>0.59799999999999998</v>
      </c>
      <c r="BD459" s="5">
        <v>0.123</v>
      </c>
      <c r="BE459" s="5">
        <v>4.0000000000000001E-3</v>
      </c>
      <c r="BF459" s="5">
        <v>0.65800000000000003</v>
      </c>
      <c r="BG459" s="5">
        <v>0.1</v>
      </c>
      <c r="BH459" s="5">
        <v>1</v>
      </c>
      <c r="BI459" s="5">
        <v>0.61199999999999999</v>
      </c>
      <c r="BJ459" s="5">
        <v>0.123</v>
      </c>
      <c r="BK459" s="5">
        <v>0.24199999999999999</v>
      </c>
      <c r="BL459" s="5">
        <v>0.93300000000000005</v>
      </c>
      <c r="BM459" s="5">
        <v>0.1</v>
      </c>
      <c r="BN459" s="5">
        <v>1</v>
      </c>
      <c r="BO459" s="5">
        <v>0</v>
      </c>
      <c r="BP459" s="5">
        <v>0</v>
      </c>
      <c r="BQ459" s="5">
        <v>0.17899999999999999</v>
      </c>
      <c r="BR459" s="5">
        <v>0</v>
      </c>
      <c r="BS459" s="5">
        <v>0.83299999999999996</v>
      </c>
      <c r="BT459" s="5">
        <v>0</v>
      </c>
      <c r="BU459" s="5">
        <v>0</v>
      </c>
      <c r="BV459" s="5">
        <v>0.21299999999999999</v>
      </c>
      <c r="BW459" s="5">
        <v>0.1</v>
      </c>
      <c r="BX459" s="5">
        <v>0.83299999999999996</v>
      </c>
      <c r="BY459" s="5">
        <v>12.728999999999999</v>
      </c>
      <c r="BZ459" s="5">
        <v>0</v>
      </c>
      <c r="CA459" s="5">
        <v>12.728999999999999</v>
      </c>
      <c r="CB459" s="5">
        <v>0</v>
      </c>
      <c r="CC459" s="5">
        <v>97.9</v>
      </c>
      <c r="CD459" s="5">
        <v>7.95</v>
      </c>
      <c r="CE459" s="5">
        <v>0.72499999999999998</v>
      </c>
      <c r="CF459" s="5">
        <v>107.69</v>
      </c>
      <c r="CG459" s="5">
        <v>0.1</v>
      </c>
      <c r="CH459" s="5">
        <v>1</v>
      </c>
      <c r="CI459" s="5">
        <v>0</v>
      </c>
      <c r="CJ459" s="5">
        <v>0</v>
      </c>
      <c r="CK459" s="5">
        <v>0</v>
      </c>
      <c r="CL459" s="5">
        <v>0</v>
      </c>
      <c r="CM459" s="5">
        <v>0</v>
      </c>
      <c r="CN459" s="5">
        <v>0</v>
      </c>
      <c r="CO459" s="5">
        <v>0</v>
      </c>
      <c r="CP459" s="5">
        <v>0</v>
      </c>
      <c r="CQ459" s="5">
        <v>1.294</v>
      </c>
      <c r="CR459" s="5">
        <v>0</v>
      </c>
      <c r="CS459" s="5">
        <v>5.1580000000000004</v>
      </c>
      <c r="CT459" s="5">
        <v>10.484999999999999</v>
      </c>
      <c r="CU459" s="5">
        <v>31.326000000000001</v>
      </c>
    </row>
    <row r="460" spans="1:99" x14ac:dyDescent="0.25">
      <c r="A460" s="5" t="s">
        <v>2766</v>
      </c>
      <c r="B460" s="5" t="s">
        <v>1540</v>
      </c>
      <c r="C460" s="5" t="s">
        <v>1540</v>
      </c>
      <c r="D460" s="5" t="s">
        <v>1541</v>
      </c>
      <c r="E460" s="5">
        <v>2023</v>
      </c>
      <c r="F460" s="5">
        <v>0.1</v>
      </c>
      <c r="G460" s="5">
        <v>6.1470000000000002</v>
      </c>
      <c r="H460" s="5">
        <v>1.286</v>
      </c>
      <c r="I460" s="5">
        <v>0</v>
      </c>
      <c r="J460" s="5">
        <v>6.1470000000000002</v>
      </c>
      <c r="K460" s="5">
        <v>0</v>
      </c>
      <c r="L460" s="5">
        <v>1</v>
      </c>
      <c r="M460" s="5">
        <v>7.8860000000000001</v>
      </c>
      <c r="N460" s="5">
        <v>3.8570000000000002</v>
      </c>
      <c r="O460" s="5">
        <v>0</v>
      </c>
      <c r="P460" s="5">
        <v>7.8860000000000001</v>
      </c>
      <c r="Q460" s="5">
        <v>0</v>
      </c>
      <c r="R460" s="5">
        <v>1</v>
      </c>
      <c r="S460" s="5">
        <v>12.574999999999999</v>
      </c>
      <c r="T460" s="5">
        <v>7.7140000000000004</v>
      </c>
      <c r="U460" s="5">
        <v>0.13900000000000001</v>
      </c>
      <c r="V460" s="5">
        <v>13.833</v>
      </c>
      <c r="W460" s="5">
        <v>0.1</v>
      </c>
      <c r="X460" s="5">
        <v>1</v>
      </c>
      <c r="Y460" s="5">
        <v>12.907999999999999</v>
      </c>
      <c r="Z460" s="5">
        <v>1.7450000000000001</v>
      </c>
      <c r="AA460" s="5">
        <v>0</v>
      </c>
      <c r="AB460" s="5">
        <v>12.907999999999999</v>
      </c>
      <c r="AC460" s="5">
        <v>0</v>
      </c>
      <c r="AD460" s="5">
        <v>1</v>
      </c>
      <c r="AE460" s="5">
        <v>14.194000000000001</v>
      </c>
      <c r="AF460" s="5">
        <v>3.319</v>
      </c>
      <c r="AG460" s="5">
        <v>0</v>
      </c>
      <c r="AH460" s="5">
        <v>14.194000000000001</v>
      </c>
      <c r="AI460" s="5">
        <v>0</v>
      </c>
      <c r="AJ460" s="5">
        <v>1</v>
      </c>
      <c r="AK460" s="5">
        <v>21.908000000000001</v>
      </c>
      <c r="AL460" s="5">
        <v>11.667999999999999</v>
      </c>
      <c r="AM460" s="5">
        <v>0.24299999999999999</v>
      </c>
      <c r="AN460" s="5">
        <v>24.097999999999999</v>
      </c>
      <c r="AO460" s="5">
        <v>0.1</v>
      </c>
      <c r="AP460" s="5">
        <v>1</v>
      </c>
      <c r="AQ460" s="5">
        <v>0.76</v>
      </c>
      <c r="AR460" s="5">
        <v>0.129</v>
      </c>
      <c r="AS460" s="5">
        <v>-0.35699999999999998</v>
      </c>
      <c r="AT460" s="5">
        <v>0.44400000000000001</v>
      </c>
      <c r="AU460" s="5">
        <v>0.1</v>
      </c>
      <c r="AV460" s="5">
        <v>0</v>
      </c>
      <c r="AW460" s="5">
        <v>0.81100000000000005</v>
      </c>
      <c r="AX460" s="5">
        <v>0.129</v>
      </c>
      <c r="AY460" s="5">
        <v>0.47399999999999998</v>
      </c>
      <c r="AZ460" s="5">
        <v>1.413</v>
      </c>
      <c r="BA460" s="5">
        <v>0.1</v>
      </c>
      <c r="BB460" s="5">
        <v>1</v>
      </c>
      <c r="BC460" s="5">
        <v>0.53500000000000003</v>
      </c>
      <c r="BD460" s="5">
        <v>0.129</v>
      </c>
      <c r="BE460" s="5">
        <v>6.0000000000000001E-3</v>
      </c>
      <c r="BF460" s="5">
        <v>0.58799999999999997</v>
      </c>
      <c r="BG460" s="5">
        <v>0.1</v>
      </c>
      <c r="BH460" s="5">
        <v>1</v>
      </c>
      <c r="BI460" s="5">
        <v>0.57899999999999996</v>
      </c>
      <c r="BJ460" s="5">
        <v>0.129</v>
      </c>
      <c r="BK460" s="5">
        <v>0.26</v>
      </c>
      <c r="BL460" s="5">
        <v>0.91300000000000003</v>
      </c>
      <c r="BM460" s="5">
        <v>0.1</v>
      </c>
      <c r="BN460" s="5">
        <v>1</v>
      </c>
      <c r="BO460" s="5">
        <v>0</v>
      </c>
      <c r="BP460" s="5">
        <v>0</v>
      </c>
      <c r="BQ460" s="5">
        <v>0.19</v>
      </c>
      <c r="BR460" s="5">
        <v>0</v>
      </c>
      <c r="BS460" s="5">
        <v>0.83299999999999996</v>
      </c>
      <c r="BT460" s="5">
        <v>0</v>
      </c>
      <c r="BU460" s="5">
        <v>0</v>
      </c>
      <c r="BV460" s="5">
        <v>0.26400000000000001</v>
      </c>
      <c r="BW460" s="5">
        <v>0.1</v>
      </c>
      <c r="BX460" s="5">
        <v>0.83299999999999996</v>
      </c>
      <c r="BY460" s="5">
        <v>13.254</v>
      </c>
      <c r="BZ460" s="5">
        <v>0</v>
      </c>
      <c r="CA460" s="5">
        <v>13.254</v>
      </c>
      <c r="CB460" s="5">
        <v>0</v>
      </c>
      <c r="CC460" s="5">
        <v>83.248000000000005</v>
      </c>
      <c r="CD460" s="5">
        <v>7.95</v>
      </c>
      <c r="CE460" s="5">
        <v>0.92200000000000004</v>
      </c>
      <c r="CF460" s="5">
        <v>91.572999999999993</v>
      </c>
      <c r="CG460" s="5">
        <v>0.1</v>
      </c>
      <c r="CH460" s="5">
        <v>1</v>
      </c>
      <c r="CI460" s="5">
        <v>0</v>
      </c>
      <c r="CJ460" s="5">
        <v>0</v>
      </c>
      <c r="CK460" s="5">
        <v>0</v>
      </c>
      <c r="CL460" s="5">
        <v>0</v>
      </c>
      <c r="CM460" s="5">
        <v>0</v>
      </c>
      <c r="CN460" s="5">
        <v>0</v>
      </c>
      <c r="CO460" s="5">
        <v>0</v>
      </c>
      <c r="CP460" s="5">
        <v>0</v>
      </c>
      <c r="CQ460" s="5">
        <v>1.3480000000000001</v>
      </c>
      <c r="CR460" s="5">
        <v>0</v>
      </c>
      <c r="CS460" s="5">
        <v>5.37</v>
      </c>
      <c r="CT460" s="5">
        <v>4.8609999999999998</v>
      </c>
      <c r="CU460" s="5">
        <v>11.622</v>
      </c>
    </row>
    <row r="461" spans="1:99" x14ac:dyDescent="0.25">
      <c r="A461" s="5" t="s">
        <v>2767</v>
      </c>
      <c r="B461" s="5" t="s">
        <v>1540</v>
      </c>
      <c r="C461" s="5" t="s">
        <v>1540</v>
      </c>
      <c r="D461" s="5" t="s">
        <v>1541</v>
      </c>
      <c r="E461" s="5">
        <v>2024</v>
      </c>
      <c r="F461" s="5">
        <v>0.1</v>
      </c>
      <c r="G461" s="5">
        <v>5.5750000000000002</v>
      </c>
      <c r="H461" s="5">
        <v>1.3240000000000001</v>
      </c>
      <c r="I461" s="5">
        <v>0</v>
      </c>
      <c r="J461" s="5">
        <v>5.5750000000000002</v>
      </c>
      <c r="K461" s="5">
        <v>0</v>
      </c>
      <c r="L461" s="5">
        <v>1</v>
      </c>
      <c r="M461" s="5">
        <v>7.1239999999999997</v>
      </c>
      <c r="N461" s="5">
        <v>3.9710000000000001</v>
      </c>
      <c r="O461" s="5">
        <v>0</v>
      </c>
      <c r="P461" s="5">
        <v>7.1239999999999997</v>
      </c>
      <c r="Q461" s="5">
        <v>0</v>
      </c>
      <c r="R461" s="5">
        <v>1</v>
      </c>
      <c r="S461" s="5">
        <v>12.193</v>
      </c>
      <c r="T461" s="5">
        <v>7.9420000000000002</v>
      </c>
      <c r="U461" s="5">
        <v>0.16600000000000001</v>
      </c>
      <c r="V461" s="5">
        <v>13.412000000000001</v>
      </c>
      <c r="W461" s="5">
        <v>0.1</v>
      </c>
      <c r="X461" s="5">
        <v>1</v>
      </c>
      <c r="Y461" s="5">
        <v>11.492000000000001</v>
      </c>
      <c r="Z461" s="5">
        <v>1.5529999999999999</v>
      </c>
      <c r="AA461" s="5">
        <v>0</v>
      </c>
      <c r="AB461" s="5">
        <v>11.492000000000001</v>
      </c>
      <c r="AC461" s="5">
        <v>0</v>
      </c>
      <c r="AD461" s="5">
        <v>1</v>
      </c>
      <c r="AE461" s="5">
        <v>12.815</v>
      </c>
      <c r="AF461" s="5">
        <v>2.9969999999999999</v>
      </c>
      <c r="AG461" s="5">
        <v>0</v>
      </c>
      <c r="AH461" s="5">
        <v>12.815</v>
      </c>
      <c r="AI461" s="5">
        <v>0</v>
      </c>
      <c r="AJ461" s="5">
        <v>1</v>
      </c>
      <c r="AK461" s="5">
        <v>20.757000000000001</v>
      </c>
      <c r="AL461" s="5">
        <v>11.055</v>
      </c>
      <c r="AM461" s="5">
        <v>0.28299999999999997</v>
      </c>
      <c r="AN461" s="5">
        <v>22.832999999999998</v>
      </c>
      <c r="AO461" s="5">
        <v>0.1</v>
      </c>
      <c r="AP461" s="5">
        <v>1</v>
      </c>
      <c r="AQ461" s="5">
        <v>0.72399999999999998</v>
      </c>
      <c r="AR461" s="5">
        <v>0.13200000000000001</v>
      </c>
      <c r="AS461" s="5">
        <v>-0.35699999999999998</v>
      </c>
      <c r="AT461" s="5">
        <v>0.39800000000000002</v>
      </c>
      <c r="AU461" s="5">
        <v>0.1</v>
      </c>
      <c r="AV461" s="5">
        <v>0</v>
      </c>
      <c r="AW461" s="5">
        <v>0.75</v>
      </c>
      <c r="AX461" s="5">
        <v>0.13200000000000001</v>
      </c>
      <c r="AY461" s="5">
        <v>0.53200000000000003</v>
      </c>
      <c r="AZ461" s="5">
        <v>1.391</v>
      </c>
      <c r="BA461" s="5">
        <v>0.1</v>
      </c>
      <c r="BB461" s="5">
        <v>1</v>
      </c>
      <c r="BC461" s="5">
        <v>0.51300000000000001</v>
      </c>
      <c r="BD461" s="5">
        <v>0.13200000000000001</v>
      </c>
      <c r="BE461" s="5">
        <v>7.0000000000000001E-3</v>
      </c>
      <c r="BF461" s="5">
        <v>0.56399999999999995</v>
      </c>
      <c r="BG461" s="5">
        <v>0.1</v>
      </c>
      <c r="BH461" s="5">
        <v>1</v>
      </c>
      <c r="BI461" s="5">
        <v>0.59099999999999997</v>
      </c>
      <c r="BJ461" s="5">
        <v>0.13200000000000001</v>
      </c>
      <c r="BK461" s="5">
        <v>0.27</v>
      </c>
      <c r="BL461" s="5">
        <v>0.93500000000000005</v>
      </c>
      <c r="BM461" s="5">
        <v>0.1</v>
      </c>
      <c r="BN461" s="5">
        <v>1</v>
      </c>
      <c r="BO461" s="5">
        <v>0</v>
      </c>
      <c r="BP461" s="5">
        <v>0</v>
      </c>
      <c r="BQ461" s="5">
        <v>0.19600000000000001</v>
      </c>
      <c r="BR461" s="5">
        <v>0</v>
      </c>
      <c r="BS461" s="5">
        <v>0.83299999999999996</v>
      </c>
      <c r="BT461" s="5">
        <v>0</v>
      </c>
      <c r="BU461" s="5">
        <v>0</v>
      </c>
      <c r="BV461" s="5">
        <v>0.27200000000000002</v>
      </c>
      <c r="BW461" s="5">
        <v>0.1</v>
      </c>
      <c r="BX461" s="5">
        <v>0.83299999999999996</v>
      </c>
      <c r="BY461" s="5">
        <v>13.646000000000001</v>
      </c>
      <c r="BZ461" s="5">
        <v>0</v>
      </c>
      <c r="CA461" s="5">
        <v>13.646000000000001</v>
      </c>
      <c r="CB461" s="5">
        <v>0</v>
      </c>
      <c r="CC461" s="5">
        <v>82.587999999999994</v>
      </c>
      <c r="CD461" s="5">
        <v>7.95</v>
      </c>
      <c r="CE461" s="5">
        <v>1.125</v>
      </c>
      <c r="CF461" s="5">
        <v>90.846999999999994</v>
      </c>
      <c r="CG461" s="5">
        <v>0.1</v>
      </c>
      <c r="CH461" s="5">
        <v>1</v>
      </c>
      <c r="CI461" s="5">
        <v>0</v>
      </c>
      <c r="CJ461" s="5">
        <v>0</v>
      </c>
      <c r="CK461" s="5">
        <v>0</v>
      </c>
      <c r="CL461" s="5">
        <v>0</v>
      </c>
      <c r="CM461" s="5">
        <v>0</v>
      </c>
      <c r="CN461" s="5">
        <v>0</v>
      </c>
      <c r="CO461" s="5">
        <v>0</v>
      </c>
      <c r="CP461" s="5">
        <v>0</v>
      </c>
      <c r="CQ461" s="5">
        <v>1.387</v>
      </c>
      <c r="CR461" s="5">
        <v>0</v>
      </c>
      <c r="CS461" s="5">
        <v>5.5289999999999999</v>
      </c>
      <c r="CT461" s="5">
        <v>4.2510000000000003</v>
      </c>
      <c r="CU461" s="5">
        <v>10.167999999999999</v>
      </c>
    </row>
    <row r="462" spans="1:99" x14ac:dyDescent="0.25">
      <c r="A462" s="5" t="s">
        <v>2768</v>
      </c>
      <c r="B462" s="5" t="s">
        <v>1543</v>
      </c>
      <c r="C462" s="5" t="s">
        <v>1543</v>
      </c>
      <c r="D462" s="5" t="s">
        <v>1544</v>
      </c>
      <c r="E462" s="5">
        <v>2021</v>
      </c>
      <c r="F462" s="5">
        <v>0</v>
      </c>
      <c r="G462" s="5">
        <v>5.8970000000000002</v>
      </c>
      <c r="H462" s="5">
        <v>1.143</v>
      </c>
      <c r="I462" s="5">
        <v>0.23300000000000001</v>
      </c>
      <c r="J462" s="5">
        <v>6.13</v>
      </c>
      <c r="K462" s="5">
        <v>0</v>
      </c>
      <c r="L462" s="5">
        <v>1</v>
      </c>
      <c r="M462" s="5">
        <v>7.9640000000000004</v>
      </c>
      <c r="N462" s="5">
        <v>3.43</v>
      </c>
      <c r="O462" s="5">
        <v>0.252</v>
      </c>
      <c r="P462" s="5">
        <v>8.2170000000000005</v>
      </c>
      <c r="Q462" s="5">
        <v>0</v>
      </c>
      <c r="R462" s="5">
        <v>1</v>
      </c>
      <c r="S462" s="5">
        <v>11.613</v>
      </c>
      <c r="T462" s="5">
        <v>6.86</v>
      </c>
      <c r="U462" s="5">
        <v>0.23300000000000001</v>
      </c>
      <c r="V462" s="5">
        <v>11.846</v>
      </c>
      <c r="W462" s="5">
        <v>0</v>
      </c>
      <c r="X462" s="5">
        <v>1</v>
      </c>
      <c r="Y462" s="5">
        <v>7.4470000000000001</v>
      </c>
      <c r="Z462" s="5">
        <v>0.81699999999999995</v>
      </c>
      <c r="AA462" s="5">
        <v>-6.6849999999999996</v>
      </c>
      <c r="AB462" s="5">
        <v>0.76100000000000001</v>
      </c>
      <c r="AC462" s="5">
        <v>0</v>
      </c>
      <c r="AD462" s="5">
        <v>0</v>
      </c>
      <c r="AE462" s="5">
        <v>8.0180000000000007</v>
      </c>
      <c r="AF462" s="5">
        <v>1.5589999999999999</v>
      </c>
      <c r="AG462" s="5">
        <v>-7.7990000000000004</v>
      </c>
      <c r="AH462" s="5">
        <v>0.219</v>
      </c>
      <c r="AI462" s="5">
        <v>0</v>
      </c>
      <c r="AJ462" s="5">
        <v>0</v>
      </c>
      <c r="AK462" s="5">
        <v>11.448</v>
      </c>
      <c r="AL462" s="5">
        <v>5.4</v>
      </c>
      <c r="AM462" s="5">
        <v>-0.65600000000000003</v>
      </c>
      <c r="AN462" s="5">
        <v>10.792</v>
      </c>
      <c r="AO462" s="5">
        <v>0</v>
      </c>
      <c r="AP462" s="5">
        <v>1</v>
      </c>
      <c r="AQ462" s="5">
        <v>0.621</v>
      </c>
      <c r="AR462" s="5">
        <v>0.114</v>
      </c>
      <c r="AS462" s="5">
        <v>-0.58699999999999997</v>
      </c>
      <c r="AT462" s="5">
        <v>3.3000000000000002E-2</v>
      </c>
      <c r="AU462" s="5">
        <v>0</v>
      </c>
      <c r="AV462" s="5">
        <v>0</v>
      </c>
      <c r="AW462" s="5">
        <v>0.59299999999999997</v>
      </c>
      <c r="AX462" s="5">
        <v>0.114</v>
      </c>
      <c r="AY462" s="5">
        <v>-0.56000000000000005</v>
      </c>
      <c r="AZ462" s="5">
        <v>3.3000000000000002E-2</v>
      </c>
      <c r="BA462" s="5">
        <v>0</v>
      </c>
      <c r="BB462" s="5">
        <v>0</v>
      </c>
      <c r="BC462" s="5">
        <v>0.44</v>
      </c>
      <c r="BD462" s="5">
        <v>0.114</v>
      </c>
      <c r="BE462" s="5">
        <v>-0.43</v>
      </c>
      <c r="BF462" s="5">
        <v>0.01</v>
      </c>
      <c r="BG462" s="5">
        <v>0</v>
      </c>
      <c r="BH462" s="5">
        <v>0</v>
      </c>
      <c r="BI462" s="5">
        <v>0.56000000000000005</v>
      </c>
      <c r="BJ462" s="5">
        <v>0.114</v>
      </c>
      <c r="BK462" s="5">
        <v>-0.54</v>
      </c>
      <c r="BL462" s="5">
        <v>0.02</v>
      </c>
      <c r="BM462" s="5">
        <v>0</v>
      </c>
      <c r="BN462" s="5">
        <v>0</v>
      </c>
      <c r="BO462" s="5">
        <v>0</v>
      </c>
      <c r="BP462" s="5">
        <v>-2.8000000000000001E-2</v>
      </c>
      <c r="BQ462" s="5">
        <v>0</v>
      </c>
      <c r="BR462" s="5">
        <v>0</v>
      </c>
      <c r="BS462" s="5">
        <v>1</v>
      </c>
      <c r="BT462" s="5">
        <v>0</v>
      </c>
      <c r="BU462" s="5">
        <v>-2.8000000000000001E-2</v>
      </c>
      <c r="BV462" s="5">
        <v>6.0000000000000001E-3</v>
      </c>
      <c r="BW462" s="5">
        <v>0</v>
      </c>
      <c r="BX462" s="5">
        <v>1</v>
      </c>
      <c r="BY462" s="5">
        <v>11.787000000000001</v>
      </c>
      <c r="BZ462" s="5">
        <v>0</v>
      </c>
      <c r="CA462" s="5">
        <v>11.787000000000001</v>
      </c>
      <c r="CB462" s="5">
        <v>0</v>
      </c>
      <c r="CC462" s="5">
        <v>81.694999999999993</v>
      </c>
      <c r="CD462" s="5">
        <v>7.95</v>
      </c>
      <c r="CE462" s="5">
        <v>-80.105000000000004</v>
      </c>
      <c r="CF462" s="5">
        <v>1.59</v>
      </c>
      <c r="CG462" s="5">
        <v>0</v>
      </c>
      <c r="CH462" s="5">
        <v>0</v>
      </c>
      <c r="CI462" s="5">
        <v>0</v>
      </c>
      <c r="CJ462" s="5">
        <v>0</v>
      </c>
      <c r="CK462" s="5">
        <v>0</v>
      </c>
      <c r="CL462" s="5">
        <v>0</v>
      </c>
      <c r="CM462" s="5">
        <v>0</v>
      </c>
      <c r="CN462" s="5">
        <v>0</v>
      </c>
      <c r="CO462" s="5">
        <v>0</v>
      </c>
      <c r="CP462" s="5">
        <v>0</v>
      </c>
      <c r="CQ462" s="5">
        <v>1.198</v>
      </c>
      <c r="CR462" s="5">
        <v>1</v>
      </c>
      <c r="CS462" s="5">
        <v>6.875</v>
      </c>
      <c r="CT462" s="5">
        <v>4.7530000000000001</v>
      </c>
      <c r="CU462" s="5">
        <v>14.129</v>
      </c>
    </row>
    <row r="463" spans="1:99" x14ac:dyDescent="0.25">
      <c r="A463" s="5" t="s">
        <v>2769</v>
      </c>
      <c r="B463" s="5" t="s">
        <v>1543</v>
      </c>
      <c r="C463" s="5" t="s">
        <v>1543</v>
      </c>
      <c r="D463" s="5" t="s">
        <v>1544</v>
      </c>
      <c r="E463" s="5">
        <v>2022</v>
      </c>
      <c r="F463" s="5">
        <v>0</v>
      </c>
      <c r="G463" s="5">
        <v>11.72</v>
      </c>
      <c r="H463" s="5">
        <v>1.2350000000000001</v>
      </c>
      <c r="I463" s="5">
        <v>0.55500000000000005</v>
      </c>
      <c r="J463" s="5">
        <v>12.275</v>
      </c>
      <c r="K463" s="5">
        <v>0</v>
      </c>
      <c r="L463" s="5">
        <v>1</v>
      </c>
      <c r="M463" s="5">
        <v>9.7829999999999995</v>
      </c>
      <c r="N463" s="5">
        <v>3.7040000000000002</v>
      </c>
      <c r="O463" s="5">
        <v>0.36499999999999999</v>
      </c>
      <c r="P463" s="5">
        <v>10.148</v>
      </c>
      <c r="Q463" s="5">
        <v>0</v>
      </c>
      <c r="R463" s="5">
        <v>1</v>
      </c>
      <c r="S463" s="5">
        <v>17.893000000000001</v>
      </c>
      <c r="T463" s="5">
        <v>7.4080000000000004</v>
      </c>
      <c r="U463" s="5">
        <v>0.55500000000000005</v>
      </c>
      <c r="V463" s="5">
        <v>18.448</v>
      </c>
      <c r="W463" s="5">
        <v>0</v>
      </c>
      <c r="X463" s="5">
        <v>1</v>
      </c>
      <c r="Y463" s="5">
        <v>8.0419999999999998</v>
      </c>
      <c r="Z463" s="5">
        <v>0.88200000000000001</v>
      </c>
      <c r="AA463" s="5">
        <v>-7.22</v>
      </c>
      <c r="AB463" s="5">
        <v>0.82199999999999995</v>
      </c>
      <c r="AC463" s="5">
        <v>0</v>
      </c>
      <c r="AD463" s="5">
        <v>0</v>
      </c>
      <c r="AE463" s="5">
        <v>8.6590000000000007</v>
      </c>
      <c r="AF463" s="5">
        <v>1.6839999999999999</v>
      </c>
      <c r="AG463" s="5">
        <v>-8.4220000000000006</v>
      </c>
      <c r="AH463" s="5">
        <v>0.23699999999999999</v>
      </c>
      <c r="AI463" s="5">
        <v>0</v>
      </c>
      <c r="AJ463" s="5">
        <v>0</v>
      </c>
      <c r="AK463" s="5">
        <v>12.363</v>
      </c>
      <c r="AL463" s="5">
        <v>5.8319999999999999</v>
      </c>
      <c r="AM463" s="5">
        <v>-1.667</v>
      </c>
      <c r="AN463" s="5">
        <v>10.696</v>
      </c>
      <c r="AO463" s="5">
        <v>0</v>
      </c>
      <c r="AP463" s="5">
        <v>1</v>
      </c>
      <c r="AQ463" s="5">
        <v>0.84699999999999998</v>
      </c>
      <c r="AR463" s="5">
        <v>0.123</v>
      </c>
      <c r="AS463" s="5">
        <v>-0.81499999999999995</v>
      </c>
      <c r="AT463" s="5">
        <v>3.1E-2</v>
      </c>
      <c r="AU463" s="5">
        <v>0</v>
      </c>
      <c r="AV463" s="5">
        <v>0</v>
      </c>
      <c r="AW463" s="5">
        <v>0.94699999999999995</v>
      </c>
      <c r="AX463" s="5">
        <v>0.123</v>
      </c>
      <c r="AY463" s="5">
        <v>-0.91600000000000004</v>
      </c>
      <c r="AZ463" s="5">
        <v>3.1E-2</v>
      </c>
      <c r="BA463" s="5">
        <v>0</v>
      </c>
      <c r="BB463" s="5">
        <v>0</v>
      </c>
      <c r="BC463" s="5">
        <v>0.58899999999999997</v>
      </c>
      <c r="BD463" s="5">
        <v>0.123</v>
      </c>
      <c r="BE463" s="5">
        <v>-0.57899999999999996</v>
      </c>
      <c r="BF463" s="5">
        <v>0.01</v>
      </c>
      <c r="BG463" s="5">
        <v>0</v>
      </c>
      <c r="BH463" s="5">
        <v>0</v>
      </c>
      <c r="BI463" s="5">
        <v>0.68899999999999995</v>
      </c>
      <c r="BJ463" s="5">
        <v>0.123</v>
      </c>
      <c r="BK463" s="5">
        <v>-0.67</v>
      </c>
      <c r="BL463" s="5">
        <v>1.9E-2</v>
      </c>
      <c r="BM463" s="5">
        <v>0</v>
      </c>
      <c r="BN463" s="5">
        <v>0</v>
      </c>
      <c r="BO463" s="5">
        <v>0</v>
      </c>
      <c r="BP463" s="5">
        <v>-0.104</v>
      </c>
      <c r="BQ463" s="5">
        <v>0</v>
      </c>
      <c r="BR463" s="5">
        <v>0</v>
      </c>
      <c r="BS463" s="5">
        <v>1</v>
      </c>
      <c r="BT463" s="5">
        <v>0</v>
      </c>
      <c r="BU463" s="5">
        <v>-0.104</v>
      </c>
      <c r="BV463" s="5">
        <v>5.0000000000000001E-3</v>
      </c>
      <c r="BW463" s="5">
        <v>0</v>
      </c>
      <c r="BX463" s="5">
        <v>1</v>
      </c>
      <c r="BY463" s="5">
        <v>12.728999999999999</v>
      </c>
      <c r="BZ463" s="5">
        <v>0</v>
      </c>
      <c r="CA463" s="5">
        <v>12.728999999999999</v>
      </c>
      <c r="CB463" s="5">
        <v>0</v>
      </c>
      <c r="CC463" s="5">
        <v>102.477</v>
      </c>
      <c r="CD463" s="5">
        <v>7.95</v>
      </c>
      <c r="CE463" s="5">
        <v>-100.887</v>
      </c>
      <c r="CF463" s="5">
        <v>1.59</v>
      </c>
      <c r="CG463" s="5">
        <v>0</v>
      </c>
      <c r="CH463" s="5">
        <v>0</v>
      </c>
      <c r="CI463" s="5">
        <v>0</v>
      </c>
      <c r="CJ463" s="5">
        <v>0</v>
      </c>
      <c r="CK463" s="5">
        <v>0</v>
      </c>
      <c r="CL463" s="5">
        <v>0</v>
      </c>
      <c r="CM463" s="5">
        <v>0</v>
      </c>
      <c r="CN463" s="5">
        <v>0</v>
      </c>
      <c r="CO463" s="5">
        <v>0</v>
      </c>
      <c r="CP463" s="5">
        <v>0</v>
      </c>
      <c r="CQ463" s="5">
        <v>1.294</v>
      </c>
      <c r="CR463" s="5">
        <v>1</v>
      </c>
      <c r="CS463" s="5">
        <v>7.4240000000000004</v>
      </c>
      <c r="CT463" s="5">
        <v>10.484999999999999</v>
      </c>
      <c r="CU463" s="5">
        <v>28.059000000000001</v>
      </c>
    </row>
    <row r="464" spans="1:99" x14ac:dyDescent="0.25">
      <c r="A464" s="5" t="s">
        <v>2770</v>
      </c>
      <c r="B464" s="5" t="s">
        <v>1543</v>
      </c>
      <c r="C464" s="5" t="s">
        <v>1543</v>
      </c>
      <c r="D464" s="5" t="s">
        <v>1544</v>
      </c>
      <c r="E464" s="5">
        <v>2023</v>
      </c>
      <c r="F464" s="5">
        <v>0</v>
      </c>
      <c r="G464" s="5">
        <v>6.1470000000000002</v>
      </c>
      <c r="H464" s="5">
        <v>1.286</v>
      </c>
      <c r="I464" s="5">
        <v>0.26800000000000002</v>
      </c>
      <c r="J464" s="5">
        <v>6.415</v>
      </c>
      <c r="K464" s="5">
        <v>0</v>
      </c>
      <c r="L464" s="5">
        <v>1</v>
      </c>
      <c r="M464" s="5">
        <v>7.8860000000000001</v>
      </c>
      <c r="N464" s="5">
        <v>3.8570000000000002</v>
      </c>
      <c r="O464" s="5">
        <v>0.252</v>
      </c>
      <c r="P464" s="5">
        <v>8.1379999999999999</v>
      </c>
      <c r="Q464" s="5">
        <v>0</v>
      </c>
      <c r="R464" s="5">
        <v>1</v>
      </c>
      <c r="S464" s="5">
        <v>12.574999999999999</v>
      </c>
      <c r="T464" s="5">
        <v>7.7140000000000004</v>
      </c>
      <c r="U464" s="5">
        <v>0.26800000000000002</v>
      </c>
      <c r="V464" s="5">
        <v>12.843</v>
      </c>
      <c r="W464" s="5">
        <v>0</v>
      </c>
      <c r="X464" s="5">
        <v>1</v>
      </c>
      <c r="Y464" s="5">
        <v>8.3740000000000006</v>
      </c>
      <c r="Z464" s="5">
        <v>0.91900000000000004</v>
      </c>
      <c r="AA464" s="5">
        <v>-7.5270000000000001</v>
      </c>
      <c r="AB464" s="5">
        <v>0.84599999999999997</v>
      </c>
      <c r="AC464" s="5">
        <v>0</v>
      </c>
      <c r="AD464" s="5">
        <v>0</v>
      </c>
      <c r="AE464" s="5">
        <v>9.016</v>
      </c>
      <c r="AF464" s="5">
        <v>1.7529999999999999</v>
      </c>
      <c r="AG464" s="5">
        <v>-8.7799999999999994</v>
      </c>
      <c r="AH464" s="5">
        <v>0.23699999999999999</v>
      </c>
      <c r="AI464" s="5">
        <v>0</v>
      </c>
      <c r="AJ464" s="5">
        <v>0</v>
      </c>
      <c r="AK464" s="5">
        <v>12.872999999999999</v>
      </c>
      <c r="AL464" s="5">
        <v>6.0730000000000004</v>
      </c>
      <c r="AM464" s="5">
        <v>-0.76</v>
      </c>
      <c r="AN464" s="5">
        <v>12.114000000000001</v>
      </c>
      <c r="AO464" s="5">
        <v>0</v>
      </c>
      <c r="AP464" s="5">
        <v>1</v>
      </c>
      <c r="AQ464" s="5">
        <v>0.749</v>
      </c>
      <c r="AR464" s="5">
        <v>0.129</v>
      </c>
      <c r="AS464" s="5">
        <v>-0.71799999999999997</v>
      </c>
      <c r="AT464" s="5">
        <v>3.1E-2</v>
      </c>
      <c r="AU464" s="5">
        <v>0</v>
      </c>
      <c r="AV464" s="5">
        <v>0</v>
      </c>
      <c r="AW464" s="5">
        <v>0.78300000000000003</v>
      </c>
      <c r="AX464" s="5">
        <v>0.129</v>
      </c>
      <c r="AY464" s="5">
        <v>-0.751</v>
      </c>
      <c r="AZ464" s="5">
        <v>3.1E-2</v>
      </c>
      <c r="BA464" s="5">
        <v>0</v>
      </c>
      <c r="BB464" s="5">
        <v>0</v>
      </c>
      <c r="BC464" s="5">
        <v>0.52700000000000002</v>
      </c>
      <c r="BD464" s="5">
        <v>0.129</v>
      </c>
      <c r="BE464" s="5">
        <v>-0.51300000000000001</v>
      </c>
      <c r="BF464" s="5">
        <v>1.4E-2</v>
      </c>
      <c r="BG464" s="5">
        <v>0</v>
      </c>
      <c r="BH464" s="5">
        <v>0</v>
      </c>
      <c r="BI464" s="5">
        <v>0.64</v>
      </c>
      <c r="BJ464" s="5">
        <v>0.129</v>
      </c>
      <c r="BK464" s="5">
        <v>-0.621</v>
      </c>
      <c r="BL464" s="5">
        <v>1.9E-2</v>
      </c>
      <c r="BM464" s="5">
        <v>0</v>
      </c>
      <c r="BN464" s="5">
        <v>0</v>
      </c>
      <c r="BO464" s="5">
        <v>0</v>
      </c>
      <c r="BP464" s="5">
        <v>-6.0999999999999999E-2</v>
      </c>
      <c r="BQ464" s="5">
        <v>0</v>
      </c>
      <c r="BR464" s="5">
        <v>0</v>
      </c>
      <c r="BS464" s="5">
        <v>1</v>
      </c>
      <c r="BT464" s="5">
        <v>0</v>
      </c>
      <c r="BU464" s="5">
        <v>-6.0999999999999999E-2</v>
      </c>
      <c r="BV464" s="5">
        <v>5.0000000000000001E-3</v>
      </c>
      <c r="BW464" s="5">
        <v>0</v>
      </c>
      <c r="BX464" s="5">
        <v>1</v>
      </c>
      <c r="BY464" s="5">
        <v>13.254</v>
      </c>
      <c r="BZ464" s="5">
        <v>0</v>
      </c>
      <c r="CA464" s="5">
        <v>13.254</v>
      </c>
      <c r="CB464" s="5">
        <v>0</v>
      </c>
      <c r="CC464" s="5">
        <v>87.078999999999994</v>
      </c>
      <c r="CD464" s="5">
        <v>7.95</v>
      </c>
      <c r="CE464" s="5">
        <v>-85.489000000000004</v>
      </c>
      <c r="CF464" s="5">
        <v>1.59</v>
      </c>
      <c r="CG464" s="5">
        <v>0</v>
      </c>
      <c r="CH464" s="5">
        <v>0</v>
      </c>
      <c r="CI464" s="5">
        <v>0</v>
      </c>
      <c r="CJ464" s="5">
        <v>0</v>
      </c>
      <c r="CK464" s="5">
        <v>0</v>
      </c>
      <c r="CL464" s="5">
        <v>0</v>
      </c>
      <c r="CM464" s="5">
        <v>0</v>
      </c>
      <c r="CN464" s="5">
        <v>0</v>
      </c>
      <c r="CO464" s="5">
        <v>0</v>
      </c>
      <c r="CP464" s="5">
        <v>0</v>
      </c>
      <c r="CQ464" s="5">
        <v>1.3480000000000001</v>
      </c>
      <c r="CR464" s="5">
        <v>1</v>
      </c>
      <c r="CS464" s="5">
        <v>7.7309999999999999</v>
      </c>
      <c r="CT464" s="5">
        <v>4.8609999999999998</v>
      </c>
      <c r="CU464" s="5">
        <v>9.2609999999999992</v>
      </c>
    </row>
    <row r="465" spans="1:99" x14ac:dyDescent="0.25">
      <c r="A465" s="5" t="s">
        <v>2771</v>
      </c>
      <c r="B465" s="5" t="s">
        <v>1543</v>
      </c>
      <c r="C465" s="5" t="s">
        <v>1543</v>
      </c>
      <c r="D465" s="5" t="s">
        <v>1544</v>
      </c>
      <c r="E465" s="5">
        <v>2024</v>
      </c>
      <c r="F465" s="5">
        <v>0</v>
      </c>
      <c r="G465" s="5">
        <v>5.5750000000000002</v>
      </c>
      <c r="H465" s="5">
        <v>1.3240000000000001</v>
      </c>
      <c r="I465" s="5">
        <v>0.20799999999999999</v>
      </c>
      <c r="J465" s="5">
        <v>5.7830000000000004</v>
      </c>
      <c r="K465" s="5">
        <v>0</v>
      </c>
      <c r="L465" s="5">
        <v>1</v>
      </c>
      <c r="M465" s="5">
        <v>7.1239999999999997</v>
      </c>
      <c r="N465" s="5">
        <v>3.9710000000000001</v>
      </c>
      <c r="O465" s="5">
        <v>0.17599999999999999</v>
      </c>
      <c r="P465" s="5">
        <v>7.2990000000000004</v>
      </c>
      <c r="Q465" s="5">
        <v>0</v>
      </c>
      <c r="R465" s="5">
        <v>1</v>
      </c>
      <c r="S465" s="5">
        <v>12.193</v>
      </c>
      <c r="T465" s="5">
        <v>7.9420000000000002</v>
      </c>
      <c r="U465" s="5">
        <v>0.20799999999999999</v>
      </c>
      <c r="V465" s="5">
        <v>12.401</v>
      </c>
      <c r="W465" s="5">
        <v>0</v>
      </c>
      <c r="X465" s="5">
        <v>1</v>
      </c>
      <c r="Y465" s="5">
        <v>8.26</v>
      </c>
      <c r="Z465" s="5">
        <v>0.90600000000000003</v>
      </c>
      <c r="AA465" s="5">
        <v>-7.3890000000000002</v>
      </c>
      <c r="AB465" s="5">
        <v>0.871</v>
      </c>
      <c r="AC465" s="5">
        <v>0</v>
      </c>
      <c r="AD465" s="5">
        <v>0</v>
      </c>
      <c r="AE465" s="5">
        <v>8.9220000000000006</v>
      </c>
      <c r="AF465" s="5">
        <v>1.7350000000000001</v>
      </c>
      <c r="AG465" s="5">
        <v>-8.6780000000000008</v>
      </c>
      <c r="AH465" s="5">
        <v>0.24399999999999999</v>
      </c>
      <c r="AI465" s="5">
        <v>0</v>
      </c>
      <c r="AJ465" s="5">
        <v>0</v>
      </c>
      <c r="AK465" s="5">
        <v>12.891999999999999</v>
      </c>
      <c r="AL465" s="5">
        <v>6.0819999999999999</v>
      </c>
      <c r="AM465" s="5">
        <v>-0.69599999999999995</v>
      </c>
      <c r="AN465" s="5">
        <v>12.196999999999999</v>
      </c>
      <c r="AO465" s="5">
        <v>0</v>
      </c>
      <c r="AP465" s="5">
        <v>1</v>
      </c>
      <c r="AQ465" s="5">
        <v>0.72</v>
      </c>
      <c r="AR465" s="5">
        <v>0.13200000000000001</v>
      </c>
      <c r="AS465" s="5">
        <v>-0.68799999999999994</v>
      </c>
      <c r="AT465" s="5">
        <v>3.2000000000000001E-2</v>
      </c>
      <c r="AU465" s="5">
        <v>0</v>
      </c>
      <c r="AV465" s="5">
        <v>0</v>
      </c>
      <c r="AW465" s="5">
        <v>0.73399999999999999</v>
      </c>
      <c r="AX465" s="5">
        <v>0.13200000000000001</v>
      </c>
      <c r="AY465" s="5">
        <v>-0.70199999999999996</v>
      </c>
      <c r="AZ465" s="5">
        <v>3.2000000000000001E-2</v>
      </c>
      <c r="BA465" s="5">
        <v>0</v>
      </c>
      <c r="BB465" s="5">
        <v>0</v>
      </c>
      <c r="BC465" s="5">
        <v>0.51</v>
      </c>
      <c r="BD465" s="5">
        <v>0.13200000000000001</v>
      </c>
      <c r="BE465" s="5">
        <v>-0.496</v>
      </c>
      <c r="BF465" s="5">
        <v>1.4E-2</v>
      </c>
      <c r="BG465" s="5">
        <v>0</v>
      </c>
      <c r="BH465" s="5">
        <v>0</v>
      </c>
      <c r="BI465" s="5">
        <v>0.65200000000000002</v>
      </c>
      <c r="BJ465" s="5">
        <v>0.13200000000000001</v>
      </c>
      <c r="BK465" s="5">
        <v>-0.63300000000000001</v>
      </c>
      <c r="BL465" s="5">
        <v>1.9E-2</v>
      </c>
      <c r="BM465" s="5">
        <v>0</v>
      </c>
      <c r="BN465" s="5">
        <v>0</v>
      </c>
      <c r="BO465" s="5">
        <v>0</v>
      </c>
      <c r="BP465" s="5">
        <v>-6.3E-2</v>
      </c>
      <c r="BQ465" s="5">
        <v>0</v>
      </c>
      <c r="BR465" s="5">
        <v>0</v>
      </c>
      <c r="BS465" s="5">
        <v>1</v>
      </c>
      <c r="BT465" s="5">
        <v>0</v>
      </c>
      <c r="BU465" s="5">
        <v>-6.3E-2</v>
      </c>
      <c r="BV465" s="5">
        <v>5.0000000000000001E-3</v>
      </c>
      <c r="BW465" s="5">
        <v>0</v>
      </c>
      <c r="BX465" s="5">
        <v>1</v>
      </c>
      <c r="BY465" s="5">
        <v>13.646000000000001</v>
      </c>
      <c r="BZ465" s="5">
        <v>0</v>
      </c>
      <c r="CA465" s="5">
        <v>13.646000000000001</v>
      </c>
      <c r="CB465" s="5">
        <v>0</v>
      </c>
      <c r="CC465" s="5">
        <v>86.385000000000005</v>
      </c>
      <c r="CD465" s="5">
        <v>7.95</v>
      </c>
      <c r="CE465" s="5">
        <v>-84.795000000000002</v>
      </c>
      <c r="CF465" s="5">
        <v>1.59</v>
      </c>
      <c r="CG465" s="5">
        <v>0</v>
      </c>
      <c r="CH465" s="5">
        <v>0</v>
      </c>
      <c r="CI465" s="5">
        <v>0</v>
      </c>
      <c r="CJ465" s="5">
        <v>0</v>
      </c>
      <c r="CK465" s="5">
        <v>0</v>
      </c>
      <c r="CL465" s="5">
        <v>0</v>
      </c>
      <c r="CM465" s="5">
        <v>0</v>
      </c>
      <c r="CN465" s="5">
        <v>0</v>
      </c>
      <c r="CO465" s="5">
        <v>0</v>
      </c>
      <c r="CP465" s="5">
        <v>0</v>
      </c>
      <c r="CQ465" s="5">
        <v>1.387</v>
      </c>
      <c r="CR465" s="5">
        <v>1</v>
      </c>
      <c r="CS465" s="5">
        <v>7.5979999999999999</v>
      </c>
      <c r="CT465" s="5">
        <v>4.2510000000000003</v>
      </c>
      <c r="CU465" s="5">
        <v>7.5979999999999999</v>
      </c>
    </row>
    <row r="466" spans="1:99" x14ac:dyDescent="0.25">
      <c r="A466" s="5" t="s">
        <v>2772</v>
      </c>
      <c r="B466" s="5" t="s">
        <v>1549</v>
      </c>
      <c r="C466" s="5" t="s">
        <v>1549</v>
      </c>
      <c r="D466" s="5" t="s">
        <v>1550</v>
      </c>
      <c r="E466" s="5">
        <v>2021</v>
      </c>
      <c r="F466" s="5">
        <v>7.6999999999999999E-2</v>
      </c>
      <c r="G466" s="5">
        <v>5.5529999999999999</v>
      </c>
      <c r="H466" s="5">
        <v>1.143</v>
      </c>
      <c r="I466" s="5">
        <v>3.278</v>
      </c>
      <c r="J466" s="5">
        <v>8.8309999999999995</v>
      </c>
      <c r="K466" s="5">
        <v>0</v>
      </c>
      <c r="L466" s="5">
        <v>1</v>
      </c>
      <c r="M466" s="5">
        <v>7.9640000000000004</v>
      </c>
      <c r="N466" s="5">
        <v>3.43</v>
      </c>
      <c r="O466" s="5">
        <v>3.2690000000000001</v>
      </c>
      <c r="P466" s="5">
        <v>11.234</v>
      </c>
      <c r="Q466" s="5">
        <v>0</v>
      </c>
      <c r="R466" s="5">
        <v>1</v>
      </c>
      <c r="S466" s="5">
        <v>11.27</v>
      </c>
      <c r="T466" s="5">
        <v>6.86</v>
      </c>
      <c r="U466" s="5">
        <v>2.2400000000000002</v>
      </c>
      <c r="V466" s="5">
        <v>14.55</v>
      </c>
      <c r="W466" s="5">
        <v>7.6999999999999999E-2</v>
      </c>
      <c r="X466" s="5">
        <v>1</v>
      </c>
      <c r="Y466" s="5">
        <v>27.896000000000001</v>
      </c>
      <c r="Z466" s="5">
        <v>3.081</v>
      </c>
      <c r="AA466" s="5">
        <v>-10.452999999999999</v>
      </c>
      <c r="AB466" s="5">
        <v>17.443000000000001</v>
      </c>
      <c r="AC466" s="5">
        <v>0</v>
      </c>
      <c r="AD466" s="5">
        <v>1</v>
      </c>
      <c r="AE466" s="5">
        <v>27.853000000000002</v>
      </c>
      <c r="AF466" s="5">
        <v>5.4809999999999999</v>
      </c>
      <c r="AG466" s="5">
        <v>-10.41</v>
      </c>
      <c r="AH466" s="5">
        <v>17.443000000000001</v>
      </c>
      <c r="AI466" s="5">
        <v>0</v>
      </c>
      <c r="AJ466" s="5">
        <v>1</v>
      </c>
      <c r="AK466" s="5">
        <v>37.014000000000003</v>
      </c>
      <c r="AL466" s="5">
        <v>18.167000000000002</v>
      </c>
      <c r="AM466" s="5">
        <v>-15.073</v>
      </c>
      <c r="AN466" s="5">
        <v>23.631</v>
      </c>
      <c r="AO466" s="5">
        <v>7.6999999999999999E-2</v>
      </c>
      <c r="AP466" s="5">
        <v>1</v>
      </c>
      <c r="AQ466" s="5">
        <v>0.61899999999999999</v>
      </c>
      <c r="AR466" s="5">
        <v>0.114</v>
      </c>
      <c r="AS466" s="5">
        <v>7.2999999999999995E-2</v>
      </c>
      <c r="AT466" s="5">
        <v>0.745</v>
      </c>
      <c r="AU466" s="5">
        <v>7.6999999999999999E-2</v>
      </c>
      <c r="AV466" s="5">
        <v>1</v>
      </c>
      <c r="AW466" s="5">
        <v>0.59899999999999998</v>
      </c>
      <c r="AX466" s="5">
        <v>0.114</v>
      </c>
      <c r="AY466" s="5">
        <v>7.3999999999999996E-2</v>
      </c>
      <c r="AZ466" s="5">
        <v>0.72499999999999998</v>
      </c>
      <c r="BA466" s="5">
        <v>7.6999999999999999E-2</v>
      </c>
      <c r="BB466" s="5">
        <v>1</v>
      </c>
      <c r="BC466" s="5">
        <v>0.439</v>
      </c>
      <c r="BD466" s="5">
        <v>0.114</v>
      </c>
      <c r="BE466" s="5">
        <v>4.5999999999999999E-2</v>
      </c>
      <c r="BF466" s="5">
        <v>0.52300000000000002</v>
      </c>
      <c r="BG466" s="5">
        <v>7.6999999999999999E-2</v>
      </c>
      <c r="BH466" s="5">
        <v>1</v>
      </c>
      <c r="BI466" s="5">
        <v>0.505</v>
      </c>
      <c r="BJ466" s="5">
        <v>0.114</v>
      </c>
      <c r="BK466" s="5">
        <v>6.7000000000000004E-2</v>
      </c>
      <c r="BL466" s="5">
        <v>0.61599999999999999</v>
      </c>
      <c r="BM466" s="5">
        <v>7.6999999999999999E-2</v>
      </c>
      <c r="BN466" s="5">
        <v>1</v>
      </c>
      <c r="BO466" s="5">
        <v>0</v>
      </c>
      <c r="BP466" s="5">
        <v>0</v>
      </c>
      <c r="BQ466" s="5">
        <v>0</v>
      </c>
      <c r="BR466" s="5">
        <v>0</v>
      </c>
      <c r="BS466" s="5">
        <v>1</v>
      </c>
      <c r="BT466" s="5">
        <v>0</v>
      </c>
      <c r="BU466" s="5">
        <v>1.6E-2</v>
      </c>
      <c r="BV466" s="5">
        <v>0.248</v>
      </c>
      <c r="BW466" s="5">
        <v>7.6999999999999999E-2</v>
      </c>
      <c r="BX466" s="5">
        <v>1</v>
      </c>
      <c r="BY466" s="5">
        <v>11.787000000000001</v>
      </c>
      <c r="BZ466" s="5">
        <v>0</v>
      </c>
      <c r="CA466" s="5">
        <v>11.787000000000001</v>
      </c>
      <c r="CB466" s="5">
        <v>0</v>
      </c>
      <c r="CC466" s="5">
        <v>78.125</v>
      </c>
      <c r="CD466" s="5">
        <v>7.95</v>
      </c>
      <c r="CE466" s="5">
        <v>42.747</v>
      </c>
      <c r="CF466" s="5">
        <v>130.179</v>
      </c>
      <c r="CG466" s="5">
        <v>7.6999999999999999E-2</v>
      </c>
      <c r="CH466" s="5">
        <v>1</v>
      </c>
      <c r="CI466" s="5">
        <v>0</v>
      </c>
      <c r="CJ466" s="5">
        <v>0</v>
      </c>
      <c r="CK466" s="5">
        <v>0</v>
      </c>
      <c r="CL466" s="5">
        <v>0</v>
      </c>
      <c r="CM466" s="5">
        <v>0</v>
      </c>
      <c r="CN466" s="5">
        <v>0</v>
      </c>
      <c r="CO466" s="5">
        <v>0</v>
      </c>
      <c r="CP466" s="5">
        <v>0</v>
      </c>
      <c r="CQ466" s="5">
        <v>1.198</v>
      </c>
      <c r="CR466" s="5">
        <v>0</v>
      </c>
      <c r="CS466" s="5">
        <v>4.7759999999999998</v>
      </c>
      <c r="CT466" s="5">
        <v>4.41</v>
      </c>
      <c r="CU466" s="5">
        <v>15.162000000000001</v>
      </c>
    </row>
    <row r="467" spans="1:99" x14ac:dyDescent="0.25">
      <c r="A467" s="5" t="s">
        <v>2773</v>
      </c>
      <c r="B467" s="5" t="s">
        <v>1549</v>
      </c>
      <c r="C467" s="5" t="s">
        <v>1549</v>
      </c>
      <c r="D467" s="5" t="s">
        <v>1550</v>
      </c>
      <c r="E467" s="5">
        <v>2022</v>
      </c>
      <c r="F467" s="5">
        <v>7.6999999999999999E-2</v>
      </c>
      <c r="G467" s="5">
        <v>7.077</v>
      </c>
      <c r="H467" s="5">
        <v>1.2350000000000001</v>
      </c>
      <c r="I467" s="5">
        <v>8.4540000000000006</v>
      </c>
      <c r="J467" s="5">
        <v>15.531000000000001</v>
      </c>
      <c r="K467" s="5">
        <v>0</v>
      </c>
      <c r="L467" s="5">
        <v>1</v>
      </c>
      <c r="M467" s="5">
        <v>9.7829999999999995</v>
      </c>
      <c r="N467" s="5">
        <v>3.7040000000000002</v>
      </c>
      <c r="O467" s="5">
        <v>8.4109999999999996</v>
      </c>
      <c r="P467" s="5">
        <v>18.193999999999999</v>
      </c>
      <c r="Q467" s="5">
        <v>0</v>
      </c>
      <c r="R467" s="5">
        <v>1</v>
      </c>
      <c r="S467" s="5">
        <v>13.25</v>
      </c>
      <c r="T467" s="5">
        <v>7.4080000000000004</v>
      </c>
      <c r="U467" s="5">
        <v>11.56</v>
      </c>
      <c r="V467" s="5">
        <v>26.568999999999999</v>
      </c>
      <c r="W467" s="5">
        <v>7.6999999999999999E-2</v>
      </c>
      <c r="X467" s="5">
        <v>1</v>
      </c>
      <c r="Y467" s="5">
        <v>44.151000000000003</v>
      </c>
      <c r="Z467" s="5">
        <v>4.6319999999999997</v>
      </c>
      <c r="AA467" s="5">
        <v>-8.9440000000000008</v>
      </c>
      <c r="AB467" s="5">
        <v>35.207000000000001</v>
      </c>
      <c r="AC467" s="5">
        <v>0</v>
      </c>
      <c r="AD467" s="5">
        <v>1</v>
      </c>
      <c r="AE467" s="5">
        <v>44.198999999999998</v>
      </c>
      <c r="AF467" s="5">
        <v>8.1940000000000008</v>
      </c>
      <c r="AG467" s="5">
        <v>-8.99</v>
      </c>
      <c r="AH467" s="5">
        <v>35.209000000000003</v>
      </c>
      <c r="AI467" s="5">
        <v>0</v>
      </c>
      <c r="AJ467" s="5">
        <v>1</v>
      </c>
      <c r="AK467" s="5">
        <v>53.908999999999999</v>
      </c>
      <c r="AL467" s="5">
        <v>25.744</v>
      </c>
      <c r="AM467" s="5">
        <v>-13.26</v>
      </c>
      <c r="AN467" s="5">
        <v>43.777999999999999</v>
      </c>
      <c r="AO467" s="5">
        <v>7.6999999999999999E-2</v>
      </c>
      <c r="AP467" s="5">
        <v>1</v>
      </c>
      <c r="AQ467" s="5">
        <v>0.86099999999999999</v>
      </c>
      <c r="AR467" s="5">
        <v>0.123</v>
      </c>
      <c r="AS467" s="5">
        <v>0.312</v>
      </c>
      <c r="AT467" s="5">
        <v>1.256</v>
      </c>
      <c r="AU467" s="5">
        <v>7.6999999999999999E-2</v>
      </c>
      <c r="AV467" s="5">
        <v>1</v>
      </c>
      <c r="AW467" s="5">
        <v>0.98599999999999999</v>
      </c>
      <c r="AX467" s="5">
        <v>0.123</v>
      </c>
      <c r="AY467" s="5">
        <v>0.34499999999999997</v>
      </c>
      <c r="AZ467" s="5">
        <v>1.425</v>
      </c>
      <c r="BA467" s="5">
        <v>7.6999999999999999E-2</v>
      </c>
      <c r="BB467" s="5">
        <v>1</v>
      </c>
      <c r="BC467" s="5">
        <v>0.59799999999999998</v>
      </c>
      <c r="BD467" s="5">
        <v>0.123</v>
      </c>
      <c r="BE467" s="5">
        <v>0.22</v>
      </c>
      <c r="BF467" s="5">
        <v>0.876</v>
      </c>
      <c r="BG467" s="5">
        <v>7.6999999999999999E-2</v>
      </c>
      <c r="BH467" s="5">
        <v>1</v>
      </c>
      <c r="BI467" s="5">
        <v>0.61199999999999999</v>
      </c>
      <c r="BJ467" s="5">
        <v>0.123</v>
      </c>
      <c r="BK467" s="5">
        <v>0.314</v>
      </c>
      <c r="BL467" s="5">
        <v>0.99299999999999999</v>
      </c>
      <c r="BM467" s="5">
        <v>7.6999999999999999E-2</v>
      </c>
      <c r="BN467" s="5">
        <v>1</v>
      </c>
      <c r="BO467" s="5">
        <v>0</v>
      </c>
      <c r="BP467" s="5">
        <v>0</v>
      </c>
      <c r="BQ467" s="5">
        <v>0</v>
      </c>
      <c r="BR467" s="5">
        <v>0</v>
      </c>
      <c r="BS467" s="5">
        <v>1</v>
      </c>
      <c r="BT467" s="5">
        <v>0</v>
      </c>
      <c r="BU467" s="5">
        <v>1.6E-2</v>
      </c>
      <c r="BV467" s="5">
        <v>0.23799999999999999</v>
      </c>
      <c r="BW467" s="5">
        <v>7.6999999999999999E-2</v>
      </c>
      <c r="BX467" s="5">
        <v>1</v>
      </c>
      <c r="BY467" s="5">
        <v>12.728999999999999</v>
      </c>
      <c r="BZ467" s="5">
        <v>0</v>
      </c>
      <c r="CA467" s="5">
        <v>12.728999999999999</v>
      </c>
      <c r="CB467" s="5">
        <v>0</v>
      </c>
      <c r="CC467" s="5">
        <v>97.9</v>
      </c>
      <c r="CD467" s="5">
        <v>7.95</v>
      </c>
      <c r="CE467" s="5">
        <v>43.51</v>
      </c>
      <c r="CF467" s="5">
        <v>151.435</v>
      </c>
      <c r="CG467" s="5">
        <v>7.6999999999999999E-2</v>
      </c>
      <c r="CH467" s="5">
        <v>1</v>
      </c>
      <c r="CI467" s="5">
        <v>0</v>
      </c>
      <c r="CJ467" s="5">
        <v>0</v>
      </c>
      <c r="CK467" s="5">
        <v>0</v>
      </c>
      <c r="CL467" s="5">
        <v>0</v>
      </c>
      <c r="CM467" s="5">
        <v>0</v>
      </c>
      <c r="CN467" s="5">
        <v>0</v>
      </c>
      <c r="CO467" s="5">
        <v>0</v>
      </c>
      <c r="CP467" s="5">
        <v>0</v>
      </c>
      <c r="CQ467" s="5">
        <v>1.294</v>
      </c>
      <c r="CR467" s="5">
        <v>0</v>
      </c>
      <c r="CS467" s="5">
        <v>5.1580000000000004</v>
      </c>
      <c r="CT467" s="5">
        <v>5.8419999999999996</v>
      </c>
      <c r="CU467" s="5">
        <v>31.326000000000001</v>
      </c>
    </row>
    <row r="468" spans="1:99" x14ac:dyDescent="0.25">
      <c r="A468" s="5" t="s">
        <v>2774</v>
      </c>
      <c r="B468" s="5" t="s">
        <v>1549</v>
      </c>
      <c r="C468" s="5" t="s">
        <v>1549</v>
      </c>
      <c r="D468" s="5" t="s">
        <v>1550</v>
      </c>
      <c r="E468" s="5">
        <v>2023</v>
      </c>
      <c r="F468" s="5">
        <v>7.6999999999999999E-2</v>
      </c>
      <c r="G468" s="5">
        <v>4.7519999999999998</v>
      </c>
      <c r="H468" s="5">
        <v>1.286</v>
      </c>
      <c r="I468" s="5">
        <v>9.7739999999999991</v>
      </c>
      <c r="J468" s="5">
        <v>14.526</v>
      </c>
      <c r="K468" s="5">
        <v>0</v>
      </c>
      <c r="L468" s="5">
        <v>1</v>
      </c>
      <c r="M468" s="5">
        <v>7.8860000000000001</v>
      </c>
      <c r="N468" s="5">
        <v>3.8570000000000002</v>
      </c>
      <c r="O468" s="5">
        <v>9.7210000000000001</v>
      </c>
      <c r="P468" s="5">
        <v>17.606999999999999</v>
      </c>
      <c r="Q468" s="5">
        <v>0</v>
      </c>
      <c r="R468" s="5">
        <v>1</v>
      </c>
      <c r="S468" s="5">
        <v>11.18</v>
      </c>
      <c r="T468" s="5">
        <v>7.7140000000000004</v>
      </c>
      <c r="U468" s="5">
        <v>12.154</v>
      </c>
      <c r="V468" s="5">
        <v>24.917999999999999</v>
      </c>
      <c r="W468" s="5">
        <v>7.6999999999999999E-2</v>
      </c>
      <c r="X468" s="5">
        <v>1</v>
      </c>
      <c r="Y468" s="5">
        <v>24.498999999999999</v>
      </c>
      <c r="Z468" s="5">
        <v>2.7440000000000002</v>
      </c>
      <c r="AA468" s="5">
        <v>23.233000000000001</v>
      </c>
      <c r="AB468" s="5">
        <v>47.731999999999999</v>
      </c>
      <c r="AC468" s="5">
        <v>0</v>
      </c>
      <c r="AD468" s="5">
        <v>1</v>
      </c>
      <c r="AE468" s="5">
        <v>24.597999999999999</v>
      </c>
      <c r="AF468" s="5">
        <v>4.899</v>
      </c>
      <c r="AG468" s="5">
        <v>23.137</v>
      </c>
      <c r="AH468" s="5">
        <v>47.734000000000002</v>
      </c>
      <c r="AI468" s="5">
        <v>0</v>
      </c>
      <c r="AJ468" s="5">
        <v>1</v>
      </c>
      <c r="AK468" s="5">
        <v>34.613</v>
      </c>
      <c r="AL468" s="5">
        <v>17.146000000000001</v>
      </c>
      <c r="AM468" s="5">
        <v>21.899000000000001</v>
      </c>
      <c r="AN468" s="5">
        <v>60.863</v>
      </c>
      <c r="AO468" s="5">
        <v>7.6999999999999999E-2</v>
      </c>
      <c r="AP468" s="5">
        <v>1</v>
      </c>
      <c r="AQ468" s="5">
        <v>0.76</v>
      </c>
      <c r="AR468" s="5">
        <v>0.129</v>
      </c>
      <c r="AS468" s="5">
        <v>0.32400000000000001</v>
      </c>
      <c r="AT468" s="5">
        <v>1.1579999999999999</v>
      </c>
      <c r="AU468" s="5">
        <v>7.6999999999999999E-2</v>
      </c>
      <c r="AV468" s="5">
        <v>1</v>
      </c>
      <c r="AW468" s="5">
        <v>0.81100000000000005</v>
      </c>
      <c r="AX468" s="5">
        <v>0.129</v>
      </c>
      <c r="AY468" s="5">
        <v>0.35799999999999998</v>
      </c>
      <c r="AZ468" s="5">
        <v>1.248</v>
      </c>
      <c r="BA468" s="5">
        <v>7.6999999999999999E-2</v>
      </c>
      <c r="BB468" s="5">
        <v>1</v>
      </c>
      <c r="BC468" s="5">
        <v>0.53500000000000003</v>
      </c>
      <c r="BD468" s="5">
        <v>0.129</v>
      </c>
      <c r="BE468" s="5">
        <v>0.23</v>
      </c>
      <c r="BF468" s="5">
        <v>0.81699999999999995</v>
      </c>
      <c r="BG468" s="5">
        <v>7.6999999999999999E-2</v>
      </c>
      <c r="BH468" s="5">
        <v>1</v>
      </c>
      <c r="BI468" s="5">
        <v>0.57899999999999996</v>
      </c>
      <c r="BJ468" s="5">
        <v>0.129</v>
      </c>
      <c r="BK468" s="5">
        <v>0.33</v>
      </c>
      <c r="BL468" s="5">
        <v>0.97199999999999998</v>
      </c>
      <c r="BM468" s="5">
        <v>7.6999999999999999E-2</v>
      </c>
      <c r="BN468" s="5">
        <v>1</v>
      </c>
      <c r="BO468" s="5">
        <v>0</v>
      </c>
      <c r="BP468" s="5">
        <v>0</v>
      </c>
      <c r="BQ468" s="5">
        <v>0</v>
      </c>
      <c r="BR468" s="5">
        <v>0</v>
      </c>
      <c r="BS468" s="5">
        <v>1</v>
      </c>
      <c r="BT468" s="5">
        <v>0</v>
      </c>
      <c r="BU468" s="5">
        <v>1.7000000000000001E-2</v>
      </c>
      <c r="BV468" s="5">
        <v>0.42899999999999999</v>
      </c>
      <c r="BW468" s="5">
        <v>7.6999999999999999E-2</v>
      </c>
      <c r="BX468" s="5">
        <v>1</v>
      </c>
      <c r="BY468" s="5">
        <v>13.254</v>
      </c>
      <c r="BZ468" s="5">
        <v>0</v>
      </c>
      <c r="CA468" s="5">
        <v>13.254</v>
      </c>
      <c r="CB468" s="5">
        <v>0</v>
      </c>
      <c r="CC468" s="5">
        <v>83.248000000000005</v>
      </c>
      <c r="CD468" s="5">
        <v>7.95</v>
      </c>
      <c r="CE468" s="5">
        <v>49.954999999999998</v>
      </c>
      <c r="CF468" s="5">
        <v>142.24700000000001</v>
      </c>
      <c r="CG468" s="5">
        <v>7.6999999999999999E-2</v>
      </c>
      <c r="CH468" s="5">
        <v>1</v>
      </c>
      <c r="CI468" s="5">
        <v>0</v>
      </c>
      <c r="CJ468" s="5">
        <v>0</v>
      </c>
      <c r="CK468" s="5">
        <v>0</v>
      </c>
      <c r="CL468" s="5">
        <v>0</v>
      </c>
      <c r="CM468" s="5">
        <v>0</v>
      </c>
      <c r="CN468" s="5">
        <v>0</v>
      </c>
      <c r="CO468" s="5">
        <v>0</v>
      </c>
      <c r="CP468" s="5">
        <v>0</v>
      </c>
      <c r="CQ468" s="5">
        <v>1.3480000000000001</v>
      </c>
      <c r="CR468" s="5">
        <v>0</v>
      </c>
      <c r="CS468" s="5">
        <v>5.37</v>
      </c>
      <c r="CT468" s="5">
        <v>3.4660000000000002</v>
      </c>
      <c r="CU468" s="5">
        <v>11.622</v>
      </c>
    </row>
    <row r="469" spans="1:99" x14ac:dyDescent="0.25">
      <c r="A469" s="5" t="s">
        <v>2775</v>
      </c>
      <c r="B469" s="5" t="s">
        <v>1549</v>
      </c>
      <c r="C469" s="5" t="s">
        <v>1549</v>
      </c>
      <c r="D469" s="5" t="s">
        <v>1550</v>
      </c>
      <c r="E469" s="5">
        <v>2024</v>
      </c>
      <c r="F469" s="5">
        <v>7.6999999999999999E-2</v>
      </c>
      <c r="G469" s="5">
        <v>4.351</v>
      </c>
      <c r="H469" s="5">
        <v>1.3240000000000001</v>
      </c>
      <c r="I469" s="5">
        <v>6.4109999999999996</v>
      </c>
      <c r="J469" s="5">
        <v>10.762</v>
      </c>
      <c r="K469" s="5">
        <v>0</v>
      </c>
      <c r="L469" s="5">
        <v>1</v>
      </c>
      <c r="M469" s="5">
        <v>7.1239999999999997</v>
      </c>
      <c r="N469" s="5">
        <v>3.9710000000000001</v>
      </c>
      <c r="O469" s="5">
        <v>6.375</v>
      </c>
      <c r="P469" s="5">
        <v>13.499000000000001</v>
      </c>
      <c r="Q469" s="5">
        <v>0</v>
      </c>
      <c r="R469" s="5">
        <v>1</v>
      </c>
      <c r="S469" s="5">
        <v>10.968999999999999</v>
      </c>
      <c r="T469" s="5">
        <v>7.9420000000000002</v>
      </c>
      <c r="U469" s="5">
        <v>12.675000000000001</v>
      </c>
      <c r="V469" s="5">
        <v>25.2</v>
      </c>
      <c r="W469" s="5">
        <v>7.6999999999999999E-2</v>
      </c>
      <c r="X469" s="5">
        <v>1</v>
      </c>
      <c r="Y469" s="5">
        <v>24.940999999999999</v>
      </c>
      <c r="Z469" s="5">
        <v>3.149</v>
      </c>
      <c r="AA469" s="5">
        <v>10.573</v>
      </c>
      <c r="AB469" s="5">
        <v>35.514000000000003</v>
      </c>
      <c r="AC469" s="5">
        <v>0</v>
      </c>
      <c r="AD469" s="5">
        <v>1</v>
      </c>
      <c r="AE469" s="5">
        <v>24.940999999999999</v>
      </c>
      <c r="AF469" s="5">
        <v>5.4640000000000004</v>
      </c>
      <c r="AG469" s="5">
        <v>10.574</v>
      </c>
      <c r="AH469" s="5">
        <v>35.515999999999998</v>
      </c>
      <c r="AI469" s="5">
        <v>0</v>
      </c>
      <c r="AJ469" s="5">
        <v>1</v>
      </c>
      <c r="AK469" s="5">
        <v>36.820999999999998</v>
      </c>
      <c r="AL469" s="5">
        <v>18.728000000000002</v>
      </c>
      <c r="AM469" s="5">
        <v>6.9059999999999997</v>
      </c>
      <c r="AN469" s="5">
        <v>47.094000000000001</v>
      </c>
      <c r="AO469" s="5">
        <v>7.6999999999999999E-2</v>
      </c>
      <c r="AP469" s="5">
        <v>1</v>
      </c>
      <c r="AQ469" s="5">
        <v>0.72399999999999998</v>
      </c>
      <c r="AR469" s="5">
        <v>0.13200000000000001</v>
      </c>
      <c r="AS469" s="5">
        <v>0.33700000000000002</v>
      </c>
      <c r="AT469" s="5">
        <v>1.131</v>
      </c>
      <c r="AU469" s="5">
        <v>7.6999999999999999E-2</v>
      </c>
      <c r="AV469" s="5">
        <v>1</v>
      </c>
      <c r="AW469" s="5">
        <v>0.75</v>
      </c>
      <c r="AX469" s="5">
        <v>0.13200000000000001</v>
      </c>
      <c r="AY469" s="5">
        <v>0.371</v>
      </c>
      <c r="AZ469" s="5">
        <v>1.1950000000000001</v>
      </c>
      <c r="BA469" s="5">
        <v>7.6999999999999999E-2</v>
      </c>
      <c r="BB469" s="5">
        <v>1</v>
      </c>
      <c r="BC469" s="5">
        <v>0.51300000000000001</v>
      </c>
      <c r="BD469" s="5">
        <v>0.13200000000000001</v>
      </c>
      <c r="BE469" s="5">
        <v>0.23899999999999999</v>
      </c>
      <c r="BF469" s="5">
        <v>0.80200000000000005</v>
      </c>
      <c r="BG469" s="5">
        <v>7.6999999999999999E-2</v>
      </c>
      <c r="BH469" s="5">
        <v>1</v>
      </c>
      <c r="BI469" s="5">
        <v>0.59099999999999997</v>
      </c>
      <c r="BJ469" s="5">
        <v>0.13200000000000001</v>
      </c>
      <c r="BK469" s="5">
        <v>0.34499999999999997</v>
      </c>
      <c r="BL469" s="5">
        <v>0.998</v>
      </c>
      <c r="BM469" s="5">
        <v>7.6999999999999999E-2</v>
      </c>
      <c r="BN469" s="5">
        <v>1</v>
      </c>
      <c r="BO469" s="5">
        <v>0</v>
      </c>
      <c r="BP469" s="5">
        <v>0</v>
      </c>
      <c r="BQ469" s="5">
        <v>0</v>
      </c>
      <c r="BR469" s="5">
        <v>0</v>
      </c>
      <c r="BS469" s="5">
        <v>1</v>
      </c>
      <c r="BT469" s="5">
        <v>0</v>
      </c>
      <c r="BU469" s="5">
        <v>1.7000000000000001E-2</v>
      </c>
      <c r="BV469" s="5">
        <v>0.34100000000000003</v>
      </c>
      <c r="BW469" s="5">
        <v>7.6999999999999999E-2</v>
      </c>
      <c r="BX469" s="5">
        <v>1</v>
      </c>
      <c r="BY469" s="5">
        <v>13.646000000000001</v>
      </c>
      <c r="BZ469" s="5">
        <v>0</v>
      </c>
      <c r="CA469" s="5">
        <v>13.646000000000001</v>
      </c>
      <c r="CB469" s="5">
        <v>0</v>
      </c>
      <c r="CC469" s="5">
        <v>82.587999999999994</v>
      </c>
      <c r="CD469" s="5">
        <v>7.95</v>
      </c>
      <c r="CE469" s="5">
        <v>33.79</v>
      </c>
      <c r="CF469" s="5">
        <v>124.039</v>
      </c>
      <c r="CG469" s="5">
        <v>7.6999999999999999E-2</v>
      </c>
      <c r="CH469" s="5">
        <v>1</v>
      </c>
      <c r="CI469" s="5">
        <v>0</v>
      </c>
      <c r="CJ469" s="5">
        <v>0</v>
      </c>
      <c r="CK469" s="5">
        <v>0</v>
      </c>
      <c r="CL469" s="5">
        <v>0</v>
      </c>
      <c r="CM469" s="5">
        <v>0</v>
      </c>
      <c r="CN469" s="5">
        <v>0</v>
      </c>
      <c r="CO469" s="5">
        <v>0</v>
      </c>
      <c r="CP469" s="5">
        <v>0</v>
      </c>
      <c r="CQ469" s="5">
        <v>1.387</v>
      </c>
      <c r="CR469" s="5">
        <v>0</v>
      </c>
      <c r="CS469" s="5">
        <v>5.5289999999999999</v>
      </c>
      <c r="CT469" s="5">
        <v>3.0270000000000001</v>
      </c>
      <c r="CU469" s="5">
        <v>10.167999999999999</v>
      </c>
    </row>
    <row r="470" spans="1:99" x14ac:dyDescent="0.25">
      <c r="A470" s="5" t="s">
        <v>2776</v>
      </c>
      <c r="B470" s="5" t="s">
        <v>1558</v>
      </c>
      <c r="C470" s="5" t="s">
        <v>1558</v>
      </c>
      <c r="D470" s="5" t="s">
        <v>1559</v>
      </c>
      <c r="E470" s="5">
        <v>2021</v>
      </c>
      <c r="F470" s="5">
        <v>0.21</v>
      </c>
      <c r="G470" s="5">
        <v>4.1609999999999996</v>
      </c>
      <c r="H470" s="5">
        <v>1.085</v>
      </c>
      <c r="I470" s="5">
        <v>0.629</v>
      </c>
      <c r="J470" s="5">
        <v>4.79</v>
      </c>
      <c r="K470" s="5">
        <v>0</v>
      </c>
      <c r="L470" s="5">
        <v>1</v>
      </c>
      <c r="M470" s="5">
        <v>7.4459999999999997</v>
      </c>
      <c r="N470" s="5">
        <v>3.254</v>
      </c>
      <c r="O470" s="5">
        <v>0.71799999999999997</v>
      </c>
      <c r="P470" s="5">
        <v>8.1639999999999997</v>
      </c>
      <c r="Q470" s="5">
        <v>0</v>
      </c>
      <c r="R470" s="5">
        <v>1</v>
      </c>
      <c r="S470" s="5">
        <v>9.5839999999999996</v>
      </c>
      <c r="T470" s="5">
        <v>6.508</v>
      </c>
      <c r="U470" s="5">
        <v>0.27600000000000002</v>
      </c>
      <c r="V470" s="5">
        <v>11.93</v>
      </c>
      <c r="W470" s="5">
        <v>0.21</v>
      </c>
      <c r="X470" s="5">
        <v>1</v>
      </c>
      <c r="Y470" s="5">
        <v>10.282</v>
      </c>
      <c r="Z470" s="5">
        <v>1.1359999999999999</v>
      </c>
      <c r="AA470" s="5">
        <v>6.5720000000000001</v>
      </c>
      <c r="AB470" s="5">
        <v>16.853999999999999</v>
      </c>
      <c r="AC470" s="5">
        <v>0</v>
      </c>
      <c r="AD470" s="5">
        <v>1</v>
      </c>
      <c r="AE470" s="5">
        <v>10.239000000000001</v>
      </c>
      <c r="AF470" s="5">
        <v>2.0150000000000001</v>
      </c>
      <c r="AG470" s="5">
        <v>6.6159999999999997</v>
      </c>
      <c r="AH470" s="5">
        <v>16.853999999999999</v>
      </c>
      <c r="AI470" s="5">
        <v>0</v>
      </c>
      <c r="AJ470" s="5">
        <v>1</v>
      </c>
      <c r="AK470" s="5">
        <v>14.811999999999999</v>
      </c>
      <c r="AL470" s="5">
        <v>7.27</v>
      </c>
      <c r="AM470" s="5">
        <v>-5.4669999999999996</v>
      </c>
      <c r="AN470" s="5">
        <v>11.308</v>
      </c>
      <c r="AO470" s="5">
        <v>0.21</v>
      </c>
      <c r="AP470" s="5">
        <v>1</v>
      </c>
      <c r="AQ470" s="5">
        <v>0.61899999999999999</v>
      </c>
      <c r="AR470" s="5">
        <v>0.114</v>
      </c>
      <c r="AS470" s="5">
        <v>0.63500000000000001</v>
      </c>
      <c r="AT470" s="5">
        <v>1.5169999999999999</v>
      </c>
      <c r="AU470" s="5">
        <v>0.21</v>
      </c>
      <c r="AV470" s="5">
        <v>1</v>
      </c>
      <c r="AW470" s="5">
        <v>0.59899999999999998</v>
      </c>
      <c r="AX470" s="5">
        <v>0.114</v>
      </c>
      <c r="AY470" s="5">
        <v>0.55400000000000005</v>
      </c>
      <c r="AZ470" s="5">
        <v>1.395</v>
      </c>
      <c r="BA470" s="5">
        <v>0.21</v>
      </c>
      <c r="BB470" s="5">
        <v>1</v>
      </c>
      <c r="BC470" s="5">
        <v>0.439</v>
      </c>
      <c r="BD470" s="5">
        <v>0.114</v>
      </c>
      <c r="BE470" s="5">
        <v>0.18</v>
      </c>
      <c r="BF470" s="5">
        <v>0.749</v>
      </c>
      <c r="BG470" s="5">
        <v>0.21</v>
      </c>
      <c r="BH470" s="5">
        <v>1</v>
      </c>
      <c r="BI470" s="5">
        <v>0.505</v>
      </c>
      <c r="BJ470" s="5">
        <v>0.114</v>
      </c>
      <c r="BK470" s="5">
        <v>8.5999999999999993E-2</v>
      </c>
      <c r="BL470" s="5">
        <v>0.71499999999999997</v>
      </c>
      <c r="BM470" s="5">
        <v>0.21</v>
      </c>
      <c r="BN470" s="5">
        <v>1</v>
      </c>
      <c r="BO470" s="5">
        <v>0</v>
      </c>
      <c r="BP470" s="5">
        <v>1.2999999999999999E-2</v>
      </c>
      <c r="BQ470" s="5">
        <v>0.107</v>
      </c>
      <c r="BR470" s="5">
        <v>0</v>
      </c>
      <c r="BS470" s="5">
        <v>1</v>
      </c>
      <c r="BT470" s="5">
        <v>0</v>
      </c>
      <c r="BU470" s="5">
        <v>1.2E-2</v>
      </c>
      <c r="BV470" s="5">
        <v>0.16700000000000001</v>
      </c>
      <c r="BW470" s="5">
        <v>0.21</v>
      </c>
      <c r="BX470" s="5">
        <v>1</v>
      </c>
      <c r="BY470" s="5">
        <v>11.787000000000001</v>
      </c>
      <c r="BZ470" s="5">
        <v>0</v>
      </c>
      <c r="CA470" s="5">
        <v>11.787000000000001</v>
      </c>
      <c r="CB470" s="5">
        <v>0</v>
      </c>
      <c r="CC470" s="5">
        <v>78.125</v>
      </c>
      <c r="CD470" s="5">
        <v>7.95</v>
      </c>
      <c r="CE470" s="5">
        <v>18.405000000000001</v>
      </c>
      <c r="CF470" s="5">
        <v>116.80200000000001</v>
      </c>
      <c r="CG470" s="5">
        <v>0.21</v>
      </c>
      <c r="CH470" s="5">
        <v>1</v>
      </c>
      <c r="CI470" s="5">
        <v>0</v>
      </c>
      <c r="CJ470" s="5">
        <v>0</v>
      </c>
      <c r="CK470" s="5">
        <v>0</v>
      </c>
      <c r="CL470" s="5">
        <v>0</v>
      </c>
      <c r="CM470" s="5">
        <v>0</v>
      </c>
      <c r="CN470" s="5">
        <v>0</v>
      </c>
      <c r="CO470" s="5">
        <v>0</v>
      </c>
      <c r="CP470" s="5">
        <v>0.10299999999999999</v>
      </c>
      <c r="CQ470" s="5">
        <v>1.198</v>
      </c>
      <c r="CR470" s="5">
        <v>0</v>
      </c>
      <c r="CS470" s="5">
        <v>4.7759999999999998</v>
      </c>
      <c r="CT470" s="5">
        <v>3.2909999999999999</v>
      </c>
      <c r="CU470" s="5">
        <v>9.8379999999999992</v>
      </c>
    </row>
    <row r="471" spans="1:99" x14ac:dyDescent="0.25">
      <c r="A471" s="5" t="s">
        <v>2777</v>
      </c>
      <c r="B471" s="5" t="s">
        <v>1558</v>
      </c>
      <c r="C471" s="5" t="s">
        <v>1558</v>
      </c>
      <c r="D471" s="5" t="s">
        <v>1559</v>
      </c>
      <c r="E471" s="5">
        <v>2022</v>
      </c>
      <c r="F471" s="5">
        <v>0.21</v>
      </c>
      <c r="G471" s="5">
        <v>7.093</v>
      </c>
      <c r="H471" s="5">
        <v>1.2350000000000001</v>
      </c>
      <c r="I471" s="5">
        <v>8.5410000000000004</v>
      </c>
      <c r="J471" s="5">
        <v>15.634</v>
      </c>
      <c r="K471" s="5">
        <v>0</v>
      </c>
      <c r="L471" s="5">
        <v>1</v>
      </c>
      <c r="M471" s="5">
        <v>9.7829999999999995</v>
      </c>
      <c r="N471" s="5">
        <v>3.7040000000000002</v>
      </c>
      <c r="O471" s="5">
        <v>8.52</v>
      </c>
      <c r="P471" s="5">
        <v>18.303000000000001</v>
      </c>
      <c r="Q471" s="5">
        <v>0</v>
      </c>
      <c r="R471" s="5">
        <v>1</v>
      </c>
      <c r="S471" s="5">
        <v>13.266</v>
      </c>
      <c r="T471" s="5">
        <v>7.4080000000000004</v>
      </c>
      <c r="U471" s="5">
        <v>0.57899999999999996</v>
      </c>
      <c r="V471" s="5">
        <v>16.497</v>
      </c>
      <c r="W471" s="5">
        <v>0.21</v>
      </c>
      <c r="X471" s="5">
        <v>1</v>
      </c>
      <c r="Y471" s="5">
        <v>27.254000000000001</v>
      </c>
      <c r="Z471" s="5">
        <v>2.859</v>
      </c>
      <c r="AA471" s="5">
        <v>10.709</v>
      </c>
      <c r="AB471" s="5">
        <v>37.963000000000001</v>
      </c>
      <c r="AC471" s="5">
        <v>0</v>
      </c>
      <c r="AD471" s="5">
        <v>1</v>
      </c>
      <c r="AE471" s="5">
        <v>27.302</v>
      </c>
      <c r="AF471" s="5">
        <v>5.0609999999999999</v>
      </c>
      <c r="AG471" s="5">
        <v>10.661</v>
      </c>
      <c r="AH471" s="5">
        <v>37.963000000000001</v>
      </c>
      <c r="AI471" s="5">
        <v>0</v>
      </c>
      <c r="AJ471" s="5">
        <v>1</v>
      </c>
      <c r="AK471" s="5">
        <v>32.241</v>
      </c>
      <c r="AL471" s="5">
        <v>15.396000000000001</v>
      </c>
      <c r="AM471" s="5">
        <v>-9.5760000000000005</v>
      </c>
      <c r="AN471" s="5">
        <v>27.423999999999999</v>
      </c>
      <c r="AO471" s="5">
        <v>0.21</v>
      </c>
      <c r="AP471" s="5">
        <v>1</v>
      </c>
      <c r="AQ471" s="5">
        <v>0.86099999999999999</v>
      </c>
      <c r="AR471" s="5">
        <v>0.123</v>
      </c>
      <c r="AS471" s="5">
        <v>0.625</v>
      </c>
      <c r="AT471" s="5">
        <v>1.7989999999999999</v>
      </c>
      <c r="AU471" s="5">
        <v>0.21</v>
      </c>
      <c r="AV471" s="5">
        <v>1</v>
      </c>
      <c r="AW471" s="5">
        <v>0.98599999999999999</v>
      </c>
      <c r="AX471" s="5">
        <v>0.123</v>
      </c>
      <c r="AY471" s="5">
        <v>0.53700000000000003</v>
      </c>
      <c r="AZ471" s="5">
        <v>1.843</v>
      </c>
      <c r="BA471" s="5">
        <v>0.21</v>
      </c>
      <c r="BB471" s="5">
        <v>1</v>
      </c>
      <c r="BC471" s="5">
        <v>0.59799999999999998</v>
      </c>
      <c r="BD471" s="5">
        <v>0.123</v>
      </c>
      <c r="BE471" s="5">
        <v>5.3999999999999999E-2</v>
      </c>
      <c r="BF471" s="5">
        <v>0.78900000000000003</v>
      </c>
      <c r="BG471" s="5">
        <v>0.21</v>
      </c>
      <c r="BH471" s="5">
        <v>1</v>
      </c>
      <c r="BI471" s="5">
        <v>0.61199999999999999</v>
      </c>
      <c r="BJ471" s="5">
        <v>0.123</v>
      </c>
      <c r="BK471" s="5">
        <v>0.41399999999999998</v>
      </c>
      <c r="BL471" s="5">
        <v>1.242</v>
      </c>
      <c r="BM471" s="5">
        <v>0.21</v>
      </c>
      <c r="BN471" s="5">
        <v>1</v>
      </c>
      <c r="BO471" s="5">
        <v>0</v>
      </c>
      <c r="BP471" s="5">
        <v>2E-3</v>
      </c>
      <c r="BQ471" s="5">
        <v>0.22900000000000001</v>
      </c>
      <c r="BR471" s="5">
        <v>0</v>
      </c>
      <c r="BS471" s="5">
        <v>1</v>
      </c>
      <c r="BT471" s="5">
        <v>0</v>
      </c>
      <c r="BU471" s="5">
        <v>2E-3</v>
      </c>
      <c r="BV471" s="5">
        <v>0.20699999999999999</v>
      </c>
      <c r="BW471" s="5">
        <v>0.21</v>
      </c>
      <c r="BX471" s="5">
        <v>1</v>
      </c>
      <c r="BY471" s="5">
        <v>12.728999999999999</v>
      </c>
      <c r="BZ471" s="5">
        <v>0</v>
      </c>
      <c r="CA471" s="5">
        <v>12.728999999999999</v>
      </c>
      <c r="CB471" s="5">
        <v>0</v>
      </c>
      <c r="CC471" s="5">
        <v>97.9</v>
      </c>
      <c r="CD471" s="5">
        <v>7.95</v>
      </c>
      <c r="CE471" s="5">
        <v>98.617000000000004</v>
      </c>
      <c r="CF471" s="5">
        <v>237.786</v>
      </c>
      <c r="CG471" s="5">
        <v>0.21</v>
      </c>
      <c r="CH471" s="5">
        <v>1</v>
      </c>
      <c r="CI471" s="5">
        <v>0</v>
      </c>
      <c r="CJ471" s="5">
        <v>0</v>
      </c>
      <c r="CK471" s="5">
        <v>0</v>
      </c>
      <c r="CL471" s="5">
        <v>0</v>
      </c>
      <c r="CM471" s="5">
        <v>0</v>
      </c>
      <c r="CN471" s="5">
        <v>0</v>
      </c>
      <c r="CO471" s="5">
        <v>0</v>
      </c>
      <c r="CP471" s="5">
        <v>0</v>
      </c>
      <c r="CQ471" s="5">
        <v>1.294</v>
      </c>
      <c r="CR471" s="5">
        <v>0</v>
      </c>
      <c r="CS471" s="5">
        <v>5.1580000000000004</v>
      </c>
      <c r="CT471" s="5">
        <v>5.8579999999999997</v>
      </c>
      <c r="CU471" s="5">
        <v>26.718</v>
      </c>
    </row>
    <row r="472" spans="1:99" x14ac:dyDescent="0.25">
      <c r="A472" s="5" t="s">
        <v>2778</v>
      </c>
      <c r="B472" s="5" t="s">
        <v>1558</v>
      </c>
      <c r="C472" s="5" t="s">
        <v>1558</v>
      </c>
      <c r="D472" s="5" t="s">
        <v>1559</v>
      </c>
      <c r="E472" s="5">
        <v>2023</v>
      </c>
      <c r="F472" s="5">
        <v>0.21</v>
      </c>
      <c r="G472" s="5">
        <v>6.2439999999999998</v>
      </c>
      <c r="H472" s="5">
        <v>1.2070000000000001</v>
      </c>
      <c r="I472" s="5">
        <v>9.8979999999999997</v>
      </c>
      <c r="J472" s="5">
        <v>16.143000000000001</v>
      </c>
      <c r="K472" s="5">
        <v>0</v>
      </c>
      <c r="L472" s="5">
        <v>1</v>
      </c>
      <c r="M472" s="5">
        <v>7.3179999999999996</v>
      </c>
      <c r="N472" s="5">
        <v>3.62</v>
      </c>
      <c r="O472" s="5">
        <v>9.8550000000000004</v>
      </c>
      <c r="P472" s="5">
        <v>17.173999999999999</v>
      </c>
      <c r="Q472" s="5">
        <v>0</v>
      </c>
      <c r="R472" s="5">
        <v>1</v>
      </c>
      <c r="S472" s="5">
        <v>12.276999999999999</v>
      </c>
      <c r="T472" s="5">
        <v>7.2389999999999999</v>
      </c>
      <c r="U472" s="5">
        <v>0.755</v>
      </c>
      <c r="V472" s="5">
        <v>15.41</v>
      </c>
      <c r="W472" s="5">
        <v>0.21</v>
      </c>
      <c r="X472" s="5">
        <v>1</v>
      </c>
      <c r="Y472" s="5">
        <v>24.356999999999999</v>
      </c>
      <c r="Z472" s="5">
        <v>2.7280000000000002</v>
      </c>
      <c r="AA472" s="5">
        <v>1.014</v>
      </c>
      <c r="AB472" s="5">
        <v>25.370999999999999</v>
      </c>
      <c r="AC472" s="5">
        <v>0</v>
      </c>
      <c r="AD472" s="5">
        <v>1</v>
      </c>
      <c r="AE472" s="5">
        <v>24.456</v>
      </c>
      <c r="AF472" s="5">
        <v>4.8710000000000004</v>
      </c>
      <c r="AG472" s="5">
        <v>0.91500000000000004</v>
      </c>
      <c r="AH472" s="5">
        <v>25.370999999999999</v>
      </c>
      <c r="AI472" s="5">
        <v>0</v>
      </c>
      <c r="AJ472" s="5">
        <v>1</v>
      </c>
      <c r="AK472" s="5">
        <v>29.599</v>
      </c>
      <c r="AL472" s="5">
        <v>14.662000000000001</v>
      </c>
      <c r="AM472" s="5">
        <v>11.385</v>
      </c>
      <c r="AN472" s="5">
        <v>49.591000000000001</v>
      </c>
      <c r="AO472" s="5">
        <v>0.21</v>
      </c>
      <c r="AP472" s="5">
        <v>1</v>
      </c>
      <c r="AQ472" s="5">
        <v>0.76</v>
      </c>
      <c r="AR472" s="5">
        <v>0.129</v>
      </c>
      <c r="AS472" s="5">
        <v>0.59799999999999998</v>
      </c>
      <c r="AT472" s="5">
        <v>1.6439999999999999</v>
      </c>
      <c r="AU472" s="5">
        <v>0.21</v>
      </c>
      <c r="AV472" s="5">
        <v>1</v>
      </c>
      <c r="AW472" s="5">
        <v>0.81100000000000005</v>
      </c>
      <c r="AX472" s="5">
        <v>0.129</v>
      </c>
      <c r="AY472" s="5">
        <v>0.52600000000000002</v>
      </c>
      <c r="AZ472" s="5">
        <v>1.6180000000000001</v>
      </c>
      <c r="BA472" s="5">
        <v>0.21</v>
      </c>
      <c r="BB472" s="5">
        <v>1</v>
      </c>
      <c r="BC472" s="5">
        <v>0.53500000000000003</v>
      </c>
      <c r="BD472" s="5">
        <v>0.129</v>
      </c>
      <c r="BE472" s="5">
        <v>6.0000000000000001E-3</v>
      </c>
      <c r="BF472" s="5">
        <v>0.65400000000000003</v>
      </c>
      <c r="BG472" s="5">
        <v>0.21</v>
      </c>
      <c r="BH472" s="5">
        <v>1</v>
      </c>
      <c r="BI472" s="5">
        <v>0.57899999999999996</v>
      </c>
      <c r="BJ472" s="5">
        <v>0.129</v>
      </c>
      <c r="BK472" s="5">
        <v>0.27900000000000003</v>
      </c>
      <c r="BL472" s="5">
        <v>1.038</v>
      </c>
      <c r="BM472" s="5">
        <v>0.21</v>
      </c>
      <c r="BN472" s="5">
        <v>1</v>
      </c>
      <c r="BO472" s="5">
        <v>0</v>
      </c>
      <c r="BP472" s="5">
        <v>-8.0000000000000002E-3</v>
      </c>
      <c r="BQ472" s="5">
        <v>0.13800000000000001</v>
      </c>
      <c r="BR472" s="5">
        <v>0</v>
      </c>
      <c r="BS472" s="5">
        <v>1</v>
      </c>
      <c r="BT472" s="5">
        <v>0</v>
      </c>
      <c r="BU472" s="5">
        <v>-8.9999999999999993E-3</v>
      </c>
      <c r="BV472" s="5">
        <v>0.27300000000000002</v>
      </c>
      <c r="BW472" s="5">
        <v>0.21</v>
      </c>
      <c r="BX472" s="5">
        <v>1</v>
      </c>
      <c r="BY472" s="5">
        <v>13.254</v>
      </c>
      <c r="BZ472" s="5">
        <v>0</v>
      </c>
      <c r="CA472" s="5">
        <v>13.254</v>
      </c>
      <c r="CB472" s="5">
        <v>0</v>
      </c>
      <c r="CC472" s="5">
        <v>83.248000000000005</v>
      </c>
      <c r="CD472" s="5">
        <v>7.95</v>
      </c>
      <c r="CE472" s="5">
        <v>92.075000000000003</v>
      </c>
      <c r="CF472" s="5">
        <v>212.14</v>
      </c>
      <c r="CG472" s="5">
        <v>0.21</v>
      </c>
      <c r="CH472" s="5">
        <v>1</v>
      </c>
      <c r="CI472" s="5">
        <v>0</v>
      </c>
      <c r="CJ472" s="5">
        <v>0</v>
      </c>
      <c r="CK472" s="5">
        <v>0</v>
      </c>
      <c r="CL472" s="5">
        <v>0</v>
      </c>
      <c r="CM472" s="5">
        <v>0</v>
      </c>
      <c r="CN472" s="5">
        <v>0</v>
      </c>
      <c r="CO472" s="5">
        <v>0</v>
      </c>
      <c r="CP472" s="5">
        <v>0.123</v>
      </c>
      <c r="CQ472" s="5">
        <v>1.3480000000000001</v>
      </c>
      <c r="CR472" s="5">
        <v>0</v>
      </c>
      <c r="CS472" s="5">
        <v>5.37</v>
      </c>
      <c r="CT472" s="5">
        <v>5.556</v>
      </c>
      <c r="CU472" s="5">
        <v>23.771000000000001</v>
      </c>
    </row>
    <row r="473" spans="1:99" x14ac:dyDescent="0.25">
      <c r="A473" s="5" t="s">
        <v>2779</v>
      </c>
      <c r="B473" s="5" t="s">
        <v>1558</v>
      </c>
      <c r="C473" s="5" t="s">
        <v>1558</v>
      </c>
      <c r="D473" s="5" t="s">
        <v>1559</v>
      </c>
      <c r="E473" s="5">
        <v>2024</v>
      </c>
      <c r="F473" s="5">
        <v>0.21</v>
      </c>
      <c r="G473" s="5">
        <v>5.5819999999999999</v>
      </c>
      <c r="H473" s="5">
        <v>1.242</v>
      </c>
      <c r="I473" s="5">
        <v>6.4870000000000001</v>
      </c>
      <c r="J473" s="5">
        <v>12.069000000000001</v>
      </c>
      <c r="K473" s="5">
        <v>0</v>
      </c>
      <c r="L473" s="5">
        <v>1</v>
      </c>
      <c r="M473" s="5">
        <v>6.6619999999999999</v>
      </c>
      <c r="N473" s="5">
        <v>3.726</v>
      </c>
      <c r="O473" s="5">
        <v>6.49</v>
      </c>
      <c r="P473" s="5">
        <v>13.151999999999999</v>
      </c>
      <c r="Q473" s="5">
        <v>0</v>
      </c>
      <c r="R473" s="5">
        <v>1</v>
      </c>
      <c r="S473" s="5">
        <v>11.792999999999999</v>
      </c>
      <c r="T473" s="5">
        <v>7.4530000000000003</v>
      </c>
      <c r="U473" s="5">
        <v>0.82299999999999995</v>
      </c>
      <c r="V473" s="5">
        <v>14.840999999999999</v>
      </c>
      <c r="W473" s="5">
        <v>0.21</v>
      </c>
      <c r="X473" s="5">
        <v>1</v>
      </c>
      <c r="Y473" s="5">
        <v>12.917</v>
      </c>
      <c r="Z473" s="5">
        <v>1.631</v>
      </c>
      <c r="AA473" s="5">
        <v>4.1429999999999998</v>
      </c>
      <c r="AB473" s="5">
        <v>17.059999999999999</v>
      </c>
      <c r="AC473" s="5">
        <v>0</v>
      </c>
      <c r="AD473" s="5">
        <v>1</v>
      </c>
      <c r="AE473" s="5">
        <v>12.917</v>
      </c>
      <c r="AF473" s="5">
        <v>2.83</v>
      </c>
      <c r="AG473" s="5">
        <v>4.1429999999999998</v>
      </c>
      <c r="AH473" s="5">
        <v>17.059999999999999</v>
      </c>
      <c r="AI473" s="5">
        <v>0</v>
      </c>
      <c r="AJ473" s="5">
        <v>1</v>
      </c>
      <c r="AK473" s="5">
        <v>18.212</v>
      </c>
      <c r="AL473" s="5">
        <v>9.2629999999999999</v>
      </c>
      <c r="AM473" s="5">
        <v>-1.627</v>
      </c>
      <c r="AN473" s="5">
        <v>20.067</v>
      </c>
      <c r="AO473" s="5">
        <v>0.21</v>
      </c>
      <c r="AP473" s="5">
        <v>1</v>
      </c>
      <c r="AQ473" s="5">
        <v>0.72399999999999998</v>
      </c>
      <c r="AR473" s="5">
        <v>0.13200000000000001</v>
      </c>
      <c r="AS473" s="5">
        <v>0.57599999999999996</v>
      </c>
      <c r="AT473" s="5">
        <v>1.5740000000000001</v>
      </c>
      <c r="AU473" s="5">
        <v>0.21</v>
      </c>
      <c r="AV473" s="5">
        <v>1</v>
      </c>
      <c r="AW473" s="5">
        <v>0.75</v>
      </c>
      <c r="AX473" s="5">
        <v>0.13200000000000001</v>
      </c>
      <c r="AY473" s="5">
        <v>0.55300000000000005</v>
      </c>
      <c r="AZ473" s="5">
        <v>1.5760000000000001</v>
      </c>
      <c r="BA473" s="5">
        <v>0.21</v>
      </c>
      <c r="BB473" s="5">
        <v>1</v>
      </c>
      <c r="BC473" s="5">
        <v>0.51300000000000001</v>
      </c>
      <c r="BD473" s="5">
        <v>0.13200000000000001</v>
      </c>
      <c r="BE473" s="5">
        <v>6.4000000000000001E-2</v>
      </c>
      <c r="BF473" s="5">
        <v>0.69799999999999995</v>
      </c>
      <c r="BG473" s="5">
        <v>0.21</v>
      </c>
      <c r="BH473" s="5">
        <v>1</v>
      </c>
      <c r="BI473" s="5">
        <v>0.59099999999999997</v>
      </c>
      <c r="BJ473" s="5">
        <v>0.13200000000000001</v>
      </c>
      <c r="BK473" s="5">
        <v>0.219</v>
      </c>
      <c r="BL473" s="5">
        <v>0.98099999999999998</v>
      </c>
      <c r="BM473" s="5">
        <v>0.21</v>
      </c>
      <c r="BN473" s="5">
        <v>1</v>
      </c>
      <c r="BO473" s="5">
        <v>0</v>
      </c>
      <c r="BP473" s="5">
        <v>0</v>
      </c>
      <c r="BQ473" s="5">
        <v>0.156</v>
      </c>
      <c r="BR473" s="5">
        <v>0</v>
      </c>
      <c r="BS473" s="5">
        <v>1</v>
      </c>
      <c r="BT473" s="5">
        <v>0</v>
      </c>
      <c r="BU473" s="5">
        <v>0</v>
      </c>
      <c r="BV473" s="5">
        <v>0.24099999999999999</v>
      </c>
      <c r="BW473" s="5">
        <v>0.21</v>
      </c>
      <c r="BX473" s="5">
        <v>1</v>
      </c>
      <c r="BY473" s="5">
        <v>13.646000000000001</v>
      </c>
      <c r="BZ473" s="5">
        <v>0</v>
      </c>
      <c r="CA473" s="5">
        <v>13.646000000000001</v>
      </c>
      <c r="CB473" s="5">
        <v>0</v>
      </c>
      <c r="CC473" s="5">
        <v>82.587999999999994</v>
      </c>
      <c r="CD473" s="5">
        <v>7.95</v>
      </c>
      <c r="CE473" s="5">
        <v>74.058999999999997</v>
      </c>
      <c r="CF473" s="5">
        <v>189.54300000000001</v>
      </c>
      <c r="CG473" s="5">
        <v>0.21</v>
      </c>
      <c r="CH473" s="5">
        <v>1</v>
      </c>
      <c r="CI473" s="5">
        <v>0</v>
      </c>
      <c r="CJ473" s="5">
        <v>0</v>
      </c>
      <c r="CK473" s="5">
        <v>0</v>
      </c>
      <c r="CL473" s="5">
        <v>0</v>
      </c>
      <c r="CM473" s="5">
        <v>0</v>
      </c>
      <c r="CN473" s="5">
        <v>0</v>
      </c>
      <c r="CO473" s="5">
        <v>0</v>
      </c>
      <c r="CP473" s="5">
        <v>0.123</v>
      </c>
      <c r="CQ473" s="5">
        <v>1.387</v>
      </c>
      <c r="CR473" s="5">
        <v>0</v>
      </c>
      <c r="CS473" s="5">
        <v>5.5289999999999999</v>
      </c>
      <c r="CT473" s="5">
        <v>4.7549999999999999</v>
      </c>
      <c r="CU473" s="5">
        <v>11.45</v>
      </c>
    </row>
    <row r="474" spans="1:99" x14ac:dyDescent="0.25">
      <c r="A474" s="5" t="s">
        <v>2780</v>
      </c>
      <c r="B474" s="5" t="s">
        <v>1561</v>
      </c>
      <c r="C474" s="5" t="s">
        <v>1561</v>
      </c>
      <c r="D474" s="5" t="s">
        <v>1562</v>
      </c>
      <c r="E474" s="5">
        <v>2021</v>
      </c>
      <c r="F474" s="5">
        <v>0.17</v>
      </c>
      <c r="G474" s="5">
        <v>20.242000000000001</v>
      </c>
      <c r="H474" s="5">
        <v>1.1279999999999999</v>
      </c>
      <c r="I474" s="5">
        <v>2.3879999999999999</v>
      </c>
      <c r="J474" s="5">
        <v>22.63</v>
      </c>
      <c r="K474" s="5">
        <v>0</v>
      </c>
      <c r="L474" s="5">
        <v>1</v>
      </c>
      <c r="M474" s="5">
        <v>7.8319999999999999</v>
      </c>
      <c r="N474" s="5">
        <v>3.3849999999999998</v>
      </c>
      <c r="O474" s="5">
        <v>2.6379999999999999</v>
      </c>
      <c r="P474" s="5">
        <v>10.47</v>
      </c>
      <c r="Q474" s="5">
        <v>0</v>
      </c>
      <c r="R474" s="5">
        <v>1</v>
      </c>
      <c r="S474" s="5">
        <v>25.882999999999999</v>
      </c>
      <c r="T474" s="5">
        <v>6.77</v>
      </c>
      <c r="U474" s="5">
        <v>0</v>
      </c>
      <c r="V474" s="5">
        <v>30.283999999999999</v>
      </c>
      <c r="W474" s="5">
        <v>0.17</v>
      </c>
      <c r="X474" s="5">
        <v>1</v>
      </c>
      <c r="Y474" s="5">
        <v>18.007999999999999</v>
      </c>
      <c r="Z474" s="5">
        <v>1.9890000000000001</v>
      </c>
      <c r="AA474" s="5">
        <v>-3.8580000000000001</v>
      </c>
      <c r="AB474" s="5">
        <v>14.15</v>
      </c>
      <c r="AC474" s="5">
        <v>0</v>
      </c>
      <c r="AD474" s="5">
        <v>1</v>
      </c>
      <c r="AE474" s="5">
        <v>17.963999999999999</v>
      </c>
      <c r="AF474" s="5">
        <v>3.5350000000000001</v>
      </c>
      <c r="AG474" s="5">
        <v>-3.8149999999999999</v>
      </c>
      <c r="AH474" s="5">
        <v>14.15</v>
      </c>
      <c r="AI474" s="5">
        <v>0</v>
      </c>
      <c r="AJ474" s="5">
        <v>1</v>
      </c>
      <c r="AK474" s="5">
        <v>22.536999999999999</v>
      </c>
      <c r="AL474" s="5">
        <v>11.061</v>
      </c>
      <c r="AM474" s="5">
        <v>-7.4089999999999998</v>
      </c>
      <c r="AN474" s="5">
        <v>17.7</v>
      </c>
      <c r="AO474" s="5">
        <v>0</v>
      </c>
      <c r="AP474" s="5">
        <v>1</v>
      </c>
      <c r="AQ474" s="5">
        <v>0.61899999999999999</v>
      </c>
      <c r="AR474" s="5">
        <v>0.114</v>
      </c>
      <c r="AS474" s="5">
        <v>0.72699999999999998</v>
      </c>
      <c r="AT474" s="5">
        <v>1.575</v>
      </c>
      <c r="AU474" s="5">
        <v>0.17</v>
      </c>
      <c r="AV474" s="5">
        <v>1</v>
      </c>
      <c r="AW474" s="5">
        <v>0.59899999999999998</v>
      </c>
      <c r="AX474" s="5">
        <v>0.114</v>
      </c>
      <c r="AY474" s="5">
        <v>0.63800000000000001</v>
      </c>
      <c r="AZ474" s="5">
        <v>1.4470000000000001</v>
      </c>
      <c r="BA474" s="5">
        <v>0.17</v>
      </c>
      <c r="BB474" s="5">
        <v>1</v>
      </c>
      <c r="BC474" s="5">
        <v>0.439</v>
      </c>
      <c r="BD474" s="5">
        <v>0.114</v>
      </c>
      <c r="BE474" s="5">
        <v>0.21299999999999999</v>
      </c>
      <c r="BF474" s="5">
        <v>0.76300000000000001</v>
      </c>
      <c r="BG474" s="5">
        <v>0.17</v>
      </c>
      <c r="BH474" s="5">
        <v>1</v>
      </c>
      <c r="BI474" s="5">
        <v>0.505</v>
      </c>
      <c r="BJ474" s="5">
        <v>0.114</v>
      </c>
      <c r="BK474" s="5">
        <v>0.16600000000000001</v>
      </c>
      <c r="BL474" s="5">
        <v>0.78500000000000003</v>
      </c>
      <c r="BM474" s="5">
        <v>0.17</v>
      </c>
      <c r="BN474" s="5">
        <v>1</v>
      </c>
      <c r="BO474" s="5">
        <v>0</v>
      </c>
      <c r="BP474" s="5">
        <v>0</v>
      </c>
      <c r="BQ474" s="5">
        <v>7.0000000000000007E-2</v>
      </c>
      <c r="BR474" s="5">
        <v>0</v>
      </c>
      <c r="BS474" s="5">
        <v>1</v>
      </c>
      <c r="BT474" s="5">
        <v>0</v>
      </c>
      <c r="BU474" s="5">
        <v>4.3999999999999997E-2</v>
      </c>
      <c r="BV474" s="5">
        <v>0.23499999999999999</v>
      </c>
      <c r="BW474" s="5">
        <v>0.17</v>
      </c>
      <c r="BX474" s="5">
        <v>0.83299999999999996</v>
      </c>
      <c r="BY474" s="5">
        <v>11.787000000000001</v>
      </c>
      <c r="BZ474" s="5">
        <v>0</v>
      </c>
      <c r="CA474" s="5">
        <v>11.787000000000001</v>
      </c>
      <c r="CB474" s="5">
        <v>0</v>
      </c>
      <c r="CC474" s="5">
        <v>78.125</v>
      </c>
      <c r="CD474" s="5">
        <v>7.95</v>
      </c>
      <c r="CE474" s="5">
        <v>38.814</v>
      </c>
      <c r="CF474" s="5">
        <v>136.81800000000001</v>
      </c>
      <c r="CG474" s="5">
        <v>0.17</v>
      </c>
      <c r="CH474" s="5">
        <v>1</v>
      </c>
      <c r="CI474" s="5">
        <v>0</v>
      </c>
      <c r="CJ474" s="5">
        <v>0</v>
      </c>
      <c r="CK474" s="5">
        <v>0</v>
      </c>
      <c r="CL474" s="5">
        <v>0</v>
      </c>
      <c r="CM474" s="5">
        <v>0</v>
      </c>
      <c r="CN474" s="5">
        <v>0</v>
      </c>
      <c r="CO474" s="5">
        <v>0</v>
      </c>
      <c r="CP474" s="5">
        <v>2.5999999999999999E-2</v>
      </c>
      <c r="CQ474" s="5">
        <v>1.198</v>
      </c>
      <c r="CR474" s="5">
        <v>0</v>
      </c>
      <c r="CS474" s="5">
        <v>4.7759999999999998</v>
      </c>
      <c r="CT474" s="5">
        <v>19.597999999999999</v>
      </c>
      <c r="CU474" s="5">
        <v>8.4830000000000005</v>
      </c>
    </row>
    <row r="475" spans="1:99" x14ac:dyDescent="0.25">
      <c r="A475" s="5" t="s">
        <v>2781</v>
      </c>
      <c r="B475" s="5" t="s">
        <v>1561</v>
      </c>
      <c r="C475" s="5" t="s">
        <v>1561</v>
      </c>
      <c r="D475" s="5" t="s">
        <v>1562</v>
      </c>
      <c r="E475" s="5">
        <v>2022</v>
      </c>
      <c r="F475" s="5">
        <v>0.17</v>
      </c>
      <c r="G475" s="5">
        <v>51.305999999999997</v>
      </c>
      <c r="H475" s="5">
        <v>1.2350000000000001</v>
      </c>
      <c r="I475" s="5">
        <v>8.4139999999999997</v>
      </c>
      <c r="J475" s="5">
        <v>59.72</v>
      </c>
      <c r="K475" s="5">
        <v>0</v>
      </c>
      <c r="L475" s="5">
        <v>1</v>
      </c>
      <c r="M475" s="5">
        <v>9.7829999999999995</v>
      </c>
      <c r="N475" s="5">
        <v>3.7040000000000002</v>
      </c>
      <c r="O475" s="5">
        <v>8.6959999999999997</v>
      </c>
      <c r="P475" s="5">
        <v>18.478999999999999</v>
      </c>
      <c r="Q475" s="5">
        <v>0</v>
      </c>
      <c r="R475" s="5">
        <v>1</v>
      </c>
      <c r="S475" s="5">
        <v>57.478999999999999</v>
      </c>
      <c r="T475" s="5">
        <v>7.4080000000000004</v>
      </c>
      <c r="U475" s="5">
        <v>4.0970000000000004</v>
      </c>
      <c r="V475" s="5">
        <v>71.149000000000001</v>
      </c>
      <c r="W475" s="5">
        <v>0.17</v>
      </c>
      <c r="X475" s="5">
        <v>1</v>
      </c>
      <c r="Y475" s="5">
        <v>17.170000000000002</v>
      </c>
      <c r="Z475" s="5">
        <v>1.8009999999999999</v>
      </c>
      <c r="AA475" s="5">
        <v>15.647</v>
      </c>
      <c r="AB475" s="5">
        <v>32.817</v>
      </c>
      <c r="AC475" s="5">
        <v>0</v>
      </c>
      <c r="AD475" s="5">
        <v>1</v>
      </c>
      <c r="AE475" s="5">
        <v>17.218</v>
      </c>
      <c r="AF475" s="5">
        <v>3.1920000000000002</v>
      </c>
      <c r="AG475" s="5">
        <v>15.599</v>
      </c>
      <c r="AH475" s="5">
        <v>32.817</v>
      </c>
      <c r="AI475" s="5">
        <v>0</v>
      </c>
      <c r="AJ475" s="5">
        <v>1</v>
      </c>
      <c r="AK475" s="5">
        <v>22.157</v>
      </c>
      <c r="AL475" s="5">
        <v>10.581</v>
      </c>
      <c r="AM475" s="5">
        <v>-0.32400000000000001</v>
      </c>
      <c r="AN475" s="5">
        <v>25.545000000000002</v>
      </c>
      <c r="AO475" s="5">
        <v>0</v>
      </c>
      <c r="AP475" s="5">
        <v>1</v>
      </c>
      <c r="AQ475" s="5">
        <v>0.86099999999999999</v>
      </c>
      <c r="AR475" s="5">
        <v>0.123</v>
      </c>
      <c r="AS475" s="5">
        <v>0.64800000000000002</v>
      </c>
      <c r="AT475" s="5">
        <v>1.7649999999999999</v>
      </c>
      <c r="AU475" s="5">
        <v>0.17</v>
      </c>
      <c r="AV475" s="5">
        <v>1</v>
      </c>
      <c r="AW475" s="5">
        <v>0.98599999999999999</v>
      </c>
      <c r="AX475" s="5">
        <v>0.123</v>
      </c>
      <c r="AY475" s="5">
        <v>0.58399999999999996</v>
      </c>
      <c r="AZ475" s="5">
        <v>1.837</v>
      </c>
      <c r="BA475" s="5">
        <v>0.17</v>
      </c>
      <c r="BB475" s="5">
        <v>1</v>
      </c>
      <c r="BC475" s="5">
        <v>0.59799999999999998</v>
      </c>
      <c r="BD475" s="5">
        <v>0.123</v>
      </c>
      <c r="BE475" s="5">
        <v>0.13</v>
      </c>
      <c r="BF475" s="5">
        <v>0.85099999999999998</v>
      </c>
      <c r="BG475" s="5">
        <v>0.17</v>
      </c>
      <c r="BH475" s="5">
        <v>1</v>
      </c>
      <c r="BI475" s="5">
        <v>0.61199999999999999</v>
      </c>
      <c r="BJ475" s="5">
        <v>0.123</v>
      </c>
      <c r="BK475" s="5">
        <v>0.45500000000000002</v>
      </c>
      <c r="BL475" s="5">
        <v>1.248</v>
      </c>
      <c r="BM475" s="5">
        <v>0.17</v>
      </c>
      <c r="BN475" s="5">
        <v>1</v>
      </c>
      <c r="BO475" s="5">
        <v>0</v>
      </c>
      <c r="BP475" s="5">
        <v>0</v>
      </c>
      <c r="BQ475" s="5">
        <v>9.5000000000000001E-2</v>
      </c>
      <c r="BR475" s="5">
        <v>0</v>
      </c>
      <c r="BS475" s="5">
        <v>1</v>
      </c>
      <c r="BT475" s="5">
        <v>0</v>
      </c>
      <c r="BU475" s="5">
        <v>2.1000000000000001E-2</v>
      </c>
      <c r="BV475" s="5">
        <v>0.214</v>
      </c>
      <c r="BW475" s="5">
        <v>0.17</v>
      </c>
      <c r="BX475" s="5">
        <v>0.83299999999999996</v>
      </c>
      <c r="BY475" s="5">
        <v>12.728999999999999</v>
      </c>
      <c r="BZ475" s="5">
        <v>0</v>
      </c>
      <c r="CA475" s="5">
        <v>12.728999999999999</v>
      </c>
      <c r="CB475" s="5">
        <v>0</v>
      </c>
      <c r="CC475" s="5">
        <v>97.9</v>
      </c>
      <c r="CD475" s="5">
        <v>7.95</v>
      </c>
      <c r="CE475" s="5">
        <v>105.678</v>
      </c>
      <c r="CF475" s="5">
        <v>238.18700000000001</v>
      </c>
      <c r="CG475" s="5">
        <v>0.17</v>
      </c>
      <c r="CH475" s="5">
        <v>1</v>
      </c>
      <c r="CI475" s="5">
        <v>0</v>
      </c>
      <c r="CJ475" s="5">
        <v>0</v>
      </c>
      <c r="CK475" s="5">
        <v>0</v>
      </c>
      <c r="CL475" s="5">
        <v>0</v>
      </c>
      <c r="CM475" s="5">
        <v>0</v>
      </c>
      <c r="CN475" s="5">
        <v>0</v>
      </c>
      <c r="CO475" s="5">
        <v>0</v>
      </c>
      <c r="CP475" s="5">
        <v>0</v>
      </c>
      <c r="CQ475" s="5">
        <v>1.294</v>
      </c>
      <c r="CR475" s="5">
        <v>0</v>
      </c>
      <c r="CS475" s="5">
        <v>5.1580000000000004</v>
      </c>
      <c r="CT475" s="5">
        <v>50.070999999999998</v>
      </c>
      <c r="CU475" s="5">
        <v>7.5540000000000003</v>
      </c>
    </row>
    <row r="476" spans="1:99" x14ac:dyDescent="0.25">
      <c r="A476" s="5" t="s">
        <v>2782</v>
      </c>
      <c r="B476" s="5" t="s">
        <v>1561</v>
      </c>
      <c r="C476" s="5" t="s">
        <v>1561</v>
      </c>
      <c r="D476" s="5" t="s">
        <v>1562</v>
      </c>
      <c r="E476" s="5">
        <v>2023</v>
      </c>
      <c r="F476" s="5">
        <v>0.17</v>
      </c>
      <c r="G476" s="5">
        <v>25.29</v>
      </c>
      <c r="H476" s="5">
        <v>1.2829999999999999</v>
      </c>
      <c r="I476" s="5">
        <v>9.7509999999999994</v>
      </c>
      <c r="J476" s="5">
        <v>35.040999999999997</v>
      </c>
      <c r="K476" s="5">
        <v>0</v>
      </c>
      <c r="L476" s="5">
        <v>1</v>
      </c>
      <c r="M476" s="5">
        <v>7.8689999999999998</v>
      </c>
      <c r="N476" s="5">
        <v>3.85</v>
      </c>
      <c r="O476" s="5">
        <v>10.032999999999999</v>
      </c>
      <c r="P476" s="5">
        <v>17.901</v>
      </c>
      <c r="Q476" s="5">
        <v>0</v>
      </c>
      <c r="R476" s="5">
        <v>1</v>
      </c>
      <c r="S476" s="5">
        <v>31.707000000000001</v>
      </c>
      <c r="T476" s="5">
        <v>7.6989999999999998</v>
      </c>
      <c r="U476" s="5">
        <v>4.55</v>
      </c>
      <c r="V476" s="5">
        <v>41.636000000000003</v>
      </c>
      <c r="W476" s="5">
        <v>0.17</v>
      </c>
      <c r="X476" s="5">
        <v>1</v>
      </c>
      <c r="Y476" s="5">
        <v>17.420000000000002</v>
      </c>
      <c r="Z476" s="5">
        <v>1.9510000000000001</v>
      </c>
      <c r="AA476" s="5">
        <v>19.513000000000002</v>
      </c>
      <c r="AB476" s="5">
        <v>36.933</v>
      </c>
      <c r="AC476" s="5">
        <v>0</v>
      </c>
      <c r="AD476" s="5">
        <v>1</v>
      </c>
      <c r="AE476" s="5">
        <v>17.518999999999998</v>
      </c>
      <c r="AF476" s="5">
        <v>3.4889999999999999</v>
      </c>
      <c r="AG476" s="5">
        <v>19.414999999999999</v>
      </c>
      <c r="AH476" s="5">
        <v>36.933</v>
      </c>
      <c r="AI476" s="5">
        <v>0</v>
      </c>
      <c r="AJ476" s="5">
        <v>1</v>
      </c>
      <c r="AK476" s="5">
        <v>22.661000000000001</v>
      </c>
      <c r="AL476" s="5">
        <v>11.226000000000001</v>
      </c>
      <c r="AM476" s="5">
        <v>-0.51800000000000002</v>
      </c>
      <c r="AN476" s="5">
        <v>25.908000000000001</v>
      </c>
      <c r="AO476" s="5">
        <v>0</v>
      </c>
      <c r="AP476" s="5">
        <v>1</v>
      </c>
      <c r="AQ476" s="5">
        <v>0.76</v>
      </c>
      <c r="AR476" s="5">
        <v>0.129</v>
      </c>
      <c r="AS476" s="5">
        <v>0.69</v>
      </c>
      <c r="AT476" s="5">
        <v>1.6970000000000001</v>
      </c>
      <c r="AU476" s="5">
        <v>0.17</v>
      </c>
      <c r="AV476" s="5">
        <v>1</v>
      </c>
      <c r="AW476" s="5">
        <v>0.81100000000000005</v>
      </c>
      <c r="AX476" s="5">
        <v>0.129</v>
      </c>
      <c r="AY476" s="5">
        <v>0.60699999999999998</v>
      </c>
      <c r="AZ476" s="5">
        <v>1.659</v>
      </c>
      <c r="BA476" s="5">
        <v>0.17</v>
      </c>
      <c r="BB476" s="5">
        <v>1</v>
      </c>
      <c r="BC476" s="5">
        <v>0.53500000000000003</v>
      </c>
      <c r="BD476" s="5">
        <v>0.129</v>
      </c>
      <c r="BE476" s="5">
        <v>0.112</v>
      </c>
      <c r="BF476" s="5">
        <v>0.75700000000000001</v>
      </c>
      <c r="BG476" s="5">
        <v>0.17</v>
      </c>
      <c r="BH476" s="5">
        <v>1</v>
      </c>
      <c r="BI476" s="5">
        <v>0.57899999999999996</v>
      </c>
      <c r="BJ476" s="5">
        <v>0.129</v>
      </c>
      <c r="BK476" s="5">
        <v>0.28799999999999998</v>
      </c>
      <c r="BL476" s="5">
        <v>1.0149999999999999</v>
      </c>
      <c r="BM476" s="5">
        <v>0.17</v>
      </c>
      <c r="BN476" s="5">
        <v>1</v>
      </c>
      <c r="BO476" s="5">
        <v>0</v>
      </c>
      <c r="BP476" s="5">
        <v>0</v>
      </c>
      <c r="BQ476" s="5">
        <v>0.17499999999999999</v>
      </c>
      <c r="BR476" s="5">
        <v>0</v>
      </c>
      <c r="BS476" s="5">
        <v>1</v>
      </c>
      <c r="BT476" s="5">
        <v>0</v>
      </c>
      <c r="BU476" s="5">
        <v>-0.115</v>
      </c>
      <c r="BV476" s="5">
        <v>0.217</v>
      </c>
      <c r="BW476" s="5">
        <v>0.17</v>
      </c>
      <c r="BX476" s="5">
        <v>0.83299999999999996</v>
      </c>
      <c r="BY476" s="5">
        <v>13.254</v>
      </c>
      <c r="BZ476" s="5">
        <v>0</v>
      </c>
      <c r="CA476" s="5">
        <v>13.254</v>
      </c>
      <c r="CB476" s="5">
        <v>0</v>
      </c>
      <c r="CC476" s="5">
        <v>83.248000000000005</v>
      </c>
      <c r="CD476" s="5">
        <v>7.95</v>
      </c>
      <c r="CE476" s="5">
        <v>101.36799999999999</v>
      </c>
      <c r="CF476" s="5">
        <v>216</v>
      </c>
      <c r="CG476" s="5">
        <v>0.17</v>
      </c>
      <c r="CH476" s="5">
        <v>1</v>
      </c>
      <c r="CI476" s="5">
        <v>0</v>
      </c>
      <c r="CJ476" s="5">
        <v>0</v>
      </c>
      <c r="CK476" s="5">
        <v>0</v>
      </c>
      <c r="CL476" s="5">
        <v>0</v>
      </c>
      <c r="CM476" s="5">
        <v>0</v>
      </c>
      <c r="CN476" s="5">
        <v>0</v>
      </c>
      <c r="CO476" s="5">
        <v>0</v>
      </c>
      <c r="CP476" s="5">
        <v>4.0000000000000001E-3</v>
      </c>
      <c r="CQ476" s="5">
        <v>1.3480000000000001</v>
      </c>
      <c r="CR476" s="5">
        <v>0</v>
      </c>
      <c r="CS476" s="5">
        <v>5.37</v>
      </c>
      <c r="CT476" s="5">
        <v>24.093</v>
      </c>
      <c r="CU476" s="5">
        <v>7.7530000000000001</v>
      </c>
    </row>
    <row r="477" spans="1:99" x14ac:dyDescent="0.25">
      <c r="A477" s="5" t="s">
        <v>2783</v>
      </c>
      <c r="B477" s="5" t="s">
        <v>1561</v>
      </c>
      <c r="C477" s="5" t="s">
        <v>1561</v>
      </c>
      <c r="D477" s="5" t="s">
        <v>1562</v>
      </c>
      <c r="E477" s="5">
        <v>2024</v>
      </c>
      <c r="F477" s="5">
        <v>0.17</v>
      </c>
      <c r="G477" s="5">
        <v>20.108000000000001</v>
      </c>
      <c r="H477" s="5">
        <v>1.321</v>
      </c>
      <c r="I477" s="5">
        <v>6.39</v>
      </c>
      <c r="J477" s="5">
        <v>26.498000000000001</v>
      </c>
      <c r="K477" s="5">
        <v>0</v>
      </c>
      <c r="L477" s="5">
        <v>1</v>
      </c>
      <c r="M477" s="5">
        <v>7.109</v>
      </c>
      <c r="N477" s="5">
        <v>3.9630000000000001</v>
      </c>
      <c r="O477" s="5">
        <v>6.649</v>
      </c>
      <c r="P477" s="5">
        <v>13.757999999999999</v>
      </c>
      <c r="Q477" s="5">
        <v>0</v>
      </c>
      <c r="R477" s="5">
        <v>1</v>
      </c>
      <c r="S477" s="5">
        <v>26.713999999999999</v>
      </c>
      <c r="T477" s="5">
        <v>7.9269999999999996</v>
      </c>
      <c r="U477" s="5">
        <v>5.1340000000000003</v>
      </c>
      <c r="V477" s="5">
        <v>36.418999999999997</v>
      </c>
      <c r="W477" s="5">
        <v>0.17</v>
      </c>
      <c r="X477" s="5">
        <v>1</v>
      </c>
      <c r="Y477" s="5">
        <v>20.004000000000001</v>
      </c>
      <c r="Z477" s="5">
        <v>2.5259999999999998</v>
      </c>
      <c r="AA477" s="5">
        <v>5.1920000000000002</v>
      </c>
      <c r="AB477" s="5">
        <v>25.196000000000002</v>
      </c>
      <c r="AC477" s="5">
        <v>0</v>
      </c>
      <c r="AD477" s="5">
        <v>1</v>
      </c>
      <c r="AE477" s="5">
        <v>20.004000000000001</v>
      </c>
      <c r="AF477" s="5">
        <v>4.3819999999999997</v>
      </c>
      <c r="AG477" s="5">
        <v>5.1920000000000002</v>
      </c>
      <c r="AH477" s="5">
        <v>25.196000000000002</v>
      </c>
      <c r="AI477" s="5">
        <v>0</v>
      </c>
      <c r="AJ477" s="5">
        <v>1</v>
      </c>
      <c r="AK477" s="5">
        <v>25.297999999999998</v>
      </c>
      <c r="AL477" s="5">
        <v>12.867000000000001</v>
      </c>
      <c r="AM477" s="5">
        <v>-4.5460000000000003</v>
      </c>
      <c r="AN477" s="5">
        <v>24.28</v>
      </c>
      <c r="AO477" s="5">
        <v>0</v>
      </c>
      <c r="AP477" s="5">
        <v>1</v>
      </c>
      <c r="AQ477" s="5">
        <v>0.72399999999999998</v>
      </c>
      <c r="AR477" s="5">
        <v>0.13200000000000001</v>
      </c>
      <c r="AS477" s="5">
        <v>0.69799999999999995</v>
      </c>
      <c r="AT477" s="5">
        <v>1.6639999999999999</v>
      </c>
      <c r="AU477" s="5">
        <v>0.17</v>
      </c>
      <c r="AV477" s="5">
        <v>1</v>
      </c>
      <c r="AW477" s="5">
        <v>0.75</v>
      </c>
      <c r="AX477" s="5">
        <v>0.13200000000000001</v>
      </c>
      <c r="AY477" s="5">
        <v>0.622</v>
      </c>
      <c r="AZ477" s="5">
        <v>1.6060000000000001</v>
      </c>
      <c r="BA477" s="5">
        <v>0.17</v>
      </c>
      <c r="BB477" s="5">
        <v>1</v>
      </c>
      <c r="BC477" s="5">
        <v>0.51300000000000001</v>
      </c>
      <c r="BD477" s="5">
        <v>0.13200000000000001</v>
      </c>
      <c r="BE477" s="5">
        <v>0.16</v>
      </c>
      <c r="BF477" s="5">
        <v>0.78700000000000003</v>
      </c>
      <c r="BG477" s="5">
        <v>0.17</v>
      </c>
      <c r="BH477" s="5">
        <v>1</v>
      </c>
      <c r="BI477" s="5">
        <v>0.59099999999999997</v>
      </c>
      <c r="BJ477" s="5">
        <v>0.13200000000000001</v>
      </c>
      <c r="BK477" s="5">
        <v>0.224</v>
      </c>
      <c r="BL477" s="5">
        <v>0.95399999999999996</v>
      </c>
      <c r="BM477" s="5">
        <v>0.17</v>
      </c>
      <c r="BN477" s="5">
        <v>1</v>
      </c>
      <c r="BO477" s="5">
        <v>0</v>
      </c>
      <c r="BP477" s="5">
        <v>0</v>
      </c>
      <c r="BQ477" s="5">
        <v>0.14699999999999999</v>
      </c>
      <c r="BR477" s="5">
        <v>0</v>
      </c>
      <c r="BS477" s="5">
        <v>1</v>
      </c>
      <c r="BT477" s="5">
        <v>0</v>
      </c>
      <c r="BU477" s="5">
        <v>-0.124</v>
      </c>
      <c r="BV477" s="5">
        <v>0.219</v>
      </c>
      <c r="BW477" s="5">
        <v>0.17</v>
      </c>
      <c r="BX477" s="5">
        <v>0.83299999999999996</v>
      </c>
      <c r="BY477" s="5">
        <v>13.646000000000001</v>
      </c>
      <c r="BZ477" s="5">
        <v>0</v>
      </c>
      <c r="CA477" s="5">
        <v>13.646000000000001</v>
      </c>
      <c r="CB477" s="5">
        <v>0</v>
      </c>
      <c r="CC477" s="5">
        <v>82.587999999999994</v>
      </c>
      <c r="CD477" s="5">
        <v>7.95</v>
      </c>
      <c r="CE477" s="5">
        <v>81.879000000000005</v>
      </c>
      <c r="CF477" s="5">
        <v>192.42699999999999</v>
      </c>
      <c r="CG477" s="5">
        <v>0.17</v>
      </c>
      <c r="CH477" s="5">
        <v>1</v>
      </c>
      <c r="CI477" s="5">
        <v>0</v>
      </c>
      <c r="CJ477" s="5">
        <v>0</v>
      </c>
      <c r="CK477" s="5">
        <v>0</v>
      </c>
      <c r="CL477" s="5">
        <v>0</v>
      </c>
      <c r="CM477" s="5">
        <v>0</v>
      </c>
      <c r="CN477" s="5">
        <v>0</v>
      </c>
      <c r="CO477" s="5">
        <v>0</v>
      </c>
      <c r="CP477" s="5">
        <v>4.0000000000000001E-3</v>
      </c>
      <c r="CQ477" s="5">
        <v>1.387</v>
      </c>
      <c r="CR477" s="5">
        <v>0</v>
      </c>
      <c r="CS477" s="5">
        <v>5.5289999999999999</v>
      </c>
      <c r="CT477" s="5">
        <v>18.853000000000002</v>
      </c>
      <c r="CU477" s="5">
        <v>7.81</v>
      </c>
    </row>
    <row r="478" spans="1:99" x14ac:dyDescent="0.25">
      <c r="A478" s="5" t="s">
        <v>2784</v>
      </c>
      <c r="B478" s="5" t="s">
        <v>1567</v>
      </c>
      <c r="C478" s="5" t="s">
        <v>1567</v>
      </c>
      <c r="D478" s="5" t="s">
        <v>1568</v>
      </c>
      <c r="E478" s="5">
        <v>2021</v>
      </c>
      <c r="F478" s="5">
        <v>0</v>
      </c>
      <c r="G478" s="5">
        <v>4.7469999999999999</v>
      </c>
      <c r="H478" s="5">
        <v>1.143</v>
      </c>
      <c r="I478" s="5">
        <v>0</v>
      </c>
      <c r="J478" s="5">
        <v>4.7469999999999999</v>
      </c>
      <c r="K478" s="5">
        <v>0</v>
      </c>
      <c r="L478" s="5">
        <v>1</v>
      </c>
      <c r="M478" s="5">
        <v>7.9640000000000004</v>
      </c>
      <c r="N478" s="5">
        <v>3.43</v>
      </c>
      <c r="O478" s="5">
        <v>0</v>
      </c>
      <c r="P478" s="5">
        <v>7.9640000000000004</v>
      </c>
      <c r="Q478" s="5">
        <v>0</v>
      </c>
      <c r="R478" s="5">
        <v>1</v>
      </c>
      <c r="S478" s="5">
        <v>10.464</v>
      </c>
      <c r="T478" s="5">
        <v>6.86</v>
      </c>
      <c r="U478" s="5">
        <v>0</v>
      </c>
      <c r="V478" s="5">
        <v>10.464</v>
      </c>
      <c r="W478" s="5">
        <v>0</v>
      </c>
      <c r="X478" s="5">
        <v>1</v>
      </c>
      <c r="Y478" s="5">
        <v>10.551</v>
      </c>
      <c r="Z478" s="5">
        <v>1.302</v>
      </c>
      <c r="AA478" s="5">
        <v>0</v>
      </c>
      <c r="AB478" s="5">
        <v>10.551</v>
      </c>
      <c r="AC478" s="5">
        <v>0</v>
      </c>
      <c r="AD478" s="5">
        <v>1</v>
      </c>
      <c r="AE478" s="5">
        <v>11.694000000000001</v>
      </c>
      <c r="AF478" s="5">
        <v>2.5489999999999999</v>
      </c>
      <c r="AG478" s="5">
        <v>0</v>
      </c>
      <c r="AH478" s="5">
        <v>11.694000000000001</v>
      </c>
      <c r="AI478" s="5">
        <v>0</v>
      </c>
      <c r="AJ478" s="5">
        <v>1</v>
      </c>
      <c r="AK478" s="5">
        <v>18.553999999999998</v>
      </c>
      <c r="AL478" s="5">
        <v>9.6270000000000007</v>
      </c>
      <c r="AM478" s="5">
        <v>0</v>
      </c>
      <c r="AN478" s="5">
        <v>18.553999999999998</v>
      </c>
      <c r="AO478" s="5">
        <v>0</v>
      </c>
      <c r="AP478" s="5">
        <v>1</v>
      </c>
      <c r="AQ478" s="5">
        <v>0.621</v>
      </c>
      <c r="AR478" s="5">
        <v>0.114</v>
      </c>
      <c r="AS478" s="5">
        <v>0</v>
      </c>
      <c r="AT478" s="5">
        <v>0.621</v>
      </c>
      <c r="AU478" s="5">
        <v>0</v>
      </c>
      <c r="AV478" s="5">
        <v>1</v>
      </c>
      <c r="AW478" s="5">
        <v>0.59299999999999997</v>
      </c>
      <c r="AX478" s="5">
        <v>0.114</v>
      </c>
      <c r="AY478" s="5">
        <v>0</v>
      </c>
      <c r="AZ478" s="5">
        <v>0.59299999999999997</v>
      </c>
      <c r="BA478" s="5">
        <v>0</v>
      </c>
      <c r="BB478" s="5">
        <v>1</v>
      </c>
      <c r="BC478" s="5">
        <v>0.44</v>
      </c>
      <c r="BD478" s="5">
        <v>0.114</v>
      </c>
      <c r="BE478" s="5">
        <v>0</v>
      </c>
      <c r="BF478" s="5">
        <v>0.44</v>
      </c>
      <c r="BG478" s="5">
        <v>0</v>
      </c>
      <c r="BH478" s="5">
        <v>1</v>
      </c>
      <c r="BI478" s="5">
        <v>0.56000000000000005</v>
      </c>
      <c r="BJ478" s="5">
        <v>0.114</v>
      </c>
      <c r="BK478" s="5">
        <v>0</v>
      </c>
      <c r="BL478" s="5">
        <v>0.56000000000000005</v>
      </c>
      <c r="BM478" s="5">
        <v>0</v>
      </c>
      <c r="BN478" s="5">
        <v>1</v>
      </c>
      <c r="BO478" s="5">
        <v>0</v>
      </c>
      <c r="BP478" s="5">
        <v>0</v>
      </c>
      <c r="BQ478" s="5">
        <v>0.157</v>
      </c>
      <c r="BR478" s="5">
        <v>0</v>
      </c>
      <c r="BS478" s="5">
        <v>1</v>
      </c>
      <c r="BT478" s="5">
        <v>0</v>
      </c>
      <c r="BU478" s="5">
        <v>0</v>
      </c>
      <c r="BV478" s="5">
        <v>0.14899999999999999</v>
      </c>
      <c r="BW478" s="5">
        <v>0</v>
      </c>
      <c r="BX478" s="5">
        <v>0.83299999999999996</v>
      </c>
      <c r="BY478" s="5">
        <v>11.787000000000001</v>
      </c>
      <c r="BZ478" s="5">
        <v>0</v>
      </c>
      <c r="CA478" s="5">
        <v>11.787000000000001</v>
      </c>
      <c r="CB478" s="5">
        <v>0</v>
      </c>
      <c r="CC478" s="5">
        <v>81.694999999999993</v>
      </c>
      <c r="CD478" s="5">
        <v>7.95</v>
      </c>
      <c r="CE478" s="5">
        <v>0</v>
      </c>
      <c r="CF478" s="5">
        <v>81.694999999999993</v>
      </c>
      <c r="CG478" s="5">
        <v>0</v>
      </c>
      <c r="CH478" s="5">
        <v>1</v>
      </c>
      <c r="CI478" s="5">
        <v>0</v>
      </c>
      <c r="CJ478" s="5">
        <v>0</v>
      </c>
      <c r="CK478" s="5">
        <v>0</v>
      </c>
      <c r="CL478" s="5">
        <v>0</v>
      </c>
      <c r="CM478" s="5">
        <v>0</v>
      </c>
      <c r="CN478" s="5">
        <v>0</v>
      </c>
      <c r="CO478" s="5">
        <v>0</v>
      </c>
      <c r="CP478" s="5">
        <v>0</v>
      </c>
      <c r="CQ478" s="5">
        <v>1.198</v>
      </c>
      <c r="CR478" s="5">
        <v>0</v>
      </c>
      <c r="CS478" s="5">
        <v>4.7759999999999998</v>
      </c>
      <c r="CT478" s="5">
        <v>3.6040000000000001</v>
      </c>
      <c r="CU478" s="5">
        <v>9.4079999999999995</v>
      </c>
    </row>
    <row r="479" spans="1:99" x14ac:dyDescent="0.25">
      <c r="A479" s="5" t="s">
        <v>2785</v>
      </c>
      <c r="B479" s="5" t="s">
        <v>1567</v>
      </c>
      <c r="C479" s="5" t="s">
        <v>1567</v>
      </c>
      <c r="D479" s="5" t="s">
        <v>1568</v>
      </c>
      <c r="E479" s="5">
        <v>2022</v>
      </c>
      <c r="F479" s="5">
        <v>0</v>
      </c>
      <c r="G479" s="5">
        <v>8.7880000000000003</v>
      </c>
      <c r="H479" s="5">
        <v>1.2350000000000001</v>
      </c>
      <c r="I479" s="5">
        <v>0</v>
      </c>
      <c r="J479" s="5">
        <v>8.7880000000000003</v>
      </c>
      <c r="K479" s="5">
        <v>0</v>
      </c>
      <c r="L479" s="5">
        <v>1</v>
      </c>
      <c r="M479" s="5">
        <v>9.7829999999999995</v>
      </c>
      <c r="N479" s="5">
        <v>3.7040000000000002</v>
      </c>
      <c r="O479" s="5">
        <v>0</v>
      </c>
      <c r="P479" s="5">
        <v>9.7829999999999995</v>
      </c>
      <c r="Q479" s="5">
        <v>0</v>
      </c>
      <c r="R479" s="5">
        <v>1</v>
      </c>
      <c r="S479" s="5">
        <v>14.962</v>
      </c>
      <c r="T479" s="5">
        <v>7.4080000000000004</v>
      </c>
      <c r="U479" s="5">
        <v>0</v>
      </c>
      <c r="V479" s="5">
        <v>14.962</v>
      </c>
      <c r="W479" s="5">
        <v>0</v>
      </c>
      <c r="X479" s="5">
        <v>1</v>
      </c>
      <c r="Y479" s="5">
        <v>17.332000000000001</v>
      </c>
      <c r="Z479" s="5">
        <v>2.1389999999999998</v>
      </c>
      <c r="AA479" s="5">
        <v>0</v>
      </c>
      <c r="AB479" s="5">
        <v>17.332000000000001</v>
      </c>
      <c r="AC479" s="5">
        <v>0</v>
      </c>
      <c r="AD479" s="5">
        <v>1</v>
      </c>
      <c r="AE479" s="5">
        <v>18.565999999999999</v>
      </c>
      <c r="AF479" s="5">
        <v>4.048</v>
      </c>
      <c r="AG479" s="5">
        <v>0</v>
      </c>
      <c r="AH479" s="5">
        <v>18.565999999999999</v>
      </c>
      <c r="AI479" s="5">
        <v>0</v>
      </c>
      <c r="AJ479" s="5">
        <v>1</v>
      </c>
      <c r="AK479" s="5">
        <v>25.974</v>
      </c>
      <c r="AL479" s="5">
        <v>13.478</v>
      </c>
      <c r="AM479" s="5">
        <v>0</v>
      </c>
      <c r="AN479" s="5">
        <v>25.974</v>
      </c>
      <c r="AO479" s="5">
        <v>0</v>
      </c>
      <c r="AP479" s="5">
        <v>1</v>
      </c>
      <c r="AQ479" s="5">
        <v>0.84699999999999998</v>
      </c>
      <c r="AR479" s="5">
        <v>0.123</v>
      </c>
      <c r="AS479" s="5">
        <v>0</v>
      </c>
      <c r="AT479" s="5">
        <v>0.84699999999999998</v>
      </c>
      <c r="AU479" s="5">
        <v>0</v>
      </c>
      <c r="AV479" s="5">
        <v>1</v>
      </c>
      <c r="AW479" s="5">
        <v>0.94699999999999995</v>
      </c>
      <c r="AX479" s="5">
        <v>0.123</v>
      </c>
      <c r="AY479" s="5">
        <v>0</v>
      </c>
      <c r="AZ479" s="5">
        <v>0.94699999999999995</v>
      </c>
      <c r="BA479" s="5">
        <v>0</v>
      </c>
      <c r="BB479" s="5">
        <v>1</v>
      </c>
      <c r="BC479" s="5">
        <v>0.58899999999999997</v>
      </c>
      <c r="BD479" s="5">
        <v>0.123</v>
      </c>
      <c r="BE479" s="5">
        <v>0</v>
      </c>
      <c r="BF479" s="5">
        <v>0.58899999999999997</v>
      </c>
      <c r="BG479" s="5">
        <v>0</v>
      </c>
      <c r="BH479" s="5">
        <v>1</v>
      </c>
      <c r="BI479" s="5">
        <v>0.68899999999999995</v>
      </c>
      <c r="BJ479" s="5">
        <v>0.123</v>
      </c>
      <c r="BK479" s="5">
        <v>0</v>
      </c>
      <c r="BL479" s="5">
        <v>0.68899999999999995</v>
      </c>
      <c r="BM479" s="5">
        <v>0</v>
      </c>
      <c r="BN479" s="5">
        <v>1</v>
      </c>
      <c r="BO479" s="5">
        <v>0</v>
      </c>
      <c r="BP479" s="5">
        <v>0</v>
      </c>
      <c r="BQ479" s="5">
        <v>0.16</v>
      </c>
      <c r="BR479" s="5">
        <v>0</v>
      </c>
      <c r="BS479" s="5">
        <v>1</v>
      </c>
      <c r="BT479" s="5">
        <v>0</v>
      </c>
      <c r="BU479" s="5">
        <v>0</v>
      </c>
      <c r="BV479" s="5">
        <v>0.155</v>
      </c>
      <c r="BW479" s="5">
        <v>0</v>
      </c>
      <c r="BX479" s="5">
        <v>0.83299999999999996</v>
      </c>
      <c r="BY479" s="5">
        <v>12.728999999999999</v>
      </c>
      <c r="BZ479" s="5">
        <v>0</v>
      </c>
      <c r="CA479" s="5">
        <v>12.728999999999999</v>
      </c>
      <c r="CB479" s="5">
        <v>0</v>
      </c>
      <c r="CC479" s="5">
        <v>102.477</v>
      </c>
      <c r="CD479" s="5">
        <v>7.95</v>
      </c>
      <c r="CE479" s="5">
        <v>0</v>
      </c>
      <c r="CF479" s="5">
        <v>102.477</v>
      </c>
      <c r="CG479" s="5">
        <v>0</v>
      </c>
      <c r="CH479" s="5">
        <v>1</v>
      </c>
      <c r="CI479" s="5">
        <v>0</v>
      </c>
      <c r="CJ479" s="5">
        <v>0</v>
      </c>
      <c r="CK479" s="5">
        <v>0</v>
      </c>
      <c r="CL479" s="5">
        <v>0</v>
      </c>
      <c r="CM479" s="5">
        <v>0</v>
      </c>
      <c r="CN479" s="5">
        <v>0</v>
      </c>
      <c r="CO479" s="5">
        <v>0</v>
      </c>
      <c r="CP479" s="5">
        <v>0</v>
      </c>
      <c r="CQ479" s="5">
        <v>1.294</v>
      </c>
      <c r="CR479" s="5">
        <v>0</v>
      </c>
      <c r="CS479" s="5">
        <v>5.1580000000000004</v>
      </c>
      <c r="CT479" s="5">
        <v>7.5540000000000003</v>
      </c>
      <c r="CU479" s="5">
        <v>16.097000000000001</v>
      </c>
    </row>
    <row r="480" spans="1:99" x14ac:dyDescent="0.25">
      <c r="A480" s="5" t="s">
        <v>2786</v>
      </c>
      <c r="B480" s="5" t="s">
        <v>1567</v>
      </c>
      <c r="C480" s="5" t="s">
        <v>1567</v>
      </c>
      <c r="D480" s="5" t="s">
        <v>1568</v>
      </c>
      <c r="E480" s="5">
        <v>2023</v>
      </c>
      <c r="F480" s="5">
        <v>0</v>
      </c>
      <c r="G480" s="5">
        <v>5.77</v>
      </c>
      <c r="H480" s="5">
        <v>1.286</v>
      </c>
      <c r="I480" s="5">
        <v>0</v>
      </c>
      <c r="J480" s="5">
        <v>5.77</v>
      </c>
      <c r="K480" s="5">
        <v>0</v>
      </c>
      <c r="L480" s="5">
        <v>1</v>
      </c>
      <c r="M480" s="5">
        <v>7.8860000000000001</v>
      </c>
      <c r="N480" s="5">
        <v>3.8570000000000002</v>
      </c>
      <c r="O480" s="5">
        <v>0</v>
      </c>
      <c r="P480" s="5">
        <v>7.8860000000000001</v>
      </c>
      <c r="Q480" s="5">
        <v>0</v>
      </c>
      <c r="R480" s="5">
        <v>1</v>
      </c>
      <c r="S480" s="5">
        <v>12.198</v>
      </c>
      <c r="T480" s="5">
        <v>7.7140000000000004</v>
      </c>
      <c r="U480" s="5">
        <v>0</v>
      </c>
      <c r="V480" s="5">
        <v>12.198</v>
      </c>
      <c r="W480" s="5">
        <v>0</v>
      </c>
      <c r="X480" s="5">
        <v>1</v>
      </c>
      <c r="Y480" s="5">
        <v>13.814</v>
      </c>
      <c r="Z480" s="5">
        <v>1.7050000000000001</v>
      </c>
      <c r="AA480" s="5">
        <v>0</v>
      </c>
      <c r="AB480" s="5">
        <v>13.814</v>
      </c>
      <c r="AC480" s="5">
        <v>0</v>
      </c>
      <c r="AD480" s="5">
        <v>1</v>
      </c>
      <c r="AE480" s="5">
        <v>15.1</v>
      </c>
      <c r="AF480" s="5">
        <v>3.2919999999999998</v>
      </c>
      <c r="AG480" s="5">
        <v>0</v>
      </c>
      <c r="AH480" s="5">
        <v>15.1</v>
      </c>
      <c r="AI480" s="5">
        <v>0</v>
      </c>
      <c r="AJ480" s="5">
        <v>1</v>
      </c>
      <c r="AK480" s="5">
        <v>22.814</v>
      </c>
      <c r="AL480" s="5">
        <v>11.837999999999999</v>
      </c>
      <c r="AM480" s="5">
        <v>0</v>
      </c>
      <c r="AN480" s="5">
        <v>22.814</v>
      </c>
      <c r="AO480" s="5">
        <v>0</v>
      </c>
      <c r="AP480" s="5">
        <v>1</v>
      </c>
      <c r="AQ480" s="5">
        <v>0.749</v>
      </c>
      <c r="AR480" s="5">
        <v>0.129</v>
      </c>
      <c r="AS480" s="5">
        <v>0</v>
      </c>
      <c r="AT480" s="5">
        <v>0.749</v>
      </c>
      <c r="AU480" s="5">
        <v>0</v>
      </c>
      <c r="AV480" s="5">
        <v>1</v>
      </c>
      <c r="AW480" s="5">
        <v>0.78300000000000003</v>
      </c>
      <c r="AX480" s="5">
        <v>0.129</v>
      </c>
      <c r="AY480" s="5">
        <v>0</v>
      </c>
      <c r="AZ480" s="5">
        <v>0.78300000000000003</v>
      </c>
      <c r="BA480" s="5">
        <v>0</v>
      </c>
      <c r="BB480" s="5">
        <v>1</v>
      </c>
      <c r="BC480" s="5">
        <v>0.52700000000000002</v>
      </c>
      <c r="BD480" s="5">
        <v>0.129</v>
      </c>
      <c r="BE480" s="5">
        <v>0</v>
      </c>
      <c r="BF480" s="5">
        <v>0.52700000000000002</v>
      </c>
      <c r="BG480" s="5">
        <v>0</v>
      </c>
      <c r="BH480" s="5">
        <v>1</v>
      </c>
      <c r="BI480" s="5">
        <v>0.64</v>
      </c>
      <c r="BJ480" s="5">
        <v>0.129</v>
      </c>
      <c r="BK480" s="5">
        <v>0</v>
      </c>
      <c r="BL480" s="5">
        <v>0.64</v>
      </c>
      <c r="BM480" s="5">
        <v>0</v>
      </c>
      <c r="BN480" s="5">
        <v>1</v>
      </c>
      <c r="BO480" s="5">
        <v>0</v>
      </c>
      <c r="BP480" s="5">
        <v>0</v>
      </c>
      <c r="BQ480" s="5">
        <v>0.161</v>
      </c>
      <c r="BR480" s="5">
        <v>0</v>
      </c>
      <c r="BS480" s="5">
        <v>1</v>
      </c>
      <c r="BT480" s="5">
        <v>0</v>
      </c>
      <c r="BU480" s="5">
        <v>0</v>
      </c>
      <c r="BV480" s="5">
        <v>0.156</v>
      </c>
      <c r="BW480" s="5">
        <v>0</v>
      </c>
      <c r="BX480" s="5">
        <v>0.83299999999999996</v>
      </c>
      <c r="BY480" s="5">
        <v>13.254</v>
      </c>
      <c r="BZ480" s="5">
        <v>0</v>
      </c>
      <c r="CA480" s="5">
        <v>13.254</v>
      </c>
      <c r="CB480" s="5">
        <v>0</v>
      </c>
      <c r="CC480" s="5">
        <v>87.078999999999994</v>
      </c>
      <c r="CD480" s="5">
        <v>7.95</v>
      </c>
      <c r="CE480" s="5">
        <v>0</v>
      </c>
      <c r="CF480" s="5">
        <v>87.078999999999994</v>
      </c>
      <c r="CG480" s="5">
        <v>0</v>
      </c>
      <c r="CH480" s="5">
        <v>1</v>
      </c>
      <c r="CI480" s="5">
        <v>0</v>
      </c>
      <c r="CJ480" s="5">
        <v>0</v>
      </c>
      <c r="CK480" s="5">
        <v>0</v>
      </c>
      <c r="CL480" s="5">
        <v>0</v>
      </c>
      <c r="CM480" s="5">
        <v>0</v>
      </c>
      <c r="CN480" s="5">
        <v>0</v>
      </c>
      <c r="CO480" s="5">
        <v>0</v>
      </c>
      <c r="CP480" s="5">
        <v>0</v>
      </c>
      <c r="CQ480" s="5">
        <v>1.3480000000000001</v>
      </c>
      <c r="CR480" s="5">
        <v>0</v>
      </c>
      <c r="CS480" s="5">
        <v>5.37</v>
      </c>
      <c r="CT480" s="5">
        <v>4.484</v>
      </c>
      <c r="CU480" s="5">
        <v>12.529</v>
      </c>
    </row>
    <row r="481" spans="1:99" x14ac:dyDescent="0.25">
      <c r="A481" s="5" t="s">
        <v>2787</v>
      </c>
      <c r="B481" s="5" t="s">
        <v>1567</v>
      </c>
      <c r="C481" s="5" t="s">
        <v>1567</v>
      </c>
      <c r="D481" s="5" t="s">
        <v>1568</v>
      </c>
      <c r="E481" s="5">
        <v>2024</v>
      </c>
      <c r="F481" s="5">
        <v>0</v>
      </c>
      <c r="G481" s="5">
        <v>4.8330000000000002</v>
      </c>
      <c r="H481" s="5">
        <v>1.3240000000000001</v>
      </c>
      <c r="I481" s="5">
        <v>0</v>
      </c>
      <c r="J481" s="5">
        <v>4.8330000000000002</v>
      </c>
      <c r="K481" s="5">
        <v>0</v>
      </c>
      <c r="L481" s="5">
        <v>1</v>
      </c>
      <c r="M481" s="5">
        <v>7.1239999999999997</v>
      </c>
      <c r="N481" s="5">
        <v>3.9710000000000001</v>
      </c>
      <c r="O481" s="5">
        <v>0</v>
      </c>
      <c r="P481" s="5">
        <v>7.1239999999999997</v>
      </c>
      <c r="Q481" s="5">
        <v>0</v>
      </c>
      <c r="R481" s="5">
        <v>1</v>
      </c>
      <c r="S481" s="5">
        <v>11.451000000000001</v>
      </c>
      <c r="T481" s="5">
        <v>7.9420000000000002</v>
      </c>
      <c r="U481" s="5">
        <v>0</v>
      </c>
      <c r="V481" s="5">
        <v>11.451000000000001</v>
      </c>
      <c r="W481" s="5">
        <v>0</v>
      </c>
      <c r="X481" s="5">
        <v>1</v>
      </c>
      <c r="Y481" s="5">
        <v>12.218999999999999</v>
      </c>
      <c r="Z481" s="5">
        <v>1.508</v>
      </c>
      <c r="AA481" s="5">
        <v>0</v>
      </c>
      <c r="AB481" s="5">
        <v>12.218999999999999</v>
      </c>
      <c r="AC481" s="5">
        <v>0</v>
      </c>
      <c r="AD481" s="5">
        <v>1</v>
      </c>
      <c r="AE481" s="5">
        <v>13.542999999999999</v>
      </c>
      <c r="AF481" s="5">
        <v>2.952</v>
      </c>
      <c r="AG481" s="5">
        <v>0</v>
      </c>
      <c r="AH481" s="5">
        <v>13.542999999999999</v>
      </c>
      <c r="AI481" s="5">
        <v>0</v>
      </c>
      <c r="AJ481" s="5">
        <v>1</v>
      </c>
      <c r="AK481" s="5">
        <v>21.484000000000002</v>
      </c>
      <c r="AL481" s="5">
        <v>11.148</v>
      </c>
      <c r="AM481" s="5">
        <v>0</v>
      </c>
      <c r="AN481" s="5">
        <v>21.484000000000002</v>
      </c>
      <c r="AO481" s="5">
        <v>0</v>
      </c>
      <c r="AP481" s="5">
        <v>1</v>
      </c>
      <c r="AQ481" s="5">
        <v>0.72</v>
      </c>
      <c r="AR481" s="5">
        <v>0.13200000000000001</v>
      </c>
      <c r="AS481" s="5">
        <v>0</v>
      </c>
      <c r="AT481" s="5">
        <v>0.72</v>
      </c>
      <c r="AU481" s="5">
        <v>0</v>
      </c>
      <c r="AV481" s="5">
        <v>1</v>
      </c>
      <c r="AW481" s="5">
        <v>0.73399999999999999</v>
      </c>
      <c r="AX481" s="5">
        <v>0.13200000000000001</v>
      </c>
      <c r="AY481" s="5">
        <v>0</v>
      </c>
      <c r="AZ481" s="5">
        <v>0.73399999999999999</v>
      </c>
      <c r="BA481" s="5">
        <v>0</v>
      </c>
      <c r="BB481" s="5">
        <v>1</v>
      </c>
      <c r="BC481" s="5">
        <v>0.51</v>
      </c>
      <c r="BD481" s="5">
        <v>0.13200000000000001</v>
      </c>
      <c r="BE481" s="5">
        <v>0</v>
      </c>
      <c r="BF481" s="5">
        <v>0.51</v>
      </c>
      <c r="BG481" s="5">
        <v>0</v>
      </c>
      <c r="BH481" s="5">
        <v>1</v>
      </c>
      <c r="BI481" s="5">
        <v>0.65200000000000002</v>
      </c>
      <c r="BJ481" s="5">
        <v>0.13200000000000001</v>
      </c>
      <c r="BK481" s="5">
        <v>0</v>
      </c>
      <c r="BL481" s="5">
        <v>0.65200000000000002</v>
      </c>
      <c r="BM481" s="5">
        <v>0</v>
      </c>
      <c r="BN481" s="5">
        <v>1</v>
      </c>
      <c r="BO481" s="5">
        <v>0</v>
      </c>
      <c r="BP481" s="5">
        <v>0</v>
      </c>
      <c r="BQ481" s="5">
        <v>0.16200000000000001</v>
      </c>
      <c r="BR481" s="5">
        <v>0</v>
      </c>
      <c r="BS481" s="5">
        <v>1</v>
      </c>
      <c r="BT481" s="5">
        <v>0</v>
      </c>
      <c r="BU481" s="5">
        <v>0</v>
      </c>
      <c r="BV481" s="5">
        <v>0.157</v>
      </c>
      <c r="BW481" s="5">
        <v>0</v>
      </c>
      <c r="BX481" s="5">
        <v>0.83299999999999996</v>
      </c>
      <c r="BY481" s="5">
        <v>13.646000000000001</v>
      </c>
      <c r="BZ481" s="5">
        <v>0</v>
      </c>
      <c r="CA481" s="5">
        <v>13.646000000000001</v>
      </c>
      <c r="CB481" s="5">
        <v>0</v>
      </c>
      <c r="CC481" s="5">
        <v>86.385000000000005</v>
      </c>
      <c r="CD481" s="5">
        <v>7.95</v>
      </c>
      <c r="CE481" s="5">
        <v>0</v>
      </c>
      <c r="CF481" s="5">
        <v>86.385000000000005</v>
      </c>
      <c r="CG481" s="5">
        <v>0</v>
      </c>
      <c r="CH481" s="5">
        <v>1</v>
      </c>
      <c r="CI481" s="5">
        <v>0</v>
      </c>
      <c r="CJ481" s="5">
        <v>0</v>
      </c>
      <c r="CK481" s="5">
        <v>0</v>
      </c>
      <c r="CL481" s="5">
        <v>0</v>
      </c>
      <c r="CM481" s="5">
        <v>0</v>
      </c>
      <c r="CN481" s="5">
        <v>0</v>
      </c>
      <c r="CO481" s="5">
        <v>0</v>
      </c>
      <c r="CP481" s="5">
        <v>0</v>
      </c>
      <c r="CQ481" s="5">
        <v>1.387</v>
      </c>
      <c r="CR481" s="5">
        <v>0</v>
      </c>
      <c r="CS481" s="5">
        <v>5.5289999999999999</v>
      </c>
      <c r="CT481" s="5">
        <v>3.5089999999999999</v>
      </c>
      <c r="CU481" s="5">
        <v>10.896000000000001</v>
      </c>
    </row>
    <row r="482" spans="1:99" x14ac:dyDescent="0.25">
      <c r="A482" s="5" t="s">
        <v>2788</v>
      </c>
      <c r="B482" s="5" t="s">
        <v>1582</v>
      </c>
      <c r="C482" s="5" t="s">
        <v>1582</v>
      </c>
      <c r="D482" s="5" t="s">
        <v>1583</v>
      </c>
      <c r="E482" s="5">
        <v>2021</v>
      </c>
      <c r="F482" s="5">
        <v>0.2</v>
      </c>
      <c r="G482" s="5">
        <v>5.6589999999999998</v>
      </c>
      <c r="H482" s="5">
        <v>1.238</v>
      </c>
      <c r="I482" s="5">
        <v>0.23799999999999999</v>
      </c>
      <c r="J482" s="5">
        <v>5.8970000000000002</v>
      </c>
      <c r="K482" s="5">
        <v>0</v>
      </c>
      <c r="L482" s="5">
        <v>1</v>
      </c>
      <c r="M482" s="5">
        <v>7.5119999999999996</v>
      </c>
      <c r="N482" s="5">
        <v>3.4039999999999999</v>
      </c>
      <c r="O482" s="5">
        <v>0.90600000000000003</v>
      </c>
      <c r="P482" s="5">
        <v>8.4179999999999993</v>
      </c>
      <c r="Q482" s="5">
        <v>0</v>
      </c>
      <c r="R482" s="5">
        <v>1</v>
      </c>
      <c r="S482" s="5">
        <v>11.375999999999999</v>
      </c>
      <c r="T482" s="5">
        <v>7.05</v>
      </c>
      <c r="U482" s="5">
        <v>0.23799999999999999</v>
      </c>
      <c r="V482" s="5">
        <v>13.936</v>
      </c>
      <c r="W482" s="5">
        <v>0.2</v>
      </c>
      <c r="X482" s="5">
        <v>1</v>
      </c>
      <c r="Y482" s="5">
        <v>5.9189999999999996</v>
      </c>
      <c r="Z482" s="5">
        <v>0.8</v>
      </c>
      <c r="AA482" s="5">
        <v>-2E-3</v>
      </c>
      <c r="AB482" s="5">
        <v>5.9169999999999998</v>
      </c>
      <c r="AC482" s="5">
        <v>0</v>
      </c>
      <c r="AD482" s="5">
        <v>1</v>
      </c>
      <c r="AE482" s="5">
        <v>7.0620000000000003</v>
      </c>
      <c r="AF482" s="5">
        <v>1.651</v>
      </c>
      <c r="AG482" s="5">
        <v>-1E-3</v>
      </c>
      <c r="AH482" s="5">
        <v>7.0609999999999999</v>
      </c>
      <c r="AI482" s="5">
        <v>0</v>
      </c>
      <c r="AJ482" s="5">
        <v>1</v>
      </c>
      <c r="AK482" s="5">
        <v>13.922000000000001</v>
      </c>
      <c r="AL482" s="5">
        <v>7.415</v>
      </c>
      <c r="AM482" s="5">
        <v>-1E-3</v>
      </c>
      <c r="AN482" s="5">
        <v>16.704999999999998</v>
      </c>
      <c r="AO482" s="5">
        <v>0.2</v>
      </c>
      <c r="AP482" s="5">
        <v>1</v>
      </c>
      <c r="AQ482" s="5">
        <v>0.61899999999999999</v>
      </c>
      <c r="AR482" s="5">
        <v>0.113</v>
      </c>
      <c r="AS482" s="5">
        <v>0.27300000000000002</v>
      </c>
      <c r="AT482" s="5">
        <v>1.071</v>
      </c>
      <c r="AU482" s="5">
        <v>0.2</v>
      </c>
      <c r="AV482" s="5">
        <v>1</v>
      </c>
      <c r="AW482" s="5">
        <v>0.503</v>
      </c>
      <c r="AX482" s="5">
        <v>9.7000000000000003E-2</v>
      </c>
      <c r="AY482" s="5">
        <v>0.23699999999999999</v>
      </c>
      <c r="AZ482" s="5">
        <v>0.88800000000000001</v>
      </c>
      <c r="BA482" s="5">
        <v>0.2</v>
      </c>
      <c r="BB482" s="5">
        <v>1</v>
      </c>
      <c r="BC482" s="5">
        <v>0.44</v>
      </c>
      <c r="BD482" s="5">
        <v>0.114</v>
      </c>
      <c r="BE482" s="5">
        <v>1.9E-2</v>
      </c>
      <c r="BF482" s="5">
        <v>0.55100000000000005</v>
      </c>
      <c r="BG482" s="5">
        <v>0.2</v>
      </c>
      <c r="BH482" s="5">
        <v>0</v>
      </c>
      <c r="BI482" s="5">
        <v>0.49099999999999999</v>
      </c>
      <c r="BJ482" s="5">
        <v>0.109</v>
      </c>
      <c r="BK482" s="5">
        <v>-2.8000000000000001E-2</v>
      </c>
      <c r="BL482" s="5">
        <v>0.55600000000000005</v>
      </c>
      <c r="BM482" s="5">
        <v>0.2</v>
      </c>
      <c r="BN482" s="5">
        <v>1</v>
      </c>
      <c r="BO482" s="5">
        <v>0</v>
      </c>
      <c r="BP482" s="5">
        <v>0</v>
      </c>
      <c r="BQ482" s="5">
        <v>0.11700000000000001</v>
      </c>
      <c r="BR482" s="5">
        <v>0</v>
      </c>
      <c r="BS482" s="5">
        <v>0.66700000000000004</v>
      </c>
      <c r="BT482" s="5">
        <v>0</v>
      </c>
      <c r="BU482" s="5">
        <v>0</v>
      </c>
      <c r="BV482" s="5">
        <v>0.153</v>
      </c>
      <c r="BW482" s="5">
        <v>0.2</v>
      </c>
      <c r="BX482" s="5">
        <v>0.83299999999999996</v>
      </c>
      <c r="BY482" s="5">
        <v>11.787000000000001</v>
      </c>
      <c r="BZ482" s="5">
        <v>0</v>
      </c>
      <c r="CA482" s="5">
        <v>11.787000000000001</v>
      </c>
      <c r="CB482" s="5">
        <v>0</v>
      </c>
      <c r="CC482" s="5">
        <v>75.786000000000001</v>
      </c>
      <c r="CD482" s="5">
        <v>5.6109999999999998</v>
      </c>
      <c r="CE482" s="5">
        <v>-2.0979999999999999</v>
      </c>
      <c r="CF482" s="5">
        <v>88.426000000000002</v>
      </c>
      <c r="CG482" s="5">
        <v>0.2</v>
      </c>
      <c r="CH482" s="5">
        <v>1</v>
      </c>
      <c r="CI482" s="5">
        <v>0</v>
      </c>
      <c r="CJ482" s="5">
        <v>0</v>
      </c>
      <c r="CK482" s="5">
        <v>0</v>
      </c>
      <c r="CL482" s="5">
        <v>0</v>
      </c>
      <c r="CM482" s="5">
        <v>0</v>
      </c>
      <c r="CN482" s="5">
        <v>0</v>
      </c>
      <c r="CO482" s="5">
        <v>0</v>
      </c>
      <c r="CP482" s="5">
        <v>0</v>
      </c>
      <c r="CQ482" s="5">
        <v>1.198</v>
      </c>
      <c r="CR482" s="5">
        <v>0</v>
      </c>
      <c r="CS482" s="5">
        <v>4.7759999999999998</v>
      </c>
      <c r="CT482" s="5">
        <v>4.7530000000000001</v>
      </c>
      <c r="CU482" s="5">
        <v>15.162000000000001</v>
      </c>
    </row>
    <row r="483" spans="1:99" x14ac:dyDescent="0.25">
      <c r="A483" s="5" t="s">
        <v>2789</v>
      </c>
      <c r="B483" s="5" t="s">
        <v>1582</v>
      </c>
      <c r="C483" s="5" t="s">
        <v>1582</v>
      </c>
      <c r="D483" s="5" t="s">
        <v>1583</v>
      </c>
      <c r="E483" s="5">
        <v>2022</v>
      </c>
      <c r="F483" s="5">
        <v>0.2</v>
      </c>
      <c r="G483" s="5">
        <v>11.196</v>
      </c>
      <c r="H483" s="5">
        <v>1.7390000000000001</v>
      </c>
      <c r="I483" s="5">
        <v>0.52400000000000002</v>
      </c>
      <c r="J483" s="5">
        <v>11.72</v>
      </c>
      <c r="K483" s="5">
        <v>0</v>
      </c>
      <c r="L483" s="5">
        <v>1</v>
      </c>
      <c r="M483" s="5">
        <v>9.1739999999999995</v>
      </c>
      <c r="N483" s="5">
        <v>3.7879999999999998</v>
      </c>
      <c r="O483" s="5">
        <v>1.216</v>
      </c>
      <c r="P483" s="5">
        <v>10.39</v>
      </c>
      <c r="Q483" s="5">
        <v>0</v>
      </c>
      <c r="R483" s="5">
        <v>1</v>
      </c>
      <c r="S483" s="5">
        <v>17.103999999999999</v>
      </c>
      <c r="T483" s="5">
        <v>8.3770000000000007</v>
      </c>
      <c r="U483" s="5">
        <v>0.78900000000000003</v>
      </c>
      <c r="V483" s="5">
        <v>21.472000000000001</v>
      </c>
      <c r="W483" s="5">
        <v>0.2</v>
      </c>
      <c r="X483" s="5">
        <v>1</v>
      </c>
      <c r="Y483" s="5">
        <v>6.3920000000000003</v>
      </c>
      <c r="Z483" s="5">
        <v>0.86399999999999999</v>
      </c>
      <c r="AA483" s="5">
        <v>-2E-3</v>
      </c>
      <c r="AB483" s="5">
        <v>6.39</v>
      </c>
      <c r="AC483" s="5">
        <v>0</v>
      </c>
      <c r="AD483" s="5">
        <v>1</v>
      </c>
      <c r="AE483" s="5">
        <v>7.6269999999999998</v>
      </c>
      <c r="AF483" s="5">
        <v>1.7829999999999999</v>
      </c>
      <c r="AG483" s="5">
        <v>-2E-3</v>
      </c>
      <c r="AH483" s="5">
        <v>7.625</v>
      </c>
      <c r="AI483" s="5">
        <v>0</v>
      </c>
      <c r="AJ483" s="5">
        <v>1</v>
      </c>
      <c r="AK483" s="5">
        <v>15.035</v>
      </c>
      <c r="AL483" s="5">
        <v>8.0079999999999991</v>
      </c>
      <c r="AM483" s="5">
        <v>-2E-3</v>
      </c>
      <c r="AN483" s="5">
        <v>18.04</v>
      </c>
      <c r="AO483" s="5">
        <v>0.2</v>
      </c>
      <c r="AP483" s="5">
        <v>1</v>
      </c>
      <c r="AQ483" s="5">
        <v>0.86099999999999999</v>
      </c>
      <c r="AR483" s="5">
        <v>0.123</v>
      </c>
      <c r="AS483" s="5">
        <v>0.14899999999999999</v>
      </c>
      <c r="AT483" s="5">
        <v>1.212</v>
      </c>
      <c r="AU483" s="5">
        <v>0.2</v>
      </c>
      <c r="AV483" s="5">
        <v>1</v>
      </c>
      <c r="AW483" s="5">
        <v>0.81399999999999995</v>
      </c>
      <c r="AX483" s="5">
        <v>0.106</v>
      </c>
      <c r="AY483" s="5">
        <v>2.5000000000000001E-2</v>
      </c>
      <c r="AZ483" s="5">
        <v>1.006</v>
      </c>
      <c r="BA483" s="5">
        <v>0.2</v>
      </c>
      <c r="BB483" s="5">
        <v>1</v>
      </c>
      <c r="BC483" s="5">
        <v>0.59199999999999997</v>
      </c>
      <c r="BD483" s="5">
        <v>0.122</v>
      </c>
      <c r="BE483" s="5">
        <v>-5.6000000000000001E-2</v>
      </c>
      <c r="BF483" s="5">
        <v>0.64300000000000002</v>
      </c>
      <c r="BG483" s="5">
        <v>0.2</v>
      </c>
      <c r="BH483" s="5">
        <v>0</v>
      </c>
      <c r="BI483" s="5">
        <v>0.59799999999999998</v>
      </c>
      <c r="BJ483" s="5">
        <v>0.11700000000000001</v>
      </c>
      <c r="BK483" s="5">
        <v>-0.13400000000000001</v>
      </c>
      <c r="BL483" s="5">
        <v>0.55700000000000005</v>
      </c>
      <c r="BM483" s="5">
        <v>0.2</v>
      </c>
      <c r="BN483" s="5">
        <v>1</v>
      </c>
      <c r="BO483" s="5">
        <v>0</v>
      </c>
      <c r="BP483" s="5">
        <v>0</v>
      </c>
      <c r="BQ483" s="5">
        <v>0.108</v>
      </c>
      <c r="BR483" s="5">
        <v>0</v>
      </c>
      <c r="BS483" s="5">
        <v>0.66700000000000004</v>
      </c>
      <c r="BT483" s="5">
        <v>0</v>
      </c>
      <c r="BU483" s="5">
        <v>0</v>
      </c>
      <c r="BV483" s="5">
        <v>0.14099999999999999</v>
      </c>
      <c r="BW483" s="5">
        <v>0.2</v>
      </c>
      <c r="BX483" s="5">
        <v>0.83299999999999996</v>
      </c>
      <c r="BY483" s="5">
        <v>12.728999999999999</v>
      </c>
      <c r="BZ483" s="5">
        <v>0</v>
      </c>
      <c r="CA483" s="5">
        <v>12.728999999999999</v>
      </c>
      <c r="CB483" s="5">
        <v>0</v>
      </c>
      <c r="CC483" s="5">
        <v>94.900999999999996</v>
      </c>
      <c r="CD483" s="5">
        <v>4.952</v>
      </c>
      <c r="CE483" s="5">
        <v>-21.350999999999999</v>
      </c>
      <c r="CF483" s="5">
        <v>88.260999999999996</v>
      </c>
      <c r="CG483" s="5">
        <v>0.2</v>
      </c>
      <c r="CH483" s="5">
        <v>1</v>
      </c>
      <c r="CI483" s="5">
        <v>0</v>
      </c>
      <c r="CJ483" s="5">
        <v>0</v>
      </c>
      <c r="CK483" s="5">
        <v>0</v>
      </c>
      <c r="CL483" s="5">
        <v>0</v>
      </c>
      <c r="CM483" s="5">
        <v>0</v>
      </c>
      <c r="CN483" s="5">
        <v>0</v>
      </c>
      <c r="CO483" s="5">
        <v>0</v>
      </c>
      <c r="CP483" s="5">
        <v>0</v>
      </c>
      <c r="CQ483" s="5">
        <v>1.294</v>
      </c>
      <c r="CR483" s="5">
        <v>0</v>
      </c>
      <c r="CS483" s="5">
        <v>5.1580000000000004</v>
      </c>
      <c r="CT483" s="5">
        <v>10.484999999999999</v>
      </c>
      <c r="CU483" s="5">
        <v>31.326000000000001</v>
      </c>
    </row>
    <row r="484" spans="1:99" x14ac:dyDescent="0.25">
      <c r="A484" s="5" t="s">
        <v>2790</v>
      </c>
      <c r="B484" s="5" t="s">
        <v>1582</v>
      </c>
      <c r="C484" s="5" t="s">
        <v>1582</v>
      </c>
      <c r="D484" s="5" t="s">
        <v>1583</v>
      </c>
      <c r="E484" s="5">
        <v>2023</v>
      </c>
      <c r="F484" s="5">
        <v>0.2</v>
      </c>
      <c r="G484" s="5">
        <v>5.9039999999999999</v>
      </c>
      <c r="H484" s="5">
        <v>1.345</v>
      </c>
      <c r="I484" s="5">
        <v>0.24299999999999999</v>
      </c>
      <c r="J484" s="5">
        <v>6.1470000000000002</v>
      </c>
      <c r="K484" s="5">
        <v>0</v>
      </c>
      <c r="L484" s="5">
        <v>1</v>
      </c>
      <c r="M484" s="5">
        <v>7.4829999999999997</v>
      </c>
      <c r="N484" s="5">
        <v>3.7109999999999999</v>
      </c>
      <c r="O484" s="5">
        <v>0.80600000000000005</v>
      </c>
      <c r="P484" s="5">
        <v>8.2889999999999997</v>
      </c>
      <c r="Q484" s="5">
        <v>0</v>
      </c>
      <c r="R484" s="5">
        <v>1</v>
      </c>
      <c r="S484" s="5">
        <v>12.054</v>
      </c>
      <c r="T484" s="5">
        <v>7.5590000000000002</v>
      </c>
      <c r="U484" s="5">
        <v>0.52100000000000002</v>
      </c>
      <c r="V484" s="5">
        <v>15.09</v>
      </c>
      <c r="W484" s="5">
        <v>0.2</v>
      </c>
      <c r="X484" s="5">
        <v>1</v>
      </c>
      <c r="Y484" s="5">
        <v>6.6559999999999997</v>
      </c>
      <c r="Z484" s="5">
        <v>0.9</v>
      </c>
      <c r="AA484" s="5">
        <v>-2E-3</v>
      </c>
      <c r="AB484" s="5">
        <v>6.6539999999999999</v>
      </c>
      <c r="AC484" s="5">
        <v>0</v>
      </c>
      <c r="AD484" s="5">
        <v>1</v>
      </c>
      <c r="AE484" s="5">
        <v>7.9420000000000002</v>
      </c>
      <c r="AF484" s="5">
        <v>1.857</v>
      </c>
      <c r="AG484" s="5">
        <v>-2E-3</v>
      </c>
      <c r="AH484" s="5">
        <v>7.94</v>
      </c>
      <c r="AI484" s="5">
        <v>0</v>
      </c>
      <c r="AJ484" s="5">
        <v>1</v>
      </c>
      <c r="AK484" s="5">
        <v>15.656000000000001</v>
      </c>
      <c r="AL484" s="5">
        <v>8.3379999999999992</v>
      </c>
      <c r="AM484" s="5">
        <v>-2E-3</v>
      </c>
      <c r="AN484" s="5">
        <v>18.783999999999999</v>
      </c>
      <c r="AO484" s="5">
        <v>0.2</v>
      </c>
      <c r="AP484" s="5">
        <v>1</v>
      </c>
      <c r="AQ484" s="5">
        <v>0.76100000000000001</v>
      </c>
      <c r="AR484" s="5">
        <v>0.128</v>
      </c>
      <c r="AS484" s="5">
        <v>0.34899999999999998</v>
      </c>
      <c r="AT484" s="5">
        <v>1.3320000000000001</v>
      </c>
      <c r="AU484" s="5">
        <v>0.2</v>
      </c>
      <c r="AV484" s="5">
        <v>1</v>
      </c>
      <c r="AW484" s="5">
        <v>0.67500000000000004</v>
      </c>
      <c r="AX484" s="5">
        <v>0.11600000000000001</v>
      </c>
      <c r="AY484" s="5">
        <v>0.247</v>
      </c>
      <c r="AZ484" s="5">
        <v>1.1060000000000001</v>
      </c>
      <c r="BA484" s="5">
        <v>0.2</v>
      </c>
      <c r="BB484" s="5">
        <v>1</v>
      </c>
      <c r="BC484" s="5">
        <v>0.52700000000000002</v>
      </c>
      <c r="BD484" s="5">
        <v>0.127</v>
      </c>
      <c r="BE484" s="5">
        <v>-0.13800000000000001</v>
      </c>
      <c r="BF484" s="5">
        <v>0.46700000000000003</v>
      </c>
      <c r="BG484" s="5">
        <v>0.2</v>
      </c>
      <c r="BH484" s="5">
        <v>0</v>
      </c>
      <c r="BI484" s="5">
        <v>0.56399999999999995</v>
      </c>
      <c r="BJ484" s="5">
        <v>0.123</v>
      </c>
      <c r="BK484" s="5">
        <v>-0.107</v>
      </c>
      <c r="BL484" s="5">
        <v>0.54900000000000004</v>
      </c>
      <c r="BM484" s="5">
        <v>0.2</v>
      </c>
      <c r="BN484" s="5">
        <v>1</v>
      </c>
      <c r="BO484" s="5">
        <v>0</v>
      </c>
      <c r="BP484" s="5">
        <v>0</v>
      </c>
      <c r="BQ484" s="5">
        <v>0.112</v>
      </c>
      <c r="BR484" s="5">
        <v>0</v>
      </c>
      <c r="BS484" s="5">
        <v>0.66700000000000004</v>
      </c>
      <c r="BT484" s="5">
        <v>0</v>
      </c>
      <c r="BU484" s="5">
        <v>0</v>
      </c>
      <c r="BV484" s="5">
        <v>0.13</v>
      </c>
      <c r="BW484" s="5">
        <v>0.2</v>
      </c>
      <c r="BX484" s="5">
        <v>0.83299999999999996</v>
      </c>
      <c r="BY484" s="5">
        <v>13.254</v>
      </c>
      <c r="BZ484" s="5">
        <v>0</v>
      </c>
      <c r="CA484" s="5">
        <v>13.254</v>
      </c>
      <c r="CB484" s="5">
        <v>0</v>
      </c>
      <c r="CC484" s="5">
        <v>80.739000000000004</v>
      </c>
      <c r="CD484" s="5">
        <v>5.4409999999999998</v>
      </c>
      <c r="CE484" s="5">
        <v>-8.0510000000000002</v>
      </c>
      <c r="CF484" s="5">
        <v>87.224999999999994</v>
      </c>
      <c r="CG484" s="5">
        <v>0.2</v>
      </c>
      <c r="CH484" s="5">
        <v>1</v>
      </c>
      <c r="CI484" s="5">
        <v>0</v>
      </c>
      <c r="CJ484" s="5">
        <v>0</v>
      </c>
      <c r="CK484" s="5">
        <v>0</v>
      </c>
      <c r="CL484" s="5">
        <v>0</v>
      </c>
      <c r="CM484" s="5">
        <v>0</v>
      </c>
      <c r="CN484" s="5">
        <v>0</v>
      </c>
      <c r="CO484" s="5">
        <v>0</v>
      </c>
      <c r="CP484" s="5">
        <v>0</v>
      </c>
      <c r="CQ484" s="5">
        <v>1.3480000000000001</v>
      </c>
      <c r="CR484" s="5">
        <v>0</v>
      </c>
      <c r="CS484" s="5">
        <v>5.37</v>
      </c>
      <c r="CT484" s="5">
        <v>4.8609999999999998</v>
      </c>
      <c r="CU484" s="5">
        <v>11.622</v>
      </c>
    </row>
    <row r="485" spans="1:99" x14ac:dyDescent="0.25">
      <c r="A485" s="5" t="s">
        <v>2791</v>
      </c>
      <c r="B485" s="5" t="s">
        <v>1582</v>
      </c>
      <c r="C485" s="5" t="s">
        <v>1582</v>
      </c>
      <c r="D485" s="5" t="s">
        <v>1583</v>
      </c>
      <c r="E485" s="5">
        <v>2024</v>
      </c>
      <c r="F485" s="5">
        <v>0.2</v>
      </c>
      <c r="G485" s="5">
        <v>5.3620000000000001</v>
      </c>
      <c r="H485" s="5">
        <v>1.3580000000000001</v>
      </c>
      <c r="I485" s="5">
        <v>0.21299999999999999</v>
      </c>
      <c r="J485" s="5">
        <v>5.5750000000000002</v>
      </c>
      <c r="K485" s="5">
        <v>0</v>
      </c>
      <c r="L485" s="5">
        <v>1</v>
      </c>
      <c r="M485" s="5">
        <v>6.83</v>
      </c>
      <c r="N485" s="5">
        <v>3.72</v>
      </c>
      <c r="O485" s="5">
        <v>0.63200000000000001</v>
      </c>
      <c r="P485" s="5">
        <v>7.4619999999999997</v>
      </c>
      <c r="Q485" s="5">
        <v>0</v>
      </c>
      <c r="R485" s="5">
        <v>1</v>
      </c>
      <c r="S485" s="5">
        <v>11.65</v>
      </c>
      <c r="T485" s="5">
        <v>7.7130000000000001</v>
      </c>
      <c r="U485" s="5">
        <v>0.54600000000000004</v>
      </c>
      <c r="V485" s="5">
        <v>14.635</v>
      </c>
      <c r="W485" s="5">
        <v>0.2</v>
      </c>
      <c r="X485" s="5">
        <v>1</v>
      </c>
      <c r="Y485" s="5">
        <v>6.8529999999999998</v>
      </c>
      <c r="Z485" s="5">
        <v>0.92600000000000005</v>
      </c>
      <c r="AA485" s="5">
        <v>0</v>
      </c>
      <c r="AB485" s="5">
        <v>6.8529999999999998</v>
      </c>
      <c r="AC485" s="5">
        <v>0</v>
      </c>
      <c r="AD485" s="5">
        <v>1</v>
      </c>
      <c r="AE485" s="5">
        <v>8.1760000000000002</v>
      </c>
      <c r="AF485" s="5">
        <v>1.9119999999999999</v>
      </c>
      <c r="AG485" s="5">
        <v>1E-3</v>
      </c>
      <c r="AH485" s="5">
        <v>8.1769999999999996</v>
      </c>
      <c r="AI485" s="5">
        <v>0</v>
      </c>
      <c r="AJ485" s="5">
        <v>1</v>
      </c>
      <c r="AK485" s="5">
        <v>16.117999999999999</v>
      </c>
      <c r="AL485" s="5">
        <v>8.5839999999999996</v>
      </c>
      <c r="AM485" s="5">
        <v>4.0000000000000001E-3</v>
      </c>
      <c r="AN485" s="5">
        <v>19.346</v>
      </c>
      <c r="AO485" s="5">
        <v>0.2</v>
      </c>
      <c r="AP485" s="5">
        <v>1</v>
      </c>
      <c r="AQ485" s="5">
        <v>0.68400000000000005</v>
      </c>
      <c r="AR485" s="5">
        <v>0.124</v>
      </c>
      <c r="AS485" s="5">
        <v>0.36199999999999999</v>
      </c>
      <c r="AT485" s="5">
        <v>1.2549999999999999</v>
      </c>
      <c r="AU485" s="5">
        <v>0.2</v>
      </c>
      <c r="AV485" s="5">
        <v>1</v>
      </c>
      <c r="AW485" s="5">
        <v>0.59299999999999997</v>
      </c>
      <c r="AX485" s="5">
        <v>0.109</v>
      </c>
      <c r="AY485" s="5">
        <v>0.27600000000000002</v>
      </c>
      <c r="AZ485" s="5">
        <v>1.0429999999999999</v>
      </c>
      <c r="BA485" s="5">
        <v>0.2</v>
      </c>
      <c r="BB485" s="5">
        <v>1</v>
      </c>
      <c r="BC485" s="5">
        <v>0.505</v>
      </c>
      <c r="BD485" s="5">
        <v>0.13</v>
      </c>
      <c r="BE485" s="5">
        <v>-0.14199999999999999</v>
      </c>
      <c r="BF485" s="5">
        <v>0.436</v>
      </c>
      <c r="BG485" s="5">
        <v>0.2</v>
      </c>
      <c r="BH485" s="5">
        <v>0</v>
      </c>
      <c r="BI485" s="5">
        <v>0.56000000000000005</v>
      </c>
      <c r="BJ485" s="5">
        <v>0.123</v>
      </c>
      <c r="BK485" s="5">
        <v>-0.129</v>
      </c>
      <c r="BL485" s="5">
        <v>0.51700000000000002</v>
      </c>
      <c r="BM485" s="5">
        <v>0.2</v>
      </c>
      <c r="BN485" s="5">
        <v>1</v>
      </c>
      <c r="BO485" s="5">
        <v>0</v>
      </c>
      <c r="BP485" s="5">
        <v>0</v>
      </c>
      <c r="BQ485" s="5">
        <v>0.17799999999999999</v>
      </c>
      <c r="BR485" s="5">
        <v>0</v>
      </c>
      <c r="BS485" s="5">
        <v>0.66700000000000004</v>
      </c>
      <c r="BT485" s="5">
        <v>0</v>
      </c>
      <c r="BU485" s="5">
        <v>0</v>
      </c>
      <c r="BV485" s="5">
        <v>0.128</v>
      </c>
      <c r="BW485" s="5">
        <v>0.2</v>
      </c>
      <c r="BX485" s="5">
        <v>0.83299999999999996</v>
      </c>
      <c r="BY485" s="5">
        <v>13.646000000000001</v>
      </c>
      <c r="BZ485" s="5">
        <v>0</v>
      </c>
      <c r="CA485" s="5">
        <v>13.646000000000001</v>
      </c>
      <c r="CB485" s="5">
        <v>0</v>
      </c>
      <c r="CC485" s="5">
        <v>78.088999999999999</v>
      </c>
      <c r="CD485" s="5">
        <v>3.4510000000000001</v>
      </c>
      <c r="CE485" s="5">
        <v>-4.42</v>
      </c>
      <c r="CF485" s="5">
        <v>88.403000000000006</v>
      </c>
      <c r="CG485" s="5">
        <v>0.2</v>
      </c>
      <c r="CH485" s="5">
        <v>1</v>
      </c>
      <c r="CI485" s="5">
        <v>0</v>
      </c>
      <c r="CJ485" s="5">
        <v>0</v>
      </c>
      <c r="CK485" s="5">
        <v>0</v>
      </c>
      <c r="CL485" s="5">
        <v>0</v>
      </c>
      <c r="CM485" s="5">
        <v>0</v>
      </c>
      <c r="CN485" s="5">
        <v>0</v>
      </c>
      <c r="CO485" s="5">
        <v>0</v>
      </c>
      <c r="CP485" s="5">
        <v>0</v>
      </c>
      <c r="CQ485" s="5">
        <v>1.387</v>
      </c>
      <c r="CR485" s="5">
        <v>0</v>
      </c>
      <c r="CS485" s="5">
        <v>5.5289999999999999</v>
      </c>
      <c r="CT485" s="5">
        <v>4.2510000000000003</v>
      </c>
      <c r="CU485" s="5">
        <v>10.167999999999999</v>
      </c>
    </row>
    <row r="486" spans="1:99" x14ac:dyDescent="0.25">
      <c r="A486" s="5" t="s">
        <v>2792</v>
      </c>
      <c r="B486" s="5" t="s">
        <v>1624</v>
      </c>
      <c r="C486" s="5" t="s">
        <v>1624</v>
      </c>
      <c r="D486" s="5" t="s">
        <v>1625</v>
      </c>
      <c r="E486" s="5">
        <v>2021</v>
      </c>
      <c r="F486" s="5">
        <v>0.16500000000000001</v>
      </c>
      <c r="G486" s="5">
        <v>5.8970000000000002</v>
      </c>
      <c r="H486" s="5">
        <v>1.143</v>
      </c>
      <c r="I486" s="5">
        <v>0</v>
      </c>
      <c r="J486" s="5">
        <v>5.8970000000000002</v>
      </c>
      <c r="K486" s="5">
        <v>0</v>
      </c>
      <c r="L486" s="5">
        <v>1</v>
      </c>
      <c r="M486" s="5">
        <v>7.9640000000000004</v>
      </c>
      <c r="N486" s="5">
        <v>3.43</v>
      </c>
      <c r="O486" s="5">
        <v>0</v>
      </c>
      <c r="P486" s="5">
        <v>7.9640000000000004</v>
      </c>
      <c r="Q486" s="5">
        <v>0</v>
      </c>
      <c r="R486" s="5">
        <v>1</v>
      </c>
      <c r="S486" s="5">
        <v>11.613</v>
      </c>
      <c r="T486" s="5">
        <v>6.86</v>
      </c>
      <c r="U486" s="5">
        <v>0</v>
      </c>
      <c r="V486" s="5">
        <v>13.53</v>
      </c>
      <c r="W486" s="5">
        <v>0.16500000000000001</v>
      </c>
      <c r="X486" s="5">
        <v>1</v>
      </c>
      <c r="Y486" s="5">
        <v>16.297000000000001</v>
      </c>
      <c r="Z486" s="5">
        <v>2.2029999999999998</v>
      </c>
      <c r="AA486" s="5">
        <v>0</v>
      </c>
      <c r="AB486" s="5">
        <v>16.297000000000001</v>
      </c>
      <c r="AC486" s="5">
        <v>0</v>
      </c>
      <c r="AD486" s="5">
        <v>1</v>
      </c>
      <c r="AE486" s="5">
        <v>17.440000000000001</v>
      </c>
      <c r="AF486" s="5">
        <v>4.0780000000000003</v>
      </c>
      <c r="AG486" s="5">
        <v>0</v>
      </c>
      <c r="AH486" s="5">
        <v>17.440000000000001</v>
      </c>
      <c r="AI486" s="5">
        <v>0</v>
      </c>
      <c r="AJ486" s="5">
        <v>1</v>
      </c>
      <c r="AK486" s="5">
        <v>24.3</v>
      </c>
      <c r="AL486" s="5">
        <v>12.942</v>
      </c>
      <c r="AM486" s="5">
        <v>0</v>
      </c>
      <c r="AN486" s="5">
        <v>28.309000000000001</v>
      </c>
      <c r="AO486" s="5">
        <v>0.16500000000000001</v>
      </c>
      <c r="AP486" s="5">
        <v>1</v>
      </c>
      <c r="AQ486" s="5">
        <v>0.61899999999999999</v>
      </c>
      <c r="AR486" s="5">
        <v>0.114</v>
      </c>
      <c r="AS486" s="5">
        <v>0.39800000000000002</v>
      </c>
      <c r="AT486" s="5">
        <v>1.19</v>
      </c>
      <c r="AU486" s="5">
        <v>0.17</v>
      </c>
      <c r="AV486" s="5">
        <v>1</v>
      </c>
      <c r="AW486" s="5">
        <v>0.59899999999999998</v>
      </c>
      <c r="AX486" s="5">
        <v>0.114</v>
      </c>
      <c r="AY486" s="5">
        <v>0.40899999999999997</v>
      </c>
      <c r="AZ486" s="5">
        <v>1.18</v>
      </c>
      <c r="BA486" s="5">
        <v>0.17</v>
      </c>
      <c r="BB486" s="5">
        <v>1</v>
      </c>
      <c r="BC486" s="5">
        <v>0.439</v>
      </c>
      <c r="BD486" s="5">
        <v>0.114</v>
      </c>
      <c r="BE486" s="5">
        <v>0.82299999999999995</v>
      </c>
      <c r="BF486" s="5">
        <v>1.4710000000000001</v>
      </c>
      <c r="BG486" s="5">
        <v>0.16500000000000001</v>
      </c>
      <c r="BH486" s="5">
        <v>1</v>
      </c>
      <c r="BI486" s="5">
        <v>0.505</v>
      </c>
      <c r="BJ486" s="5">
        <v>0.114</v>
      </c>
      <c r="BK486" s="5">
        <v>0.27600000000000002</v>
      </c>
      <c r="BL486" s="5">
        <v>0.91</v>
      </c>
      <c r="BM486" s="5">
        <v>0.16500000000000001</v>
      </c>
      <c r="BN486" s="5">
        <v>1</v>
      </c>
      <c r="BO486" s="5">
        <v>0</v>
      </c>
      <c r="BP486" s="5">
        <v>0</v>
      </c>
      <c r="BQ486" s="5">
        <v>0.14199999999999999</v>
      </c>
      <c r="BR486" s="5">
        <v>0</v>
      </c>
      <c r="BS486" s="5">
        <v>0.83299999999999996</v>
      </c>
      <c r="BT486" s="5">
        <v>0</v>
      </c>
      <c r="BU486" s="5">
        <v>0</v>
      </c>
      <c r="BV486" s="5">
        <v>8.1000000000000003E-2</v>
      </c>
      <c r="BW486" s="5">
        <v>0.16500000000000001</v>
      </c>
      <c r="BX486" s="5">
        <v>0.83299999999999996</v>
      </c>
      <c r="BY486" s="5">
        <v>11.787000000000001</v>
      </c>
      <c r="BZ486" s="5">
        <v>0</v>
      </c>
      <c r="CA486" s="5">
        <v>11.787000000000001</v>
      </c>
      <c r="CB486" s="5">
        <v>0</v>
      </c>
      <c r="CC486" s="5">
        <v>78.125</v>
      </c>
      <c r="CD486" s="5">
        <v>7.95</v>
      </c>
      <c r="CE486" s="5">
        <v>44.917999999999999</v>
      </c>
      <c r="CF486" s="5">
        <v>143.345</v>
      </c>
      <c r="CG486" s="5">
        <v>0.16500000000000001</v>
      </c>
      <c r="CH486" s="5">
        <v>1</v>
      </c>
      <c r="CI486" s="5">
        <v>0</v>
      </c>
      <c r="CJ486" s="5">
        <v>0</v>
      </c>
      <c r="CK486" s="5">
        <v>0</v>
      </c>
      <c r="CL486" s="5">
        <v>0</v>
      </c>
      <c r="CM486" s="5">
        <v>0</v>
      </c>
      <c r="CN486" s="5">
        <v>0</v>
      </c>
      <c r="CO486" s="5">
        <v>0</v>
      </c>
      <c r="CP486" s="5">
        <v>0</v>
      </c>
      <c r="CQ486" s="5">
        <v>1.198</v>
      </c>
      <c r="CR486" s="5">
        <v>0</v>
      </c>
      <c r="CS486" s="5">
        <v>4.7759999999999998</v>
      </c>
      <c r="CT486" s="5">
        <v>4.7530000000000001</v>
      </c>
      <c r="CU486" s="5">
        <v>15.162000000000001</v>
      </c>
    </row>
    <row r="487" spans="1:99" x14ac:dyDescent="0.25">
      <c r="A487" s="5" t="s">
        <v>2793</v>
      </c>
      <c r="B487" s="5" t="s">
        <v>1624</v>
      </c>
      <c r="C487" s="5" t="s">
        <v>1624</v>
      </c>
      <c r="D487" s="5" t="s">
        <v>1625</v>
      </c>
      <c r="E487" s="5">
        <v>2022</v>
      </c>
      <c r="F487" s="5">
        <v>0.16500000000000001</v>
      </c>
      <c r="G487" s="5">
        <v>11.72</v>
      </c>
      <c r="H487" s="5">
        <v>1.2350000000000001</v>
      </c>
      <c r="I487" s="5">
        <v>0</v>
      </c>
      <c r="J487" s="5">
        <v>11.72</v>
      </c>
      <c r="K487" s="5">
        <v>0</v>
      </c>
      <c r="L487" s="5">
        <v>1</v>
      </c>
      <c r="M487" s="5">
        <v>9.7829999999999995</v>
      </c>
      <c r="N487" s="5">
        <v>3.7040000000000002</v>
      </c>
      <c r="O487" s="5">
        <v>0</v>
      </c>
      <c r="P487" s="5">
        <v>9.7829999999999995</v>
      </c>
      <c r="Q487" s="5">
        <v>0</v>
      </c>
      <c r="R487" s="5">
        <v>1</v>
      </c>
      <c r="S487" s="5">
        <v>17.893000000000001</v>
      </c>
      <c r="T487" s="5">
        <v>7.4080000000000004</v>
      </c>
      <c r="U487" s="5">
        <v>0.219</v>
      </c>
      <c r="V487" s="5">
        <v>20.846</v>
      </c>
      <c r="W487" s="5">
        <v>0.16500000000000001</v>
      </c>
      <c r="X487" s="5">
        <v>1</v>
      </c>
      <c r="Y487" s="5">
        <v>32.539000000000001</v>
      </c>
      <c r="Z487" s="5">
        <v>4.3979999999999997</v>
      </c>
      <c r="AA487" s="5">
        <v>0</v>
      </c>
      <c r="AB487" s="5">
        <v>32.539000000000001</v>
      </c>
      <c r="AC487" s="5">
        <v>0</v>
      </c>
      <c r="AD487" s="5">
        <v>1</v>
      </c>
      <c r="AE487" s="5">
        <v>33.774000000000001</v>
      </c>
      <c r="AF487" s="5">
        <v>7.8970000000000002</v>
      </c>
      <c r="AG487" s="5">
        <v>0</v>
      </c>
      <c r="AH487" s="5">
        <v>33.774000000000001</v>
      </c>
      <c r="AI487" s="5">
        <v>0</v>
      </c>
      <c r="AJ487" s="5">
        <v>1</v>
      </c>
      <c r="AK487" s="5">
        <v>41.182000000000002</v>
      </c>
      <c r="AL487" s="5">
        <v>21.933</v>
      </c>
      <c r="AM487" s="5">
        <v>0.503</v>
      </c>
      <c r="AN487" s="5">
        <v>47.976999999999997</v>
      </c>
      <c r="AO487" s="5">
        <v>0.16500000000000001</v>
      </c>
      <c r="AP487" s="5">
        <v>1</v>
      </c>
      <c r="AQ487" s="5">
        <v>0.86099999999999999</v>
      </c>
      <c r="AR487" s="5">
        <v>0.123</v>
      </c>
      <c r="AS487" s="5">
        <v>0.58299999999999996</v>
      </c>
      <c r="AT487" s="5">
        <v>1.69</v>
      </c>
      <c r="AU487" s="5">
        <v>0.17</v>
      </c>
      <c r="AV487" s="5">
        <v>1</v>
      </c>
      <c r="AW487" s="5">
        <v>0.98599999999999999</v>
      </c>
      <c r="AX487" s="5">
        <v>0.123</v>
      </c>
      <c r="AY487" s="5">
        <v>0.501</v>
      </c>
      <c r="AZ487" s="5">
        <v>1.74</v>
      </c>
      <c r="BA487" s="5">
        <v>0.17</v>
      </c>
      <c r="BB487" s="5">
        <v>1</v>
      </c>
      <c r="BC487" s="5">
        <v>0.59799999999999998</v>
      </c>
      <c r="BD487" s="5">
        <v>0.123</v>
      </c>
      <c r="BE487" s="5">
        <v>0.73</v>
      </c>
      <c r="BF487" s="5">
        <v>1.5469999999999999</v>
      </c>
      <c r="BG487" s="5">
        <v>0.16500000000000001</v>
      </c>
      <c r="BH487" s="5">
        <v>1</v>
      </c>
      <c r="BI487" s="5">
        <v>0.61199999999999999</v>
      </c>
      <c r="BJ487" s="5">
        <v>0.123</v>
      </c>
      <c r="BK487" s="5">
        <v>0.38300000000000001</v>
      </c>
      <c r="BL487" s="5">
        <v>1.1599999999999999</v>
      </c>
      <c r="BM487" s="5">
        <v>0.16500000000000001</v>
      </c>
      <c r="BN487" s="5">
        <v>1</v>
      </c>
      <c r="BO487" s="5">
        <v>0</v>
      </c>
      <c r="BP487" s="5">
        <v>0</v>
      </c>
      <c r="BQ487" s="5">
        <v>0.12</v>
      </c>
      <c r="BR487" s="5">
        <v>0</v>
      </c>
      <c r="BS487" s="5">
        <v>0.83299999999999996</v>
      </c>
      <c r="BT487" s="5">
        <v>0</v>
      </c>
      <c r="BU487" s="5">
        <v>0</v>
      </c>
      <c r="BV487" s="5">
        <v>6.9000000000000006E-2</v>
      </c>
      <c r="BW487" s="5">
        <v>0.16500000000000001</v>
      </c>
      <c r="BX487" s="5">
        <v>0.83299999999999996</v>
      </c>
      <c r="BY487" s="5">
        <v>12.728999999999999</v>
      </c>
      <c r="BZ487" s="5">
        <v>0</v>
      </c>
      <c r="CA487" s="5">
        <v>12.728999999999999</v>
      </c>
      <c r="CB487" s="5">
        <v>0</v>
      </c>
      <c r="CC487" s="5">
        <v>97.9</v>
      </c>
      <c r="CD487" s="5">
        <v>7.95</v>
      </c>
      <c r="CE487" s="5">
        <v>58.218000000000004</v>
      </c>
      <c r="CF487" s="5">
        <v>181.87799999999999</v>
      </c>
      <c r="CG487" s="5">
        <v>0.16500000000000001</v>
      </c>
      <c r="CH487" s="5">
        <v>1</v>
      </c>
      <c r="CI487" s="5">
        <v>0</v>
      </c>
      <c r="CJ487" s="5">
        <v>0</v>
      </c>
      <c r="CK487" s="5">
        <v>0</v>
      </c>
      <c r="CL487" s="5">
        <v>0</v>
      </c>
      <c r="CM487" s="5">
        <v>0</v>
      </c>
      <c r="CN487" s="5">
        <v>0</v>
      </c>
      <c r="CO487" s="5">
        <v>0</v>
      </c>
      <c r="CP487" s="5">
        <v>0</v>
      </c>
      <c r="CQ487" s="5">
        <v>1.294</v>
      </c>
      <c r="CR487" s="5">
        <v>0</v>
      </c>
      <c r="CS487" s="5">
        <v>5.1580000000000004</v>
      </c>
      <c r="CT487" s="5">
        <v>10.484999999999999</v>
      </c>
      <c r="CU487" s="5">
        <v>31.326000000000001</v>
      </c>
    </row>
    <row r="488" spans="1:99" x14ac:dyDescent="0.25">
      <c r="A488" s="5" t="s">
        <v>2794</v>
      </c>
      <c r="B488" s="5" t="s">
        <v>1624</v>
      </c>
      <c r="C488" s="5" t="s">
        <v>1624</v>
      </c>
      <c r="D488" s="5" t="s">
        <v>1625</v>
      </c>
      <c r="E488" s="5">
        <v>2023</v>
      </c>
      <c r="F488" s="5">
        <v>0.16500000000000001</v>
      </c>
      <c r="G488" s="5">
        <v>6.1470000000000002</v>
      </c>
      <c r="H488" s="5">
        <v>1.286</v>
      </c>
      <c r="I488" s="5">
        <v>0</v>
      </c>
      <c r="J488" s="5">
        <v>6.1470000000000002</v>
      </c>
      <c r="K488" s="5">
        <v>0</v>
      </c>
      <c r="L488" s="5">
        <v>1</v>
      </c>
      <c r="M488" s="5">
        <v>7.8860000000000001</v>
      </c>
      <c r="N488" s="5">
        <v>3.8570000000000002</v>
      </c>
      <c r="O488" s="5">
        <v>0</v>
      </c>
      <c r="P488" s="5">
        <v>7.8860000000000001</v>
      </c>
      <c r="Q488" s="5">
        <v>0</v>
      </c>
      <c r="R488" s="5">
        <v>1</v>
      </c>
      <c r="S488" s="5">
        <v>12.574999999999999</v>
      </c>
      <c r="T488" s="5">
        <v>7.7140000000000004</v>
      </c>
      <c r="U488" s="5">
        <v>0.23</v>
      </c>
      <c r="V488" s="5">
        <v>14.65</v>
      </c>
      <c r="W488" s="5">
        <v>0.16500000000000001</v>
      </c>
      <c r="X488" s="5">
        <v>1</v>
      </c>
      <c r="Y488" s="5">
        <v>12.835000000000001</v>
      </c>
      <c r="Z488" s="5">
        <v>1.7350000000000001</v>
      </c>
      <c r="AA488" s="5">
        <v>0</v>
      </c>
      <c r="AB488" s="5">
        <v>12.835000000000001</v>
      </c>
      <c r="AC488" s="5">
        <v>0</v>
      </c>
      <c r="AD488" s="5">
        <v>1</v>
      </c>
      <c r="AE488" s="5">
        <v>14.121</v>
      </c>
      <c r="AF488" s="5">
        <v>3.302</v>
      </c>
      <c r="AG488" s="5">
        <v>0</v>
      </c>
      <c r="AH488" s="5">
        <v>14.121</v>
      </c>
      <c r="AI488" s="5">
        <v>0</v>
      </c>
      <c r="AJ488" s="5">
        <v>1</v>
      </c>
      <c r="AK488" s="5">
        <v>21.835000000000001</v>
      </c>
      <c r="AL488" s="5">
        <v>11.629</v>
      </c>
      <c r="AM488" s="5">
        <v>0.39900000000000002</v>
      </c>
      <c r="AN488" s="5">
        <v>25.437000000000001</v>
      </c>
      <c r="AO488" s="5">
        <v>0.16500000000000001</v>
      </c>
      <c r="AP488" s="5">
        <v>1</v>
      </c>
      <c r="AQ488" s="5">
        <v>0.76</v>
      </c>
      <c r="AR488" s="5">
        <v>0.129</v>
      </c>
      <c r="AS488" s="5">
        <v>0.54700000000000004</v>
      </c>
      <c r="AT488" s="5">
        <v>1.53</v>
      </c>
      <c r="AU488" s="5">
        <v>0.17</v>
      </c>
      <c r="AV488" s="5">
        <v>1</v>
      </c>
      <c r="AW488" s="5">
        <v>0.81100000000000005</v>
      </c>
      <c r="AX488" s="5">
        <v>0.129</v>
      </c>
      <c r="AY488" s="5">
        <v>0.71899999999999997</v>
      </c>
      <c r="AZ488" s="5">
        <v>1.79</v>
      </c>
      <c r="BA488" s="5">
        <v>0.17</v>
      </c>
      <c r="BB488" s="5">
        <v>1</v>
      </c>
      <c r="BC488" s="5">
        <v>0.53500000000000003</v>
      </c>
      <c r="BD488" s="5">
        <v>0.129</v>
      </c>
      <c r="BE488" s="5">
        <v>0.62</v>
      </c>
      <c r="BF488" s="5">
        <v>1.345</v>
      </c>
      <c r="BG488" s="5">
        <v>0.16500000000000001</v>
      </c>
      <c r="BH488" s="5">
        <v>1</v>
      </c>
      <c r="BI488" s="5">
        <v>0.57899999999999996</v>
      </c>
      <c r="BJ488" s="5">
        <v>0.129</v>
      </c>
      <c r="BK488" s="5">
        <v>0.442</v>
      </c>
      <c r="BL488" s="5">
        <v>1.19</v>
      </c>
      <c r="BM488" s="5">
        <v>0.16500000000000001</v>
      </c>
      <c r="BN488" s="5">
        <v>1</v>
      </c>
      <c r="BO488" s="5">
        <v>0</v>
      </c>
      <c r="BP488" s="5">
        <v>0</v>
      </c>
      <c r="BQ488" s="5">
        <v>0.13600000000000001</v>
      </c>
      <c r="BR488" s="5">
        <v>0</v>
      </c>
      <c r="BS488" s="5">
        <v>0.83299999999999996</v>
      </c>
      <c r="BT488" s="5">
        <v>0</v>
      </c>
      <c r="BU488" s="5">
        <v>0</v>
      </c>
      <c r="BV488" s="5">
        <v>7.0999999999999994E-2</v>
      </c>
      <c r="BW488" s="5">
        <v>0.16500000000000001</v>
      </c>
      <c r="BX488" s="5">
        <v>0.83299999999999996</v>
      </c>
      <c r="BY488" s="5">
        <v>13.254</v>
      </c>
      <c r="BZ488" s="5">
        <v>0</v>
      </c>
      <c r="CA488" s="5">
        <v>13.254</v>
      </c>
      <c r="CB488" s="5">
        <v>0</v>
      </c>
      <c r="CC488" s="5">
        <v>83.248000000000005</v>
      </c>
      <c r="CD488" s="5">
        <v>7.95</v>
      </c>
      <c r="CE488" s="5">
        <v>78.599000000000004</v>
      </c>
      <c r="CF488" s="5">
        <v>188.55099999999999</v>
      </c>
      <c r="CG488" s="5">
        <v>0.16500000000000001</v>
      </c>
      <c r="CH488" s="5">
        <v>1</v>
      </c>
      <c r="CI488" s="5">
        <v>0</v>
      </c>
      <c r="CJ488" s="5">
        <v>0</v>
      </c>
      <c r="CK488" s="5">
        <v>0</v>
      </c>
      <c r="CL488" s="5">
        <v>0</v>
      </c>
      <c r="CM488" s="5">
        <v>0</v>
      </c>
      <c r="CN488" s="5">
        <v>0</v>
      </c>
      <c r="CO488" s="5">
        <v>0</v>
      </c>
      <c r="CP488" s="5">
        <v>0</v>
      </c>
      <c r="CQ488" s="5">
        <v>1.3480000000000001</v>
      </c>
      <c r="CR488" s="5">
        <v>0</v>
      </c>
      <c r="CS488" s="5">
        <v>5.37</v>
      </c>
      <c r="CT488" s="5">
        <v>4.8609999999999998</v>
      </c>
      <c r="CU488" s="5">
        <v>11.622</v>
      </c>
    </row>
    <row r="489" spans="1:99" x14ac:dyDescent="0.25">
      <c r="A489" s="5" t="s">
        <v>2795</v>
      </c>
      <c r="B489" s="5" t="s">
        <v>1624</v>
      </c>
      <c r="C489" s="5" t="s">
        <v>1624</v>
      </c>
      <c r="D489" s="5" t="s">
        <v>1625</v>
      </c>
      <c r="E489" s="5">
        <v>2024</v>
      </c>
      <c r="F489" s="5">
        <v>0.16500000000000001</v>
      </c>
      <c r="G489" s="5">
        <v>5.5750000000000002</v>
      </c>
      <c r="H489" s="5">
        <v>1.3240000000000001</v>
      </c>
      <c r="I489" s="5">
        <v>0</v>
      </c>
      <c r="J489" s="5">
        <v>5.5750000000000002</v>
      </c>
      <c r="K489" s="5">
        <v>0</v>
      </c>
      <c r="L489" s="5">
        <v>1</v>
      </c>
      <c r="M489" s="5">
        <v>7.1239999999999997</v>
      </c>
      <c r="N489" s="5">
        <v>3.9710000000000001</v>
      </c>
      <c r="O489" s="5">
        <v>0</v>
      </c>
      <c r="P489" s="5">
        <v>7.1239999999999997</v>
      </c>
      <c r="Q489" s="5">
        <v>0</v>
      </c>
      <c r="R489" s="5">
        <v>1</v>
      </c>
      <c r="S489" s="5">
        <v>12.193</v>
      </c>
      <c r="T489" s="5">
        <v>7.9420000000000002</v>
      </c>
      <c r="U489" s="5">
        <v>0.27400000000000002</v>
      </c>
      <c r="V489" s="5">
        <v>14.205</v>
      </c>
      <c r="W489" s="5">
        <v>0.16500000000000001</v>
      </c>
      <c r="X489" s="5">
        <v>1</v>
      </c>
      <c r="Y489" s="5">
        <v>11.438000000000001</v>
      </c>
      <c r="Z489" s="5">
        <v>1.546</v>
      </c>
      <c r="AA489" s="5">
        <v>0</v>
      </c>
      <c r="AB489" s="5">
        <v>11.438000000000001</v>
      </c>
      <c r="AC489" s="5">
        <v>0</v>
      </c>
      <c r="AD489" s="5">
        <v>1</v>
      </c>
      <c r="AE489" s="5">
        <v>12.760999999999999</v>
      </c>
      <c r="AF489" s="5">
        <v>2.984</v>
      </c>
      <c r="AG489" s="5">
        <v>0</v>
      </c>
      <c r="AH489" s="5">
        <v>12.760999999999999</v>
      </c>
      <c r="AI489" s="5">
        <v>0</v>
      </c>
      <c r="AJ489" s="5">
        <v>1</v>
      </c>
      <c r="AK489" s="5">
        <v>20.702999999999999</v>
      </c>
      <c r="AL489" s="5">
        <v>11.026</v>
      </c>
      <c r="AM489" s="5">
        <v>0.46500000000000002</v>
      </c>
      <c r="AN489" s="5">
        <v>24.119</v>
      </c>
      <c r="AO489" s="5">
        <v>0.16500000000000001</v>
      </c>
      <c r="AP489" s="5">
        <v>1</v>
      </c>
      <c r="AQ489" s="5">
        <v>0.72399999999999998</v>
      </c>
      <c r="AR489" s="5">
        <v>0.13200000000000001</v>
      </c>
      <c r="AS489" s="5">
        <v>0.53200000000000003</v>
      </c>
      <c r="AT489" s="5">
        <v>1.47</v>
      </c>
      <c r="AU489" s="5">
        <v>0.17</v>
      </c>
      <c r="AV489" s="5">
        <v>1</v>
      </c>
      <c r="AW489" s="5">
        <v>0.75</v>
      </c>
      <c r="AX489" s="5">
        <v>0.13200000000000001</v>
      </c>
      <c r="AY489" s="5">
        <v>0.60899999999999999</v>
      </c>
      <c r="AZ489" s="5">
        <v>1.59</v>
      </c>
      <c r="BA489" s="5">
        <v>0.17</v>
      </c>
      <c r="BB489" s="5">
        <v>1</v>
      </c>
      <c r="BC489" s="5">
        <v>0.51300000000000001</v>
      </c>
      <c r="BD489" s="5">
        <v>0.13200000000000001</v>
      </c>
      <c r="BE489" s="5">
        <v>0.437</v>
      </c>
      <c r="BF489" s="5">
        <v>1.107</v>
      </c>
      <c r="BG489" s="5">
        <v>0.16500000000000001</v>
      </c>
      <c r="BH489" s="5">
        <v>1</v>
      </c>
      <c r="BI489" s="5">
        <v>0.59099999999999997</v>
      </c>
      <c r="BJ489" s="5">
        <v>0.13200000000000001</v>
      </c>
      <c r="BK489" s="5">
        <v>0.36099999999999999</v>
      </c>
      <c r="BL489" s="5">
        <v>1.1100000000000001</v>
      </c>
      <c r="BM489" s="5">
        <v>0.16500000000000001</v>
      </c>
      <c r="BN489" s="5">
        <v>1</v>
      </c>
      <c r="BO489" s="5">
        <v>0</v>
      </c>
      <c r="BP489" s="5">
        <v>0</v>
      </c>
      <c r="BQ489" s="5">
        <v>0.159</v>
      </c>
      <c r="BR489" s="5">
        <v>0</v>
      </c>
      <c r="BS489" s="5">
        <v>0.83299999999999996</v>
      </c>
      <c r="BT489" s="5">
        <v>0</v>
      </c>
      <c r="BU489" s="5">
        <v>0</v>
      </c>
      <c r="BV489" s="5">
        <v>6.4000000000000001E-2</v>
      </c>
      <c r="BW489" s="5">
        <v>0.16500000000000001</v>
      </c>
      <c r="BX489" s="5">
        <v>0.83299999999999996</v>
      </c>
      <c r="BY489" s="5">
        <v>13.646000000000001</v>
      </c>
      <c r="BZ489" s="5">
        <v>0</v>
      </c>
      <c r="CA489" s="5">
        <v>13.646000000000001</v>
      </c>
      <c r="CB489" s="5">
        <v>0</v>
      </c>
      <c r="CC489" s="5">
        <v>82.587999999999994</v>
      </c>
      <c r="CD489" s="5">
        <v>7.95</v>
      </c>
      <c r="CE489" s="5">
        <v>67.483999999999995</v>
      </c>
      <c r="CF489" s="5">
        <v>174.834</v>
      </c>
      <c r="CG489" s="5">
        <v>0.16500000000000001</v>
      </c>
      <c r="CH489" s="5">
        <v>1</v>
      </c>
      <c r="CI489" s="5">
        <v>0</v>
      </c>
      <c r="CJ489" s="5">
        <v>0</v>
      </c>
      <c r="CK489" s="5">
        <v>0</v>
      </c>
      <c r="CL489" s="5">
        <v>0</v>
      </c>
      <c r="CM489" s="5">
        <v>0</v>
      </c>
      <c r="CN489" s="5">
        <v>0</v>
      </c>
      <c r="CO489" s="5">
        <v>0</v>
      </c>
      <c r="CP489" s="5">
        <v>0</v>
      </c>
      <c r="CQ489" s="5">
        <v>1.387</v>
      </c>
      <c r="CR489" s="5">
        <v>0</v>
      </c>
      <c r="CS489" s="5">
        <v>5.5289999999999999</v>
      </c>
      <c r="CT489" s="5">
        <v>4.2510000000000003</v>
      </c>
      <c r="CU489" s="5">
        <v>10.167999999999999</v>
      </c>
    </row>
    <row r="490" spans="1:99" x14ac:dyDescent="0.25">
      <c r="A490" s="5" t="s">
        <v>2796</v>
      </c>
      <c r="B490" s="5" t="s">
        <v>1627</v>
      </c>
      <c r="C490" s="5" t="s">
        <v>1627</v>
      </c>
      <c r="D490" s="5" t="s">
        <v>1628</v>
      </c>
      <c r="E490" s="5">
        <v>2021</v>
      </c>
      <c r="F490" s="5">
        <v>0.1</v>
      </c>
      <c r="G490" s="5">
        <v>4.452</v>
      </c>
      <c r="H490" s="5">
        <v>1.087</v>
      </c>
      <c r="I490" s="5">
        <v>0</v>
      </c>
      <c r="J490" s="5">
        <v>4.452</v>
      </c>
      <c r="K490" s="5">
        <v>0</v>
      </c>
      <c r="L490" s="5">
        <v>1</v>
      </c>
      <c r="M490" s="5">
        <v>7.4630000000000001</v>
      </c>
      <c r="N490" s="5">
        <v>3.26</v>
      </c>
      <c r="O490" s="5">
        <v>0</v>
      </c>
      <c r="P490" s="5">
        <v>7.4630000000000001</v>
      </c>
      <c r="Q490" s="5">
        <v>0</v>
      </c>
      <c r="R490" s="5">
        <v>1</v>
      </c>
      <c r="S490" s="5">
        <v>9.8840000000000003</v>
      </c>
      <c r="T490" s="5">
        <v>6.5190000000000001</v>
      </c>
      <c r="U490" s="5">
        <v>0</v>
      </c>
      <c r="V490" s="5">
        <v>9.8840000000000003</v>
      </c>
      <c r="W490" s="5">
        <v>0</v>
      </c>
      <c r="X490" s="5">
        <v>1</v>
      </c>
      <c r="Y490" s="5">
        <v>6.6180000000000003</v>
      </c>
      <c r="Z490" s="5">
        <v>0.85499999999999998</v>
      </c>
      <c r="AA490" s="5">
        <v>-1.7000000000000001E-2</v>
      </c>
      <c r="AB490" s="5">
        <v>6.601</v>
      </c>
      <c r="AC490" s="5">
        <v>0</v>
      </c>
      <c r="AD490" s="5">
        <v>1</v>
      </c>
      <c r="AE490" s="5">
        <v>7.298</v>
      </c>
      <c r="AF490" s="5">
        <v>1.639</v>
      </c>
      <c r="AG490" s="5">
        <v>-0.56000000000000005</v>
      </c>
      <c r="AH490" s="5">
        <v>6.7380000000000004</v>
      </c>
      <c r="AI490" s="5">
        <v>0</v>
      </c>
      <c r="AJ490" s="5">
        <v>1</v>
      </c>
      <c r="AK490" s="5">
        <v>11.375</v>
      </c>
      <c r="AL490" s="5">
        <v>5.8650000000000002</v>
      </c>
      <c r="AM490" s="5">
        <v>-5.6760000000000002</v>
      </c>
      <c r="AN490" s="5">
        <v>6.2679999999999998</v>
      </c>
      <c r="AO490" s="5">
        <v>0</v>
      </c>
      <c r="AP490" s="5">
        <v>0</v>
      </c>
      <c r="AQ490" s="5">
        <v>0.621</v>
      </c>
      <c r="AR490" s="5">
        <v>0.114</v>
      </c>
      <c r="AS490" s="5">
        <v>-0.13100000000000001</v>
      </c>
      <c r="AT490" s="5">
        <v>0.48899999999999999</v>
      </c>
      <c r="AU490" s="5">
        <v>0</v>
      </c>
      <c r="AV490" s="5">
        <v>0</v>
      </c>
      <c r="AW490" s="5">
        <v>0.59299999999999997</v>
      </c>
      <c r="AX490" s="5">
        <v>0.114</v>
      </c>
      <c r="AY490" s="5">
        <v>-7.6999999999999999E-2</v>
      </c>
      <c r="AZ490" s="5">
        <v>0.51600000000000001</v>
      </c>
      <c r="BA490" s="5">
        <v>0</v>
      </c>
      <c r="BB490" s="5">
        <v>0</v>
      </c>
      <c r="BC490" s="5">
        <v>0.44</v>
      </c>
      <c r="BD490" s="5">
        <v>0.114</v>
      </c>
      <c r="BE490" s="5">
        <v>-0.09</v>
      </c>
      <c r="BF490" s="5">
        <v>0.35</v>
      </c>
      <c r="BG490" s="5">
        <v>0</v>
      </c>
      <c r="BH490" s="5">
        <v>0</v>
      </c>
      <c r="BI490" s="5">
        <v>0.56000000000000005</v>
      </c>
      <c r="BJ490" s="5">
        <v>0.114</v>
      </c>
      <c r="BK490" s="5">
        <v>1E-3</v>
      </c>
      <c r="BL490" s="5">
        <v>0.56200000000000006</v>
      </c>
      <c r="BM490" s="5">
        <v>0</v>
      </c>
      <c r="BN490" s="5">
        <v>1</v>
      </c>
      <c r="BO490" s="5">
        <v>0</v>
      </c>
      <c r="BP490" s="5">
        <v>0</v>
      </c>
      <c r="BQ490" s="5">
        <v>9.1999999999999998E-2</v>
      </c>
      <c r="BR490" s="5">
        <v>0</v>
      </c>
      <c r="BS490" s="5">
        <v>0.33300000000000002</v>
      </c>
      <c r="BT490" s="5">
        <v>0</v>
      </c>
      <c r="BU490" s="5">
        <v>0</v>
      </c>
      <c r="BV490" s="5">
        <v>5.2999999999999999E-2</v>
      </c>
      <c r="BW490" s="5">
        <v>0.1</v>
      </c>
      <c r="BX490" s="5">
        <v>0.33300000000000002</v>
      </c>
      <c r="BY490" s="5">
        <v>11.787000000000001</v>
      </c>
      <c r="BZ490" s="5">
        <v>0</v>
      </c>
      <c r="CA490" s="5">
        <v>11.787000000000001</v>
      </c>
      <c r="CB490" s="5">
        <v>0</v>
      </c>
      <c r="CC490" s="5">
        <v>81.694999999999993</v>
      </c>
      <c r="CD490" s="5">
        <v>7.95</v>
      </c>
      <c r="CE490" s="5">
        <v>0.21099999999999999</v>
      </c>
      <c r="CF490" s="5">
        <v>90.096999999999994</v>
      </c>
      <c r="CG490" s="5">
        <v>0.1</v>
      </c>
      <c r="CH490" s="5">
        <v>1</v>
      </c>
      <c r="CI490" s="5">
        <v>0</v>
      </c>
      <c r="CJ490" s="5">
        <v>0</v>
      </c>
      <c r="CK490" s="5">
        <v>0</v>
      </c>
      <c r="CL490" s="5">
        <v>0</v>
      </c>
      <c r="CM490" s="5">
        <v>0</v>
      </c>
      <c r="CN490" s="5">
        <v>0</v>
      </c>
      <c r="CO490" s="5">
        <v>0</v>
      </c>
      <c r="CP490" s="5">
        <v>9.9000000000000005E-2</v>
      </c>
      <c r="CQ490" s="5">
        <v>1.198</v>
      </c>
      <c r="CR490" s="5">
        <v>0.81100000000000005</v>
      </c>
      <c r="CS490" s="5">
        <v>4.6059999999999999</v>
      </c>
      <c r="CT490" s="5">
        <v>3.6040000000000001</v>
      </c>
      <c r="CU490" s="5">
        <v>14.129</v>
      </c>
    </row>
    <row r="491" spans="1:99" x14ac:dyDescent="0.25">
      <c r="A491" s="5" t="s">
        <v>2797</v>
      </c>
      <c r="B491" s="5" t="s">
        <v>1627</v>
      </c>
      <c r="C491" s="5" t="s">
        <v>1627</v>
      </c>
      <c r="D491" s="5" t="s">
        <v>1628</v>
      </c>
      <c r="E491" s="5">
        <v>2022</v>
      </c>
      <c r="F491" s="5">
        <v>0.1</v>
      </c>
      <c r="G491" s="5">
        <v>8.1890000000000001</v>
      </c>
      <c r="H491" s="5">
        <v>1.181</v>
      </c>
      <c r="I491" s="5">
        <v>0</v>
      </c>
      <c r="J491" s="5">
        <v>8.1890000000000001</v>
      </c>
      <c r="K491" s="5">
        <v>0</v>
      </c>
      <c r="L491" s="5">
        <v>1</v>
      </c>
      <c r="M491" s="5">
        <v>9.2050000000000001</v>
      </c>
      <c r="N491" s="5">
        <v>3.5430000000000001</v>
      </c>
      <c r="O491" s="5">
        <v>0</v>
      </c>
      <c r="P491" s="5">
        <v>9.2050000000000001</v>
      </c>
      <c r="Q491" s="5">
        <v>0</v>
      </c>
      <c r="R491" s="5">
        <v>1</v>
      </c>
      <c r="S491" s="5">
        <v>14.093999999999999</v>
      </c>
      <c r="T491" s="5">
        <v>7.0860000000000003</v>
      </c>
      <c r="U491" s="5">
        <v>0</v>
      </c>
      <c r="V491" s="5">
        <v>14.093999999999999</v>
      </c>
      <c r="W491" s="5">
        <v>0</v>
      </c>
      <c r="X491" s="5">
        <v>1</v>
      </c>
      <c r="Y491" s="5">
        <v>11.476000000000001</v>
      </c>
      <c r="Z491" s="5">
        <v>1.482</v>
      </c>
      <c r="AA491" s="5">
        <v>-4.3470000000000004</v>
      </c>
      <c r="AB491" s="5">
        <v>7.1289999999999996</v>
      </c>
      <c r="AC491" s="5">
        <v>0</v>
      </c>
      <c r="AD491" s="5">
        <v>1</v>
      </c>
      <c r="AE491" s="5">
        <v>12.252000000000001</v>
      </c>
      <c r="AF491" s="5">
        <v>2.7509999999999999</v>
      </c>
      <c r="AG491" s="5">
        <v>-4.173</v>
      </c>
      <c r="AH491" s="5">
        <v>8.0790000000000006</v>
      </c>
      <c r="AI491" s="5">
        <v>0</v>
      </c>
      <c r="AJ491" s="5">
        <v>1</v>
      </c>
      <c r="AK491" s="5">
        <v>16.907</v>
      </c>
      <c r="AL491" s="5">
        <v>8.718</v>
      </c>
      <c r="AM491" s="5">
        <v>-10.079000000000001</v>
      </c>
      <c r="AN491" s="5">
        <v>7.5110000000000001</v>
      </c>
      <c r="AO491" s="5">
        <v>0</v>
      </c>
      <c r="AP491" s="5">
        <v>0</v>
      </c>
      <c r="AQ491" s="5">
        <v>0.84699999999999998</v>
      </c>
      <c r="AR491" s="5">
        <v>0.123</v>
      </c>
      <c r="AS491" s="5">
        <v>-0.38100000000000001</v>
      </c>
      <c r="AT491" s="5">
        <v>0.46600000000000003</v>
      </c>
      <c r="AU491" s="5">
        <v>0</v>
      </c>
      <c r="AV491" s="5">
        <v>0</v>
      </c>
      <c r="AW491" s="5">
        <v>0.94699999999999995</v>
      </c>
      <c r="AX491" s="5">
        <v>0.123</v>
      </c>
      <c r="AY491" s="5">
        <v>-0.45800000000000002</v>
      </c>
      <c r="AZ491" s="5">
        <v>0.48899999999999999</v>
      </c>
      <c r="BA491" s="5">
        <v>0</v>
      </c>
      <c r="BB491" s="5">
        <v>0</v>
      </c>
      <c r="BC491" s="5">
        <v>0.58899999999999997</v>
      </c>
      <c r="BD491" s="5">
        <v>0.123</v>
      </c>
      <c r="BE491" s="5">
        <v>-0.252</v>
      </c>
      <c r="BF491" s="5">
        <v>0.33700000000000002</v>
      </c>
      <c r="BG491" s="5">
        <v>0</v>
      </c>
      <c r="BH491" s="5">
        <v>0</v>
      </c>
      <c r="BI491" s="5">
        <v>0.68899999999999995</v>
      </c>
      <c r="BJ491" s="5">
        <v>0.123</v>
      </c>
      <c r="BK491" s="5">
        <v>2E-3</v>
      </c>
      <c r="BL491" s="5">
        <v>0.69099999999999995</v>
      </c>
      <c r="BM491" s="5">
        <v>0</v>
      </c>
      <c r="BN491" s="5">
        <v>1</v>
      </c>
      <c r="BO491" s="5">
        <v>0</v>
      </c>
      <c r="BP491" s="5">
        <v>-1.4E-2</v>
      </c>
      <c r="BQ491" s="5">
        <v>8.5999999999999993E-2</v>
      </c>
      <c r="BR491" s="5">
        <v>0</v>
      </c>
      <c r="BS491" s="5">
        <v>0.33300000000000002</v>
      </c>
      <c r="BT491" s="5">
        <v>0</v>
      </c>
      <c r="BU491" s="5">
        <v>-1.4E-2</v>
      </c>
      <c r="BV491" s="5">
        <v>0.05</v>
      </c>
      <c r="BW491" s="5">
        <v>0.1</v>
      </c>
      <c r="BX491" s="5">
        <v>0.33300000000000002</v>
      </c>
      <c r="BY491" s="5">
        <v>12.728999999999999</v>
      </c>
      <c r="BZ491" s="5">
        <v>0</v>
      </c>
      <c r="CA491" s="5">
        <v>12.728999999999999</v>
      </c>
      <c r="CB491" s="5">
        <v>0</v>
      </c>
      <c r="CC491" s="5">
        <v>102.477</v>
      </c>
      <c r="CD491" s="5">
        <v>7.95</v>
      </c>
      <c r="CE491" s="5">
        <v>-2.4790000000000001</v>
      </c>
      <c r="CF491" s="5">
        <v>109.18899999999999</v>
      </c>
      <c r="CG491" s="5">
        <v>0.1</v>
      </c>
      <c r="CH491" s="5">
        <v>1</v>
      </c>
      <c r="CI491" s="5">
        <v>0</v>
      </c>
      <c r="CJ491" s="5">
        <v>0</v>
      </c>
      <c r="CK491" s="5">
        <v>0</v>
      </c>
      <c r="CL491" s="5">
        <v>0</v>
      </c>
      <c r="CM491" s="5">
        <v>0</v>
      </c>
      <c r="CN491" s="5">
        <v>0</v>
      </c>
      <c r="CO491" s="5">
        <v>0</v>
      </c>
      <c r="CP491" s="5">
        <v>8.6999999999999994E-2</v>
      </c>
      <c r="CQ491" s="5">
        <v>1.294</v>
      </c>
      <c r="CR491" s="5">
        <v>0.74299999999999999</v>
      </c>
      <c r="CS491" s="5">
        <v>4.9740000000000002</v>
      </c>
      <c r="CT491" s="5">
        <v>7.5540000000000003</v>
      </c>
      <c r="CU491" s="5">
        <v>28.059000000000001</v>
      </c>
    </row>
    <row r="492" spans="1:99" x14ac:dyDescent="0.25">
      <c r="A492" s="5" t="s">
        <v>2798</v>
      </c>
      <c r="B492" s="5" t="s">
        <v>1627</v>
      </c>
      <c r="C492" s="5" t="s">
        <v>1627</v>
      </c>
      <c r="D492" s="5" t="s">
        <v>1628</v>
      </c>
      <c r="E492" s="5">
        <v>2023</v>
      </c>
      <c r="F492" s="5">
        <v>0.1</v>
      </c>
      <c r="G492" s="5">
        <v>5.3979999999999997</v>
      </c>
      <c r="H492" s="5">
        <v>1.222</v>
      </c>
      <c r="I492" s="5">
        <v>0</v>
      </c>
      <c r="J492" s="5">
        <v>5.3979999999999997</v>
      </c>
      <c r="K492" s="5">
        <v>0</v>
      </c>
      <c r="L492" s="5">
        <v>1</v>
      </c>
      <c r="M492" s="5">
        <v>7.4320000000000004</v>
      </c>
      <c r="N492" s="5">
        <v>3.6669999999999998</v>
      </c>
      <c r="O492" s="5">
        <v>0</v>
      </c>
      <c r="P492" s="5">
        <v>7.4320000000000004</v>
      </c>
      <c r="Q492" s="5">
        <v>0</v>
      </c>
      <c r="R492" s="5">
        <v>1</v>
      </c>
      <c r="S492" s="5">
        <v>11.509</v>
      </c>
      <c r="T492" s="5">
        <v>7.3339999999999996</v>
      </c>
      <c r="U492" s="5">
        <v>0</v>
      </c>
      <c r="V492" s="5">
        <v>11.509</v>
      </c>
      <c r="W492" s="5">
        <v>0</v>
      </c>
      <c r="X492" s="5">
        <v>1</v>
      </c>
      <c r="Y492" s="5">
        <v>6.8410000000000002</v>
      </c>
      <c r="Z492" s="5">
        <v>0.88400000000000001</v>
      </c>
      <c r="AA492" s="5">
        <v>0.58199999999999996</v>
      </c>
      <c r="AB492" s="5">
        <v>7.423</v>
      </c>
      <c r="AC492" s="5">
        <v>0</v>
      </c>
      <c r="AD492" s="5">
        <v>1</v>
      </c>
      <c r="AE492" s="5">
        <v>7.6230000000000002</v>
      </c>
      <c r="AF492" s="5">
        <v>1.712</v>
      </c>
      <c r="AG492" s="5">
        <v>0.17299999999999999</v>
      </c>
      <c r="AH492" s="5">
        <v>7.7960000000000003</v>
      </c>
      <c r="AI492" s="5">
        <v>0</v>
      </c>
      <c r="AJ492" s="5">
        <v>1</v>
      </c>
      <c r="AK492" s="5">
        <v>12.311999999999999</v>
      </c>
      <c r="AL492" s="5">
        <v>6.3490000000000002</v>
      </c>
      <c r="AM492" s="5">
        <v>-5.7229999999999999</v>
      </c>
      <c r="AN492" s="5">
        <v>7.2480000000000002</v>
      </c>
      <c r="AO492" s="5">
        <v>0</v>
      </c>
      <c r="AP492" s="5">
        <v>0</v>
      </c>
      <c r="AQ492" s="5">
        <v>0.749</v>
      </c>
      <c r="AR492" s="5">
        <v>0.129</v>
      </c>
      <c r="AS492" s="5">
        <v>-0.29899999999999999</v>
      </c>
      <c r="AT492" s="5">
        <v>0.44900000000000001</v>
      </c>
      <c r="AU492" s="5">
        <v>0</v>
      </c>
      <c r="AV492" s="5">
        <v>0</v>
      </c>
      <c r="AW492" s="5">
        <v>0.78300000000000003</v>
      </c>
      <c r="AX492" s="5">
        <v>0.129</v>
      </c>
      <c r="AY492" s="5">
        <v>-0.311</v>
      </c>
      <c r="AZ492" s="5">
        <v>0.47099999999999997</v>
      </c>
      <c r="BA492" s="5">
        <v>0</v>
      </c>
      <c r="BB492" s="5">
        <v>0</v>
      </c>
      <c r="BC492" s="5">
        <v>0.52700000000000002</v>
      </c>
      <c r="BD492" s="5">
        <v>0.129</v>
      </c>
      <c r="BE492" s="5">
        <v>-0.19800000000000001</v>
      </c>
      <c r="BF492" s="5">
        <v>0.32900000000000001</v>
      </c>
      <c r="BG492" s="5">
        <v>0</v>
      </c>
      <c r="BH492" s="5">
        <v>0</v>
      </c>
      <c r="BI492" s="5">
        <v>0.64</v>
      </c>
      <c r="BJ492" s="5">
        <v>0.129</v>
      </c>
      <c r="BK492" s="5">
        <v>2E-3</v>
      </c>
      <c r="BL492" s="5">
        <v>0.64100000000000001</v>
      </c>
      <c r="BM492" s="5">
        <v>0</v>
      </c>
      <c r="BN492" s="5">
        <v>1</v>
      </c>
      <c r="BO492" s="5">
        <v>0</v>
      </c>
      <c r="BP492" s="5">
        <v>0</v>
      </c>
      <c r="BQ492" s="5">
        <v>8.1000000000000003E-2</v>
      </c>
      <c r="BR492" s="5">
        <v>0</v>
      </c>
      <c r="BS492" s="5">
        <v>0.33300000000000002</v>
      </c>
      <c r="BT492" s="5">
        <v>0</v>
      </c>
      <c r="BU492" s="5">
        <v>0</v>
      </c>
      <c r="BV492" s="5">
        <v>4.5999999999999999E-2</v>
      </c>
      <c r="BW492" s="5">
        <v>0.1</v>
      </c>
      <c r="BX492" s="5">
        <v>0.33300000000000002</v>
      </c>
      <c r="BY492" s="5">
        <v>13.254</v>
      </c>
      <c r="BZ492" s="5">
        <v>0</v>
      </c>
      <c r="CA492" s="5">
        <v>13.254</v>
      </c>
      <c r="CB492" s="5">
        <v>0</v>
      </c>
      <c r="CC492" s="5">
        <v>87.078999999999994</v>
      </c>
      <c r="CD492" s="5">
        <v>7.95</v>
      </c>
      <c r="CE492" s="5">
        <v>-2.476</v>
      </c>
      <c r="CF492" s="5">
        <v>92.043999999999997</v>
      </c>
      <c r="CG492" s="5">
        <v>0.1</v>
      </c>
      <c r="CH492" s="5">
        <v>1</v>
      </c>
      <c r="CI492" s="5">
        <v>0</v>
      </c>
      <c r="CJ492" s="5">
        <v>0</v>
      </c>
      <c r="CK492" s="5">
        <v>0</v>
      </c>
      <c r="CL492" s="5">
        <v>0</v>
      </c>
      <c r="CM492" s="5">
        <v>0</v>
      </c>
      <c r="CN492" s="5">
        <v>0</v>
      </c>
      <c r="CO492" s="5">
        <v>0</v>
      </c>
      <c r="CP492" s="5">
        <v>9.9000000000000005E-2</v>
      </c>
      <c r="CQ492" s="5">
        <v>1.3480000000000001</v>
      </c>
      <c r="CR492" s="5">
        <v>0.78400000000000003</v>
      </c>
      <c r="CS492" s="5">
        <v>5.1790000000000003</v>
      </c>
      <c r="CT492" s="5">
        <v>4.484</v>
      </c>
      <c r="CU492" s="5">
        <v>9.2609999999999992</v>
      </c>
    </row>
    <row r="493" spans="1:99" x14ac:dyDescent="0.25">
      <c r="A493" s="5" t="s">
        <v>2799</v>
      </c>
      <c r="B493" s="5" t="s">
        <v>1627</v>
      </c>
      <c r="C493" s="5" t="s">
        <v>1627</v>
      </c>
      <c r="D493" s="5" t="s">
        <v>1628</v>
      </c>
      <c r="E493" s="5">
        <v>2024</v>
      </c>
      <c r="F493" s="5">
        <v>0.1</v>
      </c>
      <c r="G493" s="5">
        <v>4.5579999999999998</v>
      </c>
      <c r="H493" s="5">
        <v>1.258</v>
      </c>
      <c r="I493" s="5">
        <v>0</v>
      </c>
      <c r="J493" s="5">
        <v>4.5579999999999998</v>
      </c>
      <c r="K493" s="5">
        <v>0</v>
      </c>
      <c r="L493" s="5">
        <v>1</v>
      </c>
      <c r="M493" s="5">
        <v>6.7539999999999996</v>
      </c>
      <c r="N493" s="5">
        <v>3.7749999999999999</v>
      </c>
      <c r="O493" s="5">
        <v>0</v>
      </c>
      <c r="P493" s="5">
        <v>6.7539999999999996</v>
      </c>
      <c r="Q493" s="5">
        <v>0</v>
      </c>
      <c r="R493" s="5">
        <v>1</v>
      </c>
      <c r="S493" s="5">
        <v>10.851000000000001</v>
      </c>
      <c r="T493" s="5">
        <v>7.55</v>
      </c>
      <c r="U493" s="5">
        <v>0</v>
      </c>
      <c r="V493" s="5">
        <v>10.851000000000001</v>
      </c>
      <c r="W493" s="5">
        <v>0</v>
      </c>
      <c r="X493" s="5">
        <v>1</v>
      </c>
      <c r="Y493" s="5">
        <v>6.6260000000000003</v>
      </c>
      <c r="Z493" s="5">
        <v>0.85599999999999998</v>
      </c>
      <c r="AA493" s="5">
        <v>1.0169999999999999</v>
      </c>
      <c r="AB493" s="5">
        <v>7.6420000000000003</v>
      </c>
      <c r="AC493" s="5">
        <v>0</v>
      </c>
      <c r="AD493" s="5">
        <v>1</v>
      </c>
      <c r="AE493" s="5">
        <v>7.43</v>
      </c>
      <c r="AF493" s="5">
        <v>1.669</v>
      </c>
      <c r="AG493" s="5">
        <v>0.33900000000000002</v>
      </c>
      <c r="AH493" s="5">
        <v>7.7690000000000001</v>
      </c>
      <c r="AI493" s="5">
        <v>0</v>
      </c>
      <c r="AJ493" s="5">
        <v>1</v>
      </c>
      <c r="AK493" s="5">
        <v>12.257999999999999</v>
      </c>
      <c r="AL493" s="5">
        <v>6.3209999999999997</v>
      </c>
      <c r="AM493" s="5">
        <v>-5.6920000000000002</v>
      </c>
      <c r="AN493" s="5">
        <v>7.2229999999999999</v>
      </c>
      <c r="AO493" s="5">
        <v>0</v>
      </c>
      <c r="AP493" s="5">
        <v>0</v>
      </c>
      <c r="AQ493" s="5">
        <v>0.72</v>
      </c>
      <c r="AR493" s="5">
        <v>0.13200000000000001</v>
      </c>
      <c r="AS493" s="5">
        <v>-0.27200000000000002</v>
      </c>
      <c r="AT493" s="5">
        <v>0.44800000000000001</v>
      </c>
      <c r="AU493" s="5">
        <v>0</v>
      </c>
      <c r="AV493" s="5">
        <v>0</v>
      </c>
      <c r="AW493" s="5">
        <v>0.73399999999999999</v>
      </c>
      <c r="AX493" s="5">
        <v>0.13200000000000001</v>
      </c>
      <c r="AY493" s="5">
        <v>-0.14899999999999999</v>
      </c>
      <c r="AZ493" s="5">
        <v>0.58499999999999996</v>
      </c>
      <c r="BA493" s="5">
        <v>0</v>
      </c>
      <c r="BB493" s="5">
        <v>0</v>
      </c>
      <c r="BC493" s="5">
        <v>0.51</v>
      </c>
      <c r="BD493" s="5">
        <v>0.13200000000000001</v>
      </c>
      <c r="BE493" s="5">
        <v>-0.182</v>
      </c>
      <c r="BF493" s="5">
        <v>0.32900000000000001</v>
      </c>
      <c r="BG493" s="5">
        <v>0</v>
      </c>
      <c r="BH493" s="5">
        <v>0</v>
      </c>
      <c r="BI493" s="5">
        <v>0.65200000000000002</v>
      </c>
      <c r="BJ493" s="5">
        <v>0.13200000000000001</v>
      </c>
      <c r="BK493" s="5">
        <v>2E-3</v>
      </c>
      <c r="BL493" s="5">
        <v>0.65400000000000003</v>
      </c>
      <c r="BM493" s="5">
        <v>0</v>
      </c>
      <c r="BN493" s="5">
        <v>1</v>
      </c>
      <c r="BO493" s="5">
        <v>0</v>
      </c>
      <c r="BP493" s="5">
        <v>0</v>
      </c>
      <c r="BQ493" s="5">
        <v>0.11</v>
      </c>
      <c r="BR493" s="5">
        <v>0</v>
      </c>
      <c r="BS493" s="5">
        <v>0.33300000000000002</v>
      </c>
      <c r="BT493" s="5">
        <v>0</v>
      </c>
      <c r="BU493" s="5">
        <v>0</v>
      </c>
      <c r="BV493" s="5">
        <v>4.2999999999999997E-2</v>
      </c>
      <c r="BW493" s="5">
        <v>0.1</v>
      </c>
      <c r="BX493" s="5">
        <v>0.33300000000000002</v>
      </c>
      <c r="BY493" s="5">
        <v>13.646000000000001</v>
      </c>
      <c r="BZ493" s="5">
        <v>0</v>
      </c>
      <c r="CA493" s="5">
        <v>13.646000000000001</v>
      </c>
      <c r="CB493" s="5">
        <v>0</v>
      </c>
      <c r="CC493" s="5">
        <v>86.385000000000005</v>
      </c>
      <c r="CD493" s="5">
        <v>7.95</v>
      </c>
      <c r="CE493" s="5">
        <v>-2.383</v>
      </c>
      <c r="CF493" s="5">
        <v>91.161000000000001</v>
      </c>
      <c r="CG493" s="5">
        <v>0.1</v>
      </c>
      <c r="CH493" s="5">
        <v>1</v>
      </c>
      <c r="CI493" s="5">
        <v>0</v>
      </c>
      <c r="CJ493" s="5">
        <v>0</v>
      </c>
      <c r="CK493" s="5">
        <v>0</v>
      </c>
      <c r="CL493" s="5">
        <v>0</v>
      </c>
      <c r="CM493" s="5">
        <v>0</v>
      </c>
      <c r="CN493" s="5">
        <v>0</v>
      </c>
      <c r="CO493" s="5">
        <v>0</v>
      </c>
      <c r="CP493" s="5">
        <v>9.9000000000000005E-2</v>
      </c>
      <c r="CQ493" s="5">
        <v>1.387</v>
      </c>
      <c r="CR493" s="5">
        <v>0.78400000000000003</v>
      </c>
      <c r="CS493" s="5">
        <v>5.3319999999999999</v>
      </c>
      <c r="CT493" s="5">
        <v>3.5089999999999999</v>
      </c>
      <c r="CU493" s="5">
        <v>7.5979999999999999</v>
      </c>
    </row>
    <row r="494" spans="1:99" x14ac:dyDescent="0.25">
      <c r="A494" s="5" t="s">
        <v>2800</v>
      </c>
      <c r="B494" s="5" t="s">
        <v>1585</v>
      </c>
      <c r="C494" s="5" t="s">
        <v>1585</v>
      </c>
      <c r="D494" s="5" t="s">
        <v>1586</v>
      </c>
      <c r="E494" s="5">
        <v>2021</v>
      </c>
      <c r="F494" s="5">
        <v>0.06</v>
      </c>
      <c r="G494" s="5">
        <v>4.7469999999999999</v>
      </c>
      <c r="H494" s="5">
        <v>1.143</v>
      </c>
      <c r="I494" s="5">
        <v>0</v>
      </c>
      <c r="J494" s="5">
        <v>4.7469999999999999</v>
      </c>
      <c r="K494" s="5">
        <v>0</v>
      </c>
      <c r="L494" s="5">
        <v>1</v>
      </c>
      <c r="M494" s="5">
        <v>7.9640000000000004</v>
      </c>
      <c r="N494" s="5">
        <v>3.43</v>
      </c>
      <c r="O494" s="5">
        <v>0</v>
      </c>
      <c r="P494" s="5">
        <v>7.9640000000000004</v>
      </c>
      <c r="Q494" s="5">
        <v>0</v>
      </c>
      <c r="R494" s="5">
        <v>1</v>
      </c>
      <c r="S494" s="5">
        <v>10.464</v>
      </c>
      <c r="T494" s="5">
        <v>6.86</v>
      </c>
      <c r="U494" s="5">
        <v>0</v>
      </c>
      <c r="V494" s="5">
        <v>11.092000000000001</v>
      </c>
      <c r="W494" s="5">
        <v>0.06</v>
      </c>
      <c r="X494" s="5">
        <v>1</v>
      </c>
      <c r="Y494" s="5">
        <v>17.986999999999998</v>
      </c>
      <c r="Z494" s="5">
        <v>2.1</v>
      </c>
      <c r="AA494" s="5">
        <v>0</v>
      </c>
      <c r="AB494" s="5">
        <v>17.986999999999998</v>
      </c>
      <c r="AC494" s="5">
        <v>0</v>
      </c>
      <c r="AD494" s="5">
        <v>1</v>
      </c>
      <c r="AE494" s="5">
        <v>19.13</v>
      </c>
      <c r="AF494" s="5">
        <v>3.956</v>
      </c>
      <c r="AG494" s="5">
        <v>0</v>
      </c>
      <c r="AH494" s="5">
        <v>19.13</v>
      </c>
      <c r="AI494" s="5">
        <v>0</v>
      </c>
      <c r="AJ494" s="5">
        <v>1</v>
      </c>
      <c r="AK494" s="5">
        <v>25.99</v>
      </c>
      <c r="AL494" s="5">
        <v>12.952999999999999</v>
      </c>
      <c r="AM494" s="5">
        <v>0</v>
      </c>
      <c r="AN494" s="5">
        <v>27.548999999999999</v>
      </c>
      <c r="AO494" s="5">
        <v>0.06</v>
      </c>
      <c r="AP494" s="5">
        <v>1</v>
      </c>
      <c r="AQ494" s="5">
        <v>0.621</v>
      </c>
      <c r="AR494" s="5">
        <v>0.114</v>
      </c>
      <c r="AS494" s="5">
        <v>0.128</v>
      </c>
      <c r="AT494" s="5">
        <v>0.748</v>
      </c>
      <c r="AU494" s="5">
        <v>0</v>
      </c>
      <c r="AV494" s="5">
        <v>1</v>
      </c>
      <c r="AW494" s="5">
        <v>0.59299999999999997</v>
      </c>
      <c r="AX494" s="5">
        <v>0.114</v>
      </c>
      <c r="AY494" s="5">
        <v>9.2999999999999999E-2</v>
      </c>
      <c r="AZ494" s="5">
        <v>0.68600000000000005</v>
      </c>
      <c r="BA494" s="5">
        <v>0</v>
      </c>
      <c r="BB494" s="5">
        <v>1</v>
      </c>
      <c r="BC494" s="5">
        <v>0.44</v>
      </c>
      <c r="BD494" s="5">
        <v>0.114</v>
      </c>
      <c r="BE494" s="5">
        <v>0.41899999999999998</v>
      </c>
      <c r="BF494" s="5">
        <v>0.91100000000000003</v>
      </c>
      <c r="BG494" s="5">
        <v>0.06</v>
      </c>
      <c r="BH494" s="5">
        <v>1</v>
      </c>
      <c r="BI494" s="5">
        <v>0.56000000000000005</v>
      </c>
      <c r="BJ494" s="5">
        <v>0.114</v>
      </c>
      <c r="BK494" s="5">
        <v>0</v>
      </c>
      <c r="BL494" s="5">
        <v>0.59399999999999997</v>
      </c>
      <c r="BM494" s="5">
        <v>0.06</v>
      </c>
      <c r="BN494" s="5">
        <v>1</v>
      </c>
      <c r="BO494" s="5">
        <v>0</v>
      </c>
      <c r="BP494" s="5">
        <v>0</v>
      </c>
      <c r="BQ494" s="5">
        <v>0.215</v>
      </c>
      <c r="BR494" s="5">
        <v>0</v>
      </c>
      <c r="BS494" s="5">
        <v>0.83299999999999996</v>
      </c>
      <c r="BT494" s="5">
        <v>0</v>
      </c>
      <c r="BU494" s="5">
        <v>0</v>
      </c>
      <c r="BV494" s="5">
        <v>0.15</v>
      </c>
      <c r="BW494" s="5">
        <v>0</v>
      </c>
      <c r="BX494" s="5">
        <v>0.83299999999999996</v>
      </c>
      <c r="BY494" s="5">
        <v>11.787000000000001</v>
      </c>
      <c r="BZ494" s="5">
        <v>0</v>
      </c>
      <c r="CA494" s="5">
        <v>11.787000000000001</v>
      </c>
      <c r="CB494" s="5">
        <v>0</v>
      </c>
      <c r="CC494" s="5">
        <v>81.694999999999993</v>
      </c>
      <c r="CD494" s="5">
        <v>7.95</v>
      </c>
      <c r="CE494" s="5">
        <v>0</v>
      </c>
      <c r="CF494" s="5">
        <v>86.596999999999994</v>
      </c>
      <c r="CG494" s="5">
        <v>0.06</v>
      </c>
      <c r="CH494" s="5">
        <v>1</v>
      </c>
      <c r="CI494" s="5">
        <v>0</v>
      </c>
      <c r="CJ494" s="5">
        <v>0</v>
      </c>
      <c r="CK494" s="5">
        <v>0</v>
      </c>
      <c r="CL494" s="5">
        <v>0</v>
      </c>
      <c r="CM494" s="5">
        <v>0</v>
      </c>
      <c r="CN494" s="5">
        <v>0</v>
      </c>
      <c r="CO494" s="5">
        <v>0</v>
      </c>
      <c r="CP494" s="5">
        <v>0</v>
      </c>
      <c r="CQ494" s="5">
        <v>1.198</v>
      </c>
      <c r="CR494" s="5">
        <v>0</v>
      </c>
      <c r="CS494" s="5">
        <v>4.7759999999999998</v>
      </c>
      <c r="CT494" s="5">
        <v>3.6040000000000001</v>
      </c>
      <c r="CU494" s="5">
        <v>16.843</v>
      </c>
    </row>
    <row r="495" spans="1:99" x14ac:dyDescent="0.25">
      <c r="A495" s="5" t="s">
        <v>2801</v>
      </c>
      <c r="B495" s="5" t="s">
        <v>1585</v>
      </c>
      <c r="C495" s="5" t="s">
        <v>1585</v>
      </c>
      <c r="D495" s="5" t="s">
        <v>1586</v>
      </c>
      <c r="E495" s="5">
        <v>2022</v>
      </c>
      <c r="F495" s="5">
        <v>0.06</v>
      </c>
      <c r="G495" s="5">
        <v>8.7880000000000003</v>
      </c>
      <c r="H495" s="5">
        <v>1.2350000000000001</v>
      </c>
      <c r="I495" s="5">
        <v>0</v>
      </c>
      <c r="J495" s="5">
        <v>8.7880000000000003</v>
      </c>
      <c r="K495" s="5">
        <v>0</v>
      </c>
      <c r="L495" s="5">
        <v>1</v>
      </c>
      <c r="M495" s="5">
        <v>9.7829999999999995</v>
      </c>
      <c r="N495" s="5">
        <v>3.7040000000000002</v>
      </c>
      <c r="O495" s="5">
        <v>0</v>
      </c>
      <c r="P495" s="5">
        <v>9.7829999999999995</v>
      </c>
      <c r="Q495" s="5">
        <v>0</v>
      </c>
      <c r="R495" s="5">
        <v>1</v>
      </c>
      <c r="S495" s="5">
        <v>14.962</v>
      </c>
      <c r="T495" s="5">
        <v>7.4080000000000004</v>
      </c>
      <c r="U495" s="5">
        <v>6.6000000000000003E-2</v>
      </c>
      <c r="V495" s="5">
        <v>15.86</v>
      </c>
      <c r="W495" s="5">
        <v>0.06</v>
      </c>
      <c r="X495" s="5">
        <v>1</v>
      </c>
      <c r="Y495" s="5">
        <v>31.382999999999999</v>
      </c>
      <c r="Z495" s="5">
        <v>3.665</v>
      </c>
      <c r="AA495" s="5">
        <v>0</v>
      </c>
      <c r="AB495" s="5">
        <v>31.382999999999999</v>
      </c>
      <c r="AC495" s="5">
        <v>0</v>
      </c>
      <c r="AD495" s="5">
        <v>1</v>
      </c>
      <c r="AE495" s="5">
        <v>32.618000000000002</v>
      </c>
      <c r="AF495" s="5">
        <v>6.7450000000000001</v>
      </c>
      <c r="AG495" s="5">
        <v>0</v>
      </c>
      <c r="AH495" s="5">
        <v>32.618000000000002</v>
      </c>
      <c r="AI495" s="5">
        <v>0</v>
      </c>
      <c r="AJ495" s="5">
        <v>1</v>
      </c>
      <c r="AK495" s="5">
        <v>40.026000000000003</v>
      </c>
      <c r="AL495" s="5">
        <v>19.948</v>
      </c>
      <c r="AM495" s="5">
        <v>0.17799999999999999</v>
      </c>
      <c r="AN495" s="5">
        <v>42.427999999999997</v>
      </c>
      <c r="AO495" s="5">
        <v>0.06</v>
      </c>
      <c r="AP495" s="5">
        <v>1</v>
      </c>
      <c r="AQ495" s="5">
        <v>0.84699999999999998</v>
      </c>
      <c r="AR495" s="5">
        <v>0.123</v>
      </c>
      <c r="AS495" s="5">
        <v>0.13800000000000001</v>
      </c>
      <c r="AT495" s="5">
        <v>0.98499999999999999</v>
      </c>
      <c r="AU495" s="5">
        <v>0</v>
      </c>
      <c r="AV495" s="5">
        <v>1</v>
      </c>
      <c r="AW495" s="5">
        <v>0.94699999999999995</v>
      </c>
      <c r="AX495" s="5">
        <v>0.123</v>
      </c>
      <c r="AY495" s="5">
        <v>5.2999999999999999E-2</v>
      </c>
      <c r="AZ495" s="5">
        <v>1</v>
      </c>
      <c r="BA495" s="5">
        <v>0</v>
      </c>
      <c r="BB495" s="5">
        <v>1</v>
      </c>
      <c r="BC495" s="5">
        <v>0.58899999999999997</v>
      </c>
      <c r="BD495" s="5">
        <v>0.123</v>
      </c>
      <c r="BE495" s="5">
        <v>0.45100000000000001</v>
      </c>
      <c r="BF495" s="5">
        <v>1.097</v>
      </c>
      <c r="BG495" s="5">
        <v>0.06</v>
      </c>
      <c r="BH495" s="5">
        <v>1</v>
      </c>
      <c r="BI495" s="5">
        <v>0.68899999999999995</v>
      </c>
      <c r="BJ495" s="5">
        <v>0.123</v>
      </c>
      <c r="BK495" s="5">
        <v>3.0000000000000001E-3</v>
      </c>
      <c r="BL495" s="5">
        <v>0.73</v>
      </c>
      <c r="BM495" s="5">
        <v>0.06</v>
      </c>
      <c r="BN495" s="5">
        <v>1</v>
      </c>
      <c r="BO495" s="5">
        <v>0</v>
      </c>
      <c r="BP495" s="5">
        <v>0</v>
      </c>
      <c r="BQ495" s="5">
        <v>0.23200000000000001</v>
      </c>
      <c r="BR495" s="5">
        <v>0</v>
      </c>
      <c r="BS495" s="5">
        <v>0.83299999999999996</v>
      </c>
      <c r="BT495" s="5">
        <v>0</v>
      </c>
      <c r="BU495" s="5">
        <v>0</v>
      </c>
      <c r="BV495" s="5">
        <v>0.128</v>
      </c>
      <c r="BW495" s="5">
        <v>0</v>
      </c>
      <c r="BX495" s="5">
        <v>0.83299999999999996</v>
      </c>
      <c r="BY495" s="5">
        <v>12.728999999999999</v>
      </c>
      <c r="BZ495" s="5">
        <v>0</v>
      </c>
      <c r="CA495" s="5">
        <v>12.728999999999999</v>
      </c>
      <c r="CB495" s="5">
        <v>0</v>
      </c>
      <c r="CC495" s="5">
        <v>102.477</v>
      </c>
      <c r="CD495" s="5">
        <v>7.95</v>
      </c>
      <c r="CE495" s="5">
        <v>0.45500000000000002</v>
      </c>
      <c r="CF495" s="5">
        <v>108.625</v>
      </c>
      <c r="CG495" s="5">
        <v>0.06</v>
      </c>
      <c r="CH495" s="5">
        <v>1</v>
      </c>
      <c r="CI495" s="5">
        <v>0</v>
      </c>
      <c r="CJ495" s="5">
        <v>0</v>
      </c>
      <c r="CK495" s="5">
        <v>0</v>
      </c>
      <c r="CL495" s="5">
        <v>0</v>
      </c>
      <c r="CM495" s="5">
        <v>0</v>
      </c>
      <c r="CN495" s="5">
        <v>0</v>
      </c>
      <c r="CO495" s="5">
        <v>0</v>
      </c>
      <c r="CP495" s="5">
        <v>0</v>
      </c>
      <c r="CQ495" s="5">
        <v>1.294</v>
      </c>
      <c r="CR495" s="5">
        <v>0</v>
      </c>
      <c r="CS495" s="5">
        <v>5.1580000000000004</v>
      </c>
      <c r="CT495" s="5">
        <v>7.5540000000000003</v>
      </c>
      <c r="CU495" s="5">
        <v>30.149000000000001</v>
      </c>
    </row>
    <row r="496" spans="1:99" x14ac:dyDescent="0.25">
      <c r="A496" s="5" t="s">
        <v>2802</v>
      </c>
      <c r="B496" s="5" t="s">
        <v>1585</v>
      </c>
      <c r="C496" s="5" t="s">
        <v>1585</v>
      </c>
      <c r="D496" s="5" t="s">
        <v>1586</v>
      </c>
      <c r="E496" s="5">
        <v>2023</v>
      </c>
      <c r="F496" s="5">
        <v>0.06</v>
      </c>
      <c r="G496" s="5">
        <v>5.77</v>
      </c>
      <c r="H496" s="5">
        <v>1.286</v>
      </c>
      <c r="I496" s="5">
        <v>0</v>
      </c>
      <c r="J496" s="5">
        <v>5.77</v>
      </c>
      <c r="K496" s="5">
        <v>0</v>
      </c>
      <c r="L496" s="5">
        <v>1</v>
      </c>
      <c r="M496" s="5">
        <v>7.8860000000000001</v>
      </c>
      <c r="N496" s="5">
        <v>3.8570000000000002</v>
      </c>
      <c r="O496" s="5">
        <v>0</v>
      </c>
      <c r="P496" s="5">
        <v>7.8860000000000001</v>
      </c>
      <c r="Q496" s="5">
        <v>0</v>
      </c>
      <c r="R496" s="5">
        <v>1</v>
      </c>
      <c r="S496" s="5">
        <v>12.198</v>
      </c>
      <c r="T496" s="5">
        <v>7.7140000000000004</v>
      </c>
      <c r="U496" s="5">
        <v>8.1000000000000003E-2</v>
      </c>
      <c r="V496" s="5">
        <v>12.93</v>
      </c>
      <c r="W496" s="5">
        <v>0.06</v>
      </c>
      <c r="X496" s="5">
        <v>1</v>
      </c>
      <c r="Y496" s="5">
        <v>13.678000000000001</v>
      </c>
      <c r="Z496" s="5">
        <v>1.597</v>
      </c>
      <c r="AA496" s="5">
        <v>0</v>
      </c>
      <c r="AB496" s="5">
        <v>13.678000000000001</v>
      </c>
      <c r="AC496" s="5">
        <v>0</v>
      </c>
      <c r="AD496" s="5">
        <v>1</v>
      </c>
      <c r="AE496" s="5">
        <v>14.962999999999999</v>
      </c>
      <c r="AF496" s="5">
        <v>3.0939999999999999</v>
      </c>
      <c r="AG496" s="5">
        <v>0</v>
      </c>
      <c r="AH496" s="5">
        <v>14.962999999999999</v>
      </c>
      <c r="AI496" s="5">
        <v>0</v>
      </c>
      <c r="AJ496" s="5">
        <v>1</v>
      </c>
      <c r="AK496" s="5">
        <v>22.677</v>
      </c>
      <c r="AL496" s="5">
        <v>11.302</v>
      </c>
      <c r="AM496" s="5">
        <v>0.151</v>
      </c>
      <c r="AN496" s="5">
        <v>24.038</v>
      </c>
      <c r="AO496" s="5">
        <v>0.06</v>
      </c>
      <c r="AP496" s="5">
        <v>1</v>
      </c>
      <c r="AQ496" s="5">
        <v>0.749</v>
      </c>
      <c r="AR496" s="5">
        <v>0.129</v>
      </c>
      <c r="AS496" s="5">
        <v>0.14399999999999999</v>
      </c>
      <c r="AT496" s="5">
        <v>0.89200000000000002</v>
      </c>
      <c r="AU496" s="5">
        <v>0</v>
      </c>
      <c r="AV496" s="5">
        <v>1</v>
      </c>
      <c r="AW496" s="5">
        <v>0.78300000000000003</v>
      </c>
      <c r="AX496" s="5">
        <v>0.129</v>
      </c>
      <c r="AY496" s="5">
        <v>0.24</v>
      </c>
      <c r="AZ496" s="5">
        <v>1.022</v>
      </c>
      <c r="BA496" s="5">
        <v>0</v>
      </c>
      <c r="BB496" s="5">
        <v>1</v>
      </c>
      <c r="BC496" s="5">
        <v>0.52700000000000002</v>
      </c>
      <c r="BD496" s="5">
        <v>0.129</v>
      </c>
      <c r="BE496" s="5">
        <v>0.47599999999999998</v>
      </c>
      <c r="BF496" s="5">
        <v>1.0569999999999999</v>
      </c>
      <c r="BG496" s="5">
        <v>0.06</v>
      </c>
      <c r="BH496" s="5">
        <v>1</v>
      </c>
      <c r="BI496" s="5">
        <v>0.64</v>
      </c>
      <c r="BJ496" s="5">
        <v>0.129</v>
      </c>
      <c r="BK496" s="5">
        <v>4.0000000000000001E-3</v>
      </c>
      <c r="BL496" s="5">
        <v>0.67800000000000005</v>
      </c>
      <c r="BM496" s="5">
        <v>0.06</v>
      </c>
      <c r="BN496" s="5">
        <v>1</v>
      </c>
      <c r="BO496" s="5">
        <v>0</v>
      </c>
      <c r="BP496" s="5">
        <v>0</v>
      </c>
      <c r="BQ496" s="5">
        <v>0.24199999999999999</v>
      </c>
      <c r="BR496" s="5">
        <v>0</v>
      </c>
      <c r="BS496" s="5">
        <v>0.83299999999999996</v>
      </c>
      <c r="BT496" s="5">
        <v>0</v>
      </c>
      <c r="BU496" s="5">
        <v>0</v>
      </c>
      <c r="BV496" s="5">
        <v>0.10100000000000001</v>
      </c>
      <c r="BW496" s="5">
        <v>0</v>
      </c>
      <c r="BX496" s="5">
        <v>0.83299999999999996</v>
      </c>
      <c r="BY496" s="5">
        <v>13.254</v>
      </c>
      <c r="BZ496" s="5">
        <v>0</v>
      </c>
      <c r="CA496" s="5">
        <v>13.254</v>
      </c>
      <c r="CB496" s="5">
        <v>0</v>
      </c>
      <c r="CC496" s="5">
        <v>87.078999999999994</v>
      </c>
      <c r="CD496" s="5">
        <v>7.95</v>
      </c>
      <c r="CE496" s="5">
        <v>0.57799999999999996</v>
      </c>
      <c r="CF496" s="5">
        <v>92.304000000000002</v>
      </c>
      <c r="CG496" s="5">
        <v>0.06</v>
      </c>
      <c r="CH496" s="5">
        <v>1</v>
      </c>
      <c r="CI496" s="5">
        <v>0</v>
      </c>
      <c r="CJ496" s="5">
        <v>0</v>
      </c>
      <c r="CK496" s="5">
        <v>0</v>
      </c>
      <c r="CL496" s="5">
        <v>0</v>
      </c>
      <c r="CM496" s="5">
        <v>0</v>
      </c>
      <c r="CN496" s="5">
        <v>0</v>
      </c>
      <c r="CO496" s="5">
        <v>0</v>
      </c>
      <c r="CP496" s="5">
        <v>0</v>
      </c>
      <c r="CQ496" s="5">
        <v>1.3480000000000001</v>
      </c>
      <c r="CR496" s="5">
        <v>0</v>
      </c>
      <c r="CS496" s="5">
        <v>5.37</v>
      </c>
      <c r="CT496" s="5">
        <v>4.484</v>
      </c>
      <c r="CU496" s="5">
        <v>12.391999999999999</v>
      </c>
    </row>
    <row r="497" spans="1:99" x14ac:dyDescent="0.25">
      <c r="A497" s="5" t="s">
        <v>2803</v>
      </c>
      <c r="B497" s="5" t="s">
        <v>1585</v>
      </c>
      <c r="C497" s="5" t="s">
        <v>1585</v>
      </c>
      <c r="D497" s="5" t="s">
        <v>1586</v>
      </c>
      <c r="E497" s="5">
        <v>2024</v>
      </c>
      <c r="F497" s="5">
        <v>0.06</v>
      </c>
      <c r="G497" s="5">
        <v>4.8330000000000002</v>
      </c>
      <c r="H497" s="5">
        <v>1.3240000000000001</v>
      </c>
      <c r="I497" s="5">
        <v>0</v>
      </c>
      <c r="J497" s="5">
        <v>4.8330000000000002</v>
      </c>
      <c r="K497" s="5">
        <v>0</v>
      </c>
      <c r="L497" s="5">
        <v>1</v>
      </c>
      <c r="M497" s="5">
        <v>7.1239999999999997</v>
      </c>
      <c r="N497" s="5">
        <v>3.9710000000000001</v>
      </c>
      <c r="O497" s="5">
        <v>0</v>
      </c>
      <c r="P497" s="5">
        <v>7.1239999999999997</v>
      </c>
      <c r="Q497" s="5">
        <v>0</v>
      </c>
      <c r="R497" s="5">
        <v>1</v>
      </c>
      <c r="S497" s="5">
        <v>11.451000000000001</v>
      </c>
      <c r="T497" s="5">
        <v>7.9420000000000002</v>
      </c>
      <c r="U497" s="5">
        <v>9.4E-2</v>
      </c>
      <c r="V497" s="5">
        <v>12.138</v>
      </c>
      <c r="W497" s="5">
        <v>0.06</v>
      </c>
      <c r="X497" s="5">
        <v>1</v>
      </c>
      <c r="Y497" s="5">
        <v>12.116</v>
      </c>
      <c r="Z497" s="5">
        <v>1.415</v>
      </c>
      <c r="AA497" s="5">
        <v>0</v>
      </c>
      <c r="AB497" s="5">
        <v>12.116</v>
      </c>
      <c r="AC497" s="5">
        <v>0</v>
      </c>
      <c r="AD497" s="5">
        <v>1</v>
      </c>
      <c r="AE497" s="5">
        <v>13.439</v>
      </c>
      <c r="AF497" s="5">
        <v>2.7789999999999999</v>
      </c>
      <c r="AG497" s="5">
        <v>0</v>
      </c>
      <c r="AH497" s="5">
        <v>13.439</v>
      </c>
      <c r="AI497" s="5">
        <v>0</v>
      </c>
      <c r="AJ497" s="5">
        <v>1</v>
      </c>
      <c r="AK497" s="5">
        <v>21.381</v>
      </c>
      <c r="AL497" s="5">
        <v>10.656000000000001</v>
      </c>
      <c r="AM497" s="5">
        <v>0.17499999999999999</v>
      </c>
      <c r="AN497" s="5">
        <v>22.664000000000001</v>
      </c>
      <c r="AO497" s="5">
        <v>0.06</v>
      </c>
      <c r="AP497" s="5">
        <v>1</v>
      </c>
      <c r="AQ497" s="5">
        <v>0.72</v>
      </c>
      <c r="AR497" s="5">
        <v>0.13200000000000001</v>
      </c>
      <c r="AS497" s="5">
        <v>0.14799999999999999</v>
      </c>
      <c r="AT497" s="5">
        <v>0.86799999999999999</v>
      </c>
      <c r="AU497" s="5">
        <v>0</v>
      </c>
      <c r="AV497" s="5">
        <v>1</v>
      </c>
      <c r="AW497" s="5">
        <v>0.73399999999999999</v>
      </c>
      <c r="AX497" s="5">
        <v>0.13200000000000001</v>
      </c>
      <c r="AY497" s="5">
        <v>0.20100000000000001</v>
      </c>
      <c r="AZ497" s="5">
        <v>0.93500000000000005</v>
      </c>
      <c r="BA497" s="5">
        <v>0</v>
      </c>
      <c r="BB497" s="5">
        <v>1</v>
      </c>
      <c r="BC497" s="5">
        <v>0.51</v>
      </c>
      <c r="BD497" s="5">
        <v>0.13200000000000001</v>
      </c>
      <c r="BE497" s="5">
        <v>0.49299999999999999</v>
      </c>
      <c r="BF497" s="5">
        <v>1.0549999999999999</v>
      </c>
      <c r="BG497" s="5">
        <v>0.06</v>
      </c>
      <c r="BH497" s="5">
        <v>1</v>
      </c>
      <c r="BI497" s="5">
        <v>0.65200000000000002</v>
      </c>
      <c r="BJ497" s="5">
        <v>0.13200000000000001</v>
      </c>
      <c r="BK497" s="5">
        <v>5.0000000000000001E-3</v>
      </c>
      <c r="BL497" s="5">
        <v>0.69099999999999995</v>
      </c>
      <c r="BM497" s="5">
        <v>0.06</v>
      </c>
      <c r="BN497" s="5">
        <v>1</v>
      </c>
      <c r="BO497" s="5">
        <v>0</v>
      </c>
      <c r="BP497" s="5">
        <v>0</v>
      </c>
      <c r="BQ497" s="5">
        <v>0.249</v>
      </c>
      <c r="BR497" s="5">
        <v>0</v>
      </c>
      <c r="BS497" s="5">
        <v>0.83299999999999996</v>
      </c>
      <c r="BT497" s="5">
        <v>0</v>
      </c>
      <c r="BU497" s="5">
        <v>0</v>
      </c>
      <c r="BV497" s="5">
        <v>0.106</v>
      </c>
      <c r="BW497" s="5">
        <v>0</v>
      </c>
      <c r="BX497" s="5">
        <v>0.83299999999999996</v>
      </c>
      <c r="BY497" s="5">
        <v>13.646000000000001</v>
      </c>
      <c r="BZ497" s="5">
        <v>0</v>
      </c>
      <c r="CA497" s="5">
        <v>13.646000000000001</v>
      </c>
      <c r="CB497" s="5">
        <v>0</v>
      </c>
      <c r="CC497" s="5">
        <v>86.385000000000005</v>
      </c>
      <c r="CD497" s="5">
        <v>7.95</v>
      </c>
      <c r="CE497" s="5">
        <v>0.70599999999999996</v>
      </c>
      <c r="CF497" s="5">
        <v>91.569000000000003</v>
      </c>
      <c r="CG497" s="5">
        <v>0.06</v>
      </c>
      <c r="CH497" s="5">
        <v>1</v>
      </c>
      <c r="CI497" s="5">
        <v>0</v>
      </c>
      <c r="CJ497" s="5">
        <v>0</v>
      </c>
      <c r="CK497" s="5">
        <v>0</v>
      </c>
      <c r="CL497" s="5">
        <v>0</v>
      </c>
      <c r="CM497" s="5">
        <v>0</v>
      </c>
      <c r="CN497" s="5">
        <v>0</v>
      </c>
      <c r="CO497" s="5">
        <v>0</v>
      </c>
      <c r="CP497" s="5">
        <v>0</v>
      </c>
      <c r="CQ497" s="5">
        <v>1.387</v>
      </c>
      <c r="CR497" s="5">
        <v>0</v>
      </c>
      <c r="CS497" s="5">
        <v>5.5289999999999999</v>
      </c>
      <c r="CT497" s="5">
        <v>3.5089999999999999</v>
      </c>
      <c r="CU497" s="5">
        <v>10.792</v>
      </c>
    </row>
    <row r="498" spans="1:99" x14ac:dyDescent="0.25">
      <c r="A498" s="5" t="s">
        <v>2804</v>
      </c>
      <c r="B498" s="5" t="s">
        <v>1597</v>
      </c>
      <c r="C498" s="5" t="s">
        <v>1597</v>
      </c>
      <c r="D498" s="5" t="s">
        <v>1598</v>
      </c>
      <c r="E498" s="5">
        <v>2021</v>
      </c>
      <c r="F498" s="5">
        <v>0.18</v>
      </c>
      <c r="G498" s="5">
        <v>5.6589999999999998</v>
      </c>
      <c r="H498" s="5">
        <v>1.238</v>
      </c>
      <c r="I498" s="5">
        <v>0.23799999999999999</v>
      </c>
      <c r="J498" s="5">
        <v>5.8970000000000002</v>
      </c>
      <c r="K498" s="5">
        <v>0</v>
      </c>
      <c r="L498" s="5">
        <v>1</v>
      </c>
      <c r="M498" s="5">
        <v>7.7370000000000001</v>
      </c>
      <c r="N498" s="5">
        <v>3.5070000000000001</v>
      </c>
      <c r="O498" s="5">
        <v>0.22700000000000001</v>
      </c>
      <c r="P498" s="5">
        <v>7.9640000000000004</v>
      </c>
      <c r="Q498" s="5">
        <v>0</v>
      </c>
      <c r="R498" s="5">
        <v>1</v>
      </c>
      <c r="S498" s="5">
        <v>11.613</v>
      </c>
      <c r="T498" s="5">
        <v>6.86</v>
      </c>
      <c r="U498" s="5">
        <v>-8.6869999999999994</v>
      </c>
      <c r="V498" s="5">
        <v>2.9260000000000002</v>
      </c>
      <c r="W498" s="5">
        <v>0</v>
      </c>
      <c r="X498" s="5">
        <v>0</v>
      </c>
      <c r="Y498" s="5">
        <v>16.305</v>
      </c>
      <c r="Z498" s="5">
        <v>2.2040000000000002</v>
      </c>
      <c r="AA498" s="5">
        <v>0</v>
      </c>
      <c r="AB498" s="5">
        <v>16.305</v>
      </c>
      <c r="AC498" s="5">
        <v>0</v>
      </c>
      <c r="AD498" s="5">
        <v>1</v>
      </c>
      <c r="AE498" s="5">
        <v>17.449000000000002</v>
      </c>
      <c r="AF498" s="5">
        <v>4.08</v>
      </c>
      <c r="AG498" s="5">
        <v>0</v>
      </c>
      <c r="AH498" s="5">
        <v>17.449000000000002</v>
      </c>
      <c r="AI498" s="5">
        <v>0</v>
      </c>
      <c r="AJ498" s="5">
        <v>1</v>
      </c>
      <c r="AK498" s="5">
        <v>24.309000000000001</v>
      </c>
      <c r="AL498" s="5">
        <v>12.946999999999999</v>
      </c>
      <c r="AM498" s="5">
        <v>0</v>
      </c>
      <c r="AN498" s="5">
        <v>28.684000000000001</v>
      </c>
      <c r="AO498" s="5">
        <v>0.18</v>
      </c>
      <c r="AP498" s="5">
        <v>1</v>
      </c>
      <c r="AQ498" s="5">
        <v>0.57899999999999996</v>
      </c>
      <c r="AR498" s="5">
        <v>0.106</v>
      </c>
      <c r="AS498" s="5">
        <v>0.47899999999999998</v>
      </c>
      <c r="AT498" s="5">
        <v>1.248</v>
      </c>
      <c r="AU498" s="5">
        <v>0.18</v>
      </c>
      <c r="AV498" s="5">
        <v>1</v>
      </c>
      <c r="AW498" s="5">
        <v>0.55100000000000005</v>
      </c>
      <c r="AX498" s="5">
        <v>0.106</v>
      </c>
      <c r="AY498" s="5">
        <v>0.36399999999999999</v>
      </c>
      <c r="AZ498" s="5">
        <v>1.079</v>
      </c>
      <c r="BA498" s="5">
        <v>0.18</v>
      </c>
      <c r="BB498" s="5">
        <v>1</v>
      </c>
      <c r="BC498" s="5">
        <v>0.42399999999999999</v>
      </c>
      <c r="BD498" s="5">
        <v>0.109</v>
      </c>
      <c r="BE498" s="5">
        <v>1.6E-2</v>
      </c>
      <c r="BF498" s="5">
        <v>0.51900000000000002</v>
      </c>
      <c r="BG498" s="5">
        <v>0.18</v>
      </c>
      <c r="BH498" s="5">
        <v>1</v>
      </c>
      <c r="BI498" s="5">
        <v>0.47299999999999998</v>
      </c>
      <c r="BJ498" s="5">
        <v>0.105</v>
      </c>
      <c r="BK498" s="5">
        <v>0.88400000000000001</v>
      </c>
      <c r="BL498" s="5">
        <v>1.601</v>
      </c>
      <c r="BM498" s="5">
        <v>0.18</v>
      </c>
      <c r="BN498" s="5">
        <v>1</v>
      </c>
      <c r="BO498" s="5">
        <v>0</v>
      </c>
      <c r="BP498" s="5">
        <v>0</v>
      </c>
      <c r="BQ498" s="5">
        <v>0.183</v>
      </c>
      <c r="BR498" s="5">
        <v>0</v>
      </c>
      <c r="BS498" s="5">
        <v>1</v>
      </c>
      <c r="BT498" s="5">
        <v>0</v>
      </c>
      <c r="BU498" s="5">
        <v>0</v>
      </c>
      <c r="BV498" s="5">
        <v>0.214</v>
      </c>
      <c r="BW498" s="5">
        <v>0.18</v>
      </c>
      <c r="BX498" s="5">
        <v>0.83299999999999996</v>
      </c>
      <c r="BY498" s="5">
        <v>11.787000000000001</v>
      </c>
      <c r="BZ498" s="5">
        <v>0</v>
      </c>
      <c r="CA498" s="5">
        <v>11.787000000000001</v>
      </c>
      <c r="CB498" s="5">
        <v>0</v>
      </c>
      <c r="CC498" s="5">
        <v>72.456000000000003</v>
      </c>
      <c r="CD498" s="5">
        <v>2.2810000000000001</v>
      </c>
      <c r="CE498" s="5">
        <v>143.31899999999999</v>
      </c>
      <c r="CF498" s="5">
        <v>254.61500000000001</v>
      </c>
      <c r="CG498" s="5">
        <v>0.18</v>
      </c>
      <c r="CH498" s="5">
        <v>1</v>
      </c>
      <c r="CI498" s="5">
        <v>0</v>
      </c>
      <c r="CJ498" s="5">
        <v>0</v>
      </c>
      <c r="CK498" s="5">
        <v>0</v>
      </c>
      <c r="CL498" s="5">
        <v>0</v>
      </c>
      <c r="CM498" s="5">
        <v>0.109</v>
      </c>
      <c r="CN498" s="5">
        <v>0</v>
      </c>
      <c r="CO498" s="5">
        <v>0</v>
      </c>
      <c r="CP498" s="5">
        <v>0</v>
      </c>
      <c r="CQ498" s="5">
        <v>1.198</v>
      </c>
      <c r="CR498" s="5">
        <v>0</v>
      </c>
      <c r="CS498" s="5">
        <v>4.7759999999999998</v>
      </c>
      <c r="CT498" s="5">
        <v>4.7530000000000001</v>
      </c>
      <c r="CU498" s="5">
        <v>15.162000000000001</v>
      </c>
    </row>
    <row r="499" spans="1:99" x14ac:dyDescent="0.25">
      <c r="A499" s="5" t="s">
        <v>2805</v>
      </c>
      <c r="B499" s="5" t="s">
        <v>1597</v>
      </c>
      <c r="C499" s="5" t="s">
        <v>1597</v>
      </c>
      <c r="D499" s="5" t="s">
        <v>1598</v>
      </c>
      <c r="E499" s="5">
        <v>2022</v>
      </c>
      <c r="F499" s="5">
        <v>0.18</v>
      </c>
      <c r="G499" s="5">
        <v>11.196</v>
      </c>
      <c r="H499" s="5">
        <v>1.7390000000000001</v>
      </c>
      <c r="I499" s="5">
        <v>0.52400000000000002</v>
      </c>
      <c r="J499" s="5">
        <v>11.72</v>
      </c>
      <c r="K499" s="5">
        <v>0</v>
      </c>
      <c r="L499" s="5">
        <v>1</v>
      </c>
      <c r="M499" s="5">
        <v>9.4789999999999992</v>
      </c>
      <c r="N499" s="5">
        <v>3.9140000000000001</v>
      </c>
      <c r="O499" s="5">
        <v>0.30399999999999999</v>
      </c>
      <c r="P499" s="5">
        <v>9.7829999999999995</v>
      </c>
      <c r="Q499" s="5">
        <v>0</v>
      </c>
      <c r="R499" s="5">
        <v>1</v>
      </c>
      <c r="S499" s="5">
        <v>17.893000000000001</v>
      </c>
      <c r="T499" s="5">
        <v>7.4080000000000004</v>
      </c>
      <c r="U499" s="5">
        <v>-14.798999999999999</v>
      </c>
      <c r="V499" s="5">
        <v>3.0939999999999999</v>
      </c>
      <c r="W499" s="5">
        <v>0</v>
      </c>
      <c r="X499" s="5">
        <v>0</v>
      </c>
      <c r="Y499" s="5">
        <v>32.56</v>
      </c>
      <c r="Z499" s="5">
        <v>4.4009999999999998</v>
      </c>
      <c r="AA499" s="5">
        <v>0</v>
      </c>
      <c r="AB499" s="5">
        <v>32.56</v>
      </c>
      <c r="AC499" s="5">
        <v>0</v>
      </c>
      <c r="AD499" s="5">
        <v>1</v>
      </c>
      <c r="AE499" s="5">
        <v>33.795000000000002</v>
      </c>
      <c r="AF499" s="5">
        <v>7.9020000000000001</v>
      </c>
      <c r="AG499" s="5">
        <v>0</v>
      </c>
      <c r="AH499" s="5">
        <v>33.795000000000002</v>
      </c>
      <c r="AI499" s="5">
        <v>0</v>
      </c>
      <c r="AJ499" s="5">
        <v>1</v>
      </c>
      <c r="AK499" s="5">
        <v>41.203000000000003</v>
      </c>
      <c r="AL499" s="5">
        <v>21.945</v>
      </c>
      <c r="AM499" s="5">
        <v>0</v>
      </c>
      <c r="AN499" s="5">
        <v>48.62</v>
      </c>
      <c r="AO499" s="5">
        <v>0.18</v>
      </c>
      <c r="AP499" s="5">
        <v>1</v>
      </c>
      <c r="AQ499" s="5">
        <v>0.80400000000000005</v>
      </c>
      <c r="AR499" s="5">
        <v>0.115</v>
      </c>
      <c r="AS499" s="5">
        <v>0.127</v>
      </c>
      <c r="AT499" s="5">
        <v>1.0980000000000001</v>
      </c>
      <c r="AU499" s="5">
        <v>0.18</v>
      </c>
      <c r="AV499" s="5">
        <v>1</v>
      </c>
      <c r="AW499" s="5">
        <v>0.9</v>
      </c>
      <c r="AX499" s="5">
        <v>0.11700000000000001</v>
      </c>
      <c r="AY499" s="5">
        <v>-9.0999999999999998E-2</v>
      </c>
      <c r="AZ499" s="5">
        <v>0.95499999999999996</v>
      </c>
      <c r="BA499" s="5">
        <v>0.18</v>
      </c>
      <c r="BB499" s="5">
        <v>1</v>
      </c>
      <c r="BC499" s="5">
        <v>0.56699999999999995</v>
      </c>
      <c r="BD499" s="5">
        <v>0.11700000000000001</v>
      </c>
      <c r="BE499" s="5">
        <v>3.2000000000000001E-2</v>
      </c>
      <c r="BF499" s="5">
        <v>0.70699999999999996</v>
      </c>
      <c r="BG499" s="5">
        <v>0.18</v>
      </c>
      <c r="BH499" s="5">
        <v>1</v>
      </c>
      <c r="BI499" s="5">
        <v>0.57299999999999995</v>
      </c>
      <c r="BJ499" s="5">
        <v>0.112</v>
      </c>
      <c r="BK499" s="5">
        <v>0.64900000000000002</v>
      </c>
      <c r="BL499" s="5">
        <v>1.4430000000000001</v>
      </c>
      <c r="BM499" s="5">
        <v>0.18</v>
      </c>
      <c r="BN499" s="5">
        <v>1</v>
      </c>
      <c r="BO499" s="5">
        <v>0</v>
      </c>
      <c r="BP499" s="5">
        <v>0</v>
      </c>
      <c r="BQ499" s="5">
        <v>0.17699999999999999</v>
      </c>
      <c r="BR499" s="5">
        <v>0</v>
      </c>
      <c r="BS499" s="5">
        <v>1</v>
      </c>
      <c r="BT499" s="5">
        <v>0</v>
      </c>
      <c r="BU499" s="5">
        <v>0</v>
      </c>
      <c r="BV499" s="5">
        <v>0.215</v>
      </c>
      <c r="BW499" s="5">
        <v>0.18</v>
      </c>
      <c r="BX499" s="5">
        <v>0.83299999999999996</v>
      </c>
      <c r="BY499" s="5">
        <v>12.728999999999999</v>
      </c>
      <c r="BZ499" s="5">
        <v>0</v>
      </c>
      <c r="CA499" s="5">
        <v>12.728999999999999</v>
      </c>
      <c r="CB499" s="5">
        <v>0</v>
      </c>
      <c r="CC499" s="5">
        <v>90.634</v>
      </c>
      <c r="CD499" s="5">
        <v>0.68400000000000005</v>
      </c>
      <c r="CE499" s="5">
        <v>103.785</v>
      </c>
      <c r="CF499" s="5">
        <v>229.41499999999999</v>
      </c>
      <c r="CG499" s="5">
        <v>0.18</v>
      </c>
      <c r="CH499" s="5">
        <v>1</v>
      </c>
      <c r="CI499" s="5">
        <v>0</v>
      </c>
      <c r="CJ499" s="5">
        <v>0</v>
      </c>
      <c r="CK499" s="5">
        <v>0</v>
      </c>
      <c r="CL499" s="5">
        <v>0</v>
      </c>
      <c r="CM499" s="5">
        <v>4.2000000000000003E-2</v>
      </c>
      <c r="CN499" s="5">
        <v>0</v>
      </c>
      <c r="CO499" s="5">
        <v>0</v>
      </c>
      <c r="CP499" s="5">
        <v>0</v>
      </c>
      <c r="CQ499" s="5">
        <v>1.294</v>
      </c>
      <c r="CR499" s="5">
        <v>0</v>
      </c>
      <c r="CS499" s="5">
        <v>5.1580000000000004</v>
      </c>
      <c r="CT499" s="5">
        <v>10.484999999999999</v>
      </c>
      <c r="CU499" s="5">
        <v>31.326000000000001</v>
      </c>
    </row>
    <row r="500" spans="1:99" x14ac:dyDescent="0.25">
      <c r="A500" s="5" t="s">
        <v>2806</v>
      </c>
      <c r="B500" s="5" t="s">
        <v>1597</v>
      </c>
      <c r="C500" s="5" t="s">
        <v>1597</v>
      </c>
      <c r="D500" s="5" t="s">
        <v>1598</v>
      </c>
      <c r="E500" s="5">
        <v>2023</v>
      </c>
      <c r="F500" s="5">
        <v>0.18</v>
      </c>
      <c r="G500" s="5">
        <v>5.9039999999999999</v>
      </c>
      <c r="H500" s="5">
        <v>1.345</v>
      </c>
      <c r="I500" s="5">
        <v>0.24299999999999999</v>
      </c>
      <c r="J500" s="5">
        <v>6.1470000000000002</v>
      </c>
      <c r="K500" s="5">
        <v>0</v>
      </c>
      <c r="L500" s="5">
        <v>1</v>
      </c>
      <c r="M500" s="5">
        <v>7.6849999999999996</v>
      </c>
      <c r="N500" s="5">
        <v>3.8109999999999999</v>
      </c>
      <c r="O500" s="5">
        <v>0.20100000000000001</v>
      </c>
      <c r="P500" s="5">
        <v>7.8860000000000001</v>
      </c>
      <c r="Q500" s="5">
        <v>0</v>
      </c>
      <c r="R500" s="5">
        <v>1</v>
      </c>
      <c r="S500" s="5">
        <v>12.574999999999999</v>
      </c>
      <c r="T500" s="5">
        <v>7.7140000000000004</v>
      </c>
      <c r="U500" s="5">
        <v>-8.8870000000000005</v>
      </c>
      <c r="V500" s="5">
        <v>3.6880000000000002</v>
      </c>
      <c r="W500" s="5">
        <v>0</v>
      </c>
      <c r="X500" s="5">
        <v>0</v>
      </c>
      <c r="Y500" s="5">
        <v>12.907999999999999</v>
      </c>
      <c r="Z500" s="5">
        <v>1.7450000000000001</v>
      </c>
      <c r="AA500" s="5">
        <v>0</v>
      </c>
      <c r="AB500" s="5">
        <v>12.907999999999999</v>
      </c>
      <c r="AC500" s="5">
        <v>0</v>
      </c>
      <c r="AD500" s="5">
        <v>1</v>
      </c>
      <c r="AE500" s="5">
        <v>14.194000000000001</v>
      </c>
      <c r="AF500" s="5">
        <v>3.319</v>
      </c>
      <c r="AG500" s="5">
        <v>0</v>
      </c>
      <c r="AH500" s="5">
        <v>14.194000000000001</v>
      </c>
      <c r="AI500" s="5">
        <v>0</v>
      </c>
      <c r="AJ500" s="5">
        <v>1</v>
      </c>
      <c r="AK500" s="5">
        <v>21.908000000000001</v>
      </c>
      <c r="AL500" s="5">
        <v>11.667999999999999</v>
      </c>
      <c r="AM500" s="5">
        <v>0</v>
      </c>
      <c r="AN500" s="5">
        <v>25.850999999999999</v>
      </c>
      <c r="AO500" s="5">
        <v>0.18</v>
      </c>
      <c r="AP500" s="5">
        <v>1</v>
      </c>
      <c r="AQ500" s="5">
        <v>0.71</v>
      </c>
      <c r="AR500" s="5">
        <v>0.12</v>
      </c>
      <c r="AS500" s="5">
        <v>0.52900000000000003</v>
      </c>
      <c r="AT500" s="5">
        <v>1.462</v>
      </c>
      <c r="AU500" s="5">
        <v>0.18</v>
      </c>
      <c r="AV500" s="5">
        <v>1</v>
      </c>
      <c r="AW500" s="5">
        <v>0.74299999999999999</v>
      </c>
      <c r="AX500" s="5">
        <v>0.127</v>
      </c>
      <c r="AY500" s="5">
        <v>0.44</v>
      </c>
      <c r="AZ500" s="5">
        <v>1.3959999999999999</v>
      </c>
      <c r="BA500" s="5">
        <v>0.18</v>
      </c>
      <c r="BB500" s="5">
        <v>1</v>
      </c>
      <c r="BC500" s="5">
        <v>0.505</v>
      </c>
      <c r="BD500" s="5">
        <v>0.121</v>
      </c>
      <c r="BE500" s="5">
        <v>3.1E-2</v>
      </c>
      <c r="BF500" s="5">
        <v>0.63300000000000001</v>
      </c>
      <c r="BG500" s="5">
        <v>0.18</v>
      </c>
      <c r="BH500" s="5">
        <v>1</v>
      </c>
      <c r="BI500" s="5">
        <v>0.54300000000000004</v>
      </c>
      <c r="BJ500" s="5">
        <v>0.11799999999999999</v>
      </c>
      <c r="BK500" s="5">
        <v>0.54400000000000004</v>
      </c>
      <c r="BL500" s="5">
        <v>1.2829999999999999</v>
      </c>
      <c r="BM500" s="5">
        <v>0.18</v>
      </c>
      <c r="BN500" s="5">
        <v>1</v>
      </c>
      <c r="BO500" s="5">
        <v>0</v>
      </c>
      <c r="BP500" s="5">
        <v>0</v>
      </c>
      <c r="BQ500" s="5">
        <v>0.185</v>
      </c>
      <c r="BR500" s="5">
        <v>0</v>
      </c>
      <c r="BS500" s="5">
        <v>1</v>
      </c>
      <c r="BT500" s="5">
        <v>0</v>
      </c>
      <c r="BU500" s="5">
        <v>0</v>
      </c>
      <c r="BV500" s="5">
        <v>0.22600000000000001</v>
      </c>
      <c r="BW500" s="5">
        <v>0.18</v>
      </c>
      <c r="BX500" s="5">
        <v>0.83299999999999996</v>
      </c>
      <c r="BY500" s="5">
        <v>13.254</v>
      </c>
      <c r="BZ500" s="5">
        <v>0</v>
      </c>
      <c r="CA500" s="5">
        <v>13.254</v>
      </c>
      <c r="CB500" s="5">
        <v>0</v>
      </c>
      <c r="CC500" s="5">
        <v>77.165999999999997</v>
      </c>
      <c r="CD500" s="5">
        <v>1.8680000000000001</v>
      </c>
      <c r="CE500" s="5">
        <v>95.662000000000006</v>
      </c>
      <c r="CF500" s="5">
        <v>203.93700000000001</v>
      </c>
      <c r="CG500" s="5">
        <v>0.18</v>
      </c>
      <c r="CH500" s="5">
        <v>1</v>
      </c>
      <c r="CI500" s="5">
        <v>0</v>
      </c>
      <c r="CJ500" s="5">
        <v>0</v>
      </c>
      <c r="CK500" s="5">
        <v>0</v>
      </c>
      <c r="CL500" s="5">
        <v>0</v>
      </c>
      <c r="CM500" s="5">
        <v>7.5999999999999998E-2</v>
      </c>
      <c r="CN500" s="5">
        <v>0</v>
      </c>
      <c r="CO500" s="5">
        <v>0</v>
      </c>
      <c r="CP500" s="5">
        <v>0</v>
      </c>
      <c r="CQ500" s="5">
        <v>1.3480000000000001</v>
      </c>
      <c r="CR500" s="5">
        <v>0</v>
      </c>
      <c r="CS500" s="5">
        <v>5.37</v>
      </c>
      <c r="CT500" s="5">
        <v>4.8609999999999998</v>
      </c>
      <c r="CU500" s="5">
        <v>11.622</v>
      </c>
    </row>
    <row r="501" spans="1:99" x14ac:dyDescent="0.25">
      <c r="A501" s="5" t="s">
        <v>2807</v>
      </c>
      <c r="B501" s="5" t="s">
        <v>1597</v>
      </c>
      <c r="C501" s="5" t="s">
        <v>1597</v>
      </c>
      <c r="D501" s="5" t="s">
        <v>1598</v>
      </c>
      <c r="E501" s="5">
        <v>2024</v>
      </c>
      <c r="F501" s="5">
        <v>0.18</v>
      </c>
      <c r="G501" s="5">
        <v>5.3620000000000001</v>
      </c>
      <c r="H501" s="5">
        <v>1.3580000000000001</v>
      </c>
      <c r="I501" s="5">
        <v>0.21299999999999999</v>
      </c>
      <c r="J501" s="5">
        <v>5.5750000000000002</v>
      </c>
      <c r="K501" s="5">
        <v>0</v>
      </c>
      <c r="L501" s="5">
        <v>1</v>
      </c>
      <c r="M501" s="5">
        <v>6.9870000000000001</v>
      </c>
      <c r="N501" s="5">
        <v>3.806</v>
      </c>
      <c r="O501" s="5">
        <v>0.158</v>
      </c>
      <c r="P501" s="5">
        <v>7.1449999999999996</v>
      </c>
      <c r="Q501" s="5">
        <v>0</v>
      </c>
      <c r="R501" s="5">
        <v>1</v>
      </c>
      <c r="S501" s="5">
        <v>12.193</v>
      </c>
      <c r="T501" s="5">
        <v>7.9420000000000002</v>
      </c>
      <c r="U501" s="5">
        <v>-9.2859999999999996</v>
      </c>
      <c r="V501" s="5">
        <v>2.907</v>
      </c>
      <c r="W501" s="5">
        <v>0</v>
      </c>
      <c r="X501" s="5">
        <v>0</v>
      </c>
      <c r="Y501" s="5">
        <v>11.492000000000001</v>
      </c>
      <c r="Z501" s="5">
        <v>1.5529999999999999</v>
      </c>
      <c r="AA501" s="5">
        <v>0</v>
      </c>
      <c r="AB501" s="5">
        <v>11.492000000000001</v>
      </c>
      <c r="AC501" s="5">
        <v>0</v>
      </c>
      <c r="AD501" s="5">
        <v>1</v>
      </c>
      <c r="AE501" s="5">
        <v>12.815</v>
      </c>
      <c r="AF501" s="5">
        <v>2.9969999999999999</v>
      </c>
      <c r="AG501" s="5">
        <v>1E-3</v>
      </c>
      <c r="AH501" s="5">
        <v>12.816000000000001</v>
      </c>
      <c r="AI501" s="5">
        <v>0</v>
      </c>
      <c r="AJ501" s="5">
        <v>1</v>
      </c>
      <c r="AK501" s="5">
        <v>20.757000000000001</v>
      </c>
      <c r="AL501" s="5">
        <v>11.055</v>
      </c>
      <c r="AM501" s="5">
        <v>4.0000000000000001E-3</v>
      </c>
      <c r="AN501" s="5">
        <v>24.498000000000001</v>
      </c>
      <c r="AO501" s="5">
        <v>0.18</v>
      </c>
      <c r="AP501" s="5">
        <v>1</v>
      </c>
      <c r="AQ501" s="5">
        <v>0.67800000000000005</v>
      </c>
      <c r="AR501" s="5">
        <v>0.123</v>
      </c>
      <c r="AS501" s="5">
        <v>0.52200000000000002</v>
      </c>
      <c r="AT501" s="5">
        <v>1.415</v>
      </c>
      <c r="AU501" s="5">
        <v>0.18</v>
      </c>
      <c r="AV501" s="5">
        <v>1</v>
      </c>
      <c r="AW501" s="5">
        <v>0.68799999999999994</v>
      </c>
      <c r="AX501" s="5">
        <v>0.126</v>
      </c>
      <c r="AY501" s="5">
        <v>0.46600000000000003</v>
      </c>
      <c r="AZ501" s="5">
        <v>1.3620000000000001</v>
      </c>
      <c r="BA501" s="5">
        <v>0.18</v>
      </c>
      <c r="BB501" s="5">
        <v>1</v>
      </c>
      <c r="BC501" s="5">
        <v>0.48199999999999998</v>
      </c>
      <c r="BD501" s="5">
        <v>0.124</v>
      </c>
      <c r="BE501" s="5">
        <v>3.2000000000000001E-2</v>
      </c>
      <c r="BF501" s="5">
        <v>0.60699999999999998</v>
      </c>
      <c r="BG501" s="5">
        <v>0.18</v>
      </c>
      <c r="BH501" s="5">
        <v>1</v>
      </c>
      <c r="BI501" s="5">
        <v>0.52600000000000002</v>
      </c>
      <c r="BJ501" s="5">
        <v>0.11600000000000001</v>
      </c>
      <c r="BK501" s="5">
        <v>0.59299999999999997</v>
      </c>
      <c r="BL501" s="5">
        <v>1.321</v>
      </c>
      <c r="BM501" s="5">
        <v>0.18</v>
      </c>
      <c r="BN501" s="5">
        <v>1</v>
      </c>
      <c r="BO501" s="5">
        <v>0</v>
      </c>
      <c r="BP501" s="5">
        <v>0</v>
      </c>
      <c r="BQ501" s="5">
        <v>0.17100000000000001</v>
      </c>
      <c r="BR501" s="5">
        <v>0</v>
      </c>
      <c r="BS501" s="5">
        <v>1</v>
      </c>
      <c r="BT501" s="5">
        <v>0</v>
      </c>
      <c r="BU501" s="5">
        <v>0</v>
      </c>
      <c r="BV501" s="5">
        <v>0.23599999999999999</v>
      </c>
      <c r="BW501" s="5">
        <v>0.18</v>
      </c>
      <c r="BX501" s="5">
        <v>0.83299999999999996</v>
      </c>
      <c r="BY501" s="5">
        <v>13.646000000000001</v>
      </c>
      <c r="BZ501" s="5">
        <v>0</v>
      </c>
      <c r="CA501" s="5">
        <v>13.646000000000001</v>
      </c>
      <c r="CB501" s="5">
        <v>0</v>
      </c>
      <c r="CC501" s="5">
        <v>76.56</v>
      </c>
      <c r="CD501" s="5">
        <v>1.9219999999999999</v>
      </c>
      <c r="CE501" s="5">
        <v>78.998000000000005</v>
      </c>
      <c r="CF501" s="5">
        <v>183.559</v>
      </c>
      <c r="CG501" s="5">
        <v>0.18</v>
      </c>
      <c r="CH501" s="5">
        <v>1</v>
      </c>
      <c r="CI501" s="5">
        <v>0</v>
      </c>
      <c r="CJ501" s="5">
        <v>0</v>
      </c>
      <c r="CK501" s="5">
        <v>0</v>
      </c>
      <c r="CL501" s="5">
        <v>0</v>
      </c>
      <c r="CM501" s="5">
        <v>9.5000000000000001E-2</v>
      </c>
      <c r="CN501" s="5">
        <v>0</v>
      </c>
      <c r="CO501" s="5">
        <v>0</v>
      </c>
      <c r="CP501" s="5">
        <v>0</v>
      </c>
      <c r="CQ501" s="5">
        <v>1.387</v>
      </c>
      <c r="CR501" s="5">
        <v>0</v>
      </c>
      <c r="CS501" s="5">
        <v>5.5289999999999999</v>
      </c>
      <c r="CT501" s="5">
        <v>4.2510000000000003</v>
      </c>
      <c r="CU501" s="5">
        <v>10.167999999999999</v>
      </c>
    </row>
    <row r="502" spans="1:99" x14ac:dyDescent="0.25">
      <c r="A502" s="5" t="s">
        <v>2808</v>
      </c>
      <c r="B502" s="5" t="s">
        <v>1600</v>
      </c>
      <c r="C502" s="5" t="s">
        <v>1600</v>
      </c>
      <c r="D502" s="5" t="s">
        <v>1601</v>
      </c>
      <c r="E502" s="5">
        <v>2021</v>
      </c>
      <c r="F502" s="5">
        <v>0.18</v>
      </c>
      <c r="G502" s="5">
        <v>5.8970000000000002</v>
      </c>
      <c r="H502" s="5">
        <v>1.143</v>
      </c>
      <c r="I502" s="5">
        <v>2.3650000000000002</v>
      </c>
      <c r="J502" s="5">
        <v>8.2620000000000005</v>
      </c>
      <c r="K502" s="5">
        <v>0</v>
      </c>
      <c r="L502" s="5">
        <v>1</v>
      </c>
      <c r="M502" s="5">
        <v>7.9640000000000004</v>
      </c>
      <c r="N502" s="5">
        <v>3.43</v>
      </c>
      <c r="O502" s="5">
        <v>2.41</v>
      </c>
      <c r="P502" s="5">
        <v>10.375</v>
      </c>
      <c r="Q502" s="5">
        <v>0</v>
      </c>
      <c r="R502" s="5">
        <v>1</v>
      </c>
      <c r="S502" s="5">
        <v>11.613</v>
      </c>
      <c r="T502" s="5">
        <v>6.86</v>
      </c>
      <c r="U502" s="5">
        <v>0</v>
      </c>
      <c r="V502" s="5">
        <v>13.704000000000001</v>
      </c>
      <c r="W502" s="5">
        <v>0.18</v>
      </c>
      <c r="X502" s="5">
        <v>1</v>
      </c>
      <c r="Y502" s="5">
        <v>15.305</v>
      </c>
      <c r="Z502" s="5">
        <v>1.143</v>
      </c>
      <c r="AA502" s="5">
        <v>1.399</v>
      </c>
      <c r="AB502" s="5">
        <v>16.704999999999998</v>
      </c>
      <c r="AC502" s="5">
        <v>0</v>
      </c>
      <c r="AD502" s="5">
        <v>1</v>
      </c>
      <c r="AE502" s="5">
        <v>16.449000000000002</v>
      </c>
      <c r="AF502" s="5">
        <v>2.2869999999999999</v>
      </c>
      <c r="AG502" s="5">
        <v>1.399</v>
      </c>
      <c r="AH502" s="5">
        <v>17.847999999999999</v>
      </c>
      <c r="AI502" s="5">
        <v>0</v>
      </c>
      <c r="AJ502" s="5">
        <v>1</v>
      </c>
      <c r="AK502" s="5">
        <v>23.309000000000001</v>
      </c>
      <c r="AL502" s="5">
        <v>9.1470000000000002</v>
      </c>
      <c r="AM502" s="5">
        <v>0</v>
      </c>
      <c r="AN502" s="5">
        <v>27.504000000000001</v>
      </c>
      <c r="AO502" s="5">
        <v>0.18</v>
      </c>
      <c r="AP502" s="5">
        <v>1</v>
      </c>
      <c r="AQ502" s="5">
        <v>0.621</v>
      </c>
      <c r="AR502" s="5">
        <v>0.114</v>
      </c>
      <c r="AS502" s="5">
        <v>0.72299999999999998</v>
      </c>
      <c r="AT502" s="5">
        <v>1.585</v>
      </c>
      <c r="AU502" s="5">
        <v>0.18</v>
      </c>
      <c r="AV502" s="5">
        <v>1</v>
      </c>
      <c r="AW502" s="5">
        <v>0.59299999999999997</v>
      </c>
      <c r="AX502" s="5">
        <v>0.114</v>
      </c>
      <c r="AY502" s="5">
        <v>0.62</v>
      </c>
      <c r="AZ502" s="5">
        <v>1.431</v>
      </c>
      <c r="BA502" s="5">
        <v>0.18</v>
      </c>
      <c r="BB502" s="5">
        <v>1</v>
      </c>
      <c r="BC502" s="5">
        <v>0.44</v>
      </c>
      <c r="BD502" s="5">
        <v>0.114</v>
      </c>
      <c r="BE502" s="5">
        <v>2.5999999999999999E-2</v>
      </c>
      <c r="BF502" s="5">
        <v>0.55000000000000004</v>
      </c>
      <c r="BG502" s="5">
        <v>0.18</v>
      </c>
      <c r="BH502" s="5">
        <v>1</v>
      </c>
      <c r="BI502" s="5">
        <v>0.56000000000000005</v>
      </c>
      <c r="BJ502" s="5">
        <v>0.114</v>
      </c>
      <c r="BK502" s="5">
        <v>0.442</v>
      </c>
      <c r="BL502" s="5">
        <v>1.1830000000000001</v>
      </c>
      <c r="BM502" s="5">
        <v>0.18</v>
      </c>
      <c r="BN502" s="5">
        <v>1</v>
      </c>
      <c r="BO502" s="5">
        <v>0</v>
      </c>
      <c r="BP502" s="5">
        <v>2E-3</v>
      </c>
      <c r="BQ502" s="5">
        <v>0.128</v>
      </c>
      <c r="BR502" s="5">
        <v>0</v>
      </c>
      <c r="BS502" s="5">
        <v>1</v>
      </c>
      <c r="BT502" s="5">
        <v>0</v>
      </c>
      <c r="BU502" s="5">
        <v>2E-3</v>
      </c>
      <c r="BV502" s="5">
        <v>0.154</v>
      </c>
      <c r="BW502" s="5">
        <v>0.18</v>
      </c>
      <c r="BX502" s="5">
        <v>0.66700000000000004</v>
      </c>
      <c r="BY502" s="5">
        <v>11.787000000000001</v>
      </c>
      <c r="BZ502" s="5">
        <v>0</v>
      </c>
      <c r="CA502" s="5">
        <v>11.787000000000001</v>
      </c>
      <c r="CB502" s="5">
        <v>0</v>
      </c>
      <c r="CC502" s="5">
        <v>81.694999999999993</v>
      </c>
      <c r="CD502" s="5">
        <v>7.95</v>
      </c>
      <c r="CE502" s="5">
        <v>87.650999999999996</v>
      </c>
      <c r="CF502" s="5">
        <v>199.82900000000001</v>
      </c>
      <c r="CG502" s="5">
        <v>0.18</v>
      </c>
      <c r="CH502" s="5">
        <v>1</v>
      </c>
      <c r="CI502" s="5">
        <v>0</v>
      </c>
      <c r="CJ502" s="5">
        <v>0</v>
      </c>
      <c r="CK502" s="5">
        <v>0</v>
      </c>
      <c r="CL502" s="5">
        <v>0</v>
      </c>
      <c r="CM502" s="5">
        <v>0</v>
      </c>
      <c r="CN502" s="5">
        <v>0</v>
      </c>
      <c r="CO502" s="5">
        <v>0</v>
      </c>
      <c r="CP502" s="5">
        <v>0</v>
      </c>
      <c r="CQ502" s="5">
        <v>1.198</v>
      </c>
      <c r="CR502" s="5">
        <v>0</v>
      </c>
      <c r="CS502" s="5">
        <v>4.7759999999999998</v>
      </c>
      <c r="CT502" s="5">
        <v>4.7530000000000001</v>
      </c>
      <c r="CU502" s="5">
        <v>14.162000000000001</v>
      </c>
    </row>
    <row r="503" spans="1:99" x14ac:dyDescent="0.25">
      <c r="A503" s="5" t="s">
        <v>2809</v>
      </c>
      <c r="B503" s="5" t="s">
        <v>1600</v>
      </c>
      <c r="C503" s="5" t="s">
        <v>1600</v>
      </c>
      <c r="D503" s="5" t="s">
        <v>1601</v>
      </c>
      <c r="E503" s="5">
        <v>2022</v>
      </c>
      <c r="F503" s="5">
        <v>0.18</v>
      </c>
      <c r="G503" s="5">
        <v>11.72</v>
      </c>
      <c r="H503" s="5">
        <v>1.2350000000000001</v>
      </c>
      <c r="I503" s="5">
        <v>8.16</v>
      </c>
      <c r="J503" s="5">
        <v>19.88</v>
      </c>
      <c r="K503" s="5">
        <v>0</v>
      </c>
      <c r="L503" s="5">
        <v>1</v>
      </c>
      <c r="M503" s="5">
        <v>9.7829999999999995</v>
      </c>
      <c r="N503" s="5">
        <v>3.7040000000000002</v>
      </c>
      <c r="O503" s="5">
        <v>8.3149999999999995</v>
      </c>
      <c r="P503" s="5">
        <v>18.097999999999999</v>
      </c>
      <c r="Q503" s="5">
        <v>0</v>
      </c>
      <c r="R503" s="5">
        <v>1</v>
      </c>
      <c r="S503" s="5">
        <v>17.893000000000001</v>
      </c>
      <c r="T503" s="5">
        <v>7.4080000000000004</v>
      </c>
      <c r="U503" s="5">
        <v>0.23799999999999999</v>
      </c>
      <c r="V503" s="5">
        <v>21.114000000000001</v>
      </c>
      <c r="W503" s="5">
        <v>0.18</v>
      </c>
      <c r="X503" s="5">
        <v>1</v>
      </c>
      <c r="Y503" s="5">
        <v>31.56</v>
      </c>
      <c r="Z503" s="5">
        <v>1.2350000000000001</v>
      </c>
      <c r="AA503" s="5">
        <v>4.8280000000000003</v>
      </c>
      <c r="AB503" s="5">
        <v>36.387999999999998</v>
      </c>
      <c r="AC503" s="5">
        <v>0</v>
      </c>
      <c r="AD503" s="5">
        <v>1</v>
      </c>
      <c r="AE503" s="5">
        <v>32.795000000000002</v>
      </c>
      <c r="AF503" s="5">
        <v>2.4689999999999999</v>
      </c>
      <c r="AG503" s="5">
        <v>4.8280000000000003</v>
      </c>
      <c r="AH503" s="5">
        <v>37.622999999999998</v>
      </c>
      <c r="AI503" s="5">
        <v>0</v>
      </c>
      <c r="AJ503" s="5">
        <v>1</v>
      </c>
      <c r="AK503" s="5">
        <v>40.203000000000003</v>
      </c>
      <c r="AL503" s="5">
        <v>9.8780000000000001</v>
      </c>
      <c r="AM503" s="5">
        <v>0.53600000000000003</v>
      </c>
      <c r="AN503" s="5">
        <v>47.44</v>
      </c>
      <c r="AO503" s="5">
        <v>0.18</v>
      </c>
      <c r="AP503" s="5">
        <v>1</v>
      </c>
      <c r="AQ503" s="5">
        <v>0.84699999999999998</v>
      </c>
      <c r="AR503" s="5">
        <v>0.123</v>
      </c>
      <c r="AS503" s="5">
        <v>0.34899999999999998</v>
      </c>
      <c r="AT503" s="5">
        <v>1.411</v>
      </c>
      <c r="AU503" s="5">
        <v>0.18</v>
      </c>
      <c r="AV503" s="5">
        <v>1</v>
      </c>
      <c r="AW503" s="5">
        <v>0.94699999999999995</v>
      </c>
      <c r="AX503" s="5">
        <v>0.123</v>
      </c>
      <c r="AY503" s="5">
        <v>0.13300000000000001</v>
      </c>
      <c r="AZ503" s="5">
        <v>1.274</v>
      </c>
      <c r="BA503" s="5">
        <v>0.18</v>
      </c>
      <c r="BB503" s="5">
        <v>1</v>
      </c>
      <c r="BC503" s="5">
        <v>0.58899999999999997</v>
      </c>
      <c r="BD503" s="5">
        <v>0.123</v>
      </c>
      <c r="BE503" s="5">
        <v>3.7999999999999999E-2</v>
      </c>
      <c r="BF503" s="5">
        <v>0.73</v>
      </c>
      <c r="BG503" s="5">
        <v>0.18</v>
      </c>
      <c r="BH503" s="5">
        <v>1</v>
      </c>
      <c r="BI503" s="5">
        <v>0.68899999999999995</v>
      </c>
      <c r="BJ503" s="5">
        <v>0.123</v>
      </c>
      <c r="BK503" s="5">
        <v>0.20399999999999999</v>
      </c>
      <c r="BL503" s="5">
        <v>1.0529999999999999</v>
      </c>
      <c r="BM503" s="5">
        <v>0.18</v>
      </c>
      <c r="BN503" s="5">
        <v>1</v>
      </c>
      <c r="BO503" s="5">
        <v>0</v>
      </c>
      <c r="BP503" s="5">
        <v>2E-3</v>
      </c>
      <c r="BQ503" s="5">
        <v>0.1</v>
      </c>
      <c r="BR503" s="5">
        <v>0</v>
      </c>
      <c r="BS503" s="5">
        <v>1</v>
      </c>
      <c r="BT503" s="5">
        <v>0</v>
      </c>
      <c r="BU503" s="5">
        <v>2E-3</v>
      </c>
      <c r="BV503" s="5">
        <v>0.13600000000000001</v>
      </c>
      <c r="BW503" s="5">
        <v>0.18</v>
      </c>
      <c r="BX503" s="5">
        <v>0.66700000000000004</v>
      </c>
      <c r="BY503" s="5">
        <v>12.728999999999999</v>
      </c>
      <c r="BZ503" s="5">
        <v>0</v>
      </c>
      <c r="CA503" s="5">
        <v>12.728999999999999</v>
      </c>
      <c r="CB503" s="5">
        <v>0</v>
      </c>
      <c r="CC503" s="5">
        <v>102.477</v>
      </c>
      <c r="CD503" s="5">
        <v>7.95</v>
      </c>
      <c r="CE503" s="5">
        <v>73.837999999999994</v>
      </c>
      <c r="CF503" s="5">
        <v>208.05099999999999</v>
      </c>
      <c r="CG503" s="5">
        <v>0.18</v>
      </c>
      <c r="CH503" s="5">
        <v>1</v>
      </c>
      <c r="CI503" s="5">
        <v>0</v>
      </c>
      <c r="CJ503" s="5">
        <v>0</v>
      </c>
      <c r="CK503" s="5">
        <v>0</v>
      </c>
      <c r="CL503" s="5">
        <v>0</v>
      </c>
      <c r="CM503" s="5">
        <v>0</v>
      </c>
      <c r="CN503" s="5">
        <v>0</v>
      </c>
      <c r="CO503" s="5">
        <v>0</v>
      </c>
      <c r="CP503" s="5">
        <v>0</v>
      </c>
      <c r="CQ503" s="5">
        <v>1.294</v>
      </c>
      <c r="CR503" s="5">
        <v>0</v>
      </c>
      <c r="CS503" s="5">
        <v>5.1580000000000004</v>
      </c>
      <c r="CT503" s="5">
        <v>10.484999999999999</v>
      </c>
      <c r="CU503" s="5">
        <v>30.326000000000001</v>
      </c>
    </row>
    <row r="504" spans="1:99" x14ac:dyDescent="0.25">
      <c r="A504" s="5" t="s">
        <v>2810</v>
      </c>
      <c r="B504" s="5" t="s">
        <v>1600</v>
      </c>
      <c r="C504" s="5" t="s">
        <v>1600</v>
      </c>
      <c r="D504" s="5" t="s">
        <v>1601</v>
      </c>
      <c r="E504" s="5">
        <v>2023</v>
      </c>
      <c r="F504" s="5">
        <v>0.18</v>
      </c>
      <c r="G504" s="5">
        <v>6.1470000000000002</v>
      </c>
      <c r="H504" s="5">
        <v>1.286</v>
      </c>
      <c r="I504" s="5">
        <v>9.4570000000000007</v>
      </c>
      <c r="J504" s="5">
        <v>15.603999999999999</v>
      </c>
      <c r="K504" s="5">
        <v>0</v>
      </c>
      <c r="L504" s="5">
        <v>1</v>
      </c>
      <c r="M504" s="5">
        <v>7.8860000000000001</v>
      </c>
      <c r="N504" s="5">
        <v>3.8570000000000002</v>
      </c>
      <c r="O504" s="5">
        <v>9.6359999999999992</v>
      </c>
      <c r="P504" s="5">
        <v>17.521999999999998</v>
      </c>
      <c r="Q504" s="5">
        <v>0</v>
      </c>
      <c r="R504" s="5">
        <v>1</v>
      </c>
      <c r="S504" s="5">
        <v>12.574999999999999</v>
      </c>
      <c r="T504" s="5">
        <v>7.7140000000000004</v>
      </c>
      <c r="U504" s="5">
        <v>0.251</v>
      </c>
      <c r="V504" s="5">
        <v>14.839</v>
      </c>
      <c r="W504" s="5">
        <v>0.18</v>
      </c>
      <c r="X504" s="5">
        <v>1</v>
      </c>
      <c r="Y504" s="5">
        <v>11.907999999999999</v>
      </c>
      <c r="Z504" s="5">
        <v>1.246</v>
      </c>
      <c r="AA504" s="5">
        <v>5.5949999999999998</v>
      </c>
      <c r="AB504" s="5">
        <v>17.503</v>
      </c>
      <c r="AC504" s="5">
        <v>0</v>
      </c>
      <c r="AD504" s="5">
        <v>1</v>
      </c>
      <c r="AE504" s="5">
        <v>13.194000000000001</v>
      </c>
      <c r="AF504" s="5">
        <v>2.4929999999999999</v>
      </c>
      <c r="AG504" s="5">
        <v>5.5949999999999998</v>
      </c>
      <c r="AH504" s="5">
        <v>18.788</v>
      </c>
      <c r="AI504" s="5">
        <v>0</v>
      </c>
      <c r="AJ504" s="5">
        <v>1</v>
      </c>
      <c r="AK504" s="5">
        <v>20.908000000000001</v>
      </c>
      <c r="AL504" s="5">
        <v>9.9719999999999995</v>
      </c>
      <c r="AM504" s="5">
        <v>0.41699999999999998</v>
      </c>
      <c r="AN504" s="5">
        <v>24.670999999999999</v>
      </c>
      <c r="AO504" s="5">
        <v>0.18</v>
      </c>
      <c r="AP504" s="5">
        <v>1</v>
      </c>
      <c r="AQ504" s="5">
        <v>0.749</v>
      </c>
      <c r="AR504" s="5">
        <v>0.129</v>
      </c>
      <c r="AS504" s="5">
        <v>0.47899999999999998</v>
      </c>
      <c r="AT504" s="5">
        <v>1.4490000000000001</v>
      </c>
      <c r="AU504" s="5">
        <v>0.18</v>
      </c>
      <c r="AV504" s="5">
        <v>1</v>
      </c>
      <c r="AW504" s="5">
        <v>0.78300000000000003</v>
      </c>
      <c r="AX504" s="5">
        <v>0.129</v>
      </c>
      <c r="AY504" s="5">
        <v>0.32600000000000001</v>
      </c>
      <c r="AZ504" s="5">
        <v>1.3080000000000001</v>
      </c>
      <c r="BA504" s="5">
        <v>0.18</v>
      </c>
      <c r="BB504" s="5">
        <v>1</v>
      </c>
      <c r="BC504" s="5">
        <v>0.52700000000000002</v>
      </c>
      <c r="BD504" s="5">
        <v>0.129</v>
      </c>
      <c r="BE504" s="5">
        <v>4.1000000000000002E-2</v>
      </c>
      <c r="BF504" s="5">
        <v>0.65800000000000003</v>
      </c>
      <c r="BG504" s="5">
        <v>0.18</v>
      </c>
      <c r="BH504" s="5">
        <v>1</v>
      </c>
      <c r="BI504" s="5">
        <v>0.64</v>
      </c>
      <c r="BJ504" s="5">
        <v>0.129</v>
      </c>
      <c r="BK504" s="5">
        <v>0.27700000000000002</v>
      </c>
      <c r="BL504" s="5">
        <v>1.081</v>
      </c>
      <c r="BM504" s="5">
        <v>0.18</v>
      </c>
      <c r="BN504" s="5">
        <v>1</v>
      </c>
      <c r="BO504" s="5">
        <v>0</v>
      </c>
      <c r="BP504" s="5">
        <v>2E-3</v>
      </c>
      <c r="BQ504" s="5">
        <v>0.11600000000000001</v>
      </c>
      <c r="BR504" s="5">
        <v>0</v>
      </c>
      <c r="BS504" s="5">
        <v>1</v>
      </c>
      <c r="BT504" s="5">
        <v>0</v>
      </c>
      <c r="BU504" s="5">
        <v>2E-3</v>
      </c>
      <c r="BV504" s="5">
        <v>0.13700000000000001</v>
      </c>
      <c r="BW504" s="5">
        <v>0.18</v>
      </c>
      <c r="BX504" s="5">
        <v>0.66700000000000004</v>
      </c>
      <c r="BY504" s="5">
        <v>13.254</v>
      </c>
      <c r="BZ504" s="5">
        <v>0</v>
      </c>
      <c r="CA504" s="5">
        <v>13.254</v>
      </c>
      <c r="CB504" s="5">
        <v>0</v>
      </c>
      <c r="CC504" s="5">
        <v>87.078999999999994</v>
      </c>
      <c r="CD504" s="5">
        <v>7.95</v>
      </c>
      <c r="CE504" s="5">
        <v>98.506</v>
      </c>
      <c r="CF504" s="5">
        <v>218.99100000000001</v>
      </c>
      <c r="CG504" s="5">
        <v>0.18</v>
      </c>
      <c r="CH504" s="5">
        <v>1</v>
      </c>
      <c r="CI504" s="5">
        <v>0</v>
      </c>
      <c r="CJ504" s="5">
        <v>0</v>
      </c>
      <c r="CK504" s="5">
        <v>0</v>
      </c>
      <c r="CL504" s="5">
        <v>0</v>
      </c>
      <c r="CM504" s="5">
        <v>0</v>
      </c>
      <c r="CN504" s="5">
        <v>0</v>
      </c>
      <c r="CO504" s="5">
        <v>0</v>
      </c>
      <c r="CP504" s="5">
        <v>0</v>
      </c>
      <c r="CQ504" s="5">
        <v>1.3480000000000001</v>
      </c>
      <c r="CR504" s="5">
        <v>0</v>
      </c>
      <c r="CS504" s="5">
        <v>5.37</v>
      </c>
      <c r="CT504" s="5">
        <v>4.8609999999999998</v>
      </c>
      <c r="CU504" s="5">
        <v>10.622</v>
      </c>
    </row>
    <row r="505" spans="1:99" x14ac:dyDescent="0.25">
      <c r="A505" s="5" t="s">
        <v>2811</v>
      </c>
      <c r="B505" s="5" t="s">
        <v>1600</v>
      </c>
      <c r="C505" s="5" t="s">
        <v>1600</v>
      </c>
      <c r="D505" s="5" t="s">
        <v>1601</v>
      </c>
      <c r="E505" s="5">
        <v>2024</v>
      </c>
      <c r="F505" s="5">
        <v>0.18</v>
      </c>
      <c r="G505" s="5">
        <v>5.5750000000000002</v>
      </c>
      <c r="H505" s="5">
        <v>1.3240000000000001</v>
      </c>
      <c r="I505" s="5">
        <v>6.1970000000000001</v>
      </c>
      <c r="J505" s="5">
        <v>11.772</v>
      </c>
      <c r="K505" s="5">
        <v>0</v>
      </c>
      <c r="L505" s="5">
        <v>1</v>
      </c>
      <c r="M505" s="5">
        <v>7.1239999999999997</v>
      </c>
      <c r="N505" s="5">
        <v>3.9710000000000001</v>
      </c>
      <c r="O505" s="5">
        <v>6.3150000000000004</v>
      </c>
      <c r="P505" s="5">
        <v>13.439</v>
      </c>
      <c r="Q505" s="5">
        <v>0</v>
      </c>
      <c r="R505" s="5">
        <v>1</v>
      </c>
      <c r="S505" s="5">
        <v>12.193</v>
      </c>
      <c r="T505" s="5">
        <v>7.9420000000000002</v>
      </c>
      <c r="U505" s="5">
        <v>0.29899999999999999</v>
      </c>
      <c r="V505" s="5">
        <v>14.388</v>
      </c>
      <c r="W505" s="5">
        <v>0.18</v>
      </c>
      <c r="X505" s="5">
        <v>1</v>
      </c>
      <c r="Y505" s="5">
        <v>10.492000000000001</v>
      </c>
      <c r="Z505" s="5">
        <v>1.2829999999999999</v>
      </c>
      <c r="AA505" s="5">
        <v>3.6669999999999998</v>
      </c>
      <c r="AB505" s="5">
        <v>14.159000000000001</v>
      </c>
      <c r="AC505" s="5">
        <v>0</v>
      </c>
      <c r="AD505" s="5">
        <v>1</v>
      </c>
      <c r="AE505" s="5">
        <v>11.815</v>
      </c>
      <c r="AF505" s="5">
        <v>2.5670000000000002</v>
      </c>
      <c r="AG505" s="5">
        <v>3.6669999999999998</v>
      </c>
      <c r="AH505" s="5">
        <v>15.483000000000001</v>
      </c>
      <c r="AI505" s="5">
        <v>0</v>
      </c>
      <c r="AJ505" s="5">
        <v>1</v>
      </c>
      <c r="AK505" s="5">
        <v>19.757000000000001</v>
      </c>
      <c r="AL505" s="5">
        <v>10.266</v>
      </c>
      <c r="AM505" s="5">
        <v>0.48399999999999999</v>
      </c>
      <c r="AN505" s="5">
        <v>23.312999999999999</v>
      </c>
      <c r="AO505" s="5">
        <v>0.18</v>
      </c>
      <c r="AP505" s="5">
        <v>1</v>
      </c>
      <c r="AQ505" s="5">
        <v>0.72</v>
      </c>
      <c r="AR505" s="5">
        <v>0.13200000000000001</v>
      </c>
      <c r="AS505" s="5">
        <v>0.50900000000000001</v>
      </c>
      <c r="AT505" s="5">
        <v>1.45</v>
      </c>
      <c r="AU505" s="5">
        <v>0.18</v>
      </c>
      <c r="AV505" s="5">
        <v>1</v>
      </c>
      <c r="AW505" s="5">
        <v>0.73399999999999999</v>
      </c>
      <c r="AX505" s="5">
        <v>0.13200000000000001</v>
      </c>
      <c r="AY505" s="5">
        <v>0.376</v>
      </c>
      <c r="AZ505" s="5">
        <v>1.31</v>
      </c>
      <c r="BA505" s="5">
        <v>0.18</v>
      </c>
      <c r="BB505" s="5">
        <v>1</v>
      </c>
      <c r="BC505" s="5">
        <v>0.51</v>
      </c>
      <c r="BD505" s="5">
        <v>0.13200000000000001</v>
      </c>
      <c r="BE505" s="5">
        <v>4.2999999999999997E-2</v>
      </c>
      <c r="BF505" s="5">
        <v>0.63800000000000001</v>
      </c>
      <c r="BG505" s="5">
        <v>0.18</v>
      </c>
      <c r="BH505" s="5">
        <v>1</v>
      </c>
      <c r="BI505" s="5">
        <v>0.65200000000000002</v>
      </c>
      <c r="BJ505" s="5">
        <v>0.13200000000000001</v>
      </c>
      <c r="BK505" s="5">
        <v>0.312</v>
      </c>
      <c r="BL505" s="5">
        <v>1.1100000000000001</v>
      </c>
      <c r="BM505" s="5">
        <v>0.18</v>
      </c>
      <c r="BN505" s="5">
        <v>1</v>
      </c>
      <c r="BO505" s="5">
        <v>0</v>
      </c>
      <c r="BP505" s="5">
        <v>2E-3</v>
      </c>
      <c r="BQ505" s="5">
        <v>0.112</v>
      </c>
      <c r="BR505" s="5">
        <v>0</v>
      </c>
      <c r="BS505" s="5">
        <v>1</v>
      </c>
      <c r="BT505" s="5">
        <v>0</v>
      </c>
      <c r="BU505" s="5">
        <v>2E-3</v>
      </c>
      <c r="BV505" s="5">
        <v>0.13900000000000001</v>
      </c>
      <c r="BW505" s="5">
        <v>0.18</v>
      </c>
      <c r="BX505" s="5">
        <v>0.66700000000000004</v>
      </c>
      <c r="BY505" s="5">
        <v>13.646000000000001</v>
      </c>
      <c r="BZ505" s="5">
        <v>0</v>
      </c>
      <c r="CA505" s="5">
        <v>13.646000000000001</v>
      </c>
      <c r="CB505" s="5">
        <v>0</v>
      </c>
      <c r="CC505" s="5">
        <v>86.385000000000005</v>
      </c>
      <c r="CD505" s="5">
        <v>7.95</v>
      </c>
      <c r="CE505" s="5">
        <v>85.602000000000004</v>
      </c>
      <c r="CF505" s="5">
        <v>202.946</v>
      </c>
      <c r="CG505" s="5">
        <v>0.18</v>
      </c>
      <c r="CH505" s="5">
        <v>1</v>
      </c>
      <c r="CI505" s="5">
        <v>0</v>
      </c>
      <c r="CJ505" s="5">
        <v>0</v>
      </c>
      <c r="CK505" s="5">
        <v>0</v>
      </c>
      <c r="CL505" s="5">
        <v>0</v>
      </c>
      <c r="CM505" s="5">
        <v>0</v>
      </c>
      <c r="CN505" s="5">
        <v>0</v>
      </c>
      <c r="CO505" s="5">
        <v>0</v>
      </c>
      <c r="CP505" s="5">
        <v>0</v>
      </c>
      <c r="CQ505" s="5">
        <v>1.387</v>
      </c>
      <c r="CR505" s="5">
        <v>0</v>
      </c>
      <c r="CS505" s="5">
        <v>5.5289999999999999</v>
      </c>
      <c r="CT505" s="5">
        <v>4.2510000000000003</v>
      </c>
      <c r="CU505" s="5">
        <v>9.1679999999999993</v>
      </c>
    </row>
    <row r="506" spans="1:99" x14ac:dyDescent="0.25">
      <c r="A506" s="5" t="s">
        <v>2812</v>
      </c>
      <c r="B506" s="5" t="s">
        <v>1591</v>
      </c>
      <c r="C506" s="5" t="s">
        <v>1591</v>
      </c>
      <c r="D506" s="5" t="s">
        <v>1592</v>
      </c>
      <c r="E506" s="5">
        <v>2021</v>
      </c>
      <c r="F506" s="5">
        <v>0</v>
      </c>
      <c r="G506" s="5">
        <v>4.7469999999999999</v>
      </c>
      <c r="H506" s="5">
        <v>1.143</v>
      </c>
      <c r="I506" s="5">
        <v>0</v>
      </c>
      <c r="J506" s="5">
        <v>4.7469999999999999</v>
      </c>
      <c r="K506" s="5">
        <v>0</v>
      </c>
      <c r="L506" s="5">
        <v>1</v>
      </c>
      <c r="M506" s="5">
        <v>7.9640000000000004</v>
      </c>
      <c r="N506" s="5">
        <v>3.43</v>
      </c>
      <c r="O506" s="5">
        <v>0</v>
      </c>
      <c r="P506" s="5">
        <v>7.9640000000000004</v>
      </c>
      <c r="Q506" s="5">
        <v>0</v>
      </c>
      <c r="R506" s="5">
        <v>1</v>
      </c>
      <c r="S506" s="5">
        <v>10.464</v>
      </c>
      <c r="T506" s="5">
        <v>6.86</v>
      </c>
      <c r="U506" s="5">
        <v>0</v>
      </c>
      <c r="V506" s="5">
        <v>10.464</v>
      </c>
      <c r="W506" s="5">
        <v>0</v>
      </c>
      <c r="X506" s="5">
        <v>1</v>
      </c>
      <c r="Y506" s="5">
        <v>10.551</v>
      </c>
      <c r="Z506" s="5">
        <v>1.302</v>
      </c>
      <c r="AA506" s="5">
        <v>0</v>
      </c>
      <c r="AB506" s="5">
        <v>10.551</v>
      </c>
      <c r="AC506" s="5">
        <v>0</v>
      </c>
      <c r="AD506" s="5">
        <v>1</v>
      </c>
      <c r="AE506" s="5">
        <v>11.694000000000001</v>
      </c>
      <c r="AF506" s="5">
        <v>2.5489999999999999</v>
      </c>
      <c r="AG506" s="5">
        <v>0</v>
      </c>
      <c r="AH506" s="5">
        <v>11.694000000000001</v>
      </c>
      <c r="AI506" s="5">
        <v>0</v>
      </c>
      <c r="AJ506" s="5">
        <v>1</v>
      </c>
      <c r="AK506" s="5">
        <v>18.553999999999998</v>
      </c>
      <c r="AL506" s="5">
        <v>9.6270000000000007</v>
      </c>
      <c r="AM506" s="5">
        <v>0</v>
      </c>
      <c r="AN506" s="5">
        <v>18.553999999999998</v>
      </c>
      <c r="AO506" s="5">
        <v>0</v>
      </c>
      <c r="AP506" s="5">
        <v>1</v>
      </c>
      <c r="AQ506" s="5">
        <v>0.621</v>
      </c>
      <c r="AR506" s="5">
        <v>0.114</v>
      </c>
      <c r="AS506" s="5">
        <v>0</v>
      </c>
      <c r="AT506" s="5">
        <v>0.621</v>
      </c>
      <c r="AU506" s="5">
        <v>0</v>
      </c>
      <c r="AV506" s="5">
        <v>1</v>
      </c>
      <c r="AW506" s="5">
        <v>0.59299999999999997</v>
      </c>
      <c r="AX506" s="5">
        <v>0.114</v>
      </c>
      <c r="AY506" s="5">
        <v>0</v>
      </c>
      <c r="AZ506" s="5">
        <v>0.59299999999999997</v>
      </c>
      <c r="BA506" s="5">
        <v>0</v>
      </c>
      <c r="BB506" s="5">
        <v>1</v>
      </c>
      <c r="BC506" s="5">
        <v>0.44</v>
      </c>
      <c r="BD506" s="5">
        <v>0.114</v>
      </c>
      <c r="BE506" s="5">
        <v>0</v>
      </c>
      <c r="BF506" s="5">
        <v>0.44</v>
      </c>
      <c r="BG506" s="5">
        <v>0</v>
      </c>
      <c r="BH506" s="5">
        <v>1</v>
      </c>
      <c r="BI506" s="5">
        <v>0.56000000000000005</v>
      </c>
      <c r="BJ506" s="5">
        <v>0.114</v>
      </c>
      <c r="BK506" s="5">
        <v>0</v>
      </c>
      <c r="BL506" s="5">
        <v>0.56000000000000005</v>
      </c>
      <c r="BM506" s="5">
        <v>0</v>
      </c>
      <c r="BN506" s="5">
        <v>1</v>
      </c>
      <c r="BO506" s="5">
        <v>0</v>
      </c>
      <c r="BP506" s="5">
        <v>0</v>
      </c>
      <c r="BQ506" s="5">
        <v>0</v>
      </c>
      <c r="BR506" s="5">
        <v>0</v>
      </c>
      <c r="BS506" s="5">
        <v>1</v>
      </c>
      <c r="BT506" s="5">
        <v>0</v>
      </c>
      <c r="BU506" s="5">
        <v>0</v>
      </c>
      <c r="BV506" s="5">
        <v>0</v>
      </c>
      <c r="BW506" s="5">
        <v>0</v>
      </c>
      <c r="BX506" s="5">
        <v>1</v>
      </c>
      <c r="BY506" s="5">
        <v>11.787000000000001</v>
      </c>
      <c r="BZ506" s="5">
        <v>0</v>
      </c>
      <c r="CA506" s="5">
        <v>11.787000000000001</v>
      </c>
      <c r="CB506" s="5">
        <v>0</v>
      </c>
      <c r="CC506" s="5">
        <v>81.694999999999993</v>
      </c>
      <c r="CD506" s="5">
        <v>7.95</v>
      </c>
      <c r="CE506" s="5">
        <v>0</v>
      </c>
      <c r="CF506" s="5">
        <v>81.694999999999993</v>
      </c>
      <c r="CG506" s="5">
        <v>0</v>
      </c>
      <c r="CH506" s="5">
        <v>1</v>
      </c>
      <c r="CI506" s="5">
        <v>0</v>
      </c>
      <c r="CJ506" s="5">
        <v>0</v>
      </c>
      <c r="CK506" s="5">
        <v>0</v>
      </c>
      <c r="CL506" s="5">
        <v>0</v>
      </c>
      <c r="CM506" s="5">
        <v>0</v>
      </c>
      <c r="CN506" s="5">
        <v>0</v>
      </c>
      <c r="CO506" s="5">
        <v>0</v>
      </c>
      <c r="CP506" s="5">
        <v>0</v>
      </c>
      <c r="CQ506" s="5">
        <v>1.198</v>
      </c>
      <c r="CR506" s="5">
        <v>0</v>
      </c>
      <c r="CS506" s="5">
        <v>4.7759999999999998</v>
      </c>
      <c r="CT506" s="5">
        <v>3.6040000000000001</v>
      </c>
      <c r="CU506" s="5">
        <v>9.4079999999999995</v>
      </c>
    </row>
    <row r="507" spans="1:99" x14ac:dyDescent="0.25">
      <c r="A507" s="5" t="s">
        <v>2813</v>
      </c>
      <c r="B507" s="5" t="s">
        <v>1591</v>
      </c>
      <c r="C507" s="5" t="s">
        <v>1591</v>
      </c>
      <c r="D507" s="5" t="s">
        <v>1592</v>
      </c>
      <c r="E507" s="5">
        <v>2022</v>
      </c>
      <c r="F507" s="5">
        <v>0</v>
      </c>
      <c r="G507" s="5">
        <v>8.7880000000000003</v>
      </c>
      <c r="H507" s="5">
        <v>1.2350000000000001</v>
      </c>
      <c r="I507" s="5">
        <v>0</v>
      </c>
      <c r="J507" s="5">
        <v>8.7880000000000003</v>
      </c>
      <c r="K507" s="5">
        <v>0</v>
      </c>
      <c r="L507" s="5">
        <v>1</v>
      </c>
      <c r="M507" s="5">
        <v>9.7829999999999995</v>
      </c>
      <c r="N507" s="5">
        <v>3.7040000000000002</v>
      </c>
      <c r="O507" s="5">
        <v>0</v>
      </c>
      <c r="P507" s="5">
        <v>9.7829999999999995</v>
      </c>
      <c r="Q507" s="5">
        <v>0</v>
      </c>
      <c r="R507" s="5">
        <v>1</v>
      </c>
      <c r="S507" s="5">
        <v>14.962</v>
      </c>
      <c r="T507" s="5">
        <v>7.4080000000000004</v>
      </c>
      <c r="U507" s="5">
        <v>0</v>
      </c>
      <c r="V507" s="5">
        <v>14.962</v>
      </c>
      <c r="W507" s="5">
        <v>0</v>
      </c>
      <c r="X507" s="5">
        <v>1</v>
      </c>
      <c r="Y507" s="5">
        <v>17.332000000000001</v>
      </c>
      <c r="Z507" s="5">
        <v>2.1389999999999998</v>
      </c>
      <c r="AA507" s="5">
        <v>0</v>
      </c>
      <c r="AB507" s="5">
        <v>17.332000000000001</v>
      </c>
      <c r="AC507" s="5">
        <v>0</v>
      </c>
      <c r="AD507" s="5">
        <v>1</v>
      </c>
      <c r="AE507" s="5">
        <v>18.565999999999999</v>
      </c>
      <c r="AF507" s="5">
        <v>4.048</v>
      </c>
      <c r="AG507" s="5">
        <v>0</v>
      </c>
      <c r="AH507" s="5">
        <v>18.565999999999999</v>
      </c>
      <c r="AI507" s="5">
        <v>0</v>
      </c>
      <c r="AJ507" s="5">
        <v>1</v>
      </c>
      <c r="AK507" s="5">
        <v>25.974</v>
      </c>
      <c r="AL507" s="5">
        <v>13.478</v>
      </c>
      <c r="AM507" s="5">
        <v>0</v>
      </c>
      <c r="AN507" s="5">
        <v>25.974</v>
      </c>
      <c r="AO507" s="5">
        <v>0</v>
      </c>
      <c r="AP507" s="5">
        <v>1</v>
      </c>
      <c r="AQ507" s="5">
        <v>0.84699999999999998</v>
      </c>
      <c r="AR507" s="5">
        <v>0.123</v>
      </c>
      <c r="AS507" s="5">
        <v>0</v>
      </c>
      <c r="AT507" s="5">
        <v>0.84699999999999998</v>
      </c>
      <c r="AU507" s="5">
        <v>0</v>
      </c>
      <c r="AV507" s="5">
        <v>1</v>
      </c>
      <c r="AW507" s="5">
        <v>0.94699999999999995</v>
      </c>
      <c r="AX507" s="5">
        <v>0.123</v>
      </c>
      <c r="AY507" s="5">
        <v>0</v>
      </c>
      <c r="AZ507" s="5">
        <v>0.94699999999999995</v>
      </c>
      <c r="BA507" s="5">
        <v>0</v>
      </c>
      <c r="BB507" s="5">
        <v>1</v>
      </c>
      <c r="BC507" s="5">
        <v>0.58899999999999997</v>
      </c>
      <c r="BD507" s="5">
        <v>0.123</v>
      </c>
      <c r="BE507" s="5">
        <v>0</v>
      </c>
      <c r="BF507" s="5">
        <v>0.58899999999999997</v>
      </c>
      <c r="BG507" s="5">
        <v>0</v>
      </c>
      <c r="BH507" s="5">
        <v>1</v>
      </c>
      <c r="BI507" s="5">
        <v>0.68899999999999995</v>
      </c>
      <c r="BJ507" s="5">
        <v>0.123</v>
      </c>
      <c r="BK507" s="5">
        <v>0</v>
      </c>
      <c r="BL507" s="5">
        <v>0.68899999999999995</v>
      </c>
      <c r="BM507" s="5">
        <v>0</v>
      </c>
      <c r="BN507" s="5">
        <v>1</v>
      </c>
      <c r="BO507" s="5">
        <v>0</v>
      </c>
      <c r="BP507" s="5">
        <v>0</v>
      </c>
      <c r="BQ507" s="5">
        <v>0</v>
      </c>
      <c r="BR507" s="5">
        <v>0</v>
      </c>
      <c r="BS507" s="5">
        <v>1</v>
      </c>
      <c r="BT507" s="5">
        <v>0</v>
      </c>
      <c r="BU507" s="5">
        <v>0</v>
      </c>
      <c r="BV507" s="5">
        <v>0</v>
      </c>
      <c r="BW507" s="5">
        <v>0</v>
      </c>
      <c r="BX507" s="5">
        <v>1</v>
      </c>
      <c r="BY507" s="5">
        <v>12.728999999999999</v>
      </c>
      <c r="BZ507" s="5">
        <v>0</v>
      </c>
      <c r="CA507" s="5">
        <v>12.728999999999999</v>
      </c>
      <c r="CB507" s="5">
        <v>0</v>
      </c>
      <c r="CC507" s="5">
        <v>102.477</v>
      </c>
      <c r="CD507" s="5">
        <v>7.95</v>
      </c>
      <c r="CE507" s="5">
        <v>0</v>
      </c>
      <c r="CF507" s="5">
        <v>102.477</v>
      </c>
      <c r="CG507" s="5">
        <v>0</v>
      </c>
      <c r="CH507" s="5">
        <v>1</v>
      </c>
      <c r="CI507" s="5">
        <v>0</v>
      </c>
      <c r="CJ507" s="5">
        <v>0</v>
      </c>
      <c r="CK507" s="5">
        <v>0</v>
      </c>
      <c r="CL507" s="5">
        <v>0</v>
      </c>
      <c r="CM507" s="5">
        <v>0</v>
      </c>
      <c r="CN507" s="5">
        <v>0</v>
      </c>
      <c r="CO507" s="5">
        <v>0</v>
      </c>
      <c r="CP507" s="5">
        <v>0</v>
      </c>
      <c r="CQ507" s="5">
        <v>1.294</v>
      </c>
      <c r="CR507" s="5">
        <v>0</v>
      </c>
      <c r="CS507" s="5">
        <v>5.1580000000000004</v>
      </c>
      <c r="CT507" s="5">
        <v>7.5540000000000003</v>
      </c>
      <c r="CU507" s="5">
        <v>16.097000000000001</v>
      </c>
    </row>
    <row r="508" spans="1:99" x14ac:dyDescent="0.25">
      <c r="A508" s="5" t="s">
        <v>2814</v>
      </c>
      <c r="B508" s="5" t="s">
        <v>1591</v>
      </c>
      <c r="C508" s="5" t="s">
        <v>1591</v>
      </c>
      <c r="D508" s="5" t="s">
        <v>1592</v>
      </c>
      <c r="E508" s="5">
        <v>2023</v>
      </c>
      <c r="F508" s="5">
        <v>0</v>
      </c>
      <c r="G508" s="5">
        <v>5.77</v>
      </c>
      <c r="H508" s="5">
        <v>1.286</v>
      </c>
      <c r="I508" s="5">
        <v>0</v>
      </c>
      <c r="J508" s="5">
        <v>5.77</v>
      </c>
      <c r="K508" s="5">
        <v>0</v>
      </c>
      <c r="L508" s="5">
        <v>1</v>
      </c>
      <c r="M508" s="5">
        <v>7.8860000000000001</v>
      </c>
      <c r="N508" s="5">
        <v>3.8570000000000002</v>
      </c>
      <c r="O508" s="5">
        <v>0</v>
      </c>
      <c r="P508" s="5">
        <v>7.8860000000000001</v>
      </c>
      <c r="Q508" s="5">
        <v>0</v>
      </c>
      <c r="R508" s="5">
        <v>1</v>
      </c>
      <c r="S508" s="5">
        <v>12.198</v>
      </c>
      <c r="T508" s="5">
        <v>7.7140000000000004</v>
      </c>
      <c r="U508" s="5">
        <v>0</v>
      </c>
      <c r="V508" s="5">
        <v>12.198</v>
      </c>
      <c r="W508" s="5">
        <v>0</v>
      </c>
      <c r="X508" s="5">
        <v>1</v>
      </c>
      <c r="Y508" s="5">
        <v>13.814</v>
      </c>
      <c r="Z508" s="5">
        <v>1.7050000000000001</v>
      </c>
      <c r="AA508" s="5">
        <v>0</v>
      </c>
      <c r="AB508" s="5">
        <v>13.814</v>
      </c>
      <c r="AC508" s="5">
        <v>0</v>
      </c>
      <c r="AD508" s="5">
        <v>1</v>
      </c>
      <c r="AE508" s="5">
        <v>15.1</v>
      </c>
      <c r="AF508" s="5">
        <v>3.2919999999999998</v>
      </c>
      <c r="AG508" s="5">
        <v>0</v>
      </c>
      <c r="AH508" s="5">
        <v>15.1</v>
      </c>
      <c r="AI508" s="5">
        <v>0</v>
      </c>
      <c r="AJ508" s="5">
        <v>1</v>
      </c>
      <c r="AK508" s="5">
        <v>22.814</v>
      </c>
      <c r="AL508" s="5">
        <v>11.837999999999999</v>
      </c>
      <c r="AM508" s="5">
        <v>0</v>
      </c>
      <c r="AN508" s="5">
        <v>22.814</v>
      </c>
      <c r="AO508" s="5">
        <v>0</v>
      </c>
      <c r="AP508" s="5">
        <v>1</v>
      </c>
      <c r="AQ508" s="5">
        <v>0.749</v>
      </c>
      <c r="AR508" s="5">
        <v>0.129</v>
      </c>
      <c r="AS508" s="5">
        <v>0</v>
      </c>
      <c r="AT508" s="5">
        <v>0.749</v>
      </c>
      <c r="AU508" s="5">
        <v>0</v>
      </c>
      <c r="AV508" s="5">
        <v>1</v>
      </c>
      <c r="AW508" s="5">
        <v>0.78300000000000003</v>
      </c>
      <c r="AX508" s="5">
        <v>0.129</v>
      </c>
      <c r="AY508" s="5">
        <v>0</v>
      </c>
      <c r="AZ508" s="5">
        <v>0.78300000000000003</v>
      </c>
      <c r="BA508" s="5">
        <v>0</v>
      </c>
      <c r="BB508" s="5">
        <v>1</v>
      </c>
      <c r="BC508" s="5">
        <v>0.52700000000000002</v>
      </c>
      <c r="BD508" s="5">
        <v>0.129</v>
      </c>
      <c r="BE508" s="5">
        <v>0</v>
      </c>
      <c r="BF508" s="5">
        <v>0.52700000000000002</v>
      </c>
      <c r="BG508" s="5">
        <v>0</v>
      </c>
      <c r="BH508" s="5">
        <v>1</v>
      </c>
      <c r="BI508" s="5">
        <v>0.64</v>
      </c>
      <c r="BJ508" s="5">
        <v>0.129</v>
      </c>
      <c r="BK508" s="5">
        <v>0</v>
      </c>
      <c r="BL508" s="5">
        <v>0.64</v>
      </c>
      <c r="BM508" s="5">
        <v>0</v>
      </c>
      <c r="BN508" s="5">
        <v>1</v>
      </c>
      <c r="BO508" s="5">
        <v>0</v>
      </c>
      <c r="BP508" s="5">
        <v>0</v>
      </c>
      <c r="BQ508" s="5">
        <v>0</v>
      </c>
      <c r="BR508" s="5">
        <v>0</v>
      </c>
      <c r="BS508" s="5">
        <v>1</v>
      </c>
      <c r="BT508" s="5">
        <v>0</v>
      </c>
      <c r="BU508" s="5">
        <v>0</v>
      </c>
      <c r="BV508" s="5">
        <v>0</v>
      </c>
      <c r="BW508" s="5">
        <v>0</v>
      </c>
      <c r="BX508" s="5">
        <v>1</v>
      </c>
      <c r="BY508" s="5">
        <v>13.254</v>
      </c>
      <c r="BZ508" s="5">
        <v>0</v>
      </c>
      <c r="CA508" s="5">
        <v>13.254</v>
      </c>
      <c r="CB508" s="5">
        <v>0</v>
      </c>
      <c r="CC508" s="5">
        <v>87.078999999999994</v>
      </c>
      <c r="CD508" s="5">
        <v>7.95</v>
      </c>
      <c r="CE508" s="5">
        <v>0</v>
      </c>
      <c r="CF508" s="5">
        <v>87.078999999999994</v>
      </c>
      <c r="CG508" s="5">
        <v>0</v>
      </c>
      <c r="CH508" s="5">
        <v>1</v>
      </c>
      <c r="CI508" s="5">
        <v>0</v>
      </c>
      <c r="CJ508" s="5">
        <v>0</v>
      </c>
      <c r="CK508" s="5">
        <v>0</v>
      </c>
      <c r="CL508" s="5">
        <v>0</v>
      </c>
      <c r="CM508" s="5">
        <v>0</v>
      </c>
      <c r="CN508" s="5">
        <v>0</v>
      </c>
      <c r="CO508" s="5">
        <v>0</v>
      </c>
      <c r="CP508" s="5">
        <v>0</v>
      </c>
      <c r="CQ508" s="5">
        <v>1.3480000000000001</v>
      </c>
      <c r="CR508" s="5">
        <v>0</v>
      </c>
      <c r="CS508" s="5">
        <v>5.37</v>
      </c>
      <c r="CT508" s="5">
        <v>4.484</v>
      </c>
      <c r="CU508" s="5">
        <v>12.529</v>
      </c>
    </row>
    <row r="509" spans="1:99" x14ac:dyDescent="0.25">
      <c r="A509" s="5" t="s">
        <v>2815</v>
      </c>
      <c r="B509" s="5" t="s">
        <v>1591</v>
      </c>
      <c r="C509" s="5" t="s">
        <v>1591</v>
      </c>
      <c r="D509" s="5" t="s">
        <v>1592</v>
      </c>
      <c r="E509" s="5">
        <v>2024</v>
      </c>
      <c r="F509" s="5">
        <v>0</v>
      </c>
      <c r="G509" s="5">
        <v>4.8330000000000002</v>
      </c>
      <c r="H509" s="5">
        <v>1.3240000000000001</v>
      </c>
      <c r="I509" s="5">
        <v>0</v>
      </c>
      <c r="J509" s="5">
        <v>4.8330000000000002</v>
      </c>
      <c r="K509" s="5">
        <v>0</v>
      </c>
      <c r="L509" s="5">
        <v>1</v>
      </c>
      <c r="M509" s="5">
        <v>7.1239999999999997</v>
      </c>
      <c r="N509" s="5">
        <v>3.9710000000000001</v>
      </c>
      <c r="O509" s="5">
        <v>0</v>
      </c>
      <c r="P509" s="5">
        <v>7.1239999999999997</v>
      </c>
      <c r="Q509" s="5">
        <v>0</v>
      </c>
      <c r="R509" s="5">
        <v>1</v>
      </c>
      <c r="S509" s="5">
        <v>11.451000000000001</v>
      </c>
      <c r="T509" s="5">
        <v>7.9420000000000002</v>
      </c>
      <c r="U509" s="5">
        <v>0</v>
      </c>
      <c r="V509" s="5">
        <v>11.451000000000001</v>
      </c>
      <c r="W509" s="5">
        <v>0</v>
      </c>
      <c r="X509" s="5">
        <v>1</v>
      </c>
      <c r="Y509" s="5">
        <v>12.218999999999999</v>
      </c>
      <c r="Z509" s="5">
        <v>1.508</v>
      </c>
      <c r="AA509" s="5">
        <v>0</v>
      </c>
      <c r="AB509" s="5">
        <v>12.218999999999999</v>
      </c>
      <c r="AC509" s="5">
        <v>0</v>
      </c>
      <c r="AD509" s="5">
        <v>1</v>
      </c>
      <c r="AE509" s="5">
        <v>13.542999999999999</v>
      </c>
      <c r="AF509" s="5">
        <v>2.952</v>
      </c>
      <c r="AG509" s="5">
        <v>0</v>
      </c>
      <c r="AH509" s="5">
        <v>13.542999999999999</v>
      </c>
      <c r="AI509" s="5">
        <v>0</v>
      </c>
      <c r="AJ509" s="5">
        <v>1</v>
      </c>
      <c r="AK509" s="5">
        <v>21.484000000000002</v>
      </c>
      <c r="AL509" s="5">
        <v>11.148</v>
      </c>
      <c r="AM509" s="5">
        <v>0</v>
      </c>
      <c r="AN509" s="5">
        <v>21.484000000000002</v>
      </c>
      <c r="AO509" s="5">
        <v>0</v>
      </c>
      <c r="AP509" s="5">
        <v>1</v>
      </c>
      <c r="AQ509" s="5">
        <v>0.72</v>
      </c>
      <c r="AR509" s="5">
        <v>0.13200000000000001</v>
      </c>
      <c r="AS509" s="5">
        <v>0</v>
      </c>
      <c r="AT509" s="5">
        <v>0.72</v>
      </c>
      <c r="AU509" s="5">
        <v>0</v>
      </c>
      <c r="AV509" s="5">
        <v>1</v>
      </c>
      <c r="AW509" s="5">
        <v>0.73399999999999999</v>
      </c>
      <c r="AX509" s="5">
        <v>0.13200000000000001</v>
      </c>
      <c r="AY509" s="5">
        <v>0</v>
      </c>
      <c r="AZ509" s="5">
        <v>0.73399999999999999</v>
      </c>
      <c r="BA509" s="5">
        <v>0</v>
      </c>
      <c r="BB509" s="5">
        <v>1</v>
      </c>
      <c r="BC509" s="5">
        <v>0.51</v>
      </c>
      <c r="BD509" s="5">
        <v>0.13200000000000001</v>
      </c>
      <c r="BE509" s="5">
        <v>0</v>
      </c>
      <c r="BF509" s="5">
        <v>0.51</v>
      </c>
      <c r="BG509" s="5">
        <v>0</v>
      </c>
      <c r="BH509" s="5">
        <v>1</v>
      </c>
      <c r="BI509" s="5">
        <v>0.65200000000000002</v>
      </c>
      <c r="BJ509" s="5">
        <v>0.13200000000000001</v>
      </c>
      <c r="BK509" s="5">
        <v>0</v>
      </c>
      <c r="BL509" s="5">
        <v>0.65200000000000002</v>
      </c>
      <c r="BM509" s="5">
        <v>0</v>
      </c>
      <c r="BN509" s="5">
        <v>1</v>
      </c>
      <c r="BO509" s="5">
        <v>0</v>
      </c>
      <c r="BP509" s="5">
        <v>0</v>
      </c>
      <c r="BQ509" s="5">
        <v>0</v>
      </c>
      <c r="BR509" s="5">
        <v>0</v>
      </c>
      <c r="BS509" s="5">
        <v>1</v>
      </c>
      <c r="BT509" s="5">
        <v>0</v>
      </c>
      <c r="BU509" s="5">
        <v>0</v>
      </c>
      <c r="BV509" s="5">
        <v>0</v>
      </c>
      <c r="BW509" s="5">
        <v>0</v>
      </c>
      <c r="BX509" s="5">
        <v>1</v>
      </c>
      <c r="BY509" s="5">
        <v>13.646000000000001</v>
      </c>
      <c r="BZ509" s="5">
        <v>0</v>
      </c>
      <c r="CA509" s="5">
        <v>13.646000000000001</v>
      </c>
      <c r="CB509" s="5">
        <v>0</v>
      </c>
      <c r="CC509" s="5">
        <v>86.385000000000005</v>
      </c>
      <c r="CD509" s="5">
        <v>7.95</v>
      </c>
      <c r="CE509" s="5">
        <v>0</v>
      </c>
      <c r="CF509" s="5">
        <v>86.385000000000005</v>
      </c>
      <c r="CG509" s="5">
        <v>0</v>
      </c>
      <c r="CH509" s="5">
        <v>1</v>
      </c>
      <c r="CI509" s="5">
        <v>0</v>
      </c>
      <c r="CJ509" s="5">
        <v>0</v>
      </c>
      <c r="CK509" s="5">
        <v>0</v>
      </c>
      <c r="CL509" s="5">
        <v>0</v>
      </c>
      <c r="CM509" s="5">
        <v>0</v>
      </c>
      <c r="CN509" s="5">
        <v>0</v>
      </c>
      <c r="CO509" s="5">
        <v>0</v>
      </c>
      <c r="CP509" s="5">
        <v>0</v>
      </c>
      <c r="CQ509" s="5">
        <v>1.387</v>
      </c>
      <c r="CR509" s="5">
        <v>0</v>
      </c>
      <c r="CS509" s="5">
        <v>5.5289999999999999</v>
      </c>
      <c r="CT509" s="5">
        <v>3.5089999999999999</v>
      </c>
      <c r="CU509" s="5">
        <v>10.896000000000001</v>
      </c>
    </row>
    <row r="510" spans="1:99" x14ac:dyDescent="0.25">
      <c r="A510" s="5" t="s">
        <v>2816</v>
      </c>
      <c r="B510" s="5" t="s">
        <v>1618</v>
      </c>
      <c r="C510" s="5" t="s">
        <v>1618</v>
      </c>
      <c r="D510" s="5" t="s">
        <v>1619</v>
      </c>
      <c r="E510" s="5">
        <v>2021</v>
      </c>
      <c r="F510" s="5">
        <v>0.16</v>
      </c>
      <c r="G510" s="5">
        <v>5.8970000000000002</v>
      </c>
      <c r="H510" s="5">
        <v>1.143</v>
      </c>
      <c r="I510" s="5">
        <v>0</v>
      </c>
      <c r="J510" s="5">
        <v>5.8970000000000002</v>
      </c>
      <c r="K510" s="5">
        <v>0</v>
      </c>
      <c r="L510" s="5">
        <v>1</v>
      </c>
      <c r="M510" s="5">
        <v>7.9640000000000004</v>
      </c>
      <c r="N510" s="5">
        <v>3.43</v>
      </c>
      <c r="O510" s="5">
        <v>0</v>
      </c>
      <c r="P510" s="5">
        <v>7.9640000000000004</v>
      </c>
      <c r="Q510" s="5">
        <v>0</v>
      </c>
      <c r="R510" s="5">
        <v>1</v>
      </c>
      <c r="S510" s="5">
        <v>11.613</v>
      </c>
      <c r="T510" s="5">
        <v>6.86</v>
      </c>
      <c r="U510" s="5">
        <v>0</v>
      </c>
      <c r="V510" s="5">
        <v>13.471</v>
      </c>
      <c r="W510" s="5">
        <v>0.16</v>
      </c>
      <c r="X510" s="5">
        <v>1</v>
      </c>
      <c r="Y510" s="5">
        <v>6.9130000000000003</v>
      </c>
      <c r="Z510" s="5">
        <v>0.93400000000000005</v>
      </c>
      <c r="AA510" s="5">
        <v>0</v>
      </c>
      <c r="AB510" s="5">
        <v>6.9130000000000003</v>
      </c>
      <c r="AC510" s="5">
        <v>0</v>
      </c>
      <c r="AD510" s="5">
        <v>1</v>
      </c>
      <c r="AE510" s="5">
        <v>8.0559999999999992</v>
      </c>
      <c r="AF510" s="5">
        <v>1.8839999999999999</v>
      </c>
      <c r="AG510" s="5">
        <v>0</v>
      </c>
      <c r="AH510" s="5">
        <v>8.0559999999999992</v>
      </c>
      <c r="AI510" s="5">
        <v>0</v>
      </c>
      <c r="AJ510" s="5">
        <v>1</v>
      </c>
      <c r="AK510" s="5">
        <v>14.916</v>
      </c>
      <c r="AL510" s="5">
        <v>7.944</v>
      </c>
      <c r="AM510" s="5">
        <v>0</v>
      </c>
      <c r="AN510" s="5">
        <v>17.303000000000001</v>
      </c>
      <c r="AO510" s="5">
        <v>0.16</v>
      </c>
      <c r="AP510" s="5">
        <v>1</v>
      </c>
      <c r="AQ510" s="5">
        <v>0.61899999999999999</v>
      </c>
      <c r="AR510" s="5">
        <v>0.114</v>
      </c>
      <c r="AS510" s="5">
        <v>0.42399999999999999</v>
      </c>
      <c r="AT510" s="5">
        <v>1.21</v>
      </c>
      <c r="AU510" s="5">
        <v>0.16</v>
      </c>
      <c r="AV510" s="5">
        <v>1</v>
      </c>
      <c r="AW510" s="5">
        <v>0.59899999999999998</v>
      </c>
      <c r="AX510" s="5">
        <v>0.114</v>
      </c>
      <c r="AY510" s="5">
        <v>0.32</v>
      </c>
      <c r="AZ510" s="5">
        <v>1.0669999999999999</v>
      </c>
      <c r="BA510" s="5">
        <v>0.16</v>
      </c>
      <c r="BB510" s="5">
        <v>1</v>
      </c>
      <c r="BC510" s="5">
        <v>0.439</v>
      </c>
      <c r="BD510" s="5">
        <v>0.114</v>
      </c>
      <c r="BE510" s="5">
        <v>-9.9000000000000005E-2</v>
      </c>
      <c r="BF510" s="5">
        <v>0.34</v>
      </c>
      <c r="BG510" s="5">
        <v>0</v>
      </c>
      <c r="BH510" s="5">
        <v>0</v>
      </c>
      <c r="BI510" s="5">
        <v>0.505</v>
      </c>
      <c r="BJ510" s="5">
        <v>0.114</v>
      </c>
      <c r="BK510" s="5">
        <v>0.65900000000000003</v>
      </c>
      <c r="BL510" s="5">
        <v>1.35</v>
      </c>
      <c r="BM510" s="5">
        <v>0.16</v>
      </c>
      <c r="BN510" s="5">
        <v>1</v>
      </c>
      <c r="BO510" s="5">
        <v>0</v>
      </c>
      <c r="BP510" s="5">
        <v>0</v>
      </c>
      <c r="BQ510" s="5">
        <v>0.16400000000000001</v>
      </c>
      <c r="BR510" s="5">
        <v>0</v>
      </c>
      <c r="BS510" s="5">
        <v>0.66700000000000004</v>
      </c>
      <c r="BT510" s="5">
        <v>0</v>
      </c>
      <c r="BU510" s="5">
        <v>0</v>
      </c>
      <c r="BV510" s="5">
        <v>0.16400000000000001</v>
      </c>
      <c r="BW510" s="5">
        <v>0</v>
      </c>
      <c r="BX510" s="5">
        <v>0.66700000000000004</v>
      </c>
      <c r="BY510" s="5">
        <v>11.787000000000001</v>
      </c>
      <c r="BZ510" s="5">
        <v>0</v>
      </c>
      <c r="CA510" s="5">
        <v>11.787000000000001</v>
      </c>
      <c r="CB510" s="5">
        <v>0</v>
      </c>
      <c r="CC510" s="5">
        <v>78.125</v>
      </c>
      <c r="CD510" s="5">
        <v>7.95</v>
      </c>
      <c r="CE510" s="5">
        <v>0</v>
      </c>
      <c r="CF510" s="5">
        <v>90.625</v>
      </c>
      <c r="CG510" s="5">
        <v>0.16</v>
      </c>
      <c r="CH510" s="5">
        <v>1</v>
      </c>
      <c r="CI510" s="5">
        <v>0</v>
      </c>
      <c r="CJ510" s="5">
        <v>0</v>
      </c>
      <c r="CK510" s="5">
        <v>0</v>
      </c>
      <c r="CL510" s="5">
        <v>0</v>
      </c>
      <c r="CM510" s="5">
        <v>0</v>
      </c>
      <c r="CN510" s="5">
        <v>0</v>
      </c>
      <c r="CO510" s="5">
        <v>0</v>
      </c>
      <c r="CP510" s="5">
        <v>0</v>
      </c>
      <c r="CQ510" s="5">
        <v>1.198</v>
      </c>
      <c r="CR510" s="5">
        <v>0</v>
      </c>
      <c r="CS510" s="5">
        <v>4.9489999999999998</v>
      </c>
      <c r="CT510" s="5">
        <v>4.7530000000000001</v>
      </c>
      <c r="CU510" s="5">
        <v>15.162000000000001</v>
      </c>
    </row>
    <row r="511" spans="1:99" x14ac:dyDescent="0.25">
      <c r="A511" s="5" t="s">
        <v>2817</v>
      </c>
      <c r="B511" s="5" t="s">
        <v>1618</v>
      </c>
      <c r="C511" s="5" t="s">
        <v>1618</v>
      </c>
      <c r="D511" s="5" t="s">
        <v>1619</v>
      </c>
      <c r="E511" s="5">
        <v>2022</v>
      </c>
      <c r="F511" s="5">
        <v>0.16</v>
      </c>
      <c r="G511" s="5">
        <v>11.72</v>
      </c>
      <c r="H511" s="5">
        <v>1.2350000000000001</v>
      </c>
      <c r="I511" s="5">
        <v>0</v>
      </c>
      <c r="J511" s="5">
        <v>11.72</v>
      </c>
      <c r="K511" s="5">
        <v>0</v>
      </c>
      <c r="L511" s="5">
        <v>1</v>
      </c>
      <c r="M511" s="5">
        <v>9.7829999999999995</v>
      </c>
      <c r="N511" s="5">
        <v>3.7040000000000002</v>
      </c>
      <c r="O511" s="5">
        <v>0</v>
      </c>
      <c r="P511" s="5">
        <v>9.7829999999999995</v>
      </c>
      <c r="Q511" s="5">
        <v>0</v>
      </c>
      <c r="R511" s="5">
        <v>1</v>
      </c>
      <c r="S511" s="5">
        <v>17.893000000000001</v>
      </c>
      <c r="T511" s="5">
        <v>7.4080000000000004</v>
      </c>
      <c r="U511" s="5">
        <v>0.21199999999999999</v>
      </c>
      <c r="V511" s="5">
        <v>20.756</v>
      </c>
      <c r="W511" s="5">
        <v>0.16</v>
      </c>
      <c r="X511" s="5">
        <v>1</v>
      </c>
      <c r="Y511" s="5">
        <v>6.5789999999999997</v>
      </c>
      <c r="Z511" s="5">
        <v>0.88900000000000001</v>
      </c>
      <c r="AA511" s="5">
        <v>0</v>
      </c>
      <c r="AB511" s="5">
        <v>6.5789999999999997</v>
      </c>
      <c r="AC511" s="5">
        <v>0</v>
      </c>
      <c r="AD511" s="5">
        <v>1</v>
      </c>
      <c r="AE511" s="5">
        <v>7.8140000000000001</v>
      </c>
      <c r="AF511" s="5">
        <v>1.827</v>
      </c>
      <c r="AG511" s="5">
        <v>0</v>
      </c>
      <c r="AH511" s="5">
        <v>7.8140000000000001</v>
      </c>
      <c r="AI511" s="5">
        <v>0</v>
      </c>
      <c r="AJ511" s="5">
        <v>1</v>
      </c>
      <c r="AK511" s="5">
        <v>15.222</v>
      </c>
      <c r="AL511" s="5">
        <v>8.1069999999999993</v>
      </c>
      <c r="AM511" s="5">
        <v>0.18</v>
      </c>
      <c r="AN511" s="5">
        <v>17.657</v>
      </c>
      <c r="AO511" s="5">
        <v>0.16</v>
      </c>
      <c r="AP511" s="5">
        <v>1</v>
      </c>
      <c r="AQ511" s="5">
        <v>0.86099999999999999</v>
      </c>
      <c r="AR511" s="5">
        <v>0.123</v>
      </c>
      <c r="AS511" s="5">
        <v>0.27700000000000002</v>
      </c>
      <c r="AT511" s="5">
        <v>1.321</v>
      </c>
      <c r="AU511" s="5">
        <v>0.16</v>
      </c>
      <c r="AV511" s="5">
        <v>1</v>
      </c>
      <c r="AW511" s="5">
        <v>0.98599999999999999</v>
      </c>
      <c r="AX511" s="5">
        <v>0.123</v>
      </c>
      <c r="AY511" s="5">
        <v>1.7999999999999999E-2</v>
      </c>
      <c r="AZ511" s="5">
        <v>1.1639999999999999</v>
      </c>
      <c r="BA511" s="5">
        <v>0.16</v>
      </c>
      <c r="BB511" s="5">
        <v>1</v>
      </c>
      <c r="BC511" s="5">
        <v>0.59799999999999998</v>
      </c>
      <c r="BD511" s="5">
        <v>0.123</v>
      </c>
      <c r="BE511" s="5">
        <v>-0.27200000000000002</v>
      </c>
      <c r="BF511" s="5">
        <v>0.32600000000000001</v>
      </c>
      <c r="BG511" s="5">
        <v>0</v>
      </c>
      <c r="BH511" s="5">
        <v>0</v>
      </c>
      <c r="BI511" s="5">
        <v>0.61199999999999999</v>
      </c>
      <c r="BJ511" s="5">
        <v>0.123</v>
      </c>
      <c r="BK511" s="5">
        <v>0.505</v>
      </c>
      <c r="BL511" s="5">
        <v>1.296</v>
      </c>
      <c r="BM511" s="5">
        <v>0.16</v>
      </c>
      <c r="BN511" s="5">
        <v>1</v>
      </c>
      <c r="BO511" s="5">
        <v>0</v>
      </c>
      <c r="BP511" s="5">
        <v>0</v>
      </c>
      <c r="BQ511" s="5">
        <v>0.159</v>
      </c>
      <c r="BR511" s="5">
        <v>0</v>
      </c>
      <c r="BS511" s="5">
        <v>0.66700000000000004</v>
      </c>
      <c r="BT511" s="5">
        <v>0</v>
      </c>
      <c r="BU511" s="5">
        <v>0</v>
      </c>
      <c r="BV511" s="5">
        <v>0.159</v>
      </c>
      <c r="BW511" s="5">
        <v>0</v>
      </c>
      <c r="BX511" s="5">
        <v>0.66700000000000004</v>
      </c>
      <c r="BY511" s="5">
        <v>12.728999999999999</v>
      </c>
      <c r="BZ511" s="5">
        <v>0</v>
      </c>
      <c r="CA511" s="5">
        <v>12.728999999999999</v>
      </c>
      <c r="CB511" s="5">
        <v>0</v>
      </c>
      <c r="CC511" s="5">
        <v>97.9</v>
      </c>
      <c r="CD511" s="5">
        <v>7.95</v>
      </c>
      <c r="CE511" s="5">
        <v>1.159</v>
      </c>
      <c r="CF511" s="5">
        <v>113.56399999999999</v>
      </c>
      <c r="CG511" s="5">
        <v>0.16</v>
      </c>
      <c r="CH511" s="5">
        <v>1</v>
      </c>
      <c r="CI511" s="5">
        <v>0</v>
      </c>
      <c r="CJ511" s="5">
        <v>0</v>
      </c>
      <c r="CK511" s="5">
        <v>0</v>
      </c>
      <c r="CL511" s="5">
        <v>0</v>
      </c>
      <c r="CM511" s="5">
        <v>0</v>
      </c>
      <c r="CN511" s="5">
        <v>0</v>
      </c>
      <c r="CO511" s="5">
        <v>0</v>
      </c>
      <c r="CP511" s="5">
        <v>0</v>
      </c>
      <c r="CQ511" s="5">
        <v>1.294</v>
      </c>
      <c r="CR511" s="5">
        <v>0</v>
      </c>
      <c r="CS511" s="5">
        <v>5.3440000000000003</v>
      </c>
      <c r="CT511" s="5">
        <v>10.484999999999999</v>
      </c>
      <c r="CU511" s="5">
        <v>31.326000000000001</v>
      </c>
    </row>
    <row r="512" spans="1:99" x14ac:dyDescent="0.25">
      <c r="A512" s="5" t="s">
        <v>2818</v>
      </c>
      <c r="B512" s="5" t="s">
        <v>1618</v>
      </c>
      <c r="C512" s="5" t="s">
        <v>1618</v>
      </c>
      <c r="D512" s="5" t="s">
        <v>1619</v>
      </c>
      <c r="E512" s="5">
        <v>2023</v>
      </c>
      <c r="F512" s="5">
        <v>0.16</v>
      </c>
      <c r="G512" s="5">
        <v>6.1470000000000002</v>
      </c>
      <c r="H512" s="5">
        <v>1.286</v>
      </c>
      <c r="I512" s="5">
        <v>0</v>
      </c>
      <c r="J512" s="5">
        <v>6.1470000000000002</v>
      </c>
      <c r="K512" s="5">
        <v>0</v>
      </c>
      <c r="L512" s="5">
        <v>1</v>
      </c>
      <c r="M512" s="5">
        <v>7.8860000000000001</v>
      </c>
      <c r="N512" s="5">
        <v>3.8570000000000002</v>
      </c>
      <c r="O512" s="5">
        <v>0</v>
      </c>
      <c r="P512" s="5">
        <v>7.8860000000000001</v>
      </c>
      <c r="Q512" s="5">
        <v>0</v>
      </c>
      <c r="R512" s="5">
        <v>1</v>
      </c>
      <c r="S512" s="5">
        <v>12.574999999999999</v>
      </c>
      <c r="T512" s="5">
        <v>7.7140000000000004</v>
      </c>
      <c r="U512" s="5">
        <v>0.223</v>
      </c>
      <c r="V512" s="5">
        <v>14.587</v>
      </c>
      <c r="W512" s="5">
        <v>0.16</v>
      </c>
      <c r="X512" s="5">
        <v>1</v>
      </c>
      <c r="Y512" s="5">
        <v>6.85</v>
      </c>
      <c r="Z512" s="5">
        <v>0.92600000000000005</v>
      </c>
      <c r="AA512" s="5">
        <v>0</v>
      </c>
      <c r="AB512" s="5">
        <v>6.85</v>
      </c>
      <c r="AC512" s="5">
        <v>0</v>
      </c>
      <c r="AD512" s="5">
        <v>1</v>
      </c>
      <c r="AE512" s="5">
        <v>8.1359999999999992</v>
      </c>
      <c r="AF512" s="5">
        <v>1.9019999999999999</v>
      </c>
      <c r="AG512" s="5">
        <v>0</v>
      </c>
      <c r="AH512" s="5">
        <v>8.1359999999999992</v>
      </c>
      <c r="AI512" s="5">
        <v>0</v>
      </c>
      <c r="AJ512" s="5">
        <v>1</v>
      </c>
      <c r="AK512" s="5">
        <v>15.85</v>
      </c>
      <c r="AL512" s="5">
        <v>8.4420000000000002</v>
      </c>
      <c r="AM512" s="5">
        <v>0.28100000000000003</v>
      </c>
      <c r="AN512" s="5">
        <v>18.385999999999999</v>
      </c>
      <c r="AO512" s="5">
        <v>0.16</v>
      </c>
      <c r="AP512" s="5">
        <v>1</v>
      </c>
      <c r="AQ512" s="5">
        <v>0.76</v>
      </c>
      <c r="AR512" s="5">
        <v>0.129</v>
      </c>
      <c r="AS512" s="5">
        <v>0.53200000000000003</v>
      </c>
      <c r="AT512" s="5">
        <v>1.4990000000000001</v>
      </c>
      <c r="AU512" s="5">
        <v>0.16</v>
      </c>
      <c r="AV512" s="5">
        <v>1</v>
      </c>
      <c r="AW512" s="5">
        <v>0.81100000000000005</v>
      </c>
      <c r="AX512" s="5">
        <v>0.129</v>
      </c>
      <c r="AY512" s="5">
        <v>0.32900000000000001</v>
      </c>
      <c r="AZ512" s="5">
        <v>1.323</v>
      </c>
      <c r="BA512" s="5">
        <v>0.16</v>
      </c>
      <c r="BB512" s="5">
        <v>1</v>
      </c>
      <c r="BC512" s="5">
        <v>0.53500000000000003</v>
      </c>
      <c r="BD512" s="5">
        <v>0.129</v>
      </c>
      <c r="BE512" s="5">
        <v>-0.21099999999999999</v>
      </c>
      <c r="BF512" s="5">
        <v>0.32400000000000001</v>
      </c>
      <c r="BG512" s="5">
        <v>0</v>
      </c>
      <c r="BH512" s="5">
        <v>0</v>
      </c>
      <c r="BI512" s="5">
        <v>0.57899999999999996</v>
      </c>
      <c r="BJ512" s="5">
        <v>0.129</v>
      </c>
      <c r="BK512" s="5">
        <v>0.53200000000000003</v>
      </c>
      <c r="BL512" s="5">
        <v>1.2889999999999999</v>
      </c>
      <c r="BM512" s="5">
        <v>0.16</v>
      </c>
      <c r="BN512" s="5">
        <v>1</v>
      </c>
      <c r="BO512" s="5">
        <v>0</v>
      </c>
      <c r="BP512" s="5">
        <v>0</v>
      </c>
      <c r="BQ512" s="5">
        <v>0.16500000000000001</v>
      </c>
      <c r="BR512" s="5">
        <v>0</v>
      </c>
      <c r="BS512" s="5">
        <v>0.66700000000000004</v>
      </c>
      <c r="BT512" s="5">
        <v>0</v>
      </c>
      <c r="BU512" s="5">
        <v>0</v>
      </c>
      <c r="BV512" s="5">
        <v>0.16500000000000001</v>
      </c>
      <c r="BW512" s="5">
        <v>0</v>
      </c>
      <c r="BX512" s="5">
        <v>0.66700000000000004</v>
      </c>
      <c r="BY512" s="5">
        <v>13.254</v>
      </c>
      <c r="BZ512" s="5">
        <v>0</v>
      </c>
      <c r="CA512" s="5">
        <v>13.254</v>
      </c>
      <c r="CB512" s="5">
        <v>0</v>
      </c>
      <c r="CC512" s="5">
        <v>83.248000000000005</v>
      </c>
      <c r="CD512" s="5">
        <v>7.95</v>
      </c>
      <c r="CE512" s="5">
        <v>1.4750000000000001</v>
      </c>
      <c r="CF512" s="5">
        <v>96.567999999999998</v>
      </c>
      <c r="CG512" s="5">
        <v>0.16</v>
      </c>
      <c r="CH512" s="5">
        <v>1</v>
      </c>
      <c r="CI512" s="5">
        <v>0</v>
      </c>
      <c r="CJ512" s="5">
        <v>0</v>
      </c>
      <c r="CK512" s="5">
        <v>0</v>
      </c>
      <c r="CL512" s="5">
        <v>0</v>
      </c>
      <c r="CM512" s="5">
        <v>0</v>
      </c>
      <c r="CN512" s="5">
        <v>0</v>
      </c>
      <c r="CO512" s="5">
        <v>0</v>
      </c>
      <c r="CP512" s="5">
        <v>0</v>
      </c>
      <c r="CQ512" s="5">
        <v>1.3480000000000001</v>
      </c>
      <c r="CR512" s="5">
        <v>0</v>
      </c>
      <c r="CS512" s="5">
        <v>5.5650000000000004</v>
      </c>
      <c r="CT512" s="5">
        <v>4.8609999999999998</v>
      </c>
      <c r="CU512" s="5">
        <v>11.622</v>
      </c>
    </row>
    <row r="513" spans="1:99" x14ac:dyDescent="0.25">
      <c r="A513" s="5" t="s">
        <v>2819</v>
      </c>
      <c r="B513" s="5" t="s">
        <v>1618</v>
      </c>
      <c r="C513" s="5" t="s">
        <v>1618</v>
      </c>
      <c r="D513" s="5" t="s">
        <v>1619</v>
      </c>
      <c r="E513" s="5">
        <v>2024</v>
      </c>
      <c r="F513" s="5">
        <v>0.16</v>
      </c>
      <c r="G513" s="5">
        <v>5.5750000000000002</v>
      </c>
      <c r="H513" s="5">
        <v>1.3240000000000001</v>
      </c>
      <c r="I513" s="5">
        <v>0</v>
      </c>
      <c r="J513" s="5">
        <v>5.5750000000000002</v>
      </c>
      <c r="K513" s="5">
        <v>0</v>
      </c>
      <c r="L513" s="5">
        <v>1</v>
      </c>
      <c r="M513" s="5">
        <v>7.1239999999999997</v>
      </c>
      <c r="N513" s="5">
        <v>3.9710000000000001</v>
      </c>
      <c r="O513" s="5">
        <v>0</v>
      </c>
      <c r="P513" s="5">
        <v>7.1239999999999997</v>
      </c>
      <c r="Q513" s="5">
        <v>0</v>
      </c>
      <c r="R513" s="5">
        <v>1</v>
      </c>
      <c r="S513" s="5">
        <v>12.193</v>
      </c>
      <c r="T513" s="5">
        <v>7.9420000000000002</v>
      </c>
      <c r="U513" s="5">
        <v>0.26600000000000001</v>
      </c>
      <c r="V513" s="5">
        <v>14.144</v>
      </c>
      <c r="W513" s="5">
        <v>0.16</v>
      </c>
      <c r="X513" s="5">
        <v>1</v>
      </c>
      <c r="Y513" s="5">
        <v>7.0529999999999999</v>
      </c>
      <c r="Z513" s="5">
        <v>0.95299999999999996</v>
      </c>
      <c r="AA513" s="5">
        <v>0</v>
      </c>
      <c r="AB513" s="5">
        <v>7.0529999999999999</v>
      </c>
      <c r="AC513" s="5">
        <v>0</v>
      </c>
      <c r="AD513" s="5">
        <v>1</v>
      </c>
      <c r="AE513" s="5">
        <v>8.3759999999999994</v>
      </c>
      <c r="AF513" s="5">
        <v>1.9590000000000001</v>
      </c>
      <c r="AG513" s="5">
        <v>0</v>
      </c>
      <c r="AH513" s="5">
        <v>8.3759999999999994</v>
      </c>
      <c r="AI513" s="5">
        <v>0</v>
      </c>
      <c r="AJ513" s="5">
        <v>1</v>
      </c>
      <c r="AK513" s="5">
        <v>16.318000000000001</v>
      </c>
      <c r="AL513" s="5">
        <v>8.6910000000000007</v>
      </c>
      <c r="AM513" s="5">
        <v>0.35599999999999998</v>
      </c>
      <c r="AN513" s="5">
        <v>18.928999999999998</v>
      </c>
      <c r="AO513" s="5">
        <v>0.16</v>
      </c>
      <c r="AP513" s="5">
        <v>1</v>
      </c>
      <c r="AQ513" s="5">
        <v>0.72399999999999998</v>
      </c>
      <c r="AR513" s="5">
        <v>0.13200000000000001</v>
      </c>
      <c r="AS513" s="5">
        <v>0.38300000000000001</v>
      </c>
      <c r="AT513" s="5">
        <v>1.2849999999999999</v>
      </c>
      <c r="AU513" s="5">
        <v>0.16</v>
      </c>
      <c r="AV513" s="5">
        <v>1</v>
      </c>
      <c r="AW513" s="5">
        <v>0.75</v>
      </c>
      <c r="AX513" s="5">
        <v>0.13200000000000001</v>
      </c>
      <c r="AY513" s="5">
        <v>0.28599999999999998</v>
      </c>
      <c r="AZ513" s="5">
        <v>1.202</v>
      </c>
      <c r="BA513" s="5">
        <v>0.16</v>
      </c>
      <c r="BB513" s="5">
        <v>1</v>
      </c>
      <c r="BC513" s="5">
        <v>0.51300000000000001</v>
      </c>
      <c r="BD513" s="5">
        <v>0.13200000000000001</v>
      </c>
      <c r="BE513" s="5">
        <v>-0.19400000000000001</v>
      </c>
      <c r="BF513" s="5">
        <v>0.31900000000000001</v>
      </c>
      <c r="BG513" s="5">
        <v>0</v>
      </c>
      <c r="BH513" s="5">
        <v>0</v>
      </c>
      <c r="BI513" s="5">
        <v>0.59099999999999997</v>
      </c>
      <c r="BJ513" s="5">
        <v>0.13200000000000001</v>
      </c>
      <c r="BK513" s="5">
        <v>0.54400000000000004</v>
      </c>
      <c r="BL513" s="5">
        <v>1.3169999999999999</v>
      </c>
      <c r="BM513" s="5">
        <v>0.16</v>
      </c>
      <c r="BN513" s="5">
        <v>1</v>
      </c>
      <c r="BO513" s="5">
        <v>0</v>
      </c>
      <c r="BP513" s="5">
        <v>0</v>
      </c>
      <c r="BQ513" s="5">
        <v>0.17</v>
      </c>
      <c r="BR513" s="5">
        <v>0</v>
      </c>
      <c r="BS513" s="5">
        <v>0.66700000000000004</v>
      </c>
      <c r="BT513" s="5">
        <v>0</v>
      </c>
      <c r="BU513" s="5">
        <v>0</v>
      </c>
      <c r="BV513" s="5">
        <v>0.17</v>
      </c>
      <c r="BW513" s="5">
        <v>0</v>
      </c>
      <c r="BX513" s="5">
        <v>0.66700000000000004</v>
      </c>
      <c r="BY513" s="5">
        <v>13.646000000000001</v>
      </c>
      <c r="BZ513" s="5">
        <v>0</v>
      </c>
      <c r="CA513" s="5">
        <v>13.646000000000001</v>
      </c>
      <c r="CB513" s="5">
        <v>0</v>
      </c>
      <c r="CC513" s="5">
        <v>82.587999999999994</v>
      </c>
      <c r="CD513" s="5">
        <v>7.95</v>
      </c>
      <c r="CE513" s="5">
        <v>1.8</v>
      </c>
      <c r="CF513" s="5">
        <v>95.802000000000007</v>
      </c>
      <c r="CG513" s="5">
        <v>0.16</v>
      </c>
      <c r="CH513" s="5">
        <v>1</v>
      </c>
      <c r="CI513" s="5">
        <v>0</v>
      </c>
      <c r="CJ513" s="5">
        <v>0</v>
      </c>
      <c r="CK513" s="5">
        <v>0</v>
      </c>
      <c r="CL513" s="5">
        <v>0</v>
      </c>
      <c r="CM513" s="5">
        <v>0</v>
      </c>
      <c r="CN513" s="5">
        <v>0</v>
      </c>
      <c r="CO513" s="5">
        <v>0</v>
      </c>
      <c r="CP513" s="5">
        <v>0</v>
      </c>
      <c r="CQ513" s="5">
        <v>1.387</v>
      </c>
      <c r="CR513" s="5">
        <v>0</v>
      </c>
      <c r="CS513" s="5">
        <v>5.7290000000000001</v>
      </c>
      <c r="CT513" s="5">
        <v>4.2510000000000003</v>
      </c>
      <c r="CU513" s="5">
        <v>10.167999999999999</v>
      </c>
    </row>
    <row r="514" spans="1:99" x14ac:dyDescent="0.25">
      <c r="A514" s="5" t="s">
        <v>2820</v>
      </c>
      <c r="B514" s="5" t="s">
        <v>1621</v>
      </c>
      <c r="C514" s="5" t="s">
        <v>1621</v>
      </c>
      <c r="D514" s="5" t="s">
        <v>1622</v>
      </c>
      <c r="E514" s="5">
        <v>2021</v>
      </c>
      <c r="F514" s="5">
        <v>0.15</v>
      </c>
      <c r="G514" s="5">
        <v>5.8970000000000002</v>
      </c>
      <c r="H514" s="5">
        <v>1.143</v>
      </c>
      <c r="I514" s="5">
        <v>0</v>
      </c>
      <c r="J514" s="5">
        <v>5.8970000000000002</v>
      </c>
      <c r="K514" s="5">
        <v>0</v>
      </c>
      <c r="L514" s="5">
        <v>1</v>
      </c>
      <c r="M514" s="5">
        <v>7.9640000000000004</v>
      </c>
      <c r="N514" s="5">
        <v>3.43</v>
      </c>
      <c r="O514" s="5">
        <v>0.22700000000000001</v>
      </c>
      <c r="P514" s="5">
        <v>8.1920000000000002</v>
      </c>
      <c r="Q514" s="5">
        <v>0</v>
      </c>
      <c r="R514" s="5">
        <v>1</v>
      </c>
      <c r="S514" s="5">
        <v>11.613</v>
      </c>
      <c r="T514" s="5">
        <v>6.86</v>
      </c>
      <c r="U514" s="5">
        <v>0</v>
      </c>
      <c r="V514" s="5">
        <v>13.355</v>
      </c>
      <c r="W514" s="5">
        <v>0.15</v>
      </c>
      <c r="X514" s="5">
        <v>1</v>
      </c>
      <c r="Y514" s="5">
        <v>6.258</v>
      </c>
      <c r="Z514" s="5">
        <v>0.84599999999999997</v>
      </c>
      <c r="AA514" s="5">
        <v>0</v>
      </c>
      <c r="AB514" s="5">
        <v>6.258</v>
      </c>
      <c r="AC514" s="5">
        <v>0</v>
      </c>
      <c r="AD514" s="5">
        <v>1</v>
      </c>
      <c r="AE514" s="5">
        <v>7.4009999999999998</v>
      </c>
      <c r="AF514" s="5">
        <v>1.7310000000000001</v>
      </c>
      <c r="AG514" s="5">
        <v>0</v>
      </c>
      <c r="AH514" s="5">
        <v>7.4009999999999998</v>
      </c>
      <c r="AI514" s="5">
        <v>0</v>
      </c>
      <c r="AJ514" s="5">
        <v>1</v>
      </c>
      <c r="AK514" s="5">
        <v>14.260999999999999</v>
      </c>
      <c r="AL514" s="5">
        <v>7.5949999999999998</v>
      </c>
      <c r="AM514" s="5">
        <v>0</v>
      </c>
      <c r="AN514" s="5">
        <v>16.401</v>
      </c>
      <c r="AO514" s="5">
        <v>0.15</v>
      </c>
      <c r="AP514" s="5">
        <v>1</v>
      </c>
      <c r="AQ514" s="5">
        <v>0.60099999999999998</v>
      </c>
      <c r="AR514" s="5">
        <v>0.11</v>
      </c>
      <c r="AS514" s="5">
        <v>0.30099999999999999</v>
      </c>
      <c r="AT514" s="5">
        <v>1.0469999999999999</v>
      </c>
      <c r="AU514" s="5">
        <v>0.16</v>
      </c>
      <c r="AV514" s="5">
        <v>1</v>
      </c>
      <c r="AW514" s="5">
        <v>0.58599999999999997</v>
      </c>
      <c r="AX514" s="5">
        <v>0.113</v>
      </c>
      <c r="AY514" s="5">
        <v>0.21</v>
      </c>
      <c r="AZ514" s="5">
        <v>0.92200000000000004</v>
      </c>
      <c r="BA514" s="5">
        <v>0.16</v>
      </c>
      <c r="BB514" s="5">
        <v>1</v>
      </c>
      <c r="BC514" s="5">
        <v>0.32900000000000001</v>
      </c>
      <c r="BD514" s="5">
        <v>8.5000000000000006E-2</v>
      </c>
      <c r="BE514" s="5">
        <v>5.0000000000000001E-3</v>
      </c>
      <c r="BF514" s="5">
        <v>0.33400000000000002</v>
      </c>
      <c r="BG514" s="5">
        <v>0</v>
      </c>
      <c r="BH514" s="5">
        <v>1</v>
      </c>
      <c r="BI514" s="5">
        <v>0.88500000000000001</v>
      </c>
      <c r="BJ514" s="5">
        <v>0.19600000000000001</v>
      </c>
      <c r="BK514" s="5">
        <v>0.122</v>
      </c>
      <c r="BL514" s="5">
        <v>1.1679999999999999</v>
      </c>
      <c r="BM514" s="5">
        <v>0.16</v>
      </c>
      <c r="BN514" s="5">
        <v>1</v>
      </c>
      <c r="BO514" s="5">
        <v>0</v>
      </c>
      <c r="BP514" s="5">
        <v>0</v>
      </c>
      <c r="BQ514" s="5">
        <v>0.13</v>
      </c>
      <c r="BR514" s="5">
        <v>0</v>
      </c>
      <c r="BS514" s="5">
        <v>0.33300000000000002</v>
      </c>
      <c r="BT514" s="5">
        <v>0</v>
      </c>
      <c r="BU514" s="5">
        <v>0</v>
      </c>
      <c r="BV514" s="5">
        <v>0.14499999999999999</v>
      </c>
      <c r="BW514" s="5">
        <v>0.15</v>
      </c>
      <c r="BX514" s="5">
        <v>0.5</v>
      </c>
      <c r="BY514" s="5">
        <v>11.787000000000001</v>
      </c>
      <c r="BZ514" s="5">
        <v>0</v>
      </c>
      <c r="CA514" s="5">
        <v>11.787000000000001</v>
      </c>
      <c r="CB514" s="5">
        <v>0</v>
      </c>
      <c r="CC514" s="5">
        <v>72.879000000000005</v>
      </c>
      <c r="CD514" s="5">
        <v>2.7040000000000002</v>
      </c>
      <c r="CE514" s="5">
        <v>12.965999999999999</v>
      </c>
      <c r="CF514" s="5">
        <v>85.846000000000004</v>
      </c>
      <c r="CG514" s="5">
        <v>0</v>
      </c>
      <c r="CH514" s="5">
        <v>1</v>
      </c>
      <c r="CI514" s="5">
        <v>0</v>
      </c>
      <c r="CJ514" s="5">
        <v>0</v>
      </c>
      <c r="CK514" s="5">
        <v>0</v>
      </c>
      <c r="CL514" s="5">
        <v>0</v>
      </c>
      <c r="CM514" s="5">
        <v>0</v>
      </c>
      <c r="CN514" s="5">
        <v>0</v>
      </c>
      <c r="CO514" s="5">
        <v>0</v>
      </c>
      <c r="CP514" s="5">
        <v>0</v>
      </c>
      <c r="CQ514" s="5">
        <v>1.198</v>
      </c>
      <c r="CR514" s="5">
        <v>0</v>
      </c>
      <c r="CS514" s="5">
        <v>4.7759999999999998</v>
      </c>
      <c r="CT514" s="5">
        <v>4.7530000000000001</v>
      </c>
      <c r="CU514" s="5">
        <v>15.162000000000001</v>
      </c>
    </row>
    <row r="515" spans="1:99" x14ac:dyDescent="0.25">
      <c r="A515" s="5" t="s">
        <v>2821</v>
      </c>
      <c r="B515" s="5" t="s">
        <v>1621</v>
      </c>
      <c r="C515" s="5" t="s">
        <v>1621</v>
      </c>
      <c r="D515" s="5" t="s">
        <v>1622</v>
      </c>
      <c r="E515" s="5">
        <v>2022</v>
      </c>
      <c r="F515" s="5">
        <v>0.15</v>
      </c>
      <c r="G515" s="5">
        <v>11.72</v>
      </c>
      <c r="H515" s="5">
        <v>1.2350000000000001</v>
      </c>
      <c r="I515" s="5">
        <v>0</v>
      </c>
      <c r="J515" s="5">
        <v>11.72</v>
      </c>
      <c r="K515" s="5">
        <v>0</v>
      </c>
      <c r="L515" s="5">
        <v>1</v>
      </c>
      <c r="M515" s="5">
        <v>9.7829999999999995</v>
      </c>
      <c r="N515" s="5">
        <v>3.7040000000000002</v>
      </c>
      <c r="O515" s="5">
        <v>0.245</v>
      </c>
      <c r="P515" s="5">
        <v>10.028</v>
      </c>
      <c r="Q515" s="5">
        <v>0</v>
      </c>
      <c r="R515" s="5">
        <v>1</v>
      </c>
      <c r="S515" s="5">
        <v>17.893000000000001</v>
      </c>
      <c r="T515" s="5">
        <v>7.4080000000000004</v>
      </c>
      <c r="U515" s="5">
        <v>0.19900000000000001</v>
      </c>
      <c r="V515" s="5">
        <v>20.577000000000002</v>
      </c>
      <c r="W515" s="5">
        <v>0.15</v>
      </c>
      <c r="X515" s="5">
        <v>1</v>
      </c>
      <c r="Y515" s="5">
        <v>6.3920000000000003</v>
      </c>
      <c r="Z515" s="5">
        <v>0.86399999999999999</v>
      </c>
      <c r="AA515" s="5">
        <v>0</v>
      </c>
      <c r="AB515" s="5">
        <v>6.3920000000000003</v>
      </c>
      <c r="AC515" s="5">
        <v>0</v>
      </c>
      <c r="AD515" s="5">
        <v>1</v>
      </c>
      <c r="AE515" s="5">
        <v>7.6269999999999998</v>
      </c>
      <c r="AF515" s="5">
        <v>1.7829999999999999</v>
      </c>
      <c r="AG515" s="5">
        <v>0</v>
      </c>
      <c r="AH515" s="5">
        <v>7.6269999999999998</v>
      </c>
      <c r="AI515" s="5">
        <v>0</v>
      </c>
      <c r="AJ515" s="5">
        <v>1</v>
      </c>
      <c r="AK515" s="5">
        <v>15.035</v>
      </c>
      <c r="AL515" s="5">
        <v>8.0079999999999991</v>
      </c>
      <c r="AM515" s="5">
        <v>0.16700000000000001</v>
      </c>
      <c r="AN515" s="5">
        <v>17.29</v>
      </c>
      <c r="AO515" s="5">
        <v>0.15</v>
      </c>
      <c r="AP515" s="5">
        <v>1</v>
      </c>
      <c r="AQ515" s="5">
        <v>0.52600000000000002</v>
      </c>
      <c r="AR515" s="5">
        <v>7.4999999999999997E-2</v>
      </c>
      <c r="AS515" s="5">
        <v>0.32600000000000001</v>
      </c>
      <c r="AT515" s="5">
        <v>0.98799999999999999</v>
      </c>
      <c r="AU515" s="5">
        <v>0.16</v>
      </c>
      <c r="AV515" s="5">
        <v>1</v>
      </c>
      <c r="AW515" s="5">
        <v>0.51500000000000001</v>
      </c>
      <c r="AX515" s="5">
        <v>6.7000000000000004E-2</v>
      </c>
      <c r="AY515" s="5">
        <v>0.23499999999999999</v>
      </c>
      <c r="AZ515" s="5">
        <v>0.87</v>
      </c>
      <c r="BA515" s="5">
        <v>0.16</v>
      </c>
      <c r="BB515" s="5">
        <v>1</v>
      </c>
      <c r="BC515" s="5">
        <v>0.309</v>
      </c>
      <c r="BD515" s="5">
        <v>6.4000000000000001E-2</v>
      </c>
      <c r="BE515" s="5">
        <v>6.0000000000000001E-3</v>
      </c>
      <c r="BF515" s="5">
        <v>0.315</v>
      </c>
      <c r="BG515" s="5">
        <v>0</v>
      </c>
      <c r="BH515" s="5">
        <v>1</v>
      </c>
      <c r="BI515" s="5">
        <v>0.84399999999999997</v>
      </c>
      <c r="BJ515" s="5">
        <v>0.16500000000000001</v>
      </c>
      <c r="BK515" s="5">
        <v>0.106</v>
      </c>
      <c r="BL515" s="5">
        <v>1.1020000000000001</v>
      </c>
      <c r="BM515" s="5">
        <v>0.16</v>
      </c>
      <c r="BN515" s="5">
        <v>1</v>
      </c>
      <c r="BO515" s="5">
        <v>0</v>
      </c>
      <c r="BP515" s="5">
        <v>0</v>
      </c>
      <c r="BQ515" s="5">
        <v>0.122</v>
      </c>
      <c r="BR515" s="5">
        <v>0</v>
      </c>
      <c r="BS515" s="5">
        <v>0.33300000000000002</v>
      </c>
      <c r="BT515" s="5">
        <v>0</v>
      </c>
      <c r="BU515" s="5">
        <v>0</v>
      </c>
      <c r="BV515" s="5">
        <v>0.13700000000000001</v>
      </c>
      <c r="BW515" s="5">
        <v>0.15</v>
      </c>
      <c r="BX515" s="5">
        <v>0.5</v>
      </c>
      <c r="BY515" s="5">
        <v>12.728999999999999</v>
      </c>
      <c r="BZ515" s="5">
        <v>0</v>
      </c>
      <c r="CA515" s="5">
        <v>12.728999999999999</v>
      </c>
      <c r="CB515" s="5">
        <v>0</v>
      </c>
      <c r="CC515" s="5">
        <v>74.241</v>
      </c>
      <c r="CD515" s="5">
        <v>-15.709</v>
      </c>
      <c r="CE515" s="5">
        <v>13.531000000000001</v>
      </c>
      <c r="CF515" s="5">
        <v>87.772000000000006</v>
      </c>
      <c r="CG515" s="5">
        <v>0</v>
      </c>
      <c r="CH515" s="5">
        <v>1</v>
      </c>
      <c r="CI515" s="5">
        <v>0</v>
      </c>
      <c r="CJ515" s="5">
        <v>0</v>
      </c>
      <c r="CK515" s="5">
        <v>0</v>
      </c>
      <c r="CL515" s="5">
        <v>0</v>
      </c>
      <c r="CM515" s="5">
        <v>0</v>
      </c>
      <c r="CN515" s="5">
        <v>0</v>
      </c>
      <c r="CO515" s="5">
        <v>0</v>
      </c>
      <c r="CP515" s="5">
        <v>0</v>
      </c>
      <c r="CQ515" s="5">
        <v>1.294</v>
      </c>
      <c r="CR515" s="5">
        <v>0</v>
      </c>
      <c r="CS515" s="5">
        <v>5.1580000000000004</v>
      </c>
      <c r="CT515" s="5">
        <v>10.484999999999999</v>
      </c>
      <c r="CU515" s="5">
        <v>31.326000000000001</v>
      </c>
    </row>
    <row r="516" spans="1:99" x14ac:dyDescent="0.25">
      <c r="A516" s="5" t="s">
        <v>2822</v>
      </c>
      <c r="B516" s="5" t="s">
        <v>1621</v>
      </c>
      <c r="C516" s="5" t="s">
        <v>1621</v>
      </c>
      <c r="D516" s="5" t="s">
        <v>1622</v>
      </c>
      <c r="E516" s="5">
        <v>2023</v>
      </c>
      <c r="F516" s="5">
        <v>0.15</v>
      </c>
      <c r="G516" s="5">
        <v>5.8819999999999997</v>
      </c>
      <c r="H516" s="5">
        <v>1.2450000000000001</v>
      </c>
      <c r="I516" s="5">
        <v>0</v>
      </c>
      <c r="J516" s="5">
        <v>5.8819999999999997</v>
      </c>
      <c r="K516" s="5">
        <v>0</v>
      </c>
      <c r="L516" s="5">
        <v>1</v>
      </c>
      <c r="M516" s="5">
        <v>7.5919999999999996</v>
      </c>
      <c r="N516" s="5">
        <v>3.734</v>
      </c>
      <c r="O516" s="5">
        <v>0.255</v>
      </c>
      <c r="P516" s="5">
        <v>7.8479999999999999</v>
      </c>
      <c r="Q516" s="5">
        <v>0</v>
      </c>
      <c r="R516" s="5">
        <v>1</v>
      </c>
      <c r="S516" s="5">
        <v>12.105</v>
      </c>
      <c r="T516" s="5">
        <v>7.468</v>
      </c>
      <c r="U516" s="5">
        <v>0.20100000000000001</v>
      </c>
      <c r="V516" s="5">
        <v>13.920999999999999</v>
      </c>
      <c r="W516" s="5">
        <v>0.15</v>
      </c>
      <c r="X516" s="5">
        <v>1</v>
      </c>
      <c r="Y516" s="5">
        <v>6.6559999999999997</v>
      </c>
      <c r="Z516" s="5">
        <v>0.9</v>
      </c>
      <c r="AA516" s="5">
        <v>0</v>
      </c>
      <c r="AB516" s="5">
        <v>6.6559999999999997</v>
      </c>
      <c r="AC516" s="5">
        <v>0</v>
      </c>
      <c r="AD516" s="5">
        <v>1</v>
      </c>
      <c r="AE516" s="5">
        <v>7.9420000000000002</v>
      </c>
      <c r="AF516" s="5">
        <v>1.857</v>
      </c>
      <c r="AG516" s="5">
        <v>0</v>
      </c>
      <c r="AH516" s="5">
        <v>7.9420000000000002</v>
      </c>
      <c r="AI516" s="5">
        <v>0</v>
      </c>
      <c r="AJ516" s="5">
        <v>1</v>
      </c>
      <c r="AK516" s="5">
        <v>15.656000000000001</v>
      </c>
      <c r="AL516" s="5">
        <v>8.3379999999999992</v>
      </c>
      <c r="AM516" s="5">
        <v>0.26</v>
      </c>
      <c r="AN516" s="5">
        <v>18.004000000000001</v>
      </c>
      <c r="AO516" s="5">
        <v>0.15</v>
      </c>
      <c r="AP516" s="5">
        <v>1</v>
      </c>
      <c r="AQ516" s="5">
        <v>0.74299999999999999</v>
      </c>
      <c r="AR516" s="5">
        <v>0.125</v>
      </c>
      <c r="AS516" s="5">
        <v>0.33600000000000002</v>
      </c>
      <c r="AT516" s="5">
        <v>1.2509999999999999</v>
      </c>
      <c r="AU516" s="5">
        <v>0.16</v>
      </c>
      <c r="AV516" s="5">
        <v>1</v>
      </c>
      <c r="AW516" s="5">
        <v>0.64700000000000002</v>
      </c>
      <c r="AX516" s="5">
        <v>0.111</v>
      </c>
      <c r="AY516" s="5">
        <v>0.30499999999999999</v>
      </c>
      <c r="AZ516" s="5">
        <v>1.1040000000000001</v>
      </c>
      <c r="BA516" s="5">
        <v>0.16</v>
      </c>
      <c r="BB516" s="5">
        <v>1</v>
      </c>
      <c r="BC516" s="5">
        <v>0.30199999999999999</v>
      </c>
      <c r="BD516" s="5">
        <v>7.2999999999999995E-2</v>
      </c>
      <c r="BE516" s="5">
        <v>5.0000000000000001E-3</v>
      </c>
      <c r="BF516" s="5">
        <v>0.308</v>
      </c>
      <c r="BG516" s="5">
        <v>0</v>
      </c>
      <c r="BH516" s="5">
        <v>1</v>
      </c>
      <c r="BI516" s="5">
        <v>0.77900000000000003</v>
      </c>
      <c r="BJ516" s="5">
        <v>0.17</v>
      </c>
      <c r="BK516" s="5">
        <v>0.14799999999999999</v>
      </c>
      <c r="BL516" s="5">
        <v>1.0760000000000001</v>
      </c>
      <c r="BM516" s="5">
        <v>0.16</v>
      </c>
      <c r="BN516" s="5">
        <v>1</v>
      </c>
      <c r="BO516" s="5">
        <v>0</v>
      </c>
      <c r="BP516" s="5">
        <v>0</v>
      </c>
      <c r="BQ516" s="5">
        <v>0.128</v>
      </c>
      <c r="BR516" s="5">
        <v>0</v>
      </c>
      <c r="BS516" s="5">
        <v>0.33300000000000002</v>
      </c>
      <c r="BT516" s="5">
        <v>0</v>
      </c>
      <c r="BU516" s="5">
        <v>0</v>
      </c>
      <c r="BV516" s="5">
        <v>0.13500000000000001</v>
      </c>
      <c r="BW516" s="5">
        <v>0.15</v>
      </c>
      <c r="BX516" s="5">
        <v>0.5</v>
      </c>
      <c r="BY516" s="5">
        <v>13.254</v>
      </c>
      <c r="BZ516" s="5">
        <v>0</v>
      </c>
      <c r="CA516" s="5">
        <v>13.254</v>
      </c>
      <c r="CB516" s="5">
        <v>0</v>
      </c>
      <c r="CC516" s="5">
        <v>97.506</v>
      </c>
      <c r="CD516" s="5">
        <v>22.207999999999998</v>
      </c>
      <c r="CE516" s="5">
        <v>15.103999999999999</v>
      </c>
      <c r="CF516" s="5">
        <v>112.61</v>
      </c>
      <c r="CG516" s="5">
        <v>0</v>
      </c>
      <c r="CH516" s="5">
        <v>1</v>
      </c>
      <c r="CI516" s="5">
        <v>0</v>
      </c>
      <c r="CJ516" s="5">
        <v>0</v>
      </c>
      <c r="CK516" s="5">
        <v>0</v>
      </c>
      <c r="CL516" s="5">
        <v>0</v>
      </c>
      <c r="CM516" s="5">
        <v>0</v>
      </c>
      <c r="CN516" s="5">
        <v>0</v>
      </c>
      <c r="CO516" s="5">
        <v>0</v>
      </c>
      <c r="CP516" s="5">
        <v>6.4000000000000001E-2</v>
      </c>
      <c r="CQ516" s="5">
        <v>1.3480000000000001</v>
      </c>
      <c r="CR516" s="5">
        <v>0</v>
      </c>
      <c r="CS516" s="5">
        <v>5.37</v>
      </c>
      <c r="CT516" s="5">
        <v>4.8609999999999998</v>
      </c>
      <c r="CU516" s="5">
        <v>11.622</v>
      </c>
    </row>
    <row r="517" spans="1:99" x14ac:dyDescent="0.25">
      <c r="A517" s="5" t="s">
        <v>2823</v>
      </c>
      <c r="B517" s="5" t="s">
        <v>1621</v>
      </c>
      <c r="C517" s="5" t="s">
        <v>1621</v>
      </c>
      <c r="D517" s="5" t="s">
        <v>1622</v>
      </c>
      <c r="E517" s="5">
        <v>2024</v>
      </c>
      <c r="F517" s="5">
        <v>0.15</v>
      </c>
      <c r="G517" s="5">
        <v>5.35</v>
      </c>
      <c r="H517" s="5">
        <v>1.2809999999999999</v>
      </c>
      <c r="I517" s="5">
        <v>0</v>
      </c>
      <c r="J517" s="5">
        <v>5.35</v>
      </c>
      <c r="K517" s="5">
        <v>0</v>
      </c>
      <c r="L517" s="5">
        <v>1</v>
      </c>
      <c r="M517" s="5">
        <v>6.8840000000000003</v>
      </c>
      <c r="N517" s="5">
        <v>3.8439999999999999</v>
      </c>
      <c r="O517" s="5">
        <v>0.26300000000000001</v>
      </c>
      <c r="P517" s="5">
        <v>7.1470000000000002</v>
      </c>
      <c r="Q517" s="5">
        <v>0</v>
      </c>
      <c r="R517" s="5">
        <v>1</v>
      </c>
      <c r="S517" s="5">
        <v>11.757</v>
      </c>
      <c r="T517" s="5">
        <v>7.6890000000000001</v>
      </c>
      <c r="U517" s="5">
        <v>0.24</v>
      </c>
      <c r="V517" s="5">
        <v>13.521000000000001</v>
      </c>
      <c r="W517" s="5">
        <v>0.15</v>
      </c>
      <c r="X517" s="5">
        <v>1</v>
      </c>
      <c r="Y517" s="5">
        <v>3.7810000000000001</v>
      </c>
      <c r="Z517" s="5">
        <v>0.51100000000000001</v>
      </c>
      <c r="AA517" s="5">
        <v>0</v>
      </c>
      <c r="AB517" s="5">
        <v>3.7810000000000001</v>
      </c>
      <c r="AC517" s="5">
        <v>0</v>
      </c>
      <c r="AD517" s="5">
        <v>1</v>
      </c>
      <c r="AE517" s="5">
        <v>5.1040000000000001</v>
      </c>
      <c r="AF517" s="5">
        <v>1.194</v>
      </c>
      <c r="AG517" s="5">
        <v>0</v>
      </c>
      <c r="AH517" s="5">
        <v>5.1040000000000001</v>
      </c>
      <c r="AI517" s="5">
        <v>0</v>
      </c>
      <c r="AJ517" s="5">
        <v>1</v>
      </c>
      <c r="AK517" s="5">
        <v>13.045999999999999</v>
      </c>
      <c r="AL517" s="5">
        <v>6.9480000000000004</v>
      </c>
      <c r="AM517" s="5">
        <v>0.26700000000000002</v>
      </c>
      <c r="AN517" s="5">
        <v>15.003</v>
      </c>
      <c r="AO517" s="5">
        <v>0.15</v>
      </c>
      <c r="AP517" s="5">
        <v>1</v>
      </c>
      <c r="AQ517" s="5">
        <v>0.71199999999999997</v>
      </c>
      <c r="AR517" s="5">
        <v>0.129</v>
      </c>
      <c r="AS517" s="5">
        <v>0.34</v>
      </c>
      <c r="AT517" s="5">
        <v>1.22</v>
      </c>
      <c r="AU517" s="5">
        <v>0.16</v>
      </c>
      <c r="AV517" s="5">
        <v>1</v>
      </c>
      <c r="AW517" s="5">
        <v>0.64800000000000002</v>
      </c>
      <c r="AX517" s="5">
        <v>0.11899999999999999</v>
      </c>
      <c r="AY517" s="5">
        <v>0.27900000000000003</v>
      </c>
      <c r="AZ517" s="5">
        <v>1.0760000000000001</v>
      </c>
      <c r="BA517" s="5">
        <v>0.16</v>
      </c>
      <c r="BB517" s="5">
        <v>1</v>
      </c>
      <c r="BC517" s="5">
        <v>0.29499999999999998</v>
      </c>
      <c r="BD517" s="5">
        <v>7.5999999999999998E-2</v>
      </c>
      <c r="BE517" s="5">
        <v>5.0000000000000001E-3</v>
      </c>
      <c r="BF517" s="5">
        <v>0.3</v>
      </c>
      <c r="BG517" s="5">
        <v>0</v>
      </c>
      <c r="BH517" s="5">
        <v>1</v>
      </c>
      <c r="BI517" s="5">
        <v>0.75800000000000001</v>
      </c>
      <c r="BJ517" s="5">
        <v>0.16700000000000001</v>
      </c>
      <c r="BK517" s="5">
        <v>0.14599999999999999</v>
      </c>
      <c r="BL517" s="5">
        <v>1.0489999999999999</v>
      </c>
      <c r="BM517" s="5">
        <v>0.16</v>
      </c>
      <c r="BN517" s="5">
        <v>1</v>
      </c>
      <c r="BO517" s="5">
        <v>0</v>
      </c>
      <c r="BP517" s="5">
        <v>0</v>
      </c>
      <c r="BQ517" s="5">
        <v>0.13600000000000001</v>
      </c>
      <c r="BR517" s="5">
        <v>0</v>
      </c>
      <c r="BS517" s="5">
        <v>0.33300000000000002</v>
      </c>
      <c r="BT517" s="5">
        <v>0</v>
      </c>
      <c r="BU517" s="5">
        <v>0</v>
      </c>
      <c r="BV517" s="5">
        <v>0.13200000000000001</v>
      </c>
      <c r="BW517" s="5">
        <v>0.15</v>
      </c>
      <c r="BX517" s="5">
        <v>0.5</v>
      </c>
      <c r="BY517" s="5">
        <v>13.646000000000001</v>
      </c>
      <c r="BZ517" s="5">
        <v>0</v>
      </c>
      <c r="CA517" s="5">
        <v>13.646000000000001</v>
      </c>
      <c r="CB517" s="5">
        <v>0</v>
      </c>
      <c r="CC517" s="5">
        <v>100.88500000000001</v>
      </c>
      <c r="CD517" s="5">
        <v>26.247</v>
      </c>
      <c r="CE517" s="5">
        <v>15.313000000000001</v>
      </c>
      <c r="CF517" s="5">
        <v>116.19799999999999</v>
      </c>
      <c r="CG517" s="5">
        <v>0</v>
      </c>
      <c r="CH517" s="5">
        <v>1</v>
      </c>
      <c r="CI517" s="5">
        <v>0</v>
      </c>
      <c r="CJ517" s="5">
        <v>0</v>
      </c>
      <c r="CK517" s="5">
        <v>0</v>
      </c>
      <c r="CL517" s="5">
        <v>0</v>
      </c>
      <c r="CM517" s="5">
        <v>0</v>
      </c>
      <c r="CN517" s="5">
        <v>0</v>
      </c>
      <c r="CO517" s="5">
        <v>0</v>
      </c>
      <c r="CP517" s="5">
        <v>6.4000000000000001E-2</v>
      </c>
      <c r="CQ517" s="5">
        <v>1.387</v>
      </c>
      <c r="CR517" s="5">
        <v>0</v>
      </c>
      <c r="CS517" s="5">
        <v>5.5289999999999999</v>
      </c>
      <c r="CT517" s="5">
        <v>4.2510000000000003</v>
      </c>
      <c r="CU517" s="5">
        <v>10.167999999999999</v>
      </c>
    </row>
    <row r="518" spans="1:99" x14ac:dyDescent="0.25">
      <c r="A518" s="5" t="s">
        <v>2824</v>
      </c>
      <c r="B518" s="5" t="s">
        <v>1588</v>
      </c>
      <c r="C518" s="5" t="s">
        <v>1588</v>
      </c>
      <c r="D518" s="5" t="s">
        <v>1589</v>
      </c>
      <c r="E518" s="5">
        <v>2021</v>
      </c>
      <c r="F518" s="5">
        <v>0.16</v>
      </c>
      <c r="G518" s="5">
        <v>2.7549999999999999</v>
      </c>
      <c r="H518" s="5">
        <v>0.60299999999999998</v>
      </c>
      <c r="I518" s="5">
        <v>4.7E-2</v>
      </c>
      <c r="J518" s="5">
        <v>2.802</v>
      </c>
      <c r="K518" s="5">
        <v>0</v>
      </c>
      <c r="L518" s="5">
        <v>1</v>
      </c>
      <c r="M518" s="5">
        <v>3.1779999999999999</v>
      </c>
      <c r="N518" s="5">
        <v>1.44</v>
      </c>
      <c r="O518" s="5">
        <v>4.9000000000000002E-2</v>
      </c>
      <c r="P518" s="5">
        <v>3.2269999999999999</v>
      </c>
      <c r="Q518" s="5">
        <v>0</v>
      </c>
      <c r="R518" s="5">
        <v>1</v>
      </c>
      <c r="S518" s="5">
        <v>8.8070000000000004</v>
      </c>
      <c r="T518" s="5">
        <v>5.4820000000000002</v>
      </c>
      <c r="U518" s="5">
        <v>4.7E-2</v>
      </c>
      <c r="V518" s="5">
        <v>10.27</v>
      </c>
      <c r="W518" s="5">
        <v>0.16</v>
      </c>
      <c r="X518" s="5">
        <v>1</v>
      </c>
      <c r="Y518" s="5">
        <v>5.149</v>
      </c>
      <c r="Z518" s="5">
        <v>0.56899999999999995</v>
      </c>
      <c r="AA518" s="5">
        <v>3.4000000000000002E-2</v>
      </c>
      <c r="AB518" s="5">
        <v>5.1820000000000004</v>
      </c>
      <c r="AC518" s="5">
        <v>0</v>
      </c>
      <c r="AD518" s="5">
        <v>1</v>
      </c>
      <c r="AE518" s="5">
        <v>14.015000000000001</v>
      </c>
      <c r="AF518" s="5">
        <v>2.758</v>
      </c>
      <c r="AG518" s="5">
        <v>-7.3559999999999999</v>
      </c>
      <c r="AH518" s="5">
        <v>6.6589999999999998</v>
      </c>
      <c r="AI518" s="5">
        <v>0</v>
      </c>
      <c r="AJ518" s="5">
        <v>1</v>
      </c>
      <c r="AK518" s="5">
        <v>19.346</v>
      </c>
      <c r="AL518" s="5">
        <v>9.4949999999999992</v>
      </c>
      <c r="AM518" s="5">
        <v>-4.0519999999999996</v>
      </c>
      <c r="AN518" s="5">
        <v>17.741</v>
      </c>
      <c r="AO518" s="5">
        <v>0.16</v>
      </c>
      <c r="AP518" s="5">
        <v>1</v>
      </c>
      <c r="AQ518" s="5">
        <v>0.64900000000000002</v>
      </c>
      <c r="AR518" s="5">
        <v>0.114</v>
      </c>
      <c r="AS518" s="5">
        <v>0.20399999999999999</v>
      </c>
      <c r="AT518" s="5">
        <v>0.99</v>
      </c>
      <c r="AU518" s="5">
        <v>0.16</v>
      </c>
      <c r="AV518" s="5">
        <v>1</v>
      </c>
      <c r="AW518" s="5">
        <v>0.57699999999999996</v>
      </c>
      <c r="AX518" s="5">
        <v>0.114</v>
      </c>
      <c r="AY518" s="5">
        <v>0.33500000000000002</v>
      </c>
      <c r="AZ518" s="5">
        <v>1.0580000000000001</v>
      </c>
      <c r="BA518" s="5">
        <v>0.16</v>
      </c>
      <c r="BB518" s="5">
        <v>1</v>
      </c>
      <c r="BC518" s="5">
        <v>0.45800000000000002</v>
      </c>
      <c r="BD518" s="5">
        <v>0.114</v>
      </c>
      <c r="BE518" s="5">
        <v>0.114</v>
      </c>
      <c r="BF518" s="5">
        <v>0.66300000000000003</v>
      </c>
      <c r="BG518" s="5">
        <v>0.16</v>
      </c>
      <c r="BH518" s="5">
        <v>1</v>
      </c>
      <c r="BI518" s="5">
        <v>0.49099999999999999</v>
      </c>
      <c r="BJ518" s="5">
        <v>0.114</v>
      </c>
      <c r="BK518" s="5">
        <v>0.28499999999999998</v>
      </c>
      <c r="BL518" s="5">
        <v>0.9</v>
      </c>
      <c r="BM518" s="5">
        <v>0.16</v>
      </c>
      <c r="BN518" s="5">
        <v>1</v>
      </c>
      <c r="BO518" s="5">
        <v>0</v>
      </c>
      <c r="BP518" s="5">
        <v>-7.0000000000000001E-3</v>
      </c>
      <c r="BQ518" s="5">
        <v>0.10100000000000001</v>
      </c>
      <c r="BR518" s="5">
        <v>0</v>
      </c>
      <c r="BS518" s="5">
        <v>1</v>
      </c>
      <c r="BT518" s="5">
        <v>0</v>
      </c>
      <c r="BU518" s="5">
        <v>-7.0000000000000001E-3</v>
      </c>
      <c r="BV518" s="5">
        <v>0.109</v>
      </c>
      <c r="BW518" s="5">
        <v>0.16</v>
      </c>
      <c r="BX518" s="5">
        <v>0.66700000000000004</v>
      </c>
      <c r="BY518" s="5">
        <v>11.787000000000001</v>
      </c>
      <c r="BZ518" s="5">
        <v>0</v>
      </c>
      <c r="CA518" s="5">
        <v>11.787000000000001</v>
      </c>
      <c r="CB518" s="5">
        <v>0</v>
      </c>
      <c r="CC518" s="5">
        <v>78.125</v>
      </c>
      <c r="CD518" s="5">
        <v>7.95</v>
      </c>
      <c r="CE518" s="5">
        <v>-26.724</v>
      </c>
      <c r="CF518" s="5">
        <v>59.625</v>
      </c>
      <c r="CG518" s="5">
        <v>0</v>
      </c>
      <c r="CH518" s="5">
        <v>1</v>
      </c>
      <c r="CI518" s="5">
        <v>0</v>
      </c>
      <c r="CJ518" s="5">
        <v>0</v>
      </c>
      <c r="CK518" s="5">
        <v>0</v>
      </c>
      <c r="CL518" s="5">
        <v>0</v>
      </c>
      <c r="CM518" s="5">
        <v>0</v>
      </c>
      <c r="CN518" s="5">
        <v>1.744</v>
      </c>
      <c r="CO518" s="5">
        <v>6.0279999999999996</v>
      </c>
      <c r="CP518" s="5">
        <v>0</v>
      </c>
      <c r="CQ518" s="5">
        <v>1.198</v>
      </c>
      <c r="CR518" s="5">
        <v>0</v>
      </c>
      <c r="CS518" s="5">
        <v>6.891</v>
      </c>
      <c r="CT518" s="5">
        <v>4.7530000000000001</v>
      </c>
      <c r="CU518" s="5">
        <v>15.983000000000001</v>
      </c>
    </row>
    <row r="519" spans="1:99" x14ac:dyDescent="0.25">
      <c r="A519" s="5" t="s">
        <v>2825</v>
      </c>
      <c r="B519" s="5" t="s">
        <v>1588</v>
      </c>
      <c r="C519" s="5" t="s">
        <v>1588</v>
      </c>
      <c r="D519" s="5" t="s">
        <v>1589</v>
      </c>
      <c r="E519" s="5">
        <v>2022</v>
      </c>
      <c r="F519" s="5">
        <v>0.16</v>
      </c>
      <c r="G519" s="5">
        <v>6.9269999999999996</v>
      </c>
      <c r="H519" s="5">
        <v>1.0760000000000001</v>
      </c>
      <c r="I519" s="5">
        <v>1.7000000000000001E-2</v>
      </c>
      <c r="J519" s="5">
        <v>6.944</v>
      </c>
      <c r="K519" s="5">
        <v>0</v>
      </c>
      <c r="L519" s="5">
        <v>1</v>
      </c>
      <c r="M519" s="5">
        <v>4.7869999999999999</v>
      </c>
      <c r="N519" s="5">
        <v>1.9770000000000001</v>
      </c>
      <c r="O519" s="5">
        <v>1.7999999999999999E-2</v>
      </c>
      <c r="P519" s="5">
        <v>4.8049999999999997</v>
      </c>
      <c r="Q519" s="5">
        <v>0</v>
      </c>
      <c r="R519" s="5">
        <v>1</v>
      </c>
      <c r="S519" s="5">
        <v>13.542999999999999</v>
      </c>
      <c r="T519" s="5">
        <v>6.1580000000000004</v>
      </c>
      <c r="U519" s="5">
        <v>0.17799999999999999</v>
      </c>
      <c r="V519" s="5">
        <v>15.728999999999999</v>
      </c>
      <c r="W519" s="5">
        <v>0.16</v>
      </c>
      <c r="X519" s="5">
        <v>1</v>
      </c>
      <c r="Y519" s="5">
        <v>5.125</v>
      </c>
      <c r="Z519" s="5">
        <v>0.53800000000000003</v>
      </c>
      <c r="AA519" s="5">
        <v>5.8000000000000003E-2</v>
      </c>
      <c r="AB519" s="5">
        <v>5.1840000000000002</v>
      </c>
      <c r="AC519" s="5">
        <v>0</v>
      </c>
      <c r="AD519" s="5">
        <v>1</v>
      </c>
      <c r="AE519" s="5">
        <v>27.707999999999998</v>
      </c>
      <c r="AF519" s="5">
        <v>5.1369999999999996</v>
      </c>
      <c r="AG519" s="5">
        <v>-19.093</v>
      </c>
      <c r="AH519" s="5">
        <v>8.6150000000000002</v>
      </c>
      <c r="AI519" s="5">
        <v>0</v>
      </c>
      <c r="AJ519" s="5">
        <v>1</v>
      </c>
      <c r="AK519" s="5">
        <v>33.587000000000003</v>
      </c>
      <c r="AL519" s="5">
        <v>16.039000000000001</v>
      </c>
      <c r="AM519" s="5">
        <v>-16.538</v>
      </c>
      <c r="AN519" s="5">
        <v>19.777000000000001</v>
      </c>
      <c r="AO519" s="5">
        <v>0.16</v>
      </c>
      <c r="AP519" s="5">
        <v>1</v>
      </c>
      <c r="AQ519" s="5">
        <v>0.89600000000000002</v>
      </c>
      <c r="AR519" s="5">
        <v>0.123</v>
      </c>
      <c r="AS519" s="5">
        <v>1.2E-2</v>
      </c>
      <c r="AT519" s="5">
        <v>1.0529999999999999</v>
      </c>
      <c r="AU519" s="5">
        <v>0.16</v>
      </c>
      <c r="AV519" s="5">
        <v>1</v>
      </c>
      <c r="AW519" s="5">
        <v>0.89</v>
      </c>
      <c r="AX519" s="5">
        <v>0.123</v>
      </c>
      <c r="AY519" s="5">
        <v>8.3000000000000004E-2</v>
      </c>
      <c r="AZ519" s="5">
        <v>1.129</v>
      </c>
      <c r="BA519" s="5">
        <v>0.16</v>
      </c>
      <c r="BB519" s="5">
        <v>1</v>
      </c>
      <c r="BC519" s="5">
        <v>0.62</v>
      </c>
      <c r="BD519" s="5">
        <v>0.123</v>
      </c>
      <c r="BE519" s="5">
        <v>-2.8000000000000001E-2</v>
      </c>
      <c r="BF519" s="5">
        <v>0.68700000000000006</v>
      </c>
      <c r="BG519" s="5">
        <v>0.16</v>
      </c>
      <c r="BH519" s="5">
        <v>1</v>
      </c>
      <c r="BI519" s="5">
        <v>0.60799999999999998</v>
      </c>
      <c r="BJ519" s="5">
        <v>0.123</v>
      </c>
      <c r="BK519" s="5">
        <v>0.189</v>
      </c>
      <c r="BL519" s="5">
        <v>0.92400000000000004</v>
      </c>
      <c r="BM519" s="5">
        <v>0.16</v>
      </c>
      <c r="BN519" s="5">
        <v>1</v>
      </c>
      <c r="BO519" s="5">
        <v>0</v>
      </c>
      <c r="BP519" s="5">
        <v>-1.0999999999999999E-2</v>
      </c>
      <c r="BQ519" s="5">
        <v>8.5999999999999993E-2</v>
      </c>
      <c r="BR519" s="5">
        <v>0</v>
      </c>
      <c r="BS519" s="5">
        <v>1</v>
      </c>
      <c r="BT519" s="5">
        <v>0</v>
      </c>
      <c r="BU519" s="5">
        <v>-1.0999999999999999E-2</v>
      </c>
      <c r="BV519" s="5">
        <v>0.11600000000000001</v>
      </c>
      <c r="BW519" s="5">
        <v>0.16</v>
      </c>
      <c r="BX519" s="5">
        <v>0.66700000000000004</v>
      </c>
      <c r="BY519" s="5">
        <v>12.728999999999999</v>
      </c>
      <c r="BZ519" s="5">
        <v>0</v>
      </c>
      <c r="CA519" s="5">
        <v>12.728999999999999</v>
      </c>
      <c r="CB519" s="5">
        <v>0</v>
      </c>
      <c r="CC519" s="5">
        <v>97.9</v>
      </c>
      <c r="CD519" s="5">
        <v>7.95</v>
      </c>
      <c r="CE519" s="5">
        <v>-14.561999999999999</v>
      </c>
      <c r="CF519" s="5">
        <v>96.671999999999997</v>
      </c>
      <c r="CG519" s="5">
        <v>0</v>
      </c>
      <c r="CH519" s="5">
        <v>1</v>
      </c>
      <c r="CI519" s="5">
        <v>0</v>
      </c>
      <c r="CJ519" s="5">
        <v>0</v>
      </c>
      <c r="CK519" s="5">
        <v>0</v>
      </c>
      <c r="CL519" s="5">
        <v>0</v>
      </c>
      <c r="CM519" s="5">
        <v>0</v>
      </c>
      <c r="CN519" s="5">
        <v>2.1629999999999998</v>
      </c>
      <c r="CO519" s="5">
        <v>6.73</v>
      </c>
      <c r="CP519" s="5">
        <v>0</v>
      </c>
      <c r="CQ519" s="5">
        <v>1.294</v>
      </c>
      <c r="CR519" s="5">
        <v>0</v>
      </c>
      <c r="CS519" s="5">
        <v>7.4420000000000002</v>
      </c>
      <c r="CT519" s="5">
        <v>10.484999999999999</v>
      </c>
      <c r="CU519" s="5">
        <v>29.494</v>
      </c>
    </row>
    <row r="520" spans="1:99" x14ac:dyDescent="0.25">
      <c r="A520" s="5" t="s">
        <v>2826</v>
      </c>
      <c r="B520" s="5" t="s">
        <v>1588</v>
      </c>
      <c r="C520" s="5" t="s">
        <v>1588</v>
      </c>
      <c r="D520" s="5" t="s">
        <v>1589</v>
      </c>
      <c r="E520" s="5">
        <v>2023</v>
      </c>
      <c r="F520" s="5">
        <v>0.16</v>
      </c>
      <c r="G520" s="5">
        <v>3.2149999999999999</v>
      </c>
      <c r="H520" s="5">
        <v>0.73199999999999998</v>
      </c>
      <c r="I520" s="5">
        <v>2.1000000000000001E-2</v>
      </c>
      <c r="J520" s="5">
        <v>3.2360000000000002</v>
      </c>
      <c r="K520" s="5">
        <v>0</v>
      </c>
      <c r="L520" s="5">
        <v>1</v>
      </c>
      <c r="M520" s="5">
        <v>3.5230000000000001</v>
      </c>
      <c r="N520" s="5">
        <v>1.7470000000000001</v>
      </c>
      <c r="O520" s="5">
        <v>2.1999999999999999E-2</v>
      </c>
      <c r="P520" s="5">
        <v>3.5449999999999999</v>
      </c>
      <c r="Q520" s="5">
        <v>0</v>
      </c>
      <c r="R520" s="5">
        <v>1</v>
      </c>
      <c r="S520" s="5">
        <v>10.007</v>
      </c>
      <c r="T520" s="5">
        <v>6.37</v>
      </c>
      <c r="U520" s="5">
        <v>0.19800000000000001</v>
      </c>
      <c r="V520" s="5">
        <v>11.632</v>
      </c>
      <c r="W520" s="5">
        <v>0.16</v>
      </c>
      <c r="X520" s="5">
        <v>1</v>
      </c>
      <c r="Y520" s="5">
        <v>5.5750000000000002</v>
      </c>
      <c r="Z520" s="5">
        <v>0.625</v>
      </c>
      <c r="AA520" s="5">
        <v>8.3000000000000004E-2</v>
      </c>
      <c r="AB520" s="5">
        <v>5.6589999999999998</v>
      </c>
      <c r="AC520" s="5">
        <v>0</v>
      </c>
      <c r="AD520" s="5">
        <v>1</v>
      </c>
      <c r="AE520" s="5">
        <v>9.5079999999999991</v>
      </c>
      <c r="AF520" s="5">
        <v>1.8939999999999999</v>
      </c>
      <c r="AG520" s="5">
        <v>-3.056</v>
      </c>
      <c r="AH520" s="5">
        <v>6.452</v>
      </c>
      <c r="AI520" s="5">
        <v>0</v>
      </c>
      <c r="AJ520" s="5">
        <v>1</v>
      </c>
      <c r="AK520" s="5">
        <v>15.693</v>
      </c>
      <c r="AL520" s="5">
        <v>7.774</v>
      </c>
      <c r="AM520" s="5">
        <v>0.77400000000000002</v>
      </c>
      <c r="AN520" s="5">
        <v>19.103000000000002</v>
      </c>
      <c r="AO520" s="5">
        <v>0.16</v>
      </c>
      <c r="AP520" s="5">
        <v>1</v>
      </c>
      <c r="AQ520" s="5">
        <v>0.79100000000000004</v>
      </c>
      <c r="AR520" s="5">
        <v>0.129</v>
      </c>
      <c r="AS520" s="5">
        <v>0.28999999999999998</v>
      </c>
      <c r="AT520" s="5">
        <v>1.2529999999999999</v>
      </c>
      <c r="AU520" s="5">
        <v>0.16</v>
      </c>
      <c r="AV520" s="5">
        <v>1</v>
      </c>
      <c r="AW520" s="5">
        <v>0.61799999999999999</v>
      </c>
      <c r="AX520" s="5">
        <v>0.129</v>
      </c>
      <c r="AY520" s="5">
        <v>0.52800000000000002</v>
      </c>
      <c r="AZ520" s="5">
        <v>1.329</v>
      </c>
      <c r="BA520" s="5">
        <v>0.16</v>
      </c>
      <c r="BB520" s="5">
        <v>1</v>
      </c>
      <c r="BC520" s="5">
        <v>0.55400000000000005</v>
      </c>
      <c r="BD520" s="5">
        <v>0.129</v>
      </c>
      <c r="BE520" s="5">
        <v>-9.2999999999999999E-2</v>
      </c>
      <c r="BF520" s="5">
        <v>0.53500000000000003</v>
      </c>
      <c r="BG520" s="5">
        <v>0.16</v>
      </c>
      <c r="BH520" s="5">
        <v>1</v>
      </c>
      <c r="BI520" s="5">
        <v>0.55700000000000005</v>
      </c>
      <c r="BJ520" s="5">
        <v>0.129</v>
      </c>
      <c r="BK520" s="5">
        <v>0.38300000000000001</v>
      </c>
      <c r="BL520" s="5">
        <v>1.091</v>
      </c>
      <c r="BM520" s="5">
        <v>0.16</v>
      </c>
      <c r="BN520" s="5">
        <v>1</v>
      </c>
      <c r="BO520" s="5">
        <v>0</v>
      </c>
      <c r="BP520" s="5">
        <v>-2E-3</v>
      </c>
      <c r="BQ520" s="5">
        <v>0.121</v>
      </c>
      <c r="BR520" s="5">
        <v>0</v>
      </c>
      <c r="BS520" s="5">
        <v>1</v>
      </c>
      <c r="BT520" s="5">
        <v>0</v>
      </c>
      <c r="BU520" s="5">
        <v>-2E-3</v>
      </c>
      <c r="BV520" s="5">
        <v>0.13600000000000001</v>
      </c>
      <c r="BW520" s="5">
        <v>0.16</v>
      </c>
      <c r="BX520" s="5">
        <v>0.66700000000000004</v>
      </c>
      <c r="BY520" s="5">
        <v>13.254</v>
      </c>
      <c r="BZ520" s="5">
        <v>0</v>
      </c>
      <c r="CA520" s="5">
        <v>13.254</v>
      </c>
      <c r="CB520" s="5">
        <v>0</v>
      </c>
      <c r="CC520" s="5">
        <v>83.248000000000005</v>
      </c>
      <c r="CD520" s="5">
        <v>7.95</v>
      </c>
      <c r="CE520" s="5">
        <v>15.09</v>
      </c>
      <c r="CF520" s="5">
        <v>114.072</v>
      </c>
      <c r="CG520" s="5">
        <v>0</v>
      </c>
      <c r="CH520" s="5">
        <v>1</v>
      </c>
      <c r="CI520" s="5">
        <v>0</v>
      </c>
      <c r="CJ520" s="5">
        <v>0</v>
      </c>
      <c r="CK520" s="5">
        <v>0</v>
      </c>
      <c r="CL520" s="5">
        <v>0</v>
      </c>
      <c r="CM520" s="5">
        <v>0</v>
      </c>
      <c r="CN520" s="5">
        <v>2.3340000000000001</v>
      </c>
      <c r="CO520" s="5">
        <v>7.1130000000000004</v>
      </c>
      <c r="CP520" s="5">
        <v>0</v>
      </c>
      <c r="CQ520" s="5">
        <v>1.3480000000000001</v>
      </c>
      <c r="CR520" s="5">
        <v>0</v>
      </c>
      <c r="CS520" s="5">
        <v>7.7489999999999997</v>
      </c>
      <c r="CT520" s="5">
        <v>4.8609999999999998</v>
      </c>
      <c r="CU520" s="5">
        <v>11.192</v>
      </c>
    </row>
    <row r="521" spans="1:99" x14ac:dyDescent="0.25">
      <c r="A521" s="5" t="s">
        <v>2827</v>
      </c>
      <c r="B521" s="5" t="s">
        <v>1588</v>
      </c>
      <c r="C521" s="5" t="s">
        <v>1588</v>
      </c>
      <c r="D521" s="5" t="s">
        <v>1589</v>
      </c>
      <c r="E521" s="5">
        <v>2024</v>
      </c>
      <c r="F521" s="5">
        <v>0.16</v>
      </c>
      <c r="G521" s="5">
        <v>2.863</v>
      </c>
      <c r="H521" s="5">
        <v>0.72499999999999998</v>
      </c>
      <c r="I521" s="5">
        <v>2.5000000000000001E-2</v>
      </c>
      <c r="J521" s="5">
        <v>2.8879999999999999</v>
      </c>
      <c r="K521" s="5">
        <v>0</v>
      </c>
      <c r="L521" s="5">
        <v>1</v>
      </c>
      <c r="M521" s="5">
        <v>3.06</v>
      </c>
      <c r="N521" s="5">
        <v>1.667</v>
      </c>
      <c r="O521" s="5">
        <v>2.5999999999999999E-2</v>
      </c>
      <c r="P521" s="5">
        <v>3.085</v>
      </c>
      <c r="Q521" s="5">
        <v>0</v>
      </c>
      <c r="R521" s="5">
        <v>1</v>
      </c>
      <c r="S521" s="5">
        <v>9.8109999999999999</v>
      </c>
      <c r="T521" s="5">
        <v>6.5579999999999998</v>
      </c>
      <c r="U521" s="5">
        <v>0.23899999999999999</v>
      </c>
      <c r="V521" s="5">
        <v>11.41</v>
      </c>
      <c r="W521" s="5">
        <v>0.16</v>
      </c>
      <c r="X521" s="5">
        <v>1</v>
      </c>
      <c r="Y521" s="5">
        <v>4.758</v>
      </c>
      <c r="Z521" s="5">
        <v>0.60099999999999998</v>
      </c>
      <c r="AA521" s="5">
        <v>8.5999999999999993E-2</v>
      </c>
      <c r="AB521" s="5">
        <v>4.8440000000000003</v>
      </c>
      <c r="AC521" s="5">
        <v>0</v>
      </c>
      <c r="AD521" s="5">
        <v>1</v>
      </c>
      <c r="AE521" s="5">
        <v>3.7570000000000001</v>
      </c>
      <c r="AF521" s="5">
        <v>0.82299999999999995</v>
      </c>
      <c r="AG521" s="5">
        <v>8.5999999999999993E-2</v>
      </c>
      <c r="AH521" s="5">
        <v>3.843</v>
      </c>
      <c r="AI521" s="5">
        <v>0</v>
      </c>
      <c r="AJ521" s="5">
        <v>1</v>
      </c>
      <c r="AK521" s="5">
        <v>10.459</v>
      </c>
      <c r="AL521" s="5">
        <v>5.32</v>
      </c>
      <c r="AM521" s="5">
        <v>0</v>
      </c>
      <c r="AN521" s="5">
        <v>12.132</v>
      </c>
      <c r="AO521" s="5">
        <v>0.16</v>
      </c>
      <c r="AP521" s="5">
        <v>1</v>
      </c>
      <c r="AQ521" s="5">
        <v>0.75600000000000001</v>
      </c>
      <c r="AR521" s="5">
        <v>0.13200000000000001</v>
      </c>
      <c r="AS521" s="5">
        <v>0.33600000000000002</v>
      </c>
      <c r="AT521" s="5">
        <v>1.2669999999999999</v>
      </c>
      <c r="AU521" s="5">
        <v>0.16</v>
      </c>
      <c r="AV521" s="5">
        <v>1</v>
      </c>
      <c r="AW521" s="5">
        <v>0.65500000000000003</v>
      </c>
      <c r="AX521" s="5">
        <v>0.13200000000000001</v>
      </c>
      <c r="AY521" s="5">
        <v>0.504</v>
      </c>
      <c r="AZ521" s="5">
        <v>1.3440000000000001</v>
      </c>
      <c r="BA521" s="5">
        <v>0.16</v>
      </c>
      <c r="BB521" s="5">
        <v>1</v>
      </c>
      <c r="BC521" s="5">
        <v>0.53400000000000003</v>
      </c>
      <c r="BD521" s="5">
        <v>0.13200000000000001</v>
      </c>
      <c r="BE521" s="5">
        <v>-4.5999999999999999E-2</v>
      </c>
      <c r="BF521" s="5">
        <v>0.56499999999999995</v>
      </c>
      <c r="BG521" s="5">
        <v>0.16</v>
      </c>
      <c r="BH521" s="5">
        <v>1</v>
      </c>
      <c r="BI521" s="5">
        <v>0.56799999999999995</v>
      </c>
      <c r="BJ521" s="5">
        <v>0.13200000000000001</v>
      </c>
      <c r="BK521" s="5">
        <v>0.23699999999999999</v>
      </c>
      <c r="BL521" s="5">
        <v>0.93400000000000005</v>
      </c>
      <c r="BM521" s="5">
        <v>0.16</v>
      </c>
      <c r="BN521" s="5">
        <v>1</v>
      </c>
      <c r="BO521" s="5">
        <v>0</v>
      </c>
      <c r="BP521" s="5">
        <v>-2E-3</v>
      </c>
      <c r="BQ521" s="5">
        <v>0.14699999999999999</v>
      </c>
      <c r="BR521" s="5">
        <v>0</v>
      </c>
      <c r="BS521" s="5">
        <v>1</v>
      </c>
      <c r="BT521" s="5">
        <v>0</v>
      </c>
      <c r="BU521" s="5">
        <v>-2E-3</v>
      </c>
      <c r="BV521" s="5">
        <v>0.13100000000000001</v>
      </c>
      <c r="BW521" s="5">
        <v>0.16</v>
      </c>
      <c r="BX521" s="5">
        <v>0.66700000000000004</v>
      </c>
      <c r="BY521" s="5">
        <v>13.646000000000001</v>
      </c>
      <c r="BZ521" s="5">
        <v>0</v>
      </c>
      <c r="CA521" s="5">
        <v>13.646000000000001</v>
      </c>
      <c r="CB521" s="5">
        <v>0</v>
      </c>
      <c r="CC521" s="5">
        <v>82.587999999999994</v>
      </c>
      <c r="CD521" s="5">
        <v>7.95</v>
      </c>
      <c r="CE521" s="5">
        <v>1.5880000000000001</v>
      </c>
      <c r="CF521" s="5">
        <v>97.644000000000005</v>
      </c>
      <c r="CG521" s="5">
        <v>0</v>
      </c>
      <c r="CH521" s="5">
        <v>1</v>
      </c>
      <c r="CI521" s="5">
        <v>0</v>
      </c>
      <c r="CJ521" s="5">
        <v>0</v>
      </c>
      <c r="CK521" s="5">
        <v>0</v>
      </c>
      <c r="CL521" s="5">
        <v>0</v>
      </c>
      <c r="CM521" s="5">
        <v>0</v>
      </c>
      <c r="CN521" s="5">
        <v>2.5819999999999999</v>
      </c>
      <c r="CO521" s="5">
        <v>7.2880000000000003</v>
      </c>
      <c r="CP521" s="5">
        <v>0</v>
      </c>
      <c r="CQ521" s="5">
        <v>1.387</v>
      </c>
      <c r="CR521" s="5">
        <v>0</v>
      </c>
      <c r="CS521" s="5">
        <v>7.9779999999999998</v>
      </c>
      <c r="CT521" s="5">
        <v>4.2510000000000003</v>
      </c>
      <c r="CU521" s="5">
        <v>10.122999999999999</v>
      </c>
    </row>
    <row r="522" spans="1:99" x14ac:dyDescent="0.25">
      <c r="A522" s="5" t="s">
        <v>2828</v>
      </c>
      <c r="B522" s="5" t="s">
        <v>1410</v>
      </c>
      <c r="C522" s="5" t="s">
        <v>1410</v>
      </c>
      <c r="D522" s="5" t="s">
        <v>1411</v>
      </c>
      <c r="E522" s="5">
        <v>2021</v>
      </c>
      <c r="F522" s="5">
        <v>0</v>
      </c>
      <c r="G522" s="5">
        <v>4.7469999999999999</v>
      </c>
      <c r="H522" s="5">
        <v>1.143</v>
      </c>
      <c r="I522" s="5">
        <v>0</v>
      </c>
      <c r="J522" s="5">
        <v>4.7469999999999999</v>
      </c>
      <c r="K522" s="5">
        <v>0</v>
      </c>
      <c r="L522" s="5">
        <v>1</v>
      </c>
      <c r="M522" s="5">
        <v>7.9640000000000004</v>
      </c>
      <c r="N522" s="5">
        <v>3.43</v>
      </c>
      <c r="O522" s="5">
        <v>0</v>
      </c>
      <c r="P522" s="5">
        <v>7.9640000000000004</v>
      </c>
      <c r="Q522" s="5">
        <v>0</v>
      </c>
      <c r="R522" s="5">
        <v>1</v>
      </c>
      <c r="S522" s="5">
        <v>10.464</v>
      </c>
      <c r="T522" s="5">
        <v>6.86</v>
      </c>
      <c r="U522" s="5">
        <v>0</v>
      </c>
      <c r="V522" s="5">
        <v>10.464</v>
      </c>
      <c r="W522" s="5">
        <v>0</v>
      </c>
      <c r="X522" s="5">
        <v>1</v>
      </c>
      <c r="Y522" s="5">
        <v>10.551</v>
      </c>
      <c r="Z522" s="5">
        <v>1.302</v>
      </c>
      <c r="AA522" s="5">
        <v>0</v>
      </c>
      <c r="AB522" s="5">
        <v>10.551</v>
      </c>
      <c r="AC522" s="5">
        <v>0</v>
      </c>
      <c r="AD522" s="5">
        <v>1</v>
      </c>
      <c r="AE522" s="5">
        <v>11.694000000000001</v>
      </c>
      <c r="AF522" s="5">
        <v>2.5489999999999999</v>
      </c>
      <c r="AG522" s="5">
        <v>0</v>
      </c>
      <c r="AH522" s="5">
        <v>11.694000000000001</v>
      </c>
      <c r="AI522" s="5">
        <v>0</v>
      </c>
      <c r="AJ522" s="5">
        <v>1</v>
      </c>
      <c r="AK522" s="5">
        <v>18.553999999999998</v>
      </c>
      <c r="AL522" s="5">
        <v>9.6270000000000007</v>
      </c>
      <c r="AM522" s="5">
        <v>0</v>
      </c>
      <c r="AN522" s="5">
        <v>18.553999999999998</v>
      </c>
      <c r="AO522" s="5">
        <v>0</v>
      </c>
      <c r="AP522" s="5">
        <v>1</v>
      </c>
      <c r="AQ522" s="5">
        <v>0.621</v>
      </c>
      <c r="AR522" s="5">
        <v>0.114</v>
      </c>
      <c r="AS522" s="5">
        <v>0.72599999999999998</v>
      </c>
      <c r="AT522" s="5">
        <v>1.3460000000000001</v>
      </c>
      <c r="AU522" s="5">
        <v>0</v>
      </c>
      <c r="AV522" s="5">
        <v>1</v>
      </c>
      <c r="AW522" s="5">
        <v>0.59299999999999997</v>
      </c>
      <c r="AX522" s="5">
        <v>0.114</v>
      </c>
      <c r="AY522" s="5">
        <v>0.877</v>
      </c>
      <c r="AZ522" s="5">
        <v>1.4710000000000001</v>
      </c>
      <c r="BA522" s="5">
        <v>0</v>
      </c>
      <c r="BB522" s="5">
        <v>1</v>
      </c>
      <c r="BC522" s="5">
        <v>0.44</v>
      </c>
      <c r="BD522" s="5">
        <v>0.114</v>
      </c>
      <c r="BE522" s="5">
        <v>0</v>
      </c>
      <c r="BF522" s="5">
        <v>0.44</v>
      </c>
      <c r="BG522" s="5">
        <v>0</v>
      </c>
      <c r="BH522" s="5">
        <v>1</v>
      </c>
      <c r="BI522" s="5">
        <v>0.56000000000000005</v>
      </c>
      <c r="BJ522" s="5">
        <v>0.114</v>
      </c>
      <c r="BK522" s="5">
        <v>4.2000000000000003E-2</v>
      </c>
      <c r="BL522" s="5">
        <v>0.60299999999999998</v>
      </c>
      <c r="BM522" s="5">
        <v>0</v>
      </c>
      <c r="BN522" s="5">
        <v>1</v>
      </c>
      <c r="BO522" s="5">
        <v>0</v>
      </c>
      <c r="BP522" s="5">
        <v>0</v>
      </c>
      <c r="BQ522" s="5">
        <v>0.47099999999999997</v>
      </c>
      <c r="BR522" s="5">
        <v>0</v>
      </c>
      <c r="BS522" s="5">
        <v>1</v>
      </c>
      <c r="BT522" s="5">
        <v>0</v>
      </c>
      <c r="BU522" s="5">
        <v>0</v>
      </c>
      <c r="BV522" s="5">
        <v>0.435</v>
      </c>
      <c r="BW522" s="5">
        <v>0</v>
      </c>
      <c r="BX522" s="5">
        <v>1</v>
      </c>
      <c r="BY522" s="5">
        <v>11.787000000000001</v>
      </c>
      <c r="BZ522" s="5">
        <v>0</v>
      </c>
      <c r="CA522" s="5">
        <v>11.787000000000001</v>
      </c>
      <c r="CB522" s="5">
        <v>0</v>
      </c>
      <c r="CC522" s="5">
        <v>81.694999999999993</v>
      </c>
      <c r="CD522" s="5">
        <v>7.95</v>
      </c>
      <c r="CE522" s="5">
        <v>0</v>
      </c>
      <c r="CF522" s="5">
        <v>81.694999999999993</v>
      </c>
      <c r="CG522" s="5">
        <v>0</v>
      </c>
      <c r="CH522" s="5">
        <v>1</v>
      </c>
      <c r="CI522" s="5">
        <v>0</v>
      </c>
      <c r="CJ522" s="5">
        <v>0</v>
      </c>
      <c r="CK522" s="5">
        <v>0</v>
      </c>
      <c r="CL522" s="5">
        <v>0</v>
      </c>
      <c r="CM522" s="5">
        <v>0</v>
      </c>
      <c r="CN522" s="5">
        <v>0</v>
      </c>
      <c r="CO522" s="5">
        <v>0</v>
      </c>
      <c r="CP522" s="5">
        <v>0</v>
      </c>
      <c r="CQ522" s="5">
        <v>1.198</v>
      </c>
      <c r="CR522" s="5">
        <v>0</v>
      </c>
      <c r="CS522" s="5">
        <v>4.7759999999999998</v>
      </c>
      <c r="CT522" s="5">
        <v>3.6040000000000001</v>
      </c>
      <c r="CU522" s="5">
        <v>9.4079999999999995</v>
      </c>
    </row>
    <row r="523" spans="1:99" x14ac:dyDescent="0.25">
      <c r="A523" s="5" t="s">
        <v>2829</v>
      </c>
      <c r="B523" s="5" t="s">
        <v>1410</v>
      </c>
      <c r="C523" s="5" t="s">
        <v>1410</v>
      </c>
      <c r="D523" s="5" t="s">
        <v>1411</v>
      </c>
      <c r="E523" s="5">
        <v>2022</v>
      </c>
      <c r="F523" s="5">
        <v>0</v>
      </c>
      <c r="G523" s="5">
        <v>8.7880000000000003</v>
      </c>
      <c r="H523" s="5">
        <v>1.2350000000000001</v>
      </c>
      <c r="I523" s="5">
        <v>0</v>
      </c>
      <c r="J523" s="5">
        <v>8.7880000000000003</v>
      </c>
      <c r="K523" s="5">
        <v>0</v>
      </c>
      <c r="L523" s="5">
        <v>1</v>
      </c>
      <c r="M523" s="5">
        <v>9.7829999999999995</v>
      </c>
      <c r="N523" s="5">
        <v>3.7040000000000002</v>
      </c>
      <c r="O523" s="5">
        <v>0</v>
      </c>
      <c r="P523" s="5">
        <v>9.7829999999999995</v>
      </c>
      <c r="Q523" s="5">
        <v>0</v>
      </c>
      <c r="R523" s="5">
        <v>1</v>
      </c>
      <c r="S523" s="5">
        <v>14.962</v>
      </c>
      <c r="T523" s="5">
        <v>7.4080000000000004</v>
      </c>
      <c r="U523" s="5">
        <v>0</v>
      </c>
      <c r="V523" s="5">
        <v>14.962</v>
      </c>
      <c r="W523" s="5">
        <v>0</v>
      </c>
      <c r="X523" s="5">
        <v>1</v>
      </c>
      <c r="Y523" s="5">
        <v>17.332000000000001</v>
      </c>
      <c r="Z523" s="5">
        <v>2.1389999999999998</v>
      </c>
      <c r="AA523" s="5">
        <v>0</v>
      </c>
      <c r="AB523" s="5">
        <v>17.332000000000001</v>
      </c>
      <c r="AC523" s="5">
        <v>0</v>
      </c>
      <c r="AD523" s="5">
        <v>1</v>
      </c>
      <c r="AE523" s="5">
        <v>18.565999999999999</v>
      </c>
      <c r="AF523" s="5">
        <v>4.048</v>
      </c>
      <c r="AG523" s="5">
        <v>0</v>
      </c>
      <c r="AH523" s="5">
        <v>18.565999999999999</v>
      </c>
      <c r="AI523" s="5">
        <v>0</v>
      </c>
      <c r="AJ523" s="5">
        <v>1</v>
      </c>
      <c r="AK523" s="5">
        <v>25.974</v>
      </c>
      <c r="AL523" s="5">
        <v>13.478</v>
      </c>
      <c r="AM523" s="5">
        <v>0</v>
      </c>
      <c r="AN523" s="5">
        <v>25.974</v>
      </c>
      <c r="AO523" s="5">
        <v>0</v>
      </c>
      <c r="AP523" s="5">
        <v>1</v>
      </c>
      <c r="AQ523" s="5">
        <v>0.84699999999999998</v>
      </c>
      <c r="AR523" s="5">
        <v>0.123</v>
      </c>
      <c r="AS523" s="5">
        <v>0.78400000000000003</v>
      </c>
      <c r="AT523" s="5">
        <v>1.63</v>
      </c>
      <c r="AU523" s="5">
        <v>0</v>
      </c>
      <c r="AV523" s="5">
        <v>1</v>
      </c>
      <c r="AW523" s="5">
        <v>0.94699999999999995</v>
      </c>
      <c r="AX523" s="5">
        <v>0.123</v>
      </c>
      <c r="AY523" s="5">
        <v>0.94799999999999995</v>
      </c>
      <c r="AZ523" s="5">
        <v>1.8939999999999999</v>
      </c>
      <c r="BA523" s="5">
        <v>0</v>
      </c>
      <c r="BB523" s="5">
        <v>1</v>
      </c>
      <c r="BC523" s="5">
        <v>0.58899999999999997</v>
      </c>
      <c r="BD523" s="5">
        <v>0.123</v>
      </c>
      <c r="BE523" s="5">
        <v>0</v>
      </c>
      <c r="BF523" s="5">
        <v>0.58899999999999997</v>
      </c>
      <c r="BG523" s="5">
        <v>0</v>
      </c>
      <c r="BH523" s="5">
        <v>1</v>
      </c>
      <c r="BI523" s="5">
        <v>0.68899999999999995</v>
      </c>
      <c r="BJ523" s="5">
        <v>0.123</v>
      </c>
      <c r="BK523" s="5">
        <v>4.9000000000000002E-2</v>
      </c>
      <c r="BL523" s="5">
        <v>0.73799999999999999</v>
      </c>
      <c r="BM523" s="5">
        <v>0</v>
      </c>
      <c r="BN523" s="5">
        <v>1</v>
      </c>
      <c r="BO523" s="5">
        <v>0</v>
      </c>
      <c r="BP523" s="5">
        <v>0</v>
      </c>
      <c r="BQ523" s="5">
        <v>0.50900000000000001</v>
      </c>
      <c r="BR523" s="5">
        <v>0</v>
      </c>
      <c r="BS523" s="5">
        <v>1</v>
      </c>
      <c r="BT523" s="5">
        <v>0</v>
      </c>
      <c r="BU523" s="5">
        <v>0</v>
      </c>
      <c r="BV523" s="5">
        <v>0.47</v>
      </c>
      <c r="BW523" s="5">
        <v>0</v>
      </c>
      <c r="BX523" s="5">
        <v>1</v>
      </c>
      <c r="BY523" s="5">
        <v>12.728999999999999</v>
      </c>
      <c r="BZ523" s="5">
        <v>0</v>
      </c>
      <c r="CA523" s="5">
        <v>12.728999999999999</v>
      </c>
      <c r="CB523" s="5">
        <v>0</v>
      </c>
      <c r="CC523" s="5">
        <v>102.477</v>
      </c>
      <c r="CD523" s="5">
        <v>7.95</v>
      </c>
      <c r="CE523" s="5">
        <v>0</v>
      </c>
      <c r="CF523" s="5">
        <v>102.477</v>
      </c>
      <c r="CG523" s="5">
        <v>0</v>
      </c>
      <c r="CH523" s="5">
        <v>1</v>
      </c>
      <c r="CI523" s="5">
        <v>0</v>
      </c>
      <c r="CJ523" s="5">
        <v>0</v>
      </c>
      <c r="CK523" s="5">
        <v>0</v>
      </c>
      <c r="CL523" s="5">
        <v>0</v>
      </c>
      <c r="CM523" s="5">
        <v>0</v>
      </c>
      <c r="CN523" s="5">
        <v>0</v>
      </c>
      <c r="CO523" s="5">
        <v>0</v>
      </c>
      <c r="CP523" s="5">
        <v>0</v>
      </c>
      <c r="CQ523" s="5">
        <v>1.294</v>
      </c>
      <c r="CR523" s="5">
        <v>0</v>
      </c>
      <c r="CS523" s="5">
        <v>5.1580000000000004</v>
      </c>
      <c r="CT523" s="5">
        <v>7.5540000000000003</v>
      </c>
      <c r="CU523" s="5">
        <v>16.097000000000001</v>
      </c>
    </row>
    <row r="524" spans="1:99" x14ac:dyDescent="0.25">
      <c r="A524" s="5" t="s">
        <v>2830</v>
      </c>
      <c r="B524" s="5" t="s">
        <v>1410</v>
      </c>
      <c r="C524" s="5" t="s">
        <v>1410</v>
      </c>
      <c r="D524" s="5" t="s">
        <v>1411</v>
      </c>
      <c r="E524" s="5">
        <v>2023</v>
      </c>
      <c r="F524" s="5">
        <v>0</v>
      </c>
      <c r="G524" s="5">
        <v>5.77</v>
      </c>
      <c r="H524" s="5">
        <v>1.286</v>
      </c>
      <c r="I524" s="5">
        <v>0</v>
      </c>
      <c r="J524" s="5">
        <v>5.77</v>
      </c>
      <c r="K524" s="5">
        <v>0</v>
      </c>
      <c r="L524" s="5">
        <v>1</v>
      </c>
      <c r="M524" s="5">
        <v>7.8860000000000001</v>
      </c>
      <c r="N524" s="5">
        <v>3.8570000000000002</v>
      </c>
      <c r="O524" s="5">
        <v>0</v>
      </c>
      <c r="P524" s="5">
        <v>7.8860000000000001</v>
      </c>
      <c r="Q524" s="5">
        <v>0</v>
      </c>
      <c r="R524" s="5">
        <v>1</v>
      </c>
      <c r="S524" s="5">
        <v>12.198</v>
      </c>
      <c r="T524" s="5">
        <v>7.7140000000000004</v>
      </c>
      <c r="U524" s="5">
        <v>0</v>
      </c>
      <c r="V524" s="5">
        <v>12.198</v>
      </c>
      <c r="W524" s="5">
        <v>0</v>
      </c>
      <c r="X524" s="5">
        <v>1</v>
      </c>
      <c r="Y524" s="5">
        <v>13.814</v>
      </c>
      <c r="Z524" s="5">
        <v>1.7050000000000001</v>
      </c>
      <c r="AA524" s="5">
        <v>0</v>
      </c>
      <c r="AB524" s="5">
        <v>13.814</v>
      </c>
      <c r="AC524" s="5">
        <v>0</v>
      </c>
      <c r="AD524" s="5">
        <v>1</v>
      </c>
      <c r="AE524" s="5">
        <v>15.1</v>
      </c>
      <c r="AF524" s="5">
        <v>3.2919999999999998</v>
      </c>
      <c r="AG524" s="5">
        <v>0</v>
      </c>
      <c r="AH524" s="5">
        <v>15.1</v>
      </c>
      <c r="AI524" s="5">
        <v>0</v>
      </c>
      <c r="AJ524" s="5">
        <v>1</v>
      </c>
      <c r="AK524" s="5">
        <v>22.814</v>
      </c>
      <c r="AL524" s="5">
        <v>11.837999999999999</v>
      </c>
      <c r="AM524" s="5">
        <v>0</v>
      </c>
      <c r="AN524" s="5">
        <v>22.814</v>
      </c>
      <c r="AO524" s="5">
        <v>0</v>
      </c>
      <c r="AP524" s="5">
        <v>1</v>
      </c>
      <c r="AQ524" s="5">
        <v>0.749</v>
      </c>
      <c r="AR524" s="5">
        <v>0.129</v>
      </c>
      <c r="AS524" s="5">
        <v>0.81599999999999995</v>
      </c>
      <c r="AT524" s="5">
        <v>1.5649999999999999</v>
      </c>
      <c r="AU524" s="5">
        <v>0</v>
      </c>
      <c r="AV524" s="5">
        <v>1</v>
      </c>
      <c r="AW524" s="5">
        <v>0.78300000000000003</v>
      </c>
      <c r="AX524" s="5">
        <v>0.129</v>
      </c>
      <c r="AY524" s="5">
        <v>0.98699999999999999</v>
      </c>
      <c r="AZ524" s="5">
        <v>1.7689999999999999</v>
      </c>
      <c r="BA524" s="5">
        <v>0</v>
      </c>
      <c r="BB524" s="5">
        <v>1</v>
      </c>
      <c r="BC524" s="5">
        <v>0.52700000000000002</v>
      </c>
      <c r="BD524" s="5">
        <v>0.129</v>
      </c>
      <c r="BE524" s="5">
        <v>0</v>
      </c>
      <c r="BF524" s="5">
        <v>0.52700000000000002</v>
      </c>
      <c r="BG524" s="5">
        <v>0</v>
      </c>
      <c r="BH524" s="5">
        <v>1</v>
      </c>
      <c r="BI524" s="5">
        <v>0.64</v>
      </c>
      <c r="BJ524" s="5">
        <v>0.129</v>
      </c>
      <c r="BK524" s="5">
        <v>4.8000000000000001E-2</v>
      </c>
      <c r="BL524" s="5">
        <v>0.68799999999999994</v>
      </c>
      <c r="BM524" s="5">
        <v>0</v>
      </c>
      <c r="BN524" s="5">
        <v>1</v>
      </c>
      <c r="BO524" s="5">
        <v>0</v>
      </c>
      <c r="BP524" s="5">
        <v>0</v>
      </c>
      <c r="BQ524" s="5">
        <v>0.53</v>
      </c>
      <c r="BR524" s="5">
        <v>0</v>
      </c>
      <c r="BS524" s="5">
        <v>1</v>
      </c>
      <c r="BT524" s="5">
        <v>0</v>
      </c>
      <c r="BU524" s="5">
        <v>0</v>
      </c>
      <c r="BV524" s="5">
        <v>0.49</v>
      </c>
      <c r="BW524" s="5">
        <v>0</v>
      </c>
      <c r="BX524" s="5">
        <v>1</v>
      </c>
      <c r="BY524" s="5">
        <v>13.254</v>
      </c>
      <c r="BZ524" s="5">
        <v>0</v>
      </c>
      <c r="CA524" s="5">
        <v>13.254</v>
      </c>
      <c r="CB524" s="5">
        <v>0</v>
      </c>
      <c r="CC524" s="5">
        <v>87.078999999999994</v>
      </c>
      <c r="CD524" s="5">
        <v>7.95</v>
      </c>
      <c r="CE524" s="5">
        <v>0</v>
      </c>
      <c r="CF524" s="5">
        <v>87.078999999999994</v>
      </c>
      <c r="CG524" s="5">
        <v>0</v>
      </c>
      <c r="CH524" s="5">
        <v>1</v>
      </c>
      <c r="CI524" s="5">
        <v>0</v>
      </c>
      <c r="CJ524" s="5">
        <v>0</v>
      </c>
      <c r="CK524" s="5">
        <v>0</v>
      </c>
      <c r="CL524" s="5">
        <v>0</v>
      </c>
      <c r="CM524" s="5">
        <v>0</v>
      </c>
      <c r="CN524" s="5">
        <v>0</v>
      </c>
      <c r="CO524" s="5">
        <v>0</v>
      </c>
      <c r="CP524" s="5">
        <v>0</v>
      </c>
      <c r="CQ524" s="5">
        <v>1.3480000000000001</v>
      </c>
      <c r="CR524" s="5">
        <v>0</v>
      </c>
      <c r="CS524" s="5">
        <v>5.37</v>
      </c>
      <c r="CT524" s="5">
        <v>4.484</v>
      </c>
      <c r="CU524" s="5">
        <v>12.529</v>
      </c>
    </row>
    <row r="525" spans="1:99" x14ac:dyDescent="0.25">
      <c r="A525" s="5" t="s">
        <v>2831</v>
      </c>
      <c r="B525" s="5" t="s">
        <v>1410</v>
      </c>
      <c r="C525" s="5" t="s">
        <v>1410</v>
      </c>
      <c r="D525" s="5" t="s">
        <v>1411</v>
      </c>
      <c r="E525" s="5">
        <v>2024</v>
      </c>
      <c r="F525" s="5">
        <v>0</v>
      </c>
      <c r="G525" s="5">
        <v>4.8330000000000002</v>
      </c>
      <c r="H525" s="5">
        <v>1.3240000000000001</v>
      </c>
      <c r="I525" s="5">
        <v>0</v>
      </c>
      <c r="J525" s="5">
        <v>4.8330000000000002</v>
      </c>
      <c r="K525" s="5">
        <v>0</v>
      </c>
      <c r="L525" s="5">
        <v>1</v>
      </c>
      <c r="M525" s="5">
        <v>7.1239999999999997</v>
      </c>
      <c r="N525" s="5">
        <v>3.9710000000000001</v>
      </c>
      <c r="O525" s="5">
        <v>0</v>
      </c>
      <c r="P525" s="5">
        <v>7.1239999999999997</v>
      </c>
      <c r="Q525" s="5">
        <v>0</v>
      </c>
      <c r="R525" s="5">
        <v>1</v>
      </c>
      <c r="S525" s="5">
        <v>11.451000000000001</v>
      </c>
      <c r="T525" s="5">
        <v>7.9420000000000002</v>
      </c>
      <c r="U525" s="5">
        <v>0</v>
      </c>
      <c r="V525" s="5">
        <v>11.451000000000001</v>
      </c>
      <c r="W525" s="5">
        <v>0</v>
      </c>
      <c r="X525" s="5">
        <v>1</v>
      </c>
      <c r="Y525" s="5">
        <v>12.218999999999999</v>
      </c>
      <c r="Z525" s="5">
        <v>1.508</v>
      </c>
      <c r="AA525" s="5">
        <v>0</v>
      </c>
      <c r="AB525" s="5">
        <v>12.218999999999999</v>
      </c>
      <c r="AC525" s="5">
        <v>0</v>
      </c>
      <c r="AD525" s="5">
        <v>1</v>
      </c>
      <c r="AE525" s="5">
        <v>13.542999999999999</v>
      </c>
      <c r="AF525" s="5">
        <v>2.952</v>
      </c>
      <c r="AG525" s="5">
        <v>0</v>
      </c>
      <c r="AH525" s="5">
        <v>13.542999999999999</v>
      </c>
      <c r="AI525" s="5">
        <v>0</v>
      </c>
      <c r="AJ525" s="5">
        <v>1</v>
      </c>
      <c r="AK525" s="5">
        <v>21.484000000000002</v>
      </c>
      <c r="AL525" s="5">
        <v>11.148</v>
      </c>
      <c r="AM525" s="5">
        <v>0</v>
      </c>
      <c r="AN525" s="5">
        <v>21.484000000000002</v>
      </c>
      <c r="AO525" s="5">
        <v>0</v>
      </c>
      <c r="AP525" s="5">
        <v>1</v>
      </c>
      <c r="AQ525" s="5">
        <v>0.72</v>
      </c>
      <c r="AR525" s="5">
        <v>0.13200000000000001</v>
      </c>
      <c r="AS525" s="5">
        <v>0.84</v>
      </c>
      <c r="AT525" s="5">
        <v>1.56</v>
      </c>
      <c r="AU525" s="5">
        <v>0</v>
      </c>
      <c r="AV525" s="5">
        <v>1</v>
      </c>
      <c r="AW525" s="5">
        <v>0.73399999999999999</v>
      </c>
      <c r="AX525" s="5">
        <v>0.13200000000000001</v>
      </c>
      <c r="AY525" s="5">
        <v>1.016</v>
      </c>
      <c r="AZ525" s="5">
        <v>1.7490000000000001</v>
      </c>
      <c r="BA525" s="5">
        <v>0</v>
      </c>
      <c r="BB525" s="5">
        <v>1</v>
      </c>
      <c r="BC525" s="5">
        <v>0.51</v>
      </c>
      <c r="BD525" s="5">
        <v>0.13200000000000001</v>
      </c>
      <c r="BE525" s="5">
        <v>0</v>
      </c>
      <c r="BF525" s="5">
        <v>0.51</v>
      </c>
      <c r="BG525" s="5">
        <v>0</v>
      </c>
      <c r="BH525" s="5">
        <v>1</v>
      </c>
      <c r="BI525" s="5">
        <v>0.65200000000000002</v>
      </c>
      <c r="BJ525" s="5">
        <v>0.13200000000000001</v>
      </c>
      <c r="BK525" s="5">
        <v>4.9000000000000002E-2</v>
      </c>
      <c r="BL525" s="5">
        <v>0.70199999999999996</v>
      </c>
      <c r="BM525" s="5">
        <v>0</v>
      </c>
      <c r="BN525" s="5">
        <v>1</v>
      </c>
      <c r="BO525" s="5">
        <v>0</v>
      </c>
      <c r="BP525" s="5">
        <v>0</v>
      </c>
      <c r="BQ525" s="5">
        <v>0.54500000000000004</v>
      </c>
      <c r="BR525" s="5">
        <v>0</v>
      </c>
      <c r="BS525" s="5">
        <v>1</v>
      </c>
      <c r="BT525" s="5">
        <v>0</v>
      </c>
      <c r="BU525" s="5">
        <v>0</v>
      </c>
      <c r="BV525" s="5">
        <v>0.504</v>
      </c>
      <c r="BW525" s="5">
        <v>0</v>
      </c>
      <c r="BX525" s="5">
        <v>1</v>
      </c>
      <c r="BY525" s="5">
        <v>13.646000000000001</v>
      </c>
      <c r="BZ525" s="5">
        <v>0</v>
      </c>
      <c r="CA525" s="5">
        <v>13.646000000000001</v>
      </c>
      <c r="CB525" s="5">
        <v>0</v>
      </c>
      <c r="CC525" s="5">
        <v>86.385000000000005</v>
      </c>
      <c r="CD525" s="5">
        <v>7.95</v>
      </c>
      <c r="CE525" s="5">
        <v>0</v>
      </c>
      <c r="CF525" s="5">
        <v>86.385000000000005</v>
      </c>
      <c r="CG525" s="5">
        <v>0</v>
      </c>
      <c r="CH525" s="5">
        <v>1</v>
      </c>
      <c r="CI525" s="5">
        <v>0</v>
      </c>
      <c r="CJ525" s="5">
        <v>0</v>
      </c>
      <c r="CK525" s="5">
        <v>0</v>
      </c>
      <c r="CL525" s="5">
        <v>0</v>
      </c>
      <c r="CM525" s="5">
        <v>0</v>
      </c>
      <c r="CN525" s="5">
        <v>0</v>
      </c>
      <c r="CO525" s="5">
        <v>0</v>
      </c>
      <c r="CP525" s="5">
        <v>0</v>
      </c>
      <c r="CQ525" s="5">
        <v>1.387</v>
      </c>
      <c r="CR525" s="5">
        <v>0</v>
      </c>
      <c r="CS525" s="5">
        <v>5.5289999999999999</v>
      </c>
      <c r="CT525" s="5">
        <v>3.5089999999999999</v>
      </c>
      <c r="CU525" s="5">
        <v>10.896000000000001</v>
      </c>
    </row>
    <row r="526" spans="1:99" x14ac:dyDescent="0.25">
      <c r="A526" s="5" t="s">
        <v>2832</v>
      </c>
      <c r="B526" s="5" t="s">
        <v>1579</v>
      </c>
      <c r="C526" s="5" t="s">
        <v>1579</v>
      </c>
      <c r="D526" s="5" t="s">
        <v>1580</v>
      </c>
      <c r="E526" s="5">
        <v>2021</v>
      </c>
      <c r="F526" s="5">
        <v>0.2</v>
      </c>
      <c r="G526" s="5">
        <v>4.851</v>
      </c>
      <c r="H526" s="5">
        <v>1.0369999999999999</v>
      </c>
      <c r="I526" s="5">
        <v>0</v>
      </c>
      <c r="J526" s="5">
        <v>4.851</v>
      </c>
      <c r="K526" s="5">
        <v>0</v>
      </c>
      <c r="L526" s="5">
        <v>1</v>
      </c>
      <c r="M526" s="5">
        <v>7.0259999999999998</v>
      </c>
      <c r="N526" s="5">
        <v>3.1110000000000002</v>
      </c>
      <c r="O526" s="5">
        <v>0</v>
      </c>
      <c r="P526" s="5">
        <v>7.0259999999999998</v>
      </c>
      <c r="Q526" s="5">
        <v>0</v>
      </c>
      <c r="R526" s="5">
        <v>1</v>
      </c>
      <c r="S526" s="5">
        <v>10.036</v>
      </c>
      <c r="T526" s="5">
        <v>6.2229999999999999</v>
      </c>
      <c r="U526" s="5">
        <v>0</v>
      </c>
      <c r="V526" s="5">
        <v>12.044</v>
      </c>
      <c r="W526" s="5">
        <v>0.2</v>
      </c>
      <c r="X526" s="5">
        <v>1</v>
      </c>
      <c r="Y526" s="5">
        <v>10.315</v>
      </c>
      <c r="Z526" s="5">
        <v>1.139</v>
      </c>
      <c r="AA526" s="5">
        <v>-0.16300000000000001</v>
      </c>
      <c r="AB526" s="5">
        <v>10.151999999999999</v>
      </c>
      <c r="AC526" s="5">
        <v>0</v>
      </c>
      <c r="AD526" s="5">
        <v>1</v>
      </c>
      <c r="AE526" s="5">
        <v>10.579000000000001</v>
      </c>
      <c r="AF526" s="5">
        <v>2.0819999999999999</v>
      </c>
      <c r="AG526" s="5">
        <v>-0.115</v>
      </c>
      <c r="AH526" s="5">
        <v>10.465</v>
      </c>
      <c r="AI526" s="5">
        <v>0</v>
      </c>
      <c r="AJ526" s="5">
        <v>1</v>
      </c>
      <c r="AK526" s="5">
        <v>13.004</v>
      </c>
      <c r="AL526" s="5">
        <v>6.3819999999999997</v>
      </c>
      <c r="AM526" s="5">
        <v>-2.2989999999999999</v>
      </c>
      <c r="AN526" s="5">
        <v>11.561</v>
      </c>
      <c r="AO526" s="5">
        <v>0</v>
      </c>
      <c r="AP526" s="5">
        <v>1</v>
      </c>
      <c r="AQ526" s="5">
        <v>0.61899999999999999</v>
      </c>
      <c r="AR526" s="5">
        <v>0.114</v>
      </c>
      <c r="AS526" s="5">
        <v>0.29499999999999998</v>
      </c>
      <c r="AT526" s="5">
        <v>1.097</v>
      </c>
      <c r="AU526" s="5">
        <v>0.2</v>
      </c>
      <c r="AV526" s="5">
        <v>1</v>
      </c>
      <c r="AW526" s="5">
        <v>0.59899999999999998</v>
      </c>
      <c r="AX526" s="5">
        <v>0.114</v>
      </c>
      <c r="AY526" s="5">
        <v>0.159</v>
      </c>
      <c r="AZ526" s="5">
        <v>0.91</v>
      </c>
      <c r="BA526" s="5">
        <v>0.2</v>
      </c>
      <c r="BB526" s="5">
        <v>1</v>
      </c>
      <c r="BC526" s="5">
        <v>0.439</v>
      </c>
      <c r="BD526" s="5">
        <v>0.114</v>
      </c>
      <c r="BE526" s="5">
        <v>0.16800000000000001</v>
      </c>
      <c r="BF526" s="5">
        <v>0.65500000000000003</v>
      </c>
      <c r="BG526" s="5">
        <v>0.08</v>
      </c>
      <c r="BH526" s="5">
        <v>1</v>
      </c>
      <c r="BI526" s="5">
        <v>0.505</v>
      </c>
      <c r="BJ526" s="5">
        <v>0.114</v>
      </c>
      <c r="BK526" s="5">
        <v>0</v>
      </c>
      <c r="BL526" s="5">
        <v>0.60599999999999998</v>
      </c>
      <c r="BM526" s="5">
        <v>0.2</v>
      </c>
      <c r="BN526" s="5">
        <v>1</v>
      </c>
      <c r="BO526" s="5">
        <v>0</v>
      </c>
      <c r="BP526" s="5">
        <v>0</v>
      </c>
      <c r="BQ526" s="5">
        <v>6.5000000000000002E-2</v>
      </c>
      <c r="BR526" s="5">
        <v>0</v>
      </c>
      <c r="BS526" s="5">
        <v>1</v>
      </c>
      <c r="BT526" s="5">
        <v>0</v>
      </c>
      <c r="BU526" s="5">
        <v>0</v>
      </c>
      <c r="BV526" s="5">
        <v>9.4E-2</v>
      </c>
      <c r="BW526" s="5">
        <v>0</v>
      </c>
      <c r="BX526" s="5">
        <v>1</v>
      </c>
      <c r="BY526" s="5">
        <v>11.787000000000001</v>
      </c>
      <c r="BZ526" s="5">
        <v>0</v>
      </c>
      <c r="CA526" s="5">
        <v>11.787000000000001</v>
      </c>
      <c r="CB526" s="5">
        <v>0</v>
      </c>
      <c r="CC526" s="5">
        <v>78.125</v>
      </c>
      <c r="CD526" s="5">
        <v>7.95</v>
      </c>
      <c r="CE526" s="5">
        <v>0</v>
      </c>
      <c r="CF526" s="5">
        <v>93.75</v>
      </c>
      <c r="CG526" s="5">
        <v>0.2</v>
      </c>
      <c r="CH526" s="5">
        <v>1</v>
      </c>
      <c r="CI526" s="5">
        <v>0</v>
      </c>
      <c r="CJ526" s="5">
        <v>0</v>
      </c>
      <c r="CK526" s="5">
        <v>0</v>
      </c>
      <c r="CL526" s="5">
        <v>0</v>
      </c>
      <c r="CM526" s="5">
        <v>0</v>
      </c>
      <c r="CN526" s="5">
        <v>0</v>
      </c>
      <c r="CO526" s="5">
        <v>0</v>
      </c>
      <c r="CP526" s="5">
        <v>0.186</v>
      </c>
      <c r="CQ526" s="5">
        <v>1.198</v>
      </c>
      <c r="CR526" s="5">
        <v>0</v>
      </c>
      <c r="CS526" s="5">
        <v>4.7759999999999998</v>
      </c>
      <c r="CT526" s="5">
        <v>4.41</v>
      </c>
      <c r="CU526" s="5">
        <v>22.69</v>
      </c>
    </row>
    <row r="527" spans="1:99" x14ac:dyDescent="0.25">
      <c r="A527" s="5" t="s">
        <v>2833</v>
      </c>
      <c r="B527" s="5" t="s">
        <v>1579</v>
      </c>
      <c r="C527" s="5" t="s">
        <v>1579</v>
      </c>
      <c r="D527" s="5" t="s">
        <v>1580</v>
      </c>
      <c r="E527" s="5">
        <v>2022</v>
      </c>
      <c r="F527" s="5">
        <v>0.2</v>
      </c>
      <c r="G527" s="5">
        <v>7.077</v>
      </c>
      <c r="H527" s="5">
        <v>1.2350000000000001</v>
      </c>
      <c r="I527" s="5">
        <v>0</v>
      </c>
      <c r="J527" s="5">
        <v>7.077</v>
      </c>
      <c r="K527" s="5">
        <v>0</v>
      </c>
      <c r="L527" s="5">
        <v>1</v>
      </c>
      <c r="M527" s="5">
        <v>9.7829999999999995</v>
      </c>
      <c r="N527" s="5">
        <v>3.7040000000000002</v>
      </c>
      <c r="O527" s="5">
        <v>0</v>
      </c>
      <c r="P527" s="5">
        <v>9.7829999999999995</v>
      </c>
      <c r="Q527" s="5">
        <v>0</v>
      </c>
      <c r="R527" s="5">
        <v>1</v>
      </c>
      <c r="S527" s="5">
        <v>13.25</v>
      </c>
      <c r="T527" s="5">
        <v>7.4080000000000004</v>
      </c>
      <c r="U527" s="5">
        <v>0.19600000000000001</v>
      </c>
      <c r="V527" s="5">
        <v>15.9</v>
      </c>
      <c r="W527" s="5">
        <v>0.2</v>
      </c>
      <c r="X527" s="5">
        <v>1</v>
      </c>
      <c r="Y527" s="5">
        <v>34.875</v>
      </c>
      <c r="Z527" s="5">
        <v>3.6589999999999998</v>
      </c>
      <c r="AA527" s="5">
        <v>0.04</v>
      </c>
      <c r="AB527" s="5">
        <v>34.914000000000001</v>
      </c>
      <c r="AC527" s="5">
        <v>0</v>
      </c>
      <c r="AD527" s="5">
        <v>1</v>
      </c>
      <c r="AE527" s="5">
        <v>35.591999999999999</v>
      </c>
      <c r="AF527" s="5">
        <v>6.5979999999999999</v>
      </c>
      <c r="AG527" s="5">
        <v>-2.3E-2</v>
      </c>
      <c r="AH527" s="5">
        <v>35.569000000000003</v>
      </c>
      <c r="AI527" s="5">
        <v>0</v>
      </c>
      <c r="AJ527" s="5">
        <v>1</v>
      </c>
      <c r="AK527" s="5">
        <v>38.085999999999999</v>
      </c>
      <c r="AL527" s="5">
        <v>18.187000000000001</v>
      </c>
      <c r="AM527" s="5">
        <v>-2.101</v>
      </c>
      <c r="AN527" s="5">
        <v>38.863999999999997</v>
      </c>
      <c r="AO527" s="5">
        <v>0</v>
      </c>
      <c r="AP527" s="5">
        <v>1</v>
      </c>
      <c r="AQ527" s="5">
        <v>0.86099999999999999</v>
      </c>
      <c r="AR527" s="5">
        <v>0.123</v>
      </c>
      <c r="AS527" s="5">
        <v>0.29599999999999999</v>
      </c>
      <c r="AT527" s="5">
        <v>1.3879999999999999</v>
      </c>
      <c r="AU527" s="5">
        <v>0.2</v>
      </c>
      <c r="AV527" s="5">
        <v>1</v>
      </c>
      <c r="AW527" s="5">
        <v>0.98599999999999999</v>
      </c>
      <c r="AX527" s="5">
        <v>0.123</v>
      </c>
      <c r="AY527" s="5">
        <v>0.14399999999999999</v>
      </c>
      <c r="AZ527" s="5">
        <v>1.3560000000000001</v>
      </c>
      <c r="BA527" s="5">
        <v>0.2</v>
      </c>
      <c r="BB527" s="5">
        <v>1</v>
      </c>
      <c r="BC527" s="5">
        <v>0.59799999999999998</v>
      </c>
      <c r="BD527" s="5">
        <v>0.123</v>
      </c>
      <c r="BE527" s="5">
        <v>0.17899999999999999</v>
      </c>
      <c r="BF527" s="5">
        <v>0.83899999999999997</v>
      </c>
      <c r="BG527" s="5">
        <v>0.08</v>
      </c>
      <c r="BH527" s="5">
        <v>1</v>
      </c>
      <c r="BI527" s="5">
        <v>0.61199999999999999</v>
      </c>
      <c r="BJ527" s="5">
        <v>0.123</v>
      </c>
      <c r="BK527" s="5">
        <v>8.9999999999999993E-3</v>
      </c>
      <c r="BL527" s="5">
        <v>0.73499999999999999</v>
      </c>
      <c r="BM527" s="5">
        <v>0.2</v>
      </c>
      <c r="BN527" s="5">
        <v>1</v>
      </c>
      <c r="BO527" s="5">
        <v>0</v>
      </c>
      <c r="BP527" s="5">
        <v>0</v>
      </c>
      <c r="BQ527" s="5">
        <v>0.123</v>
      </c>
      <c r="BR527" s="5">
        <v>0</v>
      </c>
      <c r="BS527" s="5">
        <v>1</v>
      </c>
      <c r="BT527" s="5">
        <v>0</v>
      </c>
      <c r="BU527" s="5">
        <v>0</v>
      </c>
      <c r="BV527" s="5">
        <v>0.15</v>
      </c>
      <c r="BW527" s="5">
        <v>0</v>
      </c>
      <c r="BX527" s="5">
        <v>1</v>
      </c>
      <c r="BY527" s="5">
        <v>12.728999999999999</v>
      </c>
      <c r="BZ527" s="5">
        <v>0</v>
      </c>
      <c r="CA527" s="5">
        <v>12.728999999999999</v>
      </c>
      <c r="CB527" s="5">
        <v>0</v>
      </c>
      <c r="CC527" s="5">
        <v>97.9</v>
      </c>
      <c r="CD527" s="5">
        <v>7.95</v>
      </c>
      <c r="CE527" s="5">
        <v>1.4490000000000001</v>
      </c>
      <c r="CF527" s="5">
        <v>117.48</v>
      </c>
      <c r="CG527" s="5">
        <v>0.2</v>
      </c>
      <c r="CH527" s="5">
        <v>1</v>
      </c>
      <c r="CI527" s="5">
        <v>0</v>
      </c>
      <c r="CJ527" s="5">
        <v>0</v>
      </c>
      <c r="CK527" s="5">
        <v>0</v>
      </c>
      <c r="CL527" s="5">
        <v>0</v>
      </c>
      <c r="CM527" s="5">
        <v>0</v>
      </c>
      <c r="CN527" s="5">
        <v>0</v>
      </c>
      <c r="CO527" s="5">
        <v>0</v>
      </c>
      <c r="CP527" s="5">
        <v>0</v>
      </c>
      <c r="CQ527" s="5">
        <v>1.294</v>
      </c>
      <c r="CR527" s="5">
        <v>0</v>
      </c>
      <c r="CS527" s="5">
        <v>5.1580000000000004</v>
      </c>
      <c r="CT527" s="5">
        <v>5.8419999999999996</v>
      </c>
      <c r="CU527" s="5">
        <v>25.012</v>
      </c>
    </row>
    <row r="528" spans="1:99" x14ac:dyDescent="0.25">
      <c r="A528" s="5" t="s">
        <v>2834</v>
      </c>
      <c r="B528" s="5" t="s">
        <v>1579</v>
      </c>
      <c r="C528" s="5" t="s">
        <v>1579</v>
      </c>
      <c r="D528" s="5" t="s">
        <v>1580</v>
      </c>
      <c r="E528" s="5">
        <v>2023</v>
      </c>
      <c r="F528" s="5">
        <v>0.2</v>
      </c>
      <c r="G528" s="5">
        <v>4.6180000000000003</v>
      </c>
      <c r="H528" s="5">
        <v>1.2549999999999999</v>
      </c>
      <c r="I528" s="5">
        <v>0</v>
      </c>
      <c r="J528" s="5">
        <v>4.6180000000000003</v>
      </c>
      <c r="K528" s="5">
        <v>0</v>
      </c>
      <c r="L528" s="5">
        <v>1</v>
      </c>
      <c r="M528" s="5">
        <v>7.6630000000000003</v>
      </c>
      <c r="N528" s="5">
        <v>3.7639999999999998</v>
      </c>
      <c r="O528" s="5">
        <v>0</v>
      </c>
      <c r="P528" s="5">
        <v>7.6630000000000003</v>
      </c>
      <c r="Q528" s="5">
        <v>0</v>
      </c>
      <c r="R528" s="5">
        <v>1</v>
      </c>
      <c r="S528" s="5">
        <v>10.89</v>
      </c>
      <c r="T528" s="5">
        <v>7.5270000000000001</v>
      </c>
      <c r="U528" s="5">
        <v>0.24099999999999999</v>
      </c>
      <c r="V528" s="5">
        <v>13.068</v>
      </c>
      <c r="W528" s="5">
        <v>0.2</v>
      </c>
      <c r="X528" s="5">
        <v>1</v>
      </c>
      <c r="Y528" s="5">
        <v>39.348999999999997</v>
      </c>
      <c r="Z528" s="5">
        <v>4.4080000000000004</v>
      </c>
      <c r="AA528" s="5">
        <v>-2E-3</v>
      </c>
      <c r="AB528" s="5">
        <v>39.347000000000001</v>
      </c>
      <c r="AC528" s="5">
        <v>0</v>
      </c>
      <c r="AD528" s="5">
        <v>1</v>
      </c>
      <c r="AE528" s="5">
        <v>40.518999999999998</v>
      </c>
      <c r="AF528" s="5">
        <v>8.07</v>
      </c>
      <c r="AG528" s="5">
        <v>-1E-3</v>
      </c>
      <c r="AH528" s="5">
        <v>40.518000000000001</v>
      </c>
      <c r="AI528" s="5">
        <v>0</v>
      </c>
      <c r="AJ528" s="5">
        <v>1</v>
      </c>
      <c r="AK528" s="5">
        <v>43.54</v>
      </c>
      <c r="AL528" s="5">
        <v>21.568999999999999</v>
      </c>
      <c r="AM528" s="5">
        <v>-1.9950000000000001</v>
      </c>
      <c r="AN528" s="5">
        <v>44.869</v>
      </c>
      <c r="AO528" s="5">
        <v>0</v>
      </c>
      <c r="AP528" s="5">
        <v>1</v>
      </c>
      <c r="AQ528" s="5">
        <v>0.76</v>
      </c>
      <c r="AR528" s="5">
        <v>0.129</v>
      </c>
      <c r="AS528" s="5">
        <v>0.35799999999999998</v>
      </c>
      <c r="AT528" s="5">
        <v>1.3420000000000001</v>
      </c>
      <c r="AU528" s="5">
        <v>0.2</v>
      </c>
      <c r="AV528" s="5">
        <v>1</v>
      </c>
      <c r="AW528" s="5">
        <v>0.81100000000000005</v>
      </c>
      <c r="AX528" s="5">
        <v>0.129</v>
      </c>
      <c r="AY528" s="5">
        <v>0.18</v>
      </c>
      <c r="AZ528" s="5">
        <v>1.19</v>
      </c>
      <c r="BA528" s="5">
        <v>0.2</v>
      </c>
      <c r="BB528" s="5">
        <v>1</v>
      </c>
      <c r="BC528" s="5">
        <v>0.53500000000000003</v>
      </c>
      <c r="BD528" s="5">
        <v>0.129</v>
      </c>
      <c r="BE528" s="5">
        <v>0.21</v>
      </c>
      <c r="BF528" s="5">
        <v>0.80400000000000005</v>
      </c>
      <c r="BG528" s="5">
        <v>0.08</v>
      </c>
      <c r="BH528" s="5">
        <v>1</v>
      </c>
      <c r="BI528" s="5">
        <v>0.57899999999999996</v>
      </c>
      <c r="BJ528" s="5">
        <v>0.129</v>
      </c>
      <c r="BK528" s="5">
        <v>1.2999999999999999E-2</v>
      </c>
      <c r="BL528" s="5">
        <v>0.69499999999999995</v>
      </c>
      <c r="BM528" s="5">
        <v>0.2</v>
      </c>
      <c r="BN528" s="5">
        <v>1</v>
      </c>
      <c r="BO528" s="5">
        <v>0</v>
      </c>
      <c r="BP528" s="5">
        <v>0</v>
      </c>
      <c r="BQ528" s="5">
        <v>0.121</v>
      </c>
      <c r="BR528" s="5">
        <v>0</v>
      </c>
      <c r="BS528" s="5">
        <v>1</v>
      </c>
      <c r="BT528" s="5">
        <v>0</v>
      </c>
      <c r="BU528" s="5">
        <v>2E-3</v>
      </c>
      <c r="BV528" s="5">
        <v>0.16800000000000001</v>
      </c>
      <c r="BW528" s="5">
        <v>0</v>
      </c>
      <c r="BX528" s="5">
        <v>1</v>
      </c>
      <c r="BY528" s="5">
        <v>13.254</v>
      </c>
      <c r="BZ528" s="5">
        <v>0</v>
      </c>
      <c r="CA528" s="5">
        <v>13.254</v>
      </c>
      <c r="CB528" s="5">
        <v>0</v>
      </c>
      <c r="CC528" s="5">
        <v>83.248000000000005</v>
      </c>
      <c r="CD528" s="5">
        <v>7.95</v>
      </c>
      <c r="CE528" s="5">
        <v>1.843</v>
      </c>
      <c r="CF528" s="5">
        <v>99.897999999999996</v>
      </c>
      <c r="CG528" s="5">
        <v>0.2</v>
      </c>
      <c r="CH528" s="5">
        <v>1</v>
      </c>
      <c r="CI528" s="5">
        <v>0</v>
      </c>
      <c r="CJ528" s="5">
        <v>0</v>
      </c>
      <c r="CK528" s="5">
        <v>0</v>
      </c>
      <c r="CL528" s="5">
        <v>0</v>
      </c>
      <c r="CM528" s="5">
        <v>0</v>
      </c>
      <c r="CN528" s="5">
        <v>0</v>
      </c>
      <c r="CO528" s="5">
        <v>0</v>
      </c>
      <c r="CP528" s="5">
        <v>4.8000000000000001E-2</v>
      </c>
      <c r="CQ528" s="5">
        <v>1.3480000000000001</v>
      </c>
      <c r="CR528" s="5">
        <v>0</v>
      </c>
      <c r="CS528" s="5">
        <v>5.37</v>
      </c>
      <c r="CT528" s="5">
        <v>3.4660000000000002</v>
      </c>
      <c r="CU528" s="5">
        <v>12.34</v>
      </c>
    </row>
    <row r="529" spans="1:99" x14ac:dyDescent="0.25">
      <c r="A529" s="5" t="s">
        <v>2835</v>
      </c>
      <c r="B529" s="5" t="s">
        <v>1579</v>
      </c>
      <c r="C529" s="5" t="s">
        <v>1579</v>
      </c>
      <c r="D529" s="5" t="s">
        <v>1580</v>
      </c>
      <c r="E529" s="5">
        <v>2024</v>
      </c>
      <c r="F529" s="5">
        <v>0.2</v>
      </c>
      <c r="G529" s="5">
        <v>4.2389999999999999</v>
      </c>
      <c r="H529" s="5">
        <v>1.292</v>
      </c>
      <c r="I529" s="5">
        <v>0</v>
      </c>
      <c r="J529" s="5">
        <v>4.2389999999999999</v>
      </c>
      <c r="K529" s="5">
        <v>0</v>
      </c>
      <c r="L529" s="5">
        <v>1</v>
      </c>
      <c r="M529" s="5">
        <v>6.9420000000000002</v>
      </c>
      <c r="N529" s="5">
        <v>3.875</v>
      </c>
      <c r="O529" s="5">
        <v>0</v>
      </c>
      <c r="P529" s="5">
        <v>6.9420000000000002</v>
      </c>
      <c r="Q529" s="5">
        <v>0</v>
      </c>
      <c r="R529" s="5">
        <v>1</v>
      </c>
      <c r="S529" s="5">
        <v>10.696999999999999</v>
      </c>
      <c r="T529" s="5">
        <v>7.7489999999999997</v>
      </c>
      <c r="U529" s="5">
        <v>0.29099999999999998</v>
      </c>
      <c r="V529" s="5">
        <v>12.836</v>
      </c>
      <c r="W529" s="5">
        <v>0.2</v>
      </c>
      <c r="X529" s="5">
        <v>1</v>
      </c>
      <c r="Y529" s="5">
        <v>20.206</v>
      </c>
      <c r="Z529" s="5">
        <v>2.5510000000000002</v>
      </c>
      <c r="AA529" s="5">
        <v>-2E-3</v>
      </c>
      <c r="AB529" s="5">
        <v>20.204000000000001</v>
      </c>
      <c r="AC529" s="5">
        <v>0</v>
      </c>
      <c r="AD529" s="5">
        <v>1</v>
      </c>
      <c r="AE529" s="5">
        <v>22.26</v>
      </c>
      <c r="AF529" s="5">
        <v>4.8760000000000003</v>
      </c>
      <c r="AG529" s="5">
        <v>-1E-3</v>
      </c>
      <c r="AH529" s="5">
        <v>22.259</v>
      </c>
      <c r="AI529" s="5">
        <v>0</v>
      </c>
      <c r="AJ529" s="5">
        <v>1</v>
      </c>
      <c r="AK529" s="5">
        <v>27.474</v>
      </c>
      <c r="AL529" s="5">
        <v>13.974</v>
      </c>
      <c r="AM529" s="5">
        <v>-0.58399999999999996</v>
      </c>
      <c r="AN529" s="5">
        <v>29.041</v>
      </c>
      <c r="AO529" s="5">
        <v>0</v>
      </c>
      <c r="AP529" s="5">
        <v>1</v>
      </c>
      <c r="AQ529" s="5">
        <v>0.72399999999999998</v>
      </c>
      <c r="AR529" s="5">
        <v>0.13200000000000001</v>
      </c>
      <c r="AS529" s="5">
        <v>0.41</v>
      </c>
      <c r="AT529" s="5">
        <v>1.3620000000000001</v>
      </c>
      <c r="AU529" s="5">
        <v>0.2</v>
      </c>
      <c r="AV529" s="5">
        <v>1</v>
      </c>
      <c r="AW529" s="5">
        <v>0.75</v>
      </c>
      <c r="AX529" s="5">
        <v>0.13200000000000001</v>
      </c>
      <c r="AY529" s="5">
        <v>0.217</v>
      </c>
      <c r="AZ529" s="5">
        <v>1.161</v>
      </c>
      <c r="BA529" s="5">
        <v>0.2</v>
      </c>
      <c r="BB529" s="5">
        <v>1</v>
      </c>
      <c r="BC529" s="5">
        <v>0.51300000000000001</v>
      </c>
      <c r="BD529" s="5">
        <v>0.13200000000000001</v>
      </c>
      <c r="BE529" s="5">
        <v>0.21199999999999999</v>
      </c>
      <c r="BF529" s="5">
        <v>0.78300000000000003</v>
      </c>
      <c r="BG529" s="5">
        <v>0.08</v>
      </c>
      <c r="BH529" s="5">
        <v>1</v>
      </c>
      <c r="BI529" s="5">
        <v>0.59099999999999997</v>
      </c>
      <c r="BJ529" s="5">
        <v>0.13200000000000001</v>
      </c>
      <c r="BK529" s="5">
        <v>1.6E-2</v>
      </c>
      <c r="BL529" s="5">
        <v>0.71</v>
      </c>
      <c r="BM529" s="5">
        <v>0.2</v>
      </c>
      <c r="BN529" s="5">
        <v>1</v>
      </c>
      <c r="BO529" s="5">
        <v>0</v>
      </c>
      <c r="BP529" s="5">
        <v>0</v>
      </c>
      <c r="BQ529" s="5">
        <v>9.5000000000000001E-2</v>
      </c>
      <c r="BR529" s="5">
        <v>0</v>
      </c>
      <c r="BS529" s="5">
        <v>1</v>
      </c>
      <c r="BT529" s="5">
        <v>0</v>
      </c>
      <c r="BU529" s="5">
        <v>2E-3</v>
      </c>
      <c r="BV529" s="5">
        <v>0.14000000000000001</v>
      </c>
      <c r="BW529" s="5">
        <v>0</v>
      </c>
      <c r="BX529" s="5">
        <v>1</v>
      </c>
      <c r="BY529" s="5">
        <v>13.646000000000001</v>
      </c>
      <c r="BZ529" s="5">
        <v>0</v>
      </c>
      <c r="CA529" s="5">
        <v>13.646000000000001</v>
      </c>
      <c r="CB529" s="5">
        <v>0</v>
      </c>
      <c r="CC529" s="5">
        <v>82.587999999999994</v>
      </c>
      <c r="CD529" s="5">
        <v>7.95</v>
      </c>
      <c r="CE529" s="5">
        <v>2.25</v>
      </c>
      <c r="CF529" s="5">
        <v>99.105999999999995</v>
      </c>
      <c r="CG529" s="5">
        <v>0.2</v>
      </c>
      <c r="CH529" s="5">
        <v>1</v>
      </c>
      <c r="CI529" s="5">
        <v>0</v>
      </c>
      <c r="CJ529" s="5">
        <v>0</v>
      </c>
      <c r="CK529" s="5">
        <v>0</v>
      </c>
      <c r="CL529" s="5">
        <v>0</v>
      </c>
      <c r="CM529" s="5">
        <v>0</v>
      </c>
      <c r="CN529" s="5">
        <v>0</v>
      </c>
      <c r="CO529" s="5">
        <v>0</v>
      </c>
      <c r="CP529" s="5">
        <v>4.8000000000000001E-2</v>
      </c>
      <c r="CQ529" s="5">
        <v>1.387</v>
      </c>
      <c r="CR529" s="5">
        <v>0</v>
      </c>
      <c r="CS529" s="5">
        <v>5.5289999999999999</v>
      </c>
      <c r="CT529" s="5">
        <v>3.0270000000000001</v>
      </c>
      <c r="CU529" s="5">
        <v>10.432</v>
      </c>
    </row>
    <row r="530" spans="1:99" x14ac:dyDescent="0.25">
      <c r="A530" s="5" t="s">
        <v>2836</v>
      </c>
      <c r="B530" s="5" t="s">
        <v>1576</v>
      </c>
      <c r="C530" s="5" t="s">
        <v>1576</v>
      </c>
      <c r="D530" s="5" t="s">
        <v>1577</v>
      </c>
      <c r="E530" s="5">
        <v>2021</v>
      </c>
      <c r="F530" s="5">
        <v>0.2</v>
      </c>
      <c r="G530" s="5">
        <v>5.5529999999999999</v>
      </c>
      <c r="H530" s="5">
        <v>1.143</v>
      </c>
      <c r="I530" s="5">
        <v>0</v>
      </c>
      <c r="J530" s="5">
        <v>5.5529999999999999</v>
      </c>
      <c r="K530" s="5">
        <v>0</v>
      </c>
      <c r="L530" s="5">
        <v>1</v>
      </c>
      <c r="M530" s="5">
        <v>7.9640000000000004</v>
      </c>
      <c r="N530" s="5">
        <v>3.43</v>
      </c>
      <c r="O530" s="5">
        <v>0</v>
      </c>
      <c r="P530" s="5">
        <v>7.9640000000000004</v>
      </c>
      <c r="Q530" s="5">
        <v>0</v>
      </c>
      <c r="R530" s="5">
        <v>1</v>
      </c>
      <c r="S530" s="5">
        <v>11.27</v>
      </c>
      <c r="T530" s="5">
        <v>6.86</v>
      </c>
      <c r="U530" s="5">
        <v>0</v>
      </c>
      <c r="V530" s="5">
        <v>13.523999999999999</v>
      </c>
      <c r="W530" s="5">
        <v>0.2</v>
      </c>
      <c r="X530" s="5">
        <v>1</v>
      </c>
      <c r="Y530" s="5">
        <v>16.305</v>
      </c>
      <c r="Z530" s="5">
        <v>2.2040000000000002</v>
      </c>
      <c r="AA530" s="5">
        <v>0</v>
      </c>
      <c r="AB530" s="5">
        <v>16.305</v>
      </c>
      <c r="AC530" s="5">
        <v>0</v>
      </c>
      <c r="AD530" s="5">
        <v>1</v>
      </c>
      <c r="AE530" s="5">
        <v>17.449000000000002</v>
      </c>
      <c r="AF530" s="5">
        <v>4.08</v>
      </c>
      <c r="AG530" s="5">
        <v>0</v>
      </c>
      <c r="AH530" s="5">
        <v>17.449000000000002</v>
      </c>
      <c r="AI530" s="5">
        <v>0</v>
      </c>
      <c r="AJ530" s="5">
        <v>1</v>
      </c>
      <c r="AK530" s="5">
        <v>24.309000000000001</v>
      </c>
      <c r="AL530" s="5">
        <v>12.946999999999999</v>
      </c>
      <c r="AM530" s="5">
        <v>0</v>
      </c>
      <c r="AN530" s="5">
        <v>29.17</v>
      </c>
      <c r="AO530" s="5">
        <v>0.2</v>
      </c>
      <c r="AP530" s="5">
        <v>1</v>
      </c>
      <c r="AQ530" s="5">
        <v>0.61899999999999999</v>
      </c>
      <c r="AR530" s="5">
        <v>0.114</v>
      </c>
      <c r="AS530" s="5">
        <v>0</v>
      </c>
      <c r="AT530" s="5">
        <v>0.74299999999999999</v>
      </c>
      <c r="AU530" s="5">
        <v>0.2</v>
      </c>
      <c r="AV530" s="5">
        <v>1</v>
      </c>
      <c r="AW530" s="5">
        <v>0.59899999999999998</v>
      </c>
      <c r="AX530" s="5">
        <v>0.114</v>
      </c>
      <c r="AY530" s="5">
        <v>0</v>
      </c>
      <c r="AZ530" s="5">
        <v>0.71899999999999997</v>
      </c>
      <c r="BA530" s="5">
        <v>0.2</v>
      </c>
      <c r="BB530" s="5">
        <v>1</v>
      </c>
      <c r="BC530" s="5">
        <v>0.439</v>
      </c>
      <c r="BD530" s="5">
        <v>0.114</v>
      </c>
      <c r="BE530" s="5">
        <v>0</v>
      </c>
      <c r="BF530" s="5">
        <v>0.52700000000000002</v>
      </c>
      <c r="BG530" s="5">
        <v>0.2</v>
      </c>
      <c r="BH530" s="5">
        <v>1</v>
      </c>
      <c r="BI530" s="5">
        <v>0.505</v>
      </c>
      <c r="BJ530" s="5">
        <v>0.114</v>
      </c>
      <c r="BK530" s="5">
        <v>0</v>
      </c>
      <c r="BL530" s="5">
        <v>0.60599999999999998</v>
      </c>
      <c r="BM530" s="5">
        <v>0.2</v>
      </c>
      <c r="BN530" s="5">
        <v>1</v>
      </c>
      <c r="BO530" s="5">
        <v>0</v>
      </c>
      <c r="BP530" s="5">
        <v>0</v>
      </c>
      <c r="BQ530" s="5">
        <v>0</v>
      </c>
      <c r="BR530" s="5">
        <v>0</v>
      </c>
      <c r="BS530" s="5">
        <v>1</v>
      </c>
      <c r="BT530" s="5">
        <v>0</v>
      </c>
      <c r="BU530" s="5">
        <v>0</v>
      </c>
      <c r="BV530" s="5">
        <v>0</v>
      </c>
      <c r="BW530" s="5">
        <v>0.2</v>
      </c>
      <c r="BX530" s="5">
        <v>1</v>
      </c>
      <c r="BY530" s="5">
        <v>11.787000000000001</v>
      </c>
      <c r="BZ530" s="5">
        <v>0</v>
      </c>
      <c r="CA530" s="5">
        <v>11.787000000000001</v>
      </c>
      <c r="CB530" s="5">
        <v>0</v>
      </c>
      <c r="CC530" s="5">
        <v>78.125</v>
      </c>
      <c r="CD530" s="5">
        <v>7.95</v>
      </c>
      <c r="CE530" s="5">
        <v>0</v>
      </c>
      <c r="CF530" s="5">
        <v>93.75</v>
      </c>
      <c r="CG530" s="5">
        <v>0.2</v>
      </c>
      <c r="CH530" s="5">
        <v>1</v>
      </c>
      <c r="CI530" s="5">
        <v>0</v>
      </c>
      <c r="CJ530" s="5">
        <v>0</v>
      </c>
      <c r="CK530" s="5">
        <v>0</v>
      </c>
      <c r="CL530" s="5">
        <v>0</v>
      </c>
      <c r="CM530" s="5">
        <v>0</v>
      </c>
      <c r="CN530" s="5">
        <v>0</v>
      </c>
      <c r="CO530" s="5">
        <v>0</v>
      </c>
      <c r="CP530" s="5">
        <v>0</v>
      </c>
      <c r="CQ530" s="5">
        <v>1.198</v>
      </c>
      <c r="CR530" s="5">
        <v>0</v>
      </c>
      <c r="CS530" s="5">
        <v>4.7759999999999998</v>
      </c>
      <c r="CT530" s="5">
        <v>4.41</v>
      </c>
      <c r="CU530" s="5">
        <v>15.162000000000001</v>
      </c>
    </row>
    <row r="531" spans="1:99" x14ac:dyDescent="0.25">
      <c r="A531" s="5" t="s">
        <v>2837</v>
      </c>
      <c r="B531" s="5" t="s">
        <v>1576</v>
      </c>
      <c r="C531" s="5" t="s">
        <v>1576</v>
      </c>
      <c r="D531" s="5" t="s">
        <v>1577</v>
      </c>
      <c r="E531" s="5">
        <v>2022</v>
      </c>
      <c r="F531" s="5">
        <v>0.2</v>
      </c>
      <c r="G531" s="5">
        <v>7.077</v>
      </c>
      <c r="H531" s="5">
        <v>1.2350000000000001</v>
      </c>
      <c r="I531" s="5">
        <v>0</v>
      </c>
      <c r="J531" s="5">
        <v>7.077</v>
      </c>
      <c r="K531" s="5">
        <v>0</v>
      </c>
      <c r="L531" s="5">
        <v>1</v>
      </c>
      <c r="M531" s="5">
        <v>9.7829999999999995</v>
      </c>
      <c r="N531" s="5">
        <v>3.7040000000000002</v>
      </c>
      <c r="O531" s="5">
        <v>0</v>
      </c>
      <c r="P531" s="5">
        <v>9.7829999999999995</v>
      </c>
      <c r="Q531" s="5">
        <v>0</v>
      </c>
      <c r="R531" s="5">
        <v>1</v>
      </c>
      <c r="S531" s="5">
        <v>13.25</v>
      </c>
      <c r="T531" s="5">
        <v>7.4080000000000004</v>
      </c>
      <c r="U531" s="5">
        <v>0.19600000000000001</v>
      </c>
      <c r="V531" s="5">
        <v>15.9</v>
      </c>
      <c r="W531" s="5">
        <v>0.2</v>
      </c>
      <c r="X531" s="5">
        <v>1</v>
      </c>
      <c r="Y531" s="5">
        <v>32.56</v>
      </c>
      <c r="Z531" s="5">
        <v>4.4009999999999998</v>
      </c>
      <c r="AA531" s="5">
        <v>0</v>
      </c>
      <c r="AB531" s="5">
        <v>32.56</v>
      </c>
      <c r="AC531" s="5">
        <v>0</v>
      </c>
      <c r="AD531" s="5">
        <v>1</v>
      </c>
      <c r="AE531" s="5">
        <v>33.795000000000002</v>
      </c>
      <c r="AF531" s="5">
        <v>7.9020000000000001</v>
      </c>
      <c r="AG531" s="5">
        <v>0</v>
      </c>
      <c r="AH531" s="5">
        <v>33.795000000000002</v>
      </c>
      <c r="AI531" s="5">
        <v>0</v>
      </c>
      <c r="AJ531" s="5">
        <v>1</v>
      </c>
      <c r="AK531" s="5">
        <v>41.203000000000003</v>
      </c>
      <c r="AL531" s="5">
        <v>21.945</v>
      </c>
      <c r="AM531" s="5">
        <v>0.61</v>
      </c>
      <c r="AN531" s="5">
        <v>49.444000000000003</v>
      </c>
      <c r="AO531" s="5">
        <v>0.2</v>
      </c>
      <c r="AP531" s="5">
        <v>1</v>
      </c>
      <c r="AQ531" s="5">
        <v>0.86099999999999999</v>
      </c>
      <c r="AR531" s="5">
        <v>0.123</v>
      </c>
      <c r="AS531" s="5">
        <v>1.2999999999999999E-2</v>
      </c>
      <c r="AT531" s="5">
        <v>1.0329999999999999</v>
      </c>
      <c r="AU531" s="5">
        <v>0.2</v>
      </c>
      <c r="AV531" s="5">
        <v>1</v>
      </c>
      <c r="AW531" s="5">
        <v>0.98599999999999999</v>
      </c>
      <c r="AX531" s="5">
        <v>0.123</v>
      </c>
      <c r="AY531" s="5">
        <v>1.4999999999999999E-2</v>
      </c>
      <c r="AZ531" s="5">
        <v>1.1830000000000001</v>
      </c>
      <c r="BA531" s="5">
        <v>0.2</v>
      </c>
      <c r="BB531" s="5">
        <v>1</v>
      </c>
      <c r="BC531" s="5">
        <v>0.59799999999999998</v>
      </c>
      <c r="BD531" s="5">
        <v>0.123</v>
      </c>
      <c r="BE531" s="5">
        <v>8.9999999999999993E-3</v>
      </c>
      <c r="BF531" s="5">
        <v>0.71699999999999997</v>
      </c>
      <c r="BG531" s="5">
        <v>0.2</v>
      </c>
      <c r="BH531" s="5">
        <v>1</v>
      </c>
      <c r="BI531" s="5">
        <v>0.61199999999999999</v>
      </c>
      <c r="BJ531" s="5">
        <v>0.123</v>
      </c>
      <c r="BK531" s="5">
        <v>8.9999999999999993E-3</v>
      </c>
      <c r="BL531" s="5">
        <v>0.73499999999999999</v>
      </c>
      <c r="BM531" s="5">
        <v>0.2</v>
      </c>
      <c r="BN531" s="5">
        <v>1</v>
      </c>
      <c r="BO531" s="5">
        <v>0</v>
      </c>
      <c r="BP531" s="5">
        <v>0</v>
      </c>
      <c r="BQ531" s="5">
        <v>0</v>
      </c>
      <c r="BR531" s="5">
        <v>0</v>
      </c>
      <c r="BS531" s="5">
        <v>1</v>
      </c>
      <c r="BT531" s="5">
        <v>0</v>
      </c>
      <c r="BU531" s="5">
        <v>0</v>
      </c>
      <c r="BV531" s="5">
        <v>0</v>
      </c>
      <c r="BW531" s="5">
        <v>0.2</v>
      </c>
      <c r="BX531" s="5">
        <v>1</v>
      </c>
      <c r="BY531" s="5">
        <v>12.728999999999999</v>
      </c>
      <c r="BZ531" s="5">
        <v>0</v>
      </c>
      <c r="CA531" s="5">
        <v>12.728999999999999</v>
      </c>
      <c r="CB531" s="5">
        <v>0</v>
      </c>
      <c r="CC531" s="5">
        <v>97.9</v>
      </c>
      <c r="CD531" s="5">
        <v>7.95</v>
      </c>
      <c r="CE531" s="5">
        <v>1.4490000000000001</v>
      </c>
      <c r="CF531" s="5">
        <v>117.48</v>
      </c>
      <c r="CG531" s="5">
        <v>0.2</v>
      </c>
      <c r="CH531" s="5">
        <v>1</v>
      </c>
      <c r="CI531" s="5">
        <v>0</v>
      </c>
      <c r="CJ531" s="5">
        <v>0</v>
      </c>
      <c r="CK531" s="5">
        <v>0</v>
      </c>
      <c r="CL531" s="5">
        <v>0</v>
      </c>
      <c r="CM531" s="5">
        <v>0</v>
      </c>
      <c r="CN531" s="5">
        <v>0</v>
      </c>
      <c r="CO531" s="5">
        <v>0</v>
      </c>
      <c r="CP531" s="5">
        <v>0</v>
      </c>
      <c r="CQ531" s="5">
        <v>1.294</v>
      </c>
      <c r="CR531" s="5">
        <v>0</v>
      </c>
      <c r="CS531" s="5">
        <v>5.1580000000000004</v>
      </c>
      <c r="CT531" s="5">
        <v>5.8419999999999996</v>
      </c>
      <c r="CU531" s="5">
        <v>31.326000000000001</v>
      </c>
    </row>
    <row r="532" spans="1:99" x14ac:dyDescent="0.25">
      <c r="A532" s="5" t="s">
        <v>2838</v>
      </c>
      <c r="B532" s="5" t="s">
        <v>1576</v>
      </c>
      <c r="C532" s="5" t="s">
        <v>1576</v>
      </c>
      <c r="D532" s="5" t="s">
        <v>1577</v>
      </c>
      <c r="E532" s="5">
        <v>2023</v>
      </c>
      <c r="F532" s="5">
        <v>0.2</v>
      </c>
      <c r="G532" s="5">
        <v>4.7519999999999998</v>
      </c>
      <c r="H532" s="5">
        <v>1.286</v>
      </c>
      <c r="I532" s="5">
        <v>0</v>
      </c>
      <c r="J532" s="5">
        <v>4.7519999999999998</v>
      </c>
      <c r="K532" s="5">
        <v>0</v>
      </c>
      <c r="L532" s="5">
        <v>1</v>
      </c>
      <c r="M532" s="5">
        <v>7.8860000000000001</v>
      </c>
      <c r="N532" s="5">
        <v>3.8570000000000002</v>
      </c>
      <c r="O532" s="5">
        <v>0</v>
      </c>
      <c r="P532" s="5">
        <v>7.8860000000000001</v>
      </c>
      <c r="Q532" s="5">
        <v>0</v>
      </c>
      <c r="R532" s="5">
        <v>1</v>
      </c>
      <c r="S532" s="5">
        <v>11.18</v>
      </c>
      <c r="T532" s="5">
        <v>7.7140000000000004</v>
      </c>
      <c r="U532" s="5">
        <v>0.248</v>
      </c>
      <c r="V532" s="5">
        <v>13.416</v>
      </c>
      <c r="W532" s="5">
        <v>0.2</v>
      </c>
      <c r="X532" s="5">
        <v>1</v>
      </c>
      <c r="Y532" s="5">
        <v>12.907999999999999</v>
      </c>
      <c r="Z532" s="5">
        <v>1.7450000000000001</v>
      </c>
      <c r="AA532" s="5">
        <v>0</v>
      </c>
      <c r="AB532" s="5">
        <v>12.907999999999999</v>
      </c>
      <c r="AC532" s="5">
        <v>0</v>
      </c>
      <c r="AD532" s="5">
        <v>1</v>
      </c>
      <c r="AE532" s="5">
        <v>14.194000000000001</v>
      </c>
      <c r="AF532" s="5">
        <v>3.319</v>
      </c>
      <c r="AG532" s="5">
        <v>0</v>
      </c>
      <c r="AH532" s="5">
        <v>14.194000000000001</v>
      </c>
      <c r="AI532" s="5">
        <v>0</v>
      </c>
      <c r="AJ532" s="5">
        <v>1</v>
      </c>
      <c r="AK532" s="5">
        <v>21.908000000000001</v>
      </c>
      <c r="AL532" s="5">
        <v>11.667999999999999</v>
      </c>
      <c r="AM532" s="5">
        <v>0.48499999999999999</v>
      </c>
      <c r="AN532" s="5">
        <v>26.289000000000001</v>
      </c>
      <c r="AO532" s="5">
        <v>0.2</v>
      </c>
      <c r="AP532" s="5">
        <v>1</v>
      </c>
      <c r="AQ532" s="5">
        <v>0.76</v>
      </c>
      <c r="AR532" s="5">
        <v>0.129</v>
      </c>
      <c r="AS532" s="5">
        <v>1.7000000000000001E-2</v>
      </c>
      <c r="AT532" s="5">
        <v>0.91300000000000003</v>
      </c>
      <c r="AU532" s="5">
        <v>0.2</v>
      </c>
      <c r="AV532" s="5">
        <v>1</v>
      </c>
      <c r="AW532" s="5">
        <v>0.81100000000000005</v>
      </c>
      <c r="AX532" s="5">
        <v>0.129</v>
      </c>
      <c r="AY532" s="5">
        <v>1.7999999999999999E-2</v>
      </c>
      <c r="AZ532" s="5">
        <v>0.97399999999999998</v>
      </c>
      <c r="BA532" s="5">
        <v>0.2</v>
      </c>
      <c r="BB532" s="5">
        <v>1</v>
      </c>
      <c r="BC532" s="5">
        <v>0.53500000000000003</v>
      </c>
      <c r="BD532" s="5">
        <v>0.129</v>
      </c>
      <c r="BE532" s="5">
        <v>1.2E-2</v>
      </c>
      <c r="BF532" s="5">
        <v>0.64200000000000002</v>
      </c>
      <c r="BG532" s="5">
        <v>0.2</v>
      </c>
      <c r="BH532" s="5">
        <v>1</v>
      </c>
      <c r="BI532" s="5">
        <v>0.57899999999999996</v>
      </c>
      <c r="BJ532" s="5">
        <v>0.129</v>
      </c>
      <c r="BK532" s="5">
        <v>1.2999999999999999E-2</v>
      </c>
      <c r="BL532" s="5">
        <v>0.69499999999999995</v>
      </c>
      <c r="BM532" s="5">
        <v>0.2</v>
      </c>
      <c r="BN532" s="5">
        <v>1</v>
      </c>
      <c r="BO532" s="5">
        <v>0</v>
      </c>
      <c r="BP532" s="5">
        <v>0</v>
      </c>
      <c r="BQ532" s="5">
        <v>0</v>
      </c>
      <c r="BR532" s="5">
        <v>0</v>
      </c>
      <c r="BS532" s="5">
        <v>1</v>
      </c>
      <c r="BT532" s="5">
        <v>0</v>
      </c>
      <c r="BU532" s="5">
        <v>0</v>
      </c>
      <c r="BV532" s="5">
        <v>0</v>
      </c>
      <c r="BW532" s="5">
        <v>0.2</v>
      </c>
      <c r="BX532" s="5">
        <v>1</v>
      </c>
      <c r="BY532" s="5">
        <v>13.254</v>
      </c>
      <c r="BZ532" s="5">
        <v>0</v>
      </c>
      <c r="CA532" s="5">
        <v>13.254</v>
      </c>
      <c r="CB532" s="5">
        <v>0</v>
      </c>
      <c r="CC532" s="5">
        <v>83.248000000000005</v>
      </c>
      <c r="CD532" s="5">
        <v>7.95</v>
      </c>
      <c r="CE532" s="5">
        <v>1.843</v>
      </c>
      <c r="CF532" s="5">
        <v>99.897999999999996</v>
      </c>
      <c r="CG532" s="5">
        <v>0.2</v>
      </c>
      <c r="CH532" s="5">
        <v>1</v>
      </c>
      <c r="CI532" s="5">
        <v>0</v>
      </c>
      <c r="CJ532" s="5">
        <v>0</v>
      </c>
      <c r="CK532" s="5">
        <v>0</v>
      </c>
      <c r="CL532" s="5">
        <v>0</v>
      </c>
      <c r="CM532" s="5">
        <v>0</v>
      </c>
      <c r="CN532" s="5">
        <v>0</v>
      </c>
      <c r="CO532" s="5">
        <v>0</v>
      </c>
      <c r="CP532" s="5">
        <v>0</v>
      </c>
      <c r="CQ532" s="5">
        <v>1.3480000000000001</v>
      </c>
      <c r="CR532" s="5">
        <v>0</v>
      </c>
      <c r="CS532" s="5">
        <v>5.37</v>
      </c>
      <c r="CT532" s="5">
        <v>3.4660000000000002</v>
      </c>
      <c r="CU532" s="5">
        <v>11.622</v>
      </c>
    </row>
    <row r="533" spans="1:99" x14ac:dyDescent="0.25">
      <c r="A533" s="5" t="s">
        <v>2839</v>
      </c>
      <c r="B533" s="5" t="s">
        <v>1576</v>
      </c>
      <c r="C533" s="5" t="s">
        <v>1576</v>
      </c>
      <c r="D533" s="5" t="s">
        <v>1577</v>
      </c>
      <c r="E533" s="5">
        <v>2024</v>
      </c>
      <c r="F533" s="5">
        <v>0.2</v>
      </c>
      <c r="G533" s="5">
        <v>4.351</v>
      </c>
      <c r="H533" s="5">
        <v>1.3240000000000001</v>
      </c>
      <c r="I533" s="5">
        <v>0</v>
      </c>
      <c r="J533" s="5">
        <v>4.351</v>
      </c>
      <c r="K533" s="5">
        <v>0</v>
      </c>
      <c r="L533" s="5">
        <v>1</v>
      </c>
      <c r="M533" s="5">
        <v>7.1239999999999997</v>
      </c>
      <c r="N533" s="5">
        <v>3.9710000000000001</v>
      </c>
      <c r="O533" s="5">
        <v>0</v>
      </c>
      <c r="P533" s="5">
        <v>7.1239999999999997</v>
      </c>
      <c r="Q533" s="5">
        <v>0</v>
      </c>
      <c r="R533" s="5">
        <v>1</v>
      </c>
      <c r="S533" s="5">
        <v>10.968999999999999</v>
      </c>
      <c r="T533" s="5">
        <v>7.9420000000000002</v>
      </c>
      <c r="U533" s="5">
        <v>0.29899999999999999</v>
      </c>
      <c r="V533" s="5">
        <v>13.162000000000001</v>
      </c>
      <c r="W533" s="5">
        <v>0.2</v>
      </c>
      <c r="X533" s="5">
        <v>1</v>
      </c>
      <c r="Y533" s="5">
        <v>11.492000000000001</v>
      </c>
      <c r="Z533" s="5">
        <v>1.5529999999999999</v>
      </c>
      <c r="AA533" s="5">
        <v>0</v>
      </c>
      <c r="AB533" s="5">
        <v>11.492000000000001</v>
      </c>
      <c r="AC533" s="5">
        <v>0</v>
      </c>
      <c r="AD533" s="5">
        <v>1</v>
      </c>
      <c r="AE533" s="5">
        <v>12.815</v>
      </c>
      <c r="AF533" s="5">
        <v>2.9969999999999999</v>
      </c>
      <c r="AG533" s="5">
        <v>0</v>
      </c>
      <c r="AH533" s="5">
        <v>12.815</v>
      </c>
      <c r="AI533" s="5">
        <v>0</v>
      </c>
      <c r="AJ533" s="5">
        <v>1</v>
      </c>
      <c r="AK533" s="5">
        <v>20.757000000000001</v>
      </c>
      <c r="AL533" s="5">
        <v>11.055</v>
      </c>
      <c r="AM533" s="5">
        <v>0.56499999999999995</v>
      </c>
      <c r="AN533" s="5">
        <v>24.908999999999999</v>
      </c>
      <c r="AO533" s="5">
        <v>0.2</v>
      </c>
      <c r="AP533" s="5">
        <v>1</v>
      </c>
      <c r="AQ533" s="5">
        <v>0.72399999999999998</v>
      </c>
      <c r="AR533" s="5">
        <v>0.13200000000000001</v>
      </c>
      <c r="AS533" s="5">
        <v>0.02</v>
      </c>
      <c r="AT533" s="5">
        <v>0.86899999999999999</v>
      </c>
      <c r="AU533" s="5">
        <v>0.2</v>
      </c>
      <c r="AV533" s="5">
        <v>1</v>
      </c>
      <c r="AW533" s="5">
        <v>0.75</v>
      </c>
      <c r="AX533" s="5">
        <v>0.13200000000000001</v>
      </c>
      <c r="AY533" s="5">
        <v>0.02</v>
      </c>
      <c r="AZ533" s="5">
        <v>0.9</v>
      </c>
      <c r="BA533" s="5">
        <v>0.2</v>
      </c>
      <c r="BB533" s="5">
        <v>1</v>
      </c>
      <c r="BC533" s="5">
        <v>0.51300000000000001</v>
      </c>
      <c r="BD533" s="5">
        <v>0.13200000000000001</v>
      </c>
      <c r="BE533" s="5">
        <v>1.4E-2</v>
      </c>
      <c r="BF533" s="5">
        <v>0.61599999999999999</v>
      </c>
      <c r="BG533" s="5">
        <v>0.2</v>
      </c>
      <c r="BH533" s="5">
        <v>1</v>
      </c>
      <c r="BI533" s="5">
        <v>0.59099999999999997</v>
      </c>
      <c r="BJ533" s="5">
        <v>0.13200000000000001</v>
      </c>
      <c r="BK533" s="5">
        <v>1.6E-2</v>
      </c>
      <c r="BL533" s="5">
        <v>0.71</v>
      </c>
      <c r="BM533" s="5">
        <v>0.2</v>
      </c>
      <c r="BN533" s="5">
        <v>1</v>
      </c>
      <c r="BO533" s="5">
        <v>0</v>
      </c>
      <c r="BP533" s="5">
        <v>0</v>
      </c>
      <c r="BQ533" s="5">
        <v>0</v>
      </c>
      <c r="BR533" s="5">
        <v>0</v>
      </c>
      <c r="BS533" s="5">
        <v>1</v>
      </c>
      <c r="BT533" s="5">
        <v>0</v>
      </c>
      <c r="BU533" s="5">
        <v>0</v>
      </c>
      <c r="BV533" s="5">
        <v>0</v>
      </c>
      <c r="BW533" s="5">
        <v>0.2</v>
      </c>
      <c r="BX533" s="5">
        <v>1</v>
      </c>
      <c r="BY533" s="5">
        <v>13.646000000000001</v>
      </c>
      <c r="BZ533" s="5">
        <v>0</v>
      </c>
      <c r="CA533" s="5">
        <v>13.646000000000001</v>
      </c>
      <c r="CB533" s="5">
        <v>0</v>
      </c>
      <c r="CC533" s="5">
        <v>82.587999999999994</v>
      </c>
      <c r="CD533" s="5">
        <v>7.95</v>
      </c>
      <c r="CE533" s="5">
        <v>2.25</v>
      </c>
      <c r="CF533" s="5">
        <v>99.105999999999995</v>
      </c>
      <c r="CG533" s="5">
        <v>0.2</v>
      </c>
      <c r="CH533" s="5">
        <v>1</v>
      </c>
      <c r="CI533" s="5">
        <v>0</v>
      </c>
      <c r="CJ533" s="5">
        <v>0</v>
      </c>
      <c r="CK533" s="5">
        <v>0</v>
      </c>
      <c r="CL533" s="5">
        <v>0</v>
      </c>
      <c r="CM533" s="5">
        <v>0</v>
      </c>
      <c r="CN533" s="5">
        <v>0</v>
      </c>
      <c r="CO533" s="5">
        <v>0</v>
      </c>
      <c r="CP533" s="5">
        <v>0</v>
      </c>
      <c r="CQ533" s="5">
        <v>1.387</v>
      </c>
      <c r="CR533" s="5">
        <v>0</v>
      </c>
      <c r="CS533" s="5">
        <v>5.5289999999999999</v>
      </c>
      <c r="CT533" s="5">
        <v>3.0270000000000001</v>
      </c>
      <c r="CU533" s="5">
        <v>10.167999999999999</v>
      </c>
    </row>
    <row r="534" spans="1:99" x14ac:dyDescent="0.25">
      <c r="A534" s="5" t="s">
        <v>2840</v>
      </c>
      <c r="B534" s="5" t="s">
        <v>1609</v>
      </c>
      <c r="C534" s="5" t="s">
        <v>1609</v>
      </c>
      <c r="D534" s="5" t="s">
        <v>1610</v>
      </c>
      <c r="E534" s="5">
        <v>2021</v>
      </c>
      <c r="F534" s="5">
        <v>0.1</v>
      </c>
      <c r="G534" s="5">
        <v>1.772</v>
      </c>
      <c r="H534" s="5">
        <v>0.57199999999999995</v>
      </c>
      <c r="I534" s="5">
        <v>0</v>
      </c>
      <c r="J534" s="5">
        <v>1.772</v>
      </c>
      <c r="K534" s="5">
        <v>0</v>
      </c>
      <c r="L534" s="5">
        <v>1</v>
      </c>
      <c r="M534" s="5">
        <v>2.9169999999999998</v>
      </c>
      <c r="N534" s="5">
        <v>1.716</v>
      </c>
      <c r="O534" s="5">
        <v>0</v>
      </c>
      <c r="P534" s="5">
        <v>2.9169999999999998</v>
      </c>
      <c r="Q534" s="5">
        <v>0</v>
      </c>
      <c r="R534" s="5">
        <v>1</v>
      </c>
      <c r="S534" s="5">
        <v>4.6319999999999997</v>
      </c>
      <c r="T534" s="5">
        <v>3.4319999999999999</v>
      </c>
      <c r="U534" s="5">
        <v>0</v>
      </c>
      <c r="V534" s="5">
        <v>5.0960000000000001</v>
      </c>
      <c r="W534" s="5">
        <v>0.1</v>
      </c>
      <c r="X534" s="5">
        <v>1</v>
      </c>
      <c r="Y534" s="5">
        <v>10.541</v>
      </c>
      <c r="Z534" s="5">
        <v>1.3009999999999999</v>
      </c>
      <c r="AA534" s="5">
        <v>0</v>
      </c>
      <c r="AB534" s="5">
        <v>10.541</v>
      </c>
      <c r="AC534" s="5">
        <v>0</v>
      </c>
      <c r="AD534" s="5">
        <v>1</v>
      </c>
      <c r="AE534" s="5">
        <v>11.683999999999999</v>
      </c>
      <c r="AF534" s="5">
        <v>2.5470000000000002</v>
      </c>
      <c r="AG534" s="5">
        <v>0</v>
      </c>
      <c r="AH534" s="5">
        <v>11.683999999999999</v>
      </c>
      <c r="AI534" s="5">
        <v>0</v>
      </c>
      <c r="AJ534" s="5">
        <v>1</v>
      </c>
      <c r="AK534" s="5">
        <v>18.544</v>
      </c>
      <c r="AL534" s="5">
        <v>9.6219999999999999</v>
      </c>
      <c r="AM534" s="5">
        <v>0</v>
      </c>
      <c r="AN534" s="5">
        <v>20.399000000000001</v>
      </c>
      <c r="AO534" s="5">
        <v>0.1</v>
      </c>
      <c r="AP534" s="5">
        <v>1</v>
      </c>
      <c r="AQ534" s="5">
        <v>0.621</v>
      </c>
      <c r="AR534" s="5">
        <v>0.114</v>
      </c>
      <c r="AS534" s="5">
        <v>-6.6000000000000003E-2</v>
      </c>
      <c r="AT534" s="5">
        <v>0.61</v>
      </c>
      <c r="AU534" s="5">
        <v>0.1</v>
      </c>
      <c r="AV534" s="5">
        <v>1</v>
      </c>
      <c r="AW534" s="5">
        <v>0.59299999999999997</v>
      </c>
      <c r="AX534" s="5">
        <v>0.114</v>
      </c>
      <c r="AY534" s="5">
        <v>0.156</v>
      </c>
      <c r="AZ534" s="5">
        <v>0.82399999999999995</v>
      </c>
      <c r="BA534" s="5">
        <v>0.1</v>
      </c>
      <c r="BB534" s="5">
        <v>1</v>
      </c>
      <c r="BC534" s="5">
        <v>0.44</v>
      </c>
      <c r="BD534" s="5">
        <v>0.114</v>
      </c>
      <c r="BE534" s="5">
        <v>0</v>
      </c>
      <c r="BF534" s="5">
        <v>0.48399999999999999</v>
      </c>
      <c r="BG534" s="5">
        <v>0.1</v>
      </c>
      <c r="BH534" s="5">
        <v>1</v>
      </c>
      <c r="BI534" s="5">
        <v>0.56000000000000005</v>
      </c>
      <c r="BJ534" s="5">
        <v>0.114</v>
      </c>
      <c r="BK534" s="5">
        <v>0</v>
      </c>
      <c r="BL534" s="5">
        <v>0.61599999999999999</v>
      </c>
      <c r="BM534" s="5">
        <v>0.1</v>
      </c>
      <c r="BN534" s="5">
        <v>1</v>
      </c>
      <c r="BO534" s="5">
        <v>0</v>
      </c>
      <c r="BP534" s="5">
        <v>0</v>
      </c>
      <c r="BQ534" s="5">
        <v>6.3E-2</v>
      </c>
      <c r="BR534" s="5">
        <v>0</v>
      </c>
      <c r="BS534" s="5">
        <v>0.66700000000000004</v>
      </c>
      <c r="BT534" s="5">
        <v>0</v>
      </c>
      <c r="BU534" s="5">
        <v>0</v>
      </c>
      <c r="BV534" s="5">
        <v>4.7E-2</v>
      </c>
      <c r="BW534" s="5">
        <v>0</v>
      </c>
      <c r="BX534" s="5">
        <v>0.66700000000000004</v>
      </c>
      <c r="BY534" s="5">
        <v>11.787000000000001</v>
      </c>
      <c r="BZ534" s="5">
        <v>0</v>
      </c>
      <c r="CA534" s="5">
        <v>11.787000000000001</v>
      </c>
      <c r="CB534" s="5">
        <v>0</v>
      </c>
      <c r="CC534" s="5">
        <v>81.694999999999993</v>
      </c>
      <c r="CD534" s="5">
        <v>7.95</v>
      </c>
      <c r="CE534" s="5">
        <v>0</v>
      </c>
      <c r="CF534" s="5">
        <v>89.864999999999995</v>
      </c>
      <c r="CG534" s="5">
        <v>0.1</v>
      </c>
      <c r="CH534" s="5">
        <v>1</v>
      </c>
      <c r="CI534" s="5">
        <v>0</v>
      </c>
      <c r="CJ534" s="5">
        <v>0</v>
      </c>
      <c r="CK534" s="5">
        <v>0</v>
      </c>
      <c r="CL534" s="5">
        <v>0</v>
      </c>
      <c r="CM534" s="5">
        <v>0</v>
      </c>
      <c r="CN534" s="5">
        <v>0</v>
      </c>
      <c r="CO534" s="5">
        <v>0</v>
      </c>
      <c r="CP534" s="5">
        <v>0.999</v>
      </c>
      <c r="CQ534" s="5">
        <v>1.198</v>
      </c>
      <c r="CR534" s="5">
        <v>0</v>
      </c>
      <c r="CS534" s="5">
        <v>4.7759999999999998</v>
      </c>
      <c r="CT534" s="5">
        <v>3.6040000000000001</v>
      </c>
      <c r="CU534" s="5">
        <v>9.4079999999999995</v>
      </c>
    </row>
    <row r="535" spans="1:99" x14ac:dyDescent="0.25">
      <c r="A535" s="5" t="s">
        <v>2841</v>
      </c>
      <c r="B535" s="5" t="s">
        <v>1609</v>
      </c>
      <c r="C535" s="5" t="s">
        <v>1609</v>
      </c>
      <c r="D535" s="5" t="s">
        <v>1610</v>
      </c>
      <c r="E535" s="5">
        <v>2022</v>
      </c>
      <c r="F535" s="5">
        <v>0.1</v>
      </c>
      <c r="G535" s="5">
        <v>1.925</v>
      </c>
      <c r="H535" s="5">
        <v>0.61899999999999999</v>
      </c>
      <c r="I535" s="5">
        <v>0</v>
      </c>
      <c r="J535" s="5">
        <v>1.925</v>
      </c>
      <c r="K535" s="5">
        <v>0</v>
      </c>
      <c r="L535" s="5">
        <v>1</v>
      </c>
      <c r="M535" s="5">
        <v>3.16</v>
      </c>
      <c r="N535" s="5">
        <v>1.8560000000000001</v>
      </c>
      <c r="O535" s="5">
        <v>0</v>
      </c>
      <c r="P535" s="5">
        <v>3.16</v>
      </c>
      <c r="Q535" s="5">
        <v>0</v>
      </c>
      <c r="R535" s="5">
        <v>1</v>
      </c>
      <c r="S535" s="5">
        <v>5.0190000000000001</v>
      </c>
      <c r="T535" s="5">
        <v>3.7120000000000002</v>
      </c>
      <c r="U535" s="5">
        <v>3.6999999999999998E-2</v>
      </c>
      <c r="V535" s="5">
        <v>5.52</v>
      </c>
      <c r="W535" s="5">
        <v>0.1</v>
      </c>
      <c r="X535" s="5">
        <v>1</v>
      </c>
      <c r="Y535" s="5">
        <v>17.308</v>
      </c>
      <c r="Z535" s="5">
        <v>2.1360000000000001</v>
      </c>
      <c r="AA535" s="5">
        <v>0</v>
      </c>
      <c r="AB535" s="5">
        <v>17.308</v>
      </c>
      <c r="AC535" s="5">
        <v>0</v>
      </c>
      <c r="AD535" s="5">
        <v>1</v>
      </c>
      <c r="AE535" s="5">
        <v>18.542999999999999</v>
      </c>
      <c r="AF535" s="5">
        <v>4.0430000000000001</v>
      </c>
      <c r="AG535" s="5">
        <v>0</v>
      </c>
      <c r="AH535" s="5">
        <v>18.542999999999999</v>
      </c>
      <c r="AI535" s="5">
        <v>0</v>
      </c>
      <c r="AJ535" s="5">
        <v>1</v>
      </c>
      <c r="AK535" s="5">
        <v>25.951000000000001</v>
      </c>
      <c r="AL535" s="5">
        <v>13.465999999999999</v>
      </c>
      <c r="AM535" s="5">
        <v>0.192</v>
      </c>
      <c r="AN535" s="5">
        <v>28.545999999999999</v>
      </c>
      <c r="AO535" s="5">
        <v>0.1</v>
      </c>
      <c r="AP535" s="5">
        <v>1</v>
      </c>
      <c r="AQ535" s="5">
        <v>0.84699999999999998</v>
      </c>
      <c r="AR535" s="5">
        <v>0.123</v>
      </c>
      <c r="AS535" s="5">
        <v>-0.14599999999999999</v>
      </c>
      <c r="AT535" s="5">
        <v>0.77100000000000002</v>
      </c>
      <c r="AU535" s="5">
        <v>0.1</v>
      </c>
      <c r="AV535" s="5">
        <v>1</v>
      </c>
      <c r="AW535" s="5">
        <v>0.94699999999999995</v>
      </c>
      <c r="AX535" s="5">
        <v>0.123</v>
      </c>
      <c r="AY535" s="5">
        <v>7.6999999999999999E-2</v>
      </c>
      <c r="AZ535" s="5">
        <v>1.1259999999999999</v>
      </c>
      <c r="BA535" s="5">
        <v>0.1</v>
      </c>
      <c r="BB535" s="5">
        <v>1</v>
      </c>
      <c r="BC535" s="5">
        <v>0.58899999999999997</v>
      </c>
      <c r="BD535" s="5">
        <v>0.123</v>
      </c>
      <c r="BE535" s="5">
        <v>4.0000000000000001E-3</v>
      </c>
      <c r="BF535" s="5">
        <v>0.64700000000000002</v>
      </c>
      <c r="BG535" s="5">
        <v>0.1</v>
      </c>
      <c r="BH535" s="5">
        <v>1</v>
      </c>
      <c r="BI535" s="5">
        <v>0.68899999999999995</v>
      </c>
      <c r="BJ535" s="5">
        <v>0.123</v>
      </c>
      <c r="BK535" s="5">
        <v>5.0000000000000001E-3</v>
      </c>
      <c r="BL535" s="5">
        <v>0.75800000000000001</v>
      </c>
      <c r="BM535" s="5">
        <v>0.1</v>
      </c>
      <c r="BN535" s="5">
        <v>1</v>
      </c>
      <c r="BO535" s="5">
        <v>0</v>
      </c>
      <c r="BP535" s="5">
        <v>0</v>
      </c>
      <c r="BQ535" s="5">
        <v>5.7000000000000002E-2</v>
      </c>
      <c r="BR535" s="5">
        <v>0</v>
      </c>
      <c r="BS535" s="5">
        <v>0.66700000000000004</v>
      </c>
      <c r="BT535" s="5">
        <v>0</v>
      </c>
      <c r="BU535" s="5">
        <v>0</v>
      </c>
      <c r="BV535" s="5">
        <v>4.2999999999999997E-2</v>
      </c>
      <c r="BW535" s="5">
        <v>0</v>
      </c>
      <c r="BX535" s="5">
        <v>0.66700000000000004</v>
      </c>
      <c r="BY535" s="5">
        <v>12.728999999999999</v>
      </c>
      <c r="BZ535" s="5">
        <v>0</v>
      </c>
      <c r="CA535" s="5">
        <v>12.728999999999999</v>
      </c>
      <c r="CB535" s="5">
        <v>0</v>
      </c>
      <c r="CC535" s="5">
        <v>102.477</v>
      </c>
      <c r="CD535" s="5">
        <v>7.95</v>
      </c>
      <c r="CE535" s="5">
        <v>0.75800000000000001</v>
      </c>
      <c r="CF535" s="5">
        <v>112.724</v>
      </c>
      <c r="CG535" s="5">
        <v>0.1</v>
      </c>
      <c r="CH535" s="5">
        <v>1</v>
      </c>
      <c r="CI535" s="5">
        <v>0</v>
      </c>
      <c r="CJ535" s="5">
        <v>0</v>
      </c>
      <c r="CK535" s="5">
        <v>0</v>
      </c>
      <c r="CL535" s="5">
        <v>0</v>
      </c>
      <c r="CM535" s="5">
        <v>0</v>
      </c>
      <c r="CN535" s="5">
        <v>0</v>
      </c>
      <c r="CO535" s="5">
        <v>0</v>
      </c>
      <c r="CP535" s="5">
        <v>0.998</v>
      </c>
      <c r="CQ535" s="5">
        <v>1.294</v>
      </c>
      <c r="CR535" s="5">
        <v>0</v>
      </c>
      <c r="CS535" s="5">
        <v>5.1580000000000004</v>
      </c>
      <c r="CT535" s="5">
        <v>7.5540000000000003</v>
      </c>
      <c r="CU535" s="5">
        <v>16.097000000000001</v>
      </c>
    </row>
    <row r="536" spans="1:99" x14ac:dyDescent="0.25">
      <c r="A536" s="5" t="s">
        <v>2842</v>
      </c>
      <c r="B536" s="5" t="s">
        <v>1609</v>
      </c>
      <c r="C536" s="5" t="s">
        <v>1609</v>
      </c>
      <c r="D536" s="5" t="s">
        <v>1610</v>
      </c>
      <c r="E536" s="5">
        <v>2023</v>
      </c>
      <c r="F536" s="5">
        <v>0.1</v>
      </c>
      <c r="G536" s="5">
        <v>1.998</v>
      </c>
      <c r="H536" s="5">
        <v>0.64400000000000002</v>
      </c>
      <c r="I536" s="5">
        <v>0</v>
      </c>
      <c r="J536" s="5">
        <v>1.998</v>
      </c>
      <c r="K536" s="5">
        <v>0</v>
      </c>
      <c r="L536" s="5">
        <v>1</v>
      </c>
      <c r="M536" s="5">
        <v>3.2850000000000001</v>
      </c>
      <c r="N536" s="5">
        <v>1.9319999999999999</v>
      </c>
      <c r="O536" s="5">
        <v>0</v>
      </c>
      <c r="P536" s="5">
        <v>3.2850000000000001</v>
      </c>
      <c r="Q536" s="5">
        <v>0</v>
      </c>
      <c r="R536" s="5">
        <v>1</v>
      </c>
      <c r="S536" s="5">
        <v>5.218</v>
      </c>
      <c r="T536" s="5">
        <v>3.8639999999999999</v>
      </c>
      <c r="U536" s="5">
        <v>5.8000000000000003E-2</v>
      </c>
      <c r="V536" s="5">
        <v>5.74</v>
      </c>
      <c r="W536" s="5">
        <v>0.1</v>
      </c>
      <c r="X536" s="5">
        <v>1</v>
      </c>
      <c r="Y536" s="5">
        <v>13.798999999999999</v>
      </c>
      <c r="Z536" s="5">
        <v>1.7030000000000001</v>
      </c>
      <c r="AA536" s="5">
        <v>0</v>
      </c>
      <c r="AB536" s="5">
        <v>13.798999999999999</v>
      </c>
      <c r="AC536" s="5">
        <v>0</v>
      </c>
      <c r="AD536" s="5">
        <v>1</v>
      </c>
      <c r="AE536" s="5">
        <v>15.085000000000001</v>
      </c>
      <c r="AF536" s="5">
        <v>3.2890000000000001</v>
      </c>
      <c r="AG536" s="5">
        <v>0</v>
      </c>
      <c r="AH536" s="5">
        <v>15.085000000000001</v>
      </c>
      <c r="AI536" s="5">
        <v>0</v>
      </c>
      <c r="AJ536" s="5">
        <v>1</v>
      </c>
      <c r="AK536" s="5">
        <v>22.798999999999999</v>
      </c>
      <c r="AL536" s="5">
        <v>11.83</v>
      </c>
      <c r="AM536" s="5">
        <v>0.252</v>
      </c>
      <c r="AN536" s="5">
        <v>25.077999999999999</v>
      </c>
      <c r="AO536" s="5">
        <v>0.1</v>
      </c>
      <c r="AP536" s="5">
        <v>1</v>
      </c>
      <c r="AQ536" s="5">
        <v>0.749</v>
      </c>
      <c r="AR536" s="5">
        <v>0.129</v>
      </c>
      <c r="AS536" s="5">
        <v>-0.107</v>
      </c>
      <c r="AT536" s="5">
        <v>0.70499999999999996</v>
      </c>
      <c r="AU536" s="5">
        <v>0.1</v>
      </c>
      <c r="AV536" s="5">
        <v>1</v>
      </c>
      <c r="AW536" s="5">
        <v>0.78300000000000003</v>
      </c>
      <c r="AX536" s="5">
        <v>0.129</v>
      </c>
      <c r="AY536" s="5">
        <v>0.18</v>
      </c>
      <c r="AZ536" s="5">
        <v>1.0589999999999999</v>
      </c>
      <c r="BA536" s="5">
        <v>0.1</v>
      </c>
      <c r="BB536" s="5">
        <v>1</v>
      </c>
      <c r="BC536" s="5">
        <v>0.52700000000000002</v>
      </c>
      <c r="BD536" s="5">
        <v>0.129</v>
      </c>
      <c r="BE536" s="5">
        <v>6.0000000000000001E-3</v>
      </c>
      <c r="BF536" s="5">
        <v>0.57999999999999996</v>
      </c>
      <c r="BG536" s="5">
        <v>0.1</v>
      </c>
      <c r="BH536" s="5">
        <v>1</v>
      </c>
      <c r="BI536" s="5">
        <v>0.64</v>
      </c>
      <c r="BJ536" s="5">
        <v>0.129</v>
      </c>
      <c r="BK536" s="5">
        <v>7.0000000000000001E-3</v>
      </c>
      <c r="BL536" s="5">
        <v>0.70399999999999996</v>
      </c>
      <c r="BM536" s="5">
        <v>0.1</v>
      </c>
      <c r="BN536" s="5">
        <v>1</v>
      </c>
      <c r="BO536" s="5">
        <v>0</v>
      </c>
      <c r="BP536" s="5">
        <v>0</v>
      </c>
      <c r="BQ536" s="5">
        <v>5.3999999999999999E-2</v>
      </c>
      <c r="BR536" s="5">
        <v>0</v>
      </c>
      <c r="BS536" s="5">
        <v>0.66700000000000004</v>
      </c>
      <c r="BT536" s="5">
        <v>0</v>
      </c>
      <c r="BU536" s="5">
        <v>0</v>
      </c>
      <c r="BV536" s="5">
        <v>0.04</v>
      </c>
      <c r="BW536" s="5">
        <v>0</v>
      </c>
      <c r="BX536" s="5">
        <v>0.66700000000000004</v>
      </c>
      <c r="BY536" s="5">
        <v>13.254</v>
      </c>
      <c r="BZ536" s="5">
        <v>0</v>
      </c>
      <c r="CA536" s="5">
        <v>13.254</v>
      </c>
      <c r="CB536" s="5">
        <v>0</v>
      </c>
      <c r="CC536" s="5">
        <v>87.078999999999994</v>
      </c>
      <c r="CD536" s="5">
        <v>7.95</v>
      </c>
      <c r="CE536" s="5">
        <v>0.96399999999999997</v>
      </c>
      <c r="CF536" s="5">
        <v>95.787000000000006</v>
      </c>
      <c r="CG536" s="5">
        <v>0.1</v>
      </c>
      <c r="CH536" s="5">
        <v>1</v>
      </c>
      <c r="CI536" s="5">
        <v>0</v>
      </c>
      <c r="CJ536" s="5">
        <v>0</v>
      </c>
      <c r="CK536" s="5">
        <v>0</v>
      </c>
      <c r="CL536" s="5">
        <v>0</v>
      </c>
      <c r="CM536" s="5">
        <v>0</v>
      </c>
      <c r="CN536" s="5">
        <v>0</v>
      </c>
      <c r="CO536" s="5">
        <v>0</v>
      </c>
      <c r="CP536" s="5">
        <v>0.998</v>
      </c>
      <c r="CQ536" s="5">
        <v>1.3480000000000001</v>
      </c>
      <c r="CR536" s="5">
        <v>0</v>
      </c>
      <c r="CS536" s="5">
        <v>5.37</v>
      </c>
      <c r="CT536" s="5">
        <v>4.484</v>
      </c>
      <c r="CU536" s="5">
        <v>12.529</v>
      </c>
    </row>
    <row r="537" spans="1:99" x14ac:dyDescent="0.25">
      <c r="A537" s="5" t="s">
        <v>2843</v>
      </c>
      <c r="B537" s="5" t="s">
        <v>1609</v>
      </c>
      <c r="C537" s="5" t="s">
        <v>1609</v>
      </c>
      <c r="D537" s="5" t="s">
        <v>1610</v>
      </c>
      <c r="E537" s="5">
        <v>2024</v>
      </c>
      <c r="F537" s="5">
        <v>0.1</v>
      </c>
      <c r="G537" s="5">
        <v>2.0539999999999998</v>
      </c>
      <c r="H537" s="5">
        <v>0.66300000000000003</v>
      </c>
      <c r="I537" s="5">
        <v>0</v>
      </c>
      <c r="J537" s="5">
        <v>2.0539999999999998</v>
      </c>
      <c r="K537" s="5">
        <v>0</v>
      </c>
      <c r="L537" s="5">
        <v>1</v>
      </c>
      <c r="M537" s="5">
        <v>3.38</v>
      </c>
      <c r="N537" s="5">
        <v>1.9890000000000001</v>
      </c>
      <c r="O537" s="5">
        <v>0</v>
      </c>
      <c r="P537" s="5">
        <v>3.38</v>
      </c>
      <c r="Q537" s="5">
        <v>0</v>
      </c>
      <c r="R537" s="5">
        <v>1</v>
      </c>
      <c r="S537" s="5">
        <v>5.37</v>
      </c>
      <c r="T537" s="5">
        <v>3.9780000000000002</v>
      </c>
      <c r="U537" s="5">
        <v>7.2999999999999995E-2</v>
      </c>
      <c r="V537" s="5">
        <v>5.907</v>
      </c>
      <c r="W537" s="5">
        <v>0.1</v>
      </c>
      <c r="X537" s="5">
        <v>1</v>
      </c>
      <c r="Y537" s="5">
        <v>12.208</v>
      </c>
      <c r="Z537" s="5">
        <v>1.506</v>
      </c>
      <c r="AA537" s="5">
        <v>0</v>
      </c>
      <c r="AB537" s="5">
        <v>12.208</v>
      </c>
      <c r="AC537" s="5">
        <v>0</v>
      </c>
      <c r="AD537" s="5">
        <v>1</v>
      </c>
      <c r="AE537" s="5">
        <v>13.531000000000001</v>
      </c>
      <c r="AF537" s="5">
        <v>2.95</v>
      </c>
      <c r="AG537" s="5">
        <v>0</v>
      </c>
      <c r="AH537" s="5">
        <v>13.531000000000001</v>
      </c>
      <c r="AI537" s="5">
        <v>0</v>
      </c>
      <c r="AJ537" s="5">
        <v>1</v>
      </c>
      <c r="AK537" s="5">
        <v>21.472999999999999</v>
      </c>
      <c r="AL537" s="5">
        <v>11.141999999999999</v>
      </c>
      <c r="AM537" s="5">
        <v>0.29199999999999998</v>
      </c>
      <c r="AN537" s="5">
        <v>23.62</v>
      </c>
      <c r="AO537" s="5">
        <v>0.1</v>
      </c>
      <c r="AP537" s="5">
        <v>1</v>
      </c>
      <c r="AQ537" s="5">
        <v>0.72</v>
      </c>
      <c r="AR537" s="5">
        <v>0.13200000000000001</v>
      </c>
      <c r="AS537" s="5">
        <v>-6.4000000000000001E-2</v>
      </c>
      <c r="AT537" s="5">
        <v>0.72099999999999997</v>
      </c>
      <c r="AU537" s="5">
        <v>0.1</v>
      </c>
      <c r="AV537" s="5">
        <v>1</v>
      </c>
      <c r="AW537" s="5">
        <v>0.73399999999999999</v>
      </c>
      <c r="AX537" s="5">
        <v>0.13200000000000001</v>
      </c>
      <c r="AY537" s="5">
        <v>0.19600000000000001</v>
      </c>
      <c r="AZ537" s="5">
        <v>1.0229999999999999</v>
      </c>
      <c r="BA537" s="5">
        <v>0.1</v>
      </c>
      <c r="BB537" s="5">
        <v>1</v>
      </c>
      <c r="BC537" s="5">
        <v>0.51</v>
      </c>
      <c r="BD537" s="5">
        <v>0.13200000000000001</v>
      </c>
      <c r="BE537" s="5">
        <v>7.0000000000000001E-3</v>
      </c>
      <c r="BF537" s="5">
        <v>0.56100000000000005</v>
      </c>
      <c r="BG537" s="5">
        <v>0.1</v>
      </c>
      <c r="BH537" s="5">
        <v>1</v>
      </c>
      <c r="BI537" s="5">
        <v>0.65200000000000002</v>
      </c>
      <c r="BJ537" s="5">
        <v>0.13200000000000001</v>
      </c>
      <c r="BK537" s="5">
        <v>8.9999999999999993E-3</v>
      </c>
      <c r="BL537" s="5">
        <v>0.71699999999999997</v>
      </c>
      <c r="BM537" s="5">
        <v>0.1</v>
      </c>
      <c r="BN537" s="5">
        <v>1</v>
      </c>
      <c r="BO537" s="5">
        <v>0</v>
      </c>
      <c r="BP537" s="5">
        <v>0</v>
      </c>
      <c r="BQ537" s="5">
        <v>5.5E-2</v>
      </c>
      <c r="BR537" s="5">
        <v>0</v>
      </c>
      <c r="BS537" s="5">
        <v>0.66700000000000004</v>
      </c>
      <c r="BT537" s="5">
        <v>0</v>
      </c>
      <c r="BU537" s="5">
        <v>0</v>
      </c>
      <c r="BV537" s="5">
        <v>4.1000000000000002E-2</v>
      </c>
      <c r="BW537" s="5">
        <v>0</v>
      </c>
      <c r="BX537" s="5">
        <v>0.66700000000000004</v>
      </c>
      <c r="BY537" s="5">
        <v>13.646000000000001</v>
      </c>
      <c r="BZ537" s="5">
        <v>0</v>
      </c>
      <c r="CA537" s="5">
        <v>13.646000000000001</v>
      </c>
      <c r="CB537" s="5">
        <v>0</v>
      </c>
      <c r="CC537" s="5">
        <v>86.385000000000005</v>
      </c>
      <c r="CD537" s="5">
        <v>7.95</v>
      </c>
      <c r="CE537" s="5">
        <v>1.177</v>
      </c>
      <c r="CF537" s="5">
        <v>95.024000000000001</v>
      </c>
      <c r="CG537" s="5">
        <v>0.1</v>
      </c>
      <c r="CH537" s="5">
        <v>1</v>
      </c>
      <c r="CI537" s="5">
        <v>0</v>
      </c>
      <c r="CJ537" s="5">
        <v>0</v>
      </c>
      <c r="CK537" s="5">
        <v>0</v>
      </c>
      <c r="CL537" s="5">
        <v>0</v>
      </c>
      <c r="CM537" s="5">
        <v>0</v>
      </c>
      <c r="CN537" s="5">
        <v>0</v>
      </c>
      <c r="CO537" s="5">
        <v>0</v>
      </c>
      <c r="CP537" s="5">
        <v>0.998</v>
      </c>
      <c r="CQ537" s="5">
        <v>1.387</v>
      </c>
      <c r="CR537" s="5">
        <v>0</v>
      </c>
      <c r="CS537" s="5">
        <v>5.5289999999999999</v>
      </c>
      <c r="CT537" s="5">
        <v>3.5089999999999999</v>
      </c>
      <c r="CU537" s="5">
        <v>10.896000000000001</v>
      </c>
    </row>
    <row r="538" spans="1:99" x14ac:dyDescent="0.25">
      <c r="A538" s="5" t="s">
        <v>2844</v>
      </c>
      <c r="B538" s="5" t="s">
        <v>1606</v>
      </c>
      <c r="C538" s="5" t="s">
        <v>1606</v>
      </c>
      <c r="D538" s="5" t="s">
        <v>1607</v>
      </c>
      <c r="E538" s="5">
        <v>2021</v>
      </c>
      <c r="F538" s="5">
        <v>0.21</v>
      </c>
      <c r="G538" s="5">
        <v>1.77</v>
      </c>
      <c r="H538" s="5">
        <v>0.57199999999999995</v>
      </c>
      <c r="I538" s="5">
        <v>0</v>
      </c>
      <c r="J538" s="5">
        <v>1.77</v>
      </c>
      <c r="K538" s="5">
        <v>0</v>
      </c>
      <c r="L538" s="5">
        <v>1</v>
      </c>
      <c r="M538" s="5">
        <v>2.9129999999999998</v>
      </c>
      <c r="N538" s="5">
        <v>1.7150000000000001</v>
      </c>
      <c r="O538" s="5">
        <v>0</v>
      </c>
      <c r="P538" s="5">
        <v>2.9129999999999998</v>
      </c>
      <c r="Q538" s="5">
        <v>0</v>
      </c>
      <c r="R538" s="5">
        <v>1</v>
      </c>
      <c r="S538" s="5">
        <v>4.6280000000000001</v>
      </c>
      <c r="T538" s="5">
        <v>3.43</v>
      </c>
      <c r="U538" s="5">
        <v>0</v>
      </c>
      <c r="V538" s="5">
        <v>5.6</v>
      </c>
      <c r="W538" s="5">
        <v>0.21</v>
      </c>
      <c r="X538" s="5">
        <v>1</v>
      </c>
      <c r="Y538" s="5">
        <v>16.305</v>
      </c>
      <c r="Z538" s="5">
        <v>1.143</v>
      </c>
      <c r="AA538" s="5">
        <v>0.60599999999999998</v>
      </c>
      <c r="AB538" s="5">
        <v>16.911999999999999</v>
      </c>
      <c r="AC538" s="5">
        <v>0</v>
      </c>
      <c r="AD538" s="5">
        <v>1</v>
      </c>
      <c r="AE538" s="5">
        <v>17.449000000000002</v>
      </c>
      <c r="AF538" s="5">
        <v>2.2869999999999999</v>
      </c>
      <c r="AG538" s="5">
        <v>0.60599999999999998</v>
      </c>
      <c r="AH538" s="5">
        <v>18.055</v>
      </c>
      <c r="AI538" s="5">
        <v>0</v>
      </c>
      <c r="AJ538" s="5">
        <v>1</v>
      </c>
      <c r="AK538" s="5">
        <v>24.309000000000001</v>
      </c>
      <c r="AL538" s="5">
        <v>9.1470000000000002</v>
      </c>
      <c r="AM538" s="5">
        <v>0</v>
      </c>
      <c r="AN538" s="5">
        <v>29.413</v>
      </c>
      <c r="AO538" s="5">
        <v>0.21</v>
      </c>
      <c r="AP538" s="5">
        <v>1</v>
      </c>
      <c r="AQ538" s="5">
        <v>0.61899999999999999</v>
      </c>
      <c r="AR538" s="5">
        <v>0.114</v>
      </c>
      <c r="AS538" s="5">
        <v>0.68600000000000005</v>
      </c>
      <c r="AT538" s="5">
        <v>1.579</v>
      </c>
      <c r="AU538" s="5">
        <v>0.21</v>
      </c>
      <c r="AV538" s="5">
        <v>1</v>
      </c>
      <c r="AW538" s="5">
        <v>0.59899999999999998</v>
      </c>
      <c r="AX538" s="5">
        <v>0.114</v>
      </c>
      <c r="AY538" s="5">
        <v>0.56100000000000005</v>
      </c>
      <c r="AZ538" s="5">
        <v>1.4039999999999999</v>
      </c>
      <c r="BA538" s="5">
        <v>0.21</v>
      </c>
      <c r="BB538" s="5">
        <v>1</v>
      </c>
      <c r="BC538" s="5">
        <v>0.439</v>
      </c>
      <c r="BD538" s="5">
        <v>0.114</v>
      </c>
      <c r="BE538" s="5">
        <v>0.189</v>
      </c>
      <c r="BF538" s="5">
        <v>0.76</v>
      </c>
      <c r="BG538" s="5">
        <v>0.21</v>
      </c>
      <c r="BH538" s="5">
        <v>1</v>
      </c>
      <c r="BI538" s="5">
        <v>0.505</v>
      </c>
      <c r="BJ538" s="5">
        <v>0.114</v>
      </c>
      <c r="BK538" s="5">
        <v>0</v>
      </c>
      <c r="BL538" s="5">
        <v>0.61099999999999999</v>
      </c>
      <c r="BM538" s="5">
        <v>0.21</v>
      </c>
      <c r="BN538" s="5">
        <v>1</v>
      </c>
      <c r="BO538" s="5">
        <v>0</v>
      </c>
      <c r="BP538" s="5">
        <v>0.01</v>
      </c>
      <c r="BQ538" s="5">
        <v>6.8000000000000005E-2</v>
      </c>
      <c r="BR538" s="5">
        <v>0</v>
      </c>
      <c r="BS538" s="5">
        <v>1</v>
      </c>
      <c r="BT538" s="5">
        <v>0</v>
      </c>
      <c r="BU538" s="5">
        <v>5.0000000000000001E-3</v>
      </c>
      <c r="BV538" s="5">
        <v>0.11600000000000001</v>
      </c>
      <c r="BW538" s="5">
        <v>0.21</v>
      </c>
      <c r="BX538" s="5">
        <v>0.5</v>
      </c>
      <c r="BY538" s="5">
        <v>11.787000000000001</v>
      </c>
      <c r="BZ538" s="5">
        <v>0</v>
      </c>
      <c r="CA538" s="5">
        <v>11.787000000000001</v>
      </c>
      <c r="CB538" s="5">
        <v>0</v>
      </c>
      <c r="CC538" s="5">
        <v>78.125</v>
      </c>
      <c r="CD538" s="5">
        <v>7.95</v>
      </c>
      <c r="CE538" s="5">
        <v>102.185</v>
      </c>
      <c r="CF538" s="5">
        <v>218.17500000000001</v>
      </c>
      <c r="CG538" s="5">
        <v>0.21</v>
      </c>
      <c r="CH538" s="5">
        <v>1</v>
      </c>
      <c r="CI538" s="5">
        <v>0</v>
      </c>
      <c r="CJ538" s="5">
        <v>0</v>
      </c>
      <c r="CK538" s="5">
        <v>0</v>
      </c>
      <c r="CL538" s="5">
        <v>0</v>
      </c>
      <c r="CM538" s="5">
        <v>0</v>
      </c>
      <c r="CN538" s="5">
        <v>0</v>
      </c>
      <c r="CO538" s="5">
        <v>0</v>
      </c>
      <c r="CP538" s="5">
        <v>1</v>
      </c>
      <c r="CQ538" s="5">
        <v>1.198</v>
      </c>
      <c r="CR538" s="5">
        <v>0</v>
      </c>
      <c r="CS538" s="5">
        <v>4.7759999999999998</v>
      </c>
      <c r="CT538" s="5">
        <v>4.41</v>
      </c>
      <c r="CU538" s="5">
        <v>15.162000000000001</v>
      </c>
    </row>
    <row r="539" spans="1:99" x14ac:dyDescent="0.25">
      <c r="A539" s="5" t="s">
        <v>2845</v>
      </c>
      <c r="B539" s="5" t="s">
        <v>1606</v>
      </c>
      <c r="C539" s="5" t="s">
        <v>1606</v>
      </c>
      <c r="D539" s="5" t="s">
        <v>1607</v>
      </c>
      <c r="E539" s="5">
        <v>2022</v>
      </c>
      <c r="F539" s="5">
        <v>0.21</v>
      </c>
      <c r="G539" s="5">
        <v>1.911</v>
      </c>
      <c r="H539" s="5">
        <v>0.61699999999999999</v>
      </c>
      <c r="I539" s="5">
        <v>0</v>
      </c>
      <c r="J539" s="5">
        <v>1.911</v>
      </c>
      <c r="K539" s="5">
        <v>0</v>
      </c>
      <c r="L539" s="5">
        <v>1</v>
      </c>
      <c r="M539" s="5">
        <v>3.1459999999999999</v>
      </c>
      <c r="N539" s="5">
        <v>1.8520000000000001</v>
      </c>
      <c r="O539" s="5">
        <v>0</v>
      </c>
      <c r="P539" s="5">
        <v>3.1459999999999999</v>
      </c>
      <c r="Q539" s="5">
        <v>0</v>
      </c>
      <c r="R539" s="5">
        <v>1</v>
      </c>
      <c r="S539" s="5">
        <v>4.9980000000000002</v>
      </c>
      <c r="T539" s="5">
        <v>3.7040000000000002</v>
      </c>
      <c r="U539" s="5">
        <v>7.8E-2</v>
      </c>
      <c r="V539" s="5">
        <v>6.048</v>
      </c>
      <c r="W539" s="5">
        <v>0.21</v>
      </c>
      <c r="X539" s="5">
        <v>1</v>
      </c>
      <c r="Y539" s="5">
        <v>32.56</v>
      </c>
      <c r="Z539" s="5">
        <v>1.2350000000000001</v>
      </c>
      <c r="AA539" s="5">
        <v>1.2529999999999999</v>
      </c>
      <c r="AB539" s="5">
        <v>33.813000000000002</v>
      </c>
      <c r="AC539" s="5">
        <v>0</v>
      </c>
      <c r="AD539" s="5">
        <v>1</v>
      </c>
      <c r="AE539" s="5">
        <v>33.795000000000002</v>
      </c>
      <c r="AF539" s="5">
        <v>2.4689999999999999</v>
      </c>
      <c r="AG539" s="5">
        <v>1.2529999999999999</v>
      </c>
      <c r="AH539" s="5">
        <v>35.048000000000002</v>
      </c>
      <c r="AI539" s="5">
        <v>0</v>
      </c>
      <c r="AJ539" s="5">
        <v>1</v>
      </c>
      <c r="AK539" s="5">
        <v>41.203000000000003</v>
      </c>
      <c r="AL539" s="5">
        <v>9.8780000000000001</v>
      </c>
      <c r="AM539" s="5">
        <v>0.64</v>
      </c>
      <c r="AN539" s="5">
        <v>49.856000000000002</v>
      </c>
      <c r="AO539" s="5">
        <v>0.21</v>
      </c>
      <c r="AP539" s="5">
        <v>1</v>
      </c>
      <c r="AQ539" s="5">
        <v>0.86099999999999999</v>
      </c>
      <c r="AR539" s="5">
        <v>0.123</v>
      </c>
      <c r="AS539" s="5">
        <v>0.45600000000000002</v>
      </c>
      <c r="AT539" s="5">
        <v>1.593</v>
      </c>
      <c r="AU539" s="5">
        <v>0.21</v>
      </c>
      <c r="AV539" s="5">
        <v>1</v>
      </c>
      <c r="AW539" s="5">
        <v>0.98599999999999999</v>
      </c>
      <c r="AX539" s="5">
        <v>0.123</v>
      </c>
      <c r="AY539" s="5">
        <v>0.38</v>
      </c>
      <c r="AZ539" s="5">
        <v>1.653</v>
      </c>
      <c r="BA539" s="5">
        <v>0.21</v>
      </c>
      <c r="BB539" s="5">
        <v>1</v>
      </c>
      <c r="BC539" s="5">
        <v>0.59799999999999998</v>
      </c>
      <c r="BD539" s="5">
        <v>0.123</v>
      </c>
      <c r="BE539" s="5">
        <v>0.19500000000000001</v>
      </c>
      <c r="BF539" s="5">
        <v>0.94399999999999995</v>
      </c>
      <c r="BG539" s="5">
        <v>0.21</v>
      </c>
      <c r="BH539" s="5">
        <v>1</v>
      </c>
      <c r="BI539" s="5">
        <v>0.61199999999999999</v>
      </c>
      <c r="BJ539" s="5">
        <v>0.123</v>
      </c>
      <c r="BK539" s="5">
        <v>0.01</v>
      </c>
      <c r="BL539" s="5">
        <v>0.74099999999999999</v>
      </c>
      <c r="BM539" s="5">
        <v>0.21</v>
      </c>
      <c r="BN539" s="5">
        <v>1</v>
      </c>
      <c r="BO539" s="5">
        <v>0</v>
      </c>
      <c r="BP539" s="5">
        <v>8.9999999999999993E-3</v>
      </c>
      <c r="BQ539" s="5">
        <v>6.4000000000000001E-2</v>
      </c>
      <c r="BR539" s="5">
        <v>0</v>
      </c>
      <c r="BS539" s="5">
        <v>1</v>
      </c>
      <c r="BT539" s="5">
        <v>0</v>
      </c>
      <c r="BU539" s="5">
        <v>5.0000000000000001E-3</v>
      </c>
      <c r="BV539" s="5">
        <v>0.10199999999999999</v>
      </c>
      <c r="BW539" s="5">
        <v>0.21</v>
      </c>
      <c r="BX539" s="5">
        <v>0.5</v>
      </c>
      <c r="BY539" s="5">
        <v>12.728999999999999</v>
      </c>
      <c r="BZ539" s="5">
        <v>0</v>
      </c>
      <c r="CA539" s="5">
        <v>12.728999999999999</v>
      </c>
      <c r="CB539" s="5">
        <v>0</v>
      </c>
      <c r="CC539" s="5">
        <v>97.9</v>
      </c>
      <c r="CD539" s="5">
        <v>7.95</v>
      </c>
      <c r="CE539" s="5">
        <v>131.35400000000001</v>
      </c>
      <c r="CF539" s="5">
        <v>277.39699999999999</v>
      </c>
      <c r="CG539" s="5">
        <v>0.21</v>
      </c>
      <c r="CH539" s="5">
        <v>1</v>
      </c>
      <c r="CI539" s="5">
        <v>0</v>
      </c>
      <c r="CJ539" s="5">
        <v>0</v>
      </c>
      <c r="CK539" s="5">
        <v>0</v>
      </c>
      <c r="CL539" s="5">
        <v>0</v>
      </c>
      <c r="CM539" s="5">
        <v>0</v>
      </c>
      <c r="CN539" s="5">
        <v>0</v>
      </c>
      <c r="CO539" s="5">
        <v>0</v>
      </c>
      <c r="CP539" s="5">
        <v>1</v>
      </c>
      <c r="CQ539" s="5">
        <v>1.294</v>
      </c>
      <c r="CR539" s="5">
        <v>0</v>
      </c>
      <c r="CS539" s="5">
        <v>5.1580000000000004</v>
      </c>
      <c r="CT539" s="5">
        <v>5.8419999999999996</v>
      </c>
      <c r="CU539" s="5">
        <v>31.326000000000001</v>
      </c>
    </row>
    <row r="540" spans="1:99" x14ac:dyDescent="0.25">
      <c r="A540" s="5" t="s">
        <v>2846</v>
      </c>
      <c r="B540" s="5" t="s">
        <v>1606</v>
      </c>
      <c r="C540" s="5" t="s">
        <v>1606</v>
      </c>
      <c r="D540" s="5" t="s">
        <v>1607</v>
      </c>
      <c r="E540" s="5">
        <v>2023</v>
      </c>
      <c r="F540" s="5">
        <v>0.21</v>
      </c>
      <c r="G540" s="5">
        <v>1.99</v>
      </c>
      <c r="H540" s="5">
        <v>0.64300000000000002</v>
      </c>
      <c r="I540" s="5">
        <v>2.6120000000000001</v>
      </c>
      <c r="J540" s="5">
        <v>4.6020000000000003</v>
      </c>
      <c r="K540" s="5">
        <v>0</v>
      </c>
      <c r="L540" s="5">
        <v>1</v>
      </c>
      <c r="M540" s="5">
        <v>3.2759999999999998</v>
      </c>
      <c r="N540" s="5">
        <v>1.9279999999999999</v>
      </c>
      <c r="O540" s="5">
        <v>2.5950000000000002</v>
      </c>
      <c r="P540" s="5">
        <v>5.8710000000000004</v>
      </c>
      <c r="Q540" s="5">
        <v>0</v>
      </c>
      <c r="R540" s="5">
        <v>1</v>
      </c>
      <c r="S540" s="5">
        <v>5.2050000000000001</v>
      </c>
      <c r="T540" s="5">
        <v>3.8570000000000002</v>
      </c>
      <c r="U540" s="5">
        <v>0.121</v>
      </c>
      <c r="V540" s="5">
        <v>6.2969999999999997</v>
      </c>
      <c r="W540" s="5">
        <v>0.21</v>
      </c>
      <c r="X540" s="5">
        <v>1</v>
      </c>
      <c r="Y540" s="5">
        <v>12.907999999999999</v>
      </c>
      <c r="Z540" s="5">
        <v>1.286</v>
      </c>
      <c r="AA540" s="5">
        <v>1.964</v>
      </c>
      <c r="AB540" s="5">
        <v>14.872</v>
      </c>
      <c r="AC540" s="5">
        <v>0</v>
      </c>
      <c r="AD540" s="5">
        <v>1</v>
      </c>
      <c r="AE540" s="5">
        <v>14.194000000000001</v>
      </c>
      <c r="AF540" s="5">
        <v>2.5710000000000002</v>
      </c>
      <c r="AG540" s="5">
        <v>1.964</v>
      </c>
      <c r="AH540" s="5">
        <v>16.158000000000001</v>
      </c>
      <c r="AI540" s="5">
        <v>0</v>
      </c>
      <c r="AJ540" s="5">
        <v>1</v>
      </c>
      <c r="AK540" s="5">
        <v>21.908000000000001</v>
      </c>
      <c r="AL540" s="5">
        <v>10.285</v>
      </c>
      <c r="AM540" s="5">
        <v>0.50900000000000001</v>
      </c>
      <c r="AN540" s="5">
        <v>26.507999999999999</v>
      </c>
      <c r="AO540" s="5">
        <v>0.21</v>
      </c>
      <c r="AP540" s="5">
        <v>1</v>
      </c>
      <c r="AQ540" s="5">
        <v>0.76</v>
      </c>
      <c r="AR540" s="5">
        <v>0.129</v>
      </c>
      <c r="AS540" s="5">
        <v>0.61299999999999999</v>
      </c>
      <c r="AT540" s="5">
        <v>1.6619999999999999</v>
      </c>
      <c r="AU540" s="5">
        <v>0.21</v>
      </c>
      <c r="AV540" s="5">
        <v>1</v>
      </c>
      <c r="AW540" s="5">
        <v>0.81100000000000005</v>
      </c>
      <c r="AX540" s="5">
        <v>0.129</v>
      </c>
      <c r="AY540" s="5">
        <v>0.50700000000000001</v>
      </c>
      <c r="AZ540" s="5">
        <v>1.595</v>
      </c>
      <c r="BA540" s="5">
        <v>0.21</v>
      </c>
      <c r="BB540" s="5">
        <v>1</v>
      </c>
      <c r="BC540" s="5">
        <v>0.53500000000000003</v>
      </c>
      <c r="BD540" s="5">
        <v>0.129</v>
      </c>
      <c r="BE540" s="5">
        <v>0.222</v>
      </c>
      <c r="BF540" s="5">
        <v>0.89600000000000002</v>
      </c>
      <c r="BG540" s="5">
        <v>0.21</v>
      </c>
      <c r="BH540" s="5">
        <v>1</v>
      </c>
      <c r="BI540" s="5">
        <v>0.57899999999999996</v>
      </c>
      <c r="BJ540" s="5">
        <v>0.129</v>
      </c>
      <c r="BK540" s="5">
        <v>1.2999999999999999E-2</v>
      </c>
      <c r="BL540" s="5">
        <v>0.70099999999999996</v>
      </c>
      <c r="BM540" s="5">
        <v>0.21</v>
      </c>
      <c r="BN540" s="5">
        <v>1</v>
      </c>
      <c r="BO540" s="5">
        <v>0</v>
      </c>
      <c r="BP540" s="5">
        <v>5.0000000000000001E-3</v>
      </c>
      <c r="BQ540" s="5">
        <v>5.8999999999999997E-2</v>
      </c>
      <c r="BR540" s="5">
        <v>0</v>
      </c>
      <c r="BS540" s="5">
        <v>1</v>
      </c>
      <c r="BT540" s="5">
        <v>0</v>
      </c>
      <c r="BU540" s="5">
        <v>-5.0000000000000001E-3</v>
      </c>
      <c r="BV540" s="5">
        <v>0.105</v>
      </c>
      <c r="BW540" s="5">
        <v>0.21</v>
      </c>
      <c r="BX540" s="5">
        <v>0.5</v>
      </c>
      <c r="BY540" s="5">
        <v>13.254</v>
      </c>
      <c r="BZ540" s="5">
        <v>0</v>
      </c>
      <c r="CA540" s="5">
        <v>13.254</v>
      </c>
      <c r="CB540" s="5">
        <v>0</v>
      </c>
      <c r="CC540" s="5">
        <v>83.248000000000005</v>
      </c>
      <c r="CD540" s="5">
        <v>7.95</v>
      </c>
      <c r="CE540" s="5">
        <v>123.229</v>
      </c>
      <c r="CF540" s="5">
        <v>249.83699999999999</v>
      </c>
      <c r="CG540" s="5">
        <v>0.21</v>
      </c>
      <c r="CH540" s="5">
        <v>1</v>
      </c>
      <c r="CI540" s="5">
        <v>0</v>
      </c>
      <c r="CJ540" s="5">
        <v>0</v>
      </c>
      <c r="CK540" s="5">
        <v>0</v>
      </c>
      <c r="CL540" s="5">
        <v>0</v>
      </c>
      <c r="CM540" s="5">
        <v>0</v>
      </c>
      <c r="CN540" s="5">
        <v>0</v>
      </c>
      <c r="CO540" s="5">
        <v>0</v>
      </c>
      <c r="CP540" s="5">
        <v>1</v>
      </c>
      <c r="CQ540" s="5">
        <v>1.3480000000000001</v>
      </c>
      <c r="CR540" s="5">
        <v>0</v>
      </c>
      <c r="CS540" s="5">
        <v>5.37</v>
      </c>
      <c r="CT540" s="5">
        <v>3.4660000000000002</v>
      </c>
      <c r="CU540" s="5">
        <v>11.622</v>
      </c>
    </row>
    <row r="541" spans="1:99" x14ac:dyDescent="0.25">
      <c r="A541" s="5" t="s">
        <v>2847</v>
      </c>
      <c r="B541" s="5" t="s">
        <v>1606</v>
      </c>
      <c r="C541" s="5" t="s">
        <v>1606</v>
      </c>
      <c r="D541" s="5" t="s">
        <v>1607</v>
      </c>
      <c r="E541" s="5">
        <v>2024</v>
      </c>
      <c r="F541" s="5">
        <v>0.21</v>
      </c>
      <c r="G541" s="5">
        <v>2.0489999999999999</v>
      </c>
      <c r="H541" s="5">
        <v>0.66200000000000003</v>
      </c>
      <c r="I541" s="5">
        <v>2.6890000000000001</v>
      </c>
      <c r="J541" s="5">
        <v>4.7380000000000004</v>
      </c>
      <c r="K541" s="5">
        <v>0</v>
      </c>
      <c r="L541" s="5">
        <v>1</v>
      </c>
      <c r="M541" s="5">
        <v>3.3730000000000002</v>
      </c>
      <c r="N541" s="5">
        <v>1.9850000000000001</v>
      </c>
      <c r="O541" s="5">
        <v>2.6709999999999998</v>
      </c>
      <c r="P541" s="5">
        <v>6.0439999999999996</v>
      </c>
      <c r="Q541" s="5">
        <v>0</v>
      </c>
      <c r="R541" s="5">
        <v>1</v>
      </c>
      <c r="S541" s="5">
        <v>5.3579999999999997</v>
      </c>
      <c r="T541" s="5">
        <v>3.9710000000000001</v>
      </c>
      <c r="U541" s="5">
        <v>0.153</v>
      </c>
      <c r="V541" s="5">
        <v>6.4829999999999997</v>
      </c>
      <c r="W541" s="5">
        <v>0.21</v>
      </c>
      <c r="X541" s="5">
        <v>1</v>
      </c>
      <c r="Y541" s="5">
        <v>11.492000000000001</v>
      </c>
      <c r="Z541" s="5">
        <v>1.3240000000000001</v>
      </c>
      <c r="AA541" s="5">
        <v>1.95</v>
      </c>
      <c r="AB541" s="5">
        <v>13.442</v>
      </c>
      <c r="AC541" s="5">
        <v>0</v>
      </c>
      <c r="AD541" s="5">
        <v>1</v>
      </c>
      <c r="AE541" s="5">
        <v>12.815</v>
      </c>
      <c r="AF541" s="5">
        <v>2.6469999999999998</v>
      </c>
      <c r="AG541" s="5">
        <v>1.95</v>
      </c>
      <c r="AH541" s="5">
        <v>14.766</v>
      </c>
      <c r="AI541" s="5">
        <v>0</v>
      </c>
      <c r="AJ541" s="5">
        <v>1</v>
      </c>
      <c r="AK541" s="5">
        <v>20.757000000000001</v>
      </c>
      <c r="AL541" s="5">
        <v>10.589</v>
      </c>
      <c r="AM541" s="5">
        <v>0.59399999999999997</v>
      </c>
      <c r="AN541" s="5">
        <v>25.116</v>
      </c>
      <c r="AO541" s="5">
        <v>0.21</v>
      </c>
      <c r="AP541" s="5">
        <v>1</v>
      </c>
      <c r="AQ541" s="5">
        <v>0.72399999999999998</v>
      </c>
      <c r="AR541" s="5">
        <v>0.13200000000000001</v>
      </c>
      <c r="AS541" s="5">
        <v>0.625</v>
      </c>
      <c r="AT541" s="5">
        <v>1.6319999999999999</v>
      </c>
      <c r="AU541" s="5">
        <v>0.21</v>
      </c>
      <c r="AV541" s="5">
        <v>1</v>
      </c>
      <c r="AW541" s="5">
        <v>0.75</v>
      </c>
      <c r="AX541" s="5">
        <v>0.13200000000000001</v>
      </c>
      <c r="AY541" s="5">
        <v>0.51100000000000001</v>
      </c>
      <c r="AZ541" s="5">
        <v>1.526</v>
      </c>
      <c r="BA541" s="5">
        <v>0.21</v>
      </c>
      <c r="BB541" s="5">
        <v>1</v>
      </c>
      <c r="BC541" s="5">
        <v>0.51300000000000001</v>
      </c>
      <c r="BD541" s="5">
        <v>0.13200000000000001</v>
      </c>
      <c r="BE541" s="5">
        <v>0.23899999999999999</v>
      </c>
      <c r="BF541" s="5">
        <v>0.88400000000000001</v>
      </c>
      <c r="BG541" s="5">
        <v>0.21</v>
      </c>
      <c r="BH541" s="5">
        <v>1</v>
      </c>
      <c r="BI541" s="5">
        <v>0.59099999999999997</v>
      </c>
      <c r="BJ541" s="5">
        <v>0.13200000000000001</v>
      </c>
      <c r="BK541" s="5">
        <v>1.7000000000000001E-2</v>
      </c>
      <c r="BL541" s="5">
        <v>0.71599999999999997</v>
      </c>
      <c r="BM541" s="5">
        <v>0.21</v>
      </c>
      <c r="BN541" s="5">
        <v>1</v>
      </c>
      <c r="BO541" s="5">
        <v>0</v>
      </c>
      <c r="BP541" s="5">
        <v>5.0000000000000001E-3</v>
      </c>
      <c r="BQ541" s="5">
        <v>5.5E-2</v>
      </c>
      <c r="BR541" s="5">
        <v>0</v>
      </c>
      <c r="BS541" s="5">
        <v>1</v>
      </c>
      <c r="BT541" s="5">
        <v>0</v>
      </c>
      <c r="BU541" s="5">
        <v>-8.9999999999999993E-3</v>
      </c>
      <c r="BV541" s="5">
        <v>0.107</v>
      </c>
      <c r="BW541" s="5">
        <v>0.21</v>
      </c>
      <c r="BX541" s="5">
        <v>0.5</v>
      </c>
      <c r="BY541" s="5">
        <v>13.646000000000001</v>
      </c>
      <c r="BZ541" s="5">
        <v>0</v>
      </c>
      <c r="CA541" s="5">
        <v>13.646000000000001</v>
      </c>
      <c r="CB541" s="5">
        <v>0</v>
      </c>
      <c r="CC541" s="5">
        <v>82.587999999999994</v>
      </c>
      <c r="CD541" s="5">
        <v>7.95</v>
      </c>
      <c r="CE541" s="5">
        <v>112.45099999999999</v>
      </c>
      <c r="CF541" s="5">
        <v>235.99700000000001</v>
      </c>
      <c r="CG541" s="5">
        <v>0.21</v>
      </c>
      <c r="CH541" s="5">
        <v>1</v>
      </c>
      <c r="CI541" s="5">
        <v>0</v>
      </c>
      <c r="CJ541" s="5">
        <v>0</v>
      </c>
      <c r="CK541" s="5">
        <v>0</v>
      </c>
      <c r="CL541" s="5">
        <v>0</v>
      </c>
      <c r="CM541" s="5">
        <v>0</v>
      </c>
      <c r="CN541" s="5">
        <v>0</v>
      </c>
      <c r="CO541" s="5">
        <v>0</v>
      </c>
      <c r="CP541" s="5">
        <v>1</v>
      </c>
      <c r="CQ541" s="5">
        <v>1.387</v>
      </c>
      <c r="CR541" s="5">
        <v>0</v>
      </c>
      <c r="CS541" s="5">
        <v>5.5289999999999999</v>
      </c>
      <c r="CT541" s="5">
        <v>3.0270000000000001</v>
      </c>
      <c r="CU541" s="5">
        <v>10.167999999999999</v>
      </c>
    </row>
    <row r="542" spans="1:99" x14ac:dyDescent="0.25">
      <c r="A542" s="5" t="s">
        <v>2848</v>
      </c>
      <c r="B542" s="5" t="s">
        <v>2849</v>
      </c>
      <c r="C542" s="5" t="s">
        <v>2849</v>
      </c>
      <c r="D542" s="5" t="s">
        <v>2850</v>
      </c>
      <c r="E542" s="5">
        <v>2021</v>
      </c>
      <c r="F542" s="5">
        <v>0</v>
      </c>
      <c r="G542" s="5">
        <v>5.8970000000000002</v>
      </c>
      <c r="H542" s="5">
        <v>1.143</v>
      </c>
      <c r="I542" s="5">
        <v>0</v>
      </c>
      <c r="J542" s="5">
        <v>5.8970000000000002</v>
      </c>
      <c r="K542" s="5">
        <v>0</v>
      </c>
      <c r="L542" s="5">
        <v>1</v>
      </c>
      <c r="M542" s="5">
        <v>7.9640000000000004</v>
      </c>
      <c r="N542" s="5">
        <v>3.43</v>
      </c>
      <c r="O542" s="5">
        <v>0</v>
      </c>
      <c r="P542" s="5">
        <v>7.9640000000000004</v>
      </c>
      <c r="Q542" s="5">
        <v>0</v>
      </c>
      <c r="R542" s="5">
        <v>1</v>
      </c>
      <c r="S542" s="5">
        <v>11.613</v>
      </c>
      <c r="T542" s="5">
        <v>6.86</v>
      </c>
      <c r="U542" s="5">
        <v>0</v>
      </c>
      <c r="V542" s="5">
        <v>11.613</v>
      </c>
      <c r="W542" s="5">
        <v>0</v>
      </c>
      <c r="X542" s="5">
        <v>1</v>
      </c>
      <c r="Y542" s="5">
        <v>5.8490000000000002</v>
      </c>
      <c r="Z542" s="5">
        <v>0.78700000000000003</v>
      </c>
      <c r="AA542" s="5">
        <v>0</v>
      </c>
      <c r="AB542" s="5">
        <v>5.8490000000000002</v>
      </c>
      <c r="AC542" s="5">
        <v>0</v>
      </c>
      <c r="AD542" s="5">
        <v>1</v>
      </c>
      <c r="AE542" s="5">
        <v>6.992</v>
      </c>
      <c r="AF542" s="5">
        <v>1.637</v>
      </c>
      <c r="AG542" s="5">
        <v>0</v>
      </c>
      <c r="AH542" s="5">
        <v>6.992</v>
      </c>
      <c r="AI542" s="5">
        <v>0</v>
      </c>
      <c r="AJ542" s="5">
        <v>1</v>
      </c>
      <c r="AK542" s="5">
        <v>13.852</v>
      </c>
      <c r="AL542" s="5">
        <v>7.4429999999999996</v>
      </c>
      <c r="AM542" s="5">
        <v>0</v>
      </c>
      <c r="AN542" s="5">
        <v>13.852</v>
      </c>
      <c r="AO542" s="5">
        <v>0</v>
      </c>
      <c r="AP542" s="5">
        <v>1</v>
      </c>
      <c r="AQ542" s="5">
        <v>0.64900000000000002</v>
      </c>
      <c r="AR542" s="5">
        <v>0.114</v>
      </c>
      <c r="AS542" s="5">
        <v>0.89600000000000002</v>
      </c>
      <c r="AT542" s="5">
        <v>1.5449999999999999</v>
      </c>
      <c r="AU542" s="5">
        <v>0</v>
      </c>
      <c r="AV542" s="5">
        <v>1</v>
      </c>
      <c r="AW542" s="5">
        <v>0.57699999999999996</v>
      </c>
      <c r="AX542" s="5">
        <v>0.114</v>
      </c>
      <c r="AY542" s="5">
        <v>0.68700000000000006</v>
      </c>
      <c r="AZ542" s="5">
        <v>1.264</v>
      </c>
      <c r="BA542" s="5">
        <v>0</v>
      </c>
      <c r="BB542" s="5">
        <v>1</v>
      </c>
      <c r="BC542" s="5">
        <v>0.45800000000000002</v>
      </c>
      <c r="BD542" s="5">
        <v>0.114</v>
      </c>
      <c r="BE542" s="5">
        <v>0.504</v>
      </c>
      <c r="BF542" s="5">
        <v>0.96199999999999997</v>
      </c>
      <c r="BG542" s="5">
        <v>0</v>
      </c>
      <c r="BH542" s="5">
        <v>1</v>
      </c>
      <c r="BI542" s="5">
        <v>0.49099999999999999</v>
      </c>
      <c r="BJ542" s="5">
        <v>0.114</v>
      </c>
      <c r="BK542" s="5">
        <v>0</v>
      </c>
      <c r="BL542" s="5">
        <v>0.49099999999999999</v>
      </c>
      <c r="BM542" s="5">
        <v>0</v>
      </c>
      <c r="BN542" s="5">
        <v>1</v>
      </c>
      <c r="BO542" s="5">
        <v>0</v>
      </c>
      <c r="BP542" s="5">
        <v>0</v>
      </c>
      <c r="BQ542" s="5">
        <v>0</v>
      </c>
      <c r="BR542" s="5">
        <v>0</v>
      </c>
      <c r="BS542" s="5">
        <v>1</v>
      </c>
      <c r="BT542" s="5">
        <v>0</v>
      </c>
      <c r="BU542" s="5">
        <v>0</v>
      </c>
      <c r="BV542" s="5">
        <v>0</v>
      </c>
      <c r="BW542" s="5">
        <v>0</v>
      </c>
      <c r="BX542" s="5">
        <v>1</v>
      </c>
      <c r="BY542" s="5">
        <v>11.787000000000001</v>
      </c>
      <c r="BZ542" s="5">
        <v>0</v>
      </c>
      <c r="CA542" s="5">
        <v>11.787000000000001</v>
      </c>
      <c r="CB542" s="5">
        <v>0</v>
      </c>
      <c r="CC542" s="5">
        <v>78.125</v>
      </c>
      <c r="CD542" s="5">
        <v>7.95</v>
      </c>
      <c r="CE542" s="5">
        <v>0</v>
      </c>
      <c r="CF542" s="5">
        <v>78.125</v>
      </c>
      <c r="CG542" s="5">
        <v>0</v>
      </c>
      <c r="CH542" s="5">
        <v>1</v>
      </c>
      <c r="CI542" s="5">
        <v>0</v>
      </c>
      <c r="CJ542" s="5">
        <v>0</v>
      </c>
      <c r="CK542" s="5">
        <v>0</v>
      </c>
      <c r="CL542" s="5">
        <v>0</v>
      </c>
      <c r="CM542" s="5">
        <v>0</v>
      </c>
      <c r="CN542" s="5">
        <v>0</v>
      </c>
      <c r="CO542" s="5">
        <v>0</v>
      </c>
      <c r="CP542" s="5">
        <v>0</v>
      </c>
      <c r="CQ542" s="5">
        <v>1.198</v>
      </c>
      <c r="CR542" s="5">
        <v>0</v>
      </c>
      <c r="CS542" s="5">
        <v>4.7759999999999998</v>
      </c>
      <c r="CT542" s="5">
        <v>4.7530000000000001</v>
      </c>
      <c r="CU542" s="5">
        <v>15.983000000000001</v>
      </c>
    </row>
    <row r="543" spans="1:99" x14ac:dyDescent="0.25">
      <c r="A543" s="5" t="s">
        <v>2851</v>
      </c>
      <c r="B543" s="5" t="s">
        <v>2849</v>
      </c>
      <c r="C543" s="5" t="s">
        <v>2849</v>
      </c>
      <c r="D543" s="5" t="s">
        <v>2850</v>
      </c>
      <c r="E543" s="5">
        <v>2022</v>
      </c>
      <c r="F543" s="5">
        <v>0</v>
      </c>
      <c r="G543" s="5">
        <v>11.72</v>
      </c>
      <c r="H543" s="5">
        <v>1.2350000000000001</v>
      </c>
      <c r="I543" s="5">
        <v>0</v>
      </c>
      <c r="J543" s="5">
        <v>11.72</v>
      </c>
      <c r="K543" s="5">
        <v>0</v>
      </c>
      <c r="L543" s="5">
        <v>1</v>
      </c>
      <c r="M543" s="5">
        <v>9.7829999999999995</v>
      </c>
      <c r="N543" s="5">
        <v>3.7040000000000002</v>
      </c>
      <c r="O543" s="5">
        <v>0</v>
      </c>
      <c r="P543" s="5">
        <v>9.7829999999999995</v>
      </c>
      <c r="Q543" s="5">
        <v>0</v>
      </c>
      <c r="R543" s="5">
        <v>1</v>
      </c>
      <c r="S543" s="5">
        <v>17.893000000000001</v>
      </c>
      <c r="T543" s="5">
        <v>7.4080000000000004</v>
      </c>
      <c r="U543" s="5">
        <v>0</v>
      </c>
      <c r="V543" s="5">
        <v>17.893000000000001</v>
      </c>
      <c r="W543" s="5">
        <v>0</v>
      </c>
      <c r="X543" s="5">
        <v>1</v>
      </c>
      <c r="Y543" s="5">
        <v>6.3159999999999998</v>
      </c>
      <c r="Z543" s="5">
        <v>0.85</v>
      </c>
      <c r="AA543" s="5">
        <v>0</v>
      </c>
      <c r="AB543" s="5">
        <v>6.3159999999999998</v>
      </c>
      <c r="AC543" s="5">
        <v>0</v>
      </c>
      <c r="AD543" s="5">
        <v>1</v>
      </c>
      <c r="AE543" s="5">
        <v>7.5510000000000002</v>
      </c>
      <c r="AF543" s="5">
        <v>1.768</v>
      </c>
      <c r="AG543" s="5">
        <v>0</v>
      </c>
      <c r="AH543" s="5">
        <v>7.5510000000000002</v>
      </c>
      <c r="AI543" s="5">
        <v>0</v>
      </c>
      <c r="AJ543" s="5">
        <v>1</v>
      </c>
      <c r="AK543" s="5">
        <v>14.959</v>
      </c>
      <c r="AL543" s="5">
        <v>8.0380000000000003</v>
      </c>
      <c r="AM543" s="5">
        <v>0</v>
      </c>
      <c r="AN543" s="5">
        <v>14.959</v>
      </c>
      <c r="AO543" s="5">
        <v>0</v>
      </c>
      <c r="AP543" s="5">
        <v>1</v>
      </c>
      <c r="AQ543" s="5">
        <v>0.89600000000000002</v>
      </c>
      <c r="AR543" s="5">
        <v>0.123</v>
      </c>
      <c r="AS543" s="5">
        <v>0.96799999999999997</v>
      </c>
      <c r="AT543" s="5">
        <v>1.8640000000000001</v>
      </c>
      <c r="AU543" s="5">
        <v>0</v>
      </c>
      <c r="AV543" s="5">
        <v>1</v>
      </c>
      <c r="AW543" s="5">
        <v>0.89</v>
      </c>
      <c r="AX543" s="5">
        <v>0.123</v>
      </c>
      <c r="AY543" s="5">
        <v>0.74199999999999999</v>
      </c>
      <c r="AZ543" s="5">
        <v>1.6319999999999999</v>
      </c>
      <c r="BA543" s="5">
        <v>0</v>
      </c>
      <c r="BB543" s="5">
        <v>1</v>
      </c>
      <c r="BC543" s="5">
        <v>0.62</v>
      </c>
      <c r="BD543" s="5">
        <v>0.123</v>
      </c>
      <c r="BE543" s="5">
        <v>0.51400000000000001</v>
      </c>
      <c r="BF543" s="5">
        <v>1.1339999999999999</v>
      </c>
      <c r="BG543" s="5">
        <v>0</v>
      </c>
      <c r="BH543" s="5">
        <v>1</v>
      </c>
      <c r="BI543" s="5">
        <v>0.60799999999999998</v>
      </c>
      <c r="BJ543" s="5">
        <v>0.123</v>
      </c>
      <c r="BK543" s="5">
        <v>0</v>
      </c>
      <c r="BL543" s="5">
        <v>0.60799999999999998</v>
      </c>
      <c r="BM543" s="5">
        <v>0</v>
      </c>
      <c r="BN543" s="5">
        <v>1</v>
      </c>
      <c r="BO543" s="5">
        <v>0</v>
      </c>
      <c r="BP543" s="5">
        <v>0</v>
      </c>
      <c r="BQ543" s="5">
        <v>0</v>
      </c>
      <c r="BR543" s="5">
        <v>0</v>
      </c>
      <c r="BS543" s="5">
        <v>1</v>
      </c>
      <c r="BT543" s="5">
        <v>0</v>
      </c>
      <c r="BU543" s="5">
        <v>0</v>
      </c>
      <c r="BV543" s="5">
        <v>0</v>
      </c>
      <c r="BW543" s="5">
        <v>0</v>
      </c>
      <c r="BX543" s="5">
        <v>1</v>
      </c>
      <c r="BY543" s="5">
        <v>12.728999999999999</v>
      </c>
      <c r="BZ543" s="5">
        <v>0</v>
      </c>
      <c r="CA543" s="5">
        <v>12.728999999999999</v>
      </c>
      <c r="CB543" s="5">
        <v>0</v>
      </c>
      <c r="CC543" s="5">
        <v>97.9</v>
      </c>
      <c r="CD543" s="5">
        <v>7.95</v>
      </c>
      <c r="CE543" s="5">
        <v>0</v>
      </c>
      <c r="CF543" s="5">
        <v>97.9</v>
      </c>
      <c r="CG543" s="5">
        <v>0</v>
      </c>
      <c r="CH543" s="5">
        <v>1</v>
      </c>
      <c r="CI543" s="5">
        <v>0</v>
      </c>
      <c r="CJ543" s="5">
        <v>0</v>
      </c>
      <c r="CK543" s="5">
        <v>0</v>
      </c>
      <c r="CL543" s="5">
        <v>0</v>
      </c>
      <c r="CM543" s="5">
        <v>0</v>
      </c>
      <c r="CN543" s="5">
        <v>0</v>
      </c>
      <c r="CO543" s="5">
        <v>0</v>
      </c>
      <c r="CP543" s="5">
        <v>0</v>
      </c>
      <c r="CQ543" s="5">
        <v>1.294</v>
      </c>
      <c r="CR543" s="5">
        <v>0</v>
      </c>
      <c r="CS543" s="5">
        <v>5.1580000000000004</v>
      </c>
      <c r="CT543" s="5">
        <v>10.484999999999999</v>
      </c>
      <c r="CU543" s="5">
        <v>29.494</v>
      </c>
    </row>
    <row r="544" spans="1:99" x14ac:dyDescent="0.25">
      <c r="A544" s="5" t="s">
        <v>2852</v>
      </c>
      <c r="B544" s="5" t="s">
        <v>2849</v>
      </c>
      <c r="C544" s="5" t="s">
        <v>2849</v>
      </c>
      <c r="D544" s="5" t="s">
        <v>2850</v>
      </c>
      <c r="E544" s="5">
        <v>2023</v>
      </c>
      <c r="F544" s="5">
        <v>0</v>
      </c>
      <c r="G544" s="5">
        <v>6.1470000000000002</v>
      </c>
      <c r="H544" s="5">
        <v>1.286</v>
      </c>
      <c r="I544" s="5">
        <v>0</v>
      </c>
      <c r="J544" s="5">
        <v>6.1470000000000002</v>
      </c>
      <c r="K544" s="5">
        <v>0</v>
      </c>
      <c r="L544" s="5">
        <v>1</v>
      </c>
      <c r="M544" s="5">
        <v>7.8860000000000001</v>
      </c>
      <c r="N544" s="5">
        <v>3.8570000000000002</v>
      </c>
      <c r="O544" s="5">
        <v>0</v>
      </c>
      <c r="P544" s="5">
        <v>7.8860000000000001</v>
      </c>
      <c r="Q544" s="5">
        <v>0</v>
      </c>
      <c r="R544" s="5">
        <v>1</v>
      </c>
      <c r="S544" s="5">
        <v>12.574999999999999</v>
      </c>
      <c r="T544" s="5">
        <v>7.7140000000000004</v>
      </c>
      <c r="U544" s="5">
        <v>0</v>
      </c>
      <c r="V544" s="5">
        <v>12.574999999999999</v>
      </c>
      <c r="W544" s="5">
        <v>0</v>
      </c>
      <c r="X544" s="5">
        <v>1</v>
      </c>
      <c r="Y544" s="5">
        <v>6.577</v>
      </c>
      <c r="Z544" s="5">
        <v>0.88500000000000001</v>
      </c>
      <c r="AA544" s="5">
        <v>0</v>
      </c>
      <c r="AB544" s="5">
        <v>6.577</v>
      </c>
      <c r="AC544" s="5">
        <v>0</v>
      </c>
      <c r="AD544" s="5">
        <v>1</v>
      </c>
      <c r="AE544" s="5">
        <v>7.8620000000000001</v>
      </c>
      <c r="AF544" s="5">
        <v>1.841</v>
      </c>
      <c r="AG544" s="5">
        <v>0</v>
      </c>
      <c r="AH544" s="5">
        <v>7.8620000000000001</v>
      </c>
      <c r="AI544" s="5">
        <v>0</v>
      </c>
      <c r="AJ544" s="5">
        <v>1</v>
      </c>
      <c r="AK544" s="5">
        <v>15.576000000000001</v>
      </c>
      <c r="AL544" s="5">
        <v>8.3699999999999992</v>
      </c>
      <c r="AM544" s="5">
        <v>0</v>
      </c>
      <c r="AN544" s="5">
        <v>15.576000000000001</v>
      </c>
      <c r="AO544" s="5">
        <v>0</v>
      </c>
      <c r="AP544" s="5">
        <v>1</v>
      </c>
      <c r="AQ544" s="5">
        <v>0.79100000000000004</v>
      </c>
      <c r="AR544" s="5">
        <v>0.129</v>
      </c>
      <c r="AS544" s="5">
        <v>1.0069999999999999</v>
      </c>
      <c r="AT544" s="5">
        <v>1.798</v>
      </c>
      <c r="AU544" s="5">
        <v>0</v>
      </c>
      <c r="AV544" s="5">
        <v>1</v>
      </c>
      <c r="AW544" s="5">
        <v>0.61799999999999999</v>
      </c>
      <c r="AX544" s="5">
        <v>0.129</v>
      </c>
      <c r="AY544" s="5">
        <v>0.77300000000000002</v>
      </c>
      <c r="AZ544" s="5">
        <v>1.391</v>
      </c>
      <c r="BA544" s="5">
        <v>0</v>
      </c>
      <c r="BB544" s="5">
        <v>1</v>
      </c>
      <c r="BC544" s="5">
        <v>0.55400000000000005</v>
      </c>
      <c r="BD544" s="5">
        <v>0.129</v>
      </c>
      <c r="BE544" s="5">
        <v>0.55700000000000005</v>
      </c>
      <c r="BF544" s="5">
        <v>1.1120000000000001</v>
      </c>
      <c r="BG544" s="5">
        <v>0</v>
      </c>
      <c r="BH544" s="5">
        <v>1</v>
      </c>
      <c r="BI544" s="5">
        <v>0.55700000000000005</v>
      </c>
      <c r="BJ544" s="5">
        <v>0.129</v>
      </c>
      <c r="BK544" s="5">
        <v>0</v>
      </c>
      <c r="BL544" s="5">
        <v>0.55700000000000005</v>
      </c>
      <c r="BM544" s="5">
        <v>0</v>
      </c>
      <c r="BN544" s="5">
        <v>1</v>
      </c>
      <c r="BO544" s="5">
        <v>0</v>
      </c>
      <c r="BP544" s="5">
        <v>0</v>
      </c>
      <c r="BQ544" s="5">
        <v>0</v>
      </c>
      <c r="BR544" s="5">
        <v>0</v>
      </c>
      <c r="BS544" s="5">
        <v>1</v>
      </c>
      <c r="BT544" s="5">
        <v>0</v>
      </c>
      <c r="BU544" s="5">
        <v>0</v>
      </c>
      <c r="BV544" s="5">
        <v>0</v>
      </c>
      <c r="BW544" s="5">
        <v>0</v>
      </c>
      <c r="BX544" s="5">
        <v>1</v>
      </c>
      <c r="BY544" s="5">
        <v>13.254</v>
      </c>
      <c r="BZ544" s="5">
        <v>0</v>
      </c>
      <c r="CA544" s="5">
        <v>13.254</v>
      </c>
      <c r="CB544" s="5">
        <v>0</v>
      </c>
      <c r="CC544" s="5">
        <v>83.248000000000005</v>
      </c>
      <c r="CD544" s="5">
        <v>7.95</v>
      </c>
      <c r="CE544" s="5">
        <v>0</v>
      </c>
      <c r="CF544" s="5">
        <v>83.248000000000005</v>
      </c>
      <c r="CG544" s="5">
        <v>0</v>
      </c>
      <c r="CH544" s="5">
        <v>1</v>
      </c>
      <c r="CI544" s="5">
        <v>0</v>
      </c>
      <c r="CJ544" s="5">
        <v>0</v>
      </c>
      <c r="CK544" s="5">
        <v>0</v>
      </c>
      <c r="CL544" s="5">
        <v>0</v>
      </c>
      <c r="CM544" s="5">
        <v>0</v>
      </c>
      <c r="CN544" s="5">
        <v>0</v>
      </c>
      <c r="CO544" s="5">
        <v>0</v>
      </c>
      <c r="CP544" s="5">
        <v>0</v>
      </c>
      <c r="CQ544" s="5">
        <v>1.3480000000000001</v>
      </c>
      <c r="CR544" s="5">
        <v>0</v>
      </c>
      <c r="CS544" s="5">
        <v>5.37</v>
      </c>
      <c r="CT544" s="5">
        <v>4.8609999999999998</v>
      </c>
      <c r="CU544" s="5">
        <v>11.192</v>
      </c>
    </row>
    <row r="545" spans="1:99" x14ac:dyDescent="0.25">
      <c r="A545" s="5" t="s">
        <v>2853</v>
      </c>
      <c r="B545" s="5" t="s">
        <v>2849</v>
      </c>
      <c r="C545" s="5" t="s">
        <v>2849</v>
      </c>
      <c r="D545" s="5" t="s">
        <v>2850</v>
      </c>
      <c r="E545" s="5">
        <v>2024</v>
      </c>
      <c r="F545" s="5">
        <v>0</v>
      </c>
      <c r="G545" s="5">
        <v>5.5750000000000002</v>
      </c>
      <c r="H545" s="5">
        <v>1.3240000000000001</v>
      </c>
      <c r="I545" s="5">
        <v>0</v>
      </c>
      <c r="J545" s="5">
        <v>5.5750000000000002</v>
      </c>
      <c r="K545" s="5">
        <v>0</v>
      </c>
      <c r="L545" s="5">
        <v>1</v>
      </c>
      <c r="M545" s="5">
        <v>7.1239999999999997</v>
      </c>
      <c r="N545" s="5">
        <v>3.9710000000000001</v>
      </c>
      <c r="O545" s="5">
        <v>0</v>
      </c>
      <c r="P545" s="5">
        <v>7.1239999999999997</v>
      </c>
      <c r="Q545" s="5">
        <v>0</v>
      </c>
      <c r="R545" s="5">
        <v>1</v>
      </c>
      <c r="S545" s="5">
        <v>12.193</v>
      </c>
      <c r="T545" s="5">
        <v>7.9420000000000002</v>
      </c>
      <c r="U545" s="5">
        <v>0</v>
      </c>
      <c r="V545" s="5">
        <v>12.193</v>
      </c>
      <c r="W545" s="5">
        <v>0</v>
      </c>
      <c r="X545" s="5">
        <v>1</v>
      </c>
      <c r="Y545" s="5">
        <v>6.7709999999999999</v>
      </c>
      <c r="Z545" s="5">
        <v>0.91100000000000003</v>
      </c>
      <c r="AA545" s="5">
        <v>0</v>
      </c>
      <c r="AB545" s="5">
        <v>6.7709999999999999</v>
      </c>
      <c r="AC545" s="5">
        <v>0</v>
      </c>
      <c r="AD545" s="5">
        <v>1</v>
      </c>
      <c r="AE545" s="5">
        <v>8.0950000000000006</v>
      </c>
      <c r="AF545" s="5">
        <v>1.8959999999999999</v>
      </c>
      <c r="AG545" s="5">
        <v>0</v>
      </c>
      <c r="AH545" s="5">
        <v>8.0950000000000006</v>
      </c>
      <c r="AI545" s="5">
        <v>0</v>
      </c>
      <c r="AJ545" s="5">
        <v>1</v>
      </c>
      <c r="AK545" s="5">
        <v>16.036000000000001</v>
      </c>
      <c r="AL545" s="5">
        <v>8.6170000000000009</v>
      </c>
      <c r="AM545" s="5">
        <v>0</v>
      </c>
      <c r="AN545" s="5">
        <v>16.036000000000001</v>
      </c>
      <c r="AO545" s="5">
        <v>0</v>
      </c>
      <c r="AP545" s="5">
        <v>1</v>
      </c>
      <c r="AQ545" s="5">
        <v>0.75600000000000001</v>
      </c>
      <c r="AR545" s="5">
        <v>0.13200000000000001</v>
      </c>
      <c r="AS545" s="5">
        <v>1.0369999999999999</v>
      </c>
      <c r="AT545" s="5">
        <v>1.7929999999999999</v>
      </c>
      <c r="AU545" s="5">
        <v>0</v>
      </c>
      <c r="AV545" s="5">
        <v>1</v>
      </c>
      <c r="AW545" s="5">
        <v>0.65500000000000003</v>
      </c>
      <c r="AX545" s="5">
        <v>0.13200000000000001</v>
      </c>
      <c r="AY545" s="5">
        <v>0.79600000000000004</v>
      </c>
      <c r="AZ545" s="5">
        <v>1.4510000000000001</v>
      </c>
      <c r="BA545" s="5">
        <v>0</v>
      </c>
      <c r="BB545" s="5">
        <v>1</v>
      </c>
      <c r="BC545" s="5">
        <v>0.53400000000000003</v>
      </c>
      <c r="BD545" s="5">
        <v>0.13200000000000001</v>
      </c>
      <c r="BE545" s="5">
        <v>0.58299999999999996</v>
      </c>
      <c r="BF545" s="5">
        <v>1.1160000000000001</v>
      </c>
      <c r="BG545" s="5">
        <v>0</v>
      </c>
      <c r="BH545" s="5">
        <v>1</v>
      </c>
      <c r="BI545" s="5">
        <v>0.56799999999999995</v>
      </c>
      <c r="BJ545" s="5">
        <v>0.13200000000000001</v>
      </c>
      <c r="BK545" s="5">
        <v>0</v>
      </c>
      <c r="BL545" s="5">
        <v>0.56799999999999995</v>
      </c>
      <c r="BM545" s="5">
        <v>0</v>
      </c>
      <c r="BN545" s="5">
        <v>1</v>
      </c>
      <c r="BO545" s="5">
        <v>0</v>
      </c>
      <c r="BP545" s="5">
        <v>0</v>
      </c>
      <c r="BQ545" s="5">
        <v>0</v>
      </c>
      <c r="BR545" s="5">
        <v>0</v>
      </c>
      <c r="BS545" s="5">
        <v>1</v>
      </c>
      <c r="BT545" s="5">
        <v>0</v>
      </c>
      <c r="BU545" s="5">
        <v>0</v>
      </c>
      <c r="BV545" s="5">
        <v>0</v>
      </c>
      <c r="BW545" s="5">
        <v>0</v>
      </c>
      <c r="BX545" s="5">
        <v>1</v>
      </c>
      <c r="BY545" s="5">
        <v>13.646000000000001</v>
      </c>
      <c r="BZ545" s="5">
        <v>0</v>
      </c>
      <c r="CA545" s="5">
        <v>13.646000000000001</v>
      </c>
      <c r="CB545" s="5">
        <v>0</v>
      </c>
      <c r="CC545" s="5">
        <v>82.587999999999994</v>
      </c>
      <c r="CD545" s="5">
        <v>7.95</v>
      </c>
      <c r="CE545" s="5">
        <v>0</v>
      </c>
      <c r="CF545" s="5">
        <v>82.587999999999994</v>
      </c>
      <c r="CG545" s="5">
        <v>0</v>
      </c>
      <c r="CH545" s="5">
        <v>1</v>
      </c>
      <c r="CI545" s="5">
        <v>0</v>
      </c>
      <c r="CJ545" s="5">
        <v>0</v>
      </c>
      <c r="CK545" s="5">
        <v>0</v>
      </c>
      <c r="CL545" s="5">
        <v>0</v>
      </c>
      <c r="CM545" s="5">
        <v>0</v>
      </c>
      <c r="CN545" s="5">
        <v>0</v>
      </c>
      <c r="CO545" s="5">
        <v>0</v>
      </c>
      <c r="CP545" s="5">
        <v>0</v>
      </c>
      <c r="CQ545" s="5">
        <v>1.387</v>
      </c>
      <c r="CR545" s="5">
        <v>0</v>
      </c>
      <c r="CS545" s="5">
        <v>5.5289999999999999</v>
      </c>
      <c r="CT545" s="5">
        <v>4.2510000000000003</v>
      </c>
      <c r="CU545" s="5">
        <v>10.122999999999999</v>
      </c>
    </row>
    <row r="546" spans="1:99" x14ac:dyDescent="0.25">
      <c r="A546" s="5" t="s">
        <v>2854</v>
      </c>
      <c r="B546" s="5" t="s">
        <v>1573</v>
      </c>
      <c r="C546" s="5" t="s">
        <v>1573</v>
      </c>
      <c r="D546" s="5" t="s">
        <v>1574</v>
      </c>
      <c r="E546" s="5">
        <v>2021</v>
      </c>
      <c r="F546" s="5">
        <v>0.2</v>
      </c>
      <c r="G546" s="5">
        <v>7.1909999999999998</v>
      </c>
      <c r="H546" s="5">
        <v>1.573</v>
      </c>
      <c r="I546" s="5">
        <v>0.11899999999999999</v>
      </c>
      <c r="J546" s="5">
        <v>7.31</v>
      </c>
      <c r="K546" s="5">
        <v>0</v>
      </c>
      <c r="L546" s="5">
        <v>1</v>
      </c>
      <c r="M546" s="5">
        <v>7.4470000000000001</v>
      </c>
      <c r="N546" s="5">
        <v>3.375</v>
      </c>
      <c r="O546" s="5">
        <v>0.33900000000000002</v>
      </c>
      <c r="P546" s="5">
        <v>7.7869999999999999</v>
      </c>
      <c r="Q546" s="5">
        <v>0</v>
      </c>
      <c r="R546" s="5">
        <v>1</v>
      </c>
      <c r="S546" s="5">
        <v>11.613</v>
      </c>
      <c r="T546" s="5">
        <v>6.86</v>
      </c>
      <c r="U546" s="5">
        <v>0</v>
      </c>
      <c r="V546" s="5">
        <v>11.613</v>
      </c>
      <c r="W546" s="5">
        <v>0</v>
      </c>
      <c r="X546" s="5">
        <v>1</v>
      </c>
      <c r="Y546" s="5">
        <v>4.5679999999999996</v>
      </c>
      <c r="Z546" s="5">
        <v>0.72499999999999998</v>
      </c>
      <c r="AA546" s="5">
        <v>0.311</v>
      </c>
      <c r="AB546" s="5">
        <v>4.8789999999999996</v>
      </c>
      <c r="AC546" s="5">
        <v>0</v>
      </c>
      <c r="AD546" s="5">
        <v>1</v>
      </c>
      <c r="AE546" s="5">
        <v>5.6420000000000003</v>
      </c>
      <c r="AF546" s="5">
        <v>1.5089999999999999</v>
      </c>
      <c r="AG546" s="5">
        <v>0.311</v>
      </c>
      <c r="AH546" s="5">
        <v>5.952</v>
      </c>
      <c r="AI546" s="5">
        <v>0</v>
      </c>
      <c r="AJ546" s="5">
        <v>1</v>
      </c>
      <c r="AK546" s="5">
        <v>12.08</v>
      </c>
      <c r="AL546" s="5">
        <v>6.9249999999999998</v>
      </c>
      <c r="AM546" s="5">
        <v>0</v>
      </c>
      <c r="AN546" s="5">
        <v>12.08</v>
      </c>
      <c r="AO546" s="5">
        <v>0</v>
      </c>
      <c r="AP546" s="5">
        <v>1</v>
      </c>
      <c r="AQ546" s="5">
        <v>0.621</v>
      </c>
      <c r="AR546" s="5">
        <v>0.114</v>
      </c>
      <c r="AS546" s="5">
        <v>0.504</v>
      </c>
      <c r="AT546" s="5">
        <v>1.2370000000000001</v>
      </c>
      <c r="AU546" s="5">
        <v>0.1</v>
      </c>
      <c r="AV546" s="5">
        <v>1</v>
      </c>
      <c r="AW546" s="5">
        <v>0.59299999999999997</v>
      </c>
      <c r="AX546" s="5">
        <v>0.114</v>
      </c>
      <c r="AY546" s="5">
        <v>0.35099999999999998</v>
      </c>
      <c r="AZ546" s="5">
        <v>1.038</v>
      </c>
      <c r="BA546" s="5">
        <v>0.1</v>
      </c>
      <c r="BB546" s="5">
        <v>1</v>
      </c>
      <c r="BC546" s="5">
        <v>0.44</v>
      </c>
      <c r="BD546" s="5">
        <v>0.114</v>
      </c>
      <c r="BE546" s="5">
        <v>-0.251</v>
      </c>
      <c r="BF546" s="5">
        <v>0.189</v>
      </c>
      <c r="BG546" s="5">
        <v>0</v>
      </c>
      <c r="BH546" s="5">
        <v>0</v>
      </c>
      <c r="BI546" s="5">
        <v>0.56000000000000005</v>
      </c>
      <c r="BJ546" s="5">
        <v>0.114</v>
      </c>
      <c r="BK546" s="5">
        <v>3.5000000000000003E-2</v>
      </c>
      <c r="BL546" s="5">
        <v>0.59499999999999997</v>
      </c>
      <c r="BM546" s="5">
        <v>0</v>
      </c>
      <c r="BN546" s="5">
        <v>1</v>
      </c>
      <c r="BO546" s="5">
        <v>0</v>
      </c>
      <c r="BP546" s="5">
        <v>0</v>
      </c>
      <c r="BQ546" s="5">
        <v>0.108</v>
      </c>
      <c r="BR546" s="5">
        <v>0</v>
      </c>
      <c r="BS546" s="5">
        <v>0.83299999999999996</v>
      </c>
      <c r="BT546" s="5">
        <v>0</v>
      </c>
      <c r="BU546" s="5">
        <v>0</v>
      </c>
      <c r="BV546" s="5">
        <v>0.1</v>
      </c>
      <c r="BW546" s="5">
        <v>0</v>
      </c>
      <c r="BX546" s="5">
        <v>0.83299999999999996</v>
      </c>
      <c r="BY546" s="5">
        <v>11.787000000000001</v>
      </c>
      <c r="BZ546" s="5">
        <v>0</v>
      </c>
      <c r="CA546" s="5">
        <v>11.787000000000001</v>
      </c>
      <c r="CB546" s="5">
        <v>0</v>
      </c>
      <c r="CC546" s="5">
        <v>81.694999999999993</v>
      </c>
      <c r="CD546" s="5">
        <v>7.95</v>
      </c>
      <c r="CE546" s="5">
        <v>-3.0990000000000002</v>
      </c>
      <c r="CF546" s="5">
        <v>78.596000000000004</v>
      </c>
      <c r="CG546" s="5">
        <v>0</v>
      </c>
      <c r="CH546" s="5">
        <v>1</v>
      </c>
      <c r="CI546" s="5">
        <v>0</v>
      </c>
      <c r="CJ546" s="5">
        <v>0</v>
      </c>
      <c r="CK546" s="5">
        <v>0</v>
      </c>
      <c r="CL546" s="5">
        <v>0</v>
      </c>
      <c r="CM546" s="5">
        <v>0</v>
      </c>
      <c r="CN546" s="5">
        <v>0</v>
      </c>
      <c r="CO546" s="5">
        <v>0</v>
      </c>
      <c r="CP546" s="5">
        <v>0</v>
      </c>
      <c r="CQ546" s="5">
        <v>1.198</v>
      </c>
      <c r="CR546" s="5">
        <v>0.123</v>
      </c>
      <c r="CS546" s="5">
        <v>5.407</v>
      </c>
      <c r="CT546" s="5">
        <v>4.7530000000000001</v>
      </c>
      <c r="CU546" s="5">
        <v>14.162000000000001</v>
      </c>
    </row>
    <row r="547" spans="1:99" x14ac:dyDescent="0.25">
      <c r="A547" s="5" t="s">
        <v>2855</v>
      </c>
      <c r="B547" s="5" t="s">
        <v>1573</v>
      </c>
      <c r="C547" s="5" t="s">
        <v>1573</v>
      </c>
      <c r="D547" s="5" t="s">
        <v>1574</v>
      </c>
      <c r="E547" s="5">
        <v>2022</v>
      </c>
      <c r="F547" s="5">
        <v>0.2</v>
      </c>
      <c r="G547" s="5">
        <v>13.009</v>
      </c>
      <c r="H547" s="5">
        <v>2.02</v>
      </c>
      <c r="I547" s="5">
        <v>0.26200000000000001</v>
      </c>
      <c r="J547" s="5">
        <v>13.271000000000001</v>
      </c>
      <c r="K547" s="5">
        <v>0</v>
      </c>
      <c r="L547" s="5">
        <v>1</v>
      </c>
      <c r="M547" s="5">
        <v>9.2620000000000005</v>
      </c>
      <c r="N547" s="5">
        <v>3.8250000000000002</v>
      </c>
      <c r="O547" s="5">
        <v>0.36499999999999999</v>
      </c>
      <c r="P547" s="5">
        <v>9.6270000000000007</v>
      </c>
      <c r="Q547" s="5">
        <v>0</v>
      </c>
      <c r="R547" s="5">
        <v>1</v>
      </c>
      <c r="S547" s="5">
        <v>17.885999999999999</v>
      </c>
      <c r="T547" s="5">
        <v>7.4059999999999997</v>
      </c>
      <c r="U547" s="5">
        <v>0</v>
      </c>
      <c r="V547" s="5">
        <v>17.885999999999999</v>
      </c>
      <c r="W547" s="5">
        <v>0</v>
      </c>
      <c r="X547" s="5">
        <v>1</v>
      </c>
      <c r="Y547" s="5">
        <v>6.8849999999999998</v>
      </c>
      <c r="Z547" s="5">
        <v>1.0920000000000001</v>
      </c>
      <c r="AA547" s="5">
        <v>0.52600000000000002</v>
      </c>
      <c r="AB547" s="5">
        <v>7.4109999999999996</v>
      </c>
      <c r="AC547" s="5">
        <v>0</v>
      </c>
      <c r="AD547" s="5">
        <v>1</v>
      </c>
      <c r="AE547" s="5">
        <v>7.931</v>
      </c>
      <c r="AF547" s="5">
        <v>2.1219999999999999</v>
      </c>
      <c r="AG547" s="5">
        <v>0.52600000000000002</v>
      </c>
      <c r="AH547" s="5">
        <v>8.4570000000000007</v>
      </c>
      <c r="AI547" s="5">
        <v>0</v>
      </c>
      <c r="AJ547" s="5">
        <v>1</v>
      </c>
      <c r="AK547" s="5">
        <v>14.207000000000001</v>
      </c>
      <c r="AL547" s="5">
        <v>8.1440000000000001</v>
      </c>
      <c r="AM547" s="5">
        <v>0</v>
      </c>
      <c r="AN547" s="5">
        <v>14.207000000000001</v>
      </c>
      <c r="AO547" s="5">
        <v>0</v>
      </c>
      <c r="AP547" s="5">
        <v>1</v>
      </c>
      <c r="AQ547" s="5">
        <v>0.84699999999999998</v>
      </c>
      <c r="AR547" s="5">
        <v>0.123</v>
      </c>
      <c r="AS547" s="5">
        <v>0.46</v>
      </c>
      <c r="AT547" s="5">
        <v>1.4370000000000001</v>
      </c>
      <c r="AU547" s="5">
        <v>0.1</v>
      </c>
      <c r="AV547" s="5">
        <v>1</v>
      </c>
      <c r="AW547" s="5">
        <v>0.94699999999999995</v>
      </c>
      <c r="AX547" s="5">
        <v>0.123</v>
      </c>
      <c r="AY547" s="5">
        <v>0.20100000000000001</v>
      </c>
      <c r="AZ547" s="5">
        <v>1.262</v>
      </c>
      <c r="BA547" s="5">
        <v>0.1</v>
      </c>
      <c r="BB547" s="5">
        <v>1</v>
      </c>
      <c r="BC547" s="5">
        <v>0.58899999999999997</v>
      </c>
      <c r="BD547" s="5">
        <v>0.123</v>
      </c>
      <c r="BE547" s="5">
        <v>-0.42099999999999999</v>
      </c>
      <c r="BF547" s="5">
        <v>0.16700000000000001</v>
      </c>
      <c r="BG547" s="5">
        <v>0</v>
      </c>
      <c r="BH547" s="5">
        <v>0</v>
      </c>
      <c r="BI547" s="5">
        <v>0.68899999999999995</v>
      </c>
      <c r="BJ547" s="5">
        <v>0.123</v>
      </c>
      <c r="BK547" s="5">
        <v>4.3999999999999997E-2</v>
      </c>
      <c r="BL547" s="5">
        <v>0.73299999999999998</v>
      </c>
      <c r="BM547" s="5">
        <v>0</v>
      </c>
      <c r="BN547" s="5">
        <v>1</v>
      </c>
      <c r="BO547" s="5">
        <v>0</v>
      </c>
      <c r="BP547" s="5">
        <v>0</v>
      </c>
      <c r="BQ547" s="5">
        <v>0.1</v>
      </c>
      <c r="BR547" s="5">
        <v>0</v>
      </c>
      <c r="BS547" s="5">
        <v>0.83299999999999996</v>
      </c>
      <c r="BT547" s="5">
        <v>0</v>
      </c>
      <c r="BU547" s="5">
        <v>0</v>
      </c>
      <c r="BV547" s="5">
        <v>8.8999999999999996E-2</v>
      </c>
      <c r="BW547" s="5">
        <v>0</v>
      </c>
      <c r="BX547" s="5">
        <v>0.83299999999999996</v>
      </c>
      <c r="BY547" s="5">
        <v>12.728999999999999</v>
      </c>
      <c r="BZ547" s="5">
        <v>0</v>
      </c>
      <c r="CA547" s="5">
        <v>12.728999999999999</v>
      </c>
      <c r="CB547" s="5">
        <v>0</v>
      </c>
      <c r="CC547" s="5">
        <v>102.477</v>
      </c>
      <c r="CD547" s="5">
        <v>7.95</v>
      </c>
      <c r="CE547" s="5">
        <v>-3.347</v>
      </c>
      <c r="CF547" s="5">
        <v>99.129000000000005</v>
      </c>
      <c r="CG547" s="5">
        <v>0</v>
      </c>
      <c r="CH547" s="5">
        <v>1</v>
      </c>
      <c r="CI547" s="5">
        <v>0</v>
      </c>
      <c r="CJ547" s="5">
        <v>0</v>
      </c>
      <c r="CK547" s="5">
        <v>0</v>
      </c>
      <c r="CL547" s="5">
        <v>0</v>
      </c>
      <c r="CM547" s="5">
        <v>0</v>
      </c>
      <c r="CN547" s="5">
        <v>0</v>
      </c>
      <c r="CO547" s="5">
        <v>0</v>
      </c>
      <c r="CP547" s="5">
        <v>0</v>
      </c>
      <c r="CQ547" s="5">
        <v>1.294</v>
      </c>
      <c r="CR547" s="5">
        <v>0.30599999999999999</v>
      </c>
      <c r="CS547" s="5">
        <v>5.8390000000000004</v>
      </c>
      <c r="CT547" s="5">
        <v>10.484999999999999</v>
      </c>
      <c r="CU547" s="5">
        <v>30.326000000000001</v>
      </c>
    </row>
    <row r="548" spans="1:99" x14ac:dyDescent="0.25">
      <c r="A548" s="5" t="s">
        <v>2856</v>
      </c>
      <c r="B548" s="5" t="s">
        <v>1573</v>
      </c>
      <c r="C548" s="5" t="s">
        <v>1573</v>
      </c>
      <c r="D548" s="5" t="s">
        <v>1574</v>
      </c>
      <c r="E548" s="5">
        <v>2023</v>
      </c>
      <c r="F548" s="5">
        <v>0.2</v>
      </c>
      <c r="G548" s="5">
        <v>7.4409999999999998</v>
      </c>
      <c r="H548" s="5">
        <v>1.6950000000000001</v>
      </c>
      <c r="I548" s="5">
        <v>0.122</v>
      </c>
      <c r="J548" s="5">
        <v>7.5620000000000003</v>
      </c>
      <c r="K548" s="5">
        <v>0</v>
      </c>
      <c r="L548" s="5">
        <v>1</v>
      </c>
      <c r="M548" s="5">
        <v>7.3689999999999998</v>
      </c>
      <c r="N548" s="5">
        <v>3.6549999999999998</v>
      </c>
      <c r="O548" s="5">
        <v>0.30099999999999999</v>
      </c>
      <c r="P548" s="5">
        <v>7.67</v>
      </c>
      <c r="Q548" s="5">
        <v>0</v>
      </c>
      <c r="R548" s="5">
        <v>1</v>
      </c>
      <c r="S548" s="5">
        <v>12.574999999999999</v>
      </c>
      <c r="T548" s="5">
        <v>7.7140000000000004</v>
      </c>
      <c r="U548" s="5">
        <v>0</v>
      </c>
      <c r="V548" s="5">
        <v>12.574999999999999</v>
      </c>
      <c r="W548" s="5">
        <v>0</v>
      </c>
      <c r="X548" s="5">
        <v>1</v>
      </c>
      <c r="Y548" s="5">
        <v>3.8839999999999999</v>
      </c>
      <c r="Z548" s="5">
        <v>0.61599999999999999</v>
      </c>
      <c r="AA548" s="5">
        <v>0.252</v>
      </c>
      <c r="AB548" s="5">
        <v>4.1360000000000001</v>
      </c>
      <c r="AC548" s="5">
        <v>0</v>
      </c>
      <c r="AD548" s="5">
        <v>1</v>
      </c>
      <c r="AE548" s="5">
        <v>5.1369999999999996</v>
      </c>
      <c r="AF548" s="5">
        <v>1.3740000000000001</v>
      </c>
      <c r="AG548" s="5">
        <v>0.252</v>
      </c>
      <c r="AH548" s="5">
        <v>5.3890000000000002</v>
      </c>
      <c r="AI548" s="5">
        <v>0</v>
      </c>
      <c r="AJ548" s="5">
        <v>1</v>
      </c>
      <c r="AK548" s="5">
        <v>12.653</v>
      </c>
      <c r="AL548" s="5">
        <v>7.2539999999999996</v>
      </c>
      <c r="AM548" s="5">
        <v>0</v>
      </c>
      <c r="AN548" s="5">
        <v>12.653</v>
      </c>
      <c r="AO548" s="5">
        <v>0</v>
      </c>
      <c r="AP548" s="5">
        <v>1</v>
      </c>
      <c r="AQ548" s="5">
        <v>0.749</v>
      </c>
      <c r="AR548" s="5">
        <v>0.129</v>
      </c>
      <c r="AS548" s="5">
        <v>0.57399999999999995</v>
      </c>
      <c r="AT548" s="5">
        <v>1.4550000000000001</v>
      </c>
      <c r="AU548" s="5">
        <v>0.1</v>
      </c>
      <c r="AV548" s="5">
        <v>1</v>
      </c>
      <c r="AW548" s="5">
        <v>0.78300000000000003</v>
      </c>
      <c r="AX548" s="5">
        <v>0.129</v>
      </c>
      <c r="AY548" s="5">
        <v>0.39700000000000002</v>
      </c>
      <c r="AZ548" s="5">
        <v>1.2969999999999999</v>
      </c>
      <c r="BA548" s="5">
        <v>0.1</v>
      </c>
      <c r="BB548" s="5">
        <v>1</v>
      </c>
      <c r="BC548" s="5">
        <v>0.52700000000000002</v>
      </c>
      <c r="BD548" s="5">
        <v>0.129</v>
      </c>
      <c r="BE548" s="5">
        <v>-0.36</v>
      </c>
      <c r="BF548" s="5">
        <v>0.16800000000000001</v>
      </c>
      <c r="BG548" s="5">
        <v>0</v>
      </c>
      <c r="BH548" s="5">
        <v>0</v>
      </c>
      <c r="BI548" s="5">
        <v>0.64</v>
      </c>
      <c r="BJ548" s="5">
        <v>0.129</v>
      </c>
      <c r="BK548" s="5">
        <v>0.04</v>
      </c>
      <c r="BL548" s="5">
        <v>0.68</v>
      </c>
      <c r="BM548" s="5">
        <v>0</v>
      </c>
      <c r="BN548" s="5">
        <v>1</v>
      </c>
      <c r="BO548" s="5">
        <v>0</v>
      </c>
      <c r="BP548" s="5">
        <v>0</v>
      </c>
      <c r="BQ548" s="5">
        <v>0.1</v>
      </c>
      <c r="BR548" s="5">
        <v>0</v>
      </c>
      <c r="BS548" s="5">
        <v>0.83299999999999996</v>
      </c>
      <c r="BT548" s="5">
        <v>0</v>
      </c>
      <c r="BU548" s="5">
        <v>0</v>
      </c>
      <c r="BV548" s="5">
        <v>8.8999999999999996E-2</v>
      </c>
      <c r="BW548" s="5">
        <v>0.14000000000000001</v>
      </c>
      <c r="BX548" s="5">
        <v>0.83299999999999996</v>
      </c>
      <c r="BY548" s="5">
        <v>13.254</v>
      </c>
      <c r="BZ548" s="5">
        <v>0</v>
      </c>
      <c r="CA548" s="5">
        <v>13.254</v>
      </c>
      <c r="CB548" s="5">
        <v>0</v>
      </c>
      <c r="CC548" s="5">
        <v>87.078999999999994</v>
      </c>
      <c r="CD548" s="5">
        <v>7.95</v>
      </c>
      <c r="CE548" s="5">
        <v>-3.4849999999999999</v>
      </c>
      <c r="CF548" s="5">
        <v>83.593999999999994</v>
      </c>
      <c r="CG548" s="5">
        <v>0</v>
      </c>
      <c r="CH548" s="5">
        <v>1</v>
      </c>
      <c r="CI548" s="5">
        <v>0</v>
      </c>
      <c r="CJ548" s="5">
        <v>0</v>
      </c>
      <c r="CK548" s="5">
        <v>0</v>
      </c>
      <c r="CL548" s="5">
        <v>0</v>
      </c>
      <c r="CM548" s="5">
        <v>0</v>
      </c>
      <c r="CN548" s="5">
        <v>0</v>
      </c>
      <c r="CO548" s="5">
        <v>0</v>
      </c>
      <c r="CP548" s="5">
        <v>0</v>
      </c>
      <c r="CQ548" s="5">
        <v>1.3480000000000001</v>
      </c>
      <c r="CR548" s="5">
        <v>5.0999999999999997E-2</v>
      </c>
      <c r="CS548" s="5">
        <v>6.08</v>
      </c>
      <c r="CT548" s="5">
        <v>4.8609999999999998</v>
      </c>
      <c r="CU548" s="5">
        <v>10.622</v>
      </c>
    </row>
    <row r="549" spans="1:99" x14ac:dyDescent="0.25">
      <c r="A549" s="5" t="s">
        <v>2857</v>
      </c>
      <c r="B549" s="5" t="s">
        <v>1573</v>
      </c>
      <c r="C549" s="5" t="s">
        <v>1573</v>
      </c>
      <c r="D549" s="5" t="s">
        <v>1574</v>
      </c>
      <c r="E549" s="5">
        <v>2024</v>
      </c>
      <c r="F549" s="5">
        <v>0.2</v>
      </c>
      <c r="G549" s="5">
        <v>6.8689999999999998</v>
      </c>
      <c r="H549" s="5">
        <v>1.74</v>
      </c>
      <c r="I549" s="5">
        <v>0.106</v>
      </c>
      <c r="J549" s="5">
        <v>6.9749999999999996</v>
      </c>
      <c r="K549" s="5">
        <v>0</v>
      </c>
      <c r="L549" s="5">
        <v>1</v>
      </c>
      <c r="M549" s="5">
        <v>6.6059999999999999</v>
      </c>
      <c r="N549" s="5">
        <v>3.5990000000000002</v>
      </c>
      <c r="O549" s="5">
        <v>0.28499999999999998</v>
      </c>
      <c r="P549" s="5">
        <v>6.8920000000000003</v>
      </c>
      <c r="Q549" s="5">
        <v>0</v>
      </c>
      <c r="R549" s="5">
        <v>1</v>
      </c>
      <c r="S549" s="5">
        <v>12.193</v>
      </c>
      <c r="T549" s="5">
        <v>7.9420000000000002</v>
      </c>
      <c r="U549" s="5">
        <v>0</v>
      </c>
      <c r="V549" s="5">
        <v>12.193</v>
      </c>
      <c r="W549" s="5">
        <v>0</v>
      </c>
      <c r="X549" s="5">
        <v>1</v>
      </c>
      <c r="Y549" s="5">
        <v>3.9990000000000001</v>
      </c>
      <c r="Z549" s="5">
        <v>0.63400000000000001</v>
      </c>
      <c r="AA549" s="5">
        <v>0.217</v>
      </c>
      <c r="AB549" s="5">
        <v>4.2160000000000002</v>
      </c>
      <c r="AC549" s="5">
        <v>0</v>
      </c>
      <c r="AD549" s="5">
        <v>1</v>
      </c>
      <c r="AE549" s="5">
        <v>5.2889999999999997</v>
      </c>
      <c r="AF549" s="5">
        <v>1.415</v>
      </c>
      <c r="AG549" s="5">
        <v>0.217</v>
      </c>
      <c r="AH549" s="5">
        <v>5.5060000000000002</v>
      </c>
      <c r="AI549" s="5">
        <v>0</v>
      </c>
      <c r="AJ549" s="5">
        <v>1</v>
      </c>
      <c r="AK549" s="5">
        <v>13.026</v>
      </c>
      <c r="AL549" s="5">
        <v>7.468</v>
      </c>
      <c r="AM549" s="5">
        <v>0</v>
      </c>
      <c r="AN549" s="5">
        <v>13.026</v>
      </c>
      <c r="AO549" s="5">
        <v>0</v>
      </c>
      <c r="AP549" s="5">
        <v>1</v>
      </c>
      <c r="AQ549" s="5">
        <v>0.72</v>
      </c>
      <c r="AR549" s="5">
        <v>0.13200000000000001</v>
      </c>
      <c r="AS549" s="5">
        <v>0.61399999999999999</v>
      </c>
      <c r="AT549" s="5">
        <v>1.4470000000000001</v>
      </c>
      <c r="AU549" s="5">
        <v>0.1</v>
      </c>
      <c r="AV549" s="5">
        <v>1</v>
      </c>
      <c r="AW549" s="5">
        <v>0.73399999999999999</v>
      </c>
      <c r="AX549" s="5">
        <v>0.13200000000000001</v>
      </c>
      <c r="AY549" s="5">
        <v>0.46200000000000002</v>
      </c>
      <c r="AZ549" s="5">
        <v>1.298</v>
      </c>
      <c r="BA549" s="5">
        <v>0.1</v>
      </c>
      <c r="BB549" s="5">
        <v>1</v>
      </c>
      <c r="BC549" s="5">
        <v>0.51</v>
      </c>
      <c r="BD549" s="5">
        <v>0.13200000000000001</v>
      </c>
      <c r="BE549" s="5">
        <v>-0.34399999999999997</v>
      </c>
      <c r="BF549" s="5">
        <v>0.16600000000000001</v>
      </c>
      <c r="BG549" s="5">
        <v>0</v>
      </c>
      <c r="BH549" s="5">
        <v>0</v>
      </c>
      <c r="BI549" s="5">
        <v>0.65200000000000002</v>
      </c>
      <c r="BJ549" s="5">
        <v>0.13200000000000001</v>
      </c>
      <c r="BK549" s="5">
        <v>4.1000000000000002E-2</v>
      </c>
      <c r="BL549" s="5">
        <v>0.69299999999999995</v>
      </c>
      <c r="BM549" s="5">
        <v>0</v>
      </c>
      <c r="BN549" s="5">
        <v>1</v>
      </c>
      <c r="BO549" s="5">
        <v>0</v>
      </c>
      <c r="BP549" s="5">
        <v>0</v>
      </c>
      <c r="BQ549" s="5">
        <v>9.9000000000000005E-2</v>
      </c>
      <c r="BR549" s="5">
        <v>0</v>
      </c>
      <c r="BS549" s="5">
        <v>0.83299999999999996</v>
      </c>
      <c r="BT549" s="5">
        <v>0</v>
      </c>
      <c r="BU549" s="5">
        <v>0</v>
      </c>
      <c r="BV549" s="5">
        <v>0.09</v>
      </c>
      <c r="BW549" s="5">
        <v>0.16</v>
      </c>
      <c r="BX549" s="5">
        <v>0.83299999999999996</v>
      </c>
      <c r="BY549" s="5">
        <v>13.646000000000001</v>
      </c>
      <c r="BZ549" s="5">
        <v>0</v>
      </c>
      <c r="CA549" s="5">
        <v>13.646000000000001</v>
      </c>
      <c r="CB549" s="5">
        <v>0</v>
      </c>
      <c r="CC549" s="5">
        <v>86.385000000000005</v>
      </c>
      <c r="CD549" s="5">
        <v>7.95</v>
      </c>
      <c r="CE549" s="5">
        <v>-3.5880000000000001</v>
      </c>
      <c r="CF549" s="5">
        <v>82.796999999999997</v>
      </c>
      <c r="CG549" s="5">
        <v>0</v>
      </c>
      <c r="CH549" s="5">
        <v>1</v>
      </c>
      <c r="CI549" s="5">
        <v>0</v>
      </c>
      <c r="CJ549" s="5">
        <v>0</v>
      </c>
      <c r="CK549" s="5">
        <v>0</v>
      </c>
      <c r="CL549" s="5">
        <v>0</v>
      </c>
      <c r="CM549" s="5">
        <v>0</v>
      </c>
      <c r="CN549" s="5">
        <v>0</v>
      </c>
      <c r="CO549" s="5">
        <v>0</v>
      </c>
      <c r="CP549" s="5">
        <v>0</v>
      </c>
      <c r="CQ549" s="5">
        <v>1.387</v>
      </c>
      <c r="CR549" s="5">
        <v>5.0999999999999997E-2</v>
      </c>
      <c r="CS549" s="5">
        <v>6.26</v>
      </c>
      <c r="CT549" s="5">
        <v>4.2510000000000003</v>
      </c>
      <c r="CU549" s="5">
        <v>9.1679999999999993</v>
      </c>
    </row>
    <row r="550" spans="1:99" x14ac:dyDescent="0.25">
      <c r="A550" s="5" t="s">
        <v>2858</v>
      </c>
      <c r="B550" s="5" t="s">
        <v>1615</v>
      </c>
      <c r="C550" s="5" t="s">
        <v>1615</v>
      </c>
      <c r="D550" s="5" t="s">
        <v>1616</v>
      </c>
      <c r="E550" s="5">
        <v>2021</v>
      </c>
      <c r="F550" s="5">
        <v>0.17</v>
      </c>
      <c r="G550" s="5">
        <v>1.77</v>
      </c>
      <c r="H550" s="5">
        <v>0.57199999999999995</v>
      </c>
      <c r="I550" s="5">
        <v>0</v>
      </c>
      <c r="J550" s="5">
        <v>1.77</v>
      </c>
      <c r="K550" s="5">
        <v>0</v>
      </c>
      <c r="L550" s="5">
        <v>1</v>
      </c>
      <c r="M550" s="5">
        <v>2.9129999999999998</v>
      </c>
      <c r="N550" s="5">
        <v>1.7150000000000001</v>
      </c>
      <c r="O550" s="5">
        <v>0</v>
      </c>
      <c r="P550" s="5">
        <v>2.9129999999999998</v>
      </c>
      <c r="Q550" s="5">
        <v>0</v>
      </c>
      <c r="R550" s="5">
        <v>1</v>
      </c>
      <c r="S550" s="5">
        <v>4.6280000000000001</v>
      </c>
      <c r="T550" s="5">
        <v>3.43</v>
      </c>
      <c r="U550" s="5">
        <v>0</v>
      </c>
      <c r="V550" s="5">
        <v>5.415</v>
      </c>
      <c r="W550" s="5">
        <v>0.17</v>
      </c>
      <c r="X550" s="5">
        <v>1</v>
      </c>
      <c r="Y550" s="5">
        <v>3.661</v>
      </c>
      <c r="Z550" s="5">
        <v>0.40200000000000002</v>
      </c>
      <c r="AA550" s="5">
        <v>0</v>
      </c>
      <c r="AB550" s="5">
        <v>3.661</v>
      </c>
      <c r="AC550" s="5">
        <v>0</v>
      </c>
      <c r="AD550" s="5">
        <v>1</v>
      </c>
      <c r="AE550" s="5">
        <v>4.2329999999999997</v>
      </c>
      <c r="AF550" s="5">
        <v>0.82299999999999995</v>
      </c>
      <c r="AG550" s="5">
        <v>0</v>
      </c>
      <c r="AH550" s="5">
        <v>4.2329999999999997</v>
      </c>
      <c r="AI550" s="5">
        <v>0</v>
      </c>
      <c r="AJ550" s="5">
        <v>1</v>
      </c>
      <c r="AK550" s="5">
        <v>7.6630000000000003</v>
      </c>
      <c r="AL550" s="5">
        <v>3.6150000000000002</v>
      </c>
      <c r="AM550" s="5">
        <v>0</v>
      </c>
      <c r="AN550" s="5">
        <v>8.9659999999999993</v>
      </c>
      <c r="AO550" s="5">
        <v>0.17</v>
      </c>
      <c r="AP550" s="5">
        <v>1</v>
      </c>
      <c r="AQ550" s="5">
        <v>0.61899999999999999</v>
      </c>
      <c r="AR550" s="5">
        <v>0.114</v>
      </c>
      <c r="AS550" s="5">
        <v>0.28199999999999997</v>
      </c>
      <c r="AT550" s="5">
        <v>1.0549999999999999</v>
      </c>
      <c r="AU550" s="5">
        <v>0.17</v>
      </c>
      <c r="AV550" s="5">
        <v>1</v>
      </c>
      <c r="AW550" s="5">
        <v>0.59899999999999998</v>
      </c>
      <c r="AX550" s="5">
        <v>0.114</v>
      </c>
      <c r="AY550" s="5">
        <v>0.20599999999999999</v>
      </c>
      <c r="AZ550" s="5">
        <v>0.94299999999999995</v>
      </c>
      <c r="BA550" s="5">
        <v>0.17</v>
      </c>
      <c r="BB550" s="5">
        <v>1</v>
      </c>
      <c r="BC550" s="5">
        <v>0.439</v>
      </c>
      <c r="BD550" s="5">
        <v>0.114</v>
      </c>
      <c r="BE550" s="5">
        <v>0.115</v>
      </c>
      <c r="BF550" s="5">
        <v>0.55300000000000005</v>
      </c>
      <c r="BG550" s="5">
        <v>0</v>
      </c>
      <c r="BH550" s="5">
        <v>1</v>
      </c>
      <c r="BI550" s="5">
        <v>0.505</v>
      </c>
      <c r="BJ550" s="5">
        <v>0.114</v>
      </c>
      <c r="BK550" s="5">
        <v>0.22800000000000001</v>
      </c>
      <c r="BL550" s="5">
        <v>0.73199999999999998</v>
      </c>
      <c r="BM550" s="5">
        <v>0</v>
      </c>
      <c r="BN550" s="5">
        <v>1</v>
      </c>
      <c r="BO550" s="5">
        <v>0</v>
      </c>
      <c r="BP550" s="5">
        <v>0</v>
      </c>
      <c r="BQ550" s="5">
        <v>8.7999999999999995E-2</v>
      </c>
      <c r="BR550" s="5">
        <v>0</v>
      </c>
      <c r="BS550" s="5">
        <v>0.66700000000000004</v>
      </c>
      <c r="BT550" s="5">
        <v>0</v>
      </c>
      <c r="BU550" s="5">
        <v>0</v>
      </c>
      <c r="BV550" s="5">
        <v>0.11899999999999999</v>
      </c>
      <c r="BW550" s="5">
        <v>0.17</v>
      </c>
      <c r="BX550" s="5">
        <v>1</v>
      </c>
      <c r="BY550" s="5">
        <v>11.787000000000001</v>
      </c>
      <c r="BZ550" s="5">
        <v>0</v>
      </c>
      <c r="CA550" s="5">
        <v>11.787000000000001</v>
      </c>
      <c r="CB550" s="5">
        <v>0</v>
      </c>
      <c r="CC550" s="5">
        <v>78.125</v>
      </c>
      <c r="CD550" s="5">
        <v>7.95</v>
      </c>
      <c r="CE550" s="5">
        <v>13.468999999999999</v>
      </c>
      <c r="CF550" s="5">
        <v>107.16500000000001</v>
      </c>
      <c r="CG550" s="5">
        <v>0.17</v>
      </c>
      <c r="CH550" s="5">
        <v>1</v>
      </c>
      <c r="CI550" s="5">
        <v>0</v>
      </c>
      <c r="CJ550" s="5">
        <v>0</v>
      </c>
      <c r="CK550" s="5">
        <v>0</v>
      </c>
      <c r="CL550" s="5">
        <v>0</v>
      </c>
      <c r="CM550" s="5">
        <v>0</v>
      </c>
      <c r="CN550" s="5">
        <v>0</v>
      </c>
      <c r="CO550" s="5">
        <v>0</v>
      </c>
      <c r="CP550" s="5">
        <v>1</v>
      </c>
      <c r="CQ550" s="5">
        <v>1.198</v>
      </c>
      <c r="CR550" s="5">
        <v>1</v>
      </c>
      <c r="CS550" s="5">
        <v>3.09</v>
      </c>
      <c r="CT550" s="5">
        <v>4.7530000000000001</v>
      </c>
      <c r="CU550" s="5">
        <v>14.129</v>
      </c>
    </row>
    <row r="551" spans="1:99" x14ac:dyDescent="0.25">
      <c r="A551" s="5" t="s">
        <v>2859</v>
      </c>
      <c r="B551" s="5" t="s">
        <v>1615</v>
      </c>
      <c r="C551" s="5" t="s">
        <v>1615</v>
      </c>
      <c r="D551" s="5" t="s">
        <v>1616</v>
      </c>
      <c r="E551" s="5">
        <v>2022</v>
      </c>
      <c r="F551" s="5">
        <v>0.17</v>
      </c>
      <c r="G551" s="5">
        <v>1.911</v>
      </c>
      <c r="H551" s="5">
        <v>0.61699999999999999</v>
      </c>
      <c r="I551" s="5">
        <v>0</v>
      </c>
      <c r="J551" s="5">
        <v>1.911</v>
      </c>
      <c r="K551" s="5">
        <v>0</v>
      </c>
      <c r="L551" s="5">
        <v>1</v>
      </c>
      <c r="M551" s="5">
        <v>3.1459999999999999</v>
      </c>
      <c r="N551" s="5">
        <v>1.8520000000000001</v>
      </c>
      <c r="O551" s="5">
        <v>0</v>
      </c>
      <c r="P551" s="5">
        <v>3.1459999999999999</v>
      </c>
      <c r="Q551" s="5">
        <v>0</v>
      </c>
      <c r="R551" s="5">
        <v>1</v>
      </c>
      <c r="S551" s="5">
        <v>4.9980000000000002</v>
      </c>
      <c r="T551" s="5">
        <v>3.7040000000000002</v>
      </c>
      <c r="U551" s="5">
        <v>6.3E-2</v>
      </c>
      <c r="V551" s="5">
        <v>5.8479999999999999</v>
      </c>
      <c r="W551" s="5">
        <v>0.17</v>
      </c>
      <c r="X551" s="5">
        <v>1</v>
      </c>
      <c r="Y551" s="5">
        <v>3.9540000000000002</v>
      </c>
      <c r="Z551" s="5">
        <v>0.434</v>
      </c>
      <c r="AA551" s="5">
        <v>0</v>
      </c>
      <c r="AB551" s="5">
        <v>3.9540000000000002</v>
      </c>
      <c r="AC551" s="5">
        <v>0</v>
      </c>
      <c r="AD551" s="5">
        <v>1</v>
      </c>
      <c r="AE551" s="5">
        <v>4.5709999999999997</v>
      </c>
      <c r="AF551" s="5">
        <v>0.88900000000000001</v>
      </c>
      <c r="AG551" s="5">
        <v>0</v>
      </c>
      <c r="AH551" s="5">
        <v>4.5709999999999997</v>
      </c>
      <c r="AI551" s="5">
        <v>0</v>
      </c>
      <c r="AJ551" s="5">
        <v>1</v>
      </c>
      <c r="AK551" s="5">
        <v>8.2759999999999998</v>
      </c>
      <c r="AL551" s="5">
        <v>3.9039999999999999</v>
      </c>
      <c r="AM551" s="5">
        <v>0.104</v>
      </c>
      <c r="AN551" s="5">
        <v>9.6820000000000004</v>
      </c>
      <c r="AO551" s="5">
        <v>0.17</v>
      </c>
      <c r="AP551" s="5">
        <v>1</v>
      </c>
      <c r="AQ551" s="5">
        <v>0.86099999999999999</v>
      </c>
      <c r="AR551" s="5">
        <v>0.123</v>
      </c>
      <c r="AS551" s="5">
        <v>0.30299999999999999</v>
      </c>
      <c r="AT551" s="5">
        <v>1.3620000000000001</v>
      </c>
      <c r="AU551" s="5">
        <v>0.17</v>
      </c>
      <c r="AV551" s="5">
        <v>1</v>
      </c>
      <c r="AW551" s="5">
        <v>0.98599999999999999</v>
      </c>
      <c r="AX551" s="5">
        <v>0.123</v>
      </c>
      <c r="AY551" s="5">
        <v>0.191</v>
      </c>
      <c r="AZ551" s="5">
        <v>1.3779999999999999</v>
      </c>
      <c r="BA551" s="5">
        <v>0.17</v>
      </c>
      <c r="BB551" s="5">
        <v>1</v>
      </c>
      <c r="BC551" s="5">
        <v>0.59799999999999998</v>
      </c>
      <c r="BD551" s="5">
        <v>0.123</v>
      </c>
      <c r="BE551" s="5">
        <v>0.16200000000000001</v>
      </c>
      <c r="BF551" s="5">
        <v>0.75900000000000001</v>
      </c>
      <c r="BG551" s="5">
        <v>0</v>
      </c>
      <c r="BH551" s="5">
        <v>1</v>
      </c>
      <c r="BI551" s="5">
        <v>0.61199999999999999</v>
      </c>
      <c r="BJ551" s="5">
        <v>0.123</v>
      </c>
      <c r="BK551" s="5">
        <v>0.57099999999999995</v>
      </c>
      <c r="BL551" s="5">
        <v>1.1839999999999999</v>
      </c>
      <c r="BM551" s="5">
        <v>0</v>
      </c>
      <c r="BN551" s="5">
        <v>1</v>
      </c>
      <c r="BO551" s="5">
        <v>0</v>
      </c>
      <c r="BP551" s="5">
        <v>0</v>
      </c>
      <c r="BQ551" s="5">
        <v>0.09</v>
      </c>
      <c r="BR551" s="5">
        <v>0</v>
      </c>
      <c r="BS551" s="5">
        <v>0.66700000000000004</v>
      </c>
      <c r="BT551" s="5">
        <v>0</v>
      </c>
      <c r="BU551" s="5">
        <v>0</v>
      </c>
      <c r="BV551" s="5">
        <v>9.4E-2</v>
      </c>
      <c r="BW551" s="5">
        <v>0.17</v>
      </c>
      <c r="BX551" s="5">
        <v>1</v>
      </c>
      <c r="BY551" s="5">
        <v>12.728999999999999</v>
      </c>
      <c r="BZ551" s="5">
        <v>0</v>
      </c>
      <c r="CA551" s="5">
        <v>12.728999999999999</v>
      </c>
      <c r="CB551" s="5">
        <v>0</v>
      </c>
      <c r="CC551" s="5">
        <v>97.9</v>
      </c>
      <c r="CD551" s="5">
        <v>7.95</v>
      </c>
      <c r="CE551" s="5">
        <v>60.244</v>
      </c>
      <c r="CF551" s="5">
        <v>185.02799999999999</v>
      </c>
      <c r="CG551" s="5">
        <v>0.17</v>
      </c>
      <c r="CH551" s="5">
        <v>1</v>
      </c>
      <c r="CI551" s="5">
        <v>0</v>
      </c>
      <c r="CJ551" s="5">
        <v>0</v>
      </c>
      <c r="CK551" s="5">
        <v>0</v>
      </c>
      <c r="CL551" s="5">
        <v>0</v>
      </c>
      <c r="CM551" s="5">
        <v>0</v>
      </c>
      <c r="CN551" s="5">
        <v>0</v>
      </c>
      <c r="CO551" s="5">
        <v>0</v>
      </c>
      <c r="CP551" s="5">
        <v>1</v>
      </c>
      <c r="CQ551" s="5">
        <v>1.294</v>
      </c>
      <c r="CR551" s="5">
        <v>1</v>
      </c>
      <c r="CS551" s="5">
        <v>3.3370000000000002</v>
      </c>
      <c r="CT551" s="5">
        <v>10.484999999999999</v>
      </c>
      <c r="CU551" s="5">
        <v>28.059000000000001</v>
      </c>
    </row>
    <row r="552" spans="1:99" x14ac:dyDescent="0.25">
      <c r="A552" s="5" t="s">
        <v>2860</v>
      </c>
      <c r="B552" s="5" t="s">
        <v>1615</v>
      </c>
      <c r="C552" s="5" t="s">
        <v>1615</v>
      </c>
      <c r="D552" s="5" t="s">
        <v>1616</v>
      </c>
      <c r="E552" s="5">
        <v>2023</v>
      </c>
      <c r="F552" s="5">
        <v>0.17</v>
      </c>
      <c r="G552" s="5">
        <v>1.99</v>
      </c>
      <c r="H552" s="5">
        <v>0.64300000000000002</v>
      </c>
      <c r="I552" s="5">
        <v>0</v>
      </c>
      <c r="J552" s="5">
        <v>1.99</v>
      </c>
      <c r="K552" s="5">
        <v>0</v>
      </c>
      <c r="L552" s="5">
        <v>1</v>
      </c>
      <c r="M552" s="5">
        <v>3.2759999999999998</v>
      </c>
      <c r="N552" s="5">
        <v>1.9279999999999999</v>
      </c>
      <c r="O552" s="5">
        <v>0</v>
      </c>
      <c r="P552" s="5">
        <v>3.2759999999999998</v>
      </c>
      <c r="Q552" s="5">
        <v>0</v>
      </c>
      <c r="R552" s="5">
        <v>1</v>
      </c>
      <c r="S552" s="5">
        <v>5.2050000000000001</v>
      </c>
      <c r="T552" s="5">
        <v>3.8570000000000002</v>
      </c>
      <c r="U552" s="5">
        <v>9.8000000000000004E-2</v>
      </c>
      <c r="V552" s="5">
        <v>6.0890000000000004</v>
      </c>
      <c r="W552" s="5">
        <v>0.17</v>
      </c>
      <c r="X552" s="5">
        <v>1</v>
      </c>
      <c r="Y552" s="5">
        <v>4.117</v>
      </c>
      <c r="Z552" s="5">
        <v>0.45200000000000001</v>
      </c>
      <c r="AA552" s="5">
        <v>0</v>
      </c>
      <c r="AB552" s="5">
        <v>4.117</v>
      </c>
      <c r="AC552" s="5">
        <v>0</v>
      </c>
      <c r="AD552" s="5">
        <v>1</v>
      </c>
      <c r="AE552" s="5">
        <v>4.76</v>
      </c>
      <c r="AF552" s="5">
        <v>0.92600000000000005</v>
      </c>
      <c r="AG552" s="5">
        <v>0</v>
      </c>
      <c r="AH552" s="5">
        <v>4.76</v>
      </c>
      <c r="AI552" s="5">
        <v>0</v>
      </c>
      <c r="AJ552" s="5">
        <v>1</v>
      </c>
      <c r="AK552" s="5">
        <v>8.6170000000000009</v>
      </c>
      <c r="AL552" s="5">
        <v>4.0650000000000004</v>
      </c>
      <c r="AM552" s="5">
        <v>0.16200000000000001</v>
      </c>
      <c r="AN552" s="5">
        <v>10.082000000000001</v>
      </c>
      <c r="AO552" s="5">
        <v>0.17</v>
      </c>
      <c r="AP552" s="5">
        <v>1</v>
      </c>
      <c r="AQ552" s="5">
        <v>0.76</v>
      </c>
      <c r="AR552" s="5">
        <v>0.129</v>
      </c>
      <c r="AS552" s="5">
        <v>0.39300000000000002</v>
      </c>
      <c r="AT552" s="5">
        <v>1.35</v>
      </c>
      <c r="AU552" s="5">
        <v>0.17</v>
      </c>
      <c r="AV552" s="5">
        <v>1</v>
      </c>
      <c r="AW552" s="5">
        <v>0.81100000000000005</v>
      </c>
      <c r="AX552" s="5">
        <v>0.129</v>
      </c>
      <c r="AY552" s="5">
        <v>0.40899999999999997</v>
      </c>
      <c r="AZ552" s="5">
        <v>1.4279999999999999</v>
      </c>
      <c r="BA552" s="5">
        <v>0.17</v>
      </c>
      <c r="BB552" s="5">
        <v>1</v>
      </c>
      <c r="BC552" s="5">
        <v>0.53500000000000003</v>
      </c>
      <c r="BD552" s="5">
        <v>0.129</v>
      </c>
      <c r="BE552" s="5">
        <v>0.152</v>
      </c>
      <c r="BF552" s="5">
        <v>0.68700000000000006</v>
      </c>
      <c r="BG552" s="5">
        <v>0</v>
      </c>
      <c r="BH552" s="5">
        <v>1</v>
      </c>
      <c r="BI552" s="5">
        <v>0.57899999999999996</v>
      </c>
      <c r="BJ552" s="5">
        <v>0.129</v>
      </c>
      <c r="BK552" s="5">
        <v>0.78300000000000003</v>
      </c>
      <c r="BL552" s="5">
        <v>1.363</v>
      </c>
      <c r="BM552" s="5">
        <v>0</v>
      </c>
      <c r="BN552" s="5">
        <v>1</v>
      </c>
      <c r="BO552" s="5">
        <v>0</v>
      </c>
      <c r="BP552" s="5">
        <v>0</v>
      </c>
      <c r="BQ552" s="5">
        <v>0.09</v>
      </c>
      <c r="BR552" s="5">
        <v>0</v>
      </c>
      <c r="BS552" s="5">
        <v>0.66700000000000004</v>
      </c>
      <c r="BT552" s="5">
        <v>0</v>
      </c>
      <c r="BU552" s="5">
        <v>0</v>
      </c>
      <c r="BV552" s="5">
        <v>0.14599999999999999</v>
      </c>
      <c r="BW552" s="5">
        <v>0.17</v>
      </c>
      <c r="BX552" s="5">
        <v>1</v>
      </c>
      <c r="BY552" s="5">
        <v>13.254</v>
      </c>
      <c r="BZ552" s="5">
        <v>0</v>
      </c>
      <c r="CA552" s="5">
        <v>13.254</v>
      </c>
      <c r="CB552" s="5">
        <v>0</v>
      </c>
      <c r="CC552" s="5">
        <v>83.248000000000005</v>
      </c>
      <c r="CD552" s="5">
        <v>7.95</v>
      </c>
      <c r="CE552" s="5">
        <v>109.708</v>
      </c>
      <c r="CF552" s="5">
        <v>225.75800000000001</v>
      </c>
      <c r="CG552" s="5">
        <v>0.17</v>
      </c>
      <c r="CH552" s="5">
        <v>1</v>
      </c>
      <c r="CI552" s="5">
        <v>0</v>
      </c>
      <c r="CJ552" s="5">
        <v>0</v>
      </c>
      <c r="CK552" s="5">
        <v>0</v>
      </c>
      <c r="CL552" s="5">
        <v>0</v>
      </c>
      <c r="CM552" s="5">
        <v>0</v>
      </c>
      <c r="CN552" s="5">
        <v>0</v>
      </c>
      <c r="CO552" s="5">
        <v>0</v>
      </c>
      <c r="CP552" s="5">
        <v>1</v>
      </c>
      <c r="CQ552" s="5">
        <v>1.3480000000000001</v>
      </c>
      <c r="CR552" s="5">
        <v>1</v>
      </c>
      <c r="CS552" s="5">
        <v>3.4740000000000002</v>
      </c>
      <c r="CT552" s="5">
        <v>4.8609999999999998</v>
      </c>
      <c r="CU552" s="5">
        <v>9.2609999999999992</v>
      </c>
    </row>
    <row r="553" spans="1:99" x14ac:dyDescent="0.25">
      <c r="A553" s="5" t="s">
        <v>2861</v>
      </c>
      <c r="B553" s="5" t="s">
        <v>1615</v>
      </c>
      <c r="C553" s="5" t="s">
        <v>1615</v>
      </c>
      <c r="D553" s="5" t="s">
        <v>1616</v>
      </c>
      <c r="E553" s="5">
        <v>2024</v>
      </c>
      <c r="F553" s="5">
        <v>0.17</v>
      </c>
      <c r="G553" s="5">
        <v>2.0489999999999999</v>
      </c>
      <c r="H553" s="5">
        <v>0.66200000000000003</v>
      </c>
      <c r="I553" s="5">
        <v>0</v>
      </c>
      <c r="J553" s="5">
        <v>2.0489999999999999</v>
      </c>
      <c r="K553" s="5">
        <v>0</v>
      </c>
      <c r="L553" s="5">
        <v>1</v>
      </c>
      <c r="M553" s="5">
        <v>3.3730000000000002</v>
      </c>
      <c r="N553" s="5">
        <v>1.9850000000000001</v>
      </c>
      <c r="O553" s="5">
        <v>0</v>
      </c>
      <c r="P553" s="5">
        <v>3.3730000000000002</v>
      </c>
      <c r="Q553" s="5">
        <v>0</v>
      </c>
      <c r="R553" s="5">
        <v>1</v>
      </c>
      <c r="S553" s="5">
        <v>5.3579999999999997</v>
      </c>
      <c r="T553" s="5">
        <v>3.9710000000000001</v>
      </c>
      <c r="U553" s="5">
        <v>0.124</v>
      </c>
      <c r="V553" s="5">
        <v>6.2690000000000001</v>
      </c>
      <c r="W553" s="5">
        <v>0.17</v>
      </c>
      <c r="X553" s="5">
        <v>1</v>
      </c>
      <c r="Y553" s="5">
        <v>4.2389999999999999</v>
      </c>
      <c r="Z553" s="5">
        <v>0.46500000000000002</v>
      </c>
      <c r="AA553" s="5">
        <v>0</v>
      </c>
      <c r="AB553" s="5">
        <v>4.2389999999999999</v>
      </c>
      <c r="AC553" s="5">
        <v>0</v>
      </c>
      <c r="AD553" s="5">
        <v>1</v>
      </c>
      <c r="AE553" s="5">
        <v>4.9009999999999998</v>
      </c>
      <c r="AF553" s="5">
        <v>0.95299999999999996</v>
      </c>
      <c r="AG553" s="5">
        <v>0</v>
      </c>
      <c r="AH553" s="5">
        <v>4.9009999999999998</v>
      </c>
      <c r="AI553" s="5">
        <v>0</v>
      </c>
      <c r="AJ553" s="5">
        <v>1</v>
      </c>
      <c r="AK553" s="5">
        <v>8.8710000000000004</v>
      </c>
      <c r="AL553" s="5">
        <v>4.1849999999999996</v>
      </c>
      <c r="AM553" s="5">
        <v>0.20499999999999999</v>
      </c>
      <c r="AN553" s="5">
        <v>10.38</v>
      </c>
      <c r="AO553" s="5">
        <v>0.17</v>
      </c>
      <c r="AP553" s="5">
        <v>1</v>
      </c>
      <c r="AQ553" s="5">
        <v>0.72399999999999998</v>
      </c>
      <c r="AR553" s="5">
        <v>0.13200000000000001</v>
      </c>
      <c r="AS553" s="5">
        <v>0.439</v>
      </c>
      <c r="AT553" s="5">
        <v>1.35</v>
      </c>
      <c r="AU553" s="5">
        <v>0.16</v>
      </c>
      <c r="AV553" s="5">
        <v>1</v>
      </c>
      <c r="AW553" s="5">
        <v>0.75</v>
      </c>
      <c r="AX553" s="5">
        <v>0.13200000000000001</v>
      </c>
      <c r="AY553" s="5">
        <v>0.48</v>
      </c>
      <c r="AZ553" s="5">
        <v>1.4279999999999999</v>
      </c>
      <c r="BA553" s="5">
        <v>0.16</v>
      </c>
      <c r="BB553" s="5">
        <v>1</v>
      </c>
      <c r="BC553" s="5">
        <v>0.51300000000000001</v>
      </c>
      <c r="BD553" s="5">
        <v>0.13200000000000001</v>
      </c>
      <c r="BE553" s="5">
        <v>0.17399999999999999</v>
      </c>
      <c r="BF553" s="5">
        <v>0.68700000000000006</v>
      </c>
      <c r="BG553" s="5">
        <v>0</v>
      </c>
      <c r="BH553" s="5">
        <v>1</v>
      </c>
      <c r="BI553" s="5">
        <v>0.59099999999999997</v>
      </c>
      <c r="BJ553" s="5">
        <v>0.13200000000000001</v>
      </c>
      <c r="BK553" s="5">
        <v>0.77100000000000002</v>
      </c>
      <c r="BL553" s="5">
        <v>1.3620000000000001</v>
      </c>
      <c r="BM553" s="5">
        <v>0</v>
      </c>
      <c r="BN553" s="5">
        <v>1</v>
      </c>
      <c r="BO553" s="5">
        <v>0</v>
      </c>
      <c r="BP553" s="5">
        <v>0</v>
      </c>
      <c r="BQ553" s="5">
        <v>8.5000000000000006E-2</v>
      </c>
      <c r="BR553" s="5">
        <v>0</v>
      </c>
      <c r="BS553" s="5">
        <v>0.66700000000000004</v>
      </c>
      <c r="BT553" s="5">
        <v>0</v>
      </c>
      <c r="BU553" s="5">
        <v>0</v>
      </c>
      <c r="BV553" s="5">
        <v>0.109</v>
      </c>
      <c r="BW553" s="5">
        <v>0.17</v>
      </c>
      <c r="BX553" s="5">
        <v>1</v>
      </c>
      <c r="BY553" s="5">
        <v>13.646000000000001</v>
      </c>
      <c r="BZ553" s="5">
        <v>0</v>
      </c>
      <c r="CA553" s="5">
        <v>13.646000000000001</v>
      </c>
      <c r="CB553" s="5">
        <v>0</v>
      </c>
      <c r="CC553" s="5">
        <v>82.587999999999994</v>
      </c>
      <c r="CD553" s="5">
        <v>7.95</v>
      </c>
      <c r="CE553" s="5">
        <v>111.41800000000001</v>
      </c>
      <c r="CF553" s="5">
        <v>226.98599999999999</v>
      </c>
      <c r="CG553" s="5">
        <v>0.17</v>
      </c>
      <c r="CH553" s="5">
        <v>1</v>
      </c>
      <c r="CI553" s="5">
        <v>0</v>
      </c>
      <c r="CJ553" s="5">
        <v>0</v>
      </c>
      <c r="CK553" s="5">
        <v>0</v>
      </c>
      <c r="CL553" s="5">
        <v>0</v>
      </c>
      <c r="CM553" s="5">
        <v>0</v>
      </c>
      <c r="CN553" s="5">
        <v>0</v>
      </c>
      <c r="CO553" s="5">
        <v>0</v>
      </c>
      <c r="CP553" s="5">
        <v>1</v>
      </c>
      <c r="CQ553" s="5">
        <v>1.387</v>
      </c>
      <c r="CR553" s="5">
        <v>1</v>
      </c>
      <c r="CS553" s="5">
        <v>3.577</v>
      </c>
      <c r="CT553" s="5">
        <v>4.2510000000000003</v>
      </c>
      <c r="CU553" s="5">
        <v>7.5979999999999999</v>
      </c>
    </row>
    <row r="554" spans="1:99" x14ac:dyDescent="0.25">
      <c r="A554" s="5" t="s">
        <v>2862</v>
      </c>
      <c r="B554" s="5" t="s">
        <v>1603</v>
      </c>
      <c r="C554" s="5" t="s">
        <v>1603</v>
      </c>
      <c r="D554" s="5" t="s">
        <v>1604</v>
      </c>
      <c r="E554" s="5">
        <v>2021</v>
      </c>
      <c r="F554" s="5">
        <v>0</v>
      </c>
      <c r="G554" s="5">
        <v>3.117</v>
      </c>
      <c r="H554" s="5">
        <v>0.83</v>
      </c>
      <c r="I554" s="5">
        <v>0</v>
      </c>
      <c r="J554" s="5">
        <v>3.117</v>
      </c>
      <c r="K554" s="5">
        <v>0</v>
      </c>
      <c r="L554" s="5">
        <v>1</v>
      </c>
      <c r="M554" s="5">
        <v>5.1989999999999998</v>
      </c>
      <c r="N554" s="5">
        <v>2.4910000000000001</v>
      </c>
      <c r="O554" s="5">
        <v>0</v>
      </c>
      <c r="P554" s="5">
        <v>5.1989999999999998</v>
      </c>
      <c r="Q554" s="5">
        <v>0</v>
      </c>
      <c r="R554" s="5">
        <v>1</v>
      </c>
      <c r="S554" s="5">
        <v>7.2690000000000001</v>
      </c>
      <c r="T554" s="5">
        <v>4.9820000000000002</v>
      </c>
      <c r="U554" s="5">
        <v>0</v>
      </c>
      <c r="V554" s="5">
        <v>7.2690000000000001</v>
      </c>
      <c r="W554" s="5">
        <v>0</v>
      </c>
      <c r="X554" s="5">
        <v>1</v>
      </c>
      <c r="Y554" s="5">
        <v>5.3049999999999997</v>
      </c>
      <c r="Z554" s="5">
        <v>0.58199999999999996</v>
      </c>
      <c r="AA554" s="5">
        <v>0</v>
      </c>
      <c r="AB554" s="5">
        <v>5.3049999999999997</v>
      </c>
      <c r="AC554" s="5">
        <v>0</v>
      </c>
      <c r="AD554" s="5">
        <v>1</v>
      </c>
      <c r="AE554" s="5">
        <v>5.8769999999999998</v>
      </c>
      <c r="AF554" s="5">
        <v>1.143</v>
      </c>
      <c r="AG554" s="5">
        <v>0</v>
      </c>
      <c r="AH554" s="5">
        <v>5.8769999999999998</v>
      </c>
      <c r="AI554" s="5">
        <v>0</v>
      </c>
      <c r="AJ554" s="5">
        <v>1</v>
      </c>
      <c r="AK554" s="5">
        <v>9.3070000000000004</v>
      </c>
      <c r="AL554" s="5">
        <v>4.3899999999999997</v>
      </c>
      <c r="AM554" s="5">
        <v>0</v>
      </c>
      <c r="AN554" s="5">
        <v>9.3070000000000004</v>
      </c>
      <c r="AO554" s="5">
        <v>0</v>
      </c>
      <c r="AP554" s="5">
        <v>1</v>
      </c>
      <c r="AQ554" s="5">
        <v>0.621</v>
      </c>
      <c r="AR554" s="5">
        <v>0.114</v>
      </c>
      <c r="AS554" s="5">
        <v>3.5999999999999997E-2</v>
      </c>
      <c r="AT554" s="5">
        <v>0.65700000000000003</v>
      </c>
      <c r="AU554" s="5">
        <v>0</v>
      </c>
      <c r="AV554" s="5">
        <v>1</v>
      </c>
      <c r="AW554" s="5">
        <v>0.59299999999999997</v>
      </c>
      <c r="AX554" s="5">
        <v>0.114</v>
      </c>
      <c r="AY554" s="5">
        <v>-4.7E-2</v>
      </c>
      <c r="AZ554" s="5">
        <v>0.54600000000000004</v>
      </c>
      <c r="BA554" s="5">
        <v>0</v>
      </c>
      <c r="BB554" s="5">
        <v>1</v>
      </c>
      <c r="BC554" s="5">
        <v>0.44</v>
      </c>
      <c r="BD554" s="5">
        <v>0.114</v>
      </c>
      <c r="BE554" s="5">
        <v>0</v>
      </c>
      <c r="BF554" s="5">
        <v>0.44</v>
      </c>
      <c r="BG554" s="5">
        <v>0</v>
      </c>
      <c r="BH554" s="5">
        <v>1</v>
      </c>
      <c r="BI554" s="5">
        <v>0.56000000000000005</v>
      </c>
      <c r="BJ554" s="5">
        <v>0.114</v>
      </c>
      <c r="BK554" s="5">
        <v>0</v>
      </c>
      <c r="BL554" s="5">
        <v>0.56000000000000005</v>
      </c>
      <c r="BM554" s="5">
        <v>0</v>
      </c>
      <c r="BN554" s="5">
        <v>1</v>
      </c>
      <c r="BO554" s="5">
        <v>0</v>
      </c>
      <c r="BP554" s="5">
        <v>0</v>
      </c>
      <c r="BQ554" s="5">
        <v>8.1000000000000003E-2</v>
      </c>
      <c r="BR554" s="5">
        <v>0</v>
      </c>
      <c r="BS554" s="5">
        <v>0.83299999999999996</v>
      </c>
      <c r="BT554" s="5">
        <v>0</v>
      </c>
      <c r="BU554" s="5">
        <v>0</v>
      </c>
      <c r="BV554" s="5">
        <v>2.1000000000000001E-2</v>
      </c>
      <c r="BW554" s="5">
        <v>0</v>
      </c>
      <c r="BX554" s="5">
        <v>0.66700000000000004</v>
      </c>
      <c r="BY554" s="5">
        <v>11.787000000000001</v>
      </c>
      <c r="BZ554" s="5">
        <v>0</v>
      </c>
      <c r="CA554" s="5">
        <v>11.787000000000001</v>
      </c>
      <c r="CB554" s="5">
        <v>0</v>
      </c>
      <c r="CC554" s="5">
        <v>81.694999999999993</v>
      </c>
      <c r="CD554" s="5">
        <v>7.95</v>
      </c>
      <c r="CE554" s="5">
        <v>0</v>
      </c>
      <c r="CF554" s="5">
        <v>81.694999999999993</v>
      </c>
      <c r="CG554" s="5">
        <v>0</v>
      </c>
      <c r="CH554" s="5">
        <v>1</v>
      </c>
      <c r="CI554" s="5">
        <v>0</v>
      </c>
      <c r="CJ554" s="5">
        <v>0</v>
      </c>
      <c r="CK554" s="5">
        <v>0</v>
      </c>
      <c r="CL554" s="5">
        <v>0</v>
      </c>
      <c r="CM554" s="5">
        <v>0</v>
      </c>
      <c r="CN554" s="5">
        <v>0</v>
      </c>
      <c r="CO554" s="5">
        <v>0</v>
      </c>
      <c r="CP554" s="5">
        <v>0.54800000000000004</v>
      </c>
      <c r="CQ554" s="5">
        <v>1.198</v>
      </c>
      <c r="CR554" s="5">
        <v>1</v>
      </c>
      <c r="CS554" s="5">
        <v>4.7329999999999997</v>
      </c>
      <c r="CT554" s="5">
        <v>3.6040000000000001</v>
      </c>
      <c r="CU554" s="5">
        <v>14.129</v>
      </c>
    </row>
    <row r="555" spans="1:99" x14ac:dyDescent="0.25">
      <c r="A555" s="5" t="s">
        <v>2863</v>
      </c>
      <c r="B555" s="5" t="s">
        <v>1603</v>
      </c>
      <c r="C555" s="5" t="s">
        <v>1603</v>
      </c>
      <c r="D555" s="5" t="s">
        <v>1604</v>
      </c>
      <c r="E555" s="5">
        <v>2022</v>
      </c>
      <c r="F555" s="5">
        <v>0</v>
      </c>
      <c r="G555" s="5">
        <v>1.9119999999999999</v>
      </c>
      <c r="H555" s="5">
        <v>0.61699999999999999</v>
      </c>
      <c r="I555" s="5">
        <v>0</v>
      </c>
      <c r="J555" s="5">
        <v>1.9119999999999999</v>
      </c>
      <c r="K555" s="5">
        <v>0</v>
      </c>
      <c r="L555" s="5">
        <v>1</v>
      </c>
      <c r="M555" s="5">
        <v>3.1469999999999998</v>
      </c>
      <c r="N555" s="5">
        <v>1.8520000000000001</v>
      </c>
      <c r="O555" s="5">
        <v>0</v>
      </c>
      <c r="P555" s="5">
        <v>3.1469999999999998</v>
      </c>
      <c r="Q555" s="5">
        <v>0</v>
      </c>
      <c r="R555" s="5">
        <v>1</v>
      </c>
      <c r="S555" s="5">
        <v>4.9989999999999997</v>
      </c>
      <c r="T555" s="5">
        <v>3.7040000000000002</v>
      </c>
      <c r="U555" s="5">
        <v>0</v>
      </c>
      <c r="V555" s="5">
        <v>4.9989999999999997</v>
      </c>
      <c r="W555" s="5">
        <v>0</v>
      </c>
      <c r="X555" s="5">
        <v>1</v>
      </c>
      <c r="Y555" s="5">
        <v>5.7290000000000001</v>
      </c>
      <c r="Z555" s="5">
        <v>0.629</v>
      </c>
      <c r="AA555" s="5">
        <v>0</v>
      </c>
      <c r="AB555" s="5">
        <v>5.7290000000000001</v>
      </c>
      <c r="AC555" s="5">
        <v>0</v>
      </c>
      <c r="AD555" s="5">
        <v>1</v>
      </c>
      <c r="AE555" s="5">
        <v>6.3470000000000004</v>
      </c>
      <c r="AF555" s="5">
        <v>1.234</v>
      </c>
      <c r="AG555" s="5">
        <v>0</v>
      </c>
      <c r="AH555" s="5">
        <v>6.3470000000000004</v>
      </c>
      <c r="AI555" s="5">
        <v>0</v>
      </c>
      <c r="AJ555" s="5">
        <v>1</v>
      </c>
      <c r="AK555" s="5">
        <v>10.051</v>
      </c>
      <c r="AL555" s="5">
        <v>4.7409999999999997</v>
      </c>
      <c r="AM555" s="5">
        <v>0</v>
      </c>
      <c r="AN555" s="5">
        <v>10.051</v>
      </c>
      <c r="AO555" s="5">
        <v>0</v>
      </c>
      <c r="AP555" s="5">
        <v>1</v>
      </c>
      <c r="AQ555" s="5">
        <v>0.84699999999999998</v>
      </c>
      <c r="AR555" s="5">
        <v>0.123</v>
      </c>
      <c r="AS555" s="5">
        <v>0.129</v>
      </c>
      <c r="AT555" s="5">
        <v>0.97499999999999998</v>
      </c>
      <c r="AU555" s="5">
        <v>0</v>
      </c>
      <c r="AV555" s="5">
        <v>1</v>
      </c>
      <c r="AW555" s="5">
        <v>0.94699999999999995</v>
      </c>
      <c r="AX555" s="5">
        <v>0.123</v>
      </c>
      <c r="AY555" s="5">
        <v>0.109</v>
      </c>
      <c r="AZ555" s="5">
        <v>1.056</v>
      </c>
      <c r="BA555" s="5">
        <v>0</v>
      </c>
      <c r="BB555" s="5">
        <v>1</v>
      </c>
      <c r="BC555" s="5">
        <v>0.58899999999999997</v>
      </c>
      <c r="BD555" s="5">
        <v>0.123</v>
      </c>
      <c r="BE555" s="5">
        <v>0</v>
      </c>
      <c r="BF555" s="5">
        <v>0.58899999999999997</v>
      </c>
      <c r="BG555" s="5">
        <v>0</v>
      </c>
      <c r="BH555" s="5">
        <v>1</v>
      </c>
      <c r="BI555" s="5">
        <v>0.68899999999999995</v>
      </c>
      <c r="BJ555" s="5">
        <v>0.123</v>
      </c>
      <c r="BK555" s="5">
        <v>0</v>
      </c>
      <c r="BL555" s="5">
        <v>0.68899999999999995</v>
      </c>
      <c r="BM555" s="5">
        <v>0</v>
      </c>
      <c r="BN555" s="5">
        <v>1</v>
      </c>
      <c r="BO555" s="5">
        <v>0</v>
      </c>
      <c r="BP555" s="5">
        <v>0</v>
      </c>
      <c r="BQ555" s="5">
        <v>7.0000000000000007E-2</v>
      </c>
      <c r="BR555" s="5">
        <v>0</v>
      </c>
      <c r="BS555" s="5">
        <v>0.83299999999999996</v>
      </c>
      <c r="BT555" s="5">
        <v>0</v>
      </c>
      <c r="BU555" s="5">
        <v>0</v>
      </c>
      <c r="BV555" s="5">
        <v>1.7999999999999999E-2</v>
      </c>
      <c r="BW555" s="5">
        <v>0</v>
      </c>
      <c r="BX555" s="5">
        <v>0.66700000000000004</v>
      </c>
      <c r="BY555" s="5">
        <v>12.728999999999999</v>
      </c>
      <c r="BZ555" s="5">
        <v>0</v>
      </c>
      <c r="CA555" s="5">
        <v>12.728999999999999</v>
      </c>
      <c r="CB555" s="5">
        <v>0</v>
      </c>
      <c r="CC555" s="5">
        <v>102.477</v>
      </c>
      <c r="CD555" s="5">
        <v>7.95</v>
      </c>
      <c r="CE555" s="5">
        <v>0</v>
      </c>
      <c r="CF555" s="5">
        <v>102.477</v>
      </c>
      <c r="CG555" s="5">
        <v>0</v>
      </c>
      <c r="CH555" s="5">
        <v>1</v>
      </c>
      <c r="CI555" s="5">
        <v>0</v>
      </c>
      <c r="CJ555" s="5">
        <v>0</v>
      </c>
      <c r="CK555" s="5">
        <v>0</v>
      </c>
      <c r="CL555" s="5">
        <v>0</v>
      </c>
      <c r="CM555" s="5">
        <v>0</v>
      </c>
      <c r="CN555" s="5">
        <v>0</v>
      </c>
      <c r="CO555" s="5">
        <v>0</v>
      </c>
      <c r="CP555" s="5">
        <v>1</v>
      </c>
      <c r="CQ555" s="5">
        <v>1.294</v>
      </c>
      <c r="CR555" s="5">
        <v>1</v>
      </c>
      <c r="CS555" s="5">
        <v>5.1120000000000001</v>
      </c>
      <c r="CT555" s="5">
        <v>7.5540000000000003</v>
      </c>
      <c r="CU555" s="5">
        <v>28.059000000000001</v>
      </c>
    </row>
    <row r="556" spans="1:99" x14ac:dyDescent="0.25">
      <c r="A556" s="5" t="s">
        <v>2864</v>
      </c>
      <c r="B556" s="5" t="s">
        <v>1603</v>
      </c>
      <c r="C556" s="5" t="s">
        <v>1603</v>
      </c>
      <c r="D556" s="5" t="s">
        <v>1604</v>
      </c>
      <c r="E556" s="5">
        <v>2023</v>
      </c>
      <c r="F556" s="5">
        <v>0</v>
      </c>
      <c r="G556" s="5">
        <v>1.99</v>
      </c>
      <c r="H556" s="5">
        <v>0.64300000000000002</v>
      </c>
      <c r="I556" s="5">
        <v>0</v>
      </c>
      <c r="J556" s="5">
        <v>1.99</v>
      </c>
      <c r="K556" s="5">
        <v>0</v>
      </c>
      <c r="L556" s="5">
        <v>1</v>
      </c>
      <c r="M556" s="5">
        <v>3.2759999999999998</v>
      </c>
      <c r="N556" s="5">
        <v>1.9279999999999999</v>
      </c>
      <c r="O556" s="5">
        <v>0</v>
      </c>
      <c r="P556" s="5">
        <v>3.2759999999999998</v>
      </c>
      <c r="Q556" s="5">
        <v>0</v>
      </c>
      <c r="R556" s="5">
        <v>1</v>
      </c>
      <c r="S556" s="5">
        <v>5.2050000000000001</v>
      </c>
      <c r="T556" s="5">
        <v>3.8570000000000002</v>
      </c>
      <c r="U556" s="5">
        <v>0</v>
      </c>
      <c r="V556" s="5">
        <v>5.2050000000000001</v>
      </c>
      <c r="W556" s="5">
        <v>0</v>
      </c>
      <c r="X556" s="5">
        <v>1</v>
      </c>
      <c r="Y556" s="5">
        <v>5.9660000000000002</v>
      </c>
      <c r="Z556" s="5">
        <v>0.65500000000000003</v>
      </c>
      <c r="AA556" s="5">
        <v>0</v>
      </c>
      <c r="AB556" s="5">
        <v>5.9660000000000002</v>
      </c>
      <c r="AC556" s="5">
        <v>0</v>
      </c>
      <c r="AD556" s="5">
        <v>1</v>
      </c>
      <c r="AE556" s="5">
        <v>6.6079999999999997</v>
      </c>
      <c r="AF556" s="5">
        <v>1.2849999999999999</v>
      </c>
      <c r="AG556" s="5">
        <v>0</v>
      </c>
      <c r="AH556" s="5">
        <v>6.6079999999999997</v>
      </c>
      <c r="AI556" s="5">
        <v>0</v>
      </c>
      <c r="AJ556" s="5">
        <v>1</v>
      </c>
      <c r="AK556" s="5">
        <v>10.465</v>
      </c>
      <c r="AL556" s="5">
        <v>4.9370000000000003</v>
      </c>
      <c r="AM556" s="5">
        <v>0</v>
      </c>
      <c r="AN556" s="5">
        <v>10.465</v>
      </c>
      <c r="AO556" s="5">
        <v>0</v>
      </c>
      <c r="AP556" s="5">
        <v>1</v>
      </c>
      <c r="AQ556" s="5">
        <v>0.749</v>
      </c>
      <c r="AR556" s="5">
        <v>0.129</v>
      </c>
      <c r="AS556" s="5">
        <v>0.58099999999999996</v>
      </c>
      <c r="AT556" s="5">
        <v>1.33</v>
      </c>
      <c r="AU556" s="5">
        <v>0</v>
      </c>
      <c r="AV556" s="5">
        <v>1</v>
      </c>
      <c r="AW556" s="5">
        <v>0.78300000000000003</v>
      </c>
      <c r="AX556" s="5">
        <v>0.129</v>
      </c>
      <c r="AY556" s="5">
        <v>0.49</v>
      </c>
      <c r="AZ556" s="5">
        <v>1.272</v>
      </c>
      <c r="BA556" s="5">
        <v>0</v>
      </c>
      <c r="BB556" s="5">
        <v>1</v>
      </c>
      <c r="BC556" s="5">
        <v>0.52700000000000002</v>
      </c>
      <c r="BD556" s="5">
        <v>0.129</v>
      </c>
      <c r="BE556" s="5">
        <v>0</v>
      </c>
      <c r="BF556" s="5">
        <v>0.52700000000000002</v>
      </c>
      <c r="BG556" s="5">
        <v>0</v>
      </c>
      <c r="BH556" s="5">
        <v>1</v>
      </c>
      <c r="BI556" s="5">
        <v>0.64</v>
      </c>
      <c r="BJ556" s="5">
        <v>0.129</v>
      </c>
      <c r="BK556" s="5">
        <v>0</v>
      </c>
      <c r="BL556" s="5">
        <v>0.64</v>
      </c>
      <c r="BM556" s="5">
        <v>0</v>
      </c>
      <c r="BN556" s="5">
        <v>1</v>
      </c>
      <c r="BO556" s="5">
        <v>0</v>
      </c>
      <c r="BP556" s="5">
        <v>0</v>
      </c>
      <c r="BQ556" s="5">
        <v>6.4000000000000001E-2</v>
      </c>
      <c r="BR556" s="5">
        <v>0</v>
      </c>
      <c r="BS556" s="5">
        <v>0.83299999999999996</v>
      </c>
      <c r="BT556" s="5">
        <v>0</v>
      </c>
      <c r="BU556" s="5">
        <v>0</v>
      </c>
      <c r="BV556" s="5">
        <v>1.7000000000000001E-2</v>
      </c>
      <c r="BW556" s="5">
        <v>0</v>
      </c>
      <c r="BX556" s="5">
        <v>0.66700000000000004</v>
      </c>
      <c r="BY556" s="5">
        <v>13.254</v>
      </c>
      <c r="BZ556" s="5">
        <v>0</v>
      </c>
      <c r="CA556" s="5">
        <v>13.254</v>
      </c>
      <c r="CB556" s="5">
        <v>0</v>
      </c>
      <c r="CC556" s="5">
        <v>87.078999999999994</v>
      </c>
      <c r="CD556" s="5">
        <v>7.95</v>
      </c>
      <c r="CE556" s="5">
        <v>0</v>
      </c>
      <c r="CF556" s="5">
        <v>87.078999999999994</v>
      </c>
      <c r="CG556" s="5">
        <v>0</v>
      </c>
      <c r="CH556" s="5">
        <v>1</v>
      </c>
      <c r="CI556" s="5">
        <v>0</v>
      </c>
      <c r="CJ556" s="5">
        <v>0</v>
      </c>
      <c r="CK556" s="5">
        <v>0</v>
      </c>
      <c r="CL556" s="5">
        <v>0</v>
      </c>
      <c r="CM556" s="5">
        <v>0</v>
      </c>
      <c r="CN556" s="5">
        <v>0</v>
      </c>
      <c r="CO556" s="5">
        <v>0</v>
      </c>
      <c r="CP556" s="5">
        <v>1</v>
      </c>
      <c r="CQ556" s="5">
        <v>1.3480000000000001</v>
      </c>
      <c r="CR556" s="5">
        <v>1</v>
      </c>
      <c r="CS556" s="5">
        <v>5.3230000000000004</v>
      </c>
      <c r="CT556" s="5">
        <v>4.484</v>
      </c>
      <c r="CU556" s="5">
        <v>9.2609999999999992</v>
      </c>
    </row>
    <row r="557" spans="1:99" x14ac:dyDescent="0.25">
      <c r="A557" s="5" t="s">
        <v>2865</v>
      </c>
      <c r="B557" s="5" t="s">
        <v>1603</v>
      </c>
      <c r="C557" s="5" t="s">
        <v>1603</v>
      </c>
      <c r="D557" s="5" t="s">
        <v>1604</v>
      </c>
      <c r="E557" s="5">
        <v>2024</v>
      </c>
      <c r="F557" s="5">
        <v>0</v>
      </c>
      <c r="G557" s="5">
        <v>2.0489999999999999</v>
      </c>
      <c r="H557" s="5">
        <v>0.66200000000000003</v>
      </c>
      <c r="I557" s="5">
        <v>0</v>
      </c>
      <c r="J557" s="5">
        <v>2.0489999999999999</v>
      </c>
      <c r="K557" s="5">
        <v>0</v>
      </c>
      <c r="L557" s="5">
        <v>1</v>
      </c>
      <c r="M557" s="5">
        <v>3.3730000000000002</v>
      </c>
      <c r="N557" s="5">
        <v>1.9850000000000001</v>
      </c>
      <c r="O557" s="5">
        <v>0</v>
      </c>
      <c r="P557" s="5">
        <v>3.3730000000000002</v>
      </c>
      <c r="Q557" s="5">
        <v>0</v>
      </c>
      <c r="R557" s="5">
        <v>1</v>
      </c>
      <c r="S557" s="5">
        <v>5.3579999999999997</v>
      </c>
      <c r="T557" s="5">
        <v>3.9710000000000001</v>
      </c>
      <c r="U557" s="5">
        <v>0</v>
      </c>
      <c r="V557" s="5">
        <v>5.3579999999999997</v>
      </c>
      <c r="W557" s="5">
        <v>0</v>
      </c>
      <c r="X557" s="5">
        <v>1</v>
      </c>
      <c r="Y557" s="5">
        <v>6.1420000000000003</v>
      </c>
      <c r="Z557" s="5">
        <v>0.67400000000000004</v>
      </c>
      <c r="AA557" s="5">
        <v>0</v>
      </c>
      <c r="AB557" s="5">
        <v>6.1420000000000003</v>
      </c>
      <c r="AC557" s="5">
        <v>0</v>
      </c>
      <c r="AD557" s="5">
        <v>1</v>
      </c>
      <c r="AE557" s="5">
        <v>6.8040000000000003</v>
      </c>
      <c r="AF557" s="5">
        <v>1.323</v>
      </c>
      <c r="AG557" s="5">
        <v>0</v>
      </c>
      <c r="AH557" s="5">
        <v>6.8040000000000003</v>
      </c>
      <c r="AI557" s="5">
        <v>0</v>
      </c>
      <c r="AJ557" s="5">
        <v>1</v>
      </c>
      <c r="AK557" s="5">
        <v>10.773999999999999</v>
      </c>
      <c r="AL557" s="5">
        <v>5.0830000000000002</v>
      </c>
      <c r="AM557" s="5">
        <v>0</v>
      </c>
      <c r="AN557" s="5">
        <v>10.773999999999999</v>
      </c>
      <c r="AO557" s="5">
        <v>0</v>
      </c>
      <c r="AP557" s="5">
        <v>1</v>
      </c>
      <c r="AQ557" s="5">
        <v>0.72</v>
      </c>
      <c r="AR557" s="5">
        <v>0.13200000000000001</v>
      </c>
      <c r="AS557" s="5">
        <v>0.67300000000000004</v>
      </c>
      <c r="AT557" s="5">
        <v>1.3919999999999999</v>
      </c>
      <c r="AU557" s="5">
        <v>0</v>
      </c>
      <c r="AV557" s="5">
        <v>1</v>
      </c>
      <c r="AW557" s="5">
        <v>0.73399999999999999</v>
      </c>
      <c r="AX557" s="5">
        <v>0.13200000000000001</v>
      </c>
      <c r="AY557" s="5">
        <v>0.377</v>
      </c>
      <c r="AZ557" s="5">
        <v>1.111</v>
      </c>
      <c r="BA557" s="5">
        <v>0</v>
      </c>
      <c r="BB557" s="5">
        <v>1</v>
      </c>
      <c r="BC557" s="5">
        <v>0.51</v>
      </c>
      <c r="BD557" s="5">
        <v>0.13200000000000001</v>
      </c>
      <c r="BE557" s="5">
        <v>0</v>
      </c>
      <c r="BF557" s="5">
        <v>0.51</v>
      </c>
      <c r="BG557" s="5">
        <v>0</v>
      </c>
      <c r="BH557" s="5">
        <v>1</v>
      </c>
      <c r="BI557" s="5">
        <v>0.65200000000000002</v>
      </c>
      <c r="BJ557" s="5">
        <v>0.13200000000000001</v>
      </c>
      <c r="BK557" s="5">
        <v>0</v>
      </c>
      <c r="BL557" s="5">
        <v>0.65200000000000002</v>
      </c>
      <c r="BM557" s="5">
        <v>0</v>
      </c>
      <c r="BN557" s="5">
        <v>1</v>
      </c>
      <c r="BO557" s="5">
        <v>0</v>
      </c>
      <c r="BP557" s="5">
        <v>0</v>
      </c>
      <c r="BQ557" s="5">
        <v>6.6000000000000003E-2</v>
      </c>
      <c r="BR557" s="5">
        <v>0</v>
      </c>
      <c r="BS557" s="5">
        <v>0.83299999999999996</v>
      </c>
      <c r="BT557" s="5">
        <v>0</v>
      </c>
      <c r="BU557" s="5">
        <v>0</v>
      </c>
      <c r="BV557" s="5">
        <v>1.7000000000000001E-2</v>
      </c>
      <c r="BW557" s="5">
        <v>0</v>
      </c>
      <c r="BX557" s="5">
        <v>0.66700000000000004</v>
      </c>
      <c r="BY557" s="5">
        <v>13.646000000000001</v>
      </c>
      <c r="BZ557" s="5">
        <v>0</v>
      </c>
      <c r="CA557" s="5">
        <v>13.646000000000001</v>
      </c>
      <c r="CB557" s="5">
        <v>0</v>
      </c>
      <c r="CC557" s="5">
        <v>86.385000000000005</v>
      </c>
      <c r="CD557" s="5">
        <v>7.95</v>
      </c>
      <c r="CE557" s="5">
        <v>0</v>
      </c>
      <c r="CF557" s="5">
        <v>86.385000000000005</v>
      </c>
      <c r="CG557" s="5">
        <v>0</v>
      </c>
      <c r="CH557" s="5">
        <v>1</v>
      </c>
      <c r="CI557" s="5">
        <v>0</v>
      </c>
      <c r="CJ557" s="5">
        <v>0</v>
      </c>
      <c r="CK557" s="5">
        <v>0</v>
      </c>
      <c r="CL557" s="5">
        <v>0</v>
      </c>
      <c r="CM557" s="5">
        <v>0</v>
      </c>
      <c r="CN557" s="5">
        <v>0</v>
      </c>
      <c r="CO557" s="5">
        <v>0</v>
      </c>
      <c r="CP557" s="5">
        <v>1</v>
      </c>
      <c r="CQ557" s="5">
        <v>1.387</v>
      </c>
      <c r="CR557" s="5">
        <v>1</v>
      </c>
      <c r="CS557" s="5">
        <v>5.48</v>
      </c>
      <c r="CT557" s="5">
        <v>3.5089999999999999</v>
      </c>
      <c r="CU557" s="5">
        <v>7.5979999999999999</v>
      </c>
    </row>
    <row r="558" spans="1:99" x14ac:dyDescent="0.25">
      <c r="A558" s="5" t="s">
        <v>2866</v>
      </c>
      <c r="B558" s="5" t="s">
        <v>1630</v>
      </c>
      <c r="C558" s="5" t="s">
        <v>1630</v>
      </c>
      <c r="D558" s="5" t="s">
        <v>1631</v>
      </c>
      <c r="E558" s="5">
        <v>2021</v>
      </c>
      <c r="F558" s="5">
        <v>0.15</v>
      </c>
      <c r="G558" s="5">
        <v>5.8970000000000002</v>
      </c>
      <c r="H558" s="5">
        <v>1.143</v>
      </c>
      <c r="I558" s="5">
        <v>0</v>
      </c>
      <c r="J558" s="5">
        <v>5.8970000000000002</v>
      </c>
      <c r="K558" s="5">
        <v>0</v>
      </c>
      <c r="L558" s="5">
        <v>1</v>
      </c>
      <c r="M558" s="5">
        <v>7.9640000000000004</v>
      </c>
      <c r="N558" s="5">
        <v>3.43</v>
      </c>
      <c r="O558" s="5">
        <v>0</v>
      </c>
      <c r="P558" s="5">
        <v>7.9640000000000004</v>
      </c>
      <c r="Q558" s="5">
        <v>0</v>
      </c>
      <c r="R558" s="5">
        <v>1</v>
      </c>
      <c r="S558" s="5">
        <v>11.613</v>
      </c>
      <c r="T558" s="5">
        <v>6.86</v>
      </c>
      <c r="U558" s="5">
        <v>0</v>
      </c>
      <c r="V558" s="5">
        <v>13.355</v>
      </c>
      <c r="W558" s="5">
        <v>0.15</v>
      </c>
      <c r="X558" s="5">
        <v>1</v>
      </c>
      <c r="Y558" s="5">
        <v>16.268000000000001</v>
      </c>
      <c r="Z558" s="5">
        <v>2.1989999999999998</v>
      </c>
      <c r="AA558" s="5">
        <v>0</v>
      </c>
      <c r="AB558" s="5">
        <v>16.268000000000001</v>
      </c>
      <c r="AC558" s="5">
        <v>0</v>
      </c>
      <c r="AD558" s="5">
        <v>1</v>
      </c>
      <c r="AE558" s="5">
        <v>17.411000000000001</v>
      </c>
      <c r="AF558" s="5">
        <v>4.0709999999999997</v>
      </c>
      <c r="AG558" s="5">
        <v>0</v>
      </c>
      <c r="AH558" s="5">
        <v>17.411000000000001</v>
      </c>
      <c r="AI558" s="5">
        <v>0</v>
      </c>
      <c r="AJ558" s="5">
        <v>1</v>
      </c>
      <c r="AK558" s="5">
        <v>24.271000000000001</v>
      </c>
      <c r="AL558" s="5">
        <v>12.927</v>
      </c>
      <c r="AM558" s="5">
        <v>0</v>
      </c>
      <c r="AN558" s="5">
        <v>27.911000000000001</v>
      </c>
      <c r="AO558" s="5">
        <v>0.15</v>
      </c>
      <c r="AP558" s="5">
        <v>1</v>
      </c>
      <c r="AQ558" s="5">
        <v>0.61899999999999999</v>
      </c>
      <c r="AR558" s="5">
        <v>0.114</v>
      </c>
      <c r="AS558" s="5">
        <v>0.17100000000000001</v>
      </c>
      <c r="AT558" s="5">
        <v>0.90900000000000003</v>
      </c>
      <c r="AU558" s="5">
        <v>0.15</v>
      </c>
      <c r="AV558" s="5">
        <v>1</v>
      </c>
      <c r="AW558" s="5">
        <v>0.59899999999999998</v>
      </c>
      <c r="AX558" s="5">
        <v>0.114</v>
      </c>
      <c r="AY558" s="5">
        <v>0.189</v>
      </c>
      <c r="AZ558" s="5">
        <v>0.90700000000000003</v>
      </c>
      <c r="BA558" s="5">
        <v>0.15</v>
      </c>
      <c r="BB558" s="5">
        <v>1</v>
      </c>
      <c r="BC558" s="5">
        <v>0.439</v>
      </c>
      <c r="BD558" s="5">
        <v>0.114</v>
      </c>
      <c r="BE558" s="5">
        <v>0</v>
      </c>
      <c r="BF558" s="5">
        <v>0.505</v>
      </c>
      <c r="BG558" s="5">
        <v>0.15</v>
      </c>
      <c r="BH558" s="5">
        <v>1</v>
      </c>
      <c r="BI558" s="5">
        <v>0.505</v>
      </c>
      <c r="BJ558" s="5">
        <v>0.114</v>
      </c>
      <c r="BK558" s="5">
        <v>0</v>
      </c>
      <c r="BL558" s="5">
        <v>0.57999999999999996</v>
      </c>
      <c r="BM558" s="5">
        <v>0.15</v>
      </c>
      <c r="BN558" s="5">
        <v>1</v>
      </c>
      <c r="BO558" s="5">
        <v>0</v>
      </c>
      <c r="BP558" s="5">
        <v>0</v>
      </c>
      <c r="BQ558" s="5">
        <v>0.14799999999999999</v>
      </c>
      <c r="BR558" s="5">
        <v>0</v>
      </c>
      <c r="BS558" s="5">
        <v>0.83299999999999996</v>
      </c>
      <c r="BT558" s="5">
        <v>0</v>
      </c>
      <c r="BU558" s="5">
        <v>0</v>
      </c>
      <c r="BV558" s="5">
        <v>0.13800000000000001</v>
      </c>
      <c r="BW558" s="5">
        <v>0.15</v>
      </c>
      <c r="BX558" s="5">
        <v>1</v>
      </c>
      <c r="BY558" s="5">
        <v>11.787000000000001</v>
      </c>
      <c r="BZ558" s="5">
        <v>0</v>
      </c>
      <c r="CA558" s="5">
        <v>11.787000000000001</v>
      </c>
      <c r="CB558" s="5">
        <v>0</v>
      </c>
      <c r="CC558" s="5">
        <v>78.125</v>
      </c>
      <c r="CD558" s="5">
        <v>7.95</v>
      </c>
      <c r="CE558" s="5">
        <v>0</v>
      </c>
      <c r="CF558" s="5">
        <v>89.843999999999994</v>
      </c>
      <c r="CG558" s="5">
        <v>0.15</v>
      </c>
      <c r="CH558" s="5">
        <v>1</v>
      </c>
      <c r="CI558" s="5">
        <v>0</v>
      </c>
      <c r="CJ558" s="5">
        <v>0</v>
      </c>
      <c r="CK558" s="5">
        <v>0</v>
      </c>
      <c r="CL558" s="5">
        <v>0</v>
      </c>
      <c r="CM558" s="5">
        <v>0</v>
      </c>
      <c r="CN558" s="5">
        <v>0</v>
      </c>
      <c r="CO558" s="5">
        <v>0</v>
      </c>
      <c r="CP558" s="5">
        <v>0</v>
      </c>
      <c r="CQ558" s="5">
        <v>1.198</v>
      </c>
      <c r="CR558" s="5">
        <v>0</v>
      </c>
      <c r="CS558" s="5">
        <v>10.295</v>
      </c>
      <c r="CT558" s="5">
        <v>4.7530000000000001</v>
      </c>
      <c r="CU558" s="5">
        <v>15.162000000000001</v>
      </c>
    </row>
    <row r="559" spans="1:99" x14ac:dyDescent="0.25">
      <c r="A559" s="5" t="s">
        <v>2867</v>
      </c>
      <c r="B559" s="5" t="s">
        <v>1630</v>
      </c>
      <c r="C559" s="5" t="s">
        <v>1630</v>
      </c>
      <c r="D559" s="5" t="s">
        <v>1631</v>
      </c>
      <c r="E559" s="5">
        <v>2022</v>
      </c>
      <c r="F559" s="5">
        <v>0.15</v>
      </c>
      <c r="G559" s="5">
        <v>11.72</v>
      </c>
      <c r="H559" s="5">
        <v>1.2350000000000001</v>
      </c>
      <c r="I559" s="5">
        <v>0</v>
      </c>
      <c r="J559" s="5">
        <v>11.72</v>
      </c>
      <c r="K559" s="5">
        <v>0</v>
      </c>
      <c r="L559" s="5">
        <v>1</v>
      </c>
      <c r="M559" s="5">
        <v>9.7829999999999995</v>
      </c>
      <c r="N559" s="5">
        <v>3.7040000000000002</v>
      </c>
      <c r="O559" s="5">
        <v>0</v>
      </c>
      <c r="P559" s="5">
        <v>9.7829999999999995</v>
      </c>
      <c r="Q559" s="5">
        <v>0</v>
      </c>
      <c r="R559" s="5">
        <v>1</v>
      </c>
      <c r="S559" s="5">
        <v>17.893000000000001</v>
      </c>
      <c r="T559" s="5">
        <v>7.4080000000000004</v>
      </c>
      <c r="U559" s="5">
        <v>0.19900000000000001</v>
      </c>
      <c r="V559" s="5">
        <v>20.577000000000002</v>
      </c>
      <c r="W559" s="5">
        <v>0.15</v>
      </c>
      <c r="X559" s="5">
        <v>1</v>
      </c>
      <c r="Y559" s="5">
        <v>32.398000000000003</v>
      </c>
      <c r="Z559" s="5">
        <v>4.3789999999999996</v>
      </c>
      <c r="AA559" s="5">
        <v>0</v>
      </c>
      <c r="AB559" s="5">
        <v>32.398000000000003</v>
      </c>
      <c r="AC559" s="5">
        <v>0</v>
      </c>
      <c r="AD559" s="5">
        <v>1</v>
      </c>
      <c r="AE559" s="5">
        <v>33.633000000000003</v>
      </c>
      <c r="AF559" s="5">
        <v>7.8639999999999999</v>
      </c>
      <c r="AG559" s="5">
        <v>0</v>
      </c>
      <c r="AH559" s="5">
        <v>33.633000000000003</v>
      </c>
      <c r="AI559" s="5">
        <v>0</v>
      </c>
      <c r="AJ559" s="5">
        <v>1</v>
      </c>
      <c r="AK559" s="5">
        <v>41.040999999999997</v>
      </c>
      <c r="AL559" s="5">
        <v>21.858000000000001</v>
      </c>
      <c r="AM559" s="5">
        <v>0.45600000000000002</v>
      </c>
      <c r="AN559" s="5">
        <v>47.197000000000003</v>
      </c>
      <c r="AO559" s="5">
        <v>0.15</v>
      </c>
      <c r="AP559" s="5">
        <v>1</v>
      </c>
      <c r="AQ559" s="5">
        <v>0.86099999999999999</v>
      </c>
      <c r="AR559" s="5">
        <v>0.123</v>
      </c>
      <c r="AS559" s="5">
        <v>0.154</v>
      </c>
      <c r="AT559" s="5">
        <v>1.167</v>
      </c>
      <c r="AU559" s="5">
        <v>0.15</v>
      </c>
      <c r="AV559" s="5">
        <v>1</v>
      </c>
      <c r="AW559" s="5">
        <v>0.98599999999999999</v>
      </c>
      <c r="AX559" s="5">
        <v>0.123</v>
      </c>
      <c r="AY559" s="5">
        <v>0.105</v>
      </c>
      <c r="AZ559" s="5">
        <v>1.2549999999999999</v>
      </c>
      <c r="BA559" s="5">
        <v>0.15</v>
      </c>
      <c r="BB559" s="5">
        <v>1</v>
      </c>
      <c r="BC559" s="5">
        <v>0.59799999999999998</v>
      </c>
      <c r="BD559" s="5">
        <v>0.123</v>
      </c>
      <c r="BE559" s="5">
        <v>7.0000000000000001E-3</v>
      </c>
      <c r="BF559" s="5">
        <v>0.68799999999999994</v>
      </c>
      <c r="BG559" s="5">
        <v>0.15</v>
      </c>
      <c r="BH559" s="5">
        <v>1</v>
      </c>
      <c r="BI559" s="5">
        <v>0.61199999999999999</v>
      </c>
      <c r="BJ559" s="5">
        <v>0.123</v>
      </c>
      <c r="BK559" s="5">
        <v>7.0000000000000001E-3</v>
      </c>
      <c r="BL559" s="5">
        <v>0.70399999999999996</v>
      </c>
      <c r="BM559" s="5">
        <v>0.15</v>
      </c>
      <c r="BN559" s="5">
        <v>1</v>
      </c>
      <c r="BO559" s="5">
        <v>0</v>
      </c>
      <c r="BP559" s="5">
        <v>0</v>
      </c>
      <c r="BQ559" s="5">
        <v>0.13600000000000001</v>
      </c>
      <c r="BR559" s="5">
        <v>0</v>
      </c>
      <c r="BS559" s="5">
        <v>0.83299999999999996</v>
      </c>
      <c r="BT559" s="5">
        <v>0</v>
      </c>
      <c r="BU559" s="5">
        <v>0</v>
      </c>
      <c r="BV559" s="5">
        <v>0.127</v>
      </c>
      <c r="BW559" s="5">
        <v>0.15</v>
      </c>
      <c r="BX559" s="5">
        <v>1</v>
      </c>
      <c r="BY559" s="5">
        <v>12.728999999999999</v>
      </c>
      <c r="BZ559" s="5">
        <v>0</v>
      </c>
      <c r="CA559" s="5">
        <v>12.728999999999999</v>
      </c>
      <c r="CB559" s="5">
        <v>0</v>
      </c>
      <c r="CC559" s="5">
        <v>97.9</v>
      </c>
      <c r="CD559" s="5">
        <v>7.95</v>
      </c>
      <c r="CE559" s="5">
        <v>1.087</v>
      </c>
      <c r="CF559" s="5">
        <v>112.58499999999999</v>
      </c>
      <c r="CG559" s="5">
        <v>0.15</v>
      </c>
      <c r="CH559" s="5">
        <v>1</v>
      </c>
      <c r="CI559" s="5">
        <v>0</v>
      </c>
      <c r="CJ559" s="5">
        <v>0</v>
      </c>
      <c r="CK559" s="5">
        <v>0</v>
      </c>
      <c r="CL559" s="5">
        <v>0</v>
      </c>
      <c r="CM559" s="5">
        <v>0</v>
      </c>
      <c r="CN559" s="5">
        <v>0</v>
      </c>
      <c r="CO559" s="5">
        <v>0</v>
      </c>
      <c r="CP559" s="5">
        <v>0</v>
      </c>
      <c r="CQ559" s="5">
        <v>1.294</v>
      </c>
      <c r="CR559" s="5">
        <v>0</v>
      </c>
      <c r="CS559" s="5">
        <v>11.117000000000001</v>
      </c>
      <c r="CT559" s="5">
        <v>10.484999999999999</v>
      </c>
      <c r="CU559" s="5">
        <v>31.326000000000001</v>
      </c>
    </row>
    <row r="560" spans="1:99" x14ac:dyDescent="0.25">
      <c r="A560" s="5" t="s">
        <v>2868</v>
      </c>
      <c r="B560" s="5" t="s">
        <v>1630</v>
      </c>
      <c r="C560" s="5" t="s">
        <v>1630</v>
      </c>
      <c r="D560" s="5" t="s">
        <v>1631</v>
      </c>
      <c r="E560" s="5">
        <v>2023</v>
      </c>
      <c r="F560" s="5">
        <v>0.15</v>
      </c>
      <c r="G560" s="5">
        <v>6.1470000000000002</v>
      </c>
      <c r="H560" s="5">
        <v>1.286</v>
      </c>
      <c r="I560" s="5">
        <v>0</v>
      </c>
      <c r="J560" s="5">
        <v>6.1470000000000002</v>
      </c>
      <c r="K560" s="5">
        <v>0</v>
      </c>
      <c r="L560" s="5">
        <v>1</v>
      </c>
      <c r="M560" s="5">
        <v>7.8860000000000001</v>
      </c>
      <c r="N560" s="5">
        <v>3.8570000000000002</v>
      </c>
      <c r="O560" s="5">
        <v>0</v>
      </c>
      <c r="P560" s="5">
        <v>7.8860000000000001</v>
      </c>
      <c r="Q560" s="5">
        <v>0</v>
      </c>
      <c r="R560" s="5">
        <v>1</v>
      </c>
      <c r="S560" s="5">
        <v>12.574999999999999</v>
      </c>
      <c r="T560" s="5">
        <v>7.7140000000000004</v>
      </c>
      <c r="U560" s="5">
        <v>0.20899999999999999</v>
      </c>
      <c r="V560" s="5">
        <v>14.461</v>
      </c>
      <c r="W560" s="5">
        <v>0.15</v>
      </c>
      <c r="X560" s="5">
        <v>1</v>
      </c>
      <c r="Y560" s="5">
        <v>12.851000000000001</v>
      </c>
      <c r="Z560" s="5">
        <v>1.7370000000000001</v>
      </c>
      <c r="AA560" s="5">
        <v>0</v>
      </c>
      <c r="AB560" s="5">
        <v>12.851000000000001</v>
      </c>
      <c r="AC560" s="5">
        <v>0</v>
      </c>
      <c r="AD560" s="5">
        <v>1</v>
      </c>
      <c r="AE560" s="5">
        <v>14.135999999999999</v>
      </c>
      <c r="AF560" s="5">
        <v>3.306</v>
      </c>
      <c r="AG560" s="5">
        <v>0</v>
      </c>
      <c r="AH560" s="5">
        <v>14.135999999999999</v>
      </c>
      <c r="AI560" s="5">
        <v>0</v>
      </c>
      <c r="AJ560" s="5">
        <v>1</v>
      </c>
      <c r="AK560" s="5">
        <v>21.85</v>
      </c>
      <c r="AL560" s="5">
        <v>11.637</v>
      </c>
      <c r="AM560" s="5">
        <v>0.36299999999999999</v>
      </c>
      <c r="AN560" s="5">
        <v>25.128</v>
      </c>
      <c r="AO560" s="5">
        <v>0.15</v>
      </c>
      <c r="AP560" s="5">
        <v>1</v>
      </c>
      <c r="AQ560" s="5">
        <v>0.76</v>
      </c>
      <c r="AR560" s="5">
        <v>0.129</v>
      </c>
      <c r="AS560" s="5">
        <v>0.19600000000000001</v>
      </c>
      <c r="AT560" s="5">
        <v>1.1000000000000001</v>
      </c>
      <c r="AU560" s="5">
        <v>0.15</v>
      </c>
      <c r="AV560" s="5">
        <v>1</v>
      </c>
      <c r="AW560" s="5">
        <v>0.81100000000000005</v>
      </c>
      <c r="AX560" s="5">
        <v>0.129</v>
      </c>
      <c r="AY560" s="5">
        <v>0.16200000000000001</v>
      </c>
      <c r="AZ560" s="5">
        <v>1.1200000000000001</v>
      </c>
      <c r="BA560" s="5">
        <v>0.15</v>
      </c>
      <c r="BB560" s="5">
        <v>1</v>
      </c>
      <c r="BC560" s="5">
        <v>0.53500000000000003</v>
      </c>
      <c r="BD560" s="5">
        <v>0.129</v>
      </c>
      <c r="BE560" s="5">
        <v>8.9999999999999993E-3</v>
      </c>
      <c r="BF560" s="5">
        <v>0.61499999999999999</v>
      </c>
      <c r="BG560" s="5">
        <v>0.15</v>
      </c>
      <c r="BH560" s="5">
        <v>1</v>
      </c>
      <c r="BI560" s="5">
        <v>0.57899999999999996</v>
      </c>
      <c r="BJ560" s="5">
        <v>0.129</v>
      </c>
      <c r="BK560" s="5">
        <v>0.01</v>
      </c>
      <c r="BL560" s="5">
        <v>0.66600000000000004</v>
      </c>
      <c r="BM560" s="5">
        <v>0.15</v>
      </c>
      <c r="BN560" s="5">
        <v>1</v>
      </c>
      <c r="BO560" s="5">
        <v>0</v>
      </c>
      <c r="BP560" s="5">
        <v>0</v>
      </c>
      <c r="BQ560" s="5">
        <v>8.6999999999999994E-2</v>
      </c>
      <c r="BR560" s="5">
        <v>0</v>
      </c>
      <c r="BS560" s="5">
        <v>0.83299999999999996</v>
      </c>
      <c r="BT560" s="5">
        <v>0</v>
      </c>
      <c r="BU560" s="5">
        <v>0</v>
      </c>
      <c r="BV560" s="5">
        <v>0.13100000000000001</v>
      </c>
      <c r="BW560" s="5">
        <v>0.15</v>
      </c>
      <c r="BX560" s="5">
        <v>1</v>
      </c>
      <c r="BY560" s="5">
        <v>13.254</v>
      </c>
      <c r="BZ560" s="5">
        <v>0</v>
      </c>
      <c r="CA560" s="5">
        <v>13.254</v>
      </c>
      <c r="CB560" s="5">
        <v>0</v>
      </c>
      <c r="CC560" s="5">
        <v>83.248000000000005</v>
      </c>
      <c r="CD560" s="5">
        <v>7.95</v>
      </c>
      <c r="CE560" s="5">
        <v>1.383</v>
      </c>
      <c r="CF560" s="5">
        <v>95.734999999999999</v>
      </c>
      <c r="CG560" s="5">
        <v>0.15</v>
      </c>
      <c r="CH560" s="5">
        <v>1</v>
      </c>
      <c r="CI560" s="5">
        <v>0</v>
      </c>
      <c r="CJ560" s="5">
        <v>0</v>
      </c>
      <c r="CK560" s="5">
        <v>0</v>
      </c>
      <c r="CL560" s="5">
        <v>0</v>
      </c>
      <c r="CM560" s="5">
        <v>0</v>
      </c>
      <c r="CN560" s="5">
        <v>0</v>
      </c>
      <c r="CO560" s="5">
        <v>0</v>
      </c>
      <c r="CP560" s="5">
        <v>0</v>
      </c>
      <c r="CQ560" s="5">
        <v>1.3480000000000001</v>
      </c>
      <c r="CR560" s="5">
        <v>0</v>
      </c>
      <c r="CS560" s="5">
        <v>11.576000000000001</v>
      </c>
      <c r="CT560" s="5">
        <v>4.8609999999999998</v>
      </c>
      <c r="CU560" s="5">
        <v>11.622</v>
      </c>
    </row>
    <row r="561" spans="1:99" x14ac:dyDescent="0.25">
      <c r="A561" s="5" t="s">
        <v>2869</v>
      </c>
      <c r="B561" s="5" t="s">
        <v>1630</v>
      </c>
      <c r="C561" s="5" t="s">
        <v>1630</v>
      </c>
      <c r="D561" s="5" t="s">
        <v>1631</v>
      </c>
      <c r="E561" s="5">
        <v>2024</v>
      </c>
      <c r="F561" s="5">
        <v>0.15</v>
      </c>
      <c r="G561" s="5">
        <v>5.5750000000000002</v>
      </c>
      <c r="H561" s="5">
        <v>1.3240000000000001</v>
      </c>
      <c r="I561" s="5">
        <v>0</v>
      </c>
      <c r="J561" s="5">
        <v>5.5750000000000002</v>
      </c>
      <c r="K561" s="5">
        <v>0</v>
      </c>
      <c r="L561" s="5">
        <v>1</v>
      </c>
      <c r="M561" s="5">
        <v>7.1239999999999997</v>
      </c>
      <c r="N561" s="5">
        <v>3.9710000000000001</v>
      </c>
      <c r="O561" s="5">
        <v>0</v>
      </c>
      <c r="P561" s="5">
        <v>7.1239999999999997</v>
      </c>
      <c r="Q561" s="5">
        <v>0</v>
      </c>
      <c r="R561" s="5">
        <v>1</v>
      </c>
      <c r="S561" s="5">
        <v>12.193</v>
      </c>
      <c r="T561" s="5">
        <v>7.9420000000000002</v>
      </c>
      <c r="U561" s="5">
        <v>0.249</v>
      </c>
      <c r="V561" s="5">
        <v>14.022</v>
      </c>
      <c r="W561" s="5">
        <v>0.15</v>
      </c>
      <c r="X561" s="5">
        <v>1</v>
      </c>
      <c r="Y561" s="5">
        <v>11.442</v>
      </c>
      <c r="Z561" s="5">
        <v>1.546</v>
      </c>
      <c r="AA561" s="5">
        <v>0</v>
      </c>
      <c r="AB561" s="5">
        <v>11.442</v>
      </c>
      <c r="AC561" s="5">
        <v>0</v>
      </c>
      <c r="AD561" s="5">
        <v>1</v>
      </c>
      <c r="AE561" s="5">
        <v>12.766</v>
      </c>
      <c r="AF561" s="5">
        <v>2.9849999999999999</v>
      </c>
      <c r="AG561" s="5">
        <v>0</v>
      </c>
      <c r="AH561" s="5">
        <v>12.766</v>
      </c>
      <c r="AI561" s="5">
        <v>0</v>
      </c>
      <c r="AJ561" s="5">
        <v>1</v>
      </c>
      <c r="AK561" s="5">
        <v>20.707000000000001</v>
      </c>
      <c r="AL561" s="5">
        <v>11.029</v>
      </c>
      <c r="AM561" s="5">
        <v>0.42299999999999999</v>
      </c>
      <c r="AN561" s="5">
        <v>23.812999999999999</v>
      </c>
      <c r="AO561" s="5">
        <v>0.15</v>
      </c>
      <c r="AP561" s="5">
        <v>1</v>
      </c>
      <c r="AQ561" s="5">
        <v>0.72399999999999998</v>
      </c>
      <c r="AR561" s="5">
        <v>0.13200000000000001</v>
      </c>
      <c r="AS561" s="5">
        <v>0.29099999999999998</v>
      </c>
      <c r="AT561" s="5">
        <v>1.1679999999999999</v>
      </c>
      <c r="AU561" s="5">
        <v>0.15</v>
      </c>
      <c r="AV561" s="5">
        <v>1</v>
      </c>
      <c r="AW561" s="5">
        <v>0.75</v>
      </c>
      <c r="AX561" s="5">
        <v>0.13200000000000001</v>
      </c>
      <c r="AY561" s="5">
        <v>0.246</v>
      </c>
      <c r="AZ561" s="5">
        <v>1.1459999999999999</v>
      </c>
      <c r="BA561" s="5">
        <v>0.15</v>
      </c>
      <c r="BB561" s="5">
        <v>1</v>
      </c>
      <c r="BC561" s="5">
        <v>0.51300000000000001</v>
      </c>
      <c r="BD561" s="5">
        <v>0.13200000000000001</v>
      </c>
      <c r="BE561" s="5">
        <v>0.01</v>
      </c>
      <c r="BF561" s="5">
        <v>0.59</v>
      </c>
      <c r="BG561" s="5">
        <v>0.15</v>
      </c>
      <c r="BH561" s="5">
        <v>1</v>
      </c>
      <c r="BI561" s="5">
        <v>0.59099999999999997</v>
      </c>
      <c r="BJ561" s="5">
        <v>0.13200000000000001</v>
      </c>
      <c r="BK561" s="5">
        <v>1.2E-2</v>
      </c>
      <c r="BL561" s="5">
        <v>0.68</v>
      </c>
      <c r="BM561" s="5">
        <v>0.15</v>
      </c>
      <c r="BN561" s="5">
        <v>1</v>
      </c>
      <c r="BO561" s="5">
        <v>0</v>
      </c>
      <c r="BP561" s="5">
        <v>0</v>
      </c>
      <c r="BQ561" s="5">
        <v>8.8999999999999996E-2</v>
      </c>
      <c r="BR561" s="5">
        <v>0</v>
      </c>
      <c r="BS561" s="5">
        <v>0.83299999999999996</v>
      </c>
      <c r="BT561" s="5">
        <v>0</v>
      </c>
      <c r="BU561" s="5">
        <v>0</v>
      </c>
      <c r="BV561" s="5">
        <v>0.14799999999999999</v>
      </c>
      <c r="BW561" s="5">
        <v>0.15</v>
      </c>
      <c r="BX561" s="5">
        <v>1</v>
      </c>
      <c r="BY561" s="5">
        <v>13.646000000000001</v>
      </c>
      <c r="BZ561" s="5">
        <v>0</v>
      </c>
      <c r="CA561" s="5">
        <v>13.646000000000001</v>
      </c>
      <c r="CB561" s="5">
        <v>0</v>
      </c>
      <c r="CC561" s="5">
        <v>82.587999999999994</v>
      </c>
      <c r="CD561" s="5">
        <v>7.95</v>
      </c>
      <c r="CE561" s="5">
        <v>1.6870000000000001</v>
      </c>
      <c r="CF561" s="5">
        <v>94.975999999999999</v>
      </c>
      <c r="CG561" s="5">
        <v>0.15</v>
      </c>
      <c r="CH561" s="5">
        <v>1</v>
      </c>
      <c r="CI561" s="5">
        <v>0</v>
      </c>
      <c r="CJ561" s="5">
        <v>0</v>
      </c>
      <c r="CK561" s="5">
        <v>0</v>
      </c>
      <c r="CL561" s="5">
        <v>0</v>
      </c>
      <c r="CM561" s="5">
        <v>0</v>
      </c>
      <c r="CN561" s="5">
        <v>0</v>
      </c>
      <c r="CO561" s="5">
        <v>0</v>
      </c>
      <c r="CP561" s="5">
        <v>0</v>
      </c>
      <c r="CQ561" s="5">
        <v>1.387</v>
      </c>
      <c r="CR561" s="5">
        <v>0</v>
      </c>
      <c r="CS561" s="5">
        <v>10.167999999999999</v>
      </c>
      <c r="CT561" s="5">
        <v>4.2510000000000003</v>
      </c>
      <c r="CU561" s="5">
        <v>10.167999999999999</v>
      </c>
    </row>
    <row r="562" spans="1:99" x14ac:dyDescent="0.25">
      <c r="A562" s="5" t="s">
        <v>2870</v>
      </c>
      <c r="B562" s="5" t="s">
        <v>1654</v>
      </c>
      <c r="C562" s="5" t="s">
        <v>1654</v>
      </c>
      <c r="D562" s="5" t="s">
        <v>1655</v>
      </c>
      <c r="E562" s="5">
        <v>2021</v>
      </c>
      <c r="F562" s="5">
        <v>0</v>
      </c>
      <c r="G562" s="5">
        <v>4.7469999999999999</v>
      </c>
      <c r="H562" s="5">
        <v>1.143</v>
      </c>
      <c r="I562" s="5">
        <v>0</v>
      </c>
      <c r="J562" s="5">
        <v>4.7469999999999999</v>
      </c>
      <c r="K562" s="5">
        <v>0</v>
      </c>
      <c r="L562" s="5">
        <v>1</v>
      </c>
      <c r="M562" s="5">
        <v>7.9640000000000004</v>
      </c>
      <c r="N562" s="5">
        <v>3.43</v>
      </c>
      <c r="O562" s="5">
        <v>0</v>
      </c>
      <c r="P562" s="5">
        <v>7.9640000000000004</v>
      </c>
      <c r="Q562" s="5">
        <v>0</v>
      </c>
      <c r="R562" s="5">
        <v>1</v>
      </c>
      <c r="S562" s="5">
        <v>10.464</v>
      </c>
      <c r="T562" s="5">
        <v>6.86</v>
      </c>
      <c r="U562" s="5">
        <v>0</v>
      </c>
      <c r="V562" s="5">
        <v>10.464</v>
      </c>
      <c r="W562" s="5">
        <v>0</v>
      </c>
      <c r="X562" s="5">
        <v>1</v>
      </c>
      <c r="Y562" s="5">
        <v>10.551</v>
      </c>
      <c r="Z562" s="5">
        <v>1.302</v>
      </c>
      <c r="AA562" s="5">
        <v>0</v>
      </c>
      <c r="AB562" s="5">
        <v>10.551</v>
      </c>
      <c r="AC562" s="5">
        <v>0</v>
      </c>
      <c r="AD562" s="5">
        <v>1</v>
      </c>
      <c r="AE562" s="5">
        <v>11.694000000000001</v>
      </c>
      <c r="AF562" s="5">
        <v>2.5489999999999999</v>
      </c>
      <c r="AG562" s="5">
        <v>0</v>
      </c>
      <c r="AH562" s="5">
        <v>11.694000000000001</v>
      </c>
      <c r="AI562" s="5">
        <v>0</v>
      </c>
      <c r="AJ562" s="5">
        <v>1</v>
      </c>
      <c r="AK562" s="5">
        <v>18.553999999999998</v>
      </c>
      <c r="AL562" s="5">
        <v>9.6270000000000007</v>
      </c>
      <c r="AM562" s="5">
        <v>0</v>
      </c>
      <c r="AN562" s="5">
        <v>18.553999999999998</v>
      </c>
      <c r="AO562" s="5">
        <v>0</v>
      </c>
      <c r="AP562" s="5">
        <v>1</v>
      </c>
      <c r="AQ562" s="5">
        <v>0.621</v>
      </c>
      <c r="AR562" s="5">
        <v>0.114</v>
      </c>
      <c r="AS562" s="5">
        <v>0</v>
      </c>
      <c r="AT562" s="5">
        <v>0.621</v>
      </c>
      <c r="AU562" s="5">
        <v>0</v>
      </c>
      <c r="AV562" s="5">
        <v>1</v>
      </c>
      <c r="AW562" s="5">
        <v>0.59299999999999997</v>
      </c>
      <c r="AX562" s="5">
        <v>0.114</v>
      </c>
      <c r="AY562" s="5">
        <v>0</v>
      </c>
      <c r="AZ562" s="5">
        <v>0.59299999999999997</v>
      </c>
      <c r="BA562" s="5">
        <v>0</v>
      </c>
      <c r="BB562" s="5">
        <v>1</v>
      </c>
      <c r="BC562" s="5">
        <v>0.44</v>
      </c>
      <c r="BD562" s="5">
        <v>0.114</v>
      </c>
      <c r="BE562" s="5">
        <v>0</v>
      </c>
      <c r="BF562" s="5">
        <v>0.44</v>
      </c>
      <c r="BG562" s="5">
        <v>0</v>
      </c>
      <c r="BH562" s="5">
        <v>1</v>
      </c>
      <c r="BI562" s="5">
        <v>0.56000000000000005</v>
      </c>
      <c r="BJ562" s="5">
        <v>0.114</v>
      </c>
      <c r="BK562" s="5">
        <v>0</v>
      </c>
      <c r="BL562" s="5">
        <v>0.56000000000000005</v>
      </c>
      <c r="BM562" s="5">
        <v>0</v>
      </c>
      <c r="BN562" s="5">
        <v>1</v>
      </c>
      <c r="BO562" s="5">
        <v>0</v>
      </c>
      <c r="BP562" s="5">
        <v>0</v>
      </c>
      <c r="BQ562" s="5">
        <v>0</v>
      </c>
      <c r="BR562" s="5">
        <v>0</v>
      </c>
      <c r="BS562" s="5">
        <v>1</v>
      </c>
      <c r="BT562" s="5">
        <v>0</v>
      </c>
      <c r="BU562" s="5">
        <v>0</v>
      </c>
      <c r="BV562" s="5">
        <v>0</v>
      </c>
      <c r="BW562" s="5">
        <v>0</v>
      </c>
      <c r="BX562" s="5">
        <v>1</v>
      </c>
      <c r="BY562" s="5">
        <v>11.787000000000001</v>
      </c>
      <c r="BZ562" s="5">
        <v>0</v>
      </c>
      <c r="CA562" s="5">
        <v>11.787000000000001</v>
      </c>
      <c r="CB562" s="5">
        <v>0</v>
      </c>
      <c r="CC562" s="5">
        <v>81.694999999999993</v>
      </c>
      <c r="CD562" s="5">
        <v>7.95</v>
      </c>
      <c r="CE562" s="5">
        <v>0</v>
      </c>
      <c r="CF562" s="5">
        <v>81.694999999999993</v>
      </c>
      <c r="CG562" s="5">
        <v>0</v>
      </c>
      <c r="CH562" s="5">
        <v>1</v>
      </c>
      <c r="CI562" s="5">
        <v>0</v>
      </c>
      <c r="CJ562" s="5">
        <v>0</v>
      </c>
      <c r="CK562" s="5">
        <v>0</v>
      </c>
      <c r="CL562" s="5">
        <v>0</v>
      </c>
      <c r="CM562" s="5">
        <v>0</v>
      </c>
      <c r="CN562" s="5">
        <v>0</v>
      </c>
      <c r="CO562" s="5">
        <v>0</v>
      </c>
      <c r="CP562" s="5">
        <v>0</v>
      </c>
      <c r="CQ562" s="5">
        <v>1.198</v>
      </c>
      <c r="CR562" s="5">
        <v>0</v>
      </c>
      <c r="CS562" s="5">
        <v>4.7759999999999998</v>
      </c>
      <c r="CT562" s="5">
        <v>3.6040000000000001</v>
      </c>
      <c r="CU562" s="5">
        <v>9.4079999999999995</v>
      </c>
    </row>
    <row r="563" spans="1:99" x14ac:dyDescent="0.25">
      <c r="A563" s="5" t="s">
        <v>2871</v>
      </c>
      <c r="B563" s="5" t="s">
        <v>1654</v>
      </c>
      <c r="C563" s="5" t="s">
        <v>1654</v>
      </c>
      <c r="D563" s="5" t="s">
        <v>1655</v>
      </c>
      <c r="E563" s="5">
        <v>2022</v>
      </c>
      <c r="F563" s="5">
        <v>0</v>
      </c>
      <c r="G563" s="5">
        <v>8.7880000000000003</v>
      </c>
      <c r="H563" s="5">
        <v>1.2350000000000001</v>
      </c>
      <c r="I563" s="5">
        <v>0</v>
      </c>
      <c r="J563" s="5">
        <v>8.7880000000000003</v>
      </c>
      <c r="K563" s="5">
        <v>0</v>
      </c>
      <c r="L563" s="5">
        <v>1</v>
      </c>
      <c r="M563" s="5">
        <v>9.7829999999999995</v>
      </c>
      <c r="N563" s="5">
        <v>3.7040000000000002</v>
      </c>
      <c r="O563" s="5">
        <v>0</v>
      </c>
      <c r="P563" s="5">
        <v>9.7829999999999995</v>
      </c>
      <c r="Q563" s="5">
        <v>0</v>
      </c>
      <c r="R563" s="5">
        <v>1</v>
      </c>
      <c r="S563" s="5">
        <v>14.962</v>
      </c>
      <c r="T563" s="5">
        <v>7.4080000000000004</v>
      </c>
      <c r="U563" s="5">
        <v>0</v>
      </c>
      <c r="V563" s="5">
        <v>14.962</v>
      </c>
      <c r="W563" s="5">
        <v>0</v>
      </c>
      <c r="X563" s="5">
        <v>1</v>
      </c>
      <c r="Y563" s="5">
        <v>17.332000000000001</v>
      </c>
      <c r="Z563" s="5">
        <v>2.1389999999999998</v>
      </c>
      <c r="AA563" s="5">
        <v>0</v>
      </c>
      <c r="AB563" s="5">
        <v>17.332000000000001</v>
      </c>
      <c r="AC563" s="5">
        <v>0</v>
      </c>
      <c r="AD563" s="5">
        <v>1</v>
      </c>
      <c r="AE563" s="5">
        <v>18.565999999999999</v>
      </c>
      <c r="AF563" s="5">
        <v>4.048</v>
      </c>
      <c r="AG563" s="5">
        <v>0</v>
      </c>
      <c r="AH563" s="5">
        <v>18.565999999999999</v>
      </c>
      <c r="AI563" s="5">
        <v>0</v>
      </c>
      <c r="AJ563" s="5">
        <v>1</v>
      </c>
      <c r="AK563" s="5">
        <v>25.974</v>
      </c>
      <c r="AL563" s="5">
        <v>13.478</v>
      </c>
      <c r="AM563" s="5">
        <v>0</v>
      </c>
      <c r="AN563" s="5">
        <v>25.974</v>
      </c>
      <c r="AO563" s="5">
        <v>0</v>
      </c>
      <c r="AP563" s="5">
        <v>1</v>
      </c>
      <c r="AQ563" s="5">
        <v>0.84699999999999998</v>
      </c>
      <c r="AR563" s="5">
        <v>0.123</v>
      </c>
      <c r="AS563" s="5">
        <v>0</v>
      </c>
      <c r="AT563" s="5">
        <v>0.84699999999999998</v>
      </c>
      <c r="AU563" s="5">
        <v>0</v>
      </c>
      <c r="AV563" s="5">
        <v>1</v>
      </c>
      <c r="AW563" s="5">
        <v>0.94699999999999995</v>
      </c>
      <c r="AX563" s="5">
        <v>0.123</v>
      </c>
      <c r="AY563" s="5">
        <v>0</v>
      </c>
      <c r="AZ563" s="5">
        <v>0.94699999999999995</v>
      </c>
      <c r="BA563" s="5">
        <v>0</v>
      </c>
      <c r="BB563" s="5">
        <v>1</v>
      </c>
      <c r="BC563" s="5">
        <v>0.58899999999999997</v>
      </c>
      <c r="BD563" s="5">
        <v>0.123</v>
      </c>
      <c r="BE563" s="5">
        <v>0</v>
      </c>
      <c r="BF563" s="5">
        <v>0.58899999999999997</v>
      </c>
      <c r="BG563" s="5">
        <v>0</v>
      </c>
      <c r="BH563" s="5">
        <v>1</v>
      </c>
      <c r="BI563" s="5">
        <v>0.68899999999999995</v>
      </c>
      <c r="BJ563" s="5">
        <v>0.123</v>
      </c>
      <c r="BK563" s="5">
        <v>0</v>
      </c>
      <c r="BL563" s="5">
        <v>0.68899999999999995</v>
      </c>
      <c r="BM563" s="5">
        <v>0</v>
      </c>
      <c r="BN563" s="5">
        <v>1</v>
      </c>
      <c r="BO563" s="5">
        <v>0</v>
      </c>
      <c r="BP563" s="5">
        <v>0</v>
      </c>
      <c r="BQ563" s="5">
        <v>0</v>
      </c>
      <c r="BR563" s="5">
        <v>0</v>
      </c>
      <c r="BS563" s="5">
        <v>1</v>
      </c>
      <c r="BT563" s="5">
        <v>0</v>
      </c>
      <c r="BU563" s="5">
        <v>0</v>
      </c>
      <c r="BV563" s="5">
        <v>0</v>
      </c>
      <c r="BW563" s="5">
        <v>0</v>
      </c>
      <c r="BX563" s="5">
        <v>1</v>
      </c>
      <c r="BY563" s="5">
        <v>12.728999999999999</v>
      </c>
      <c r="BZ563" s="5">
        <v>0</v>
      </c>
      <c r="CA563" s="5">
        <v>12.728999999999999</v>
      </c>
      <c r="CB563" s="5">
        <v>0</v>
      </c>
      <c r="CC563" s="5">
        <v>102.477</v>
      </c>
      <c r="CD563" s="5">
        <v>7.95</v>
      </c>
      <c r="CE563" s="5">
        <v>0</v>
      </c>
      <c r="CF563" s="5">
        <v>102.477</v>
      </c>
      <c r="CG563" s="5">
        <v>0</v>
      </c>
      <c r="CH563" s="5">
        <v>1</v>
      </c>
      <c r="CI563" s="5">
        <v>0</v>
      </c>
      <c r="CJ563" s="5">
        <v>0</v>
      </c>
      <c r="CK563" s="5">
        <v>0</v>
      </c>
      <c r="CL563" s="5">
        <v>0</v>
      </c>
      <c r="CM563" s="5">
        <v>0</v>
      </c>
      <c r="CN563" s="5">
        <v>0</v>
      </c>
      <c r="CO563" s="5">
        <v>0</v>
      </c>
      <c r="CP563" s="5">
        <v>0</v>
      </c>
      <c r="CQ563" s="5">
        <v>1.294</v>
      </c>
      <c r="CR563" s="5">
        <v>0</v>
      </c>
      <c r="CS563" s="5">
        <v>5.1580000000000004</v>
      </c>
      <c r="CT563" s="5">
        <v>7.5540000000000003</v>
      </c>
      <c r="CU563" s="5">
        <v>16.097000000000001</v>
      </c>
    </row>
    <row r="564" spans="1:99" x14ac:dyDescent="0.25">
      <c r="A564" s="5" t="s">
        <v>2872</v>
      </c>
      <c r="B564" s="5" t="s">
        <v>1654</v>
      </c>
      <c r="C564" s="5" t="s">
        <v>1654</v>
      </c>
      <c r="D564" s="5" t="s">
        <v>1655</v>
      </c>
      <c r="E564" s="5">
        <v>2023</v>
      </c>
      <c r="F564" s="5">
        <v>0</v>
      </c>
      <c r="G564" s="5">
        <v>5.77</v>
      </c>
      <c r="H564" s="5">
        <v>1.286</v>
      </c>
      <c r="I564" s="5">
        <v>0</v>
      </c>
      <c r="J564" s="5">
        <v>5.77</v>
      </c>
      <c r="K564" s="5">
        <v>0</v>
      </c>
      <c r="L564" s="5">
        <v>1</v>
      </c>
      <c r="M564" s="5">
        <v>7.8860000000000001</v>
      </c>
      <c r="N564" s="5">
        <v>3.8570000000000002</v>
      </c>
      <c r="O564" s="5">
        <v>0</v>
      </c>
      <c r="P564" s="5">
        <v>7.8860000000000001</v>
      </c>
      <c r="Q564" s="5">
        <v>0</v>
      </c>
      <c r="R564" s="5">
        <v>1</v>
      </c>
      <c r="S564" s="5">
        <v>12.198</v>
      </c>
      <c r="T564" s="5">
        <v>7.7140000000000004</v>
      </c>
      <c r="U564" s="5">
        <v>0</v>
      </c>
      <c r="V564" s="5">
        <v>12.198</v>
      </c>
      <c r="W564" s="5">
        <v>0</v>
      </c>
      <c r="X564" s="5">
        <v>1</v>
      </c>
      <c r="Y564" s="5">
        <v>13.814</v>
      </c>
      <c r="Z564" s="5">
        <v>1.7050000000000001</v>
      </c>
      <c r="AA564" s="5">
        <v>0</v>
      </c>
      <c r="AB564" s="5">
        <v>13.814</v>
      </c>
      <c r="AC564" s="5">
        <v>0</v>
      </c>
      <c r="AD564" s="5">
        <v>1</v>
      </c>
      <c r="AE564" s="5">
        <v>15.1</v>
      </c>
      <c r="AF564" s="5">
        <v>3.2919999999999998</v>
      </c>
      <c r="AG564" s="5">
        <v>0</v>
      </c>
      <c r="AH564" s="5">
        <v>15.1</v>
      </c>
      <c r="AI564" s="5">
        <v>0</v>
      </c>
      <c r="AJ564" s="5">
        <v>1</v>
      </c>
      <c r="AK564" s="5">
        <v>22.814</v>
      </c>
      <c r="AL564" s="5">
        <v>11.837999999999999</v>
      </c>
      <c r="AM564" s="5">
        <v>0</v>
      </c>
      <c r="AN564" s="5">
        <v>22.814</v>
      </c>
      <c r="AO564" s="5">
        <v>0</v>
      </c>
      <c r="AP564" s="5">
        <v>1</v>
      </c>
      <c r="AQ564" s="5">
        <v>0.749</v>
      </c>
      <c r="AR564" s="5">
        <v>0.129</v>
      </c>
      <c r="AS564" s="5">
        <v>0</v>
      </c>
      <c r="AT564" s="5">
        <v>0.749</v>
      </c>
      <c r="AU564" s="5">
        <v>0</v>
      </c>
      <c r="AV564" s="5">
        <v>1</v>
      </c>
      <c r="AW564" s="5">
        <v>0.78300000000000003</v>
      </c>
      <c r="AX564" s="5">
        <v>0.129</v>
      </c>
      <c r="AY564" s="5">
        <v>0</v>
      </c>
      <c r="AZ564" s="5">
        <v>0.78300000000000003</v>
      </c>
      <c r="BA564" s="5">
        <v>0</v>
      </c>
      <c r="BB564" s="5">
        <v>1</v>
      </c>
      <c r="BC564" s="5">
        <v>0.52700000000000002</v>
      </c>
      <c r="BD564" s="5">
        <v>0.129</v>
      </c>
      <c r="BE564" s="5">
        <v>0</v>
      </c>
      <c r="BF564" s="5">
        <v>0.52700000000000002</v>
      </c>
      <c r="BG564" s="5">
        <v>0</v>
      </c>
      <c r="BH564" s="5">
        <v>1</v>
      </c>
      <c r="BI564" s="5">
        <v>0.64</v>
      </c>
      <c r="BJ564" s="5">
        <v>0.129</v>
      </c>
      <c r="BK564" s="5">
        <v>0</v>
      </c>
      <c r="BL564" s="5">
        <v>0.64</v>
      </c>
      <c r="BM564" s="5">
        <v>0</v>
      </c>
      <c r="BN564" s="5">
        <v>1</v>
      </c>
      <c r="BO564" s="5">
        <v>0</v>
      </c>
      <c r="BP564" s="5">
        <v>0</v>
      </c>
      <c r="BQ564" s="5">
        <v>0</v>
      </c>
      <c r="BR564" s="5">
        <v>0</v>
      </c>
      <c r="BS564" s="5">
        <v>1</v>
      </c>
      <c r="BT564" s="5">
        <v>0</v>
      </c>
      <c r="BU564" s="5">
        <v>0</v>
      </c>
      <c r="BV564" s="5">
        <v>0</v>
      </c>
      <c r="BW564" s="5">
        <v>0</v>
      </c>
      <c r="BX564" s="5">
        <v>1</v>
      </c>
      <c r="BY564" s="5">
        <v>13.254</v>
      </c>
      <c r="BZ564" s="5">
        <v>0</v>
      </c>
      <c r="CA564" s="5">
        <v>13.254</v>
      </c>
      <c r="CB564" s="5">
        <v>0</v>
      </c>
      <c r="CC564" s="5">
        <v>87.078999999999994</v>
      </c>
      <c r="CD564" s="5">
        <v>7.95</v>
      </c>
      <c r="CE564" s="5">
        <v>0</v>
      </c>
      <c r="CF564" s="5">
        <v>87.078999999999994</v>
      </c>
      <c r="CG564" s="5">
        <v>0</v>
      </c>
      <c r="CH564" s="5">
        <v>1</v>
      </c>
      <c r="CI564" s="5">
        <v>0</v>
      </c>
      <c r="CJ564" s="5">
        <v>0</v>
      </c>
      <c r="CK564" s="5">
        <v>0</v>
      </c>
      <c r="CL564" s="5">
        <v>0</v>
      </c>
      <c r="CM564" s="5">
        <v>0</v>
      </c>
      <c r="CN564" s="5">
        <v>0</v>
      </c>
      <c r="CO564" s="5">
        <v>0</v>
      </c>
      <c r="CP564" s="5">
        <v>0</v>
      </c>
      <c r="CQ564" s="5">
        <v>1.3480000000000001</v>
      </c>
      <c r="CR564" s="5">
        <v>0</v>
      </c>
      <c r="CS564" s="5">
        <v>5.37</v>
      </c>
      <c r="CT564" s="5">
        <v>4.484</v>
      </c>
      <c r="CU564" s="5">
        <v>12.529</v>
      </c>
    </row>
    <row r="565" spans="1:99" x14ac:dyDescent="0.25">
      <c r="A565" s="5" t="s">
        <v>2873</v>
      </c>
      <c r="B565" s="5" t="s">
        <v>1654</v>
      </c>
      <c r="C565" s="5" t="s">
        <v>1654</v>
      </c>
      <c r="D565" s="5" t="s">
        <v>1655</v>
      </c>
      <c r="E565" s="5">
        <v>2024</v>
      </c>
      <c r="F565" s="5">
        <v>0</v>
      </c>
      <c r="G565" s="5">
        <v>4.8330000000000002</v>
      </c>
      <c r="H565" s="5">
        <v>1.3240000000000001</v>
      </c>
      <c r="I565" s="5">
        <v>0</v>
      </c>
      <c r="J565" s="5">
        <v>4.8330000000000002</v>
      </c>
      <c r="K565" s="5">
        <v>0</v>
      </c>
      <c r="L565" s="5">
        <v>1</v>
      </c>
      <c r="M565" s="5">
        <v>7.1239999999999997</v>
      </c>
      <c r="N565" s="5">
        <v>3.9710000000000001</v>
      </c>
      <c r="O565" s="5">
        <v>0</v>
      </c>
      <c r="P565" s="5">
        <v>7.1239999999999997</v>
      </c>
      <c r="Q565" s="5">
        <v>0</v>
      </c>
      <c r="R565" s="5">
        <v>1</v>
      </c>
      <c r="S565" s="5">
        <v>11.451000000000001</v>
      </c>
      <c r="T565" s="5">
        <v>7.9420000000000002</v>
      </c>
      <c r="U565" s="5">
        <v>0</v>
      </c>
      <c r="V565" s="5">
        <v>11.451000000000001</v>
      </c>
      <c r="W565" s="5">
        <v>0</v>
      </c>
      <c r="X565" s="5">
        <v>1</v>
      </c>
      <c r="Y565" s="5">
        <v>12.218999999999999</v>
      </c>
      <c r="Z565" s="5">
        <v>1.508</v>
      </c>
      <c r="AA565" s="5">
        <v>0</v>
      </c>
      <c r="AB565" s="5">
        <v>12.218999999999999</v>
      </c>
      <c r="AC565" s="5">
        <v>0</v>
      </c>
      <c r="AD565" s="5">
        <v>1</v>
      </c>
      <c r="AE565" s="5">
        <v>13.542999999999999</v>
      </c>
      <c r="AF565" s="5">
        <v>2.952</v>
      </c>
      <c r="AG565" s="5">
        <v>0</v>
      </c>
      <c r="AH565" s="5">
        <v>13.542999999999999</v>
      </c>
      <c r="AI565" s="5">
        <v>0</v>
      </c>
      <c r="AJ565" s="5">
        <v>1</v>
      </c>
      <c r="AK565" s="5">
        <v>21.484000000000002</v>
      </c>
      <c r="AL565" s="5">
        <v>11.148</v>
      </c>
      <c r="AM565" s="5">
        <v>0</v>
      </c>
      <c r="AN565" s="5">
        <v>21.484000000000002</v>
      </c>
      <c r="AO565" s="5">
        <v>0</v>
      </c>
      <c r="AP565" s="5">
        <v>1</v>
      </c>
      <c r="AQ565" s="5">
        <v>0.72</v>
      </c>
      <c r="AR565" s="5">
        <v>0.13200000000000001</v>
      </c>
      <c r="AS565" s="5">
        <v>0</v>
      </c>
      <c r="AT565" s="5">
        <v>0.72</v>
      </c>
      <c r="AU565" s="5">
        <v>0</v>
      </c>
      <c r="AV565" s="5">
        <v>1</v>
      </c>
      <c r="AW565" s="5">
        <v>0.73399999999999999</v>
      </c>
      <c r="AX565" s="5">
        <v>0.13200000000000001</v>
      </c>
      <c r="AY565" s="5">
        <v>0</v>
      </c>
      <c r="AZ565" s="5">
        <v>0.73399999999999999</v>
      </c>
      <c r="BA565" s="5">
        <v>0</v>
      </c>
      <c r="BB565" s="5">
        <v>1</v>
      </c>
      <c r="BC565" s="5">
        <v>0.51</v>
      </c>
      <c r="BD565" s="5">
        <v>0.13200000000000001</v>
      </c>
      <c r="BE565" s="5">
        <v>0</v>
      </c>
      <c r="BF565" s="5">
        <v>0.51</v>
      </c>
      <c r="BG565" s="5">
        <v>0</v>
      </c>
      <c r="BH565" s="5">
        <v>1</v>
      </c>
      <c r="BI565" s="5">
        <v>0.65200000000000002</v>
      </c>
      <c r="BJ565" s="5">
        <v>0.13200000000000001</v>
      </c>
      <c r="BK565" s="5">
        <v>0</v>
      </c>
      <c r="BL565" s="5">
        <v>0.65200000000000002</v>
      </c>
      <c r="BM565" s="5">
        <v>0</v>
      </c>
      <c r="BN565" s="5">
        <v>1</v>
      </c>
      <c r="BO565" s="5">
        <v>0</v>
      </c>
      <c r="BP565" s="5">
        <v>0</v>
      </c>
      <c r="BQ565" s="5">
        <v>0</v>
      </c>
      <c r="BR565" s="5">
        <v>0</v>
      </c>
      <c r="BS565" s="5">
        <v>1</v>
      </c>
      <c r="BT565" s="5">
        <v>0</v>
      </c>
      <c r="BU565" s="5">
        <v>0</v>
      </c>
      <c r="BV565" s="5">
        <v>0</v>
      </c>
      <c r="BW565" s="5">
        <v>0</v>
      </c>
      <c r="BX565" s="5">
        <v>1</v>
      </c>
      <c r="BY565" s="5">
        <v>13.646000000000001</v>
      </c>
      <c r="BZ565" s="5">
        <v>0</v>
      </c>
      <c r="CA565" s="5">
        <v>13.646000000000001</v>
      </c>
      <c r="CB565" s="5">
        <v>0</v>
      </c>
      <c r="CC565" s="5">
        <v>86.385000000000005</v>
      </c>
      <c r="CD565" s="5">
        <v>7.95</v>
      </c>
      <c r="CE565" s="5">
        <v>0</v>
      </c>
      <c r="CF565" s="5">
        <v>86.385000000000005</v>
      </c>
      <c r="CG565" s="5">
        <v>0</v>
      </c>
      <c r="CH565" s="5">
        <v>1</v>
      </c>
      <c r="CI565" s="5">
        <v>0</v>
      </c>
      <c r="CJ565" s="5">
        <v>0</v>
      </c>
      <c r="CK565" s="5">
        <v>0</v>
      </c>
      <c r="CL565" s="5">
        <v>0</v>
      </c>
      <c r="CM565" s="5">
        <v>0</v>
      </c>
      <c r="CN565" s="5">
        <v>0</v>
      </c>
      <c r="CO565" s="5">
        <v>0</v>
      </c>
      <c r="CP565" s="5">
        <v>0</v>
      </c>
      <c r="CQ565" s="5">
        <v>1.387</v>
      </c>
      <c r="CR565" s="5">
        <v>0</v>
      </c>
      <c r="CS565" s="5">
        <v>5.5289999999999999</v>
      </c>
      <c r="CT565" s="5">
        <v>3.5089999999999999</v>
      </c>
      <c r="CU565" s="5">
        <v>10.896000000000001</v>
      </c>
    </row>
    <row r="566" spans="1:99" x14ac:dyDescent="0.25">
      <c r="A566" s="5" t="s">
        <v>2874</v>
      </c>
      <c r="B566" s="5" t="s">
        <v>1651</v>
      </c>
      <c r="C566" s="5" t="s">
        <v>1651</v>
      </c>
      <c r="D566" s="5" t="s">
        <v>1652</v>
      </c>
      <c r="E566" s="5">
        <v>2021</v>
      </c>
      <c r="F566" s="5">
        <v>0.13</v>
      </c>
      <c r="G566" s="5">
        <v>4.7359999999999998</v>
      </c>
      <c r="H566" s="5">
        <v>1.141</v>
      </c>
      <c r="I566" s="5">
        <v>0</v>
      </c>
      <c r="J566" s="5">
        <v>4.7359999999999998</v>
      </c>
      <c r="K566" s="5">
        <v>0</v>
      </c>
      <c r="L566" s="5">
        <v>1</v>
      </c>
      <c r="M566" s="5">
        <v>7.9459999999999997</v>
      </c>
      <c r="N566" s="5">
        <v>3.4239999999999999</v>
      </c>
      <c r="O566" s="5">
        <v>0</v>
      </c>
      <c r="P566" s="5">
        <v>7.9459999999999997</v>
      </c>
      <c r="Q566" s="5">
        <v>0</v>
      </c>
      <c r="R566" s="5">
        <v>1</v>
      </c>
      <c r="S566" s="5">
        <v>10.442</v>
      </c>
      <c r="T566" s="5">
        <v>6.8470000000000004</v>
      </c>
      <c r="U566" s="5">
        <v>0</v>
      </c>
      <c r="V566" s="5">
        <v>11.8</v>
      </c>
      <c r="W566" s="5">
        <v>0.13</v>
      </c>
      <c r="X566" s="5">
        <v>1</v>
      </c>
      <c r="Y566" s="5">
        <v>5.5810000000000004</v>
      </c>
      <c r="Z566" s="5">
        <v>0.65200000000000002</v>
      </c>
      <c r="AA566" s="5">
        <v>0</v>
      </c>
      <c r="AB566" s="5">
        <v>5.5810000000000004</v>
      </c>
      <c r="AC566" s="5">
        <v>0</v>
      </c>
      <c r="AD566" s="5">
        <v>1</v>
      </c>
      <c r="AE566" s="5">
        <v>6.7240000000000002</v>
      </c>
      <c r="AF566" s="5">
        <v>1.39</v>
      </c>
      <c r="AG566" s="5">
        <v>0</v>
      </c>
      <c r="AH566" s="5">
        <v>6.7240000000000002</v>
      </c>
      <c r="AI566" s="5">
        <v>0</v>
      </c>
      <c r="AJ566" s="5">
        <v>1</v>
      </c>
      <c r="AK566" s="5">
        <v>13.584</v>
      </c>
      <c r="AL566" s="5">
        <v>6.77</v>
      </c>
      <c r="AM566" s="5">
        <v>0</v>
      </c>
      <c r="AN566" s="5">
        <v>15.35</v>
      </c>
      <c r="AO566" s="5">
        <v>0.13</v>
      </c>
      <c r="AP566" s="5">
        <v>1</v>
      </c>
      <c r="AQ566" s="5">
        <v>0.621</v>
      </c>
      <c r="AR566" s="5">
        <v>0.114</v>
      </c>
      <c r="AS566" s="5">
        <v>0.315</v>
      </c>
      <c r="AT566" s="5">
        <v>1.0569999999999999</v>
      </c>
      <c r="AU566" s="5">
        <v>0.13</v>
      </c>
      <c r="AV566" s="5">
        <v>1</v>
      </c>
      <c r="AW566" s="5">
        <v>0.59299999999999997</v>
      </c>
      <c r="AX566" s="5">
        <v>0.114</v>
      </c>
      <c r="AY566" s="5">
        <v>0.219</v>
      </c>
      <c r="AZ566" s="5">
        <v>0.91800000000000004</v>
      </c>
      <c r="BA566" s="5">
        <v>0.13</v>
      </c>
      <c r="BB566" s="5">
        <v>1</v>
      </c>
      <c r="BC566" s="5">
        <v>0.44</v>
      </c>
      <c r="BD566" s="5">
        <v>0.114</v>
      </c>
      <c r="BE566" s="5">
        <v>0.32700000000000001</v>
      </c>
      <c r="BF566" s="5">
        <v>0.86699999999999999</v>
      </c>
      <c r="BG566" s="5">
        <v>0.13</v>
      </c>
      <c r="BH566" s="5">
        <v>1</v>
      </c>
      <c r="BI566" s="5">
        <v>0.56000000000000005</v>
      </c>
      <c r="BJ566" s="5">
        <v>0.114</v>
      </c>
      <c r="BK566" s="5">
        <v>0.36299999999999999</v>
      </c>
      <c r="BL566" s="5">
        <v>0.92300000000000004</v>
      </c>
      <c r="BM566" s="5">
        <v>0</v>
      </c>
      <c r="BN566" s="5">
        <v>1</v>
      </c>
      <c r="BO566" s="5">
        <v>0</v>
      </c>
      <c r="BP566" s="5">
        <v>0</v>
      </c>
      <c r="BQ566" s="5">
        <v>7.0999999999999994E-2</v>
      </c>
      <c r="BR566" s="5">
        <v>0</v>
      </c>
      <c r="BS566" s="5">
        <v>0.83299999999999996</v>
      </c>
      <c r="BT566" s="5">
        <v>0</v>
      </c>
      <c r="BU566" s="5">
        <v>0</v>
      </c>
      <c r="BV566" s="5">
        <v>0.08</v>
      </c>
      <c r="BW566" s="5">
        <v>0</v>
      </c>
      <c r="BX566" s="5">
        <v>0.83299999999999996</v>
      </c>
      <c r="BY566" s="5">
        <v>11.787000000000001</v>
      </c>
      <c r="BZ566" s="5">
        <v>0</v>
      </c>
      <c r="CA566" s="5">
        <v>11.787000000000001</v>
      </c>
      <c r="CB566" s="5">
        <v>0</v>
      </c>
      <c r="CC566" s="5">
        <v>81.694999999999993</v>
      </c>
      <c r="CD566" s="5">
        <v>7.95</v>
      </c>
      <c r="CE566" s="5">
        <v>46.545000000000002</v>
      </c>
      <c r="CF566" s="5">
        <v>144.91200000000001</v>
      </c>
      <c r="CG566" s="5">
        <v>0.13</v>
      </c>
      <c r="CH566" s="5">
        <v>1</v>
      </c>
      <c r="CI566" s="5">
        <v>0</v>
      </c>
      <c r="CJ566" s="5">
        <v>0</v>
      </c>
      <c r="CK566" s="5">
        <v>0</v>
      </c>
      <c r="CL566" s="5">
        <v>0</v>
      </c>
      <c r="CM566" s="5">
        <v>0</v>
      </c>
      <c r="CN566" s="5">
        <v>0</v>
      </c>
      <c r="CO566" s="5">
        <v>0</v>
      </c>
      <c r="CP566" s="5">
        <v>4.0000000000000001E-3</v>
      </c>
      <c r="CQ566" s="5">
        <v>1.198</v>
      </c>
      <c r="CR566" s="5">
        <v>0</v>
      </c>
      <c r="CS566" s="5">
        <v>4.7759999999999998</v>
      </c>
      <c r="CT566" s="5">
        <v>3.6040000000000001</v>
      </c>
      <c r="CU566" s="5">
        <v>16.843</v>
      </c>
    </row>
    <row r="567" spans="1:99" x14ac:dyDescent="0.25">
      <c r="A567" s="5" t="s">
        <v>2875</v>
      </c>
      <c r="B567" s="5" t="s">
        <v>1651</v>
      </c>
      <c r="C567" s="5" t="s">
        <v>1651</v>
      </c>
      <c r="D567" s="5" t="s">
        <v>1652</v>
      </c>
      <c r="E567" s="5">
        <v>2022</v>
      </c>
      <c r="F567" s="5">
        <v>0.13</v>
      </c>
      <c r="G567" s="5">
        <v>8.75</v>
      </c>
      <c r="H567" s="5">
        <v>1.2310000000000001</v>
      </c>
      <c r="I567" s="5">
        <v>0</v>
      </c>
      <c r="J567" s="5">
        <v>8.75</v>
      </c>
      <c r="K567" s="5">
        <v>0</v>
      </c>
      <c r="L567" s="5">
        <v>1</v>
      </c>
      <c r="M567" s="5">
        <v>9.7460000000000004</v>
      </c>
      <c r="N567" s="5">
        <v>3.694</v>
      </c>
      <c r="O567" s="5">
        <v>0</v>
      </c>
      <c r="P567" s="5">
        <v>9.7460000000000004</v>
      </c>
      <c r="Q567" s="5">
        <v>0</v>
      </c>
      <c r="R567" s="5">
        <v>1</v>
      </c>
      <c r="S567" s="5">
        <v>14.906000000000001</v>
      </c>
      <c r="T567" s="5">
        <v>7.3869999999999996</v>
      </c>
      <c r="U567" s="5">
        <v>0.14299999999999999</v>
      </c>
      <c r="V567" s="5">
        <v>16.844000000000001</v>
      </c>
      <c r="W567" s="5">
        <v>0.13</v>
      </c>
      <c r="X567" s="5">
        <v>1</v>
      </c>
      <c r="Y567" s="5">
        <v>6.0270000000000001</v>
      </c>
      <c r="Z567" s="5">
        <v>0.70399999999999996</v>
      </c>
      <c r="AA567" s="5">
        <v>0</v>
      </c>
      <c r="AB567" s="5">
        <v>6.0270000000000001</v>
      </c>
      <c r="AC567" s="5">
        <v>0</v>
      </c>
      <c r="AD567" s="5">
        <v>1</v>
      </c>
      <c r="AE567" s="5">
        <v>7.2619999999999996</v>
      </c>
      <c r="AF567" s="5">
        <v>1.502</v>
      </c>
      <c r="AG567" s="5">
        <v>0</v>
      </c>
      <c r="AH567" s="5">
        <v>7.2619999999999996</v>
      </c>
      <c r="AI567" s="5">
        <v>0</v>
      </c>
      <c r="AJ567" s="5">
        <v>1</v>
      </c>
      <c r="AK567" s="5">
        <v>14.67</v>
      </c>
      <c r="AL567" s="5">
        <v>7.3109999999999999</v>
      </c>
      <c r="AM567" s="5">
        <v>0.14099999999999999</v>
      </c>
      <c r="AN567" s="5">
        <v>16.577000000000002</v>
      </c>
      <c r="AO567" s="5">
        <v>0.13</v>
      </c>
      <c r="AP567" s="5">
        <v>1</v>
      </c>
      <c r="AQ567" s="5">
        <v>0.84699999999999998</v>
      </c>
      <c r="AR567" s="5">
        <v>0.123</v>
      </c>
      <c r="AS567" s="5">
        <v>0.34899999999999998</v>
      </c>
      <c r="AT567" s="5">
        <v>1.351</v>
      </c>
      <c r="AU567" s="5">
        <v>0.13</v>
      </c>
      <c r="AV567" s="5">
        <v>1</v>
      </c>
      <c r="AW567" s="5">
        <v>0.94699999999999995</v>
      </c>
      <c r="AX567" s="5">
        <v>0.123</v>
      </c>
      <c r="AY567" s="5">
        <v>0.17799999999999999</v>
      </c>
      <c r="AZ567" s="5">
        <v>1.2709999999999999</v>
      </c>
      <c r="BA567" s="5">
        <v>0.13</v>
      </c>
      <c r="BB567" s="5">
        <v>1</v>
      </c>
      <c r="BC567" s="5">
        <v>0.58899999999999997</v>
      </c>
      <c r="BD567" s="5">
        <v>0.123</v>
      </c>
      <c r="BE567" s="5">
        <v>0.23100000000000001</v>
      </c>
      <c r="BF567" s="5">
        <v>0.92600000000000005</v>
      </c>
      <c r="BG567" s="5">
        <v>0.13</v>
      </c>
      <c r="BH567" s="5">
        <v>1</v>
      </c>
      <c r="BI567" s="5">
        <v>0.68899999999999995</v>
      </c>
      <c r="BJ567" s="5">
        <v>0.123</v>
      </c>
      <c r="BK567" s="5">
        <v>0.58499999999999996</v>
      </c>
      <c r="BL567" s="5">
        <v>1.274</v>
      </c>
      <c r="BM567" s="5">
        <v>0</v>
      </c>
      <c r="BN567" s="5">
        <v>1</v>
      </c>
      <c r="BO567" s="5">
        <v>0</v>
      </c>
      <c r="BP567" s="5">
        <v>0</v>
      </c>
      <c r="BQ567" s="5">
        <v>7.2999999999999995E-2</v>
      </c>
      <c r="BR567" s="5">
        <v>0</v>
      </c>
      <c r="BS567" s="5">
        <v>0.83299999999999996</v>
      </c>
      <c r="BT567" s="5">
        <v>0</v>
      </c>
      <c r="BU567" s="5">
        <v>0</v>
      </c>
      <c r="BV567" s="5">
        <v>4.5999999999999999E-2</v>
      </c>
      <c r="BW567" s="5">
        <v>0</v>
      </c>
      <c r="BX567" s="5">
        <v>0.83299999999999996</v>
      </c>
      <c r="BY567" s="5">
        <v>12.728999999999999</v>
      </c>
      <c r="BZ567" s="5">
        <v>0</v>
      </c>
      <c r="CA567" s="5">
        <v>12.728999999999999</v>
      </c>
      <c r="CB567" s="5">
        <v>0</v>
      </c>
      <c r="CC567" s="5">
        <v>102.477</v>
      </c>
      <c r="CD567" s="5">
        <v>7.95</v>
      </c>
      <c r="CE567" s="5">
        <v>75.864999999999995</v>
      </c>
      <c r="CF567" s="5">
        <v>201.52600000000001</v>
      </c>
      <c r="CG567" s="5">
        <v>0.13</v>
      </c>
      <c r="CH567" s="5">
        <v>1</v>
      </c>
      <c r="CI567" s="5">
        <v>0</v>
      </c>
      <c r="CJ567" s="5">
        <v>0</v>
      </c>
      <c r="CK567" s="5">
        <v>0</v>
      </c>
      <c r="CL567" s="5">
        <v>0</v>
      </c>
      <c r="CM567" s="5">
        <v>0</v>
      </c>
      <c r="CN567" s="5">
        <v>0</v>
      </c>
      <c r="CO567" s="5">
        <v>0</v>
      </c>
      <c r="CP567" s="5">
        <v>6.0000000000000001E-3</v>
      </c>
      <c r="CQ567" s="5">
        <v>1.294</v>
      </c>
      <c r="CR567" s="5">
        <v>0</v>
      </c>
      <c r="CS567" s="5">
        <v>5.1580000000000004</v>
      </c>
      <c r="CT567" s="5">
        <v>7.5540000000000003</v>
      </c>
      <c r="CU567" s="5">
        <v>30.149000000000001</v>
      </c>
    </row>
    <row r="568" spans="1:99" x14ac:dyDescent="0.25">
      <c r="A568" s="5" t="s">
        <v>2876</v>
      </c>
      <c r="B568" s="5" t="s">
        <v>1651</v>
      </c>
      <c r="C568" s="5" t="s">
        <v>1651</v>
      </c>
      <c r="D568" s="5" t="s">
        <v>1652</v>
      </c>
      <c r="E568" s="5">
        <v>2023</v>
      </c>
      <c r="F568" s="5">
        <v>0.13</v>
      </c>
      <c r="G568" s="5">
        <v>5.7489999999999997</v>
      </c>
      <c r="H568" s="5">
        <v>1.282</v>
      </c>
      <c r="I568" s="5">
        <v>0</v>
      </c>
      <c r="J568" s="5">
        <v>5.7489999999999997</v>
      </c>
      <c r="K568" s="5">
        <v>0</v>
      </c>
      <c r="L568" s="5">
        <v>1</v>
      </c>
      <c r="M568" s="5">
        <v>7.8609999999999998</v>
      </c>
      <c r="N568" s="5">
        <v>3.8460000000000001</v>
      </c>
      <c r="O568" s="5">
        <v>0</v>
      </c>
      <c r="P568" s="5">
        <v>7.8609999999999998</v>
      </c>
      <c r="Q568" s="5">
        <v>0</v>
      </c>
      <c r="R568" s="5">
        <v>1</v>
      </c>
      <c r="S568" s="5">
        <v>12.16</v>
      </c>
      <c r="T568" s="5">
        <v>7.6929999999999996</v>
      </c>
      <c r="U568" s="5">
        <v>0.17499999999999999</v>
      </c>
      <c r="V568" s="5">
        <v>13.741</v>
      </c>
      <c r="W568" s="5">
        <v>0.13</v>
      </c>
      <c r="X568" s="5">
        <v>1</v>
      </c>
      <c r="Y568" s="5">
        <v>6.2759999999999998</v>
      </c>
      <c r="Z568" s="5">
        <v>0.73299999999999998</v>
      </c>
      <c r="AA568" s="5">
        <v>0</v>
      </c>
      <c r="AB568" s="5">
        <v>6.2759999999999998</v>
      </c>
      <c r="AC568" s="5">
        <v>0</v>
      </c>
      <c r="AD568" s="5">
        <v>1</v>
      </c>
      <c r="AE568" s="5">
        <v>7.5609999999999999</v>
      </c>
      <c r="AF568" s="5">
        <v>1.5640000000000001</v>
      </c>
      <c r="AG568" s="5">
        <v>0</v>
      </c>
      <c r="AH568" s="5">
        <v>7.5609999999999999</v>
      </c>
      <c r="AI568" s="5">
        <v>0</v>
      </c>
      <c r="AJ568" s="5">
        <v>1</v>
      </c>
      <c r="AK568" s="5">
        <v>15.275</v>
      </c>
      <c r="AL568" s="5">
        <v>7.6130000000000004</v>
      </c>
      <c r="AM568" s="5">
        <v>0.22</v>
      </c>
      <c r="AN568" s="5">
        <v>17.260999999999999</v>
      </c>
      <c r="AO568" s="5">
        <v>0.13</v>
      </c>
      <c r="AP568" s="5">
        <v>1</v>
      </c>
      <c r="AQ568" s="5">
        <v>0.749</v>
      </c>
      <c r="AR568" s="5">
        <v>0.129</v>
      </c>
      <c r="AS568" s="5">
        <v>0.42699999999999999</v>
      </c>
      <c r="AT568" s="5">
        <v>1.329</v>
      </c>
      <c r="AU568" s="5">
        <v>0.13</v>
      </c>
      <c r="AV568" s="5">
        <v>1</v>
      </c>
      <c r="AW568" s="5">
        <v>0.78300000000000003</v>
      </c>
      <c r="AX568" s="5">
        <v>0.129</v>
      </c>
      <c r="AY568" s="5">
        <v>0.32800000000000001</v>
      </c>
      <c r="AZ568" s="5">
        <v>1.2549999999999999</v>
      </c>
      <c r="BA568" s="5">
        <v>0.13</v>
      </c>
      <c r="BB568" s="5">
        <v>1</v>
      </c>
      <c r="BC568" s="5">
        <v>0.52700000000000002</v>
      </c>
      <c r="BD568" s="5">
        <v>0.129</v>
      </c>
      <c r="BE568" s="5">
        <v>0.29399999999999998</v>
      </c>
      <c r="BF568" s="5">
        <v>0.92800000000000005</v>
      </c>
      <c r="BG568" s="5">
        <v>0.13</v>
      </c>
      <c r="BH568" s="5">
        <v>1</v>
      </c>
      <c r="BI568" s="5">
        <v>0.64</v>
      </c>
      <c r="BJ568" s="5">
        <v>0.129</v>
      </c>
      <c r="BK568" s="5">
        <v>0.61799999999999999</v>
      </c>
      <c r="BL568" s="5">
        <v>1.258</v>
      </c>
      <c r="BM568" s="5">
        <v>0</v>
      </c>
      <c r="BN568" s="5">
        <v>1</v>
      </c>
      <c r="BO568" s="5">
        <v>0</v>
      </c>
      <c r="BP568" s="5">
        <v>0</v>
      </c>
      <c r="BQ568" s="5">
        <v>6.3E-2</v>
      </c>
      <c r="BR568" s="5">
        <v>0</v>
      </c>
      <c r="BS568" s="5">
        <v>0.83299999999999996</v>
      </c>
      <c r="BT568" s="5">
        <v>0</v>
      </c>
      <c r="BU568" s="5">
        <v>0</v>
      </c>
      <c r="BV568" s="5">
        <v>6.4000000000000001E-2</v>
      </c>
      <c r="BW568" s="5">
        <v>0</v>
      </c>
      <c r="BX568" s="5">
        <v>0.83299999999999996</v>
      </c>
      <c r="BY568" s="5">
        <v>13.254</v>
      </c>
      <c r="BZ568" s="5">
        <v>0</v>
      </c>
      <c r="CA568" s="5">
        <v>13.254</v>
      </c>
      <c r="CB568" s="5">
        <v>0</v>
      </c>
      <c r="CC568" s="5">
        <v>87.078999999999994</v>
      </c>
      <c r="CD568" s="5">
        <v>7.95</v>
      </c>
      <c r="CE568" s="5">
        <v>89.206000000000003</v>
      </c>
      <c r="CF568" s="5">
        <v>199.202</v>
      </c>
      <c r="CG568" s="5">
        <v>0.13</v>
      </c>
      <c r="CH568" s="5">
        <v>1</v>
      </c>
      <c r="CI568" s="5">
        <v>0</v>
      </c>
      <c r="CJ568" s="5">
        <v>0</v>
      </c>
      <c r="CK568" s="5">
        <v>0</v>
      </c>
      <c r="CL568" s="5">
        <v>0</v>
      </c>
      <c r="CM568" s="5">
        <v>0</v>
      </c>
      <c r="CN568" s="5">
        <v>0</v>
      </c>
      <c r="CO568" s="5">
        <v>0</v>
      </c>
      <c r="CP568" s="5">
        <v>6.0000000000000001E-3</v>
      </c>
      <c r="CQ568" s="5">
        <v>1.3480000000000001</v>
      </c>
      <c r="CR568" s="5">
        <v>0</v>
      </c>
      <c r="CS568" s="5">
        <v>5.37</v>
      </c>
      <c r="CT568" s="5">
        <v>4.484</v>
      </c>
      <c r="CU568" s="5">
        <v>12.391999999999999</v>
      </c>
    </row>
    <row r="569" spans="1:99" x14ac:dyDescent="0.25">
      <c r="A569" s="5" t="s">
        <v>2877</v>
      </c>
      <c r="B569" s="5" t="s">
        <v>1651</v>
      </c>
      <c r="C569" s="5" t="s">
        <v>1651</v>
      </c>
      <c r="D569" s="5" t="s">
        <v>1652</v>
      </c>
      <c r="E569" s="5">
        <v>2024</v>
      </c>
      <c r="F569" s="5">
        <v>0.13</v>
      </c>
      <c r="G569" s="5">
        <v>4.8170000000000002</v>
      </c>
      <c r="H569" s="5">
        <v>1.32</v>
      </c>
      <c r="I569" s="5">
        <v>0</v>
      </c>
      <c r="J569" s="5">
        <v>4.8170000000000002</v>
      </c>
      <c r="K569" s="5">
        <v>0</v>
      </c>
      <c r="L569" s="5">
        <v>1</v>
      </c>
      <c r="M569" s="5">
        <v>7.1029999999999998</v>
      </c>
      <c r="N569" s="5">
        <v>3.96</v>
      </c>
      <c r="O569" s="5">
        <v>0</v>
      </c>
      <c r="P569" s="5">
        <v>7.1029999999999998</v>
      </c>
      <c r="Q569" s="5">
        <v>0</v>
      </c>
      <c r="R569" s="5">
        <v>1</v>
      </c>
      <c r="S569" s="5">
        <v>11.417</v>
      </c>
      <c r="T569" s="5">
        <v>7.92</v>
      </c>
      <c r="U569" s="5">
        <v>0.20200000000000001</v>
      </c>
      <c r="V569" s="5">
        <v>12.901</v>
      </c>
      <c r="W569" s="5">
        <v>0.13</v>
      </c>
      <c r="X569" s="5">
        <v>1</v>
      </c>
      <c r="Y569" s="5">
        <v>6.4610000000000003</v>
      </c>
      <c r="Z569" s="5">
        <v>0.755</v>
      </c>
      <c r="AA569" s="5">
        <v>0</v>
      </c>
      <c r="AB569" s="5">
        <v>6.4610000000000003</v>
      </c>
      <c r="AC569" s="5">
        <v>0</v>
      </c>
      <c r="AD569" s="5">
        <v>1</v>
      </c>
      <c r="AE569" s="5">
        <v>7.7850000000000001</v>
      </c>
      <c r="AF569" s="5">
        <v>1.61</v>
      </c>
      <c r="AG569" s="5">
        <v>0</v>
      </c>
      <c r="AH569" s="5">
        <v>7.7850000000000001</v>
      </c>
      <c r="AI569" s="5">
        <v>0</v>
      </c>
      <c r="AJ569" s="5">
        <v>1</v>
      </c>
      <c r="AK569" s="5">
        <v>15.726000000000001</v>
      </c>
      <c r="AL569" s="5">
        <v>7.8369999999999997</v>
      </c>
      <c r="AM569" s="5">
        <v>0.27800000000000002</v>
      </c>
      <c r="AN569" s="5">
        <v>17.771000000000001</v>
      </c>
      <c r="AO569" s="5">
        <v>0.13</v>
      </c>
      <c r="AP569" s="5">
        <v>1</v>
      </c>
      <c r="AQ569" s="5">
        <v>0.72</v>
      </c>
      <c r="AR569" s="5">
        <v>0.13200000000000001</v>
      </c>
      <c r="AS569" s="5">
        <v>0.38700000000000001</v>
      </c>
      <c r="AT569" s="5">
        <v>1.2509999999999999</v>
      </c>
      <c r="AU569" s="5">
        <v>0.13</v>
      </c>
      <c r="AV569" s="5">
        <v>1</v>
      </c>
      <c r="AW569" s="5">
        <v>0.73399999999999999</v>
      </c>
      <c r="AX569" s="5">
        <v>0.13200000000000001</v>
      </c>
      <c r="AY569" s="5">
        <v>0.30099999999999999</v>
      </c>
      <c r="AZ569" s="5">
        <v>1.17</v>
      </c>
      <c r="BA569" s="5">
        <v>0.13</v>
      </c>
      <c r="BB569" s="5">
        <v>1</v>
      </c>
      <c r="BC569" s="5">
        <v>0.51</v>
      </c>
      <c r="BD569" s="5">
        <v>0.13200000000000001</v>
      </c>
      <c r="BE569" s="5">
        <v>0.32500000000000001</v>
      </c>
      <c r="BF569" s="5">
        <v>0.94399999999999995</v>
      </c>
      <c r="BG569" s="5">
        <v>0.13</v>
      </c>
      <c r="BH569" s="5">
        <v>1</v>
      </c>
      <c r="BI569" s="5">
        <v>0.65200000000000002</v>
      </c>
      <c r="BJ569" s="5">
        <v>0.13200000000000001</v>
      </c>
      <c r="BK569" s="5">
        <v>0.51800000000000002</v>
      </c>
      <c r="BL569" s="5">
        <v>1.17</v>
      </c>
      <c r="BM569" s="5">
        <v>0</v>
      </c>
      <c r="BN569" s="5">
        <v>1</v>
      </c>
      <c r="BO569" s="5">
        <v>0</v>
      </c>
      <c r="BP569" s="5">
        <v>0</v>
      </c>
      <c r="BQ569" s="5">
        <v>6.8000000000000005E-2</v>
      </c>
      <c r="BR569" s="5">
        <v>0</v>
      </c>
      <c r="BS569" s="5">
        <v>0.83299999999999996</v>
      </c>
      <c r="BT569" s="5">
        <v>0</v>
      </c>
      <c r="BU569" s="5">
        <v>0</v>
      </c>
      <c r="BV569" s="5">
        <v>5.8000000000000003E-2</v>
      </c>
      <c r="BW569" s="5">
        <v>0</v>
      </c>
      <c r="BX569" s="5">
        <v>0.83299999999999996</v>
      </c>
      <c r="BY569" s="5">
        <v>13.646000000000001</v>
      </c>
      <c r="BZ569" s="5">
        <v>0</v>
      </c>
      <c r="CA569" s="5">
        <v>13.646000000000001</v>
      </c>
      <c r="CB569" s="5">
        <v>0</v>
      </c>
      <c r="CC569" s="5">
        <v>86.385000000000005</v>
      </c>
      <c r="CD569" s="5">
        <v>7.95</v>
      </c>
      <c r="CE569" s="5">
        <v>95.376999999999995</v>
      </c>
      <c r="CF569" s="5">
        <v>201.81800000000001</v>
      </c>
      <c r="CG569" s="5">
        <v>0.13</v>
      </c>
      <c r="CH569" s="5">
        <v>1</v>
      </c>
      <c r="CI569" s="5">
        <v>0</v>
      </c>
      <c r="CJ569" s="5">
        <v>0</v>
      </c>
      <c r="CK569" s="5">
        <v>0</v>
      </c>
      <c r="CL569" s="5">
        <v>0</v>
      </c>
      <c r="CM569" s="5">
        <v>0</v>
      </c>
      <c r="CN569" s="5">
        <v>0</v>
      </c>
      <c r="CO569" s="5">
        <v>0</v>
      </c>
      <c r="CP569" s="5">
        <v>6.0000000000000001E-3</v>
      </c>
      <c r="CQ569" s="5">
        <v>1.387</v>
      </c>
      <c r="CR569" s="5">
        <v>0</v>
      </c>
      <c r="CS569" s="5">
        <v>5.5289999999999999</v>
      </c>
      <c r="CT569" s="5">
        <v>3.5089999999999999</v>
      </c>
      <c r="CU569" s="5">
        <v>10.792</v>
      </c>
    </row>
    <row r="570" spans="1:99" x14ac:dyDescent="0.25">
      <c r="A570" s="5" t="s">
        <v>2878</v>
      </c>
      <c r="B570" s="5" t="s">
        <v>1645</v>
      </c>
      <c r="C570" s="5" t="s">
        <v>1645</v>
      </c>
      <c r="D570" s="5" t="s">
        <v>1646</v>
      </c>
      <c r="E570" s="5">
        <v>2021</v>
      </c>
      <c r="F570" s="5">
        <v>0.21</v>
      </c>
      <c r="G570" s="5">
        <v>5.7949999999999999</v>
      </c>
      <c r="H570" s="5">
        <v>1.143</v>
      </c>
      <c r="I570" s="5">
        <v>1.6759999999999999</v>
      </c>
      <c r="J570" s="5">
        <v>7.47</v>
      </c>
      <c r="K570" s="5">
        <v>0</v>
      </c>
      <c r="L570" s="5">
        <v>1</v>
      </c>
      <c r="M570" s="5">
        <v>8.9429999999999996</v>
      </c>
      <c r="N570" s="5">
        <v>3.43</v>
      </c>
      <c r="O570" s="5">
        <v>1.76</v>
      </c>
      <c r="P570" s="5">
        <v>10.704000000000001</v>
      </c>
      <c r="Q570" s="5">
        <v>0</v>
      </c>
      <c r="R570" s="5">
        <v>1</v>
      </c>
      <c r="S570" s="5">
        <v>11.510999999999999</v>
      </c>
      <c r="T570" s="5">
        <v>6.86</v>
      </c>
      <c r="U570" s="5">
        <v>1.0680000000000001</v>
      </c>
      <c r="V570" s="5">
        <v>15.221</v>
      </c>
      <c r="W570" s="5">
        <v>0.21</v>
      </c>
      <c r="X570" s="5">
        <v>1</v>
      </c>
      <c r="Y570" s="5">
        <v>17.803999999999998</v>
      </c>
      <c r="Z570" s="5">
        <v>1.9670000000000001</v>
      </c>
      <c r="AA570" s="5">
        <v>-2.5049999999999999</v>
      </c>
      <c r="AB570" s="5">
        <v>15.298999999999999</v>
      </c>
      <c r="AC570" s="5">
        <v>0</v>
      </c>
      <c r="AD570" s="5">
        <v>1</v>
      </c>
      <c r="AE570" s="5">
        <v>17.760000000000002</v>
      </c>
      <c r="AF570" s="5">
        <v>3.4950000000000001</v>
      </c>
      <c r="AG570" s="5">
        <v>-2.4620000000000002</v>
      </c>
      <c r="AH570" s="5">
        <v>15.298999999999999</v>
      </c>
      <c r="AI570" s="5">
        <v>0</v>
      </c>
      <c r="AJ570" s="5">
        <v>1</v>
      </c>
      <c r="AK570" s="5">
        <v>27.504999999999999</v>
      </c>
      <c r="AL570" s="5">
        <v>13.5</v>
      </c>
      <c r="AM570" s="5">
        <v>0.432</v>
      </c>
      <c r="AN570" s="5">
        <v>33.804000000000002</v>
      </c>
      <c r="AO570" s="5">
        <v>0.21</v>
      </c>
      <c r="AP570" s="5">
        <v>1</v>
      </c>
      <c r="AQ570" s="5">
        <v>0.63700000000000001</v>
      </c>
      <c r="AR570" s="5">
        <v>0.114</v>
      </c>
      <c r="AS570" s="5">
        <v>1.1399999999999999</v>
      </c>
      <c r="AT570" s="5">
        <v>2.15</v>
      </c>
      <c r="AU570" s="5">
        <v>0.21</v>
      </c>
      <c r="AV570" s="5">
        <v>1</v>
      </c>
      <c r="AW570" s="5">
        <v>0.59899999999999998</v>
      </c>
      <c r="AX570" s="5">
        <v>0.114</v>
      </c>
      <c r="AY570" s="5">
        <v>0.83199999999999996</v>
      </c>
      <c r="AZ570" s="5">
        <v>1.732</v>
      </c>
      <c r="BA570" s="5">
        <v>0.21</v>
      </c>
      <c r="BB570" s="5">
        <v>1</v>
      </c>
      <c r="BC570" s="5">
        <v>0.45</v>
      </c>
      <c r="BD570" s="5">
        <v>0.114</v>
      </c>
      <c r="BE570" s="5">
        <v>0.315</v>
      </c>
      <c r="BF570" s="5">
        <v>0.92600000000000005</v>
      </c>
      <c r="BG570" s="5">
        <v>0.21</v>
      </c>
      <c r="BH570" s="5">
        <v>1</v>
      </c>
      <c r="BI570" s="5">
        <v>0.505</v>
      </c>
      <c r="BJ570" s="5">
        <v>0.114</v>
      </c>
      <c r="BK570" s="5">
        <v>0.75</v>
      </c>
      <c r="BL570" s="5">
        <v>1.5189999999999999</v>
      </c>
      <c r="BM570" s="5">
        <v>0.21</v>
      </c>
      <c r="BN570" s="5">
        <v>1</v>
      </c>
      <c r="BO570" s="5">
        <v>0</v>
      </c>
      <c r="BP570" s="5">
        <v>1.2E-2</v>
      </c>
      <c r="BQ570" s="5">
        <v>0.1</v>
      </c>
      <c r="BR570" s="5">
        <v>0</v>
      </c>
      <c r="BS570" s="5">
        <v>1</v>
      </c>
      <c r="BT570" s="5">
        <v>0</v>
      </c>
      <c r="BU570" s="5">
        <v>-3.5000000000000003E-2</v>
      </c>
      <c r="BV570" s="5">
        <v>0.161</v>
      </c>
      <c r="BW570" s="5">
        <v>0.21</v>
      </c>
      <c r="BX570" s="5">
        <v>1</v>
      </c>
      <c r="BY570" s="5">
        <v>11.787000000000001</v>
      </c>
      <c r="BZ570" s="5">
        <v>0</v>
      </c>
      <c r="CA570" s="5">
        <v>11.787000000000001</v>
      </c>
      <c r="CB570" s="5">
        <v>0</v>
      </c>
      <c r="CC570" s="5">
        <v>73.012</v>
      </c>
      <c r="CD570" s="5">
        <v>7.95</v>
      </c>
      <c r="CE570" s="5">
        <v>134.24799999999999</v>
      </c>
      <c r="CF570" s="5">
        <v>250.785</v>
      </c>
      <c r="CG570" s="5">
        <v>0.21</v>
      </c>
      <c r="CH570" s="5">
        <v>1</v>
      </c>
      <c r="CI570" s="5">
        <v>0</v>
      </c>
      <c r="CJ570" s="5">
        <v>0</v>
      </c>
      <c r="CK570" s="5">
        <v>0</v>
      </c>
      <c r="CL570" s="5">
        <v>0</v>
      </c>
      <c r="CM570" s="5">
        <v>0</v>
      </c>
      <c r="CN570" s="5">
        <v>0</v>
      </c>
      <c r="CO570" s="5">
        <v>0</v>
      </c>
      <c r="CP570" s="5">
        <v>0</v>
      </c>
      <c r="CQ570" s="5">
        <v>1.198</v>
      </c>
      <c r="CR570" s="5">
        <v>0</v>
      </c>
      <c r="CS570" s="5">
        <v>4.4459999999999997</v>
      </c>
      <c r="CT570" s="5">
        <v>4.6509999999999998</v>
      </c>
      <c r="CU570" s="5">
        <v>15.087</v>
      </c>
    </row>
    <row r="571" spans="1:99" x14ac:dyDescent="0.25">
      <c r="A571" s="5" t="s">
        <v>2879</v>
      </c>
      <c r="B571" s="5" t="s">
        <v>1645</v>
      </c>
      <c r="C571" s="5" t="s">
        <v>1645</v>
      </c>
      <c r="D571" s="5" t="s">
        <v>1646</v>
      </c>
      <c r="E571" s="5">
        <v>2022</v>
      </c>
      <c r="F571" s="5">
        <v>0.21</v>
      </c>
      <c r="G571" s="5">
        <v>12.95</v>
      </c>
      <c r="H571" s="5">
        <v>1.2350000000000001</v>
      </c>
      <c r="I571" s="5">
        <v>8.1590000000000007</v>
      </c>
      <c r="J571" s="5">
        <v>21.109000000000002</v>
      </c>
      <c r="K571" s="5">
        <v>0</v>
      </c>
      <c r="L571" s="5">
        <v>1</v>
      </c>
      <c r="M571" s="5">
        <v>15.919</v>
      </c>
      <c r="N571" s="5">
        <v>3.7040000000000002</v>
      </c>
      <c r="O571" s="5">
        <v>8.298</v>
      </c>
      <c r="P571" s="5">
        <v>24.218</v>
      </c>
      <c r="Q571" s="5">
        <v>0</v>
      </c>
      <c r="R571" s="5">
        <v>1</v>
      </c>
      <c r="S571" s="5">
        <v>19.123000000000001</v>
      </c>
      <c r="T571" s="5">
        <v>7.4080000000000004</v>
      </c>
      <c r="U571" s="5">
        <v>1.411</v>
      </c>
      <c r="V571" s="5">
        <v>24.466000000000001</v>
      </c>
      <c r="W571" s="5">
        <v>0.21</v>
      </c>
      <c r="X571" s="5">
        <v>1</v>
      </c>
      <c r="Y571" s="5">
        <v>38.49</v>
      </c>
      <c r="Z571" s="5">
        <v>4.0380000000000003</v>
      </c>
      <c r="AA571" s="5">
        <v>-12.196</v>
      </c>
      <c r="AB571" s="5">
        <v>26.295000000000002</v>
      </c>
      <c r="AC571" s="5">
        <v>0</v>
      </c>
      <c r="AD571" s="5">
        <v>1</v>
      </c>
      <c r="AE571" s="5">
        <v>38.537999999999997</v>
      </c>
      <c r="AF571" s="5">
        <v>7.1440000000000001</v>
      </c>
      <c r="AG571" s="5">
        <v>-12.243</v>
      </c>
      <c r="AH571" s="5">
        <v>26.295000000000002</v>
      </c>
      <c r="AI571" s="5">
        <v>0</v>
      </c>
      <c r="AJ571" s="5">
        <v>1</v>
      </c>
      <c r="AK571" s="5">
        <v>48.832000000000001</v>
      </c>
      <c r="AL571" s="5">
        <v>23.318999999999999</v>
      </c>
      <c r="AM571" s="5">
        <v>-10.526999999999999</v>
      </c>
      <c r="AN571" s="5">
        <v>46.347999999999999</v>
      </c>
      <c r="AO571" s="5">
        <v>0.21</v>
      </c>
      <c r="AP571" s="5">
        <v>1</v>
      </c>
      <c r="AQ571" s="5">
        <v>0.92</v>
      </c>
      <c r="AR571" s="5">
        <v>0.123</v>
      </c>
      <c r="AS571" s="5">
        <v>0.88500000000000001</v>
      </c>
      <c r="AT571" s="5">
        <v>2.1840000000000002</v>
      </c>
      <c r="AU571" s="5">
        <v>0.21</v>
      </c>
      <c r="AV571" s="5">
        <v>1</v>
      </c>
      <c r="AW571" s="5">
        <v>0.98599999999999999</v>
      </c>
      <c r="AX571" s="5">
        <v>0.123</v>
      </c>
      <c r="AY571" s="5">
        <v>0.71599999999999997</v>
      </c>
      <c r="AZ571" s="5">
        <v>2.06</v>
      </c>
      <c r="BA571" s="5">
        <v>0.21</v>
      </c>
      <c r="BB571" s="5">
        <v>1</v>
      </c>
      <c r="BC571" s="5">
        <v>0.63600000000000001</v>
      </c>
      <c r="BD571" s="5">
        <v>0.123</v>
      </c>
      <c r="BE571" s="5">
        <v>0.17100000000000001</v>
      </c>
      <c r="BF571" s="5">
        <v>0.97499999999999998</v>
      </c>
      <c r="BG571" s="5">
        <v>0.21</v>
      </c>
      <c r="BH571" s="5">
        <v>1</v>
      </c>
      <c r="BI571" s="5">
        <v>0.61199999999999999</v>
      </c>
      <c r="BJ571" s="5">
        <v>0.123</v>
      </c>
      <c r="BK571" s="5">
        <v>0.995</v>
      </c>
      <c r="BL571" s="5">
        <v>1.9450000000000001</v>
      </c>
      <c r="BM571" s="5">
        <v>0.21</v>
      </c>
      <c r="BN571" s="5">
        <v>1</v>
      </c>
      <c r="BO571" s="5">
        <v>0</v>
      </c>
      <c r="BP571" s="5">
        <v>1.0999999999999999E-2</v>
      </c>
      <c r="BQ571" s="5">
        <v>0.16900000000000001</v>
      </c>
      <c r="BR571" s="5">
        <v>0</v>
      </c>
      <c r="BS571" s="5">
        <v>1</v>
      </c>
      <c r="BT571" s="5">
        <v>0</v>
      </c>
      <c r="BU571" s="5">
        <v>-0.19900000000000001</v>
      </c>
      <c r="BV571" s="5">
        <v>9.5000000000000001E-2</v>
      </c>
      <c r="BW571" s="5">
        <v>0.21</v>
      </c>
      <c r="BX571" s="5">
        <v>1</v>
      </c>
      <c r="BY571" s="5">
        <v>12.728999999999999</v>
      </c>
      <c r="BZ571" s="5">
        <v>0</v>
      </c>
      <c r="CA571" s="5">
        <v>12.728999999999999</v>
      </c>
      <c r="CB571" s="5">
        <v>0</v>
      </c>
      <c r="CC571" s="5">
        <v>90.494</v>
      </c>
      <c r="CD571" s="5">
        <v>7.95</v>
      </c>
      <c r="CE571" s="5">
        <v>198.33099999999999</v>
      </c>
      <c r="CF571" s="5">
        <v>349.47800000000001</v>
      </c>
      <c r="CG571" s="5">
        <v>0.21</v>
      </c>
      <c r="CH571" s="5">
        <v>1</v>
      </c>
      <c r="CI571" s="5">
        <v>0</v>
      </c>
      <c r="CJ571" s="5">
        <v>0</v>
      </c>
      <c r="CK571" s="5">
        <v>0</v>
      </c>
      <c r="CL571" s="5">
        <v>0</v>
      </c>
      <c r="CM571" s="5">
        <v>0</v>
      </c>
      <c r="CN571" s="5">
        <v>0</v>
      </c>
      <c r="CO571" s="5">
        <v>0</v>
      </c>
      <c r="CP571" s="5">
        <v>0</v>
      </c>
      <c r="CQ571" s="5">
        <v>1.294</v>
      </c>
      <c r="CR571" s="5">
        <v>0</v>
      </c>
      <c r="CS571" s="5">
        <v>4.8010000000000002</v>
      </c>
      <c r="CT571" s="5">
        <v>11.715</v>
      </c>
      <c r="CU571" s="5">
        <v>35.682000000000002</v>
      </c>
    </row>
    <row r="572" spans="1:99" x14ac:dyDescent="0.25">
      <c r="A572" s="5" t="s">
        <v>2880</v>
      </c>
      <c r="B572" s="5" t="s">
        <v>1645</v>
      </c>
      <c r="C572" s="5" t="s">
        <v>1645</v>
      </c>
      <c r="D572" s="5" t="s">
        <v>1646</v>
      </c>
      <c r="E572" s="5">
        <v>2023</v>
      </c>
      <c r="F572" s="5">
        <v>0.21</v>
      </c>
      <c r="G572" s="5">
        <v>7.2619999999999996</v>
      </c>
      <c r="H572" s="5">
        <v>1.286</v>
      </c>
      <c r="I572" s="5">
        <v>9.4559999999999995</v>
      </c>
      <c r="J572" s="5">
        <v>16.718</v>
      </c>
      <c r="K572" s="5">
        <v>0</v>
      </c>
      <c r="L572" s="5">
        <v>1</v>
      </c>
      <c r="M572" s="5">
        <v>10.340999999999999</v>
      </c>
      <c r="N572" s="5">
        <v>3.8570000000000002</v>
      </c>
      <c r="O572" s="5">
        <v>9.6050000000000004</v>
      </c>
      <c r="P572" s="5">
        <v>19.945</v>
      </c>
      <c r="Q572" s="5">
        <v>0</v>
      </c>
      <c r="R572" s="5">
        <v>1</v>
      </c>
      <c r="S572" s="5">
        <v>13.69</v>
      </c>
      <c r="T572" s="5">
        <v>7.7140000000000004</v>
      </c>
      <c r="U572" s="5">
        <v>1.4710000000000001</v>
      </c>
      <c r="V572" s="5">
        <v>17.928000000000001</v>
      </c>
      <c r="W572" s="5">
        <v>0.21</v>
      </c>
      <c r="X572" s="5">
        <v>1</v>
      </c>
      <c r="Y572" s="5">
        <v>15.112</v>
      </c>
      <c r="Z572" s="5">
        <v>1.6930000000000001</v>
      </c>
      <c r="AA572" s="5">
        <v>13.057</v>
      </c>
      <c r="AB572" s="5">
        <v>28.169</v>
      </c>
      <c r="AC572" s="5">
        <v>0</v>
      </c>
      <c r="AD572" s="5">
        <v>1</v>
      </c>
      <c r="AE572" s="5">
        <v>15.211</v>
      </c>
      <c r="AF572" s="5">
        <v>3.0289999999999999</v>
      </c>
      <c r="AG572" s="5">
        <v>12.958</v>
      </c>
      <c r="AH572" s="5">
        <v>28.169</v>
      </c>
      <c r="AI572" s="5">
        <v>0</v>
      </c>
      <c r="AJ572" s="5">
        <v>1</v>
      </c>
      <c r="AK572" s="5">
        <v>25.81</v>
      </c>
      <c r="AL572" s="5">
        <v>12.786</v>
      </c>
      <c r="AM572" s="5">
        <v>17.475999999999999</v>
      </c>
      <c r="AN572" s="5">
        <v>52.375999999999998</v>
      </c>
      <c r="AO572" s="5">
        <v>0.21</v>
      </c>
      <c r="AP572" s="5">
        <v>1</v>
      </c>
      <c r="AQ572" s="5">
        <v>0.78900000000000003</v>
      </c>
      <c r="AR572" s="5">
        <v>0.129</v>
      </c>
      <c r="AS572" s="5">
        <v>0.92900000000000005</v>
      </c>
      <c r="AT572" s="5">
        <v>2.0779999999999998</v>
      </c>
      <c r="AU572" s="5">
        <v>0.21</v>
      </c>
      <c r="AV572" s="5">
        <v>1</v>
      </c>
      <c r="AW572" s="5">
        <v>0.81100000000000005</v>
      </c>
      <c r="AX572" s="5">
        <v>0.129</v>
      </c>
      <c r="AY572" s="5">
        <v>0.72099999999999997</v>
      </c>
      <c r="AZ572" s="5">
        <v>1.8540000000000001</v>
      </c>
      <c r="BA572" s="5">
        <v>0.21</v>
      </c>
      <c r="BB572" s="5">
        <v>1</v>
      </c>
      <c r="BC572" s="5">
        <v>0.55300000000000005</v>
      </c>
      <c r="BD572" s="5">
        <v>0.129</v>
      </c>
      <c r="BE572" s="5">
        <v>0.14799999999999999</v>
      </c>
      <c r="BF572" s="5">
        <v>0.84799999999999998</v>
      </c>
      <c r="BG572" s="5">
        <v>0.21</v>
      </c>
      <c r="BH572" s="5">
        <v>1</v>
      </c>
      <c r="BI572" s="5">
        <v>0.57899999999999996</v>
      </c>
      <c r="BJ572" s="5">
        <v>0.129</v>
      </c>
      <c r="BK572" s="5">
        <v>1.036</v>
      </c>
      <c r="BL572" s="5">
        <v>1.954</v>
      </c>
      <c r="BM572" s="5">
        <v>0.21</v>
      </c>
      <c r="BN572" s="5">
        <v>1</v>
      </c>
      <c r="BO572" s="5">
        <v>0</v>
      </c>
      <c r="BP572" s="5">
        <v>1.2999999999999999E-2</v>
      </c>
      <c r="BQ572" s="5">
        <v>0.214</v>
      </c>
      <c r="BR572" s="5">
        <v>0</v>
      </c>
      <c r="BS572" s="5">
        <v>1</v>
      </c>
      <c r="BT572" s="5">
        <v>0</v>
      </c>
      <c r="BU572" s="5">
        <v>-0.10199999999999999</v>
      </c>
      <c r="BV572" s="5">
        <v>0.34100000000000003</v>
      </c>
      <c r="BW572" s="5">
        <v>0.21</v>
      </c>
      <c r="BX572" s="5">
        <v>1</v>
      </c>
      <c r="BY572" s="5">
        <v>13.254</v>
      </c>
      <c r="BZ572" s="5">
        <v>0</v>
      </c>
      <c r="CA572" s="5">
        <v>13.254</v>
      </c>
      <c r="CB572" s="5">
        <v>0</v>
      </c>
      <c r="CC572" s="5">
        <v>79.034999999999997</v>
      </c>
      <c r="CD572" s="5">
        <v>7.95</v>
      </c>
      <c r="CE572" s="5">
        <v>230.13200000000001</v>
      </c>
      <c r="CF572" s="5">
        <v>374.09199999999998</v>
      </c>
      <c r="CG572" s="5">
        <v>0.21</v>
      </c>
      <c r="CH572" s="5">
        <v>1</v>
      </c>
      <c r="CI572" s="5">
        <v>0</v>
      </c>
      <c r="CJ572" s="5">
        <v>0</v>
      </c>
      <c r="CK572" s="5">
        <v>0</v>
      </c>
      <c r="CL572" s="5">
        <v>0</v>
      </c>
      <c r="CM572" s="5">
        <v>0</v>
      </c>
      <c r="CN572" s="5">
        <v>0</v>
      </c>
      <c r="CO572" s="5">
        <v>0</v>
      </c>
      <c r="CP572" s="5">
        <v>0</v>
      </c>
      <c r="CQ572" s="5">
        <v>1.3480000000000001</v>
      </c>
      <c r="CR572" s="5">
        <v>0</v>
      </c>
      <c r="CS572" s="5">
        <v>4.9989999999999997</v>
      </c>
      <c r="CT572" s="5">
        <v>5.976</v>
      </c>
      <c r="CU572" s="5">
        <v>12.253</v>
      </c>
    </row>
    <row r="573" spans="1:99" x14ac:dyDescent="0.25">
      <c r="A573" s="5" t="s">
        <v>2881</v>
      </c>
      <c r="B573" s="5" t="s">
        <v>1645</v>
      </c>
      <c r="C573" s="5" t="s">
        <v>1645</v>
      </c>
      <c r="D573" s="5" t="s">
        <v>1646</v>
      </c>
      <c r="E573" s="5">
        <v>2024</v>
      </c>
      <c r="F573" s="5">
        <v>0.21</v>
      </c>
      <c r="G573" s="5">
        <v>6.6349999999999998</v>
      </c>
      <c r="H573" s="5">
        <v>1.3240000000000001</v>
      </c>
      <c r="I573" s="5">
        <v>6.1970000000000001</v>
      </c>
      <c r="J573" s="5">
        <v>12.833</v>
      </c>
      <c r="K573" s="5">
        <v>0</v>
      </c>
      <c r="L573" s="5">
        <v>1</v>
      </c>
      <c r="M573" s="5">
        <v>9.9120000000000008</v>
      </c>
      <c r="N573" s="5">
        <v>3.9710000000000001</v>
      </c>
      <c r="O573" s="5">
        <v>6.3179999999999996</v>
      </c>
      <c r="P573" s="5">
        <v>16.231000000000002</v>
      </c>
      <c r="Q573" s="5">
        <v>0</v>
      </c>
      <c r="R573" s="5">
        <v>1</v>
      </c>
      <c r="S573" s="5">
        <v>13.253</v>
      </c>
      <c r="T573" s="5">
        <v>7.9420000000000002</v>
      </c>
      <c r="U573" s="5">
        <v>1.5720000000000001</v>
      </c>
      <c r="V573" s="5">
        <v>17.440000000000001</v>
      </c>
      <c r="W573" s="5">
        <v>0.21</v>
      </c>
      <c r="X573" s="5">
        <v>1</v>
      </c>
      <c r="Y573" s="5">
        <v>12.708</v>
      </c>
      <c r="Z573" s="5">
        <v>1.605</v>
      </c>
      <c r="AA573" s="5">
        <v>11.561</v>
      </c>
      <c r="AB573" s="5">
        <v>24.268999999999998</v>
      </c>
      <c r="AC573" s="5">
        <v>0</v>
      </c>
      <c r="AD573" s="5">
        <v>1</v>
      </c>
      <c r="AE573" s="5">
        <v>12.708</v>
      </c>
      <c r="AF573" s="5">
        <v>2.7839999999999998</v>
      </c>
      <c r="AG573" s="5">
        <v>11.561</v>
      </c>
      <c r="AH573" s="5">
        <v>24.268999999999998</v>
      </c>
      <c r="AI573" s="5">
        <v>0</v>
      </c>
      <c r="AJ573" s="5">
        <v>1</v>
      </c>
      <c r="AK573" s="5">
        <v>23.009</v>
      </c>
      <c r="AL573" s="5">
        <v>11.702999999999999</v>
      </c>
      <c r="AM573" s="5">
        <v>17.943000000000001</v>
      </c>
      <c r="AN573" s="5">
        <v>49.551000000000002</v>
      </c>
      <c r="AO573" s="5">
        <v>0.21</v>
      </c>
      <c r="AP573" s="5">
        <v>1</v>
      </c>
      <c r="AQ573" s="5">
        <v>0.751</v>
      </c>
      <c r="AR573" s="5">
        <v>0.13200000000000001</v>
      </c>
      <c r="AS573" s="5">
        <v>1.012</v>
      </c>
      <c r="AT573" s="5">
        <v>2.1320000000000001</v>
      </c>
      <c r="AU573" s="5">
        <v>0.21</v>
      </c>
      <c r="AV573" s="5">
        <v>1</v>
      </c>
      <c r="AW573" s="5">
        <v>0.75</v>
      </c>
      <c r="AX573" s="5">
        <v>0.13200000000000001</v>
      </c>
      <c r="AY573" s="5">
        <v>0.79300000000000004</v>
      </c>
      <c r="AZ573" s="5">
        <v>1.867</v>
      </c>
      <c r="BA573" s="5">
        <v>0.21</v>
      </c>
      <c r="BB573" s="5">
        <v>1</v>
      </c>
      <c r="BC573" s="5">
        <v>0.53</v>
      </c>
      <c r="BD573" s="5">
        <v>0.13200000000000001</v>
      </c>
      <c r="BE573" s="5">
        <v>0.18099999999999999</v>
      </c>
      <c r="BF573" s="5">
        <v>0.86</v>
      </c>
      <c r="BG573" s="5">
        <v>0.21</v>
      </c>
      <c r="BH573" s="5">
        <v>1</v>
      </c>
      <c r="BI573" s="5">
        <v>0.59099999999999997</v>
      </c>
      <c r="BJ573" s="5">
        <v>0.13200000000000001</v>
      </c>
      <c r="BK573" s="5">
        <v>1.01</v>
      </c>
      <c r="BL573" s="5">
        <v>1.9379999999999999</v>
      </c>
      <c r="BM573" s="5">
        <v>0.21</v>
      </c>
      <c r="BN573" s="5">
        <v>1</v>
      </c>
      <c r="BO573" s="5">
        <v>0</v>
      </c>
      <c r="BP573" s="5">
        <v>1.4999999999999999E-2</v>
      </c>
      <c r="BQ573" s="5">
        <v>0.16800000000000001</v>
      </c>
      <c r="BR573" s="5">
        <v>0</v>
      </c>
      <c r="BS573" s="5">
        <v>1</v>
      </c>
      <c r="BT573" s="5">
        <v>0</v>
      </c>
      <c r="BU573" s="5">
        <v>-7.8E-2</v>
      </c>
      <c r="BV573" s="5">
        <v>0.26200000000000001</v>
      </c>
      <c r="BW573" s="5">
        <v>0.21</v>
      </c>
      <c r="BX573" s="5">
        <v>1</v>
      </c>
      <c r="BY573" s="5">
        <v>13.646000000000001</v>
      </c>
      <c r="BZ573" s="5">
        <v>0</v>
      </c>
      <c r="CA573" s="5">
        <v>13.646000000000001</v>
      </c>
      <c r="CB573" s="5">
        <v>0</v>
      </c>
      <c r="CC573" s="5">
        <v>78.412000000000006</v>
      </c>
      <c r="CD573" s="5">
        <v>7.95</v>
      </c>
      <c r="CE573" s="5">
        <v>228.15100000000001</v>
      </c>
      <c r="CF573" s="5">
        <v>370.94099999999997</v>
      </c>
      <c r="CG573" s="5">
        <v>0.21</v>
      </c>
      <c r="CH573" s="5">
        <v>1</v>
      </c>
      <c r="CI573" s="5">
        <v>0</v>
      </c>
      <c r="CJ573" s="5">
        <v>0</v>
      </c>
      <c r="CK573" s="5">
        <v>0</v>
      </c>
      <c r="CL573" s="5">
        <v>0</v>
      </c>
      <c r="CM573" s="5">
        <v>0</v>
      </c>
      <c r="CN573" s="5">
        <v>0</v>
      </c>
      <c r="CO573" s="5">
        <v>0</v>
      </c>
      <c r="CP573" s="5">
        <v>0</v>
      </c>
      <c r="CQ573" s="5">
        <v>1.387</v>
      </c>
      <c r="CR573" s="5">
        <v>0</v>
      </c>
      <c r="CS573" s="5">
        <v>5.1470000000000002</v>
      </c>
      <c r="CT573" s="5">
        <v>5.3120000000000003</v>
      </c>
      <c r="CU573" s="5">
        <v>10.135</v>
      </c>
    </row>
    <row r="574" spans="1:99" x14ac:dyDescent="0.25">
      <c r="A574" s="5" t="s">
        <v>2882</v>
      </c>
      <c r="B574" s="5" t="s">
        <v>1633</v>
      </c>
      <c r="C574" s="5" t="s">
        <v>1633</v>
      </c>
      <c r="D574" s="5" t="s">
        <v>1634</v>
      </c>
      <c r="E574" s="5">
        <v>2021</v>
      </c>
      <c r="F574" s="5">
        <v>0.11</v>
      </c>
      <c r="G574" s="5">
        <v>4.7469999999999999</v>
      </c>
      <c r="H574" s="5">
        <v>1.143</v>
      </c>
      <c r="I574" s="5">
        <v>0</v>
      </c>
      <c r="J574" s="5">
        <v>4.7469999999999999</v>
      </c>
      <c r="K574" s="5">
        <v>0</v>
      </c>
      <c r="L574" s="5">
        <v>1</v>
      </c>
      <c r="M574" s="5">
        <v>7.9640000000000004</v>
      </c>
      <c r="N574" s="5">
        <v>3.43</v>
      </c>
      <c r="O574" s="5">
        <v>0</v>
      </c>
      <c r="P574" s="5">
        <v>7.9640000000000004</v>
      </c>
      <c r="Q574" s="5">
        <v>0</v>
      </c>
      <c r="R574" s="5">
        <v>1</v>
      </c>
      <c r="S574" s="5">
        <v>10.464</v>
      </c>
      <c r="T574" s="5">
        <v>6.86</v>
      </c>
      <c r="U574" s="5">
        <v>0</v>
      </c>
      <c r="V574" s="5">
        <v>11.615</v>
      </c>
      <c r="W574" s="5">
        <v>0.11</v>
      </c>
      <c r="X574" s="5">
        <v>1</v>
      </c>
      <c r="Y574" s="5">
        <v>5.6260000000000003</v>
      </c>
      <c r="Z574" s="5">
        <v>0.69399999999999995</v>
      </c>
      <c r="AA574" s="5">
        <v>0</v>
      </c>
      <c r="AB574" s="5">
        <v>5.6260000000000003</v>
      </c>
      <c r="AC574" s="5">
        <v>0</v>
      </c>
      <c r="AD574" s="5">
        <v>1</v>
      </c>
      <c r="AE574" s="5">
        <v>6.7690000000000001</v>
      </c>
      <c r="AF574" s="5">
        <v>1.476</v>
      </c>
      <c r="AG574" s="5">
        <v>0</v>
      </c>
      <c r="AH574" s="5">
        <v>6.7690000000000001</v>
      </c>
      <c r="AI574" s="5">
        <v>0</v>
      </c>
      <c r="AJ574" s="5">
        <v>1</v>
      </c>
      <c r="AK574" s="5">
        <v>13.629</v>
      </c>
      <c r="AL574" s="5">
        <v>7.0720000000000001</v>
      </c>
      <c r="AM574" s="5">
        <v>0</v>
      </c>
      <c r="AN574" s="5">
        <v>15.128</v>
      </c>
      <c r="AO574" s="5">
        <v>0.11</v>
      </c>
      <c r="AP574" s="5">
        <v>1</v>
      </c>
      <c r="AQ574" s="5">
        <v>0.621</v>
      </c>
      <c r="AR574" s="5">
        <v>0.114</v>
      </c>
      <c r="AS574" s="5">
        <v>0</v>
      </c>
      <c r="AT574" s="5">
        <v>0.68899999999999995</v>
      </c>
      <c r="AU574" s="5">
        <v>0.11</v>
      </c>
      <c r="AV574" s="5">
        <v>1</v>
      </c>
      <c r="AW574" s="5">
        <v>0.59299999999999997</v>
      </c>
      <c r="AX574" s="5">
        <v>0.114</v>
      </c>
      <c r="AY574" s="5">
        <v>0</v>
      </c>
      <c r="AZ574" s="5">
        <v>0.65800000000000003</v>
      </c>
      <c r="BA574" s="5">
        <v>0.11</v>
      </c>
      <c r="BB574" s="5">
        <v>1</v>
      </c>
      <c r="BC574" s="5">
        <v>0.44</v>
      </c>
      <c r="BD574" s="5">
        <v>0.114</v>
      </c>
      <c r="BE574" s="5">
        <v>0</v>
      </c>
      <c r="BF574" s="5">
        <v>0.48799999999999999</v>
      </c>
      <c r="BG574" s="5">
        <v>0.11</v>
      </c>
      <c r="BH574" s="5">
        <v>1</v>
      </c>
      <c r="BI574" s="5">
        <v>0.56000000000000005</v>
      </c>
      <c r="BJ574" s="5">
        <v>0.114</v>
      </c>
      <c r="BK574" s="5">
        <v>0</v>
      </c>
      <c r="BL574" s="5">
        <v>0.622</v>
      </c>
      <c r="BM574" s="5">
        <v>0.11</v>
      </c>
      <c r="BN574" s="5">
        <v>1</v>
      </c>
      <c r="BO574" s="5">
        <v>0</v>
      </c>
      <c r="BP574" s="5">
        <v>0</v>
      </c>
      <c r="BQ574" s="5">
        <v>0</v>
      </c>
      <c r="BR574" s="5">
        <v>0</v>
      </c>
      <c r="BS574" s="5">
        <v>1</v>
      </c>
      <c r="BT574" s="5">
        <v>0</v>
      </c>
      <c r="BU574" s="5">
        <v>0</v>
      </c>
      <c r="BV574" s="5">
        <v>0</v>
      </c>
      <c r="BW574" s="5">
        <v>0.11</v>
      </c>
      <c r="BX574" s="5">
        <v>1</v>
      </c>
      <c r="BY574" s="5">
        <v>11.787000000000001</v>
      </c>
      <c r="BZ574" s="5">
        <v>0</v>
      </c>
      <c r="CA574" s="5">
        <v>11.787000000000001</v>
      </c>
      <c r="CB574" s="5">
        <v>0</v>
      </c>
      <c r="CC574" s="5">
        <v>81.694999999999993</v>
      </c>
      <c r="CD574" s="5">
        <v>7.95</v>
      </c>
      <c r="CE574" s="5">
        <v>0</v>
      </c>
      <c r="CF574" s="5">
        <v>90.682000000000002</v>
      </c>
      <c r="CG574" s="5">
        <v>0.11</v>
      </c>
      <c r="CH574" s="5">
        <v>1</v>
      </c>
      <c r="CI574" s="5">
        <v>0</v>
      </c>
      <c r="CJ574" s="5">
        <v>0</v>
      </c>
      <c r="CK574" s="5">
        <v>0</v>
      </c>
      <c r="CL574" s="5">
        <v>0</v>
      </c>
      <c r="CM574" s="5">
        <v>0</v>
      </c>
      <c r="CN574" s="5">
        <v>0</v>
      </c>
      <c r="CO574" s="5">
        <v>0</v>
      </c>
      <c r="CP574" s="5">
        <v>0</v>
      </c>
      <c r="CQ574" s="5">
        <v>1.198</v>
      </c>
      <c r="CR574" s="5">
        <v>0</v>
      </c>
      <c r="CS574" s="5">
        <v>4.7759999999999998</v>
      </c>
      <c r="CT574" s="5">
        <v>3.6040000000000001</v>
      </c>
      <c r="CU574" s="5">
        <v>9.4079999999999995</v>
      </c>
    </row>
    <row r="575" spans="1:99" x14ac:dyDescent="0.25">
      <c r="A575" s="5" t="s">
        <v>2883</v>
      </c>
      <c r="B575" s="5" t="s">
        <v>1633</v>
      </c>
      <c r="C575" s="5" t="s">
        <v>1633</v>
      </c>
      <c r="D575" s="5" t="s">
        <v>1634</v>
      </c>
      <c r="E575" s="5">
        <v>2022</v>
      </c>
      <c r="F575" s="5">
        <v>0.11</v>
      </c>
      <c r="G575" s="5">
        <v>8.7880000000000003</v>
      </c>
      <c r="H575" s="5">
        <v>1.2350000000000001</v>
      </c>
      <c r="I575" s="5">
        <v>0</v>
      </c>
      <c r="J575" s="5">
        <v>8.7880000000000003</v>
      </c>
      <c r="K575" s="5">
        <v>0</v>
      </c>
      <c r="L575" s="5">
        <v>1</v>
      </c>
      <c r="M575" s="5">
        <v>9.7829999999999995</v>
      </c>
      <c r="N575" s="5">
        <v>3.7040000000000002</v>
      </c>
      <c r="O575" s="5">
        <v>0</v>
      </c>
      <c r="P575" s="5">
        <v>9.7829999999999995</v>
      </c>
      <c r="Q575" s="5">
        <v>0</v>
      </c>
      <c r="R575" s="5">
        <v>1</v>
      </c>
      <c r="S575" s="5">
        <v>14.962</v>
      </c>
      <c r="T575" s="5">
        <v>7.4080000000000004</v>
      </c>
      <c r="U575" s="5">
        <v>0.122</v>
      </c>
      <c r="V575" s="5">
        <v>16.608000000000001</v>
      </c>
      <c r="W575" s="5">
        <v>0.11</v>
      </c>
      <c r="X575" s="5">
        <v>1</v>
      </c>
      <c r="Y575" s="5">
        <v>6.5990000000000002</v>
      </c>
      <c r="Z575" s="5">
        <v>0.81399999999999995</v>
      </c>
      <c r="AA575" s="5">
        <v>0</v>
      </c>
      <c r="AB575" s="5">
        <v>6.5990000000000002</v>
      </c>
      <c r="AC575" s="5">
        <v>0</v>
      </c>
      <c r="AD575" s="5">
        <v>1</v>
      </c>
      <c r="AE575" s="5">
        <v>7.8339999999999996</v>
      </c>
      <c r="AF575" s="5">
        <v>1.708</v>
      </c>
      <c r="AG575" s="5">
        <v>0</v>
      </c>
      <c r="AH575" s="5">
        <v>7.8339999999999996</v>
      </c>
      <c r="AI575" s="5">
        <v>0</v>
      </c>
      <c r="AJ575" s="5">
        <v>1</v>
      </c>
      <c r="AK575" s="5">
        <v>15.242000000000001</v>
      </c>
      <c r="AL575" s="5">
        <v>7.9089999999999998</v>
      </c>
      <c r="AM575" s="5">
        <v>0.124</v>
      </c>
      <c r="AN575" s="5">
        <v>16.919</v>
      </c>
      <c r="AO575" s="5">
        <v>0.11</v>
      </c>
      <c r="AP575" s="5">
        <v>1</v>
      </c>
      <c r="AQ575" s="5">
        <v>0.84699999999999998</v>
      </c>
      <c r="AR575" s="5">
        <v>0.123</v>
      </c>
      <c r="AS575" s="5">
        <v>7.0000000000000001E-3</v>
      </c>
      <c r="AT575" s="5">
        <v>0.94</v>
      </c>
      <c r="AU575" s="5">
        <v>0.11</v>
      </c>
      <c r="AV575" s="5">
        <v>1</v>
      </c>
      <c r="AW575" s="5">
        <v>0.94699999999999995</v>
      </c>
      <c r="AX575" s="5">
        <v>0.123</v>
      </c>
      <c r="AY575" s="5">
        <v>8.0000000000000002E-3</v>
      </c>
      <c r="AZ575" s="5">
        <v>1.0509999999999999</v>
      </c>
      <c r="BA575" s="5">
        <v>0.11</v>
      </c>
      <c r="BB575" s="5">
        <v>1</v>
      </c>
      <c r="BC575" s="5">
        <v>0.58899999999999997</v>
      </c>
      <c r="BD575" s="5">
        <v>0.123</v>
      </c>
      <c r="BE575" s="5">
        <v>5.0000000000000001E-3</v>
      </c>
      <c r="BF575" s="5">
        <v>0.65300000000000002</v>
      </c>
      <c r="BG575" s="5">
        <v>0.11</v>
      </c>
      <c r="BH575" s="5">
        <v>1</v>
      </c>
      <c r="BI575" s="5">
        <v>0.68899999999999995</v>
      </c>
      <c r="BJ575" s="5">
        <v>0.123</v>
      </c>
      <c r="BK575" s="5">
        <v>6.0000000000000001E-3</v>
      </c>
      <c r="BL575" s="5">
        <v>0.76500000000000001</v>
      </c>
      <c r="BM575" s="5">
        <v>0.11</v>
      </c>
      <c r="BN575" s="5">
        <v>1</v>
      </c>
      <c r="BO575" s="5">
        <v>0</v>
      </c>
      <c r="BP575" s="5">
        <v>0</v>
      </c>
      <c r="BQ575" s="5">
        <v>0</v>
      </c>
      <c r="BR575" s="5">
        <v>0</v>
      </c>
      <c r="BS575" s="5">
        <v>1</v>
      </c>
      <c r="BT575" s="5">
        <v>0</v>
      </c>
      <c r="BU575" s="5">
        <v>0</v>
      </c>
      <c r="BV575" s="5">
        <v>0</v>
      </c>
      <c r="BW575" s="5">
        <v>0.11</v>
      </c>
      <c r="BX575" s="5">
        <v>1</v>
      </c>
      <c r="BY575" s="5">
        <v>12.728999999999999</v>
      </c>
      <c r="BZ575" s="5">
        <v>0</v>
      </c>
      <c r="CA575" s="5">
        <v>12.728999999999999</v>
      </c>
      <c r="CB575" s="5">
        <v>0</v>
      </c>
      <c r="CC575" s="5">
        <v>102.477</v>
      </c>
      <c r="CD575" s="5">
        <v>7.95</v>
      </c>
      <c r="CE575" s="5">
        <v>0.83399999999999996</v>
      </c>
      <c r="CF575" s="5">
        <v>113.749</v>
      </c>
      <c r="CG575" s="5">
        <v>0.11</v>
      </c>
      <c r="CH575" s="5">
        <v>1</v>
      </c>
      <c r="CI575" s="5">
        <v>0</v>
      </c>
      <c r="CJ575" s="5">
        <v>0</v>
      </c>
      <c r="CK575" s="5">
        <v>0</v>
      </c>
      <c r="CL575" s="5">
        <v>0</v>
      </c>
      <c r="CM575" s="5">
        <v>0</v>
      </c>
      <c r="CN575" s="5">
        <v>0</v>
      </c>
      <c r="CO575" s="5">
        <v>0</v>
      </c>
      <c r="CP575" s="5">
        <v>0</v>
      </c>
      <c r="CQ575" s="5">
        <v>1.294</v>
      </c>
      <c r="CR575" s="5">
        <v>0</v>
      </c>
      <c r="CS575" s="5">
        <v>5.1580000000000004</v>
      </c>
      <c r="CT575" s="5">
        <v>7.5540000000000003</v>
      </c>
      <c r="CU575" s="5">
        <v>16.097000000000001</v>
      </c>
    </row>
    <row r="576" spans="1:99" x14ac:dyDescent="0.25">
      <c r="A576" s="5" t="s">
        <v>2884</v>
      </c>
      <c r="B576" s="5" t="s">
        <v>1633</v>
      </c>
      <c r="C576" s="5" t="s">
        <v>1633</v>
      </c>
      <c r="D576" s="5" t="s">
        <v>1634</v>
      </c>
      <c r="E576" s="5">
        <v>2023</v>
      </c>
      <c r="F576" s="5">
        <v>0.11</v>
      </c>
      <c r="G576" s="5">
        <v>5.77</v>
      </c>
      <c r="H576" s="5">
        <v>1.286</v>
      </c>
      <c r="I576" s="5">
        <v>0</v>
      </c>
      <c r="J576" s="5">
        <v>5.77</v>
      </c>
      <c r="K576" s="5">
        <v>0</v>
      </c>
      <c r="L576" s="5">
        <v>1</v>
      </c>
      <c r="M576" s="5">
        <v>7.8860000000000001</v>
      </c>
      <c r="N576" s="5">
        <v>3.8570000000000002</v>
      </c>
      <c r="O576" s="5">
        <v>0</v>
      </c>
      <c r="P576" s="5">
        <v>7.8860000000000001</v>
      </c>
      <c r="Q576" s="5">
        <v>0</v>
      </c>
      <c r="R576" s="5">
        <v>1</v>
      </c>
      <c r="S576" s="5">
        <v>12.198</v>
      </c>
      <c r="T576" s="5">
        <v>7.7140000000000004</v>
      </c>
      <c r="U576" s="5">
        <v>0.14899999999999999</v>
      </c>
      <c r="V576" s="5">
        <v>13.54</v>
      </c>
      <c r="W576" s="5">
        <v>0.11</v>
      </c>
      <c r="X576" s="5">
        <v>1</v>
      </c>
      <c r="Y576" s="5">
        <v>6.4980000000000002</v>
      </c>
      <c r="Z576" s="5">
        <v>0.80200000000000005</v>
      </c>
      <c r="AA576" s="5">
        <v>0</v>
      </c>
      <c r="AB576" s="5">
        <v>6.4980000000000002</v>
      </c>
      <c r="AC576" s="5">
        <v>0</v>
      </c>
      <c r="AD576" s="5">
        <v>1</v>
      </c>
      <c r="AE576" s="5">
        <v>7.7839999999999998</v>
      </c>
      <c r="AF576" s="5">
        <v>1.6970000000000001</v>
      </c>
      <c r="AG576" s="5">
        <v>0</v>
      </c>
      <c r="AH576" s="5">
        <v>7.7839999999999998</v>
      </c>
      <c r="AI576" s="5">
        <v>0</v>
      </c>
      <c r="AJ576" s="5">
        <v>1</v>
      </c>
      <c r="AK576" s="5">
        <v>15.497999999999999</v>
      </c>
      <c r="AL576" s="5">
        <v>8.0419999999999998</v>
      </c>
      <c r="AM576" s="5">
        <v>0.189</v>
      </c>
      <c r="AN576" s="5">
        <v>17.202000000000002</v>
      </c>
      <c r="AO576" s="5">
        <v>0.11</v>
      </c>
      <c r="AP576" s="5">
        <v>1</v>
      </c>
      <c r="AQ576" s="5">
        <v>0.749</v>
      </c>
      <c r="AR576" s="5">
        <v>0.129</v>
      </c>
      <c r="AS576" s="5">
        <v>8.9999999999999993E-3</v>
      </c>
      <c r="AT576" s="5">
        <v>0.83099999999999996</v>
      </c>
      <c r="AU576" s="5">
        <v>0.11</v>
      </c>
      <c r="AV576" s="5">
        <v>1</v>
      </c>
      <c r="AW576" s="5">
        <v>0.78300000000000003</v>
      </c>
      <c r="AX576" s="5">
        <v>0.129</v>
      </c>
      <c r="AY576" s="5">
        <v>0.01</v>
      </c>
      <c r="AZ576" s="5">
        <v>0.86899999999999999</v>
      </c>
      <c r="BA576" s="5">
        <v>0.11</v>
      </c>
      <c r="BB576" s="5">
        <v>1</v>
      </c>
      <c r="BC576" s="5">
        <v>0.52700000000000002</v>
      </c>
      <c r="BD576" s="5">
        <v>0.129</v>
      </c>
      <c r="BE576" s="5">
        <v>6.0000000000000001E-3</v>
      </c>
      <c r="BF576" s="5">
        <v>0.58499999999999996</v>
      </c>
      <c r="BG576" s="5">
        <v>0.11</v>
      </c>
      <c r="BH576" s="5">
        <v>1</v>
      </c>
      <c r="BI576" s="5">
        <v>0.64</v>
      </c>
      <c r="BJ576" s="5">
        <v>0.129</v>
      </c>
      <c r="BK576" s="5">
        <v>8.0000000000000002E-3</v>
      </c>
      <c r="BL576" s="5">
        <v>0.71</v>
      </c>
      <c r="BM576" s="5">
        <v>0.11</v>
      </c>
      <c r="BN576" s="5">
        <v>1</v>
      </c>
      <c r="BO576" s="5">
        <v>0</v>
      </c>
      <c r="BP576" s="5">
        <v>0</v>
      </c>
      <c r="BQ576" s="5">
        <v>0</v>
      </c>
      <c r="BR576" s="5">
        <v>0</v>
      </c>
      <c r="BS576" s="5">
        <v>1</v>
      </c>
      <c r="BT576" s="5">
        <v>0</v>
      </c>
      <c r="BU576" s="5">
        <v>0</v>
      </c>
      <c r="BV576" s="5">
        <v>0</v>
      </c>
      <c r="BW576" s="5">
        <v>0.11</v>
      </c>
      <c r="BX576" s="5">
        <v>1</v>
      </c>
      <c r="BY576" s="5">
        <v>13.254</v>
      </c>
      <c r="BZ576" s="5">
        <v>0</v>
      </c>
      <c r="CA576" s="5">
        <v>13.254</v>
      </c>
      <c r="CB576" s="5">
        <v>0</v>
      </c>
      <c r="CC576" s="5">
        <v>87.078999999999994</v>
      </c>
      <c r="CD576" s="5">
        <v>7.95</v>
      </c>
      <c r="CE576" s="5">
        <v>1.0609999999999999</v>
      </c>
      <c r="CF576" s="5">
        <v>96.658000000000001</v>
      </c>
      <c r="CG576" s="5">
        <v>0.11</v>
      </c>
      <c r="CH576" s="5">
        <v>1</v>
      </c>
      <c r="CI576" s="5">
        <v>0</v>
      </c>
      <c r="CJ576" s="5">
        <v>0</v>
      </c>
      <c r="CK576" s="5">
        <v>0</v>
      </c>
      <c r="CL576" s="5">
        <v>0</v>
      </c>
      <c r="CM576" s="5">
        <v>0</v>
      </c>
      <c r="CN576" s="5">
        <v>0</v>
      </c>
      <c r="CO576" s="5">
        <v>0</v>
      </c>
      <c r="CP576" s="5">
        <v>0</v>
      </c>
      <c r="CQ576" s="5">
        <v>1.3480000000000001</v>
      </c>
      <c r="CR576" s="5">
        <v>0</v>
      </c>
      <c r="CS576" s="5">
        <v>5.37</v>
      </c>
      <c r="CT576" s="5">
        <v>4.484</v>
      </c>
      <c r="CU576" s="5">
        <v>12.529</v>
      </c>
    </row>
    <row r="577" spans="1:99" x14ac:dyDescent="0.25">
      <c r="A577" s="5" t="s">
        <v>2885</v>
      </c>
      <c r="B577" s="5" t="s">
        <v>1633</v>
      </c>
      <c r="C577" s="5" t="s">
        <v>1633</v>
      </c>
      <c r="D577" s="5" t="s">
        <v>1634</v>
      </c>
      <c r="E577" s="5">
        <v>2024</v>
      </c>
      <c r="F577" s="5">
        <v>0.11</v>
      </c>
      <c r="G577" s="5">
        <v>4.8330000000000002</v>
      </c>
      <c r="H577" s="5">
        <v>1.3240000000000001</v>
      </c>
      <c r="I577" s="5">
        <v>0</v>
      </c>
      <c r="J577" s="5">
        <v>4.8330000000000002</v>
      </c>
      <c r="K577" s="5">
        <v>0</v>
      </c>
      <c r="L577" s="5">
        <v>1</v>
      </c>
      <c r="M577" s="5">
        <v>7.1239999999999997</v>
      </c>
      <c r="N577" s="5">
        <v>3.9710000000000001</v>
      </c>
      <c r="O577" s="5">
        <v>0</v>
      </c>
      <c r="P577" s="5">
        <v>7.1239999999999997</v>
      </c>
      <c r="Q577" s="5">
        <v>0</v>
      </c>
      <c r="R577" s="5">
        <v>1</v>
      </c>
      <c r="S577" s="5">
        <v>11.451000000000001</v>
      </c>
      <c r="T577" s="5">
        <v>7.9420000000000002</v>
      </c>
      <c r="U577" s="5">
        <v>0.17199999999999999</v>
      </c>
      <c r="V577" s="5">
        <v>12.71</v>
      </c>
      <c r="W577" s="5">
        <v>0.11</v>
      </c>
      <c r="X577" s="5">
        <v>1</v>
      </c>
      <c r="Y577" s="5">
        <v>6.5129999999999999</v>
      </c>
      <c r="Z577" s="5">
        <v>0.80400000000000005</v>
      </c>
      <c r="AA577" s="5">
        <v>0</v>
      </c>
      <c r="AB577" s="5">
        <v>6.5129999999999999</v>
      </c>
      <c r="AC577" s="5">
        <v>0</v>
      </c>
      <c r="AD577" s="5">
        <v>1</v>
      </c>
      <c r="AE577" s="5">
        <v>7.8369999999999997</v>
      </c>
      <c r="AF577" s="5">
        <v>1.708</v>
      </c>
      <c r="AG577" s="5">
        <v>0</v>
      </c>
      <c r="AH577" s="5">
        <v>7.8369999999999997</v>
      </c>
      <c r="AI577" s="5">
        <v>0</v>
      </c>
      <c r="AJ577" s="5">
        <v>1</v>
      </c>
      <c r="AK577" s="5">
        <v>15.778</v>
      </c>
      <c r="AL577" s="5">
        <v>8.1869999999999994</v>
      </c>
      <c r="AM577" s="5">
        <v>0.23599999999999999</v>
      </c>
      <c r="AN577" s="5">
        <v>17.513999999999999</v>
      </c>
      <c r="AO577" s="5">
        <v>0.11</v>
      </c>
      <c r="AP577" s="5">
        <v>1</v>
      </c>
      <c r="AQ577" s="5">
        <v>0.72</v>
      </c>
      <c r="AR577" s="5">
        <v>0.13200000000000001</v>
      </c>
      <c r="AS577" s="5">
        <v>1.0999999999999999E-2</v>
      </c>
      <c r="AT577" s="5">
        <v>0.79900000000000004</v>
      </c>
      <c r="AU577" s="5">
        <v>0.11</v>
      </c>
      <c r="AV577" s="5">
        <v>1</v>
      </c>
      <c r="AW577" s="5">
        <v>0.73399999999999999</v>
      </c>
      <c r="AX577" s="5">
        <v>0.13200000000000001</v>
      </c>
      <c r="AY577" s="5">
        <v>1.0999999999999999E-2</v>
      </c>
      <c r="AZ577" s="5">
        <v>0.81399999999999995</v>
      </c>
      <c r="BA577" s="5">
        <v>0.11</v>
      </c>
      <c r="BB577" s="5">
        <v>1</v>
      </c>
      <c r="BC577" s="5">
        <v>0.51</v>
      </c>
      <c r="BD577" s="5">
        <v>0.13200000000000001</v>
      </c>
      <c r="BE577" s="5">
        <v>8.0000000000000002E-3</v>
      </c>
      <c r="BF577" s="5">
        <v>0.56599999999999995</v>
      </c>
      <c r="BG577" s="5">
        <v>0.11</v>
      </c>
      <c r="BH577" s="5">
        <v>1</v>
      </c>
      <c r="BI577" s="5">
        <v>0.65200000000000002</v>
      </c>
      <c r="BJ577" s="5">
        <v>0.13200000000000001</v>
      </c>
      <c r="BK577" s="5">
        <v>0.01</v>
      </c>
      <c r="BL577" s="5">
        <v>0.72399999999999998</v>
      </c>
      <c r="BM577" s="5">
        <v>0.11</v>
      </c>
      <c r="BN577" s="5">
        <v>1</v>
      </c>
      <c r="BO577" s="5">
        <v>0</v>
      </c>
      <c r="BP577" s="5">
        <v>0</v>
      </c>
      <c r="BQ577" s="5">
        <v>0</v>
      </c>
      <c r="BR577" s="5">
        <v>0</v>
      </c>
      <c r="BS577" s="5">
        <v>1</v>
      </c>
      <c r="BT577" s="5">
        <v>0</v>
      </c>
      <c r="BU577" s="5">
        <v>0</v>
      </c>
      <c r="BV577" s="5">
        <v>0</v>
      </c>
      <c r="BW577" s="5">
        <v>0.11</v>
      </c>
      <c r="BX577" s="5">
        <v>1</v>
      </c>
      <c r="BY577" s="5">
        <v>13.646000000000001</v>
      </c>
      <c r="BZ577" s="5">
        <v>0</v>
      </c>
      <c r="CA577" s="5">
        <v>13.646000000000001</v>
      </c>
      <c r="CB577" s="5">
        <v>0</v>
      </c>
      <c r="CC577" s="5">
        <v>86.385000000000005</v>
      </c>
      <c r="CD577" s="5">
        <v>7.95</v>
      </c>
      <c r="CE577" s="5">
        <v>1.294</v>
      </c>
      <c r="CF577" s="5">
        <v>95.888000000000005</v>
      </c>
      <c r="CG577" s="5">
        <v>0.11</v>
      </c>
      <c r="CH577" s="5">
        <v>1</v>
      </c>
      <c r="CI577" s="5">
        <v>0</v>
      </c>
      <c r="CJ577" s="5">
        <v>0</v>
      </c>
      <c r="CK577" s="5">
        <v>0</v>
      </c>
      <c r="CL577" s="5">
        <v>0</v>
      </c>
      <c r="CM577" s="5">
        <v>0</v>
      </c>
      <c r="CN577" s="5">
        <v>0</v>
      </c>
      <c r="CO577" s="5">
        <v>0</v>
      </c>
      <c r="CP577" s="5">
        <v>0</v>
      </c>
      <c r="CQ577" s="5">
        <v>1.387</v>
      </c>
      <c r="CR577" s="5">
        <v>0</v>
      </c>
      <c r="CS577" s="5">
        <v>5.5289999999999999</v>
      </c>
      <c r="CT577" s="5">
        <v>3.5089999999999999</v>
      </c>
      <c r="CU577" s="5">
        <v>10.896000000000001</v>
      </c>
    </row>
    <row r="578" spans="1:99" x14ac:dyDescent="0.25">
      <c r="A578" s="5" t="s">
        <v>2886</v>
      </c>
      <c r="B578" s="5" t="s">
        <v>1657</v>
      </c>
      <c r="C578" s="5" t="s">
        <v>1657</v>
      </c>
      <c r="D578" s="5" t="s">
        <v>1658</v>
      </c>
      <c r="E578" s="5">
        <v>2021</v>
      </c>
      <c r="F578" s="5">
        <v>0.15</v>
      </c>
      <c r="G578" s="5">
        <v>3.496</v>
      </c>
      <c r="H578" s="5">
        <v>0.90300000000000002</v>
      </c>
      <c r="I578" s="5">
        <v>1.873</v>
      </c>
      <c r="J578" s="5">
        <v>5.3689999999999998</v>
      </c>
      <c r="K578" s="5">
        <v>0</v>
      </c>
      <c r="L578" s="5">
        <v>1</v>
      </c>
      <c r="M578" s="5">
        <v>5.8419999999999996</v>
      </c>
      <c r="N578" s="5">
        <v>2.7090000000000001</v>
      </c>
      <c r="O578" s="5">
        <v>1.883</v>
      </c>
      <c r="P578" s="5">
        <v>7.7249999999999996</v>
      </c>
      <c r="Q578" s="5">
        <v>0</v>
      </c>
      <c r="R578" s="5">
        <v>1</v>
      </c>
      <c r="S578" s="5">
        <v>8.0120000000000005</v>
      </c>
      <c r="T578" s="5">
        <v>5.4189999999999996</v>
      </c>
      <c r="U578" s="5">
        <v>1.9279999999999999</v>
      </c>
      <c r="V578" s="5">
        <v>11.430999999999999</v>
      </c>
      <c r="W578" s="5">
        <v>0.15</v>
      </c>
      <c r="X578" s="5">
        <v>1</v>
      </c>
      <c r="Y578" s="5">
        <v>5.8490000000000002</v>
      </c>
      <c r="Z578" s="5">
        <v>0.64600000000000002</v>
      </c>
      <c r="AA578" s="5">
        <v>2.4039999999999999</v>
      </c>
      <c r="AB578" s="5">
        <v>8.2530000000000001</v>
      </c>
      <c r="AC578" s="5">
        <v>0</v>
      </c>
      <c r="AD578" s="5">
        <v>1</v>
      </c>
      <c r="AE578" s="5">
        <v>5.7789999999999999</v>
      </c>
      <c r="AF578" s="5">
        <v>1.137</v>
      </c>
      <c r="AG578" s="5">
        <v>2.4750000000000001</v>
      </c>
      <c r="AH578" s="5">
        <v>8.2530000000000001</v>
      </c>
      <c r="AI578" s="5">
        <v>0</v>
      </c>
      <c r="AJ578" s="5">
        <v>1</v>
      </c>
      <c r="AK578" s="5">
        <v>22.175000000000001</v>
      </c>
      <c r="AL578" s="5">
        <v>10.884</v>
      </c>
      <c r="AM578" s="5">
        <v>1.9</v>
      </c>
      <c r="AN578" s="5">
        <v>27.686</v>
      </c>
      <c r="AO578" s="5">
        <v>0.15</v>
      </c>
      <c r="AP578" s="5">
        <v>1</v>
      </c>
      <c r="AQ578" s="5">
        <v>0.621</v>
      </c>
      <c r="AR578" s="5">
        <v>0.114</v>
      </c>
      <c r="AS578" s="5">
        <v>0.73699999999999999</v>
      </c>
      <c r="AT578" s="5">
        <v>1.5620000000000001</v>
      </c>
      <c r="AU578" s="5">
        <v>0.15</v>
      </c>
      <c r="AV578" s="5">
        <v>1</v>
      </c>
      <c r="AW578" s="5">
        <v>0.59299999999999997</v>
      </c>
      <c r="AX578" s="5">
        <v>0.114</v>
      </c>
      <c r="AY578" s="5">
        <v>0.28000000000000003</v>
      </c>
      <c r="AZ578" s="5">
        <v>1.004</v>
      </c>
      <c r="BA578" s="5">
        <v>0.15</v>
      </c>
      <c r="BB578" s="5">
        <v>1</v>
      </c>
      <c r="BC578" s="5">
        <v>0.44</v>
      </c>
      <c r="BD578" s="5">
        <v>0.114</v>
      </c>
      <c r="BE578" s="5">
        <v>0.53600000000000003</v>
      </c>
      <c r="BF578" s="5">
        <v>1.1220000000000001</v>
      </c>
      <c r="BG578" s="5">
        <v>0.15</v>
      </c>
      <c r="BH578" s="5">
        <v>1</v>
      </c>
      <c r="BI578" s="5">
        <v>0.56000000000000005</v>
      </c>
      <c r="BJ578" s="5">
        <v>0.114</v>
      </c>
      <c r="BK578" s="5">
        <v>-2.3E-2</v>
      </c>
      <c r="BL578" s="5">
        <v>0.61799999999999999</v>
      </c>
      <c r="BM578" s="5">
        <v>0.15</v>
      </c>
      <c r="BN578" s="5">
        <v>1</v>
      </c>
      <c r="BO578" s="5">
        <v>0</v>
      </c>
      <c r="BP578" s="5">
        <v>8.9999999999999993E-3</v>
      </c>
      <c r="BQ578" s="5">
        <v>0.113</v>
      </c>
      <c r="BR578" s="5">
        <v>0</v>
      </c>
      <c r="BS578" s="5">
        <v>1</v>
      </c>
      <c r="BT578" s="5">
        <v>0</v>
      </c>
      <c r="BU578" s="5">
        <v>0</v>
      </c>
      <c r="BV578" s="5">
        <v>0.20300000000000001</v>
      </c>
      <c r="BW578" s="5">
        <v>0.15</v>
      </c>
      <c r="BX578" s="5">
        <v>0.66700000000000004</v>
      </c>
      <c r="BY578" s="5">
        <v>11.787000000000001</v>
      </c>
      <c r="BZ578" s="5">
        <v>0</v>
      </c>
      <c r="CA578" s="5">
        <v>11.787000000000001</v>
      </c>
      <c r="CB578" s="5">
        <v>0</v>
      </c>
      <c r="CC578" s="5">
        <v>81.694999999999993</v>
      </c>
      <c r="CD578" s="5">
        <v>7.95</v>
      </c>
      <c r="CE578" s="5">
        <v>-8.0950000000000006</v>
      </c>
      <c r="CF578" s="5">
        <v>84.64</v>
      </c>
      <c r="CG578" s="5">
        <v>0</v>
      </c>
      <c r="CH578" s="5">
        <v>1</v>
      </c>
      <c r="CI578" s="5">
        <v>0</v>
      </c>
      <c r="CJ578" s="5">
        <v>0</v>
      </c>
      <c r="CK578" s="5">
        <v>0</v>
      </c>
      <c r="CL578" s="5">
        <v>0</v>
      </c>
      <c r="CM578" s="5">
        <v>0</v>
      </c>
      <c r="CN578" s="5">
        <v>0</v>
      </c>
      <c r="CO578" s="5">
        <v>0</v>
      </c>
      <c r="CP578" s="5">
        <v>0.42</v>
      </c>
      <c r="CQ578" s="5">
        <v>1.198</v>
      </c>
      <c r="CR578" s="5">
        <v>0</v>
      </c>
      <c r="CS578" s="5">
        <v>5.0419999999999998</v>
      </c>
      <c r="CT578" s="5">
        <v>3.6040000000000001</v>
      </c>
      <c r="CU578" s="5">
        <v>9.4079999999999995</v>
      </c>
    </row>
    <row r="579" spans="1:99" x14ac:dyDescent="0.25">
      <c r="A579" s="5" t="s">
        <v>2887</v>
      </c>
      <c r="B579" s="5" t="s">
        <v>1657</v>
      </c>
      <c r="C579" s="5" t="s">
        <v>1657</v>
      </c>
      <c r="D579" s="5" t="s">
        <v>1658</v>
      </c>
      <c r="E579" s="5">
        <v>2022</v>
      </c>
      <c r="F579" s="5">
        <v>0.15</v>
      </c>
      <c r="G579" s="5">
        <v>4.3680000000000003</v>
      </c>
      <c r="H579" s="5">
        <v>0.83799999999999997</v>
      </c>
      <c r="I579" s="5">
        <v>4.9619999999999997</v>
      </c>
      <c r="J579" s="5">
        <v>9.33</v>
      </c>
      <c r="K579" s="5">
        <v>0</v>
      </c>
      <c r="L579" s="5">
        <v>1</v>
      </c>
      <c r="M579" s="5">
        <v>5.5170000000000003</v>
      </c>
      <c r="N579" s="5">
        <v>2.5139999999999998</v>
      </c>
      <c r="O579" s="5">
        <v>4.9889999999999999</v>
      </c>
      <c r="P579" s="5">
        <v>10.506</v>
      </c>
      <c r="Q579" s="5">
        <v>0</v>
      </c>
      <c r="R579" s="5">
        <v>1</v>
      </c>
      <c r="S579" s="5">
        <v>8.5579999999999998</v>
      </c>
      <c r="T579" s="5">
        <v>5.0270000000000001</v>
      </c>
      <c r="U579" s="5">
        <v>5.26</v>
      </c>
      <c r="V579" s="5">
        <v>15.715999999999999</v>
      </c>
      <c r="W579" s="5">
        <v>0.15</v>
      </c>
      <c r="X579" s="5">
        <v>1</v>
      </c>
      <c r="Y579" s="5">
        <v>12.63</v>
      </c>
      <c r="Z579" s="5">
        <v>1.325</v>
      </c>
      <c r="AA579" s="5">
        <v>-1.3540000000000001</v>
      </c>
      <c r="AB579" s="5">
        <v>11.276</v>
      </c>
      <c r="AC579" s="5">
        <v>0</v>
      </c>
      <c r="AD579" s="5">
        <v>1</v>
      </c>
      <c r="AE579" s="5">
        <v>12.651</v>
      </c>
      <c r="AF579" s="5">
        <v>2.3450000000000002</v>
      </c>
      <c r="AG579" s="5">
        <v>-1.3740000000000001</v>
      </c>
      <c r="AH579" s="5">
        <v>11.276</v>
      </c>
      <c r="AI579" s="5">
        <v>0</v>
      </c>
      <c r="AJ579" s="5">
        <v>1</v>
      </c>
      <c r="AK579" s="5">
        <v>29.594999999999999</v>
      </c>
      <c r="AL579" s="5">
        <v>14.132999999999999</v>
      </c>
      <c r="AM579" s="5">
        <v>-6.0759999999999996</v>
      </c>
      <c r="AN579" s="5">
        <v>27.047000000000001</v>
      </c>
      <c r="AO579" s="5">
        <v>0.15</v>
      </c>
      <c r="AP579" s="5">
        <v>1</v>
      </c>
      <c r="AQ579" s="5">
        <v>0.84699999999999998</v>
      </c>
      <c r="AR579" s="5">
        <v>0.123</v>
      </c>
      <c r="AS579" s="5">
        <v>0.63</v>
      </c>
      <c r="AT579" s="5">
        <v>1.6990000000000001</v>
      </c>
      <c r="AU579" s="5">
        <v>0.15</v>
      </c>
      <c r="AV579" s="5">
        <v>1</v>
      </c>
      <c r="AW579" s="5">
        <v>0.94699999999999995</v>
      </c>
      <c r="AX579" s="5">
        <v>0.123</v>
      </c>
      <c r="AY579" s="5">
        <v>0.34699999999999998</v>
      </c>
      <c r="AZ579" s="5">
        <v>1.488</v>
      </c>
      <c r="BA579" s="5">
        <v>0.15</v>
      </c>
      <c r="BB579" s="5">
        <v>1</v>
      </c>
      <c r="BC579" s="5">
        <v>0.58899999999999997</v>
      </c>
      <c r="BD579" s="5">
        <v>0.123</v>
      </c>
      <c r="BE579" s="5">
        <v>0.51600000000000001</v>
      </c>
      <c r="BF579" s="5">
        <v>1.27</v>
      </c>
      <c r="BG579" s="5">
        <v>0.15</v>
      </c>
      <c r="BH579" s="5">
        <v>1</v>
      </c>
      <c r="BI579" s="5">
        <v>0.68899999999999995</v>
      </c>
      <c r="BJ579" s="5">
        <v>0.123</v>
      </c>
      <c r="BK579" s="5">
        <v>-8.1000000000000003E-2</v>
      </c>
      <c r="BL579" s="5">
        <v>0.69899999999999995</v>
      </c>
      <c r="BM579" s="5">
        <v>0.15</v>
      </c>
      <c r="BN579" s="5">
        <v>1</v>
      </c>
      <c r="BO579" s="5">
        <v>0</v>
      </c>
      <c r="BP579" s="5">
        <v>0</v>
      </c>
      <c r="BQ579" s="5">
        <v>0.10199999999999999</v>
      </c>
      <c r="BR579" s="5">
        <v>0</v>
      </c>
      <c r="BS579" s="5">
        <v>1</v>
      </c>
      <c r="BT579" s="5">
        <v>0</v>
      </c>
      <c r="BU579" s="5">
        <v>0</v>
      </c>
      <c r="BV579" s="5">
        <v>0.187</v>
      </c>
      <c r="BW579" s="5">
        <v>0.15</v>
      </c>
      <c r="BX579" s="5">
        <v>0.66700000000000004</v>
      </c>
      <c r="BY579" s="5">
        <v>12.728999999999999</v>
      </c>
      <c r="BZ579" s="5">
        <v>0</v>
      </c>
      <c r="CA579" s="5">
        <v>12.728999999999999</v>
      </c>
      <c r="CB579" s="5">
        <v>0</v>
      </c>
      <c r="CC579" s="5">
        <v>102.477</v>
      </c>
      <c r="CD579" s="5">
        <v>7.95</v>
      </c>
      <c r="CE579" s="5">
        <v>-23.306000000000001</v>
      </c>
      <c r="CF579" s="5">
        <v>91.046000000000006</v>
      </c>
      <c r="CG579" s="5">
        <v>0</v>
      </c>
      <c r="CH579" s="5">
        <v>1</v>
      </c>
      <c r="CI579" s="5">
        <v>0</v>
      </c>
      <c r="CJ579" s="5">
        <v>0</v>
      </c>
      <c r="CK579" s="5">
        <v>0</v>
      </c>
      <c r="CL579" s="5">
        <v>0</v>
      </c>
      <c r="CM579" s="5">
        <v>0</v>
      </c>
      <c r="CN579" s="5">
        <v>0</v>
      </c>
      <c r="CO579" s="5">
        <v>0</v>
      </c>
      <c r="CP579" s="5">
        <v>0.64300000000000002</v>
      </c>
      <c r="CQ579" s="5">
        <v>1.294</v>
      </c>
      <c r="CR579" s="5">
        <v>0</v>
      </c>
      <c r="CS579" s="5">
        <v>5.4450000000000003</v>
      </c>
      <c r="CT579" s="5">
        <v>7.5540000000000003</v>
      </c>
      <c r="CU579" s="5">
        <v>16.097000000000001</v>
      </c>
    </row>
    <row r="580" spans="1:99" x14ac:dyDescent="0.25">
      <c r="A580" s="5" t="s">
        <v>2888</v>
      </c>
      <c r="B580" s="5" t="s">
        <v>1657</v>
      </c>
      <c r="C580" s="5" t="s">
        <v>1657</v>
      </c>
      <c r="D580" s="5" t="s">
        <v>1658</v>
      </c>
      <c r="E580" s="5">
        <v>2023</v>
      </c>
      <c r="F580" s="5">
        <v>0.15</v>
      </c>
      <c r="G580" s="5">
        <v>2.5169999999999999</v>
      </c>
      <c r="H580" s="5">
        <v>0.73199999999999998</v>
      </c>
      <c r="I580" s="5">
        <v>3.3580000000000001</v>
      </c>
      <c r="J580" s="5">
        <v>5.875</v>
      </c>
      <c r="K580" s="5">
        <v>0</v>
      </c>
      <c r="L580" s="5">
        <v>1</v>
      </c>
      <c r="M580" s="5">
        <v>3.919</v>
      </c>
      <c r="N580" s="5">
        <v>2.1970000000000001</v>
      </c>
      <c r="O580" s="5">
        <v>3.3759999999999999</v>
      </c>
      <c r="P580" s="5">
        <v>7.2949999999999999</v>
      </c>
      <c r="Q580" s="5">
        <v>0</v>
      </c>
      <c r="R580" s="5">
        <v>1</v>
      </c>
      <c r="S580" s="5">
        <v>6.18</v>
      </c>
      <c r="T580" s="5">
        <v>4.3949999999999996</v>
      </c>
      <c r="U580" s="5">
        <v>3.617</v>
      </c>
      <c r="V580" s="5">
        <v>11.082000000000001</v>
      </c>
      <c r="W580" s="5">
        <v>0.15</v>
      </c>
      <c r="X580" s="5">
        <v>1</v>
      </c>
      <c r="Y580" s="5">
        <v>9.1120000000000001</v>
      </c>
      <c r="Z580" s="5">
        <v>1.0209999999999999</v>
      </c>
      <c r="AA580" s="5">
        <v>0.12</v>
      </c>
      <c r="AB580" s="5">
        <v>9.2319999999999993</v>
      </c>
      <c r="AC580" s="5">
        <v>0</v>
      </c>
      <c r="AD580" s="5">
        <v>1</v>
      </c>
      <c r="AE580" s="5">
        <v>9.1839999999999993</v>
      </c>
      <c r="AF580" s="5">
        <v>1.829</v>
      </c>
      <c r="AG580" s="5">
        <v>4.8000000000000001E-2</v>
      </c>
      <c r="AH580" s="5">
        <v>9.2319999999999993</v>
      </c>
      <c r="AI580" s="5">
        <v>0</v>
      </c>
      <c r="AJ580" s="5">
        <v>1</v>
      </c>
      <c r="AK580" s="5">
        <v>26.434999999999999</v>
      </c>
      <c r="AL580" s="5">
        <v>13.095000000000001</v>
      </c>
      <c r="AM580" s="5">
        <v>-1.395</v>
      </c>
      <c r="AN580" s="5">
        <v>28.795000000000002</v>
      </c>
      <c r="AO580" s="5">
        <v>0.15</v>
      </c>
      <c r="AP580" s="5">
        <v>1</v>
      </c>
      <c r="AQ580" s="5">
        <v>0.749</v>
      </c>
      <c r="AR580" s="5">
        <v>0.129</v>
      </c>
      <c r="AS580" s="5">
        <v>0.623</v>
      </c>
      <c r="AT580" s="5">
        <v>1.577</v>
      </c>
      <c r="AU580" s="5">
        <v>0.15</v>
      </c>
      <c r="AV580" s="5">
        <v>1</v>
      </c>
      <c r="AW580" s="5">
        <v>0.78300000000000003</v>
      </c>
      <c r="AX580" s="5">
        <v>0.129</v>
      </c>
      <c r="AY580" s="5">
        <v>0.31</v>
      </c>
      <c r="AZ580" s="5">
        <v>1.2569999999999999</v>
      </c>
      <c r="BA580" s="5">
        <v>0.15</v>
      </c>
      <c r="BB580" s="5">
        <v>1</v>
      </c>
      <c r="BC580" s="5">
        <v>0.52700000000000002</v>
      </c>
      <c r="BD580" s="5">
        <v>0.129</v>
      </c>
      <c r="BE580" s="5">
        <v>0.57699999999999996</v>
      </c>
      <c r="BF580" s="5">
        <v>1.2709999999999999</v>
      </c>
      <c r="BG580" s="5">
        <v>0.15</v>
      </c>
      <c r="BH580" s="5">
        <v>1</v>
      </c>
      <c r="BI580" s="5">
        <v>0.64</v>
      </c>
      <c r="BJ580" s="5">
        <v>0.129</v>
      </c>
      <c r="BK580" s="5">
        <v>-3.1E-2</v>
      </c>
      <c r="BL580" s="5">
        <v>0.7</v>
      </c>
      <c r="BM580" s="5">
        <v>0.15</v>
      </c>
      <c r="BN580" s="5">
        <v>1</v>
      </c>
      <c r="BO580" s="5">
        <v>0</v>
      </c>
      <c r="BP580" s="5">
        <v>0</v>
      </c>
      <c r="BQ580" s="5">
        <v>9.8000000000000004E-2</v>
      </c>
      <c r="BR580" s="5">
        <v>0</v>
      </c>
      <c r="BS580" s="5">
        <v>1</v>
      </c>
      <c r="BT580" s="5">
        <v>0</v>
      </c>
      <c r="BU580" s="5">
        <v>0</v>
      </c>
      <c r="BV580" s="5">
        <v>0.188</v>
      </c>
      <c r="BW580" s="5">
        <v>0.15</v>
      </c>
      <c r="BX580" s="5">
        <v>0.66700000000000004</v>
      </c>
      <c r="BY580" s="5">
        <v>13.254</v>
      </c>
      <c r="BZ580" s="5">
        <v>0</v>
      </c>
      <c r="CA580" s="5">
        <v>13.254</v>
      </c>
      <c r="CB580" s="5">
        <v>0</v>
      </c>
      <c r="CC580" s="5">
        <v>87.078999999999994</v>
      </c>
      <c r="CD580" s="5">
        <v>7.95</v>
      </c>
      <c r="CE580" s="5">
        <v>-7.8630000000000004</v>
      </c>
      <c r="CF580" s="5">
        <v>91.097999999999999</v>
      </c>
      <c r="CG580" s="5">
        <v>0</v>
      </c>
      <c r="CH580" s="5">
        <v>1</v>
      </c>
      <c r="CI580" s="5">
        <v>0</v>
      </c>
      <c r="CJ580" s="5">
        <v>0</v>
      </c>
      <c r="CK580" s="5">
        <v>0</v>
      </c>
      <c r="CL580" s="5">
        <v>0</v>
      </c>
      <c r="CM580" s="5">
        <v>0</v>
      </c>
      <c r="CN580" s="5">
        <v>0</v>
      </c>
      <c r="CO580" s="5">
        <v>0</v>
      </c>
      <c r="CP580" s="5">
        <v>0.86099999999999999</v>
      </c>
      <c r="CQ580" s="5">
        <v>1.3480000000000001</v>
      </c>
      <c r="CR580" s="5">
        <v>0</v>
      </c>
      <c r="CS580" s="5">
        <v>5.6689999999999996</v>
      </c>
      <c r="CT580" s="5">
        <v>4.484</v>
      </c>
      <c r="CU580" s="5">
        <v>12.529</v>
      </c>
    </row>
    <row r="581" spans="1:99" x14ac:dyDescent="0.25">
      <c r="A581" s="5" t="s">
        <v>2889</v>
      </c>
      <c r="B581" s="5" t="s">
        <v>1657</v>
      </c>
      <c r="C581" s="5" t="s">
        <v>1657</v>
      </c>
      <c r="D581" s="5" t="s">
        <v>1658</v>
      </c>
      <c r="E581" s="5">
        <v>2024</v>
      </c>
      <c r="F581" s="5">
        <v>0.15</v>
      </c>
      <c r="G581" s="5">
        <v>2.4369999999999998</v>
      </c>
      <c r="H581" s="5">
        <v>0.754</v>
      </c>
      <c r="I581" s="5">
        <v>3.548</v>
      </c>
      <c r="J581" s="5">
        <v>5.9859999999999998</v>
      </c>
      <c r="K581" s="5">
        <v>0</v>
      </c>
      <c r="L581" s="5">
        <v>1</v>
      </c>
      <c r="M581" s="5">
        <v>3.8959999999999999</v>
      </c>
      <c r="N581" s="5">
        <v>2.262</v>
      </c>
      <c r="O581" s="5">
        <v>3.5680000000000001</v>
      </c>
      <c r="P581" s="5">
        <v>7.4630000000000001</v>
      </c>
      <c r="Q581" s="5">
        <v>0</v>
      </c>
      <c r="R581" s="5">
        <v>1</v>
      </c>
      <c r="S581" s="5">
        <v>6.2080000000000002</v>
      </c>
      <c r="T581" s="5">
        <v>4.524</v>
      </c>
      <c r="U581" s="5">
        <v>3.855</v>
      </c>
      <c r="V581" s="5">
        <v>11.34</v>
      </c>
      <c r="W581" s="5">
        <v>0.15</v>
      </c>
      <c r="X581" s="5">
        <v>1</v>
      </c>
      <c r="Y581" s="5">
        <v>9.3949999999999996</v>
      </c>
      <c r="Z581" s="5">
        <v>1.1859999999999999</v>
      </c>
      <c r="AA581" s="5">
        <v>2.1</v>
      </c>
      <c r="AB581" s="5">
        <v>11.494999999999999</v>
      </c>
      <c r="AC581" s="5">
        <v>0</v>
      </c>
      <c r="AD581" s="5">
        <v>1</v>
      </c>
      <c r="AE581" s="5">
        <v>9.3640000000000008</v>
      </c>
      <c r="AF581" s="5">
        <v>2.0510000000000002</v>
      </c>
      <c r="AG581" s="5">
        <v>2.1309999999999998</v>
      </c>
      <c r="AH581" s="5">
        <v>11.494999999999999</v>
      </c>
      <c r="AI581" s="5">
        <v>0</v>
      </c>
      <c r="AJ581" s="5">
        <v>1</v>
      </c>
      <c r="AK581" s="5">
        <v>24.007999999999999</v>
      </c>
      <c r="AL581" s="5">
        <v>12.211</v>
      </c>
      <c r="AM581" s="5">
        <v>0.10299999999999999</v>
      </c>
      <c r="AN581" s="5">
        <v>27.728000000000002</v>
      </c>
      <c r="AO581" s="5">
        <v>0.15</v>
      </c>
      <c r="AP581" s="5">
        <v>1</v>
      </c>
      <c r="AQ581" s="5">
        <v>0.72</v>
      </c>
      <c r="AR581" s="5">
        <v>0.13200000000000001</v>
      </c>
      <c r="AS581" s="5">
        <v>0.67700000000000005</v>
      </c>
      <c r="AT581" s="5">
        <v>1.6060000000000001</v>
      </c>
      <c r="AU581" s="5">
        <v>0.15</v>
      </c>
      <c r="AV581" s="5">
        <v>1</v>
      </c>
      <c r="AW581" s="5">
        <v>0.73399999999999999</v>
      </c>
      <c r="AX581" s="5">
        <v>0.13200000000000001</v>
      </c>
      <c r="AY581" s="5">
        <v>0.312</v>
      </c>
      <c r="AZ581" s="5">
        <v>1.2030000000000001</v>
      </c>
      <c r="BA581" s="5">
        <v>0.15</v>
      </c>
      <c r="BB581" s="5">
        <v>1</v>
      </c>
      <c r="BC581" s="5">
        <v>0.51</v>
      </c>
      <c r="BD581" s="5">
        <v>0.13200000000000001</v>
      </c>
      <c r="BE581" s="5">
        <v>0.61399999999999999</v>
      </c>
      <c r="BF581" s="5">
        <v>1.2929999999999999</v>
      </c>
      <c r="BG581" s="5">
        <v>0.15</v>
      </c>
      <c r="BH581" s="5">
        <v>1</v>
      </c>
      <c r="BI581" s="5">
        <v>0.65200000000000002</v>
      </c>
      <c r="BJ581" s="5">
        <v>0.13200000000000001</v>
      </c>
      <c r="BK581" s="5">
        <v>-3.3000000000000002E-2</v>
      </c>
      <c r="BL581" s="5">
        <v>0.71199999999999997</v>
      </c>
      <c r="BM581" s="5">
        <v>0.15</v>
      </c>
      <c r="BN581" s="5">
        <v>1</v>
      </c>
      <c r="BO581" s="5">
        <v>0</v>
      </c>
      <c r="BP581" s="5">
        <v>0</v>
      </c>
      <c r="BQ581" s="5">
        <v>0.1</v>
      </c>
      <c r="BR581" s="5">
        <v>0</v>
      </c>
      <c r="BS581" s="5">
        <v>1</v>
      </c>
      <c r="BT581" s="5">
        <v>0</v>
      </c>
      <c r="BU581" s="5">
        <v>0</v>
      </c>
      <c r="BV581" s="5">
        <v>0.191</v>
      </c>
      <c r="BW581" s="5">
        <v>0.15</v>
      </c>
      <c r="BX581" s="5">
        <v>0.66700000000000004</v>
      </c>
      <c r="BY581" s="5">
        <v>13.646000000000001</v>
      </c>
      <c r="BZ581" s="5">
        <v>0</v>
      </c>
      <c r="CA581" s="5">
        <v>13.646000000000001</v>
      </c>
      <c r="CB581" s="5">
        <v>0</v>
      </c>
      <c r="CC581" s="5">
        <v>86.385000000000005</v>
      </c>
      <c r="CD581" s="5">
        <v>7.95</v>
      </c>
      <c r="CE581" s="5">
        <v>-5.7770000000000001</v>
      </c>
      <c r="CF581" s="5">
        <v>92.698999999999998</v>
      </c>
      <c r="CG581" s="5">
        <v>0</v>
      </c>
      <c r="CH581" s="5">
        <v>1</v>
      </c>
      <c r="CI581" s="5">
        <v>0</v>
      </c>
      <c r="CJ581" s="5">
        <v>0</v>
      </c>
      <c r="CK581" s="5">
        <v>0</v>
      </c>
      <c r="CL581" s="5">
        <v>0</v>
      </c>
      <c r="CM581" s="5">
        <v>0</v>
      </c>
      <c r="CN581" s="5">
        <v>0</v>
      </c>
      <c r="CO581" s="5">
        <v>0</v>
      </c>
      <c r="CP581" s="5">
        <v>0.86099999999999999</v>
      </c>
      <c r="CQ581" s="5">
        <v>1.387</v>
      </c>
      <c r="CR581" s="5">
        <v>0</v>
      </c>
      <c r="CS581" s="5">
        <v>5.8369999999999997</v>
      </c>
      <c r="CT581" s="5">
        <v>3.5089999999999999</v>
      </c>
      <c r="CU581" s="5">
        <v>10.896000000000001</v>
      </c>
    </row>
    <row r="582" spans="1:99" x14ac:dyDescent="0.25">
      <c r="A582" s="5" t="s">
        <v>2890</v>
      </c>
      <c r="B582" s="5" t="s">
        <v>1642</v>
      </c>
      <c r="C582" s="5" t="s">
        <v>1642</v>
      </c>
      <c r="D582" s="5" t="s">
        <v>1643</v>
      </c>
      <c r="E582" s="5">
        <v>2021</v>
      </c>
      <c r="F582" s="5">
        <v>0.15</v>
      </c>
      <c r="G582" s="5">
        <v>5.8970000000000002</v>
      </c>
      <c r="H582" s="5">
        <v>1.143</v>
      </c>
      <c r="I582" s="5">
        <v>0</v>
      </c>
      <c r="J582" s="5">
        <v>5.8970000000000002</v>
      </c>
      <c r="K582" s="5">
        <v>0</v>
      </c>
      <c r="L582" s="5">
        <v>1</v>
      </c>
      <c r="M582" s="5">
        <v>7.9640000000000004</v>
      </c>
      <c r="N582" s="5">
        <v>3.43</v>
      </c>
      <c r="O582" s="5">
        <v>0</v>
      </c>
      <c r="P582" s="5">
        <v>7.9640000000000004</v>
      </c>
      <c r="Q582" s="5">
        <v>0</v>
      </c>
      <c r="R582" s="5">
        <v>1</v>
      </c>
      <c r="S582" s="5">
        <v>11.613</v>
      </c>
      <c r="T582" s="5">
        <v>6.86</v>
      </c>
      <c r="U582" s="5">
        <v>0</v>
      </c>
      <c r="V582" s="5">
        <v>13.355</v>
      </c>
      <c r="W582" s="5">
        <v>0.15</v>
      </c>
      <c r="X582" s="5">
        <v>1</v>
      </c>
      <c r="Y582" s="5">
        <v>5.2610000000000001</v>
      </c>
      <c r="Z582" s="5">
        <v>0.70799999999999996</v>
      </c>
      <c r="AA582" s="5">
        <v>0</v>
      </c>
      <c r="AB582" s="5">
        <v>5.2610000000000001</v>
      </c>
      <c r="AC582" s="5">
        <v>0</v>
      </c>
      <c r="AD582" s="5">
        <v>1</v>
      </c>
      <c r="AE582" s="5">
        <v>6.4039999999999999</v>
      </c>
      <c r="AF582" s="5">
        <v>1.5</v>
      </c>
      <c r="AG582" s="5">
        <v>0</v>
      </c>
      <c r="AH582" s="5">
        <v>6.4039999999999999</v>
      </c>
      <c r="AI582" s="5">
        <v>0</v>
      </c>
      <c r="AJ582" s="5">
        <v>1</v>
      </c>
      <c r="AK582" s="5">
        <v>13.263999999999999</v>
      </c>
      <c r="AL582" s="5">
        <v>7.1269999999999998</v>
      </c>
      <c r="AM582" s="5">
        <v>0</v>
      </c>
      <c r="AN582" s="5">
        <v>15.253</v>
      </c>
      <c r="AO582" s="5">
        <v>0.15</v>
      </c>
      <c r="AP582" s="5">
        <v>1</v>
      </c>
      <c r="AQ582" s="5">
        <v>0.64900000000000002</v>
      </c>
      <c r="AR582" s="5">
        <v>0.114</v>
      </c>
      <c r="AS582" s="5">
        <v>0.28100000000000003</v>
      </c>
      <c r="AT582" s="5">
        <v>1.07</v>
      </c>
      <c r="AU582" s="5">
        <v>0.15</v>
      </c>
      <c r="AV582" s="5">
        <v>1</v>
      </c>
      <c r="AW582" s="5">
        <v>0.57699999999999996</v>
      </c>
      <c r="AX582" s="5">
        <v>0.114</v>
      </c>
      <c r="AY582" s="5">
        <v>0.217</v>
      </c>
      <c r="AZ582" s="5">
        <v>0.91300000000000003</v>
      </c>
      <c r="BA582" s="5">
        <v>0.15</v>
      </c>
      <c r="BB582" s="5">
        <v>1</v>
      </c>
      <c r="BC582" s="5">
        <v>0.45800000000000002</v>
      </c>
      <c r="BD582" s="5">
        <v>0.114</v>
      </c>
      <c r="BE582" s="5">
        <v>8.5000000000000006E-2</v>
      </c>
      <c r="BF582" s="5">
        <v>0.624</v>
      </c>
      <c r="BG582" s="5">
        <v>0.15</v>
      </c>
      <c r="BH582" s="5">
        <v>1</v>
      </c>
      <c r="BI582" s="5">
        <v>0.49099999999999999</v>
      </c>
      <c r="BJ582" s="5">
        <v>0.114</v>
      </c>
      <c r="BK582" s="5">
        <v>0.29199999999999998</v>
      </c>
      <c r="BL582" s="5">
        <v>0.90100000000000002</v>
      </c>
      <c r="BM582" s="5">
        <v>0.15</v>
      </c>
      <c r="BN582" s="5">
        <v>1</v>
      </c>
      <c r="BO582" s="5">
        <v>0</v>
      </c>
      <c r="BP582" s="5">
        <v>0</v>
      </c>
      <c r="BQ582" s="5">
        <v>0.17899999999999999</v>
      </c>
      <c r="BR582" s="5">
        <v>0</v>
      </c>
      <c r="BS582" s="5">
        <v>0.66700000000000004</v>
      </c>
      <c r="BT582" s="5">
        <v>0</v>
      </c>
      <c r="BU582" s="5">
        <v>0</v>
      </c>
      <c r="BV582" s="5">
        <v>0.17899999999999999</v>
      </c>
      <c r="BW582" s="5">
        <v>0.15</v>
      </c>
      <c r="BX582" s="5">
        <v>0.83299999999999996</v>
      </c>
      <c r="BY582" s="5">
        <v>11.787000000000001</v>
      </c>
      <c r="BZ582" s="5">
        <v>0</v>
      </c>
      <c r="CA582" s="5">
        <v>11.787000000000001</v>
      </c>
      <c r="CB582" s="5">
        <v>0</v>
      </c>
      <c r="CC582" s="5">
        <v>78.125</v>
      </c>
      <c r="CD582" s="5">
        <v>7.95</v>
      </c>
      <c r="CE582" s="5">
        <v>1.58</v>
      </c>
      <c r="CF582" s="5">
        <v>91.66</v>
      </c>
      <c r="CG582" s="5">
        <v>0.15</v>
      </c>
      <c r="CH582" s="5">
        <v>1</v>
      </c>
      <c r="CI582" s="5">
        <v>0</v>
      </c>
      <c r="CJ582" s="5">
        <v>0</v>
      </c>
      <c r="CK582" s="5">
        <v>0</v>
      </c>
      <c r="CL582" s="5">
        <v>0</v>
      </c>
      <c r="CM582" s="5">
        <v>0</v>
      </c>
      <c r="CN582" s="5">
        <v>0</v>
      </c>
      <c r="CO582" s="5">
        <v>0</v>
      </c>
      <c r="CP582" s="5">
        <v>0</v>
      </c>
      <c r="CQ582" s="5">
        <v>1.198</v>
      </c>
      <c r="CR582" s="5">
        <v>0</v>
      </c>
      <c r="CS582" s="5">
        <v>4.7759999999999998</v>
      </c>
      <c r="CT582" s="5">
        <v>4.7530000000000001</v>
      </c>
      <c r="CU582" s="5">
        <v>15.983000000000001</v>
      </c>
    </row>
    <row r="583" spans="1:99" x14ac:dyDescent="0.25">
      <c r="A583" s="5" t="s">
        <v>2891</v>
      </c>
      <c r="B583" s="5" t="s">
        <v>1642</v>
      </c>
      <c r="C583" s="5" t="s">
        <v>1642</v>
      </c>
      <c r="D583" s="5" t="s">
        <v>1643</v>
      </c>
      <c r="E583" s="5">
        <v>2022</v>
      </c>
      <c r="F583" s="5">
        <v>0.15</v>
      </c>
      <c r="G583" s="5">
        <v>11.72</v>
      </c>
      <c r="H583" s="5">
        <v>1.2350000000000001</v>
      </c>
      <c r="I583" s="5">
        <v>0</v>
      </c>
      <c r="J583" s="5">
        <v>11.72</v>
      </c>
      <c r="K583" s="5">
        <v>0</v>
      </c>
      <c r="L583" s="5">
        <v>1</v>
      </c>
      <c r="M583" s="5">
        <v>9.7829999999999995</v>
      </c>
      <c r="N583" s="5">
        <v>3.7040000000000002</v>
      </c>
      <c r="O583" s="5">
        <v>0</v>
      </c>
      <c r="P583" s="5">
        <v>9.7829999999999995</v>
      </c>
      <c r="Q583" s="5">
        <v>0</v>
      </c>
      <c r="R583" s="5">
        <v>1</v>
      </c>
      <c r="S583" s="5">
        <v>17.893000000000001</v>
      </c>
      <c r="T583" s="5">
        <v>7.4080000000000004</v>
      </c>
      <c r="U583" s="5">
        <v>0.19900000000000001</v>
      </c>
      <c r="V583" s="5">
        <v>20.577000000000002</v>
      </c>
      <c r="W583" s="5">
        <v>0.15</v>
      </c>
      <c r="X583" s="5">
        <v>1</v>
      </c>
      <c r="Y583" s="5">
        <v>5.681</v>
      </c>
      <c r="Z583" s="5">
        <v>0.76400000000000001</v>
      </c>
      <c r="AA583" s="5">
        <v>0</v>
      </c>
      <c r="AB583" s="5">
        <v>5.681</v>
      </c>
      <c r="AC583" s="5">
        <v>0</v>
      </c>
      <c r="AD583" s="5">
        <v>1</v>
      </c>
      <c r="AE583" s="5">
        <v>6.9160000000000004</v>
      </c>
      <c r="AF583" s="5">
        <v>1.619</v>
      </c>
      <c r="AG583" s="5">
        <v>0</v>
      </c>
      <c r="AH583" s="5">
        <v>6.9160000000000004</v>
      </c>
      <c r="AI583" s="5">
        <v>0</v>
      </c>
      <c r="AJ583" s="5">
        <v>1</v>
      </c>
      <c r="AK583" s="5">
        <v>14.324</v>
      </c>
      <c r="AL583" s="5">
        <v>7.6970000000000001</v>
      </c>
      <c r="AM583" s="5">
        <v>0.159</v>
      </c>
      <c r="AN583" s="5">
        <v>16.472000000000001</v>
      </c>
      <c r="AO583" s="5">
        <v>0.15</v>
      </c>
      <c r="AP583" s="5">
        <v>1</v>
      </c>
      <c r="AQ583" s="5">
        <v>0.89600000000000002</v>
      </c>
      <c r="AR583" s="5">
        <v>0.123</v>
      </c>
      <c r="AS583" s="5">
        <v>0.23400000000000001</v>
      </c>
      <c r="AT583" s="5">
        <v>1.3</v>
      </c>
      <c r="AU583" s="5">
        <v>0.15</v>
      </c>
      <c r="AV583" s="5">
        <v>1</v>
      </c>
      <c r="AW583" s="5">
        <v>0.89</v>
      </c>
      <c r="AX583" s="5">
        <v>0.123</v>
      </c>
      <c r="AY583" s="5">
        <v>0.13400000000000001</v>
      </c>
      <c r="AZ583" s="5">
        <v>1.1779999999999999</v>
      </c>
      <c r="BA583" s="5">
        <v>0.15</v>
      </c>
      <c r="BB583" s="5">
        <v>1</v>
      </c>
      <c r="BC583" s="5">
        <v>0.62</v>
      </c>
      <c r="BD583" s="5">
        <v>0.123</v>
      </c>
      <c r="BE583" s="5">
        <v>-4.3999999999999997E-2</v>
      </c>
      <c r="BF583" s="5">
        <v>0.66300000000000003</v>
      </c>
      <c r="BG583" s="5">
        <v>0.15</v>
      </c>
      <c r="BH583" s="5">
        <v>1</v>
      </c>
      <c r="BI583" s="5">
        <v>0.60799999999999998</v>
      </c>
      <c r="BJ583" s="5">
        <v>0.123</v>
      </c>
      <c r="BK583" s="5">
        <v>0.59699999999999998</v>
      </c>
      <c r="BL583" s="5">
        <v>1.3859999999999999</v>
      </c>
      <c r="BM583" s="5">
        <v>0.15</v>
      </c>
      <c r="BN583" s="5">
        <v>1</v>
      </c>
      <c r="BO583" s="5">
        <v>0</v>
      </c>
      <c r="BP583" s="5">
        <v>0</v>
      </c>
      <c r="BQ583" s="5">
        <v>0.17899999999999999</v>
      </c>
      <c r="BR583" s="5">
        <v>0</v>
      </c>
      <c r="BS583" s="5">
        <v>0.66700000000000004</v>
      </c>
      <c r="BT583" s="5">
        <v>0</v>
      </c>
      <c r="BU583" s="5">
        <v>0</v>
      </c>
      <c r="BV583" s="5">
        <v>0.17699999999999999</v>
      </c>
      <c r="BW583" s="5">
        <v>0.15</v>
      </c>
      <c r="BX583" s="5">
        <v>0.83299999999999996</v>
      </c>
      <c r="BY583" s="5">
        <v>12.728999999999999</v>
      </c>
      <c r="BZ583" s="5">
        <v>0</v>
      </c>
      <c r="CA583" s="5">
        <v>12.728999999999999</v>
      </c>
      <c r="CB583" s="5">
        <v>0</v>
      </c>
      <c r="CC583" s="5">
        <v>97.9</v>
      </c>
      <c r="CD583" s="5">
        <v>7.95</v>
      </c>
      <c r="CE583" s="5">
        <v>1.0269999999999999</v>
      </c>
      <c r="CF583" s="5">
        <v>112.517</v>
      </c>
      <c r="CG583" s="5">
        <v>0.15</v>
      </c>
      <c r="CH583" s="5">
        <v>1</v>
      </c>
      <c r="CI583" s="5">
        <v>0</v>
      </c>
      <c r="CJ583" s="5">
        <v>0</v>
      </c>
      <c r="CK583" s="5">
        <v>0</v>
      </c>
      <c r="CL583" s="5">
        <v>0</v>
      </c>
      <c r="CM583" s="5">
        <v>0</v>
      </c>
      <c r="CN583" s="5">
        <v>0</v>
      </c>
      <c r="CO583" s="5">
        <v>0</v>
      </c>
      <c r="CP583" s="5">
        <v>0</v>
      </c>
      <c r="CQ583" s="5">
        <v>1.294</v>
      </c>
      <c r="CR583" s="5">
        <v>0</v>
      </c>
      <c r="CS583" s="5">
        <v>5.1580000000000004</v>
      </c>
      <c r="CT583" s="5">
        <v>10.484999999999999</v>
      </c>
      <c r="CU583" s="5">
        <v>29.494</v>
      </c>
    </row>
    <row r="584" spans="1:99" x14ac:dyDescent="0.25">
      <c r="A584" s="5" t="s">
        <v>2892</v>
      </c>
      <c r="B584" s="5" t="s">
        <v>1642</v>
      </c>
      <c r="C584" s="5" t="s">
        <v>1642</v>
      </c>
      <c r="D584" s="5" t="s">
        <v>1643</v>
      </c>
      <c r="E584" s="5">
        <v>2023</v>
      </c>
      <c r="F584" s="5">
        <v>0.15</v>
      </c>
      <c r="G584" s="5">
        <v>6.1470000000000002</v>
      </c>
      <c r="H584" s="5">
        <v>1.286</v>
      </c>
      <c r="I584" s="5">
        <v>0</v>
      </c>
      <c r="J584" s="5">
        <v>6.1470000000000002</v>
      </c>
      <c r="K584" s="5">
        <v>0</v>
      </c>
      <c r="L584" s="5">
        <v>1</v>
      </c>
      <c r="M584" s="5">
        <v>7.8860000000000001</v>
      </c>
      <c r="N584" s="5">
        <v>3.8570000000000002</v>
      </c>
      <c r="O584" s="5">
        <v>0</v>
      </c>
      <c r="P584" s="5">
        <v>7.8860000000000001</v>
      </c>
      <c r="Q584" s="5">
        <v>0</v>
      </c>
      <c r="R584" s="5">
        <v>1</v>
      </c>
      <c r="S584" s="5">
        <v>12.574999999999999</v>
      </c>
      <c r="T584" s="5">
        <v>7.7140000000000004</v>
      </c>
      <c r="U584" s="5">
        <v>0.20899999999999999</v>
      </c>
      <c r="V584" s="5">
        <v>14.461</v>
      </c>
      <c r="W584" s="5">
        <v>0.15</v>
      </c>
      <c r="X584" s="5">
        <v>1</v>
      </c>
      <c r="Y584" s="5">
        <v>5.9160000000000004</v>
      </c>
      <c r="Z584" s="5">
        <v>0.79600000000000004</v>
      </c>
      <c r="AA584" s="5">
        <v>0</v>
      </c>
      <c r="AB584" s="5">
        <v>5.9160000000000004</v>
      </c>
      <c r="AC584" s="5">
        <v>0</v>
      </c>
      <c r="AD584" s="5">
        <v>1</v>
      </c>
      <c r="AE584" s="5">
        <v>7.2009999999999996</v>
      </c>
      <c r="AF584" s="5">
        <v>1.6859999999999999</v>
      </c>
      <c r="AG584" s="5">
        <v>0</v>
      </c>
      <c r="AH584" s="5">
        <v>7.2009999999999996</v>
      </c>
      <c r="AI584" s="5">
        <v>0</v>
      </c>
      <c r="AJ584" s="5">
        <v>1</v>
      </c>
      <c r="AK584" s="5">
        <v>14.914999999999999</v>
      </c>
      <c r="AL584" s="5">
        <v>8.0139999999999993</v>
      </c>
      <c r="AM584" s="5">
        <v>0.248</v>
      </c>
      <c r="AN584" s="5">
        <v>17.152000000000001</v>
      </c>
      <c r="AO584" s="5">
        <v>0.15</v>
      </c>
      <c r="AP584" s="5">
        <v>1</v>
      </c>
      <c r="AQ584" s="5">
        <v>0.79100000000000004</v>
      </c>
      <c r="AR584" s="5">
        <v>0.129</v>
      </c>
      <c r="AS584" s="5">
        <v>0.34499999999999997</v>
      </c>
      <c r="AT584" s="5">
        <v>1.306</v>
      </c>
      <c r="AU584" s="5">
        <v>0.15</v>
      </c>
      <c r="AV584" s="5">
        <v>1</v>
      </c>
      <c r="AW584" s="5">
        <v>0.61799999999999999</v>
      </c>
      <c r="AX584" s="5">
        <v>0.129</v>
      </c>
      <c r="AY584" s="5">
        <v>0.42299999999999999</v>
      </c>
      <c r="AZ584" s="5">
        <v>1.1970000000000001</v>
      </c>
      <c r="BA584" s="5">
        <v>0.15</v>
      </c>
      <c r="BB584" s="5">
        <v>1</v>
      </c>
      <c r="BC584" s="5">
        <v>0.55400000000000005</v>
      </c>
      <c r="BD584" s="5">
        <v>0.129</v>
      </c>
      <c r="BE584" s="5">
        <v>1.7000000000000001E-2</v>
      </c>
      <c r="BF584" s="5">
        <v>0.65700000000000003</v>
      </c>
      <c r="BG584" s="5">
        <v>0.15</v>
      </c>
      <c r="BH584" s="5">
        <v>1</v>
      </c>
      <c r="BI584" s="5">
        <v>0.55700000000000005</v>
      </c>
      <c r="BJ584" s="5">
        <v>0.129</v>
      </c>
      <c r="BK584" s="5">
        <v>0.65100000000000002</v>
      </c>
      <c r="BL584" s="5">
        <v>1.389</v>
      </c>
      <c r="BM584" s="5">
        <v>0.15</v>
      </c>
      <c r="BN584" s="5">
        <v>1</v>
      </c>
      <c r="BO584" s="5">
        <v>0</v>
      </c>
      <c r="BP584" s="5">
        <v>0</v>
      </c>
      <c r="BQ584" s="5">
        <v>0.17599999999999999</v>
      </c>
      <c r="BR584" s="5">
        <v>0</v>
      </c>
      <c r="BS584" s="5">
        <v>0.66700000000000004</v>
      </c>
      <c r="BT584" s="5">
        <v>0</v>
      </c>
      <c r="BU584" s="5">
        <v>0</v>
      </c>
      <c r="BV584" s="5">
        <v>0.17399999999999999</v>
      </c>
      <c r="BW584" s="5">
        <v>0.15</v>
      </c>
      <c r="BX584" s="5">
        <v>0.83299999999999996</v>
      </c>
      <c r="BY584" s="5">
        <v>13.254</v>
      </c>
      <c r="BZ584" s="5">
        <v>0</v>
      </c>
      <c r="CA584" s="5">
        <v>13.254</v>
      </c>
      <c r="CB584" s="5">
        <v>0</v>
      </c>
      <c r="CC584" s="5">
        <v>83.248000000000005</v>
      </c>
      <c r="CD584" s="5">
        <v>7.95</v>
      </c>
      <c r="CE584" s="5">
        <v>3.7989999999999999</v>
      </c>
      <c r="CF584" s="5">
        <v>98.468999999999994</v>
      </c>
      <c r="CG584" s="5">
        <v>0.15</v>
      </c>
      <c r="CH584" s="5">
        <v>1</v>
      </c>
      <c r="CI584" s="5">
        <v>0</v>
      </c>
      <c r="CJ584" s="5">
        <v>0</v>
      </c>
      <c r="CK584" s="5">
        <v>0</v>
      </c>
      <c r="CL584" s="5">
        <v>0</v>
      </c>
      <c r="CM584" s="5">
        <v>0</v>
      </c>
      <c r="CN584" s="5">
        <v>0</v>
      </c>
      <c r="CO584" s="5">
        <v>0</v>
      </c>
      <c r="CP584" s="5">
        <v>0</v>
      </c>
      <c r="CQ584" s="5">
        <v>1.3480000000000001</v>
      </c>
      <c r="CR584" s="5">
        <v>0</v>
      </c>
      <c r="CS584" s="5">
        <v>5.37</v>
      </c>
      <c r="CT584" s="5">
        <v>4.8609999999999998</v>
      </c>
      <c r="CU584" s="5">
        <v>11.192</v>
      </c>
    </row>
    <row r="585" spans="1:99" x14ac:dyDescent="0.25">
      <c r="A585" s="5" t="s">
        <v>2893</v>
      </c>
      <c r="B585" s="5" t="s">
        <v>1642</v>
      </c>
      <c r="C585" s="5" t="s">
        <v>1642</v>
      </c>
      <c r="D585" s="5" t="s">
        <v>1643</v>
      </c>
      <c r="E585" s="5">
        <v>2024</v>
      </c>
      <c r="F585" s="5">
        <v>0.15</v>
      </c>
      <c r="G585" s="5">
        <v>5.5750000000000002</v>
      </c>
      <c r="H585" s="5">
        <v>1.3240000000000001</v>
      </c>
      <c r="I585" s="5">
        <v>0</v>
      </c>
      <c r="J585" s="5">
        <v>5.5750000000000002</v>
      </c>
      <c r="K585" s="5">
        <v>0</v>
      </c>
      <c r="L585" s="5">
        <v>1</v>
      </c>
      <c r="M585" s="5">
        <v>7.1239999999999997</v>
      </c>
      <c r="N585" s="5">
        <v>3.9710000000000001</v>
      </c>
      <c r="O585" s="5">
        <v>0</v>
      </c>
      <c r="P585" s="5">
        <v>7.1239999999999997</v>
      </c>
      <c r="Q585" s="5">
        <v>0</v>
      </c>
      <c r="R585" s="5">
        <v>1</v>
      </c>
      <c r="S585" s="5">
        <v>12.193</v>
      </c>
      <c r="T585" s="5">
        <v>7.9420000000000002</v>
      </c>
      <c r="U585" s="5">
        <v>0.249</v>
      </c>
      <c r="V585" s="5">
        <v>14.022</v>
      </c>
      <c r="W585" s="5">
        <v>0.15</v>
      </c>
      <c r="X585" s="5">
        <v>1</v>
      </c>
      <c r="Y585" s="5">
        <v>6.09</v>
      </c>
      <c r="Z585" s="5">
        <v>0.81899999999999995</v>
      </c>
      <c r="AA585" s="5">
        <v>0</v>
      </c>
      <c r="AB585" s="5">
        <v>6.09</v>
      </c>
      <c r="AC585" s="5">
        <v>0</v>
      </c>
      <c r="AD585" s="5">
        <v>1</v>
      </c>
      <c r="AE585" s="5">
        <v>7.4139999999999997</v>
      </c>
      <c r="AF585" s="5">
        <v>1.736</v>
      </c>
      <c r="AG585" s="5">
        <v>0</v>
      </c>
      <c r="AH585" s="5">
        <v>7.4139999999999997</v>
      </c>
      <c r="AI585" s="5">
        <v>0</v>
      </c>
      <c r="AJ585" s="5">
        <v>1</v>
      </c>
      <c r="AK585" s="5">
        <v>15.355</v>
      </c>
      <c r="AL585" s="5">
        <v>8.2509999999999994</v>
      </c>
      <c r="AM585" s="5">
        <v>0.314</v>
      </c>
      <c r="AN585" s="5">
        <v>17.658999999999999</v>
      </c>
      <c r="AO585" s="5">
        <v>0.15</v>
      </c>
      <c r="AP585" s="5">
        <v>1</v>
      </c>
      <c r="AQ585" s="5">
        <v>0.75600000000000001</v>
      </c>
      <c r="AR585" s="5">
        <v>0.13200000000000001</v>
      </c>
      <c r="AS585" s="5">
        <v>0.38100000000000001</v>
      </c>
      <c r="AT585" s="5">
        <v>1.3080000000000001</v>
      </c>
      <c r="AU585" s="5">
        <v>0.15</v>
      </c>
      <c r="AV585" s="5">
        <v>1</v>
      </c>
      <c r="AW585" s="5">
        <v>0.65500000000000003</v>
      </c>
      <c r="AX585" s="5">
        <v>0.13200000000000001</v>
      </c>
      <c r="AY585" s="5">
        <v>0.38700000000000001</v>
      </c>
      <c r="AZ585" s="5">
        <v>1.1990000000000001</v>
      </c>
      <c r="BA585" s="5">
        <v>0.15</v>
      </c>
      <c r="BB585" s="5">
        <v>1</v>
      </c>
      <c r="BC585" s="5">
        <v>0.53400000000000003</v>
      </c>
      <c r="BD585" s="5">
        <v>0.13200000000000001</v>
      </c>
      <c r="BE585" s="5">
        <v>3.5999999999999997E-2</v>
      </c>
      <c r="BF585" s="5">
        <v>0.65500000000000003</v>
      </c>
      <c r="BG585" s="5">
        <v>0.15</v>
      </c>
      <c r="BH585" s="5">
        <v>1</v>
      </c>
      <c r="BI585" s="5">
        <v>0.56799999999999995</v>
      </c>
      <c r="BJ585" s="5">
        <v>0.13200000000000001</v>
      </c>
      <c r="BK585" s="5">
        <v>0.59099999999999997</v>
      </c>
      <c r="BL585" s="5">
        <v>1.333</v>
      </c>
      <c r="BM585" s="5">
        <v>0.15</v>
      </c>
      <c r="BN585" s="5">
        <v>1</v>
      </c>
      <c r="BO585" s="5">
        <v>0</v>
      </c>
      <c r="BP585" s="5">
        <v>0</v>
      </c>
      <c r="BQ585" s="5">
        <v>0.183</v>
      </c>
      <c r="BR585" s="5">
        <v>0</v>
      </c>
      <c r="BS585" s="5">
        <v>0.66700000000000004</v>
      </c>
      <c r="BT585" s="5">
        <v>0</v>
      </c>
      <c r="BU585" s="5">
        <v>0</v>
      </c>
      <c r="BV585" s="5">
        <v>0.183</v>
      </c>
      <c r="BW585" s="5">
        <v>0.15</v>
      </c>
      <c r="BX585" s="5">
        <v>0.83299999999999996</v>
      </c>
      <c r="BY585" s="5">
        <v>13.646000000000001</v>
      </c>
      <c r="BZ585" s="5">
        <v>0</v>
      </c>
      <c r="CA585" s="5">
        <v>13.646000000000001</v>
      </c>
      <c r="CB585" s="5">
        <v>0</v>
      </c>
      <c r="CC585" s="5">
        <v>82.587999999999994</v>
      </c>
      <c r="CD585" s="5">
        <v>7.95</v>
      </c>
      <c r="CE585" s="5">
        <v>4.5990000000000002</v>
      </c>
      <c r="CF585" s="5">
        <v>98.257999999999996</v>
      </c>
      <c r="CG585" s="5">
        <v>0.15</v>
      </c>
      <c r="CH585" s="5">
        <v>1</v>
      </c>
      <c r="CI585" s="5">
        <v>0</v>
      </c>
      <c r="CJ585" s="5">
        <v>0</v>
      </c>
      <c r="CK585" s="5">
        <v>0</v>
      </c>
      <c r="CL585" s="5">
        <v>0</v>
      </c>
      <c r="CM585" s="5">
        <v>0</v>
      </c>
      <c r="CN585" s="5">
        <v>0</v>
      </c>
      <c r="CO585" s="5">
        <v>0</v>
      </c>
      <c r="CP585" s="5">
        <v>0</v>
      </c>
      <c r="CQ585" s="5">
        <v>1.387</v>
      </c>
      <c r="CR585" s="5">
        <v>0</v>
      </c>
      <c r="CS585" s="5">
        <v>5.5289999999999999</v>
      </c>
      <c r="CT585" s="5">
        <v>4.2510000000000003</v>
      </c>
      <c r="CU585" s="5">
        <v>10.122999999999999</v>
      </c>
    </row>
    <row r="586" spans="1:99" x14ac:dyDescent="0.25">
      <c r="A586" s="5" t="s">
        <v>2894</v>
      </c>
      <c r="B586" s="5" t="s">
        <v>1636</v>
      </c>
      <c r="C586" s="5" t="s">
        <v>1636</v>
      </c>
      <c r="D586" s="5" t="s">
        <v>1637</v>
      </c>
      <c r="E586" s="5">
        <v>2021</v>
      </c>
      <c r="F586" s="5">
        <v>0.19</v>
      </c>
      <c r="G586" s="5">
        <v>1.77</v>
      </c>
      <c r="H586" s="5">
        <v>0.57199999999999995</v>
      </c>
      <c r="I586" s="5">
        <v>0</v>
      </c>
      <c r="J586" s="5">
        <v>1.77</v>
      </c>
      <c r="K586" s="5">
        <v>0</v>
      </c>
      <c r="L586" s="5">
        <v>1</v>
      </c>
      <c r="M586" s="5">
        <v>2.9129999999999998</v>
      </c>
      <c r="N586" s="5">
        <v>1.7150000000000001</v>
      </c>
      <c r="O586" s="5">
        <v>0</v>
      </c>
      <c r="P586" s="5">
        <v>2.9129999999999998</v>
      </c>
      <c r="Q586" s="5">
        <v>0</v>
      </c>
      <c r="R586" s="5">
        <v>1</v>
      </c>
      <c r="S586" s="5">
        <v>4.6280000000000001</v>
      </c>
      <c r="T586" s="5">
        <v>3.43</v>
      </c>
      <c r="U586" s="5">
        <v>0</v>
      </c>
      <c r="V586" s="5">
        <v>5.508</v>
      </c>
      <c r="W586" s="5">
        <v>0.19</v>
      </c>
      <c r="X586" s="5">
        <v>1</v>
      </c>
      <c r="Y586" s="5">
        <v>5.3470000000000004</v>
      </c>
      <c r="Z586" s="5">
        <v>0.39300000000000002</v>
      </c>
      <c r="AA586" s="5">
        <v>0</v>
      </c>
      <c r="AB586" s="5">
        <v>5.3470000000000004</v>
      </c>
      <c r="AC586" s="5">
        <v>0</v>
      </c>
      <c r="AD586" s="5">
        <v>1</v>
      </c>
      <c r="AE586" s="5">
        <v>5.9189999999999996</v>
      </c>
      <c r="AF586" s="5">
        <v>0.8</v>
      </c>
      <c r="AG586" s="5">
        <v>0</v>
      </c>
      <c r="AH586" s="5">
        <v>5.9189999999999996</v>
      </c>
      <c r="AI586" s="5">
        <v>0</v>
      </c>
      <c r="AJ586" s="5">
        <v>1</v>
      </c>
      <c r="AK586" s="5">
        <v>9.3490000000000002</v>
      </c>
      <c r="AL586" s="5">
        <v>3.4729999999999999</v>
      </c>
      <c r="AM586" s="5">
        <v>0</v>
      </c>
      <c r="AN586" s="5">
        <v>11.125</v>
      </c>
      <c r="AO586" s="5">
        <v>0.19</v>
      </c>
      <c r="AP586" s="5">
        <v>1</v>
      </c>
      <c r="AQ586" s="5">
        <v>0.61899999999999999</v>
      </c>
      <c r="AR586" s="5">
        <v>0.114</v>
      </c>
      <c r="AS586" s="5">
        <v>0.19900000000000001</v>
      </c>
      <c r="AT586" s="5">
        <v>0.97399999999999998</v>
      </c>
      <c r="AU586" s="5">
        <v>0.19</v>
      </c>
      <c r="AV586" s="5">
        <v>1</v>
      </c>
      <c r="AW586" s="5">
        <v>0.59899999999999998</v>
      </c>
      <c r="AX586" s="5">
        <v>0.114</v>
      </c>
      <c r="AY586" s="5">
        <v>0.36699999999999999</v>
      </c>
      <c r="AZ586" s="5">
        <v>1.151</v>
      </c>
      <c r="BA586" s="5">
        <v>0.19</v>
      </c>
      <c r="BB586" s="5">
        <v>1</v>
      </c>
      <c r="BC586" s="5">
        <v>0.439</v>
      </c>
      <c r="BD586" s="5">
        <v>0.114</v>
      </c>
      <c r="BE586" s="5">
        <v>-0.2</v>
      </c>
      <c r="BF586" s="5">
        <v>0.28499999999999998</v>
      </c>
      <c r="BG586" s="5">
        <v>0</v>
      </c>
      <c r="BH586" s="5">
        <v>0</v>
      </c>
      <c r="BI586" s="5">
        <v>0.505</v>
      </c>
      <c r="BJ586" s="5">
        <v>0.114</v>
      </c>
      <c r="BK586" s="5">
        <v>0.247</v>
      </c>
      <c r="BL586" s="5">
        <v>0.89500000000000002</v>
      </c>
      <c r="BM586" s="5">
        <v>0.19</v>
      </c>
      <c r="BN586" s="5">
        <v>1</v>
      </c>
      <c r="BO586" s="5">
        <v>0</v>
      </c>
      <c r="BP586" s="5">
        <v>0</v>
      </c>
      <c r="BQ586" s="5">
        <v>0.13100000000000001</v>
      </c>
      <c r="BR586" s="5">
        <v>0</v>
      </c>
      <c r="BS586" s="5">
        <v>0.16700000000000001</v>
      </c>
      <c r="BT586" s="5">
        <v>0</v>
      </c>
      <c r="BU586" s="5">
        <v>0</v>
      </c>
      <c r="BV586" s="5">
        <v>0.155</v>
      </c>
      <c r="BW586" s="5">
        <v>0.19</v>
      </c>
      <c r="BX586" s="5">
        <v>0.16700000000000001</v>
      </c>
      <c r="BY586" s="5">
        <v>11.787000000000001</v>
      </c>
      <c r="BZ586" s="5">
        <v>0</v>
      </c>
      <c r="CA586" s="5">
        <v>11.787000000000001</v>
      </c>
      <c r="CB586" s="5">
        <v>0</v>
      </c>
      <c r="CC586" s="5">
        <v>78.125</v>
      </c>
      <c r="CD586" s="5">
        <v>7.95</v>
      </c>
      <c r="CE586" s="5">
        <v>41.386000000000003</v>
      </c>
      <c r="CF586" s="5">
        <v>142.21799999999999</v>
      </c>
      <c r="CG586" s="5">
        <v>0.19</v>
      </c>
      <c r="CH586" s="5">
        <v>1</v>
      </c>
      <c r="CI586" s="5">
        <v>0</v>
      </c>
      <c r="CJ586" s="5">
        <v>0</v>
      </c>
      <c r="CK586" s="5">
        <v>0</v>
      </c>
      <c r="CL586" s="5">
        <v>0</v>
      </c>
      <c r="CM586" s="5">
        <v>0</v>
      </c>
      <c r="CN586" s="5">
        <v>0</v>
      </c>
      <c r="CO586" s="5">
        <v>0</v>
      </c>
      <c r="CP586" s="5">
        <v>1</v>
      </c>
      <c r="CQ586" s="5">
        <v>1.198</v>
      </c>
      <c r="CR586" s="5">
        <v>1</v>
      </c>
      <c r="CS586" s="5">
        <v>4.7759999999999998</v>
      </c>
      <c r="CT586" s="5">
        <v>4.7530000000000001</v>
      </c>
      <c r="CU586" s="5">
        <v>15.162000000000001</v>
      </c>
    </row>
    <row r="587" spans="1:99" x14ac:dyDescent="0.25">
      <c r="A587" s="5" t="s">
        <v>2895</v>
      </c>
      <c r="B587" s="5" t="s">
        <v>1636</v>
      </c>
      <c r="C587" s="5" t="s">
        <v>1636</v>
      </c>
      <c r="D587" s="5" t="s">
        <v>1637</v>
      </c>
      <c r="E587" s="5">
        <v>2022</v>
      </c>
      <c r="F587" s="5">
        <v>0.19</v>
      </c>
      <c r="G587" s="5">
        <v>1.911</v>
      </c>
      <c r="H587" s="5">
        <v>0.61699999999999999</v>
      </c>
      <c r="I587" s="5">
        <v>0</v>
      </c>
      <c r="J587" s="5">
        <v>1.911</v>
      </c>
      <c r="K587" s="5">
        <v>0</v>
      </c>
      <c r="L587" s="5">
        <v>1</v>
      </c>
      <c r="M587" s="5">
        <v>3.1459999999999999</v>
      </c>
      <c r="N587" s="5">
        <v>1.8520000000000001</v>
      </c>
      <c r="O587" s="5">
        <v>0</v>
      </c>
      <c r="P587" s="5">
        <v>3.1459999999999999</v>
      </c>
      <c r="Q587" s="5">
        <v>0</v>
      </c>
      <c r="R587" s="5">
        <v>1</v>
      </c>
      <c r="S587" s="5">
        <v>4.9980000000000002</v>
      </c>
      <c r="T587" s="5">
        <v>3.7040000000000002</v>
      </c>
      <c r="U587" s="5">
        <v>7.0000000000000007E-2</v>
      </c>
      <c r="V587" s="5">
        <v>5.9480000000000004</v>
      </c>
      <c r="W587" s="5">
        <v>0.19</v>
      </c>
      <c r="X587" s="5">
        <v>1</v>
      </c>
      <c r="Y587" s="5">
        <v>5.7750000000000004</v>
      </c>
      <c r="Z587" s="5">
        <v>0.42499999999999999</v>
      </c>
      <c r="AA587" s="5">
        <v>0</v>
      </c>
      <c r="AB587" s="5">
        <v>5.7750000000000004</v>
      </c>
      <c r="AC587" s="5">
        <v>0</v>
      </c>
      <c r="AD587" s="5">
        <v>1</v>
      </c>
      <c r="AE587" s="5">
        <v>6.3920000000000003</v>
      </c>
      <c r="AF587" s="5">
        <v>0.86399999999999999</v>
      </c>
      <c r="AG587" s="5">
        <v>0</v>
      </c>
      <c r="AH587" s="5">
        <v>6.3920000000000003</v>
      </c>
      <c r="AI587" s="5">
        <v>0</v>
      </c>
      <c r="AJ587" s="5">
        <v>1</v>
      </c>
      <c r="AK587" s="5">
        <v>10.096</v>
      </c>
      <c r="AL587" s="5">
        <v>3.7509999999999999</v>
      </c>
      <c r="AM587" s="5">
        <v>0.14199999999999999</v>
      </c>
      <c r="AN587" s="5">
        <v>12.015000000000001</v>
      </c>
      <c r="AO587" s="5">
        <v>0.19</v>
      </c>
      <c r="AP587" s="5">
        <v>1</v>
      </c>
      <c r="AQ587" s="5">
        <v>0.86099999999999999</v>
      </c>
      <c r="AR587" s="5">
        <v>0.123</v>
      </c>
      <c r="AS587" s="5">
        <v>-0.13400000000000001</v>
      </c>
      <c r="AT587" s="5">
        <v>0.86599999999999999</v>
      </c>
      <c r="AU587" s="5">
        <v>0.19</v>
      </c>
      <c r="AV587" s="5">
        <v>1</v>
      </c>
      <c r="AW587" s="5">
        <v>0.98599999999999999</v>
      </c>
      <c r="AX587" s="5">
        <v>0.123</v>
      </c>
      <c r="AY587" s="5">
        <v>-0.127</v>
      </c>
      <c r="AZ587" s="5">
        <v>1.0229999999999999</v>
      </c>
      <c r="BA587" s="5">
        <v>0.19</v>
      </c>
      <c r="BB587" s="5">
        <v>1</v>
      </c>
      <c r="BC587" s="5">
        <v>0.59799999999999998</v>
      </c>
      <c r="BD587" s="5">
        <v>0.123</v>
      </c>
      <c r="BE587" s="5">
        <v>-0.38500000000000001</v>
      </c>
      <c r="BF587" s="5">
        <v>0.253</v>
      </c>
      <c r="BG587" s="5">
        <v>0</v>
      </c>
      <c r="BH587" s="5">
        <v>0</v>
      </c>
      <c r="BI587" s="5">
        <v>0.61199999999999999</v>
      </c>
      <c r="BJ587" s="5">
        <v>0.123</v>
      </c>
      <c r="BK587" s="5">
        <v>5.7000000000000002E-2</v>
      </c>
      <c r="BL587" s="5">
        <v>0.79600000000000004</v>
      </c>
      <c r="BM587" s="5">
        <v>0.19</v>
      </c>
      <c r="BN587" s="5">
        <v>1</v>
      </c>
      <c r="BO587" s="5">
        <v>0</v>
      </c>
      <c r="BP587" s="5">
        <v>0</v>
      </c>
      <c r="BQ587" s="5">
        <v>0.11600000000000001</v>
      </c>
      <c r="BR587" s="5">
        <v>0</v>
      </c>
      <c r="BS587" s="5">
        <v>0.16700000000000001</v>
      </c>
      <c r="BT587" s="5">
        <v>0</v>
      </c>
      <c r="BU587" s="5">
        <v>0</v>
      </c>
      <c r="BV587" s="5">
        <v>0.13800000000000001</v>
      </c>
      <c r="BW587" s="5">
        <v>0.19</v>
      </c>
      <c r="BX587" s="5">
        <v>0.16700000000000001</v>
      </c>
      <c r="BY587" s="5">
        <v>12.728999999999999</v>
      </c>
      <c r="BZ587" s="5">
        <v>0</v>
      </c>
      <c r="CA587" s="5">
        <v>12.728999999999999</v>
      </c>
      <c r="CB587" s="5">
        <v>0</v>
      </c>
      <c r="CC587" s="5">
        <v>97.9</v>
      </c>
      <c r="CD587" s="5">
        <v>7.95</v>
      </c>
      <c r="CE587" s="5">
        <v>8.3460000000000001</v>
      </c>
      <c r="CF587" s="5">
        <v>126.43300000000001</v>
      </c>
      <c r="CG587" s="5">
        <v>0.19</v>
      </c>
      <c r="CH587" s="5">
        <v>1</v>
      </c>
      <c r="CI587" s="5">
        <v>0</v>
      </c>
      <c r="CJ587" s="5">
        <v>0</v>
      </c>
      <c r="CK587" s="5">
        <v>0</v>
      </c>
      <c r="CL587" s="5">
        <v>0</v>
      </c>
      <c r="CM587" s="5">
        <v>0</v>
      </c>
      <c r="CN587" s="5">
        <v>0</v>
      </c>
      <c r="CO587" s="5">
        <v>0</v>
      </c>
      <c r="CP587" s="5">
        <v>1</v>
      </c>
      <c r="CQ587" s="5">
        <v>1.294</v>
      </c>
      <c r="CR587" s="5">
        <v>1</v>
      </c>
      <c r="CS587" s="5">
        <v>5.1580000000000004</v>
      </c>
      <c r="CT587" s="5">
        <v>10.484999999999999</v>
      </c>
      <c r="CU587" s="5">
        <v>31.326000000000001</v>
      </c>
    </row>
    <row r="588" spans="1:99" x14ac:dyDescent="0.25">
      <c r="A588" s="5" t="s">
        <v>2896</v>
      </c>
      <c r="B588" s="5" t="s">
        <v>1636</v>
      </c>
      <c r="C588" s="5" t="s">
        <v>1636</v>
      </c>
      <c r="D588" s="5" t="s">
        <v>1637</v>
      </c>
      <c r="E588" s="5">
        <v>2023</v>
      </c>
      <c r="F588" s="5">
        <v>0.19</v>
      </c>
      <c r="G588" s="5">
        <v>1.99</v>
      </c>
      <c r="H588" s="5">
        <v>0.64300000000000002</v>
      </c>
      <c r="I588" s="5">
        <v>0</v>
      </c>
      <c r="J588" s="5">
        <v>1.99</v>
      </c>
      <c r="K588" s="5">
        <v>0</v>
      </c>
      <c r="L588" s="5">
        <v>1</v>
      </c>
      <c r="M588" s="5">
        <v>3.2759999999999998</v>
      </c>
      <c r="N588" s="5">
        <v>1.9279999999999999</v>
      </c>
      <c r="O588" s="5">
        <v>0</v>
      </c>
      <c r="P588" s="5">
        <v>3.2759999999999998</v>
      </c>
      <c r="Q588" s="5">
        <v>0</v>
      </c>
      <c r="R588" s="5">
        <v>1</v>
      </c>
      <c r="S588" s="5">
        <v>5.2050000000000001</v>
      </c>
      <c r="T588" s="5">
        <v>3.8570000000000002</v>
      </c>
      <c r="U588" s="5">
        <v>0.109</v>
      </c>
      <c r="V588" s="5">
        <v>6.1929999999999996</v>
      </c>
      <c r="W588" s="5">
        <v>0.19</v>
      </c>
      <c r="X588" s="5">
        <v>1</v>
      </c>
      <c r="Y588" s="5">
        <v>6.0129999999999999</v>
      </c>
      <c r="Z588" s="5">
        <v>0.442</v>
      </c>
      <c r="AA588" s="5">
        <v>0</v>
      </c>
      <c r="AB588" s="5">
        <v>6.0129999999999999</v>
      </c>
      <c r="AC588" s="5">
        <v>0</v>
      </c>
      <c r="AD588" s="5">
        <v>1</v>
      </c>
      <c r="AE588" s="5">
        <v>6.6559999999999997</v>
      </c>
      <c r="AF588" s="5">
        <v>0.9</v>
      </c>
      <c r="AG588" s="5">
        <v>0</v>
      </c>
      <c r="AH588" s="5">
        <v>6.6559999999999997</v>
      </c>
      <c r="AI588" s="5">
        <v>0</v>
      </c>
      <c r="AJ588" s="5">
        <v>1</v>
      </c>
      <c r="AK588" s="5">
        <v>10.513</v>
      </c>
      <c r="AL588" s="5">
        <v>3.9060000000000001</v>
      </c>
      <c r="AM588" s="5">
        <v>0.221</v>
      </c>
      <c r="AN588" s="5">
        <v>12.510999999999999</v>
      </c>
      <c r="AO588" s="5">
        <v>0.19</v>
      </c>
      <c r="AP588" s="5">
        <v>1</v>
      </c>
      <c r="AQ588" s="5">
        <v>0.76</v>
      </c>
      <c r="AR588" s="5">
        <v>0.129</v>
      </c>
      <c r="AS588" s="5">
        <v>-3.6999999999999998E-2</v>
      </c>
      <c r="AT588" s="5">
        <v>0.86099999999999999</v>
      </c>
      <c r="AU588" s="5">
        <v>0.19</v>
      </c>
      <c r="AV588" s="5">
        <v>1</v>
      </c>
      <c r="AW588" s="5">
        <v>0.81100000000000005</v>
      </c>
      <c r="AX588" s="5">
        <v>0.129</v>
      </c>
      <c r="AY588" s="5">
        <v>0.06</v>
      </c>
      <c r="AZ588" s="5">
        <v>1.0369999999999999</v>
      </c>
      <c r="BA588" s="5">
        <v>0.19</v>
      </c>
      <c r="BB588" s="5">
        <v>1</v>
      </c>
      <c r="BC588" s="5">
        <v>0.53500000000000003</v>
      </c>
      <c r="BD588" s="5">
        <v>0.129</v>
      </c>
      <c r="BE588" s="5">
        <v>-0.316</v>
      </c>
      <c r="BF588" s="5">
        <v>0.26</v>
      </c>
      <c r="BG588" s="5">
        <v>0</v>
      </c>
      <c r="BH588" s="5">
        <v>0</v>
      </c>
      <c r="BI588" s="5">
        <v>0.57899999999999996</v>
      </c>
      <c r="BJ588" s="5">
        <v>0.129</v>
      </c>
      <c r="BK588" s="5">
        <v>0.109</v>
      </c>
      <c r="BL588" s="5">
        <v>0.81899999999999995</v>
      </c>
      <c r="BM588" s="5">
        <v>0.19</v>
      </c>
      <c r="BN588" s="5">
        <v>1</v>
      </c>
      <c r="BO588" s="5">
        <v>0</v>
      </c>
      <c r="BP588" s="5">
        <v>0</v>
      </c>
      <c r="BQ588" s="5">
        <v>0.12</v>
      </c>
      <c r="BR588" s="5">
        <v>0</v>
      </c>
      <c r="BS588" s="5">
        <v>0.16700000000000001</v>
      </c>
      <c r="BT588" s="5">
        <v>0</v>
      </c>
      <c r="BU588" s="5">
        <v>0</v>
      </c>
      <c r="BV588" s="5">
        <v>0.14199999999999999</v>
      </c>
      <c r="BW588" s="5">
        <v>0.19</v>
      </c>
      <c r="BX588" s="5">
        <v>0.16700000000000001</v>
      </c>
      <c r="BY588" s="5">
        <v>13.254</v>
      </c>
      <c r="BZ588" s="5">
        <v>0</v>
      </c>
      <c r="CA588" s="5">
        <v>13.254</v>
      </c>
      <c r="CB588" s="5">
        <v>0</v>
      </c>
      <c r="CC588" s="5">
        <v>83.248000000000005</v>
      </c>
      <c r="CD588" s="5">
        <v>7.95</v>
      </c>
      <c r="CE588" s="5">
        <v>26.009</v>
      </c>
      <c r="CF588" s="5">
        <v>130.01599999999999</v>
      </c>
      <c r="CG588" s="5">
        <v>0.19</v>
      </c>
      <c r="CH588" s="5">
        <v>1</v>
      </c>
      <c r="CI588" s="5">
        <v>0</v>
      </c>
      <c r="CJ588" s="5">
        <v>0</v>
      </c>
      <c r="CK588" s="5">
        <v>0</v>
      </c>
      <c r="CL588" s="5">
        <v>0</v>
      </c>
      <c r="CM588" s="5">
        <v>0</v>
      </c>
      <c r="CN588" s="5">
        <v>0</v>
      </c>
      <c r="CO588" s="5">
        <v>0</v>
      </c>
      <c r="CP588" s="5">
        <v>1</v>
      </c>
      <c r="CQ588" s="5">
        <v>1.3480000000000001</v>
      </c>
      <c r="CR588" s="5">
        <v>1</v>
      </c>
      <c r="CS588" s="5">
        <v>5.37</v>
      </c>
      <c r="CT588" s="5">
        <v>4.8609999999999998</v>
      </c>
      <c r="CU588" s="5">
        <v>11.622</v>
      </c>
    </row>
    <row r="589" spans="1:99" x14ac:dyDescent="0.25">
      <c r="A589" s="5" t="s">
        <v>2897</v>
      </c>
      <c r="B589" s="5" t="s">
        <v>1636</v>
      </c>
      <c r="C589" s="5" t="s">
        <v>1636</v>
      </c>
      <c r="D589" s="5" t="s">
        <v>1637</v>
      </c>
      <c r="E589" s="5">
        <v>2024</v>
      </c>
      <c r="F589" s="5">
        <v>0.19</v>
      </c>
      <c r="G589" s="5">
        <v>2.0489999999999999</v>
      </c>
      <c r="H589" s="5">
        <v>0.66200000000000003</v>
      </c>
      <c r="I589" s="5">
        <v>0</v>
      </c>
      <c r="J589" s="5">
        <v>2.0489999999999999</v>
      </c>
      <c r="K589" s="5">
        <v>0</v>
      </c>
      <c r="L589" s="5">
        <v>1</v>
      </c>
      <c r="M589" s="5">
        <v>3.3730000000000002</v>
      </c>
      <c r="N589" s="5">
        <v>1.9850000000000001</v>
      </c>
      <c r="O589" s="5">
        <v>0</v>
      </c>
      <c r="P589" s="5">
        <v>3.3730000000000002</v>
      </c>
      <c r="Q589" s="5">
        <v>0</v>
      </c>
      <c r="R589" s="5">
        <v>1</v>
      </c>
      <c r="S589" s="5">
        <v>5.3579999999999997</v>
      </c>
      <c r="T589" s="5">
        <v>3.9710000000000001</v>
      </c>
      <c r="U589" s="5">
        <v>0.13900000000000001</v>
      </c>
      <c r="V589" s="5">
        <v>6.3760000000000003</v>
      </c>
      <c r="W589" s="5">
        <v>0.19</v>
      </c>
      <c r="X589" s="5">
        <v>1</v>
      </c>
      <c r="Y589" s="5">
        <v>6.1909999999999998</v>
      </c>
      <c r="Z589" s="5">
        <v>0.45500000000000002</v>
      </c>
      <c r="AA589" s="5">
        <v>0</v>
      </c>
      <c r="AB589" s="5">
        <v>6.1909999999999998</v>
      </c>
      <c r="AC589" s="5">
        <v>0</v>
      </c>
      <c r="AD589" s="5">
        <v>1</v>
      </c>
      <c r="AE589" s="5">
        <v>6.8529999999999998</v>
      </c>
      <c r="AF589" s="5">
        <v>0.92600000000000005</v>
      </c>
      <c r="AG589" s="5">
        <v>0</v>
      </c>
      <c r="AH589" s="5">
        <v>6.8529999999999998</v>
      </c>
      <c r="AI589" s="5">
        <v>0</v>
      </c>
      <c r="AJ589" s="5">
        <v>1</v>
      </c>
      <c r="AK589" s="5">
        <v>10.823</v>
      </c>
      <c r="AL589" s="5">
        <v>4.0209999999999999</v>
      </c>
      <c r="AM589" s="5">
        <v>0.28000000000000003</v>
      </c>
      <c r="AN589" s="5">
        <v>12.88</v>
      </c>
      <c r="AO589" s="5">
        <v>0.19</v>
      </c>
      <c r="AP589" s="5">
        <v>1</v>
      </c>
      <c r="AQ589" s="5">
        <v>0.72399999999999998</v>
      </c>
      <c r="AR589" s="5">
        <v>0.13200000000000001</v>
      </c>
      <c r="AS589" s="5">
        <v>-6.0000000000000001E-3</v>
      </c>
      <c r="AT589" s="5">
        <v>0.85499999999999998</v>
      </c>
      <c r="AU589" s="5">
        <v>0.19</v>
      </c>
      <c r="AV589" s="5">
        <v>1</v>
      </c>
      <c r="AW589" s="5">
        <v>0.75</v>
      </c>
      <c r="AX589" s="5">
        <v>0.13200000000000001</v>
      </c>
      <c r="AY589" s="5">
        <v>0.26100000000000001</v>
      </c>
      <c r="AZ589" s="5">
        <v>1.204</v>
      </c>
      <c r="BA589" s="5">
        <v>0.19</v>
      </c>
      <c r="BB589" s="5">
        <v>1</v>
      </c>
      <c r="BC589" s="5">
        <v>0.51300000000000001</v>
      </c>
      <c r="BD589" s="5">
        <v>0.13200000000000001</v>
      </c>
      <c r="BE589" s="5">
        <v>-0.29399999999999998</v>
      </c>
      <c r="BF589" s="5">
        <v>0.26100000000000001</v>
      </c>
      <c r="BG589" s="5">
        <v>0</v>
      </c>
      <c r="BH589" s="5">
        <v>0</v>
      </c>
      <c r="BI589" s="5">
        <v>0.59099999999999997</v>
      </c>
      <c r="BJ589" s="5">
        <v>0.13200000000000001</v>
      </c>
      <c r="BK589" s="5">
        <v>0.13400000000000001</v>
      </c>
      <c r="BL589" s="5">
        <v>0.84099999999999997</v>
      </c>
      <c r="BM589" s="5">
        <v>0.19</v>
      </c>
      <c r="BN589" s="5">
        <v>1</v>
      </c>
      <c r="BO589" s="5">
        <v>0</v>
      </c>
      <c r="BP589" s="5">
        <v>0</v>
      </c>
      <c r="BQ589" s="5">
        <v>0.123</v>
      </c>
      <c r="BR589" s="5">
        <v>0</v>
      </c>
      <c r="BS589" s="5">
        <v>0.16700000000000001</v>
      </c>
      <c r="BT589" s="5">
        <v>0</v>
      </c>
      <c r="BU589" s="5">
        <v>0</v>
      </c>
      <c r="BV589" s="5">
        <v>0.14599999999999999</v>
      </c>
      <c r="BW589" s="5">
        <v>0.19</v>
      </c>
      <c r="BX589" s="5">
        <v>0.16700000000000001</v>
      </c>
      <c r="BY589" s="5">
        <v>13.646000000000001</v>
      </c>
      <c r="BZ589" s="5">
        <v>0</v>
      </c>
      <c r="CA589" s="5">
        <v>13.646000000000001</v>
      </c>
      <c r="CB589" s="5">
        <v>0</v>
      </c>
      <c r="CC589" s="5">
        <v>82.587999999999994</v>
      </c>
      <c r="CD589" s="5">
        <v>7.95</v>
      </c>
      <c r="CE589" s="5">
        <v>32.064</v>
      </c>
      <c r="CF589" s="5">
        <v>132.994</v>
      </c>
      <c r="CG589" s="5">
        <v>0.19</v>
      </c>
      <c r="CH589" s="5">
        <v>1</v>
      </c>
      <c r="CI589" s="5">
        <v>0</v>
      </c>
      <c r="CJ589" s="5">
        <v>0</v>
      </c>
      <c r="CK589" s="5">
        <v>0</v>
      </c>
      <c r="CL589" s="5">
        <v>0</v>
      </c>
      <c r="CM589" s="5">
        <v>0</v>
      </c>
      <c r="CN589" s="5">
        <v>0</v>
      </c>
      <c r="CO589" s="5">
        <v>0</v>
      </c>
      <c r="CP589" s="5">
        <v>1</v>
      </c>
      <c r="CQ589" s="5">
        <v>1.387</v>
      </c>
      <c r="CR589" s="5">
        <v>1</v>
      </c>
      <c r="CS589" s="5">
        <v>5.5289999999999999</v>
      </c>
      <c r="CT589" s="5">
        <v>4.2510000000000003</v>
      </c>
      <c r="CU589" s="5">
        <v>10.167999999999999</v>
      </c>
    </row>
    <row r="590" spans="1:99" x14ac:dyDescent="0.25">
      <c r="A590" s="5" t="s">
        <v>2898</v>
      </c>
      <c r="B590" s="5" t="s">
        <v>1639</v>
      </c>
      <c r="C590" s="5" t="s">
        <v>1639</v>
      </c>
      <c r="D590" s="5" t="s">
        <v>1640</v>
      </c>
      <c r="E590" s="5">
        <v>2021</v>
      </c>
      <c r="F590" s="5">
        <v>7.4999999999999997E-2</v>
      </c>
      <c r="G590" s="5">
        <v>1.77</v>
      </c>
      <c r="H590" s="5">
        <v>0.57199999999999995</v>
      </c>
      <c r="I590" s="5">
        <v>0</v>
      </c>
      <c r="J590" s="5">
        <v>1.77</v>
      </c>
      <c r="K590" s="5">
        <v>0</v>
      </c>
      <c r="L590" s="5">
        <v>1</v>
      </c>
      <c r="M590" s="5">
        <v>2.9129999999999998</v>
      </c>
      <c r="N590" s="5">
        <v>1.7150000000000001</v>
      </c>
      <c r="O590" s="5">
        <v>0</v>
      </c>
      <c r="P590" s="5">
        <v>2.9129999999999998</v>
      </c>
      <c r="Q590" s="5">
        <v>0</v>
      </c>
      <c r="R590" s="5">
        <v>1</v>
      </c>
      <c r="S590" s="5">
        <v>4.6280000000000001</v>
      </c>
      <c r="T590" s="5">
        <v>3.43</v>
      </c>
      <c r="U590" s="5">
        <v>0</v>
      </c>
      <c r="V590" s="5">
        <v>4.9749999999999996</v>
      </c>
      <c r="W590" s="5">
        <v>7.4999999999999997E-2</v>
      </c>
      <c r="X590" s="5">
        <v>1</v>
      </c>
      <c r="Y590" s="5">
        <v>4.26</v>
      </c>
      <c r="Z590" s="5">
        <v>0.47099999999999997</v>
      </c>
      <c r="AA590" s="5">
        <v>0</v>
      </c>
      <c r="AB590" s="5">
        <v>4.26</v>
      </c>
      <c r="AC590" s="5">
        <v>0</v>
      </c>
      <c r="AD590" s="5">
        <v>1</v>
      </c>
      <c r="AE590" s="5">
        <v>4.4669999999999996</v>
      </c>
      <c r="AF590" s="5">
        <v>0.879</v>
      </c>
      <c r="AG590" s="5">
        <v>0</v>
      </c>
      <c r="AH590" s="5">
        <v>4.4669999999999996</v>
      </c>
      <c r="AI590" s="5">
        <v>0</v>
      </c>
      <c r="AJ590" s="5">
        <v>1</v>
      </c>
      <c r="AK590" s="5">
        <v>11.000999999999999</v>
      </c>
      <c r="AL590" s="5">
        <v>5.4</v>
      </c>
      <c r="AM590" s="5">
        <v>0</v>
      </c>
      <c r="AN590" s="5">
        <v>11.827</v>
      </c>
      <c r="AO590" s="5">
        <v>7.4999999999999997E-2</v>
      </c>
      <c r="AP590" s="5">
        <v>1</v>
      </c>
      <c r="AQ590" s="5">
        <v>0.67600000000000005</v>
      </c>
      <c r="AR590" s="5">
        <v>0.124</v>
      </c>
      <c r="AS590" s="5">
        <v>-0.28699999999999998</v>
      </c>
      <c r="AT590" s="5">
        <v>0.41799999999999998</v>
      </c>
      <c r="AU590" s="5">
        <v>0</v>
      </c>
      <c r="AV590" s="5">
        <v>0</v>
      </c>
      <c r="AW590" s="5">
        <v>0.61899999999999999</v>
      </c>
      <c r="AX590" s="5">
        <v>0.12</v>
      </c>
      <c r="AY590" s="5">
        <v>1.2E-2</v>
      </c>
      <c r="AZ590" s="5">
        <v>0.67800000000000005</v>
      </c>
      <c r="BA590" s="5">
        <v>7.4999999999999997E-2</v>
      </c>
      <c r="BB590" s="5">
        <v>1</v>
      </c>
      <c r="BC590" s="5">
        <v>0.434</v>
      </c>
      <c r="BD590" s="5">
        <v>0.112</v>
      </c>
      <c r="BE590" s="5">
        <v>4.0000000000000001E-3</v>
      </c>
      <c r="BF590" s="5">
        <v>0.47099999999999997</v>
      </c>
      <c r="BG590" s="5">
        <v>7.4999999999999997E-2</v>
      </c>
      <c r="BH590" s="5">
        <v>1</v>
      </c>
      <c r="BI590" s="5">
        <v>0.47699999999999998</v>
      </c>
      <c r="BJ590" s="5">
        <v>0.105</v>
      </c>
      <c r="BK590" s="5">
        <v>8.0000000000000002E-3</v>
      </c>
      <c r="BL590" s="5">
        <v>0.52100000000000002</v>
      </c>
      <c r="BM590" s="5">
        <v>7.4999999999999997E-2</v>
      </c>
      <c r="BN590" s="5">
        <v>1</v>
      </c>
      <c r="BO590" s="5">
        <v>0</v>
      </c>
      <c r="BP590" s="5">
        <v>-1.6E-2</v>
      </c>
      <c r="BQ590" s="5">
        <v>0.13700000000000001</v>
      </c>
      <c r="BR590" s="5">
        <v>0</v>
      </c>
      <c r="BS590" s="5">
        <v>0.83299999999999996</v>
      </c>
      <c r="BT590" s="5">
        <v>0</v>
      </c>
      <c r="BU590" s="5">
        <v>-1.6E-2</v>
      </c>
      <c r="BV590" s="5">
        <v>0.107</v>
      </c>
      <c r="BW590" s="5">
        <v>0</v>
      </c>
      <c r="BX590" s="5">
        <v>0.83299999999999996</v>
      </c>
      <c r="BY590" s="5">
        <v>11.787000000000001</v>
      </c>
      <c r="BZ590" s="5">
        <v>0</v>
      </c>
      <c r="CA590" s="5">
        <v>11.787000000000001</v>
      </c>
      <c r="CB590" s="5">
        <v>0</v>
      </c>
      <c r="CC590" s="5">
        <v>78.125</v>
      </c>
      <c r="CD590" s="5">
        <v>7.95</v>
      </c>
      <c r="CE590" s="5">
        <v>67.153999999999996</v>
      </c>
      <c r="CF590" s="5">
        <v>156.17500000000001</v>
      </c>
      <c r="CG590" s="5">
        <v>7.4999999999999997E-2</v>
      </c>
      <c r="CH590" s="5">
        <v>1</v>
      </c>
      <c r="CI590" s="5">
        <v>0</v>
      </c>
      <c r="CJ590" s="5">
        <v>0</v>
      </c>
      <c r="CK590" s="5">
        <v>0</v>
      </c>
      <c r="CL590" s="5">
        <v>0</v>
      </c>
      <c r="CM590" s="5">
        <v>0</v>
      </c>
      <c r="CN590" s="5">
        <v>0</v>
      </c>
      <c r="CO590" s="5">
        <v>0</v>
      </c>
      <c r="CP590" s="5">
        <v>1</v>
      </c>
      <c r="CQ590" s="5">
        <v>1.198</v>
      </c>
      <c r="CR590" s="5">
        <v>0</v>
      </c>
      <c r="CS590" s="5">
        <v>4.5780000000000003</v>
      </c>
      <c r="CT590" s="5">
        <v>4.7530000000000001</v>
      </c>
      <c r="CU590" s="5">
        <v>15.629</v>
      </c>
    </row>
    <row r="591" spans="1:99" x14ac:dyDescent="0.25">
      <c r="A591" s="5" t="s">
        <v>2899</v>
      </c>
      <c r="B591" s="5" t="s">
        <v>1639</v>
      </c>
      <c r="C591" s="5" t="s">
        <v>1639</v>
      </c>
      <c r="D591" s="5" t="s">
        <v>1640</v>
      </c>
      <c r="E591" s="5">
        <v>2022</v>
      </c>
      <c r="F591" s="5">
        <v>7.4999999999999997E-2</v>
      </c>
      <c r="G591" s="5">
        <v>1.911</v>
      </c>
      <c r="H591" s="5">
        <v>0.61699999999999999</v>
      </c>
      <c r="I591" s="5">
        <v>0</v>
      </c>
      <c r="J591" s="5">
        <v>1.911</v>
      </c>
      <c r="K591" s="5">
        <v>0</v>
      </c>
      <c r="L591" s="5">
        <v>1</v>
      </c>
      <c r="M591" s="5">
        <v>3.1459999999999999</v>
      </c>
      <c r="N591" s="5">
        <v>1.8520000000000001</v>
      </c>
      <c r="O591" s="5">
        <v>0</v>
      </c>
      <c r="P591" s="5">
        <v>3.1459999999999999</v>
      </c>
      <c r="Q591" s="5">
        <v>0</v>
      </c>
      <c r="R591" s="5">
        <v>1</v>
      </c>
      <c r="S591" s="5">
        <v>4.9980000000000002</v>
      </c>
      <c r="T591" s="5">
        <v>3.7040000000000002</v>
      </c>
      <c r="U591" s="5">
        <v>2.8000000000000001E-2</v>
      </c>
      <c r="V591" s="5">
        <v>5.3730000000000002</v>
      </c>
      <c r="W591" s="5">
        <v>7.4999999999999997E-2</v>
      </c>
      <c r="X591" s="5">
        <v>1</v>
      </c>
      <c r="Y591" s="5">
        <v>4.351</v>
      </c>
      <c r="Z591" s="5">
        <v>0.45600000000000002</v>
      </c>
      <c r="AA591" s="5">
        <v>0</v>
      </c>
      <c r="AB591" s="5">
        <v>4.351</v>
      </c>
      <c r="AC591" s="5">
        <v>0</v>
      </c>
      <c r="AD591" s="5">
        <v>1</v>
      </c>
      <c r="AE591" s="5">
        <v>4.649</v>
      </c>
      <c r="AF591" s="5">
        <v>0.86199999999999999</v>
      </c>
      <c r="AG591" s="5">
        <v>0</v>
      </c>
      <c r="AH591" s="5">
        <v>4.649</v>
      </c>
      <c r="AI591" s="5">
        <v>0</v>
      </c>
      <c r="AJ591" s="5">
        <v>1</v>
      </c>
      <c r="AK591" s="5">
        <v>11.680999999999999</v>
      </c>
      <c r="AL591" s="5">
        <v>5.5780000000000003</v>
      </c>
      <c r="AM591" s="5">
        <v>0</v>
      </c>
      <c r="AN591" s="5">
        <v>12.558</v>
      </c>
      <c r="AO591" s="5">
        <v>7.4999999999999997E-2</v>
      </c>
      <c r="AP591" s="5">
        <v>1</v>
      </c>
      <c r="AQ591" s="5">
        <v>0.97899999999999998</v>
      </c>
      <c r="AR591" s="5">
        <v>0.14000000000000001</v>
      </c>
      <c r="AS591" s="5">
        <v>-0.57299999999999995</v>
      </c>
      <c r="AT591" s="5">
        <v>0.436</v>
      </c>
      <c r="AU591" s="5">
        <v>0</v>
      </c>
      <c r="AV591" s="5">
        <v>0</v>
      </c>
      <c r="AW591" s="5">
        <v>1.0780000000000001</v>
      </c>
      <c r="AX591" s="5">
        <v>0.14000000000000001</v>
      </c>
      <c r="AY591" s="5">
        <v>1.7999999999999999E-2</v>
      </c>
      <c r="AZ591" s="5">
        <v>1.1779999999999999</v>
      </c>
      <c r="BA591" s="5">
        <v>7.4999999999999997E-2</v>
      </c>
      <c r="BB591" s="5">
        <v>1</v>
      </c>
      <c r="BC591" s="5">
        <v>0.52600000000000002</v>
      </c>
      <c r="BD591" s="5">
        <v>0.108</v>
      </c>
      <c r="BE591" s="5">
        <v>5.0000000000000001E-3</v>
      </c>
      <c r="BF591" s="5">
        <v>0.57099999999999995</v>
      </c>
      <c r="BG591" s="5">
        <v>7.4999999999999997E-2</v>
      </c>
      <c r="BH591" s="5">
        <v>1</v>
      </c>
      <c r="BI591" s="5">
        <v>0.80100000000000005</v>
      </c>
      <c r="BJ591" s="5">
        <v>0.156</v>
      </c>
      <c r="BK591" s="5">
        <v>8.0000000000000002E-3</v>
      </c>
      <c r="BL591" s="5">
        <v>0.87</v>
      </c>
      <c r="BM591" s="5">
        <v>7.4999999999999997E-2</v>
      </c>
      <c r="BN591" s="5">
        <v>1</v>
      </c>
      <c r="BO591" s="5">
        <v>0</v>
      </c>
      <c r="BP591" s="5">
        <v>-1.6E-2</v>
      </c>
      <c r="BQ591" s="5">
        <v>0.127</v>
      </c>
      <c r="BR591" s="5">
        <v>0</v>
      </c>
      <c r="BS591" s="5">
        <v>0.83299999999999996</v>
      </c>
      <c r="BT591" s="5">
        <v>0</v>
      </c>
      <c r="BU591" s="5">
        <v>-1.6E-2</v>
      </c>
      <c r="BV591" s="5">
        <v>0.11899999999999999</v>
      </c>
      <c r="BW591" s="5">
        <v>0</v>
      </c>
      <c r="BX591" s="5">
        <v>0.83299999999999996</v>
      </c>
      <c r="BY591" s="5">
        <v>12.728999999999999</v>
      </c>
      <c r="BZ591" s="5">
        <v>0</v>
      </c>
      <c r="CA591" s="5">
        <v>12.728999999999999</v>
      </c>
      <c r="CB591" s="5">
        <v>0</v>
      </c>
      <c r="CC591" s="5">
        <v>97.9</v>
      </c>
      <c r="CD591" s="5">
        <v>7.95</v>
      </c>
      <c r="CE591" s="5">
        <v>170.07300000000001</v>
      </c>
      <c r="CF591" s="5">
        <v>288.07100000000003</v>
      </c>
      <c r="CG591" s="5">
        <v>7.4999999999999997E-2</v>
      </c>
      <c r="CH591" s="5">
        <v>1</v>
      </c>
      <c r="CI591" s="5">
        <v>0</v>
      </c>
      <c r="CJ591" s="5">
        <v>0</v>
      </c>
      <c r="CK591" s="5">
        <v>0</v>
      </c>
      <c r="CL591" s="5">
        <v>0</v>
      </c>
      <c r="CM591" s="5">
        <v>0</v>
      </c>
      <c r="CN591" s="5">
        <v>0</v>
      </c>
      <c r="CO591" s="5">
        <v>0</v>
      </c>
      <c r="CP591" s="5">
        <v>1</v>
      </c>
      <c r="CQ591" s="5">
        <v>1.294</v>
      </c>
      <c r="CR591" s="5">
        <v>0</v>
      </c>
      <c r="CS591" s="5">
        <v>4.944</v>
      </c>
      <c r="CT591" s="5">
        <v>10.484999999999999</v>
      </c>
      <c r="CU591" s="5">
        <v>29.559000000000001</v>
      </c>
    </row>
    <row r="592" spans="1:99" x14ac:dyDescent="0.25">
      <c r="A592" s="5" t="s">
        <v>2900</v>
      </c>
      <c r="B592" s="5" t="s">
        <v>1639</v>
      </c>
      <c r="C592" s="5" t="s">
        <v>1639</v>
      </c>
      <c r="D592" s="5" t="s">
        <v>1640</v>
      </c>
      <c r="E592" s="5">
        <v>2023</v>
      </c>
      <c r="F592" s="5">
        <v>7.4999999999999997E-2</v>
      </c>
      <c r="G592" s="5">
        <v>1.99</v>
      </c>
      <c r="H592" s="5">
        <v>0.64300000000000002</v>
      </c>
      <c r="I592" s="5">
        <v>0</v>
      </c>
      <c r="J592" s="5">
        <v>1.99</v>
      </c>
      <c r="K592" s="5">
        <v>0</v>
      </c>
      <c r="L592" s="5">
        <v>1</v>
      </c>
      <c r="M592" s="5">
        <v>3.2759999999999998</v>
      </c>
      <c r="N592" s="5">
        <v>1.9279999999999999</v>
      </c>
      <c r="O592" s="5">
        <v>0</v>
      </c>
      <c r="P592" s="5">
        <v>3.2759999999999998</v>
      </c>
      <c r="Q592" s="5">
        <v>0</v>
      </c>
      <c r="R592" s="5">
        <v>1</v>
      </c>
      <c r="S592" s="5">
        <v>5.2050000000000001</v>
      </c>
      <c r="T592" s="5">
        <v>3.8570000000000002</v>
      </c>
      <c r="U592" s="5">
        <v>4.2999999999999997E-2</v>
      </c>
      <c r="V592" s="5">
        <v>5.5949999999999998</v>
      </c>
      <c r="W592" s="5">
        <v>7.4999999999999997E-2</v>
      </c>
      <c r="X592" s="5">
        <v>1</v>
      </c>
      <c r="Y592" s="5">
        <v>4.4020000000000001</v>
      </c>
      <c r="Z592" s="5">
        <v>0.49299999999999999</v>
      </c>
      <c r="AA592" s="5">
        <v>0</v>
      </c>
      <c r="AB592" s="5">
        <v>4.4020000000000001</v>
      </c>
      <c r="AC592" s="5">
        <v>0</v>
      </c>
      <c r="AD592" s="5">
        <v>1</v>
      </c>
      <c r="AE592" s="5">
        <v>4.7510000000000003</v>
      </c>
      <c r="AF592" s="5">
        <v>0.94599999999999995</v>
      </c>
      <c r="AG592" s="5">
        <v>0</v>
      </c>
      <c r="AH592" s="5">
        <v>4.7510000000000003</v>
      </c>
      <c r="AI592" s="5">
        <v>0</v>
      </c>
      <c r="AJ592" s="5">
        <v>1</v>
      </c>
      <c r="AK592" s="5">
        <v>12.061</v>
      </c>
      <c r="AL592" s="5">
        <v>5.9749999999999996</v>
      </c>
      <c r="AM592" s="5">
        <v>0</v>
      </c>
      <c r="AN592" s="5">
        <v>12.965</v>
      </c>
      <c r="AO592" s="5">
        <v>7.4999999999999997E-2</v>
      </c>
      <c r="AP592" s="5">
        <v>1</v>
      </c>
      <c r="AQ592" s="5">
        <v>0.83499999999999996</v>
      </c>
      <c r="AR592" s="5">
        <v>0.14099999999999999</v>
      </c>
      <c r="AS592" s="5">
        <v>-0.183</v>
      </c>
      <c r="AT592" s="5">
        <v>0.70199999999999996</v>
      </c>
      <c r="AU592" s="5">
        <v>0</v>
      </c>
      <c r="AV592" s="5">
        <v>0</v>
      </c>
      <c r="AW592" s="5">
        <v>0.86399999999999999</v>
      </c>
      <c r="AX592" s="5">
        <v>0.14799999999999999</v>
      </c>
      <c r="AY592" s="5">
        <v>1.4E-2</v>
      </c>
      <c r="AZ592" s="5">
        <v>0.94499999999999995</v>
      </c>
      <c r="BA592" s="5">
        <v>7.4999999999999997E-2</v>
      </c>
      <c r="BB592" s="5">
        <v>1</v>
      </c>
      <c r="BC592" s="5">
        <v>0.42</v>
      </c>
      <c r="BD592" s="5">
        <v>0.10100000000000001</v>
      </c>
      <c r="BE592" s="5">
        <v>4.0000000000000001E-3</v>
      </c>
      <c r="BF592" s="5">
        <v>0.45600000000000002</v>
      </c>
      <c r="BG592" s="5">
        <v>7.4999999999999997E-2</v>
      </c>
      <c r="BH592" s="5">
        <v>1</v>
      </c>
      <c r="BI592" s="5">
        <v>0.68300000000000005</v>
      </c>
      <c r="BJ592" s="5">
        <v>0.14899999999999999</v>
      </c>
      <c r="BK592" s="5">
        <v>8.0000000000000002E-3</v>
      </c>
      <c r="BL592" s="5">
        <v>0.74199999999999999</v>
      </c>
      <c r="BM592" s="5">
        <v>7.4999999999999997E-2</v>
      </c>
      <c r="BN592" s="5">
        <v>1</v>
      </c>
      <c r="BO592" s="5">
        <v>0</v>
      </c>
      <c r="BP592" s="5">
        <v>-1.6E-2</v>
      </c>
      <c r="BQ592" s="5">
        <v>8.4000000000000005E-2</v>
      </c>
      <c r="BR592" s="5">
        <v>0</v>
      </c>
      <c r="BS592" s="5">
        <v>0.83299999999999996</v>
      </c>
      <c r="BT592" s="5">
        <v>0</v>
      </c>
      <c r="BU592" s="5">
        <v>-1.6E-2</v>
      </c>
      <c r="BV592" s="5">
        <v>7.8E-2</v>
      </c>
      <c r="BW592" s="5">
        <v>0</v>
      </c>
      <c r="BX592" s="5">
        <v>0.83299999999999996</v>
      </c>
      <c r="BY592" s="5">
        <v>13.254</v>
      </c>
      <c r="BZ592" s="5">
        <v>0</v>
      </c>
      <c r="CA592" s="5">
        <v>13.254</v>
      </c>
      <c r="CB592" s="5">
        <v>0</v>
      </c>
      <c r="CC592" s="5">
        <v>83.248000000000005</v>
      </c>
      <c r="CD592" s="5">
        <v>7.95</v>
      </c>
      <c r="CE592" s="5">
        <v>200.58199999999999</v>
      </c>
      <c r="CF592" s="5">
        <v>305.11700000000002</v>
      </c>
      <c r="CG592" s="5">
        <v>7.4999999999999997E-2</v>
      </c>
      <c r="CH592" s="5">
        <v>1</v>
      </c>
      <c r="CI592" s="5">
        <v>0</v>
      </c>
      <c r="CJ592" s="5">
        <v>0</v>
      </c>
      <c r="CK592" s="5">
        <v>0</v>
      </c>
      <c r="CL592" s="5">
        <v>0</v>
      </c>
      <c r="CM592" s="5">
        <v>0</v>
      </c>
      <c r="CN592" s="5">
        <v>0</v>
      </c>
      <c r="CO592" s="5">
        <v>0</v>
      </c>
      <c r="CP592" s="5">
        <v>1</v>
      </c>
      <c r="CQ592" s="5">
        <v>1.3480000000000001</v>
      </c>
      <c r="CR592" s="5">
        <v>0</v>
      </c>
      <c r="CS592" s="5">
        <v>5.1479999999999997</v>
      </c>
      <c r="CT592" s="5">
        <v>4.8609999999999998</v>
      </c>
      <c r="CU592" s="5">
        <v>10.760999999999999</v>
      </c>
    </row>
    <row r="593" spans="1:99" x14ac:dyDescent="0.25">
      <c r="A593" s="5" t="s">
        <v>2901</v>
      </c>
      <c r="B593" s="5" t="s">
        <v>1639</v>
      </c>
      <c r="C593" s="5" t="s">
        <v>1639</v>
      </c>
      <c r="D593" s="5" t="s">
        <v>1640</v>
      </c>
      <c r="E593" s="5">
        <v>2024</v>
      </c>
      <c r="F593" s="5">
        <v>7.4999999999999997E-2</v>
      </c>
      <c r="G593" s="5">
        <v>2.0489999999999999</v>
      </c>
      <c r="H593" s="5">
        <v>0.66200000000000003</v>
      </c>
      <c r="I593" s="5">
        <v>0</v>
      </c>
      <c r="J593" s="5">
        <v>2.0489999999999999</v>
      </c>
      <c r="K593" s="5">
        <v>0</v>
      </c>
      <c r="L593" s="5">
        <v>1</v>
      </c>
      <c r="M593" s="5">
        <v>3.3730000000000002</v>
      </c>
      <c r="N593" s="5">
        <v>1.9850000000000001</v>
      </c>
      <c r="O593" s="5">
        <v>0</v>
      </c>
      <c r="P593" s="5">
        <v>3.3730000000000002</v>
      </c>
      <c r="Q593" s="5">
        <v>0</v>
      </c>
      <c r="R593" s="5">
        <v>1</v>
      </c>
      <c r="S593" s="5">
        <v>5.3579999999999997</v>
      </c>
      <c r="T593" s="5">
        <v>3.9710000000000001</v>
      </c>
      <c r="U593" s="5">
        <v>5.5E-2</v>
      </c>
      <c r="V593" s="5">
        <v>5.76</v>
      </c>
      <c r="W593" s="5">
        <v>7.4999999999999997E-2</v>
      </c>
      <c r="X593" s="5">
        <v>1</v>
      </c>
      <c r="Y593" s="5">
        <v>4.62</v>
      </c>
      <c r="Z593" s="5">
        <v>0.58299999999999996</v>
      </c>
      <c r="AA593" s="5">
        <v>0</v>
      </c>
      <c r="AB593" s="5">
        <v>4.62</v>
      </c>
      <c r="AC593" s="5">
        <v>0</v>
      </c>
      <c r="AD593" s="5">
        <v>1</v>
      </c>
      <c r="AE593" s="5">
        <v>5.0069999999999997</v>
      </c>
      <c r="AF593" s="5">
        <v>1.097</v>
      </c>
      <c r="AG593" s="5">
        <v>0</v>
      </c>
      <c r="AH593" s="5">
        <v>5.0069999999999997</v>
      </c>
      <c r="AI593" s="5">
        <v>0</v>
      </c>
      <c r="AJ593" s="5">
        <v>1</v>
      </c>
      <c r="AK593" s="5">
        <v>13.449</v>
      </c>
      <c r="AL593" s="5">
        <v>6.84</v>
      </c>
      <c r="AM593" s="5">
        <v>0</v>
      </c>
      <c r="AN593" s="5">
        <v>13.449</v>
      </c>
      <c r="AO593" s="5">
        <v>0</v>
      </c>
      <c r="AP593" s="5">
        <v>1</v>
      </c>
      <c r="AQ593" s="5">
        <v>0.86599999999999999</v>
      </c>
      <c r="AR593" s="5">
        <v>0.157</v>
      </c>
      <c r="AS593" s="5">
        <v>-0.27400000000000002</v>
      </c>
      <c r="AT593" s="5">
        <v>0.59199999999999997</v>
      </c>
      <c r="AU593" s="5">
        <v>0</v>
      </c>
      <c r="AV593" s="5">
        <v>0</v>
      </c>
      <c r="AW593" s="5">
        <v>0.877</v>
      </c>
      <c r="AX593" s="5">
        <v>0.161</v>
      </c>
      <c r="AY593" s="5">
        <v>1.2999999999999999E-2</v>
      </c>
      <c r="AZ593" s="5">
        <v>0.89</v>
      </c>
      <c r="BA593" s="5">
        <v>0</v>
      </c>
      <c r="BB593" s="5">
        <v>1</v>
      </c>
      <c r="BC593" s="5">
        <v>0.51300000000000001</v>
      </c>
      <c r="BD593" s="5">
        <v>0.13200000000000001</v>
      </c>
      <c r="BE593" s="5">
        <v>4.0000000000000001E-3</v>
      </c>
      <c r="BF593" s="5">
        <v>0.51700000000000002</v>
      </c>
      <c r="BG593" s="5">
        <v>0</v>
      </c>
      <c r="BH593" s="5">
        <v>1</v>
      </c>
      <c r="BI593" s="5">
        <v>0.71399999999999997</v>
      </c>
      <c r="BJ593" s="5">
        <v>0.157</v>
      </c>
      <c r="BK593" s="5">
        <v>8.0000000000000002E-3</v>
      </c>
      <c r="BL593" s="5">
        <v>0.72199999999999998</v>
      </c>
      <c r="BM593" s="5">
        <v>0</v>
      </c>
      <c r="BN593" s="5">
        <v>1</v>
      </c>
      <c r="BO593" s="5">
        <v>0</v>
      </c>
      <c r="BP593" s="5">
        <v>-1.6E-2</v>
      </c>
      <c r="BQ593" s="5">
        <v>0.126</v>
      </c>
      <c r="BR593" s="5">
        <v>0</v>
      </c>
      <c r="BS593" s="5">
        <v>0.83299999999999996</v>
      </c>
      <c r="BT593" s="5">
        <v>0</v>
      </c>
      <c r="BU593" s="5">
        <v>-1.6E-2</v>
      </c>
      <c r="BV593" s="5">
        <v>7.0000000000000007E-2</v>
      </c>
      <c r="BW593" s="5">
        <v>0</v>
      </c>
      <c r="BX593" s="5">
        <v>0.83299999999999996</v>
      </c>
      <c r="BY593" s="5">
        <v>13.646000000000001</v>
      </c>
      <c r="BZ593" s="5">
        <v>0</v>
      </c>
      <c r="CA593" s="5">
        <v>13.646000000000001</v>
      </c>
      <c r="CB593" s="5">
        <v>0</v>
      </c>
      <c r="CC593" s="5">
        <v>82.587999999999994</v>
      </c>
      <c r="CD593" s="5">
        <v>7.95</v>
      </c>
      <c r="CE593" s="5">
        <v>210.68199999999999</v>
      </c>
      <c r="CF593" s="5">
        <v>312.077</v>
      </c>
      <c r="CG593" s="5">
        <v>7.4999999999999997E-2</v>
      </c>
      <c r="CH593" s="5">
        <v>1</v>
      </c>
      <c r="CI593" s="5">
        <v>0</v>
      </c>
      <c r="CJ593" s="5">
        <v>0</v>
      </c>
      <c r="CK593" s="5">
        <v>0</v>
      </c>
      <c r="CL593" s="5">
        <v>0</v>
      </c>
      <c r="CM593" s="5">
        <v>0</v>
      </c>
      <c r="CN593" s="5">
        <v>0</v>
      </c>
      <c r="CO593" s="5">
        <v>0</v>
      </c>
      <c r="CP593" s="5">
        <v>1</v>
      </c>
      <c r="CQ593" s="5">
        <v>1.387</v>
      </c>
      <c r="CR593" s="5">
        <v>0</v>
      </c>
      <c r="CS593" s="5">
        <v>5.3</v>
      </c>
      <c r="CT593" s="5">
        <v>4.2510000000000003</v>
      </c>
      <c r="CU593" s="5">
        <v>9.0980000000000008</v>
      </c>
    </row>
    <row r="594" spans="1:99" x14ac:dyDescent="0.25">
      <c r="A594" s="5" t="s">
        <v>2902</v>
      </c>
      <c r="B594" s="5" t="s">
        <v>1594</v>
      </c>
      <c r="C594" s="5" t="s">
        <v>1594</v>
      </c>
      <c r="D594" s="5" t="s">
        <v>1595</v>
      </c>
      <c r="E594" s="5">
        <v>2021</v>
      </c>
      <c r="F594" s="5">
        <v>0.18</v>
      </c>
      <c r="G594" s="5">
        <v>2.4289999999999998</v>
      </c>
      <c r="H594" s="5">
        <v>0.67100000000000004</v>
      </c>
      <c r="I594" s="5">
        <v>0</v>
      </c>
      <c r="J594" s="5">
        <v>2.4289999999999998</v>
      </c>
      <c r="K594" s="5">
        <v>0</v>
      </c>
      <c r="L594" s="5">
        <v>1</v>
      </c>
      <c r="M594" s="5">
        <v>3.7930000000000001</v>
      </c>
      <c r="N594" s="5">
        <v>2.0139999999999998</v>
      </c>
      <c r="O594" s="5">
        <v>0</v>
      </c>
      <c r="P594" s="5">
        <v>3.7930000000000001</v>
      </c>
      <c r="Q594" s="5">
        <v>0</v>
      </c>
      <c r="R594" s="5">
        <v>1</v>
      </c>
      <c r="S594" s="5">
        <v>5.7850000000000001</v>
      </c>
      <c r="T594" s="5">
        <v>4.0270000000000001</v>
      </c>
      <c r="U594" s="5">
        <v>0</v>
      </c>
      <c r="V594" s="5">
        <v>6.8259999999999996</v>
      </c>
      <c r="W594" s="5">
        <v>0.18</v>
      </c>
      <c r="X594" s="5">
        <v>1</v>
      </c>
      <c r="Y594" s="5">
        <v>12.393000000000001</v>
      </c>
      <c r="Z594" s="5">
        <v>1.369</v>
      </c>
      <c r="AA594" s="5">
        <v>-3.4340000000000002</v>
      </c>
      <c r="AB594" s="5">
        <v>8.9589999999999996</v>
      </c>
      <c r="AC594" s="5">
        <v>0</v>
      </c>
      <c r="AD594" s="5">
        <v>1</v>
      </c>
      <c r="AE594" s="5">
        <v>12.35</v>
      </c>
      <c r="AF594" s="5">
        <v>2.4300000000000002</v>
      </c>
      <c r="AG594" s="5">
        <v>-3.391</v>
      </c>
      <c r="AH594" s="5">
        <v>8.9589999999999996</v>
      </c>
      <c r="AI594" s="5">
        <v>0</v>
      </c>
      <c r="AJ594" s="5">
        <v>1</v>
      </c>
      <c r="AK594" s="5">
        <v>18.855</v>
      </c>
      <c r="AL594" s="5">
        <v>9.2539999999999996</v>
      </c>
      <c r="AM594" s="5">
        <v>-4.125</v>
      </c>
      <c r="AN594" s="5">
        <v>17.38</v>
      </c>
      <c r="AO594" s="5">
        <v>0.18</v>
      </c>
      <c r="AP594" s="5">
        <v>1</v>
      </c>
      <c r="AQ594" s="5">
        <v>0.61899999999999999</v>
      </c>
      <c r="AR594" s="5">
        <v>0.114</v>
      </c>
      <c r="AS594" s="5">
        <v>0.51100000000000001</v>
      </c>
      <c r="AT594" s="5">
        <v>1.333</v>
      </c>
      <c r="AU594" s="5">
        <v>0.18</v>
      </c>
      <c r="AV594" s="5">
        <v>1</v>
      </c>
      <c r="AW594" s="5">
        <v>0.59899999999999998</v>
      </c>
      <c r="AX594" s="5">
        <v>0.114</v>
      </c>
      <c r="AY594" s="5">
        <v>0.38500000000000001</v>
      </c>
      <c r="AZ594" s="5">
        <v>1.1619999999999999</v>
      </c>
      <c r="BA594" s="5">
        <v>0.18</v>
      </c>
      <c r="BB594" s="5">
        <v>1</v>
      </c>
      <c r="BC594" s="5">
        <v>0.439</v>
      </c>
      <c r="BD594" s="5">
        <v>0.114</v>
      </c>
      <c r="BE594" s="5">
        <v>0.14499999999999999</v>
      </c>
      <c r="BF594" s="5">
        <v>0.68899999999999995</v>
      </c>
      <c r="BG594" s="5">
        <v>0.18</v>
      </c>
      <c r="BH594" s="5">
        <v>1</v>
      </c>
      <c r="BI594" s="5">
        <v>0.505</v>
      </c>
      <c r="BJ594" s="5">
        <v>0.114</v>
      </c>
      <c r="BK594" s="5">
        <v>0</v>
      </c>
      <c r="BL594" s="5">
        <v>0.59599999999999997</v>
      </c>
      <c r="BM594" s="5">
        <v>0.18</v>
      </c>
      <c r="BN594" s="5">
        <v>1</v>
      </c>
      <c r="BO594" s="5">
        <v>0</v>
      </c>
      <c r="BP594" s="5">
        <v>0</v>
      </c>
      <c r="BQ594" s="5">
        <v>9.9000000000000005E-2</v>
      </c>
      <c r="BR594" s="5">
        <v>0</v>
      </c>
      <c r="BS594" s="5">
        <v>1</v>
      </c>
      <c r="BT594" s="5">
        <v>0</v>
      </c>
      <c r="BU594" s="5">
        <v>0</v>
      </c>
      <c r="BV594" s="5">
        <v>9.9000000000000005E-2</v>
      </c>
      <c r="BW594" s="5">
        <v>0.18</v>
      </c>
      <c r="BX594" s="5">
        <v>0.83299999999999996</v>
      </c>
      <c r="BY594" s="5">
        <v>11.787000000000001</v>
      </c>
      <c r="BZ594" s="5">
        <v>0</v>
      </c>
      <c r="CA594" s="5">
        <v>11.787000000000001</v>
      </c>
      <c r="CB594" s="5">
        <v>0</v>
      </c>
      <c r="CC594" s="5">
        <v>78.125</v>
      </c>
      <c r="CD594" s="5">
        <v>7.95</v>
      </c>
      <c r="CE594" s="5">
        <v>71.649000000000001</v>
      </c>
      <c r="CF594" s="5">
        <v>176.733</v>
      </c>
      <c r="CG594" s="5">
        <v>0.18</v>
      </c>
      <c r="CH594" s="5">
        <v>1</v>
      </c>
      <c r="CI594" s="5">
        <v>0</v>
      </c>
      <c r="CJ594" s="5">
        <v>0</v>
      </c>
      <c r="CK594" s="5">
        <v>0</v>
      </c>
      <c r="CL594" s="5">
        <v>0</v>
      </c>
      <c r="CM594" s="5">
        <v>0</v>
      </c>
      <c r="CN594" s="5">
        <v>0</v>
      </c>
      <c r="CO594" s="5">
        <v>0</v>
      </c>
      <c r="CP594" s="5">
        <v>0.82599999999999996</v>
      </c>
      <c r="CQ594" s="5">
        <v>1.198</v>
      </c>
      <c r="CR594" s="5">
        <v>0</v>
      </c>
      <c r="CS594" s="5">
        <v>4.7759999999999998</v>
      </c>
      <c r="CT594" s="5">
        <v>4.41</v>
      </c>
      <c r="CU594" s="5">
        <v>7.7530000000000001</v>
      </c>
    </row>
    <row r="595" spans="1:99" x14ac:dyDescent="0.25">
      <c r="A595" s="5" t="s">
        <v>2903</v>
      </c>
      <c r="B595" s="5" t="s">
        <v>1594</v>
      </c>
      <c r="C595" s="5" t="s">
        <v>1594</v>
      </c>
      <c r="D595" s="5" t="s">
        <v>1595</v>
      </c>
      <c r="E595" s="5">
        <v>2022</v>
      </c>
      <c r="F595" s="5">
        <v>0.18</v>
      </c>
      <c r="G595" s="5">
        <v>2.758</v>
      </c>
      <c r="H595" s="5">
        <v>0.71899999999999997</v>
      </c>
      <c r="I595" s="5">
        <v>0</v>
      </c>
      <c r="J595" s="5">
        <v>2.758</v>
      </c>
      <c r="K595" s="5">
        <v>0</v>
      </c>
      <c r="L595" s="5">
        <v>1</v>
      </c>
      <c r="M595" s="5">
        <v>4.234</v>
      </c>
      <c r="N595" s="5">
        <v>2.1560000000000001</v>
      </c>
      <c r="O595" s="5">
        <v>0</v>
      </c>
      <c r="P595" s="5">
        <v>4.234</v>
      </c>
      <c r="Q595" s="5">
        <v>0</v>
      </c>
      <c r="R595" s="5">
        <v>1</v>
      </c>
      <c r="S595" s="5">
        <v>6.351</v>
      </c>
      <c r="T595" s="5">
        <v>4.3109999999999999</v>
      </c>
      <c r="U595" s="5">
        <v>8.5000000000000006E-2</v>
      </c>
      <c r="V595" s="5">
        <v>7.4950000000000001</v>
      </c>
      <c r="W595" s="5">
        <v>0.18</v>
      </c>
      <c r="X595" s="5">
        <v>1</v>
      </c>
      <c r="Y595" s="5">
        <v>34.673000000000002</v>
      </c>
      <c r="Z595" s="5">
        <v>3.637</v>
      </c>
      <c r="AA595" s="5">
        <v>-2.016</v>
      </c>
      <c r="AB595" s="5">
        <v>32.655999999999999</v>
      </c>
      <c r="AC595" s="5">
        <v>0</v>
      </c>
      <c r="AD595" s="5">
        <v>1</v>
      </c>
      <c r="AE595" s="5">
        <v>34.720999999999997</v>
      </c>
      <c r="AF595" s="5">
        <v>6.4370000000000003</v>
      </c>
      <c r="AG595" s="5">
        <v>-2.0640000000000001</v>
      </c>
      <c r="AH595" s="5">
        <v>32.655999999999999</v>
      </c>
      <c r="AI595" s="5">
        <v>0</v>
      </c>
      <c r="AJ595" s="5">
        <v>1</v>
      </c>
      <c r="AK595" s="5">
        <v>41.774000000000001</v>
      </c>
      <c r="AL595" s="5">
        <v>19.949000000000002</v>
      </c>
      <c r="AM595" s="5">
        <v>-9.423</v>
      </c>
      <c r="AN595" s="5">
        <v>38.173999999999999</v>
      </c>
      <c r="AO595" s="5">
        <v>0.18</v>
      </c>
      <c r="AP595" s="5">
        <v>1</v>
      </c>
      <c r="AQ595" s="5">
        <v>0.86099999999999999</v>
      </c>
      <c r="AR595" s="5">
        <v>0.123</v>
      </c>
      <c r="AS595" s="5">
        <v>0.41399999999999998</v>
      </c>
      <c r="AT595" s="5">
        <v>1.5049999999999999</v>
      </c>
      <c r="AU595" s="5">
        <v>0.18</v>
      </c>
      <c r="AV595" s="5">
        <v>1</v>
      </c>
      <c r="AW595" s="5">
        <v>0.98599999999999999</v>
      </c>
      <c r="AX595" s="5">
        <v>0.123</v>
      </c>
      <c r="AY595" s="5">
        <v>0.29499999999999998</v>
      </c>
      <c r="AZ595" s="5">
        <v>1.512</v>
      </c>
      <c r="BA595" s="5">
        <v>0.18</v>
      </c>
      <c r="BB595" s="5">
        <v>1</v>
      </c>
      <c r="BC595" s="5">
        <v>0.59799999999999998</v>
      </c>
      <c r="BD595" s="5">
        <v>0.123</v>
      </c>
      <c r="BE595" s="5">
        <v>0.114</v>
      </c>
      <c r="BF595" s="5">
        <v>0.84</v>
      </c>
      <c r="BG595" s="5">
        <v>0.18</v>
      </c>
      <c r="BH595" s="5">
        <v>1</v>
      </c>
      <c r="BI595" s="5">
        <v>0.61199999999999999</v>
      </c>
      <c r="BJ595" s="5">
        <v>0.123</v>
      </c>
      <c r="BK595" s="5">
        <v>8.0000000000000002E-3</v>
      </c>
      <c r="BL595" s="5">
        <v>0.72299999999999998</v>
      </c>
      <c r="BM595" s="5">
        <v>0.18</v>
      </c>
      <c r="BN595" s="5">
        <v>1</v>
      </c>
      <c r="BO595" s="5">
        <v>0</v>
      </c>
      <c r="BP595" s="5">
        <v>0</v>
      </c>
      <c r="BQ595" s="5">
        <v>0.27</v>
      </c>
      <c r="BR595" s="5">
        <v>0</v>
      </c>
      <c r="BS595" s="5">
        <v>1</v>
      </c>
      <c r="BT595" s="5">
        <v>0</v>
      </c>
      <c r="BU595" s="5">
        <v>0</v>
      </c>
      <c r="BV595" s="5">
        <v>0.104</v>
      </c>
      <c r="BW595" s="5">
        <v>0.18</v>
      </c>
      <c r="BX595" s="5">
        <v>0.83299999999999996</v>
      </c>
      <c r="BY595" s="5">
        <v>12.728999999999999</v>
      </c>
      <c r="BZ595" s="5">
        <v>0</v>
      </c>
      <c r="CA595" s="5">
        <v>12.728999999999999</v>
      </c>
      <c r="CB595" s="5">
        <v>0</v>
      </c>
      <c r="CC595" s="5">
        <v>97.9</v>
      </c>
      <c r="CD595" s="5">
        <v>7.95</v>
      </c>
      <c r="CE595" s="5">
        <v>99.206999999999994</v>
      </c>
      <c r="CF595" s="5">
        <v>232.58600000000001</v>
      </c>
      <c r="CG595" s="5">
        <v>0.18</v>
      </c>
      <c r="CH595" s="5">
        <v>1</v>
      </c>
      <c r="CI595" s="5">
        <v>0</v>
      </c>
      <c r="CJ595" s="5">
        <v>0</v>
      </c>
      <c r="CK595" s="5">
        <v>0</v>
      </c>
      <c r="CL595" s="5">
        <v>0</v>
      </c>
      <c r="CM595" s="5">
        <v>0</v>
      </c>
      <c r="CN595" s="5">
        <v>0</v>
      </c>
      <c r="CO595" s="5">
        <v>0</v>
      </c>
      <c r="CP595" s="5">
        <v>0.83599999999999997</v>
      </c>
      <c r="CQ595" s="5">
        <v>1.294</v>
      </c>
      <c r="CR595" s="5">
        <v>0</v>
      </c>
      <c r="CS595" s="5">
        <v>5.1580000000000004</v>
      </c>
      <c r="CT595" s="5">
        <v>5.8419999999999996</v>
      </c>
      <c r="CU595" s="5">
        <v>29.940999999999999</v>
      </c>
    </row>
    <row r="596" spans="1:99" x14ac:dyDescent="0.25">
      <c r="A596" s="5" t="s">
        <v>2904</v>
      </c>
      <c r="B596" s="5" t="s">
        <v>1594</v>
      </c>
      <c r="C596" s="5" t="s">
        <v>1594</v>
      </c>
      <c r="D596" s="5" t="s">
        <v>1595</v>
      </c>
      <c r="E596" s="5">
        <v>2023</v>
      </c>
      <c r="F596" s="5">
        <v>0.18</v>
      </c>
      <c r="G596" s="5">
        <v>2.76</v>
      </c>
      <c r="H596" s="5">
        <v>0.82199999999999995</v>
      </c>
      <c r="I596" s="5">
        <v>0</v>
      </c>
      <c r="J596" s="5">
        <v>2.76</v>
      </c>
      <c r="K596" s="5">
        <v>0</v>
      </c>
      <c r="L596" s="5">
        <v>1</v>
      </c>
      <c r="M596" s="5">
        <v>4.5609999999999999</v>
      </c>
      <c r="N596" s="5">
        <v>2.4660000000000002</v>
      </c>
      <c r="O596" s="5">
        <v>0</v>
      </c>
      <c r="P596" s="5">
        <v>4.5609999999999999</v>
      </c>
      <c r="Q596" s="5">
        <v>0</v>
      </c>
      <c r="R596" s="5">
        <v>1</v>
      </c>
      <c r="S596" s="5">
        <v>6.87</v>
      </c>
      <c r="T596" s="5">
        <v>4.9320000000000004</v>
      </c>
      <c r="U596" s="5">
        <v>0.13700000000000001</v>
      </c>
      <c r="V596" s="5">
        <v>8.1069999999999993</v>
      </c>
      <c r="W596" s="5">
        <v>0.18</v>
      </c>
      <c r="X596" s="5">
        <v>1</v>
      </c>
      <c r="Y596" s="5">
        <v>15.063000000000001</v>
      </c>
      <c r="Z596" s="5">
        <v>1.6870000000000001</v>
      </c>
      <c r="AA596" s="5">
        <v>3.5489999999999999</v>
      </c>
      <c r="AB596" s="5">
        <v>18.613</v>
      </c>
      <c r="AC596" s="5">
        <v>0</v>
      </c>
      <c r="AD596" s="5">
        <v>1</v>
      </c>
      <c r="AE596" s="5">
        <v>15.162000000000001</v>
      </c>
      <c r="AF596" s="5">
        <v>3.02</v>
      </c>
      <c r="AG596" s="5">
        <v>3.45</v>
      </c>
      <c r="AH596" s="5">
        <v>18.613</v>
      </c>
      <c r="AI596" s="5">
        <v>0</v>
      </c>
      <c r="AJ596" s="5">
        <v>1</v>
      </c>
      <c r="AK596" s="5">
        <v>22.521000000000001</v>
      </c>
      <c r="AL596" s="5">
        <v>11.156000000000001</v>
      </c>
      <c r="AM596" s="5">
        <v>2.2949999999999999</v>
      </c>
      <c r="AN596" s="5">
        <v>29.283000000000001</v>
      </c>
      <c r="AO596" s="5">
        <v>0.18</v>
      </c>
      <c r="AP596" s="5">
        <v>1</v>
      </c>
      <c r="AQ596" s="5">
        <v>0.76</v>
      </c>
      <c r="AR596" s="5">
        <v>0.129</v>
      </c>
      <c r="AS596" s="5">
        <v>0.45800000000000002</v>
      </c>
      <c r="AT596" s="5">
        <v>1.4379999999999999</v>
      </c>
      <c r="AU596" s="5">
        <v>0.18</v>
      </c>
      <c r="AV596" s="5">
        <v>1</v>
      </c>
      <c r="AW596" s="5">
        <v>0.81100000000000005</v>
      </c>
      <c r="AX596" s="5">
        <v>0.129</v>
      </c>
      <c r="AY596" s="5">
        <v>0.32800000000000001</v>
      </c>
      <c r="AZ596" s="5">
        <v>1.345</v>
      </c>
      <c r="BA596" s="5">
        <v>0.18</v>
      </c>
      <c r="BB596" s="5">
        <v>1</v>
      </c>
      <c r="BC596" s="5">
        <v>0.53500000000000003</v>
      </c>
      <c r="BD596" s="5">
        <v>0.129</v>
      </c>
      <c r="BE596" s="5">
        <v>0.13900000000000001</v>
      </c>
      <c r="BF596" s="5">
        <v>0.79500000000000004</v>
      </c>
      <c r="BG596" s="5">
        <v>0.18</v>
      </c>
      <c r="BH596" s="5">
        <v>1</v>
      </c>
      <c r="BI596" s="5">
        <v>0.57899999999999996</v>
      </c>
      <c r="BJ596" s="5">
        <v>0.129</v>
      </c>
      <c r="BK596" s="5">
        <v>1.2E-2</v>
      </c>
      <c r="BL596" s="5">
        <v>0.68400000000000005</v>
      </c>
      <c r="BM596" s="5">
        <v>0.18</v>
      </c>
      <c r="BN596" s="5">
        <v>1</v>
      </c>
      <c r="BO596" s="5">
        <v>0</v>
      </c>
      <c r="BP596" s="5">
        <v>0</v>
      </c>
      <c r="BQ596" s="5">
        <v>0.14399999999999999</v>
      </c>
      <c r="BR596" s="5">
        <v>0</v>
      </c>
      <c r="BS596" s="5">
        <v>1</v>
      </c>
      <c r="BT596" s="5">
        <v>0</v>
      </c>
      <c r="BU596" s="5">
        <v>0</v>
      </c>
      <c r="BV596" s="5">
        <v>0.12</v>
      </c>
      <c r="BW596" s="5">
        <v>0.18</v>
      </c>
      <c r="BX596" s="5">
        <v>0.83299999999999996</v>
      </c>
      <c r="BY596" s="5">
        <v>13.254</v>
      </c>
      <c r="BZ596" s="5">
        <v>0</v>
      </c>
      <c r="CA596" s="5">
        <v>13.254</v>
      </c>
      <c r="CB596" s="5">
        <v>0</v>
      </c>
      <c r="CC596" s="5">
        <v>83.248000000000005</v>
      </c>
      <c r="CD596" s="5">
        <v>7.95</v>
      </c>
      <c r="CE596" s="5">
        <v>95.691999999999993</v>
      </c>
      <c r="CF596" s="5">
        <v>211.15</v>
      </c>
      <c r="CG596" s="5">
        <v>0.18</v>
      </c>
      <c r="CH596" s="5">
        <v>1</v>
      </c>
      <c r="CI596" s="5">
        <v>0</v>
      </c>
      <c r="CJ596" s="5">
        <v>0</v>
      </c>
      <c r="CK596" s="5">
        <v>0</v>
      </c>
      <c r="CL596" s="5">
        <v>0</v>
      </c>
      <c r="CM596" s="5">
        <v>0</v>
      </c>
      <c r="CN596" s="5">
        <v>0</v>
      </c>
      <c r="CO596" s="5">
        <v>0</v>
      </c>
      <c r="CP596" s="5">
        <v>0.72099999999999997</v>
      </c>
      <c r="CQ596" s="5">
        <v>1.3480000000000001</v>
      </c>
      <c r="CR596" s="5">
        <v>0</v>
      </c>
      <c r="CS596" s="5">
        <v>5.37</v>
      </c>
      <c r="CT596" s="5">
        <v>3.4660000000000002</v>
      </c>
      <c r="CU596" s="5">
        <v>10.281000000000001</v>
      </c>
    </row>
    <row r="597" spans="1:99" x14ac:dyDescent="0.25">
      <c r="A597" s="5" t="s">
        <v>2905</v>
      </c>
      <c r="B597" s="5" t="s">
        <v>1594</v>
      </c>
      <c r="C597" s="5" t="s">
        <v>1594</v>
      </c>
      <c r="D597" s="5" t="s">
        <v>1595</v>
      </c>
      <c r="E597" s="5">
        <v>2024</v>
      </c>
      <c r="F597" s="5">
        <v>0.18</v>
      </c>
      <c r="G597" s="5">
        <v>2.6909999999999998</v>
      </c>
      <c r="H597" s="5">
        <v>0.84599999999999997</v>
      </c>
      <c r="I597" s="5">
        <v>0</v>
      </c>
      <c r="J597" s="5">
        <v>2.6909999999999998</v>
      </c>
      <c r="K597" s="5">
        <v>0</v>
      </c>
      <c r="L597" s="5">
        <v>1</v>
      </c>
      <c r="M597" s="5">
        <v>4.4180000000000001</v>
      </c>
      <c r="N597" s="5">
        <v>2.5390000000000001</v>
      </c>
      <c r="O597" s="5">
        <v>0</v>
      </c>
      <c r="P597" s="5">
        <v>4.4180000000000001</v>
      </c>
      <c r="Q597" s="5">
        <v>0</v>
      </c>
      <c r="R597" s="5">
        <v>1</v>
      </c>
      <c r="S597" s="5">
        <v>6.9219999999999997</v>
      </c>
      <c r="T597" s="5">
        <v>5.0780000000000003</v>
      </c>
      <c r="U597" s="5">
        <v>0.17</v>
      </c>
      <c r="V597" s="5">
        <v>8.1679999999999993</v>
      </c>
      <c r="W597" s="5">
        <v>0.18</v>
      </c>
      <c r="X597" s="5">
        <v>1</v>
      </c>
      <c r="Y597" s="5">
        <v>14.265000000000001</v>
      </c>
      <c r="Z597" s="5">
        <v>1.8009999999999999</v>
      </c>
      <c r="AA597" s="5">
        <v>0.17399999999999999</v>
      </c>
      <c r="AB597" s="5">
        <v>14.439</v>
      </c>
      <c r="AC597" s="5">
        <v>0</v>
      </c>
      <c r="AD597" s="5">
        <v>1</v>
      </c>
      <c r="AE597" s="5">
        <v>14.265000000000001</v>
      </c>
      <c r="AF597" s="5">
        <v>3.125</v>
      </c>
      <c r="AG597" s="5">
        <v>0.17399999999999999</v>
      </c>
      <c r="AH597" s="5">
        <v>14.439</v>
      </c>
      <c r="AI597" s="5">
        <v>0</v>
      </c>
      <c r="AJ597" s="5">
        <v>1</v>
      </c>
      <c r="AK597" s="5">
        <v>25.344999999999999</v>
      </c>
      <c r="AL597" s="5">
        <v>12.891</v>
      </c>
      <c r="AM597" s="5">
        <v>0.17399999999999999</v>
      </c>
      <c r="AN597" s="5">
        <v>30.111999999999998</v>
      </c>
      <c r="AO597" s="5">
        <v>0.18</v>
      </c>
      <c r="AP597" s="5">
        <v>1</v>
      </c>
      <c r="AQ597" s="5">
        <v>0.72399999999999998</v>
      </c>
      <c r="AR597" s="5">
        <v>0.13200000000000001</v>
      </c>
      <c r="AS597" s="5">
        <v>0.46800000000000003</v>
      </c>
      <c r="AT597" s="5">
        <v>1.4059999999999999</v>
      </c>
      <c r="AU597" s="5">
        <v>0.18</v>
      </c>
      <c r="AV597" s="5">
        <v>1</v>
      </c>
      <c r="AW597" s="5">
        <v>0.75</v>
      </c>
      <c r="AX597" s="5">
        <v>0.13200000000000001</v>
      </c>
      <c r="AY597" s="5">
        <v>0.34</v>
      </c>
      <c r="AZ597" s="5">
        <v>1.2869999999999999</v>
      </c>
      <c r="BA597" s="5">
        <v>0.18</v>
      </c>
      <c r="BB597" s="5">
        <v>1</v>
      </c>
      <c r="BC597" s="5">
        <v>0.51300000000000001</v>
      </c>
      <c r="BD597" s="5">
        <v>0.13200000000000001</v>
      </c>
      <c r="BE597" s="5">
        <v>0.14099999999999999</v>
      </c>
      <c r="BF597" s="5">
        <v>0.77100000000000002</v>
      </c>
      <c r="BG597" s="5">
        <v>0.18</v>
      </c>
      <c r="BH597" s="5">
        <v>1</v>
      </c>
      <c r="BI597" s="5">
        <v>0.59099999999999997</v>
      </c>
      <c r="BJ597" s="5">
        <v>0.13200000000000001</v>
      </c>
      <c r="BK597" s="5">
        <v>1.4E-2</v>
      </c>
      <c r="BL597" s="5">
        <v>0.69799999999999995</v>
      </c>
      <c r="BM597" s="5">
        <v>0.18</v>
      </c>
      <c r="BN597" s="5">
        <v>1</v>
      </c>
      <c r="BO597" s="5">
        <v>0</v>
      </c>
      <c r="BP597" s="5">
        <v>0</v>
      </c>
      <c r="BQ597" s="5">
        <v>8.8999999999999996E-2</v>
      </c>
      <c r="BR597" s="5">
        <v>0</v>
      </c>
      <c r="BS597" s="5">
        <v>1</v>
      </c>
      <c r="BT597" s="5">
        <v>0</v>
      </c>
      <c r="BU597" s="5">
        <v>0</v>
      </c>
      <c r="BV597" s="5">
        <v>0.11799999999999999</v>
      </c>
      <c r="BW597" s="5">
        <v>0.18</v>
      </c>
      <c r="BX597" s="5">
        <v>0.83299999999999996</v>
      </c>
      <c r="BY597" s="5">
        <v>13.646000000000001</v>
      </c>
      <c r="BZ597" s="5">
        <v>0</v>
      </c>
      <c r="CA597" s="5">
        <v>13.646000000000001</v>
      </c>
      <c r="CB597" s="5">
        <v>0</v>
      </c>
      <c r="CC597" s="5">
        <v>82.587999999999994</v>
      </c>
      <c r="CD597" s="5">
        <v>7.95</v>
      </c>
      <c r="CE597" s="5">
        <v>88.623999999999995</v>
      </c>
      <c r="CF597" s="5">
        <v>202.03</v>
      </c>
      <c r="CG597" s="5">
        <v>0.18</v>
      </c>
      <c r="CH597" s="5">
        <v>1</v>
      </c>
      <c r="CI597" s="5">
        <v>0</v>
      </c>
      <c r="CJ597" s="5">
        <v>0</v>
      </c>
      <c r="CK597" s="5">
        <v>0</v>
      </c>
      <c r="CL597" s="5">
        <v>0</v>
      </c>
      <c r="CM597" s="5">
        <v>0</v>
      </c>
      <c r="CN597" s="5">
        <v>0</v>
      </c>
      <c r="CO597" s="5">
        <v>0</v>
      </c>
      <c r="CP597" s="5">
        <v>0.72099999999999997</v>
      </c>
      <c r="CQ597" s="5">
        <v>1.387</v>
      </c>
      <c r="CR597" s="5">
        <v>0</v>
      </c>
      <c r="CS597" s="5">
        <v>5.5289999999999999</v>
      </c>
      <c r="CT597" s="5">
        <v>3.0270000000000001</v>
      </c>
      <c r="CU597" s="5">
        <v>8.6910000000000007</v>
      </c>
    </row>
    <row r="598" spans="1:99" x14ac:dyDescent="0.25">
      <c r="A598" s="5" t="s">
        <v>2906</v>
      </c>
      <c r="B598" s="5" t="s">
        <v>1612</v>
      </c>
      <c r="C598" s="5" t="s">
        <v>1612</v>
      </c>
      <c r="D598" s="5" t="s">
        <v>1613</v>
      </c>
      <c r="E598" s="5">
        <v>2021</v>
      </c>
      <c r="F598" s="5">
        <v>0.05</v>
      </c>
      <c r="G598" s="5">
        <v>4.7469999999999999</v>
      </c>
      <c r="H598" s="5">
        <v>1.143</v>
      </c>
      <c r="I598" s="5">
        <v>0</v>
      </c>
      <c r="J598" s="5">
        <v>4.7469999999999999</v>
      </c>
      <c r="K598" s="5">
        <v>0</v>
      </c>
      <c r="L598" s="5">
        <v>1</v>
      </c>
      <c r="M598" s="5">
        <v>7.9640000000000004</v>
      </c>
      <c r="N598" s="5">
        <v>3.43</v>
      </c>
      <c r="O598" s="5">
        <v>0</v>
      </c>
      <c r="P598" s="5">
        <v>7.9640000000000004</v>
      </c>
      <c r="Q598" s="5">
        <v>0</v>
      </c>
      <c r="R598" s="5">
        <v>1</v>
      </c>
      <c r="S598" s="5">
        <v>10.464</v>
      </c>
      <c r="T598" s="5">
        <v>6.86</v>
      </c>
      <c r="U598" s="5">
        <v>0</v>
      </c>
      <c r="V598" s="5">
        <v>10.987</v>
      </c>
      <c r="W598" s="5">
        <v>0.05</v>
      </c>
      <c r="X598" s="5">
        <v>1</v>
      </c>
      <c r="Y598" s="5">
        <v>10.551</v>
      </c>
      <c r="Z598" s="5">
        <v>1.302</v>
      </c>
      <c r="AA598" s="5">
        <v>0</v>
      </c>
      <c r="AB598" s="5">
        <v>10.551</v>
      </c>
      <c r="AC598" s="5">
        <v>0</v>
      </c>
      <c r="AD598" s="5">
        <v>1</v>
      </c>
      <c r="AE598" s="5">
        <v>11.694000000000001</v>
      </c>
      <c r="AF598" s="5">
        <v>2.5489999999999999</v>
      </c>
      <c r="AG598" s="5">
        <v>0</v>
      </c>
      <c r="AH598" s="5">
        <v>11.694000000000001</v>
      </c>
      <c r="AI598" s="5">
        <v>0</v>
      </c>
      <c r="AJ598" s="5">
        <v>1</v>
      </c>
      <c r="AK598" s="5">
        <v>18.553999999999998</v>
      </c>
      <c r="AL598" s="5">
        <v>9.6270000000000007</v>
      </c>
      <c r="AM598" s="5">
        <v>0</v>
      </c>
      <c r="AN598" s="5">
        <v>19.481999999999999</v>
      </c>
      <c r="AO598" s="5">
        <v>0.05</v>
      </c>
      <c r="AP598" s="5">
        <v>1</v>
      </c>
      <c r="AQ598" s="5">
        <v>0.621</v>
      </c>
      <c r="AR598" s="5">
        <v>0.114</v>
      </c>
      <c r="AS598" s="5">
        <v>0</v>
      </c>
      <c r="AT598" s="5">
        <v>0.65200000000000002</v>
      </c>
      <c r="AU598" s="5">
        <v>0.05</v>
      </c>
      <c r="AV598" s="5">
        <v>1</v>
      </c>
      <c r="AW598" s="5">
        <v>0.59299999999999997</v>
      </c>
      <c r="AX598" s="5">
        <v>0.114</v>
      </c>
      <c r="AY598" s="5">
        <v>0</v>
      </c>
      <c r="AZ598" s="5">
        <v>0.623</v>
      </c>
      <c r="BA598" s="5">
        <v>0.05</v>
      </c>
      <c r="BB598" s="5">
        <v>1</v>
      </c>
      <c r="BC598" s="5">
        <v>0.44</v>
      </c>
      <c r="BD598" s="5">
        <v>0.114</v>
      </c>
      <c r="BE598" s="5">
        <v>0</v>
      </c>
      <c r="BF598" s="5">
        <v>0.46200000000000002</v>
      </c>
      <c r="BG598" s="5">
        <v>0.05</v>
      </c>
      <c r="BH598" s="5">
        <v>1</v>
      </c>
      <c r="BI598" s="5">
        <v>0.56000000000000005</v>
      </c>
      <c r="BJ598" s="5">
        <v>0.114</v>
      </c>
      <c r="BK598" s="5">
        <v>0</v>
      </c>
      <c r="BL598" s="5">
        <v>0.58799999999999997</v>
      </c>
      <c r="BM598" s="5">
        <v>0.05</v>
      </c>
      <c r="BN598" s="5">
        <v>1</v>
      </c>
      <c r="BO598" s="5">
        <v>0</v>
      </c>
      <c r="BP598" s="5">
        <v>0</v>
      </c>
      <c r="BQ598" s="5">
        <v>0</v>
      </c>
      <c r="BR598" s="5">
        <v>0</v>
      </c>
      <c r="BS598" s="5">
        <v>1</v>
      </c>
      <c r="BT598" s="5">
        <v>0</v>
      </c>
      <c r="BU598" s="5">
        <v>0</v>
      </c>
      <c r="BV598" s="5">
        <v>0</v>
      </c>
      <c r="BW598" s="5">
        <v>0.05</v>
      </c>
      <c r="BX598" s="5">
        <v>1</v>
      </c>
      <c r="BY598" s="5">
        <v>11.787000000000001</v>
      </c>
      <c r="BZ598" s="5">
        <v>0</v>
      </c>
      <c r="CA598" s="5">
        <v>11.787000000000001</v>
      </c>
      <c r="CB598" s="5">
        <v>0</v>
      </c>
      <c r="CC598" s="5">
        <v>81.694999999999993</v>
      </c>
      <c r="CD598" s="5">
        <v>7.95</v>
      </c>
      <c r="CE598" s="5">
        <v>0</v>
      </c>
      <c r="CF598" s="5">
        <v>85.78</v>
      </c>
      <c r="CG598" s="5">
        <v>0.05</v>
      </c>
      <c r="CH598" s="5">
        <v>1</v>
      </c>
      <c r="CI598" s="5">
        <v>0</v>
      </c>
      <c r="CJ598" s="5">
        <v>0</v>
      </c>
      <c r="CK598" s="5">
        <v>0</v>
      </c>
      <c r="CL598" s="5">
        <v>0</v>
      </c>
      <c r="CM598" s="5">
        <v>0</v>
      </c>
      <c r="CN598" s="5">
        <v>0</v>
      </c>
      <c r="CO598" s="5">
        <v>0</v>
      </c>
      <c r="CP598" s="5">
        <v>0</v>
      </c>
      <c r="CQ598" s="5">
        <v>1.198</v>
      </c>
      <c r="CR598" s="5">
        <v>0</v>
      </c>
      <c r="CS598" s="5">
        <v>4.7759999999999998</v>
      </c>
      <c r="CT598" s="5">
        <v>3.6040000000000001</v>
      </c>
      <c r="CU598" s="5">
        <v>9.4079999999999995</v>
      </c>
    </row>
    <row r="599" spans="1:99" x14ac:dyDescent="0.25">
      <c r="A599" s="5" t="s">
        <v>2907</v>
      </c>
      <c r="B599" s="5" t="s">
        <v>1612</v>
      </c>
      <c r="C599" s="5" t="s">
        <v>1612</v>
      </c>
      <c r="D599" s="5" t="s">
        <v>1613</v>
      </c>
      <c r="E599" s="5">
        <v>2022</v>
      </c>
      <c r="F599" s="5">
        <v>0.05</v>
      </c>
      <c r="G599" s="5">
        <v>8.7880000000000003</v>
      </c>
      <c r="H599" s="5">
        <v>1.2350000000000001</v>
      </c>
      <c r="I599" s="5">
        <v>0</v>
      </c>
      <c r="J599" s="5">
        <v>8.7880000000000003</v>
      </c>
      <c r="K599" s="5">
        <v>0</v>
      </c>
      <c r="L599" s="5">
        <v>1</v>
      </c>
      <c r="M599" s="5">
        <v>9.7829999999999995</v>
      </c>
      <c r="N599" s="5">
        <v>3.7040000000000002</v>
      </c>
      <c r="O599" s="5">
        <v>0</v>
      </c>
      <c r="P599" s="5">
        <v>9.7829999999999995</v>
      </c>
      <c r="Q599" s="5">
        <v>0</v>
      </c>
      <c r="R599" s="5">
        <v>1</v>
      </c>
      <c r="S599" s="5">
        <v>14.962</v>
      </c>
      <c r="T599" s="5">
        <v>7.4080000000000004</v>
      </c>
      <c r="U599" s="5">
        <v>5.5E-2</v>
      </c>
      <c r="V599" s="5">
        <v>15.71</v>
      </c>
      <c r="W599" s="5">
        <v>0.05</v>
      </c>
      <c r="X599" s="5">
        <v>1</v>
      </c>
      <c r="Y599" s="5">
        <v>17.332000000000001</v>
      </c>
      <c r="Z599" s="5">
        <v>2.1389999999999998</v>
      </c>
      <c r="AA599" s="5">
        <v>0</v>
      </c>
      <c r="AB599" s="5">
        <v>17.332000000000001</v>
      </c>
      <c r="AC599" s="5">
        <v>0</v>
      </c>
      <c r="AD599" s="5">
        <v>1</v>
      </c>
      <c r="AE599" s="5">
        <v>18.565999999999999</v>
      </c>
      <c r="AF599" s="5">
        <v>4.048</v>
      </c>
      <c r="AG599" s="5">
        <v>0</v>
      </c>
      <c r="AH599" s="5">
        <v>18.565999999999999</v>
      </c>
      <c r="AI599" s="5">
        <v>0</v>
      </c>
      <c r="AJ599" s="5">
        <v>1</v>
      </c>
      <c r="AK599" s="5">
        <v>25.974</v>
      </c>
      <c r="AL599" s="5">
        <v>13.478</v>
      </c>
      <c r="AM599" s="5">
        <v>9.6000000000000002E-2</v>
      </c>
      <c r="AN599" s="5">
        <v>27.273</v>
      </c>
      <c r="AO599" s="5">
        <v>0.05</v>
      </c>
      <c r="AP599" s="5">
        <v>1</v>
      </c>
      <c r="AQ599" s="5">
        <v>0.84699999999999998</v>
      </c>
      <c r="AR599" s="5">
        <v>0.123</v>
      </c>
      <c r="AS599" s="5">
        <v>3.0000000000000001E-3</v>
      </c>
      <c r="AT599" s="5">
        <v>0.88900000000000001</v>
      </c>
      <c r="AU599" s="5">
        <v>0.05</v>
      </c>
      <c r="AV599" s="5">
        <v>1</v>
      </c>
      <c r="AW599" s="5">
        <v>0.94699999999999995</v>
      </c>
      <c r="AX599" s="5">
        <v>0.123</v>
      </c>
      <c r="AY599" s="5">
        <v>4.0000000000000001E-3</v>
      </c>
      <c r="AZ599" s="5">
        <v>0.99399999999999999</v>
      </c>
      <c r="BA599" s="5">
        <v>0.05</v>
      </c>
      <c r="BB599" s="5">
        <v>1</v>
      </c>
      <c r="BC599" s="5">
        <v>0.58899999999999997</v>
      </c>
      <c r="BD599" s="5">
        <v>0.123</v>
      </c>
      <c r="BE599" s="5">
        <v>2E-3</v>
      </c>
      <c r="BF599" s="5">
        <v>0.61799999999999999</v>
      </c>
      <c r="BG599" s="5">
        <v>0.05</v>
      </c>
      <c r="BH599" s="5">
        <v>1</v>
      </c>
      <c r="BI599" s="5">
        <v>0.68899999999999995</v>
      </c>
      <c r="BJ599" s="5">
        <v>0.123</v>
      </c>
      <c r="BK599" s="5">
        <v>3.0000000000000001E-3</v>
      </c>
      <c r="BL599" s="5">
        <v>0.72299999999999998</v>
      </c>
      <c r="BM599" s="5">
        <v>0.05</v>
      </c>
      <c r="BN599" s="5">
        <v>1</v>
      </c>
      <c r="BO599" s="5">
        <v>0</v>
      </c>
      <c r="BP599" s="5">
        <v>0</v>
      </c>
      <c r="BQ599" s="5">
        <v>0</v>
      </c>
      <c r="BR599" s="5">
        <v>0</v>
      </c>
      <c r="BS599" s="5">
        <v>1</v>
      </c>
      <c r="BT599" s="5">
        <v>0</v>
      </c>
      <c r="BU599" s="5">
        <v>0</v>
      </c>
      <c r="BV599" s="5">
        <v>0</v>
      </c>
      <c r="BW599" s="5">
        <v>0.05</v>
      </c>
      <c r="BX599" s="5">
        <v>1</v>
      </c>
      <c r="BY599" s="5">
        <v>12.728999999999999</v>
      </c>
      <c r="BZ599" s="5">
        <v>0</v>
      </c>
      <c r="CA599" s="5">
        <v>12.728999999999999</v>
      </c>
      <c r="CB599" s="5">
        <v>0</v>
      </c>
      <c r="CC599" s="5">
        <v>102.477</v>
      </c>
      <c r="CD599" s="5">
        <v>7.95</v>
      </c>
      <c r="CE599" s="5">
        <v>0.379</v>
      </c>
      <c r="CF599" s="5">
        <v>107.6</v>
      </c>
      <c r="CG599" s="5">
        <v>0.05</v>
      </c>
      <c r="CH599" s="5">
        <v>1</v>
      </c>
      <c r="CI599" s="5">
        <v>0</v>
      </c>
      <c r="CJ599" s="5">
        <v>0</v>
      </c>
      <c r="CK599" s="5">
        <v>0</v>
      </c>
      <c r="CL599" s="5">
        <v>0</v>
      </c>
      <c r="CM599" s="5">
        <v>0</v>
      </c>
      <c r="CN599" s="5">
        <v>0</v>
      </c>
      <c r="CO599" s="5">
        <v>0</v>
      </c>
      <c r="CP599" s="5">
        <v>0</v>
      </c>
      <c r="CQ599" s="5">
        <v>1.294</v>
      </c>
      <c r="CR599" s="5">
        <v>0</v>
      </c>
      <c r="CS599" s="5">
        <v>5.1580000000000004</v>
      </c>
      <c r="CT599" s="5">
        <v>7.5540000000000003</v>
      </c>
      <c r="CU599" s="5">
        <v>16.097000000000001</v>
      </c>
    </row>
    <row r="600" spans="1:99" x14ac:dyDescent="0.25">
      <c r="A600" s="5" t="s">
        <v>2908</v>
      </c>
      <c r="B600" s="5" t="s">
        <v>1612</v>
      </c>
      <c r="C600" s="5" t="s">
        <v>1612</v>
      </c>
      <c r="D600" s="5" t="s">
        <v>1613</v>
      </c>
      <c r="E600" s="5">
        <v>2023</v>
      </c>
      <c r="F600" s="5">
        <v>0.05</v>
      </c>
      <c r="G600" s="5">
        <v>5.77</v>
      </c>
      <c r="H600" s="5">
        <v>1.286</v>
      </c>
      <c r="I600" s="5">
        <v>0</v>
      </c>
      <c r="J600" s="5">
        <v>5.77</v>
      </c>
      <c r="K600" s="5">
        <v>0</v>
      </c>
      <c r="L600" s="5">
        <v>1</v>
      </c>
      <c r="M600" s="5">
        <v>7.8860000000000001</v>
      </c>
      <c r="N600" s="5">
        <v>3.8570000000000002</v>
      </c>
      <c r="O600" s="5">
        <v>0</v>
      </c>
      <c r="P600" s="5">
        <v>7.8860000000000001</v>
      </c>
      <c r="Q600" s="5">
        <v>0</v>
      </c>
      <c r="R600" s="5">
        <v>1</v>
      </c>
      <c r="S600" s="5">
        <v>12.198</v>
      </c>
      <c r="T600" s="5">
        <v>7.7140000000000004</v>
      </c>
      <c r="U600" s="5">
        <v>6.8000000000000005E-2</v>
      </c>
      <c r="V600" s="5">
        <v>12.808</v>
      </c>
      <c r="W600" s="5">
        <v>0.05</v>
      </c>
      <c r="X600" s="5">
        <v>1</v>
      </c>
      <c r="Y600" s="5">
        <v>13.814</v>
      </c>
      <c r="Z600" s="5">
        <v>1.7050000000000001</v>
      </c>
      <c r="AA600" s="5">
        <v>0</v>
      </c>
      <c r="AB600" s="5">
        <v>13.814</v>
      </c>
      <c r="AC600" s="5">
        <v>0</v>
      </c>
      <c r="AD600" s="5">
        <v>1</v>
      </c>
      <c r="AE600" s="5">
        <v>15.1</v>
      </c>
      <c r="AF600" s="5">
        <v>3.2919999999999998</v>
      </c>
      <c r="AG600" s="5">
        <v>0</v>
      </c>
      <c r="AH600" s="5">
        <v>15.1</v>
      </c>
      <c r="AI600" s="5">
        <v>0</v>
      </c>
      <c r="AJ600" s="5">
        <v>1</v>
      </c>
      <c r="AK600" s="5">
        <v>22.814</v>
      </c>
      <c r="AL600" s="5">
        <v>11.837999999999999</v>
      </c>
      <c r="AM600" s="5">
        <v>0.126</v>
      </c>
      <c r="AN600" s="5">
        <v>23.954999999999998</v>
      </c>
      <c r="AO600" s="5">
        <v>0.05</v>
      </c>
      <c r="AP600" s="5">
        <v>1</v>
      </c>
      <c r="AQ600" s="5">
        <v>0.749</v>
      </c>
      <c r="AR600" s="5">
        <v>0.129</v>
      </c>
      <c r="AS600" s="5">
        <v>4.0000000000000001E-3</v>
      </c>
      <c r="AT600" s="5">
        <v>0.78600000000000003</v>
      </c>
      <c r="AU600" s="5">
        <v>0.05</v>
      </c>
      <c r="AV600" s="5">
        <v>1</v>
      </c>
      <c r="AW600" s="5">
        <v>0.78300000000000003</v>
      </c>
      <c r="AX600" s="5">
        <v>0.129</v>
      </c>
      <c r="AY600" s="5">
        <v>4.0000000000000001E-3</v>
      </c>
      <c r="AZ600" s="5">
        <v>0.82199999999999995</v>
      </c>
      <c r="BA600" s="5">
        <v>0.05</v>
      </c>
      <c r="BB600" s="5">
        <v>1</v>
      </c>
      <c r="BC600" s="5">
        <v>0.52700000000000002</v>
      </c>
      <c r="BD600" s="5">
        <v>0.129</v>
      </c>
      <c r="BE600" s="5">
        <v>3.0000000000000001E-3</v>
      </c>
      <c r="BF600" s="5">
        <v>0.55400000000000005</v>
      </c>
      <c r="BG600" s="5">
        <v>0.05</v>
      </c>
      <c r="BH600" s="5">
        <v>1</v>
      </c>
      <c r="BI600" s="5">
        <v>0.64</v>
      </c>
      <c r="BJ600" s="5">
        <v>0.129</v>
      </c>
      <c r="BK600" s="5">
        <v>4.0000000000000001E-3</v>
      </c>
      <c r="BL600" s="5">
        <v>0.67200000000000004</v>
      </c>
      <c r="BM600" s="5">
        <v>0.05</v>
      </c>
      <c r="BN600" s="5">
        <v>1</v>
      </c>
      <c r="BO600" s="5">
        <v>0</v>
      </c>
      <c r="BP600" s="5">
        <v>0</v>
      </c>
      <c r="BQ600" s="5">
        <v>0</v>
      </c>
      <c r="BR600" s="5">
        <v>0</v>
      </c>
      <c r="BS600" s="5">
        <v>1</v>
      </c>
      <c r="BT600" s="5">
        <v>0</v>
      </c>
      <c r="BU600" s="5">
        <v>0</v>
      </c>
      <c r="BV600" s="5">
        <v>0</v>
      </c>
      <c r="BW600" s="5">
        <v>0.05</v>
      </c>
      <c r="BX600" s="5">
        <v>1</v>
      </c>
      <c r="BY600" s="5">
        <v>13.254</v>
      </c>
      <c r="BZ600" s="5">
        <v>0</v>
      </c>
      <c r="CA600" s="5">
        <v>13.254</v>
      </c>
      <c r="CB600" s="5">
        <v>0</v>
      </c>
      <c r="CC600" s="5">
        <v>87.078999999999994</v>
      </c>
      <c r="CD600" s="5">
        <v>7.95</v>
      </c>
      <c r="CE600" s="5">
        <v>0.48199999999999998</v>
      </c>
      <c r="CF600" s="5">
        <v>91.433000000000007</v>
      </c>
      <c r="CG600" s="5">
        <v>0.05</v>
      </c>
      <c r="CH600" s="5">
        <v>1</v>
      </c>
      <c r="CI600" s="5">
        <v>0</v>
      </c>
      <c r="CJ600" s="5">
        <v>0</v>
      </c>
      <c r="CK600" s="5">
        <v>0</v>
      </c>
      <c r="CL600" s="5">
        <v>0</v>
      </c>
      <c r="CM600" s="5">
        <v>0</v>
      </c>
      <c r="CN600" s="5">
        <v>0</v>
      </c>
      <c r="CO600" s="5">
        <v>0</v>
      </c>
      <c r="CP600" s="5">
        <v>0</v>
      </c>
      <c r="CQ600" s="5">
        <v>1.3480000000000001</v>
      </c>
      <c r="CR600" s="5">
        <v>0</v>
      </c>
      <c r="CS600" s="5">
        <v>5.37</v>
      </c>
      <c r="CT600" s="5">
        <v>4.484</v>
      </c>
      <c r="CU600" s="5">
        <v>12.529</v>
      </c>
    </row>
    <row r="601" spans="1:99" x14ac:dyDescent="0.25">
      <c r="A601" s="5" t="s">
        <v>2909</v>
      </c>
      <c r="B601" s="5" t="s">
        <v>1612</v>
      </c>
      <c r="C601" s="5" t="s">
        <v>1612</v>
      </c>
      <c r="D601" s="5" t="s">
        <v>1613</v>
      </c>
      <c r="E601" s="5">
        <v>2024</v>
      </c>
      <c r="F601" s="5">
        <v>0.05</v>
      </c>
      <c r="G601" s="5">
        <v>4.8330000000000002</v>
      </c>
      <c r="H601" s="5">
        <v>1.3240000000000001</v>
      </c>
      <c r="I601" s="5">
        <v>0</v>
      </c>
      <c r="J601" s="5">
        <v>4.8330000000000002</v>
      </c>
      <c r="K601" s="5">
        <v>0</v>
      </c>
      <c r="L601" s="5">
        <v>1</v>
      </c>
      <c r="M601" s="5">
        <v>7.1239999999999997</v>
      </c>
      <c r="N601" s="5">
        <v>3.9710000000000001</v>
      </c>
      <c r="O601" s="5">
        <v>0</v>
      </c>
      <c r="P601" s="5">
        <v>7.1239999999999997</v>
      </c>
      <c r="Q601" s="5">
        <v>0</v>
      </c>
      <c r="R601" s="5">
        <v>1</v>
      </c>
      <c r="S601" s="5">
        <v>11.451000000000001</v>
      </c>
      <c r="T601" s="5">
        <v>7.9420000000000002</v>
      </c>
      <c r="U601" s="5">
        <v>7.8E-2</v>
      </c>
      <c r="V601" s="5">
        <v>12.023</v>
      </c>
      <c r="W601" s="5">
        <v>0.05</v>
      </c>
      <c r="X601" s="5">
        <v>1</v>
      </c>
      <c r="Y601" s="5">
        <v>12.218999999999999</v>
      </c>
      <c r="Z601" s="5">
        <v>1.508</v>
      </c>
      <c r="AA601" s="5">
        <v>0</v>
      </c>
      <c r="AB601" s="5">
        <v>12.218999999999999</v>
      </c>
      <c r="AC601" s="5">
        <v>0</v>
      </c>
      <c r="AD601" s="5">
        <v>1</v>
      </c>
      <c r="AE601" s="5">
        <v>13.542999999999999</v>
      </c>
      <c r="AF601" s="5">
        <v>2.952</v>
      </c>
      <c r="AG601" s="5">
        <v>0</v>
      </c>
      <c r="AH601" s="5">
        <v>13.542999999999999</v>
      </c>
      <c r="AI601" s="5">
        <v>0</v>
      </c>
      <c r="AJ601" s="5">
        <v>1</v>
      </c>
      <c r="AK601" s="5">
        <v>21.484000000000002</v>
      </c>
      <c r="AL601" s="5">
        <v>11.148</v>
      </c>
      <c r="AM601" s="5">
        <v>0.14599999999999999</v>
      </c>
      <c r="AN601" s="5">
        <v>22.559000000000001</v>
      </c>
      <c r="AO601" s="5">
        <v>0.05</v>
      </c>
      <c r="AP601" s="5">
        <v>1</v>
      </c>
      <c r="AQ601" s="5">
        <v>0.72</v>
      </c>
      <c r="AR601" s="5">
        <v>0.13200000000000001</v>
      </c>
      <c r="AS601" s="5">
        <v>5.0000000000000001E-3</v>
      </c>
      <c r="AT601" s="5">
        <v>0.75600000000000001</v>
      </c>
      <c r="AU601" s="5">
        <v>0.05</v>
      </c>
      <c r="AV601" s="5">
        <v>1</v>
      </c>
      <c r="AW601" s="5">
        <v>0.73399999999999999</v>
      </c>
      <c r="AX601" s="5">
        <v>0.13200000000000001</v>
      </c>
      <c r="AY601" s="5">
        <v>5.0000000000000001E-3</v>
      </c>
      <c r="AZ601" s="5">
        <v>0.77</v>
      </c>
      <c r="BA601" s="5">
        <v>0.05</v>
      </c>
      <c r="BB601" s="5">
        <v>1</v>
      </c>
      <c r="BC601" s="5">
        <v>0.51</v>
      </c>
      <c r="BD601" s="5">
        <v>0.13200000000000001</v>
      </c>
      <c r="BE601" s="5">
        <v>3.0000000000000001E-3</v>
      </c>
      <c r="BF601" s="5">
        <v>0.53600000000000003</v>
      </c>
      <c r="BG601" s="5">
        <v>0.05</v>
      </c>
      <c r="BH601" s="5">
        <v>1</v>
      </c>
      <c r="BI601" s="5">
        <v>0.65200000000000002</v>
      </c>
      <c r="BJ601" s="5">
        <v>0.13200000000000001</v>
      </c>
      <c r="BK601" s="5">
        <v>4.0000000000000001E-3</v>
      </c>
      <c r="BL601" s="5">
        <v>0.68500000000000005</v>
      </c>
      <c r="BM601" s="5">
        <v>0.05</v>
      </c>
      <c r="BN601" s="5">
        <v>1</v>
      </c>
      <c r="BO601" s="5">
        <v>0</v>
      </c>
      <c r="BP601" s="5">
        <v>0</v>
      </c>
      <c r="BQ601" s="5">
        <v>0</v>
      </c>
      <c r="BR601" s="5">
        <v>0</v>
      </c>
      <c r="BS601" s="5">
        <v>1</v>
      </c>
      <c r="BT601" s="5">
        <v>0</v>
      </c>
      <c r="BU601" s="5">
        <v>0</v>
      </c>
      <c r="BV601" s="5">
        <v>0</v>
      </c>
      <c r="BW601" s="5">
        <v>0.05</v>
      </c>
      <c r="BX601" s="5">
        <v>1</v>
      </c>
      <c r="BY601" s="5">
        <v>13.646000000000001</v>
      </c>
      <c r="BZ601" s="5">
        <v>0</v>
      </c>
      <c r="CA601" s="5">
        <v>13.646000000000001</v>
      </c>
      <c r="CB601" s="5">
        <v>0</v>
      </c>
      <c r="CC601" s="5">
        <v>86.385000000000005</v>
      </c>
      <c r="CD601" s="5">
        <v>7.95</v>
      </c>
      <c r="CE601" s="5">
        <v>0.58799999999999997</v>
      </c>
      <c r="CF601" s="5">
        <v>90.704999999999998</v>
      </c>
      <c r="CG601" s="5">
        <v>0.05</v>
      </c>
      <c r="CH601" s="5">
        <v>1</v>
      </c>
      <c r="CI601" s="5">
        <v>0</v>
      </c>
      <c r="CJ601" s="5">
        <v>0</v>
      </c>
      <c r="CK601" s="5">
        <v>0</v>
      </c>
      <c r="CL601" s="5">
        <v>0</v>
      </c>
      <c r="CM601" s="5">
        <v>0</v>
      </c>
      <c r="CN601" s="5">
        <v>0</v>
      </c>
      <c r="CO601" s="5">
        <v>0</v>
      </c>
      <c r="CP601" s="5">
        <v>0</v>
      </c>
      <c r="CQ601" s="5">
        <v>1.387</v>
      </c>
      <c r="CR601" s="5">
        <v>0</v>
      </c>
      <c r="CS601" s="5">
        <v>5.5289999999999999</v>
      </c>
      <c r="CT601" s="5">
        <v>3.5089999999999999</v>
      </c>
      <c r="CU601" s="5">
        <v>10.896000000000001</v>
      </c>
    </row>
    <row r="602" spans="1:99" x14ac:dyDescent="0.25">
      <c r="A602" s="5" t="s">
        <v>2910</v>
      </c>
      <c r="B602" s="5" t="s">
        <v>1648</v>
      </c>
      <c r="C602" s="5" t="s">
        <v>1648</v>
      </c>
      <c r="D602" s="5" t="s">
        <v>1649</v>
      </c>
      <c r="E602" s="5">
        <v>2021</v>
      </c>
      <c r="F602" s="5">
        <v>0.25</v>
      </c>
      <c r="G602" s="5">
        <v>5.82</v>
      </c>
      <c r="H602" s="5">
        <v>1.1240000000000001</v>
      </c>
      <c r="I602" s="5">
        <v>1.208</v>
      </c>
      <c r="J602" s="5">
        <v>7.0279999999999996</v>
      </c>
      <c r="K602" s="5">
        <v>0</v>
      </c>
      <c r="L602" s="5">
        <v>1</v>
      </c>
      <c r="M602" s="5">
        <v>7.7930000000000001</v>
      </c>
      <c r="N602" s="5">
        <v>3.3719999999999999</v>
      </c>
      <c r="O602" s="5">
        <v>1.226</v>
      </c>
      <c r="P602" s="5">
        <v>9.0190000000000001</v>
      </c>
      <c r="Q602" s="5">
        <v>0</v>
      </c>
      <c r="R602" s="5">
        <v>1</v>
      </c>
      <c r="S602" s="5">
        <v>11.44</v>
      </c>
      <c r="T602" s="5">
        <v>6.7439999999999998</v>
      </c>
      <c r="U602" s="5">
        <v>0.51400000000000001</v>
      </c>
      <c r="V602" s="5">
        <v>14.943</v>
      </c>
      <c r="W602" s="5">
        <v>0.25</v>
      </c>
      <c r="X602" s="5">
        <v>1</v>
      </c>
      <c r="Y602" s="5">
        <v>3.0920000000000001</v>
      </c>
      <c r="Z602" s="5">
        <v>0.248</v>
      </c>
      <c r="AA602" s="5">
        <v>1.698</v>
      </c>
      <c r="AB602" s="5">
        <v>4.79</v>
      </c>
      <c r="AC602" s="5">
        <v>0</v>
      </c>
      <c r="AD602" s="5">
        <v>1</v>
      </c>
      <c r="AE602" s="5">
        <v>3.6789999999999998</v>
      </c>
      <c r="AF602" s="5">
        <v>0.54</v>
      </c>
      <c r="AG602" s="5">
        <v>1.698</v>
      </c>
      <c r="AH602" s="5">
        <v>5.3780000000000001</v>
      </c>
      <c r="AI602" s="5">
        <v>0</v>
      </c>
      <c r="AJ602" s="5">
        <v>1</v>
      </c>
      <c r="AK602" s="5">
        <v>7.202</v>
      </c>
      <c r="AL602" s="5">
        <v>2.8519999999999999</v>
      </c>
      <c r="AM602" s="5">
        <v>0.98399999999999999</v>
      </c>
      <c r="AN602" s="5">
        <v>10.231999999999999</v>
      </c>
      <c r="AO602" s="5">
        <v>0.25</v>
      </c>
      <c r="AP602" s="5">
        <v>1</v>
      </c>
      <c r="AQ602" s="5">
        <v>0.61899999999999999</v>
      </c>
      <c r="AR602" s="5">
        <v>0.114</v>
      </c>
      <c r="AS602" s="5">
        <v>1.0209999999999999</v>
      </c>
      <c r="AT602" s="5">
        <v>2.0499999999999998</v>
      </c>
      <c r="AU602" s="5">
        <v>0.25</v>
      </c>
      <c r="AV602" s="5">
        <v>1</v>
      </c>
      <c r="AW602" s="5">
        <v>0.59899999999999998</v>
      </c>
      <c r="AX602" s="5">
        <v>0.114</v>
      </c>
      <c r="AY602" s="5">
        <v>0.88200000000000001</v>
      </c>
      <c r="AZ602" s="5">
        <v>1.8520000000000001</v>
      </c>
      <c r="BA602" s="5">
        <v>0.25</v>
      </c>
      <c r="BB602" s="5">
        <v>1</v>
      </c>
      <c r="BC602" s="5">
        <v>0.439</v>
      </c>
      <c r="BD602" s="5">
        <v>0.114</v>
      </c>
      <c r="BE602" s="5">
        <v>2.9000000000000001E-2</v>
      </c>
      <c r="BF602" s="5">
        <v>0.58499999999999996</v>
      </c>
      <c r="BG602" s="5">
        <v>0.25</v>
      </c>
      <c r="BH602" s="5">
        <v>1</v>
      </c>
      <c r="BI602" s="5">
        <v>0.505</v>
      </c>
      <c r="BJ602" s="5">
        <v>0.114</v>
      </c>
      <c r="BK602" s="5">
        <v>0.83299999999999996</v>
      </c>
      <c r="BL602" s="5">
        <v>1.6719999999999999</v>
      </c>
      <c r="BM602" s="5">
        <v>0.25</v>
      </c>
      <c r="BN602" s="5">
        <v>1</v>
      </c>
      <c r="BO602" s="5">
        <v>0</v>
      </c>
      <c r="BP602" s="5">
        <v>1.0999999999999999E-2</v>
      </c>
      <c r="BQ602" s="5">
        <v>9.1999999999999998E-2</v>
      </c>
      <c r="BR602" s="5">
        <v>0</v>
      </c>
      <c r="BS602" s="5">
        <v>1</v>
      </c>
      <c r="BT602" s="5">
        <v>0</v>
      </c>
      <c r="BU602" s="5">
        <v>0.02</v>
      </c>
      <c r="BV602" s="5">
        <v>0.23799999999999999</v>
      </c>
      <c r="BW602" s="5">
        <v>0.25</v>
      </c>
      <c r="BX602" s="5">
        <v>1</v>
      </c>
      <c r="BY602" s="5">
        <v>11.787000000000001</v>
      </c>
      <c r="BZ602" s="5">
        <v>0</v>
      </c>
      <c r="CA602" s="5">
        <v>11.787000000000001</v>
      </c>
      <c r="CB602" s="5">
        <v>0</v>
      </c>
      <c r="CC602" s="5">
        <v>78.125</v>
      </c>
      <c r="CD602" s="5">
        <v>7.95</v>
      </c>
      <c r="CE602" s="5">
        <v>65.406999999999996</v>
      </c>
      <c r="CF602" s="5">
        <v>179.41499999999999</v>
      </c>
      <c r="CG602" s="5">
        <v>0.25</v>
      </c>
      <c r="CH602" s="5">
        <v>1</v>
      </c>
      <c r="CI602" s="5">
        <v>0</v>
      </c>
      <c r="CJ602" s="5">
        <v>0</v>
      </c>
      <c r="CK602" s="5">
        <v>0</v>
      </c>
      <c r="CL602" s="5">
        <v>0</v>
      </c>
      <c r="CM602" s="5">
        <v>0</v>
      </c>
      <c r="CN602" s="5">
        <v>1E-3</v>
      </c>
      <c r="CO602" s="5">
        <v>1E-3</v>
      </c>
      <c r="CP602" s="5">
        <v>3.4000000000000002E-2</v>
      </c>
      <c r="CQ602" s="5">
        <v>1.198</v>
      </c>
      <c r="CR602" s="5">
        <v>0.97299999999999998</v>
      </c>
      <c r="CS602" s="5">
        <v>2.2109999999999999</v>
      </c>
      <c r="CT602" s="5">
        <v>4.819</v>
      </c>
      <c r="CU602" s="5">
        <v>13.099</v>
      </c>
    </row>
    <row r="603" spans="1:99" x14ac:dyDescent="0.25">
      <c r="A603" s="5" t="s">
        <v>2911</v>
      </c>
      <c r="B603" s="5" t="s">
        <v>1648</v>
      </c>
      <c r="C603" s="5" t="s">
        <v>1648</v>
      </c>
      <c r="D603" s="5" t="s">
        <v>1649</v>
      </c>
      <c r="E603" s="5">
        <v>2022</v>
      </c>
      <c r="F603" s="5">
        <v>0.25</v>
      </c>
      <c r="G603" s="5">
        <v>12.798</v>
      </c>
      <c r="H603" s="5">
        <v>1.2350000000000001</v>
      </c>
      <c r="I603" s="5">
        <v>8.1590000000000007</v>
      </c>
      <c r="J603" s="5">
        <v>20.957000000000001</v>
      </c>
      <c r="K603" s="5">
        <v>0</v>
      </c>
      <c r="L603" s="5">
        <v>1</v>
      </c>
      <c r="M603" s="5">
        <v>9.7829999999999995</v>
      </c>
      <c r="N603" s="5">
        <v>3.7040000000000002</v>
      </c>
      <c r="O603" s="5">
        <v>8.2840000000000007</v>
      </c>
      <c r="P603" s="5">
        <v>18.067</v>
      </c>
      <c r="Q603" s="5">
        <v>0</v>
      </c>
      <c r="R603" s="5">
        <v>1</v>
      </c>
      <c r="S603" s="5">
        <v>18.971</v>
      </c>
      <c r="T603" s="5">
        <v>7.4080000000000004</v>
      </c>
      <c r="U603" s="5">
        <v>2.9689999999999999</v>
      </c>
      <c r="V603" s="5">
        <v>26.927</v>
      </c>
      <c r="W603" s="5">
        <v>0.25</v>
      </c>
      <c r="X603" s="5">
        <v>1</v>
      </c>
      <c r="Y603" s="5">
        <v>3.3650000000000002</v>
      </c>
      <c r="Z603" s="5">
        <v>0.27</v>
      </c>
      <c r="AA603" s="5">
        <v>7.0490000000000004</v>
      </c>
      <c r="AB603" s="5">
        <v>10.414</v>
      </c>
      <c r="AC603" s="5">
        <v>0</v>
      </c>
      <c r="AD603" s="5">
        <v>1</v>
      </c>
      <c r="AE603" s="5">
        <v>3.9910000000000001</v>
      </c>
      <c r="AF603" s="5">
        <v>0.58599999999999997</v>
      </c>
      <c r="AG603" s="5">
        <v>7.0490000000000004</v>
      </c>
      <c r="AH603" s="5">
        <v>11.04</v>
      </c>
      <c r="AI603" s="5">
        <v>0</v>
      </c>
      <c r="AJ603" s="5">
        <v>1</v>
      </c>
      <c r="AK603" s="5">
        <v>7.7480000000000002</v>
      </c>
      <c r="AL603" s="5">
        <v>3.0680000000000001</v>
      </c>
      <c r="AM603" s="5">
        <v>2.4049999999999998</v>
      </c>
      <c r="AN603" s="5">
        <v>12.462</v>
      </c>
      <c r="AO603" s="5">
        <v>0.25</v>
      </c>
      <c r="AP603" s="5">
        <v>1</v>
      </c>
      <c r="AQ603" s="5">
        <v>0.86099999999999999</v>
      </c>
      <c r="AR603" s="5">
        <v>0.123</v>
      </c>
      <c r="AS603" s="5">
        <v>0.99099999999999999</v>
      </c>
      <c r="AT603" s="5">
        <v>2.3149999999999999</v>
      </c>
      <c r="AU603" s="5">
        <v>0.25</v>
      </c>
      <c r="AV603" s="5">
        <v>1</v>
      </c>
      <c r="AW603" s="5">
        <v>0.98599999999999999</v>
      </c>
      <c r="AX603" s="5">
        <v>0.123</v>
      </c>
      <c r="AY603" s="5">
        <v>0.85</v>
      </c>
      <c r="AZ603" s="5">
        <v>2.2959999999999998</v>
      </c>
      <c r="BA603" s="5">
        <v>0.25</v>
      </c>
      <c r="BB603" s="5">
        <v>1</v>
      </c>
      <c r="BC603" s="5">
        <v>0.59799999999999998</v>
      </c>
      <c r="BD603" s="5">
        <v>0.123</v>
      </c>
      <c r="BE603" s="5">
        <v>7.8E-2</v>
      </c>
      <c r="BF603" s="5">
        <v>0.83</v>
      </c>
      <c r="BG603" s="5">
        <v>0.25</v>
      </c>
      <c r="BH603" s="5">
        <v>1</v>
      </c>
      <c r="BI603" s="5">
        <v>0.61199999999999999</v>
      </c>
      <c r="BJ603" s="5">
        <v>0.123</v>
      </c>
      <c r="BK603" s="5">
        <v>0.89900000000000002</v>
      </c>
      <c r="BL603" s="5">
        <v>1.889</v>
      </c>
      <c r="BM603" s="5">
        <v>0.25</v>
      </c>
      <c r="BN603" s="5">
        <v>1</v>
      </c>
      <c r="BO603" s="5">
        <v>0</v>
      </c>
      <c r="BP603" s="5">
        <v>0.01</v>
      </c>
      <c r="BQ603" s="5">
        <v>0.16200000000000001</v>
      </c>
      <c r="BR603" s="5">
        <v>0</v>
      </c>
      <c r="BS603" s="5">
        <v>1</v>
      </c>
      <c r="BT603" s="5">
        <v>0</v>
      </c>
      <c r="BU603" s="5">
        <v>-6.5000000000000002E-2</v>
      </c>
      <c r="BV603" s="5">
        <v>0.22600000000000001</v>
      </c>
      <c r="BW603" s="5">
        <v>0.25</v>
      </c>
      <c r="BX603" s="5">
        <v>1</v>
      </c>
      <c r="BY603" s="5">
        <v>12.728999999999999</v>
      </c>
      <c r="BZ603" s="5">
        <v>0</v>
      </c>
      <c r="CA603" s="5">
        <v>12.728999999999999</v>
      </c>
      <c r="CB603" s="5">
        <v>0</v>
      </c>
      <c r="CC603" s="5">
        <v>97.9</v>
      </c>
      <c r="CD603" s="5">
        <v>7.95</v>
      </c>
      <c r="CE603" s="5">
        <v>121.22799999999999</v>
      </c>
      <c r="CF603" s="5">
        <v>273.91000000000003</v>
      </c>
      <c r="CG603" s="5">
        <v>0.25</v>
      </c>
      <c r="CH603" s="5">
        <v>1</v>
      </c>
      <c r="CI603" s="5">
        <v>0</v>
      </c>
      <c r="CJ603" s="5">
        <v>0</v>
      </c>
      <c r="CK603" s="5">
        <v>0</v>
      </c>
      <c r="CL603" s="5">
        <v>0</v>
      </c>
      <c r="CM603" s="5">
        <v>0</v>
      </c>
      <c r="CN603" s="5">
        <v>1E-3</v>
      </c>
      <c r="CO603" s="5">
        <v>1E-3</v>
      </c>
      <c r="CP603" s="5">
        <v>0</v>
      </c>
      <c r="CQ603" s="5">
        <v>1.294</v>
      </c>
      <c r="CR603" s="5">
        <v>0.98599999999999999</v>
      </c>
      <c r="CS603" s="5">
        <v>2.3879999999999999</v>
      </c>
      <c r="CT603" s="5">
        <v>11.563000000000001</v>
      </c>
      <c r="CU603" s="5">
        <v>26.643000000000001</v>
      </c>
    </row>
    <row r="604" spans="1:99" x14ac:dyDescent="0.25">
      <c r="A604" s="5" t="s">
        <v>2912</v>
      </c>
      <c r="B604" s="5" t="s">
        <v>1648</v>
      </c>
      <c r="C604" s="5" t="s">
        <v>1648</v>
      </c>
      <c r="D604" s="5" t="s">
        <v>1649</v>
      </c>
      <c r="E604" s="5">
        <v>2023</v>
      </c>
      <c r="F604" s="5">
        <v>0.25</v>
      </c>
      <c r="G604" s="5">
        <v>6.1740000000000004</v>
      </c>
      <c r="H604" s="5">
        <v>1.254</v>
      </c>
      <c r="I604" s="5">
        <v>9.4559999999999995</v>
      </c>
      <c r="J604" s="5">
        <v>15.63</v>
      </c>
      <c r="K604" s="5">
        <v>0</v>
      </c>
      <c r="L604" s="5">
        <v>1</v>
      </c>
      <c r="M604" s="5">
        <v>7.66</v>
      </c>
      <c r="N604" s="5">
        <v>3.7629999999999999</v>
      </c>
      <c r="O604" s="5">
        <v>9.6010000000000009</v>
      </c>
      <c r="P604" s="5">
        <v>17.260999999999999</v>
      </c>
      <c r="Q604" s="5">
        <v>0</v>
      </c>
      <c r="R604" s="5">
        <v>1</v>
      </c>
      <c r="S604" s="5">
        <v>12.445</v>
      </c>
      <c r="T604" s="5">
        <v>7.5250000000000004</v>
      </c>
      <c r="U604" s="5">
        <v>5.0990000000000002</v>
      </c>
      <c r="V604" s="5">
        <v>21.338000000000001</v>
      </c>
      <c r="W604" s="5">
        <v>0.25</v>
      </c>
      <c r="X604" s="5">
        <v>1</v>
      </c>
      <c r="Y604" s="5">
        <v>3.3279999999999998</v>
      </c>
      <c r="Z604" s="5">
        <v>0.26700000000000002</v>
      </c>
      <c r="AA604" s="5">
        <v>7.8380000000000001</v>
      </c>
      <c r="AB604" s="5">
        <v>11.166</v>
      </c>
      <c r="AC604" s="5">
        <v>0</v>
      </c>
      <c r="AD604" s="5">
        <v>1</v>
      </c>
      <c r="AE604" s="5">
        <v>3.984</v>
      </c>
      <c r="AF604" s="5">
        <v>0.58499999999999996</v>
      </c>
      <c r="AG604" s="5">
        <v>7.8380000000000001</v>
      </c>
      <c r="AH604" s="5">
        <v>11.821999999999999</v>
      </c>
      <c r="AI604" s="5">
        <v>0</v>
      </c>
      <c r="AJ604" s="5">
        <v>1</v>
      </c>
      <c r="AK604" s="5">
        <v>7.9180000000000001</v>
      </c>
      <c r="AL604" s="5">
        <v>3.1349999999999998</v>
      </c>
      <c r="AM604" s="5">
        <v>2.524</v>
      </c>
      <c r="AN604" s="5">
        <v>12.701000000000001</v>
      </c>
      <c r="AO604" s="5">
        <v>0.25</v>
      </c>
      <c r="AP604" s="5">
        <v>1</v>
      </c>
      <c r="AQ604" s="5">
        <v>0.76</v>
      </c>
      <c r="AR604" s="5">
        <v>0.129</v>
      </c>
      <c r="AS604" s="5">
        <v>0.95499999999999996</v>
      </c>
      <c r="AT604" s="5">
        <v>2.1440000000000001</v>
      </c>
      <c r="AU604" s="5">
        <v>0.25</v>
      </c>
      <c r="AV604" s="5">
        <v>1</v>
      </c>
      <c r="AW604" s="5">
        <v>0.81100000000000005</v>
      </c>
      <c r="AX604" s="5">
        <v>0.129</v>
      </c>
      <c r="AY604" s="5">
        <v>0.76700000000000002</v>
      </c>
      <c r="AZ604" s="5">
        <v>1.972</v>
      </c>
      <c r="BA604" s="5">
        <v>0.25</v>
      </c>
      <c r="BB604" s="5">
        <v>1</v>
      </c>
      <c r="BC604" s="5">
        <v>0.53500000000000003</v>
      </c>
      <c r="BD604" s="5">
        <v>0.129</v>
      </c>
      <c r="BE604" s="5">
        <v>8.3000000000000004E-2</v>
      </c>
      <c r="BF604" s="5">
        <v>0.752</v>
      </c>
      <c r="BG604" s="5">
        <v>0.25</v>
      </c>
      <c r="BH604" s="5">
        <v>1</v>
      </c>
      <c r="BI604" s="5">
        <v>0.57899999999999996</v>
      </c>
      <c r="BJ604" s="5">
        <v>0.129</v>
      </c>
      <c r="BK604" s="5">
        <v>0.91200000000000003</v>
      </c>
      <c r="BL604" s="5">
        <v>1.8640000000000001</v>
      </c>
      <c r="BM604" s="5">
        <v>0.25</v>
      </c>
      <c r="BN604" s="5">
        <v>1</v>
      </c>
      <c r="BO604" s="5">
        <v>0</v>
      </c>
      <c r="BP604" s="5">
        <v>8.9999999999999993E-3</v>
      </c>
      <c r="BQ604" s="5">
        <v>8.5999999999999993E-2</v>
      </c>
      <c r="BR604" s="5">
        <v>0</v>
      </c>
      <c r="BS604" s="5">
        <v>1</v>
      </c>
      <c r="BT604" s="5">
        <v>0</v>
      </c>
      <c r="BU604" s="5">
        <v>-5.0000000000000001E-3</v>
      </c>
      <c r="BV604" s="5">
        <v>0.20499999999999999</v>
      </c>
      <c r="BW604" s="5">
        <v>0.25</v>
      </c>
      <c r="BX604" s="5">
        <v>1</v>
      </c>
      <c r="BY604" s="5">
        <v>13.254</v>
      </c>
      <c r="BZ604" s="5">
        <v>0</v>
      </c>
      <c r="CA604" s="5">
        <v>13.254</v>
      </c>
      <c r="CB604" s="5">
        <v>0</v>
      </c>
      <c r="CC604" s="5">
        <v>83.248000000000005</v>
      </c>
      <c r="CD604" s="5">
        <v>7.95</v>
      </c>
      <c r="CE604" s="5">
        <v>112.488</v>
      </c>
      <c r="CF604" s="5">
        <v>244.67</v>
      </c>
      <c r="CG604" s="5">
        <v>0.25</v>
      </c>
      <c r="CH604" s="5">
        <v>1</v>
      </c>
      <c r="CI604" s="5">
        <v>0</v>
      </c>
      <c r="CJ604" s="5">
        <v>0</v>
      </c>
      <c r="CK604" s="5">
        <v>0</v>
      </c>
      <c r="CL604" s="5">
        <v>0</v>
      </c>
      <c r="CM604" s="5">
        <v>0</v>
      </c>
      <c r="CN604" s="5">
        <v>1E-3</v>
      </c>
      <c r="CO604" s="5">
        <v>1E-3</v>
      </c>
      <c r="CP604" s="5">
        <v>4.9000000000000002E-2</v>
      </c>
      <c r="CQ604" s="5">
        <v>1.3480000000000001</v>
      </c>
      <c r="CR604" s="5">
        <v>0.98</v>
      </c>
      <c r="CS604" s="5">
        <v>2.4870000000000001</v>
      </c>
      <c r="CT604" s="5">
        <v>5.1040000000000001</v>
      </c>
      <c r="CU604" s="5">
        <v>11.808999999999999</v>
      </c>
    </row>
    <row r="605" spans="1:99" x14ac:dyDescent="0.25">
      <c r="A605" s="5" t="s">
        <v>2913</v>
      </c>
      <c r="B605" s="5" t="s">
        <v>1648</v>
      </c>
      <c r="C605" s="5" t="s">
        <v>1648</v>
      </c>
      <c r="D605" s="5" t="s">
        <v>1649</v>
      </c>
      <c r="E605" s="5">
        <v>2024</v>
      </c>
      <c r="F605" s="5">
        <v>0.25</v>
      </c>
      <c r="G605" s="5">
        <v>5.6040000000000001</v>
      </c>
      <c r="H605" s="5">
        <v>1.2909999999999999</v>
      </c>
      <c r="I605" s="5">
        <v>6.1970000000000001</v>
      </c>
      <c r="J605" s="5">
        <v>11.801</v>
      </c>
      <c r="K605" s="5">
        <v>0</v>
      </c>
      <c r="L605" s="5">
        <v>1</v>
      </c>
      <c r="M605" s="5">
        <v>6.94</v>
      </c>
      <c r="N605" s="5">
        <v>3.8740000000000001</v>
      </c>
      <c r="O605" s="5">
        <v>6.2919999999999998</v>
      </c>
      <c r="P605" s="5">
        <v>13.231999999999999</v>
      </c>
      <c r="Q605" s="5">
        <v>0</v>
      </c>
      <c r="R605" s="5">
        <v>1</v>
      </c>
      <c r="S605" s="5">
        <v>12.06</v>
      </c>
      <c r="T605" s="5">
        <v>7.7469999999999999</v>
      </c>
      <c r="U605" s="5">
        <v>5.335</v>
      </c>
      <c r="V605" s="5">
        <v>21.027999999999999</v>
      </c>
      <c r="W605" s="5">
        <v>0.25</v>
      </c>
      <c r="X605" s="5">
        <v>1</v>
      </c>
      <c r="Y605" s="5">
        <v>3.383</v>
      </c>
      <c r="Z605" s="5">
        <v>0.27100000000000002</v>
      </c>
      <c r="AA605" s="5">
        <v>6.3010000000000002</v>
      </c>
      <c r="AB605" s="5">
        <v>9.6839999999999993</v>
      </c>
      <c r="AC605" s="5">
        <v>0</v>
      </c>
      <c r="AD605" s="5">
        <v>1</v>
      </c>
      <c r="AE605" s="5">
        <v>4.0579999999999998</v>
      </c>
      <c r="AF605" s="5">
        <v>0.59599999999999997</v>
      </c>
      <c r="AG605" s="5">
        <v>6.3010000000000002</v>
      </c>
      <c r="AH605" s="5">
        <v>10.359</v>
      </c>
      <c r="AI605" s="5">
        <v>0</v>
      </c>
      <c r="AJ605" s="5">
        <v>1</v>
      </c>
      <c r="AK605" s="5">
        <v>8.1080000000000005</v>
      </c>
      <c r="AL605" s="5">
        <v>3.2109999999999999</v>
      </c>
      <c r="AM605" s="5">
        <v>3</v>
      </c>
      <c r="AN605" s="5">
        <v>13.428000000000001</v>
      </c>
      <c r="AO605" s="5">
        <v>0.25</v>
      </c>
      <c r="AP605" s="5">
        <v>1</v>
      </c>
      <c r="AQ605" s="5">
        <v>0.72399999999999998</v>
      </c>
      <c r="AR605" s="5">
        <v>0.13200000000000001</v>
      </c>
      <c r="AS605" s="5">
        <v>0.90900000000000003</v>
      </c>
      <c r="AT605" s="5">
        <v>2.0409999999999999</v>
      </c>
      <c r="AU605" s="5">
        <v>0.25</v>
      </c>
      <c r="AV605" s="5">
        <v>1</v>
      </c>
      <c r="AW605" s="5">
        <v>0.75</v>
      </c>
      <c r="AX605" s="5">
        <v>0.13200000000000001</v>
      </c>
      <c r="AY605" s="5">
        <v>0.76400000000000001</v>
      </c>
      <c r="AZ605" s="5">
        <v>1.893</v>
      </c>
      <c r="BA605" s="5">
        <v>0.25</v>
      </c>
      <c r="BB605" s="5">
        <v>1</v>
      </c>
      <c r="BC605" s="5">
        <v>0.51300000000000001</v>
      </c>
      <c r="BD605" s="5">
        <v>0.13200000000000001</v>
      </c>
      <c r="BE605" s="5">
        <v>9.8000000000000004E-2</v>
      </c>
      <c r="BF605" s="5">
        <v>0.73899999999999999</v>
      </c>
      <c r="BG605" s="5">
        <v>0.25</v>
      </c>
      <c r="BH605" s="5">
        <v>1</v>
      </c>
      <c r="BI605" s="5">
        <v>0.59099999999999997</v>
      </c>
      <c r="BJ605" s="5">
        <v>0.13200000000000001</v>
      </c>
      <c r="BK605" s="5">
        <v>1.0189999999999999</v>
      </c>
      <c r="BL605" s="5">
        <v>2.0129999999999999</v>
      </c>
      <c r="BM605" s="5">
        <v>0.25</v>
      </c>
      <c r="BN605" s="5">
        <v>1</v>
      </c>
      <c r="BO605" s="5">
        <v>0</v>
      </c>
      <c r="BP605" s="5">
        <v>8.9999999999999993E-3</v>
      </c>
      <c r="BQ605" s="5">
        <v>6.4000000000000001E-2</v>
      </c>
      <c r="BR605" s="5">
        <v>0</v>
      </c>
      <c r="BS605" s="5">
        <v>1</v>
      </c>
      <c r="BT605" s="5">
        <v>0</v>
      </c>
      <c r="BU605" s="5">
        <v>8.0000000000000002E-3</v>
      </c>
      <c r="BV605" s="5">
        <v>0.21099999999999999</v>
      </c>
      <c r="BW605" s="5">
        <v>0.25</v>
      </c>
      <c r="BX605" s="5">
        <v>1</v>
      </c>
      <c r="BY605" s="5">
        <v>13.646000000000001</v>
      </c>
      <c r="BZ605" s="5">
        <v>0</v>
      </c>
      <c r="CA605" s="5">
        <v>13.646000000000001</v>
      </c>
      <c r="CB605" s="5">
        <v>0</v>
      </c>
      <c r="CC605" s="5">
        <v>82.587999999999994</v>
      </c>
      <c r="CD605" s="5">
        <v>7.95</v>
      </c>
      <c r="CE605" s="5">
        <v>94.555000000000007</v>
      </c>
      <c r="CF605" s="5">
        <v>221.429</v>
      </c>
      <c r="CG605" s="5">
        <v>0.25</v>
      </c>
      <c r="CH605" s="5">
        <v>1</v>
      </c>
      <c r="CI605" s="5">
        <v>0</v>
      </c>
      <c r="CJ605" s="5">
        <v>0</v>
      </c>
      <c r="CK605" s="5">
        <v>0</v>
      </c>
      <c r="CL605" s="5">
        <v>0</v>
      </c>
      <c r="CM605" s="5">
        <v>0</v>
      </c>
      <c r="CN605" s="5">
        <v>1E-3</v>
      </c>
      <c r="CO605" s="5">
        <v>1E-3</v>
      </c>
      <c r="CP605" s="5">
        <v>4.9000000000000002E-2</v>
      </c>
      <c r="CQ605" s="5">
        <v>1.387</v>
      </c>
      <c r="CR605" s="5">
        <v>0.98</v>
      </c>
      <c r="CS605" s="5">
        <v>2.56</v>
      </c>
      <c r="CT605" s="5">
        <v>4.4630000000000001</v>
      </c>
      <c r="CU605" s="5">
        <v>9.9830000000000005</v>
      </c>
    </row>
    <row r="606" spans="1:99" x14ac:dyDescent="0.25">
      <c r="A606" s="5" t="s">
        <v>2914</v>
      </c>
      <c r="B606" s="5" t="s">
        <v>1660</v>
      </c>
      <c r="C606" s="5" t="s">
        <v>1660</v>
      </c>
      <c r="D606" s="5" t="s">
        <v>1661</v>
      </c>
      <c r="E606" s="5">
        <v>2021</v>
      </c>
      <c r="F606" s="5">
        <v>0.05</v>
      </c>
      <c r="G606" s="5">
        <v>5.8970000000000002</v>
      </c>
      <c r="H606" s="5">
        <v>1.143</v>
      </c>
      <c r="I606" s="5">
        <v>0.23799999999999999</v>
      </c>
      <c r="J606" s="5">
        <v>6.1340000000000003</v>
      </c>
      <c r="K606" s="5">
        <v>0</v>
      </c>
      <c r="L606" s="5">
        <v>1</v>
      </c>
      <c r="M606" s="5">
        <v>7.9640000000000004</v>
      </c>
      <c r="N606" s="5">
        <v>3.43</v>
      </c>
      <c r="O606" s="5">
        <v>0.22700000000000001</v>
      </c>
      <c r="P606" s="5">
        <v>8.1910000000000007</v>
      </c>
      <c r="Q606" s="5">
        <v>0</v>
      </c>
      <c r="R606" s="5">
        <v>1</v>
      </c>
      <c r="S606" s="5">
        <v>11.613</v>
      </c>
      <c r="T606" s="5">
        <v>6.86</v>
      </c>
      <c r="U606" s="5">
        <v>0.23799999999999999</v>
      </c>
      <c r="V606" s="5">
        <v>12.444000000000001</v>
      </c>
      <c r="W606" s="5">
        <v>0.05</v>
      </c>
      <c r="X606" s="5">
        <v>1</v>
      </c>
      <c r="Y606" s="5">
        <v>5.8689999999999998</v>
      </c>
      <c r="Z606" s="5">
        <v>0.68799999999999994</v>
      </c>
      <c r="AA606" s="5">
        <v>-2.6659999999999999</v>
      </c>
      <c r="AB606" s="5">
        <v>3.202</v>
      </c>
      <c r="AC606" s="5">
        <v>0</v>
      </c>
      <c r="AD606" s="5">
        <v>0</v>
      </c>
      <c r="AE606" s="5">
        <v>6.4720000000000004</v>
      </c>
      <c r="AF606" s="5">
        <v>1.3340000000000001</v>
      </c>
      <c r="AG606" s="5">
        <v>-3.4369999999999998</v>
      </c>
      <c r="AH606" s="5">
        <v>3.0339999999999998</v>
      </c>
      <c r="AI606" s="5">
        <v>0</v>
      </c>
      <c r="AJ606" s="5">
        <v>0</v>
      </c>
      <c r="AK606" s="5">
        <v>10.090999999999999</v>
      </c>
      <c r="AL606" s="5">
        <v>4.9359999999999999</v>
      </c>
      <c r="AM606" s="5">
        <v>3.6999999999999998E-2</v>
      </c>
      <c r="AN606" s="5">
        <v>10.635</v>
      </c>
      <c r="AO606" s="5">
        <v>0.05</v>
      </c>
      <c r="AP606" s="5">
        <v>1</v>
      </c>
      <c r="AQ606" s="5">
        <v>0.621</v>
      </c>
      <c r="AR606" s="5">
        <v>0.114</v>
      </c>
      <c r="AS606" s="5">
        <v>-6.0999999999999999E-2</v>
      </c>
      <c r="AT606" s="5">
        <v>0.58799999999999997</v>
      </c>
      <c r="AU606" s="5">
        <v>0</v>
      </c>
      <c r="AV606" s="5">
        <v>0</v>
      </c>
      <c r="AW606" s="5">
        <v>0.59299999999999997</v>
      </c>
      <c r="AX606" s="5">
        <v>0.114</v>
      </c>
      <c r="AY606" s="5">
        <v>-4.0000000000000001E-3</v>
      </c>
      <c r="AZ606" s="5">
        <v>0.61899999999999999</v>
      </c>
      <c r="BA606" s="5">
        <v>0.05</v>
      </c>
      <c r="BB606" s="5">
        <v>1</v>
      </c>
      <c r="BC606" s="5">
        <v>0.44</v>
      </c>
      <c r="BD606" s="5">
        <v>0.114</v>
      </c>
      <c r="BE606" s="5">
        <v>0</v>
      </c>
      <c r="BF606" s="5">
        <v>0.46200000000000002</v>
      </c>
      <c r="BG606" s="5">
        <v>0.05</v>
      </c>
      <c r="BH606" s="5">
        <v>1</v>
      </c>
      <c r="BI606" s="5">
        <v>0.56000000000000005</v>
      </c>
      <c r="BJ606" s="5">
        <v>0.114</v>
      </c>
      <c r="BK606" s="5">
        <v>0</v>
      </c>
      <c r="BL606" s="5">
        <v>0.58799999999999997</v>
      </c>
      <c r="BM606" s="5">
        <v>0.05</v>
      </c>
      <c r="BN606" s="5">
        <v>1</v>
      </c>
      <c r="BO606" s="5">
        <v>0</v>
      </c>
      <c r="BP606" s="5">
        <v>0</v>
      </c>
      <c r="BQ606" s="5">
        <v>6.5000000000000002E-2</v>
      </c>
      <c r="BR606" s="5">
        <v>0</v>
      </c>
      <c r="BS606" s="5">
        <v>0.66700000000000004</v>
      </c>
      <c r="BT606" s="5">
        <v>0</v>
      </c>
      <c r="BU606" s="5">
        <v>0</v>
      </c>
      <c r="BV606" s="5">
        <v>5.1999999999999998E-2</v>
      </c>
      <c r="BW606" s="5">
        <v>0.05</v>
      </c>
      <c r="BX606" s="5">
        <v>0.83299999999999996</v>
      </c>
      <c r="BY606" s="5">
        <v>11.787000000000001</v>
      </c>
      <c r="BZ606" s="5">
        <v>0</v>
      </c>
      <c r="CA606" s="5">
        <v>11.787000000000001</v>
      </c>
      <c r="CB606" s="5">
        <v>0</v>
      </c>
      <c r="CC606" s="5">
        <v>81.694999999999993</v>
      </c>
      <c r="CD606" s="5">
        <v>7.95</v>
      </c>
      <c r="CE606" s="5">
        <v>0</v>
      </c>
      <c r="CF606" s="5">
        <v>85.78</v>
      </c>
      <c r="CG606" s="5">
        <v>0.05</v>
      </c>
      <c r="CH606" s="5">
        <v>1</v>
      </c>
      <c r="CI606" s="5">
        <v>0</v>
      </c>
      <c r="CJ606" s="5">
        <v>0</v>
      </c>
      <c r="CK606" s="5">
        <v>0</v>
      </c>
      <c r="CL606" s="5">
        <v>0</v>
      </c>
      <c r="CM606" s="5">
        <v>0</v>
      </c>
      <c r="CN606" s="5">
        <v>0</v>
      </c>
      <c r="CO606" s="5">
        <v>0</v>
      </c>
      <c r="CP606" s="5">
        <v>0</v>
      </c>
      <c r="CQ606" s="5">
        <v>1.198</v>
      </c>
      <c r="CR606" s="5">
        <v>0.94499999999999995</v>
      </c>
      <c r="CS606" s="5">
        <v>4.9080000000000004</v>
      </c>
      <c r="CT606" s="5">
        <v>4.7530000000000001</v>
      </c>
      <c r="CU606" s="5">
        <v>14.129</v>
      </c>
    </row>
    <row r="607" spans="1:99" x14ac:dyDescent="0.25">
      <c r="A607" s="5" t="s">
        <v>2915</v>
      </c>
      <c r="B607" s="5" t="s">
        <v>1660</v>
      </c>
      <c r="C607" s="5" t="s">
        <v>1660</v>
      </c>
      <c r="D607" s="5" t="s">
        <v>1661</v>
      </c>
      <c r="E607" s="5">
        <v>2022</v>
      </c>
      <c r="F607" s="5">
        <v>0.05</v>
      </c>
      <c r="G607" s="5">
        <v>11.72</v>
      </c>
      <c r="H607" s="5">
        <v>1.2350000000000001</v>
      </c>
      <c r="I607" s="5">
        <v>0.56599999999999995</v>
      </c>
      <c r="J607" s="5">
        <v>12.286</v>
      </c>
      <c r="K607" s="5">
        <v>0</v>
      </c>
      <c r="L607" s="5">
        <v>1</v>
      </c>
      <c r="M607" s="5">
        <v>9.7829999999999995</v>
      </c>
      <c r="N607" s="5">
        <v>3.7040000000000002</v>
      </c>
      <c r="O607" s="5">
        <v>0.32800000000000001</v>
      </c>
      <c r="P607" s="5">
        <v>10.111000000000001</v>
      </c>
      <c r="Q607" s="5">
        <v>0</v>
      </c>
      <c r="R607" s="5">
        <v>1</v>
      </c>
      <c r="S607" s="5">
        <v>17.893000000000001</v>
      </c>
      <c r="T607" s="5">
        <v>7.4080000000000004</v>
      </c>
      <c r="U607" s="5">
        <v>0.63400000000000001</v>
      </c>
      <c r="V607" s="5">
        <v>19.382000000000001</v>
      </c>
      <c r="W607" s="5">
        <v>0.05</v>
      </c>
      <c r="X607" s="5">
        <v>1</v>
      </c>
      <c r="Y607" s="5">
        <v>6.8760000000000003</v>
      </c>
      <c r="Z607" s="5">
        <v>0.80600000000000005</v>
      </c>
      <c r="AA607" s="5">
        <v>-2.879</v>
      </c>
      <c r="AB607" s="5">
        <v>3.9969999999999999</v>
      </c>
      <c r="AC607" s="5">
        <v>0</v>
      </c>
      <c r="AD607" s="5">
        <v>0</v>
      </c>
      <c r="AE607" s="5">
        <v>7.5279999999999996</v>
      </c>
      <c r="AF607" s="5">
        <v>1.552</v>
      </c>
      <c r="AG607" s="5">
        <v>-4.1150000000000002</v>
      </c>
      <c r="AH607" s="5">
        <v>3.4119999999999999</v>
      </c>
      <c r="AI607" s="5">
        <v>0</v>
      </c>
      <c r="AJ607" s="5">
        <v>0</v>
      </c>
      <c r="AK607" s="5">
        <v>11.433999999999999</v>
      </c>
      <c r="AL607" s="5">
        <v>5.593</v>
      </c>
      <c r="AM607" s="5">
        <v>0.121</v>
      </c>
      <c r="AN607" s="5">
        <v>12.087999999999999</v>
      </c>
      <c r="AO607" s="5">
        <v>0.05</v>
      </c>
      <c r="AP607" s="5">
        <v>1</v>
      </c>
      <c r="AQ607" s="5">
        <v>0.84699999999999998</v>
      </c>
      <c r="AR607" s="5">
        <v>0.123</v>
      </c>
      <c r="AS607" s="5">
        <v>-0.255</v>
      </c>
      <c r="AT607" s="5">
        <v>0.622</v>
      </c>
      <c r="AU607" s="5">
        <v>0</v>
      </c>
      <c r="AV607" s="5">
        <v>0</v>
      </c>
      <c r="AW607" s="5">
        <v>0.94699999999999995</v>
      </c>
      <c r="AX607" s="5">
        <v>0.123</v>
      </c>
      <c r="AY607" s="5">
        <v>-0.308</v>
      </c>
      <c r="AZ607" s="5">
        <v>0.67100000000000004</v>
      </c>
      <c r="BA607" s="5">
        <v>0.05</v>
      </c>
      <c r="BB607" s="5">
        <v>1</v>
      </c>
      <c r="BC607" s="5">
        <v>0.58899999999999997</v>
      </c>
      <c r="BD607" s="5">
        <v>0.123</v>
      </c>
      <c r="BE607" s="5">
        <v>2E-3</v>
      </c>
      <c r="BF607" s="5">
        <v>0.61799999999999999</v>
      </c>
      <c r="BG607" s="5">
        <v>0.05</v>
      </c>
      <c r="BH607" s="5">
        <v>1</v>
      </c>
      <c r="BI607" s="5">
        <v>0.68899999999999995</v>
      </c>
      <c r="BJ607" s="5">
        <v>0.123</v>
      </c>
      <c r="BK607" s="5">
        <v>3.0000000000000001E-3</v>
      </c>
      <c r="BL607" s="5">
        <v>0.72299999999999998</v>
      </c>
      <c r="BM607" s="5">
        <v>0.05</v>
      </c>
      <c r="BN607" s="5">
        <v>1</v>
      </c>
      <c r="BO607" s="5">
        <v>0</v>
      </c>
      <c r="BP607" s="5">
        <v>0</v>
      </c>
      <c r="BQ607" s="5">
        <v>6.5000000000000002E-2</v>
      </c>
      <c r="BR607" s="5">
        <v>0</v>
      </c>
      <c r="BS607" s="5">
        <v>0.66700000000000004</v>
      </c>
      <c r="BT607" s="5">
        <v>0</v>
      </c>
      <c r="BU607" s="5">
        <v>0</v>
      </c>
      <c r="BV607" s="5">
        <v>5.5E-2</v>
      </c>
      <c r="BW607" s="5">
        <v>0.05</v>
      </c>
      <c r="BX607" s="5">
        <v>0.83299999999999996</v>
      </c>
      <c r="BY607" s="5">
        <v>12.728999999999999</v>
      </c>
      <c r="BZ607" s="5">
        <v>0</v>
      </c>
      <c r="CA607" s="5">
        <v>12.728999999999999</v>
      </c>
      <c r="CB607" s="5">
        <v>0</v>
      </c>
      <c r="CC607" s="5">
        <v>102.477</v>
      </c>
      <c r="CD607" s="5">
        <v>7.95</v>
      </c>
      <c r="CE607" s="5">
        <v>0.379</v>
      </c>
      <c r="CF607" s="5">
        <v>107.6</v>
      </c>
      <c r="CG607" s="5">
        <v>0.05</v>
      </c>
      <c r="CH607" s="5">
        <v>1</v>
      </c>
      <c r="CI607" s="5">
        <v>0</v>
      </c>
      <c r="CJ607" s="5">
        <v>0</v>
      </c>
      <c r="CK607" s="5">
        <v>0</v>
      </c>
      <c r="CL607" s="5">
        <v>0</v>
      </c>
      <c r="CM607" s="5">
        <v>0</v>
      </c>
      <c r="CN607" s="5">
        <v>0</v>
      </c>
      <c r="CO607" s="5">
        <v>0</v>
      </c>
      <c r="CP607" s="5">
        <v>0</v>
      </c>
      <c r="CQ607" s="5">
        <v>1.294</v>
      </c>
      <c r="CR607" s="5">
        <v>0.94499999999999995</v>
      </c>
      <c r="CS607" s="5">
        <v>5.3</v>
      </c>
      <c r="CT607" s="5">
        <v>10.484999999999999</v>
      </c>
      <c r="CU607" s="5">
        <v>28.059000000000001</v>
      </c>
    </row>
    <row r="608" spans="1:99" x14ac:dyDescent="0.25">
      <c r="A608" s="5" t="s">
        <v>2916</v>
      </c>
      <c r="B608" s="5" t="s">
        <v>1660</v>
      </c>
      <c r="C608" s="5" t="s">
        <v>1660</v>
      </c>
      <c r="D608" s="5" t="s">
        <v>1661</v>
      </c>
      <c r="E608" s="5">
        <v>2023</v>
      </c>
      <c r="F608" s="5">
        <v>0.05</v>
      </c>
      <c r="G608" s="5">
        <v>6.1470000000000002</v>
      </c>
      <c r="H608" s="5">
        <v>1.286</v>
      </c>
      <c r="I608" s="5">
        <v>0.27300000000000002</v>
      </c>
      <c r="J608" s="5">
        <v>6.42</v>
      </c>
      <c r="K608" s="5">
        <v>0</v>
      </c>
      <c r="L608" s="5">
        <v>1</v>
      </c>
      <c r="M608" s="5">
        <v>7.8860000000000001</v>
      </c>
      <c r="N608" s="5">
        <v>3.8570000000000002</v>
      </c>
      <c r="O608" s="5">
        <v>0.22700000000000001</v>
      </c>
      <c r="P608" s="5">
        <v>8.1129999999999995</v>
      </c>
      <c r="Q608" s="5">
        <v>0</v>
      </c>
      <c r="R608" s="5">
        <v>1</v>
      </c>
      <c r="S608" s="5">
        <v>12.574999999999999</v>
      </c>
      <c r="T608" s="5">
        <v>7.7140000000000004</v>
      </c>
      <c r="U608" s="5">
        <v>0.34399999999999997</v>
      </c>
      <c r="V608" s="5">
        <v>13.491</v>
      </c>
      <c r="W608" s="5">
        <v>0.05</v>
      </c>
      <c r="X608" s="5">
        <v>1</v>
      </c>
      <c r="Y608" s="5">
        <v>6.4420000000000002</v>
      </c>
      <c r="Z608" s="5">
        <v>0.755</v>
      </c>
      <c r="AA608" s="5">
        <v>-2.4209999999999998</v>
      </c>
      <c r="AB608" s="5">
        <v>4.0209999999999999</v>
      </c>
      <c r="AC608" s="5">
        <v>0</v>
      </c>
      <c r="AD608" s="5">
        <v>0</v>
      </c>
      <c r="AE608" s="5">
        <v>7.1280000000000001</v>
      </c>
      <c r="AF608" s="5">
        <v>1.4690000000000001</v>
      </c>
      <c r="AG608" s="5">
        <v>-3.7160000000000002</v>
      </c>
      <c r="AH608" s="5">
        <v>3.4119999999999999</v>
      </c>
      <c r="AI608" s="5">
        <v>0</v>
      </c>
      <c r="AJ608" s="5">
        <v>0</v>
      </c>
      <c r="AK608" s="5">
        <v>11.241</v>
      </c>
      <c r="AL608" s="5">
        <v>5.4989999999999997</v>
      </c>
      <c r="AM608" s="5">
        <v>9.5000000000000001E-2</v>
      </c>
      <c r="AN608" s="5">
        <v>11.837999999999999</v>
      </c>
      <c r="AO608" s="5">
        <v>0.05</v>
      </c>
      <c r="AP608" s="5">
        <v>1</v>
      </c>
      <c r="AQ608" s="5">
        <v>0.749</v>
      </c>
      <c r="AR608" s="5">
        <v>0.129</v>
      </c>
      <c r="AS608" s="5">
        <v>-0.157</v>
      </c>
      <c r="AT608" s="5">
        <v>0.622</v>
      </c>
      <c r="AU608" s="5">
        <v>0</v>
      </c>
      <c r="AV608" s="5">
        <v>0</v>
      </c>
      <c r="AW608" s="5">
        <v>0.78300000000000003</v>
      </c>
      <c r="AX608" s="5">
        <v>0.129</v>
      </c>
      <c r="AY608" s="5">
        <v>-0.14299999999999999</v>
      </c>
      <c r="AZ608" s="5">
        <v>0.67100000000000004</v>
      </c>
      <c r="BA608" s="5">
        <v>0.05</v>
      </c>
      <c r="BB608" s="5">
        <v>1</v>
      </c>
      <c r="BC608" s="5">
        <v>0.52700000000000002</v>
      </c>
      <c r="BD608" s="5">
        <v>0.129</v>
      </c>
      <c r="BE608" s="5">
        <v>3.0000000000000001E-3</v>
      </c>
      <c r="BF608" s="5">
        <v>0.55400000000000005</v>
      </c>
      <c r="BG608" s="5">
        <v>0.05</v>
      </c>
      <c r="BH608" s="5">
        <v>1</v>
      </c>
      <c r="BI608" s="5">
        <v>0.64</v>
      </c>
      <c r="BJ608" s="5">
        <v>0.129</v>
      </c>
      <c r="BK608" s="5">
        <v>4.0000000000000001E-3</v>
      </c>
      <c r="BL608" s="5">
        <v>0.67200000000000004</v>
      </c>
      <c r="BM608" s="5">
        <v>0.05</v>
      </c>
      <c r="BN608" s="5">
        <v>1</v>
      </c>
      <c r="BO608" s="5">
        <v>0</v>
      </c>
      <c r="BP608" s="5">
        <v>0</v>
      </c>
      <c r="BQ608" s="5">
        <v>0.12</v>
      </c>
      <c r="BR608" s="5">
        <v>0</v>
      </c>
      <c r="BS608" s="5">
        <v>0.66700000000000004</v>
      </c>
      <c r="BT608" s="5">
        <v>0</v>
      </c>
      <c r="BU608" s="5">
        <v>0</v>
      </c>
      <c r="BV608" s="5">
        <v>3.5999999999999997E-2</v>
      </c>
      <c r="BW608" s="5">
        <v>0.05</v>
      </c>
      <c r="BX608" s="5">
        <v>0.83299999999999996</v>
      </c>
      <c r="BY608" s="5">
        <v>13.254</v>
      </c>
      <c r="BZ608" s="5">
        <v>0</v>
      </c>
      <c r="CA608" s="5">
        <v>13.254</v>
      </c>
      <c r="CB608" s="5">
        <v>0</v>
      </c>
      <c r="CC608" s="5">
        <v>87.078999999999994</v>
      </c>
      <c r="CD608" s="5">
        <v>7.95</v>
      </c>
      <c r="CE608" s="5">
        <v>0.48199999999999998</v>
      </c>
      <c r="CF608" s="5">
        <v>91.433000000000007</v>
      </c>
      <c r="CG608" s="5">
        <v>0.05</v>
      </c>
      <c r="CH608" s="5">
        <v>1</v>
      </c>
      <c r="CI608" s="5">
        <v>0</v>
      </c>
      <c r="CJ608" s="5">
        <v>0</v>
      </c>
      <c r="CK608" s="5">
        <v>0</v>
      </c>
      <c r="CL608" s="5">
        <v>0</v>
      </c>
      <c r="CM608" s="5">
        <v>0</v>
      </c>
      <c r="CN608" s="5">
        <v>0</v>
      </c>
      <c r="CO608" s="5">
        <v>0</v>
      </c>
      <c r="CP608" s="5">
        <v>0</v>
      </c>
      <c r="CQ608" s="5">
        <v>1.3480000000000001</v>
      </c>
      <c r="CR608" s="5">
        <v>0.93300000000000005</v>
      </c>
      <c r="CS608" s="5">
        <v>5.5190000000000001</v>
      </c>
      <c r="CT608" s="5">
        <v>4.8609999999999998</v>
      </c>
      <c r="CU608" s="5">
        <v>9.2609999999999992</v>
      </c>
    </row>
    <row r="609" spans="1:99" x14ac:dyDescent="0.25">
      <c r="A609" s="5" t="s">
        <v>2917</v>
      </c>
      <c r="B609" s="5" t="s">
        <v>1660</v>
      </c>
      <c r="C609" s="5" t="s">
        <v>1660</v>
      </c>
      <c r="D609" s="5" t="s">
        <v>1661</v>
      </c>
      <c r="E609" s="5">
        <v>2024</v>
      </c>
      <c r="F609" s="5">
        <v>0.05</v>
      </c>
      <c r="G609" s="5">
        <v>5.5750000000000002</v>
      </c>
      <c r="H609" s="5">
        <v>1.3240000000000001</v>
      </c>
      <c r="I609" s="5">
        <v>0.21299999999999999</v>
      </c>
      <c r="J609" s="5">
        <v>5.7869999999999999</v>
      </c>
      <c r="K609" s="5">
        <v>0</v>
      </c>
      <c r="L609" s="5">
        <v>1</v>
      </c>
      <c r="M609" s="5">
        <v>7.1239999999999997</v>
      </c>
      <c r="N609" s="5">
        <v>3.9710000000000001</v>
      </c>
      <c r="O609" s="5">
        <v>0.158</v>
      </c>
      <c r="P609" s="5">
        <v>7.2809999999999997</v>
      </c>
      <c r="Q609" s="5">
        <v>0</v>
      </c>
      <c r="R609" s="5">
        <v>1</v>
      </c>
      <c r="S609" s="5">
        <v>12.193</v>
      </c>
      <c r="T609" s="5">
        <v>7.9420000000000002</v>
      </c>
      <c r="U609" s="5">
        <v>0.29699999999999999</v>
      </c>
      <c r="V609" s="5">
        <v>13.026</v>
      </c>
      <c r="W609" s="5">
        <v>0.05</v>
      </c>
      <c r="X609" s="5">
        <v>1</v>
      </c>
      <c r="Y609" s="5">
        <v>6.5060000000000002</v>
      </c>
      <c r="Z609" s="5">
        <v>0.76200000000000001</v>
      </c>
      <c r="AA609" s="5">
        <v>-2.492</v>
      </c>
      <c r="AB609" s="5">
        <v>4.0140000000000002</v>
      </c>
      <c r="AC609" s="5">
        <v>0</v>
      </c>
      <c r="AD609" s="5">
        <v>0</v>
      </c>
      <c r="AE609" s="5">
        <v>7.2119999999999997</v>
      </c>
      <c r="AF609" s="5">
        <v>1.4870000000000001</v>
      </c>
      <c r="AG609" s="5">
        <v>-3.6989999999999998</v>
      </c>
      <c r="AH609" s="5">
        <v>3.5129999999999999</v>
      </c>
      <c r="AI609" s="5">
        <v>0</v>
      </c>
      <c r="AJ609" s="5">
        <v>0</v>
      </c>
      <c r="AK609" s="5">
        <v>11.446999999999999</v>
      </c>
      <c r="AL609" s="5">
        <v>5.5990000000000002</v>
      </c>
      <c r="AM609" s="5">
        <v>0.10299999999999999</v>
      </c>
      <c r="AN609" s="5">
        <v>12.045999999999999</v>
      </c>
      <c r="AO609" s="5">
        <v>0.05</v>
      </c>
      <c r="AP609" s="5">
        <v>1</v>
      </c>
      <c r="AQ609" s="5">
        <v>0.72</v>
      </c>
      <c r="AR609" s="5">
        <v>0.13200000000000001</v>
      </c>
      <c r="AS609" s="5">
        <v>-0.128</v>
      </c>
      <c r="AT609" s="5">
        <v>0.622</v>
      </c>
      <c r="AU609" s="5">
        <v>0</v>
      </c>
      <c r="AV609" s="5">
        <v>0</v>
      </c>
      <c r="AW609" s="5">
        <v>0.73399999999999999</v>
      </c>
      <c r="AX609" s="5">
        <v>0.13200000000000001</v>
      </c>
      <c r="AY609" s="5">
        <v>-9.5000000000000001E-2</v>
      </c>
      <c r="AZ609" s="5">
        <v>0.67100000000000004</v>
      </c>
      <c r="BA609" s="5">
        <v>0.05</v>
      </c>
      <c r="BB609" s="5">
        <v>1</v>
      </c>
      <c r="BC609" s="5">
        <v>0.51</v>
      </c>
      <c r="BD609" s="5">
        <v>0.13200000000000001</v>
      </c>
      <c r="BE609" s="5">
        <v>3.0000000000000001E-3</v>
      </c>
      <c r="BF609" s="5">
        <v>0.53600000000000003</v>
      </c>
      <c r="BG609" s="5">
        <v>0.05</v>
      </c>
      <c r="BH609" s="5">
        <v>1</v>
      </c>
      <c r="BI609" s="5">
        <v>0.65200000000000002</v>
      </c>
      <c r="BJ609" s="5">
        <v>0.13200000000000001</v>
      </c>
      <c r="BK609" s="5">
        <v>4.0000000000000001E-3</v>
      </c>
      <c r="BL609" s="5">
        <v>0.68500000000000005</v>
      </c>
      <c r="BM609" s="5">
        <v>0.05</v>
      </c>
      <c r="BN609" s="5">
        <v>1</v>
      </c>
      <c r="BO609" s="5">
        <v>0</v>
      </c>
      <c r="BP609" s="5">
        <v>0</v>
      </c>
      <c r="BQ609" s="5">
        <v>0.09</v>
      </c>
      <c r="BR609" s="5">
        <v>0</v>
      </c>
      <c r="BS609" s="5">
        <v>0.66700000000000004</v>
      </c>
      <c r="BT609" s="5">
        <v>0</v>
      </c>
      <c r="BU609" s="5">
        <v>0</v>
      </c>
      <c r="BV609" s="5">
        <v>4.8000000000000001E-2</v>
      </c>
      <c r="BW609" s="5">
        <v>0.05</v>
      </c>
      <c r="BX609" s="5">
        <v>0.83299999999999996</v>
      </c>
      <c r="BY609" s="5">
        <v>13.646000000000001</v>
      </c>
      <c r="BZ609" s="5">
        <v>0</v>
      </c>
      <c r="CA609" s="5">
        <v>13.646000000000001</v>
      </c>
      <c r="CB609" s="5">
        <v>0</v>
      </c>
      <c r="CC609" s="5">
        <v>86.385000000000005</v>
      </c>
      <c r="CD609" s="5">
        <v>7.95</v>
      </c>
      <c r="CE609" s="5">
        <v>0.58799999999999997</v>
      </c>
      <c r="CF609" s="5">
        <v>90.704999999999998</v>
      </c>
      <c r="CG609" s="5">
        <v>0.05</v>
      </c>
      <c r="CH609" s="5">
        <v>1</v>
      </c>
      <c r="CI609" s="5">
        <v>0</v>
      </c>
      <c r="CJ609" s="5">
        <v>0</v>
      </c>
      <c r="CK609" s="5">
        <v>0</v>
      </c>
      <c r="CL609" s="5">
        <v>0</v>
      </c>
      <c r="CM609" s="5">
        <v>0</v>
      </c>
      <c r="CN609" s="5">
        <v>0</v>
      </c>
      <c r="CO609" s="5">
        <v>0</v>
      </c>
      <c r="CP609" s="5">
        <v>0</v>
      </c>
      <c r="CQ609" s="5">
        <v>1.387</v>
      </c>
      <c r="CR609" s="5">
        <v>0.93300000000000005</v>
      </c>
      <c r="CS609" s="5">
        <v>5.681</v>
      </c>
      <c r="CT609" s="5">
        <v>4.2510000000000003</v>
      </c>
      <c r="CU609" s="5">
        <v>7.5979999999999999</v>
      </c>
    </row>
    <row r="610" spans="1:99" x14ac:dyDescent="0.25">
      <c r="A610" s="5" t="s">
        <v>2918</v>
      </c>
      <c r="B610" s="5" t="s">
        <v>1663</v>
      </c>
      <c r="C610" s="5" t="s">
        <v>1663</v>
      </c>
      <c r="D610" s="5" t="s">
        <v>1664</v>
      </c>
      <c r="E610" s="5">
        <v>2021</v>
      </c>
      <c r="F610" s="5">
        <v>0.17</v>
      </c>
      <c r="G610" s="5">
        <v>4.0750000000000002</v>
      </c>
      <c r="H610" s="5">
        <v>1.014</v>
      </c>
      <c r="I610" s="5">
        <v>8.4000000000000005E-2</v>
      </c>
      <c r="J610" s="5">
        <v>4.1580000000000004</v>
      </c>
      <c r="K610" s="5">
        <v>0</v>
      </c>
      <c r="L610" s="5">
        <v>1</v>
      </c>
      <c r="M610" s="5">
        <v>6.8230000000000004</v>
      </c>
      <c r="N610" s="5">
        <v>3.0419999999999998</v>
      </c>
      <c r="O610" s="5">
        <v>0.105</v>
      </c>
      <c r="P610" s="5">
        <v>6.9279999999999999</v>
      </c>
      <c r="Q610" s="5">
        <v>0</v>
      </c>
      <c r="R610" s="5">
        <v>1</v>
      </c>
      <c r="S610" s="5">
        <v>9.1449999999999996</v>
      </c>
      <c r="T610" s="5">
        <v>6.085</v>
      </c>
      <c r="U610" s="5">
        <v>8.4000000000000005E-2</v>
      </c>
      <c r="V610" s="5">
        <v>10.798</v>
      </c>
      <c r="W610" s="5">
        <v>0.17</v>
      </c>
      <c r="X610" s="5">
        <v>1</v>
      </c>
      <c r="Y610" s="5">
        <v>4.2119999999999997</v>
      </c>
      <c r="Z610" s="5">
        <v>0.46400000000000002</v>
      </c>
      <c r="AA610" s="5">
        <v>2.3460000000000001</v>
      </c>
      <c r="AB610" s="5">
        <v>6.5579999999999998</v>
      </c>
      <c r="AC610" s="5">
        <v>0</v>
      </c>
      <c r="AD610" s="5">
        <v>1</v>
      </c>
      <c r="AE610" s="5">
        <v>4.9630000000000001</v>
      </c>
      <c r="AF610" s="5">
        <v>0.96199999999999997</v>
      </c>
      <c r="AG610" s="5">
        <v>1.169</v>
      </c>
      <c r="AH610" s="5">
        <v>6.1319999999999997</v>
      </c>
      <c r="AI610" s="5">
        <v>0</v>
      </c>
      <c r="AJ610" s="5">
        <v>1</v>
      </c>
      <c r="AK610" s="5">
        <v>9.4710000000000001</v>
      </c>
      <c r="AL610" s="5">
        <v>4.4409999999999998</v>
      </c>
      <c r="AM610" s="5">
        <v>-7.9790000000000001</v>
      </c>
      <c r="AN610" s="5">
        <v>1.7450000000000001</v>
      </c>
      <c r="AO610" s="5">
        <v>0</v>
      </c>
      <c r="AP610" s="5">
        <v>0</v>
      </c>
      <c r="AQ610" s="5">
        <v>0.621</v>
      </c>
      <c r="AR610" s="5">
        <v>0.114</v>
      </c>
      <c r="AS610" s="5">
        <v>-5.0999999999999997E-2</v>
      </c>
      <c r="AT610" s="5">
        <v>0.66600000000000004</v>
      </c>
      <c r="AU610" s="5">
        <v>0.17</v>
      </c>
      <c r="AV610" s="5">
        <v>1</v>
      </c>
      <c r="AW610" s="5">
        <v>0.59299999999999997</v>
      </c>
      <c r="AX610" s="5">
        <v>0.114</v>
      </c>
      <c r="AY610" s="5">
        <v>-1.2E-2</v>
      </c>
      <c r="AZ610" s="5">
        <v>0.68</v>
      </c>
      <c r="BA610" s="5">
        <v>0.17</v>
      </c>
      <c r="BB610" s="5">
        <v>1</v>
      </c>
      <c r="BC610" s="5">
        <v>0.44</v>
      </c>
      <c r="BD610" s="5">
        <v>0.114</v>
      </c>
      <c r="BE610" s="5">
        <v>2.4E-2</v>
      </c>
      <c r="BF610" s="5">
        <v>0.54300000000000004</v>
      </c>
      <c r="BG610" s="5">
        <v>0.17</v>
      </c>
      <c r="BH610" s="5">
        <v>1</v>
      </c>
      <c r="BI610" s="5">
        <v>0.56000000000000005</v>
      </c>
      <c r="BJ610" s="5">
        <v>0.114</v>
      </c>
      <c r="BK610" s="5">
        <v>-0.14000000000000001</v>
      </c>
      <c r="BL610" s="5">
        <v>0.49099999999999999</v>
      </c>
      <c r="BM610" s="5">
        <v>0</v>
      </c>
      <c r="BN610" s="5">
        <v>0</v>
      </c>
      <c r="BO610" s="5">
        <v>0</v>
      </c>
      <c r="BP610" s="5">
        <v>-8.9999999999999993E-3</v>
      </c>
      <c r="BQ610" s="5">
        <v>0.107</v>
      </c>
      <c r="BR610" s="5">
        <v>0</v>
      </c>
      <c r="BS610" s="5">
        <v>1</v>
      </c>
      <c r="BT610" s="5">
        <v>0</v>
      </c>
      <c r="BU610" s="5">
        <v>-8.9999999999999993E-3</v>
      </c>
      <c r="BV610" s="5">
        <v>0.108</v>
      </c>
      <c r="BW610" s="5">
        <v>0</v>
      </c>
      <c r="BX610" s="5">
        <v>1</v>
      </c>
      <c r="BY610" s="5">
        <v>11.787000000000001</v>
      </c>
      <c r="BZ610" s="5">
        <v>0</v>
      </c>
      <c r="CA610" s="5">
        <v>11.787000000000001</v>
      </c>
      <c r="CB610" s="5">
        <v>0</v>
      </c>
      <c r="CC610" s="5">
        <v>81.694999999999993</v>
      </c>
      <c r="CD610" s="5">
        <v>7.95</v>
      </c>
      <c r="CE610" s="5">
        <v>45.811</v>
      </c>
      <c r="CF610" s="5">
        <v>149.18199999999999</v>
      </c>
      <c r="CG610" s="5">
        <v>0.17</v>
      </c>
      <c r="CH610" s="5">
        <v>1</v>
      </c>
      <c r="CI610" s="5">
        <v>0</v>
      </c>
      <c r="CJ610" s="5">
        <v>0</v>
      </c>
      <c r="CK610" s="5">
        <v>0</v>
      </c>
      <c r="CL610" s="5">
        <v>0</v>
      </c>
      <c r="CM610" s="5">
        <v>0</v>
      </c>
      <c r="CN610" s="5">
        <v>0</v>
      </c>
      <c r="CO610" s="5">
        <v>0</v>
      </c>
      <c r="CP610" s="5">
        <v>0.22600000000000001</v>
      </c>
      <c r="CQ610" s="5">
        <v>1.198</v>
      </c>
      <c r="CR610" s="5">
        <v>0.68600000000000005</v>
      </c>
      <c r="CS610" s="5">
        <v>2.13</v>
      </c>
      <c r="CT610" s="5">
        <v>3.6040000000000001</v>
      </c>
      <c r="CU610" s="5">
        <v>6.3609999999999998</v>
      </c>
    </row>
    <row r="611" spans="1:99" x14ac:dyDescent="0.25">
      <c r="A611" s="5" t="s">
        <v>2919</v>
      </c>
      <c r="B611" s="5" t="s">
        <v>1663</v>
      </c>
      <c r="C611" s="5" t="s">
        <v>1663</v>
      </c>
      <c r="D611" s="5" t="s">
        <v>1664</v>
      </c>
      <c r="E611" s="5">
        <v>2022</v>
      </c>
      <c r="F611" s="5">
        <v>0.17</v>
      </c>
      <c r="G611" s="5">
        <v>7.234</v>
      </c>
      <c r="H611" s="5">
        <v>1.095</v>
      </c>
      <c r="I611" s="5">
        <v>0.189</v>
      </c>
      <c r="J611" s="5">
        <v>7.4240000000000004</v>
      </c>
      <c r="K611" s="5">
        <v>0</v>
      </c>
      <c r="L611" s="5">
        <v>1</v>
      </c>
      <c r="M611" s="5">
        <v>8.2829999999999995</v>
      </c>
      <c r="N611" s="5">
        <v>3.286</v>
      </c>
      <c r="O611" s="5">
        <v>0.152</v>
      </c>
      <c r="P611" s="5">
        <v>8.4350000000000005</v>
      </c>
      <c r="Q611" s="5">
        <v>0</v>
      </c>
      <c r="R611" s="5">
        <v>1</v>
      </c>
      <c r="S611" s="5">
        <v>12.71</v>
      </c>
      <c r="T611" s="5">
        <v>6.5709999999999997</v>
      </c>
      <c r="U611" s="5">
        <v>0.35199999999999998</v>
      </c>
      <c r="V611" s="5">
        <v>15.093</v>
      </c>
      <c r="W611" s="5">
        <v>0.17</v>
      </c>
      <c r="X611" s="5">
        <v>1</v>
      </c>
      <c r="Y611" s="5">
        <v>5.4749999999999996</v>
      </c>
      <c r="Z611" s="5">
        <v>0.60299999999999998</v>
      </c>
      <c r="AA611" s="5">
        <v>2.5339999999999998</v>
      </c>
      <c r="AB611" s="5">
        <v>8.0079999999999991</v>
      </c>
      <c r="AC611" s="5">
        <v>0</v>
      </c>
      <c r="AD611" s="5">
        <v>1</v>
      </c>
      <c r="AE611" s="5">
        <v>6.2549999999999999</v>
      </c>
      <c r="AF611" s="5">
        <v>1.2130000000000001</v>
      </c>
      <c r="AG611" s="5">
        <v>-1.379</v>
      </c>
      <c r="AH611" s="5">
        <v>4.8760000000000003</v>
      </c>
      <c r="AI611" s="5">
        <v>0</v>
      </c>
      <c r="AJ611" s="5">
        <v>1</v>
      </c>
      <c r="AK611" s="5">
        <v>10.935</v>
      </c>
      <c r="AL611" s="5">
        <v>5.1269999999999998</v>
      </c>
      <c r="AM611" s="5">
        <v>-9.7490000000000006</v>
      </c>
      <c r="AN611" s="5">
        <v>1.3879999999999999</v>
      </c>
      <c r="AO611" s="5">
        <v>0</v>
      </c>
      <c r="AP611" s="5">
        <v>0</v>
      </c>
      <c r="AQ611" s="5">
        <v>0.84699999999999998</v>
      </c>
      <c r="AR611" s="5">
        <v>0.123</v>
      </c>
      <c r="AS611" s="5">
        <v>-4.7E-2</v>
      </c>
      <c r="AT611" s="5">
        <v>0.93600000000000005</v>
      </c>
      <c r="AU611" s="5">
        <v>0.17</v>
      </c>
      <c r="AV611" s="5">
        <v>1</v>
      </c>
      <c r="AW611" s="5">
        <v>0.94699999999999995</v>
      </c>
      <c r="AX611" s="5">
        <v>0.123</v>
      </c>
      <c r="AY611" s="5">
        <v>-0.14299999999999999</v>
      </c>
      <c r="AZ611" s="5">
        <v>0.94099999999999995</v>
      </c>
      <c r="BA611" s="5">
        <v>0.17</v>
      </c>
      <c r="BB611" s="5">
        <v>1</v>
      </c>
      <c r="BC611" s="5">
        <v>0.58899999999999997</v>
      </c>
      <c r="BD611" s="5">
        <v>0.123</v>
      </c>
      <c r="BE611" s="5">
        <v>-6.9000000000000006E-2</v>
      </c>
      <c r="BF611" s="5">
        <v>0.60699999999999998</v>
      </c>
      <c r="BG611" s="5">
        <v>0.17</v>
      </c>
      <c r="BH611" s="5">
        <v>1</v>
      </c>
      <c r="BI611" s="5">
        <v>0.68899999999999995</v>
      </c>
      <c r="BJ611" s="5">
        <v>0.123</v>
      </c>
      <c r="BK611" s="5">
        <v>-4.9000000000000002E-2</v>
      </c>
      <c r="BL611" s="5">
        <v>0.749</v>
      </c>
      <c r="BM611" s="5">
        <v>0</v>
      </c>
      <c r="BN611" s="5">
        <v>0</v>
      </c>
      <c r="BO611" s="5">
        <v>0</v>
      </c>
      <c r="BP611" s="5">
        <v>-5.1999999999999998E-2</v>
      </c>
      <c r="BQ611" s="5">
        <v>0.124</v>
      </c>
      <c r="BR611" s="5">
        <v>0</v>
      </c>
      <c r="BS611" s="5">
        <v>1</v>
      </c>
      <c r="BT611" s="5">
        <v>0</v>
      </c>
      <c r="BU611" s="5">
        <v>-5.1999999999999998E-2</v>
      </c>
      <c r="BV611" s="5">
        <v>0.114</v>
      </c>
      <c r="BW611" s="5">
        <v>0</v>
      </c>
      <c r="BX611" s="5">
        <v>1</v>
      </c>
      <c r="BY611" s="5">
        <v>12.728999999999999</v>
      </c>
      <c r="BZ611" s="5">
        <v>0</v>
      </c>
      <c r="CA611" s="5">
        <v>12.728999999999999</v>
      </c>
      <c r="CB611" s="5">
        <v>0</v>
      </c>
      <c r="CC611" s="5">
        <v>102.477</v>
      </c>
      <c r="CD611" s="5">
        <v>7.95</v>
      </c>
      <c r="CE611" s="5">
        <v>49.286999999999999</v>
      </c>
      <c r="CF611" s="5">
        <v>175.357</v>
      </c>
      <c r="CG611" s="5">
        <v>0.17</v>
      </c>
      <c r="CH611" s="5">
        <v>1</v>
      </c>
      <c r="CI611" s="5">
        <v>0</v>
      </c>
      <c r="CJ611" s="5">
        <v>0</v>
      </c>
      <c r="CK611" s="5">
        <v>0</v>
      </c>
      <c r="CL611" s="5">
        <v>0</v>
      </c>
      <c r="CM611" s="5">
        <v>0</v>
      </c>
      <c r="CN611" s="5">
        <v>0</v>
      </c>
      <c r="CO611" s="5">
        <v>0</v>
      </c>
      <c r="CP611" s="5">
        <v>0.22600000000000001</v>
      </c>
      <c r="CQ611" s="5">
        <v>1.294</v>
      </c>
      <c r="CR611" s="5">
        <v>0.73599999999999999</v>
      </c>
      <c r="CS611" s="5">
        <v>2.2999999999999998</v>
      </c>
      <c r="CT611" s="5">
        <v>7.5540000000000003</v>
      </c>
      <c r="CU611" s="5">
        <v>11.388</v>
      </c>
    </row>
    <row r="612" spans="1:99" x14ac:dyDescent="0.25">
      <c r="A612" s="5" t="s">
        <v>2920</v>
      </c>
      <c r="B612" s="5" t="s">
        <v>1663</v>
      </c>
      <c r="C612" s="5" t="s">
        <v>1663</v>
      </c>
      <c r="D612" s="5" t="s">
        <v>1664</v>
      </c>
      <c r="E612" s="5">
        <v>2023</v>
      </c>
      <c r="F612" s="5">
        <v>0.17</v>
      </c>
      <c r="G612" s="5">
        <v>4.9160000000000004</v>
      </c>
      <c r="H612" s="5">
        <v>1.1399999999999999</v>
      </c>
      <c r="I612" s="5">
        <v>0.11700000000000001</v>
      </c>
      <c r="J612" s="5">
        <v>5.0330000000000004</v>
      </c>
      <c r="K612" s="5">
        <v>0</v>
      </c>
      <c r="L612" s="5">
        <v>1</v>
      </c>
      <c r="M612" s="5">
        <v>6.8440000000000003</v>
      </c>
      <c r="N612" s="5">
        <v>3.4209999999999998</v>
      </c>
      <c r="O612" s="5">
        <v>0.105</v>
      </c>
      <c r="P612" s="5">
        <v>6.95</v>
      </c>
      <c r="Q612" s="5">
        <v>0</v>
      </c>
      <c r="R612" s="5">
        <v>1</v>
      </c>
      <c r="S612" s="5">
        <v>10.618</v>
      </c>
      <c r="T612" s="5">
        <v>6.8419999999999996</v>
      </c>
      <c r="U612" s="5">
        <v>0.31900000000000001</v>
      </c>
      <c r="V612" s="5">
        <v>12.56</v>
      </c>
      <c r="W612" s="5">
        <v>0.17</v>
      </c>
      <c r="X612" s="5">
        <v>1</v>
      </c>
      <c r="Y612" s="5">
        <v>3.79</v>
      </c>
      <c r="Z612" s="5">
        <v>0.41699999999999998</v>
      </c>
      <c r="AA612" s="5">
        <v>2.6379999999999999</v>
      </c>
      <c r="AB612" s="5">
        <v>6.4290000000000003</v>
      </c>
      <c r="AC612" s="5">
        <v>0</v>
      </c>
      <c r="AD612" s="5">
        <v>1</v>
      </c>
      <c r="AE612" s="5">
        <v>4.6029999999999998</v>
      </c>
      <c r="AF612" s="5">
        <v>0.89200000000000002</v>
      </c>
      <c r="AG612" s="5">
        <v>4.3999999999999997E-2</v>
      </c>
      <c r="AH612" s="5">
        <v>4.6470000000000002</v>
      </c>
      <c r="AI612" s="5">
        <v>0</v>
      </c>
      <c r="AJ612" s="5">
        <v>1</v>
      </c>
      <c r="AK612" s="5">
        <v>9.4770000000000003</v>
      </c>
      <c r="AL612" s="5">
        <v>4.444</v>
      </c>
      <c r="AM612" s="5">
        <v>-8.0229999999999997</v>
      </c>
      <c r="AN612" s="5">
        <v>1.7010000000000001</v>
      </c>
      <c r="AO612" s="5">
        <v>0</v>
      </c>
      <c r="AP612" s="5">
        <v>0</v>
      </c>
      <c r="AQ612" s="5">
        <v>0.749</v>
      </c>
      <c r="AR612" s="5">
        <v>0.129</v>
      </c>
      <c r="AS612" s="5">
        <v>-3.2000000000000001E-2</v>
      </c>
      <c r="AT612" s="5">
        <v>0.83899999999999997</v>
      </c>
      <c r="AU612" s="5">
        <v>0.17</v>
      </c>
      <c r="AV612" s="5">
        <v>1</v>
      </c>
      <c r="AW612" s="5">
        <v>0.78300000000000003</v>
      </c>
      <c r="AX612" s="5">
        <v>0.129</v>
      </c>
      <c r="AY612" s="5">
        <v>-0.04</v>
      </c>
      <c r="AZ612" s="5">
        <v>0.86799999999999999</v>
      </c>
      <c r="BA612" s="5">
        <v>0.17</v>
      </c>
      <c r="BB612" s="5">
        <v>1</v>
      </c>
      <c r="BC612" s="5">
        <v>0.52700000000000002</v>
      </c>
      <c r="BD612" s="5">
        <v>0.129</v>
      </c>
      <c r="BE612" s="5">
        <v>-6.3E-2</v>
      </c>
      <c r="BF612" s="5">
        <v>0.54300000000000004</v>
      </c>
      <c r="BG612" s="5">
        <v>0.17</v>
      </c>
      <c r="BH612" s="5">
        <v>1</v>
      </c>
      <c r="BI612" s="5">
        <v>0.64</v>
      </c>
      <c r="BJ612" s="5">
        <v>0.129</v>
      </c>
      <c r="BK612" s="5">
        <v>-9.7000000000000003E-2</v>
      </c>
      <c r="BL612" s="5">
        <v>0.63400000000000001</v>
      </c>
      <c r="BM612" s="5">
        <v>0</v>
      </c>
      <c r="BN612" s="5">
        <v>0</v>
      </c>
      <c r="BO612" s="5">
        <v>0</v>
      </c>
      <c r="BP612" s="5">
        <v>-1.6E-2</v>
      </c>
      <c r="BQ612" s="5">
        <v>9.2999999999999999E-2</v>
      </c>
      <c r="BR612" s="5">
        <v>0</v>
      </c>
      <c r="BS612" s="5">
        <v>1</v>
      </c>
      <c r="BT612" s="5">
        <v>0</v>
      </c>
      <c r="BU612" s="5">
        <v>-1.6E-2</v>
      </c>
      <c r="BV612" s="5">
        <v>8.5000000000000006E-2</v>
      </c>
      <c r="BW612" s="5">
        <v>0</v>
      </c>
      <c r="BX612" s="5">
        <v>1</v>
      </c>
      <c r="BY612" s="5">
        <v>13.254</v>
      </c>
      <c r="BZ612" s="5">
        <v>0</v>
      </c>
      <c r="CA612" s="5">
        <v>13.254</v>
      </c>
      <c r="CB612" s="5">
        <v>0</v>
      </c>
      <c r="CC612" s="5">
        <v>87.078999999999994</v>
      </c>
      <c r="CD612" s="5">
        <v>7.95</v>
      </c>
      <c r="CE612" s="5">
        <v>54.831000000000003</v>
      </c>
      <c r="CF612" s="5">
        <v>162.96799999999999</v>
      </c>
      <c r="CG612" s="5">
        <v>0.17</v>
      </c>
      <c r="CH612" s="5">
        <v>1</v>
      </c>
      <c r="CI612" s="5">
        <v>0</v>
      </c>
      <c r="CJ612" s="5">
        <v>0</v>
      </c>
      <c r="CK612" s="5">
        <v>0</v>
      </c>
      <c r="CL612" s="5">
        <v>0</v>
      </c>
      <c r="CM612" s="5">
        <v>0</v>
      </c>
      <c r="CN612" s="5">
        <v>0</v>
      </c>
      <c r="CO612" s="5">
        <v>0</v>
      </c>
      <c r="CP612" s="5">
        <v>0.22600000000000001</v>
      </c>
      <c r="CQ612" s="5">
        <v>1.3480000000000001</v>
      </c>
      <c r="CR612" s="5">
        <v>0.73599999999999999</v>
      </c>
      <c r="CS612" s="5">
        <v>2.395</v>
      </c>
      <c r="CT612" s="5">
        <v>4.484</v>
      </c>
      <c r="CU612" s="5">
        <v>4.6050000000000004</v>
      </c>
    </row>
    <row r="613" spans="1:99" x14ac:dyDescent="0.25">
      <c r="A613" s="5" t="s">
        <v>2921</v>
      </c>
      <c r="B613" s="5" t="s">
        <v>1663</v>
      </c>
      <c r="C613" s="5" t="s">
        <v>1663</v>
      </c>
      <c r="D613" s="5" t="s">
        <v>1664</v>
      </c>
      <c r="E613" s="5">
        <v>2024</v>
      </c>
      <c r="F613" s="5">
        <v>0.17</v>
      </c>
      <c r="G613" s="5">
        <v>4.2039999999999997</v>
      </c>
      <c r="H613" s="5">
        <v>1.1739999999999999</v>
      </c>
      <c r="I613" s="5">
        <v>8.1000000000000003E-2</v>
      </c>
      <c r="J613" s="5">
        <v>4.2850000000000001</v>
      </c>
      <c r="K613" s="5">
        <v>0</v>
      </c>
      <c r="L613" s="5">
        <v>1</v>
      </c>
      <c r="M613" s="5">
        <v>6.2759999999999998</v>
      </c>
      <c r="N613" s="5">
        <v>3.5219999999999998</v>
      </c>
      <c r="O613" s="5">
        <v>7.2999999999999995E-2</v>
      </c>
      <c r="P613" s="5">
        <v>6.3490000000000002</v>
      </c>
      <c r="Q613" s="5">
        <v>0</v>
      </c>
      <c r="R613" s="5">
        <v>1</v>
      </c>
      <c r="S613" s="5">
        <v>10.074</v>
      </c>
      <c r="T613" s="5">
        <v>7.0439999999999996</v>
      </c>
      <c r="U613" s="5">
        <v>0.317</v>
      </c>
      <c r="V613" s="5">
        <v>11.882</v>
      </c>
      <c r="W613" s="5">
        <v>0.17</v>
      </c>
      <c r="X613" s="5">
        <v>1</v>
      </c>
      <c r="Y613" s="5">
        <v>3.7080000000000002</v>
      </c>
      <c r="Z613" s="5">
        <v>0.40799999999999997</v>
      </c>
      <c r="AA613" s="5">
        <v>2.7160000000000002</v>
      </c>
      <c r="AB613" s="5">
        <v>6.4240000000000004</v>
      </c>
      <c r="AC613" s="5">
        <v>0</v>
      </c>
      <c r="AD613" s="5">
        <v>1</v>
      </c>
      <c r="AE613" s="5">
        <v>4.5449999999999999</v>
      </c>
      <c r="AF613" s="5">
        <v>0.88100000000000001</v>
      </c>
      <c r="AG613" s="5">
        <v>4.2359999999999998</v>
      </c>
      <c r="AH613" s="5">
        <v>8.7799999999999994</v>
      </c>
      <c r="AI613" s="5">
        <v>0</v>
      </c>
      <c r="AJ613" s="5">
        <v>1</v>
      </c>
      <c r="AK613" s="5">
        <v>9.5630000000000006</v>
      </c>
      <c r="AL613" s="5">
        <v>4.484</v>
      </c>
      <c r="AM613" s="5">
        <v>-6.01</v>
      </c>
      <c r="AN613" s="5">
        <v>4.157</v>
      </c>
      <c r="AO613" s="5">
        <v>0</v>
      </c>
      <c r="AP613" s="5">
        <v>0</v>
      </c>
      <c r="AQ613" s="5">
        <v>0.72</v>
      </c>
      <c r="AR613" s="5">
        <v>0.13200000000000001</v>
      </c>
      <c r="AS613" s="5">
        <v>4.0000000000000001E-3</v>
      </c>
      <c r="AT613" s="5">
        <v>0.84699999999999998</v>
      </c>
      <c r="AU613" s="5">
        <v>0.17</v>
      </c>
      <c r="AV613" s="5">
        <v>1</v>
      </c>
      <c r="AW613" s="5">
        <v>0.73399999999999999</v>
      </c>
      <c r="AX613" s="5">
        <v>0.13200000000000001</v>
      </c>
      <c r="AY613" s="5">
        <v>-1.4999999999999999E-2</v>
      </c>
      <c r="AZ613" s="5">
        <v>0.84</v>
      </c>
      <c r="BA613" s="5">
        <v>0.17</v>
      </c>
      <c r="BB613" s="5">
        <v>1</v>
      </c>
      <c r="BC613" s="5">
        <v>0.51</v>
      </c>
      <c r="BD613" s="5">
        <v>0.13200000000000001</v>
      </c>
      <c r="BE613" s="5">
        <v>-2.8000000000000001E-2</v>
      </c>
      <c r="BF613" s="5">
        <v>0.56399999999999995</v>
      </c>
      <c r="BG613" s="5">
        <v>0.17</v>
      </c>
      <c r="BH613" s="5">
        <v>1</v>
      </c>
      <c r="BI613" s="5">
        <v>0.65200000000000002</v>
      </c>
      <c r="BJ613" s="5">
        <v>0.13200000000000001</v>
      </c>
      <c r="BK613" s="5">
        <v>-0.16200000000000001</v>
      </c>
      <c r="BL613" s="5">
        <v>0.57299999999999995</v>
      </c>
      <c r="BM613" s="5">
        <v>0</v>
      </c>
      <c r="BN613" s="5">
        <v>0</v>
      </c>
      <c r="BO613" s="5">
        <v>0</v>
      </c>
      <c r="BP613" s="5">
        <v>-1.7000000000000001E-2</v>
      </c>
      <c r="BQ613" s="5">
        <v>0.14299999999999999</v>
      </c>
      <c r="BR613" s="5">
        <v>0</v>
      </c>
      <c r="BS613" s="5">
        <v>1</v>
      </c>
      <c r="BT613" s="5">
        <v>0</v>
      </c>
      <c r="BU613" s="5">
        <v>-1.7000000000000001E-2</v>
      </c>
      <c r="BV613" s="5">
        <v>0.122</v>
      </c>
      <c r="BW613" s="5">
        <v>0</v>
      </c>
      <c r="BX613" s="5">
        <v>1</v>
      </c>
      <c r="BY613" s="5">
        <v>13.646000000000001</v>
      </c>
      <c r="BZ613" s="5">
        <v>0</v>
      </c>
      <c r="CA613" s="5">
        <v>13.646000000000001</v>
      </c>
      <c r="CB613" s="5">
        <v>0</v>
      </c>
      <c r="CC613" s="5">
        <v>86.385000000000005</v>
      </c>
      <c r="CD613" s="5">
        <v>7.95</v>
      </c>
      <c r="CE613" s="5">
        <v>57.481000000000002</v>
      </c>
      <c r="CF613" s="5">
        <v>164.51400000000001</v>
      </c>
      <c r="CG613" s="5">
        <v>0.17</v>
      </c>
      <c r="CH613" s="5">
        <v>1</v>
      </c>
      <c r="CI613" s="5">
        <v>0</v>
      </c>
      <c r="CJ613" s="5">
        <v>0</v>
      </c>
      <c r="CK613" s="5">
        <v>0</v>
      </c>
      <c r="CL613" s="5">
        <v>0</v>
      </c>
      <c r="CM613" s="5">
        <v>0</v>
      </c>
      <c r="CN613" s="5">
        <v>0</v>
      </c>
      <c r="CO613" s="5">
        <v>0</v>
      </c>
      <c r="CP613" s="5">
        <v>0.22600000000000001</v>
      </c>
      <c r="CQ613" s="5">
        <v>1.387</v>
      </c>
      <c r="CR613" s="5">
        <v>0.73599999999999999</v>
      </c>
      <c r="CS613" s="5">
        <v>2.4660000000000002</v>
      </c>
      <c r="CT613" s="5">
        <v>3.5089999999999999</v>
      </c>
      <c r="CU613" s="5">
        <v>4.0039999999999996</v>
      </c>
    </row>
    <row r="614" spans="1:99" x14ac:dyDescent="0.25">
      <c r="A614" s="5" t="s">
        <v>2922</v>
      </c>
      <c r="B614" s="5" t="s">
        <v>1675</v>
      </c>
      <c r="C614" s="5" t="s">
        <v>1675</v>
      </c>
      <c r="D614" s="5" t="s">
        <v>1676</v>
      </c>
      <c r="E614" s="5">
        <v>2021</v>
      </c>
      <c r="F614" s="5">
        <v>0</v>
      </c>
      <c r="G614" s="5">
        <v>4.7469999999999999</v>
      </c>
      <c r="H614" s="5">
        <v>1.143</v>
      </c>
      <c r="I614" s="5">
        <v>0</v>
      </c>
      <c r="J614" s="5">
        <v>4.7469999999999999</v>
      </c>
      <c r="K614" s="5">
        <v>0</v>
      </c>
      <c r="L614" s="5">
        <v>1</v>
      </c>
      <c r="M614" s="5">
        <v>7.9640000000000004</v>
      </c>
      <c r="N614" s="5">
        <v>3.43</v>
      </c>
      <c r="O614" s="5">
        <v>0</v>
      </c>
      <c r="P614" s="5">
        <v>7.9640000000000004</v>
      </c>
      <c r="Q614" s="5">
        <v>0</v>
      </c>
      <c r="R614" s="5">
        <v>1</v>
      </c>
      <c r="S614" s="5">
        <v>10.464</v>
      </c>
      <c r="T614" s="5">
        <v>6.86</v>
      </c>
      <c r="U614" s="5">
        <v>0</v>
      </c>
      <c r="V614" s="5">
        <v>10.464</v>
      </c>
      <c r="W614" s="5">
        <v>0</v>
      </c>
      <c r="X614" s="5">
        <v>1</v>
      </c>
      <c r="Y614" s="5">
        <v>4.3330000000000002</v>
      </c>
      <c r="Z614" s="5">
        <v>0.53500000000000003</v>
      </c>
      <c r="AA614" s="5">
        <v>0</v>
      </c>
      <c r="AB614" s="5">
        <v>4.3330000000000002</v>
      </c>
      <c r="AC614" s="5">
        <v>0</v>
      </c>
      <c r="AD614" s="5">
        <v>1</v>
      </c>
      <c r="AE614" s="5">
        <v>5.4770000000000003</v>
      </c>
      <c r="AF614" s="5">
        <v>1.194</v>
      </c>
      <c r="AG614" s="5">
        <v>0</v>
      </c>
      <c r="AH614" s="5">
        <v>5.4770000000000003</v>
      </c>
      <c r="AI614" s="5">
        <v>0</v>
      </c>
      <c r="AJ614" s="5">
        <v>1</v>
      </c>
      <c r="AK614" s="5">
        <v>12.337</v>
      </c>
      <c r="AL614" s="5">
        <v>6.4009999999999998</v>
      </c>
      <c r="AM614" s="5">
        <v>0</v>
      </c>
      <c r="AN614" s="5">
        <v>12.337</v>
      </c>
      <c r="AO614" s="5">
        <v>0</v>
      </c>
      <c r="AP614" s="5">
        <v>1</v>
      </c>
      <c r="AQ614" s="5">
        <v>0.621</v>
      </c>
      <c r="AR614" s="5">
        <v>0.114</v>
      </c>
      <c r="AS614" s="5">
        <v>0.71199999999999997</v>
      </c>
      <c r="AT614" s="5">
        <v>1.3320000000000001</v>
      </c>
      <c r="AU614" s="5">
        <v>0</v>
      </c>
      <c r="AV614" s="5">
        <v>1</v>
      </c>
      <c r="AW614" s="5">
        <v>0.59299999999999997</v>
      </c>
      <c r="AX614" s="5">
        <v>0.114</v>
      </c>
      <c r="AY614" s="5">
        <v>0.753</v>
      </c>
      <c r="AZ614" s="5">
        <v>1.3460000000000001</v>
      </c>
      <c r="BA614" s="5">
        <v>0</v>
      </c>
      <c r="BB614" s="5">
        <v>1</v>
      </c>
      <c r="BC614" s="5">
        <v>0.44</v>
      </c>
      <c r="BD614" s="5">
        <v>0.114</v>
      </c>
      <c r="BE614" s="5">
        <v>0.88800000000000001</v>
      </c>
      <c r="BF614" s="5">
        <v>1.3280000000000001</v>
      </c>
      <c r="BG614" s="5">
        <v>0</v>
      </c>
      <c r="BH614" s="5">
        <v>1</v>
      </c>
      <c r="BI614" s="5">
        <v>0.56000000000000005</v>
      </c>
      <c r="BJ614" s="5">
        <v>0.114</v>
      </c>
      <c r="BK614" s="5">
        <v>1.65</v>
      </c>
      <c r="BL614" s="5">
        <v>2.2109999999999999</v>
      </c>
      <c r="BM614" s="5">
        <v>0</v>
      </c>
      <c r="BN614" s="5">
        <v>1</v>
      </c>
      <c r="BO614" s="5">
        <v>0</v>
      </c>
      <c r="BP614" s="5">
        <v>0</v>
      </c>
      <c r="BQ614" s="5">
        <v>0</v>
      </c>
      <c r="BR614" s="5">
        <v>0</v>
      </c>
      <c r="BS614" s="5">
        <v>1</v>
      </c>
      <c r="BT614" s="5">
        <v>0</v>
      </c>
      <c r="BU614" s="5">
        <v>0</v>
      </c>
      <c r="BV614" s="5">
        <v>0</v>
      </c>
      <c r="BW614" s="5">
        <v>0</v>
      </c>
      <c r="BX614" s="5">
        <v>1</v>
      </c>
      <c r="BY614" s="5">
        <v>11.787000000000001</v>
      </c>
      <c r="BZ614" s="5">
        <v>0</v>
      </c>
      <c r="CA614" s="5">
        <v>11.787000000000001</v>
      </c>
      <c r="CB614" s="5">
        <v>0</v>
      </c>
      <c r="CC614" s="5">
        <v>81.694999999999993</v>
      </c>
      <c r="CD614" s="5">
        <v>7.95</v>
      </c>
      <c r="CE614" s="5">
        <v>0</v>
      </c>
      <c r="CF614" s="5">
        <v>81.694999999999993</v>
      </c>
      <c r="CG614" s="5">
        <v>0</v>
      </c>
      <c r="CH614" s="5">
        <v>1</v>
      </c>
      <c r="CI614" s="5">
        <v>0</v>
      </c>
      <c r="CJ614" s="5">
        <v>0</v>
      </c>
      <c r="CK614" s="5">
        <v>0</v>
      </c>
      <c r="CL614" s="5">
        <v>0</v>
      </c>
      <c r="CM614" s="5">
        <v>0</v>
      </c>
      <c r="CN614" s="5">
        <v>0</v>
      </c>
      <c r="CO614" s="5">
        <v>0</v>
      </c>
      <c r="CP614" s="5">
        <v>0</v>
      </c>
      <c r="CQ614" s="5">
        <v>1.198</v>
      </c>
      <c r="CR614" s="5">
        <v>0</v>
      </c>
      <c r="CS614" s="5">
        <v>4.7759999999999998</v>
      </c>
      <c r="CT614" s="5">
        <v>3.6040000000000001</v>
      </c>
      <c r="CU614" s="5">
        <v>9.4079999999999995</v>
      </c>
    </row>
    <row r="615" spans="1:99" x14ac:dyDescent="0.25">
      <c r="A615" s="5" t="s">
        <v>2923</v>
      </c>
      <c r="B615" s="5" t="s">
        <v>1675</v>
      </c>
      <c r="C615" s="5" t="s">
        <v>1675</v>
      </c>
      <c r="D615" s="5" t="s">
        <v>1676</v>
      </c>
      <c r="E615" s="5">
        <v>2022</v>
      </c>
      <c r="F615" s="5">
        <v>0</v>
      </c>
      <c r="G615" s="5">
        <v>8.7880000000000003</v>
      </c>
      <c r="H615" s="5">
        <v>1.2350000000000001</v>
      </c>
      <c r="I615" s="5">
        <v>0</v>
      </c>
      <c r="J615" s="5">
        <v>8.7880000000000003</v>
      </c>
      <c r="K615" s="5">
        <v>0</v>
      </c>
      <c r="L615" s="5">
        <v>1</v>
      </c>
      <c r="M615" s="5">
        <v>9.7829999999999995</v>
      </c>
      <c r="N615" s="5">
        <v>3.7040000000000002</v>
      </c>
      <c r="O615" s="5">
        <v>0</v>
      </c>
      <c r="P615" s="5">
        <v>9.7829999999999995</v>
      </c>
      <c r="Q615" s="5">
        <v>0</v>
      </c>
      <c r="R615" s="5">
        <v>1</v>
      </c>
      <c r="S615" s="5">
        <v>14.962</v>
      </c>
      <c r="T615" s="5">
        <v>7.4080000000000004</v>
      </c>
      <c r="U615" s="5">
        <v>0</v>
      </c>
      <c r="V615" s="5">
        <v>14.962</v>
      </c>
      <c r="W615" s="5">
        <v>0</v>
      </c>
      <c r="X615" s="5">
        <v>1</v>
      </c>
      <c r="Y615" s="5">
        <v>4.68</v>
      </c>
      <c r="Z615" s="5">
        <v>0.57699999999999996</v>
      </c>
      <c r="AA615" s="5">
        <v>0</v>
      </c>
      <c r="AB615" s="5">
        <v>4.68</v>
      </c>
      <c r="AC615" s="5">
        <v>0</v>
      </c>
      <c r="AD615" s="5">
        <v>1</v>
      </c>
      <c r="AE615" s="5">
        <v>5.9139999999999997</v>
      </c>
      <c r="AF615" s="5">
        <v>1.2889999999999999</v>
      </c>
      <c r="AG615" s="5">
        <v>0</v>
      </c>
      <c r="AH615" s="5">
        <v>5.9139999999999997</v>
      </c>
      <c r="AI615" s="5">
        <v>0</v>
      </c>
      <c r="AJ615" s="5">
        <v>1</v>
      </c>
      <c r="AK615" s="5">
        <v>13.321999999999999</v>
      </c>
      <c r="AL615" s="5">
        <v>6.9130000000000003</v>
      </c>
      <c r="AM615" s="5">
        <v>0</v>
      </c>
      <c r="AN615" s="5">
        <v>13.321999999999999</v>
      </c>
      <c r="AO615" s="5">
        <v>0</v>
      </c>
      <c r="AP615" s="5">
        <v>1</v>
      </c>
      <c r="AQ615" s="5">
        <v>0.84699999999999998</v>
      </c>
      <c r="AR615" s="5">
        <v>0.123</v>
      </c>
      <c r="AS615" s="5">
        <v>0.73299999999999998</v>
      </c>
      <c r="AT615" s="5">
        <v>1.579</v>
      </c>
      <c r="AU615" s="5">
        <v>0</v>
      </c>
      <c r="AV615" s="5">
        <v>1</v>
      </c>
      <c r="AW615" s="5">
        <v>0.94699999999999995</v>
      </c>
      <c r="AX615" s="5">
        <v>0.123</v>
      </c>
      <c r="AY615" s="5">
        <v>0.80900000000000005</v>
      </c>
      <c r="AZ615" s="5">
        <v>1.756</v>
      </c>
      <c r="BA615" s="5">
        <v>0</v>
      </c>
      <c r="BB615" s="5">
        <v>1</v>
      </c>
      <c r="BC615" s="5">
        <v>0.58899999999999997</v>
      </c>
      <c r="BD615" s="5">
        <v>0.123</v>
      </c>
      <c r="BE615" s="5">
        <v>0.97299999999999998</v>
      </c>
      <c r="BF615" s="5">
        <v>1.5609999999999999</v>
      </c>
      <c r="BG615" s="5">
        <v>0</v>
      </c>
      <c r="BH615" s="5">
        <v>1</v>
      </c>
      <c r="BI615" s="5">
        <v>0.68899999999999995</v>
      </c>
      <c r="BJ615" s="5">
        <v>0.123</v>
      </c>
      <c r="BK615" s="5">
        <v>1.6759999999999999</v>
      </c>
      <c r="BL615" s="5">
        <v>2.3650000000000002</v>
      </c>
      <c r="BM615" s="5">
        <v>0</v>
      </c>
      <c r="BN615" s="5">
        <v>1</v>
      </c>
      <c r="BO615" s="5">
        <v>0</v>
      </c>
      <c r="BP615" s="5">
        <v>0</v>
      </c>
      <c r="BQ615" s="5">
        <v>0</v>
      </c>
      <c r="BR615" s="5">
        <v>0</v>
      </c>
      <c r="BS615" s="5">
        <v>1</v>
      </c>
      <c r="BT615" s="5">
        <v>0</v>
      </c>
      <c r="BU615" s="5">
        <v>0</v>
      </c>
      <c r="BV615" s="5">
        <v>0</v>
      </c>
      <c r="BW615" s="5">
        <v>0</v>
      </c>
      <c r="BX615" s="5">
        <v>1</v>
      </c>
      <c r="BY615" s="5">
        <v>12.728999999999999</v>
      </c>
      <c r="BZ615" s="5">
        <v>0</v>
      </c>
      <c r="CA615" s="5">
        <v>12.728999999999999</v>
      </c>
      <c r="CB615" s="5">
        <v>0</v>
      </c>
      <c r="CC615" s="5">
        <v>102.477</v>
      </c>
      <c r="CD615" s="5">
        <v>7.95</v>
      </c>
      <c r="CE615" s="5">
        <v>0</v>
      </c>
      <c r="CF615" s="5">
        <v>102.477</v>
      </c>
      <c r="CG615" s="5">
        <v>0</v>
      </c>
      <c r="CH615" s="5">
        <v>1</v>
      </c>
      <c r="CI615" s="5">
        <v>0</v>
      </c>
      <c r="CJ615" s="5">
        <v>0</v>
      </c>
      <c r="CK615" s="5">
        <v>0</v>
      </c>
      <c r="CL615" s="5">
        <v>0</v>
      </c>
      <c r="CM615" s="5">
        <v>0</v>
      </c>
      <c r="CN615" s="5">
        <v>0</v>
      </c>
      <c r="CO615" s="5">
        <v>0</v>
      </c>
      <c r="CP615" s="5">
        <v>0</v>
      </c>
      <c r="CQ615" s="5">
        <v>1.294</v>
      </c>
      <c r="CR615" s="5">
        <v>0</v>
      </c>
      <c r="CS615" s="5">
        <v>5.1580000000000004</v>
      </c>
      <c r="CT615" s="5">
        <v>7.5540000000000003</v>
      </c>
      <c r="CU615" s="5">
        <v>16.097000000000001</v>
      </c>
    </row>
    <row r="616" spans="1:99" x14ac:dyDescent="0.25">
      <c r="A616" s="5" t="s">
        <v>2924</v>
      </c>
      <c r="B616" s="5" t="s">
        <v>1675</v>
      </c>
      <c r="C616" s="5" t="s">
        <v>1675</v>
      </c>
      <c r="D616" s="5" t="s">
        <v>1676</v>
      </c>
      <c r="E616" s="5">
        <v>2023</v>
      </c>
      <c r="F616" s="5">
        <v>0</v>
      </c>
      <c r="G616" s="5">
        <v>5.77</v>
      </c>
      <c r="H616" s="5">
        <v>1.286</v>
      </c>
      <c r="I616" s="5">
        <v>0</v>
      </c>
      <c r="J616" s="5">
        <v>5.77</v>
      </c>
      <c r="K616" s="5">
        <v>0</v>
      </c>
      <c r="L616" s="5">
        <v>1</v>
      </c>
      <c r="M616" s="5">
        <v>7.8860000000000001</v>
      </c>
      <c r="N616" s="5">
        <v>3.8570000000000002</v>
      </c>
      <c r="O616" s="5">
        <v>0</v>
      </c>
      <c r="P616" s="5">
        <v>7.8860000000000001</v>
      </c>
      <c r="Q616" s="5">
        <v>0</v>
      </c>
      <c r="R616" s="5">
        <v>1</v>
      </c>
      <c r="S616" s="5">
        <v>12.198</v>
      </c>
      <c r="T616" s="5">
        <v>7.7140000000000004</v>
      </c>
      <c r="U616" s="5">
        <v>0</v>
      </c>
      <c r="V616" s="5">
        <v>12.198</v>
      </c>
      <c r="W616" s="5">
        <v>0</v>
      </c>
      <c r="X616" s="5">
        <v>1</v>
      </c>
      <c r="Y616" s="5">
        <v>4.8730000000000002</v>
      </c>
      <c r="Z616" s="5">
        <v>0.60099999999999998</v>
      </c>
      <c r="AA616" s="5">
        <v>0</v>
      </c>
      <c r="AB616" s="5">
        <v>4.8730000000000002</v>
      </c>
      <c r="AC616" s="5">
        <v>0</v>
      </c>
      <c r="AD616" s="5">
        <v>1</v>
      </c>
      <c r="AE616" s="5">
        <v>6.1580000000000004</v>
      </c>
      <c r="AF616" s="5">
        <v>1.343</v>
      </c>
      <c r="AG616" s="5">
        <v>0</v>
      </c>
      <c r="AH616" s="5">
        <v>6.1580000000000004</v>
      </c>
      <c r="AI616" s="5">
        <v>0</v>
      </c>
      <c r="AJ616" s="5">
        <v>1</v>
      </c>
      <c r="AK616" s="5">
        <v>13.872</v>
      </c>
      <c r="AL616" s="5">
        <v>7.1980000000000004</v>
      </c>
      <c r="AM616" s="5">
        <v>0</v>
      </c>
      <c r="AN616" s="5">
        <v>13.872</v>
      </c>
      <c r="AO616" s="5">
        <v>0</v>
      </c>
      <c r="AP616" s="5">
        <v>1</v>
      </c>
      <c r="AQ616" s="5">
        <v>0.749</v>
      </c>
      <c r="AR616" s="5">
        <v>0.129</v>
      </c>
      <c r="AS616" s="5">
        <v>0.80200000000000005</v>
      </c>
      <c r="AT616" s="5">
        <v>1.5509999999999999</v>
      </c>
      <c r="AU616" s="5">
        <v>0</v>
      </c>
      <c r="AV616" s="5">
        <v>1</v>
      </c>
      <c r="AW616" s="5">
        <v>0.78300000000000003</v>
      </c>
      <c r="AX616" s="5">
        <v>0.129</v>
      </c>
      <c r="AY616" s="5">
        <v>0.89600000000000002</v>
      </c>
      <c r="AZ616" s="5">
        <v>1.6779999999999999</v>
      </c>
      <c r="BA616" s="5">
        <v>0</v>
      </c>
      <c r="BB616" s="5">
        <v>1</v>
      </c>
      <c r="BC616" s="5">
        <v>0.52700000000000002</v>
      </c>
      <c r="BD616" s="5">
        <v>0.129</v>
      </c>
      <c r="BE616" s="5">
        <v>1.071</v>
      </c>
      <c r="BF616" s="5">
        <v>1.599</v>
      </c>
      <c r="BG616" s="5">
        <v>0</v>
      </c>
      <c r="BH616" s="5">
        <v>1</v>
      </c>
      <c r="BI616" s="5">
        <v>0.64</v>
      </c>
      <c r="BJ616" s="5">
        <v>0.129</v>
      </c>
      <c r="BK616" s="5">
        <v>1.823</v>
      </c>
      <c r="BL616" s="5">
        <v>2.4630000000000001</v>
      </c>
      <c r="BM616" s="5">
        <v>0</v>
      </c>
      <c r="BN616" s="5">
        <v>1</v>
      </c>
      <c r="BO616" s="5">
        <v>0</v>
      </c>
      <c r="BP616" s="5">
        <v>0</v>
      </c>
      <c r="BQ616" s="5">
        <v>0</v>
      </c>
      <c r="BR616" s="5">
        <v>0</v>
      </c>
      <c r="BS616" s="5">
        <v>1</v>
      </c>
      <c r="BT616" s="5">
        <v>0</v>
      </c>
      <c r="BU616" s="5">
        <v>0</v>
      </c>
      <c r="BV616" s="5">
        <v>0</v>
      </c>
      <c r="BW616" s="5">
        <v>0</v>
      </c>
      <c r="BX616" s="5">
        <v>1</v>
      </c>
      <c r="BY616" s="5">
        <v>13.254</v>
      </c>
      <c r="BZ616" s="5">
        <v>0</v>
      </c>
      <c r="CA616" s="5">
        <v>13.254</v>
      </c>
      <c r="CB616" s="5">
        <v>0</v>
      </c>
      <c r="CC616" s="5">
        <v>87.078999999999994</v>
      </c>
      <c r="CD616" s="5">
        <v>7.95</v>
      </c>
      <c r="CE616" s="5">
        <v>0</v>
      </c>
      <c r="CF616" s="5">
        <v>87.078999999999994</v>
      </c>
      <c r="CG616" s="5">
        <v>0</v>
      </c>
      <c r="CH616" s="5">
        <v>1</v>
      </c>
      <c r="CI616" s="5">
        <v>0</v>
      </c>
      <c r="CJ616" s="5">
        <v>0</v>
      </c>
      <c r="CK616" s="5">
        <v>0</v>
      </c>
      <c r="CL616" s="5">
        <v>0</v>
      </c>
      <c r="CM616" s="5">
        <v>0</v>
      </c>
      <c r="CN616" s="5">
        <v>0</v>
      </c>
      <c r="CO616" s="5">
        <v>0</v>
      </c>
      <c r="CP616" s="5">
        <v>0</v>
      </c>
      <c r="CQ616" s="5">
        <v>1.3480000000000001</v>
      </c>
      <c r="CR616" s="5">
        <v>0</v>
      </c>
      <c r="CS616" s="5">
        <v>5.37</v>
      </c>
      <c r="CT616" s="5">
        <v>4.484</v>
      </c>
      <c r="CU616" s="5">
        <v>12.529</v>
      </c>
    </row>
    <row r="617" spans="1:99" x14ac:dyDescent="0.25">
      <c r="A617" s="5" t="s">
        <v>2925</v>
      </c>
      <c r="B617" s="5" t="s">
        <v>1675</v>
      </c>
      <c r="C617" s="5" t="s">
        <v>1675</v>
      </c>
      <c r="D617" s="5" t="s">
        <v>1676</v>
      </c>
      <c r="E617" s="5">
        <v>2024</v>
      </c>
      <c r="F617" s="5">
        <v>0</v>
      </c>
      <c r="G617" s="5">
        <v>4.8330000000000002</v>
      </c>
      <c r="H617" s="5">
        <v>1.3240000000000001</v>
      </c>
      <c r="I617" s="5">
        <v>0</v>
      </c>
      <c r="J617" s="5">
        <v>4.8330000000000002</v>
      </c>
      <c r="K617" s="5">
        <v>0</v>
      </c>
      <c r="L617" s="5">
        <v>1</v>
      </c>
      <c r="M617" s="5">
        <v>7.1239999999999997</v>
      </c>
      <c r="N617" s="5">
        <v>3.9710000000000001</v>
      </c>
      <c r="O617" s="5">
        <v>0</v>
      </c>
      <c r="P617" s="5">
        <v>7.1239999999999997</v>
      </c>
      <c r="Q617" s="5">
        <v>0</v>
      </c>
      <c r="R617" s="5">
        <v>1</v>
      </c>
      <c r="S617" s="5">
        <v>11.451000000000001</v>
      </c>
      <c r="T617" s="5">
        <v>7.9420000000000002</v>
      </c>
      <c r="U617" s="5">
        <v>0</v>
      </c>
      <c r="V617" s="5">
        <v>11.451000000000001</v>
      </c>
      <c r="W617" s="5">
        <v>0</v>
      </c>
      <c r="X617" s="5">
        <v>1</v>
      </c>
      <c r="Y617" s="5">
        <v>5.0170000000000003</v>
      </c>
      <c r="Z617" s="5">
        <v>0.61899999999999999</v>
      </c>
      <c r="AA617" s="5">
        <v>0</v>
      </c>
      <c r="AB617" s="5">
        <v>5.0170000000000003</v>
      </c>
      <c r="AC617" s="5">
        <v>0</v>
      </c>
      <c r="AD617" s="5">
        <v>1</v>
      </c>
      <c r="AE617" s="5">
        <v>6.34</v>
      </c>
      <c r="AF617" s="5">
        <v>1.3819999999999999</v>
      </c>
      <c r="AG617" s="5">
        <v>0</v>
      </c>
      <c r="AH617" s="5">
        <v>6.34</v>
      </c>
      <c r="AI617" s="5">
        <v>0</v>
      </c>
      <c r="AJ617" s="5">
        <v>1</v>
      </c>
      <c r="AK617" s="5">
        <v>14.282</v>
      </c>
      <c r="AL617" s="5">
        <v>7.4109999999999996</v>
      </c>
      <c r="AM617" s="5">
        <v>0</v>
      </c>
      <c r="AN617" s="5">
        <v>14.282</v>
      </c>
      <c r="AO617" s="5">
        <v>0</v>
      </c>
      <c r="AP617" s="5">
        <v>1</v>
      </c>
      <c r="AQ617" s="5">
        <v>0.72</v>
      </c>
      <c r="AR617" s="5">
        <v>0.13200000000000001</v>
      </c>
      <c r="AS617" s="5">
        <v>0.84099999999999997</v>
      </c>
      <c r="AT617" s="5">
        <v>1.5609999999999999</v>
      </c>
      <c r="AU617" s="5">
        <v>0</v>
      </c>
      <c r="AV617" s="5">
        <v>1</v>
      </c>
      <c r="AW617" s="5">
        <v>0.73399999999999999</v>
      </c>
      <c r="AX617" s="5">
        <v>0.13200000000000001</v>
      </c>
      <c r="AY617" s="5">
        <v>0.94099999999999995</v>
      </c>
      <c r="AZ617" s="5">
        <v>1.675</v>
      </c>
      <c r="BA617" s="5">
        <v>0</v>
      </c>
      <c r="BB617" s="5">
        <v>1</v>
      </c>
      <c r="BC617" s="5">
        <v>0.51</v>
      </c>
      <c r="BD617" s="5">
        <v>0.13200000000000001</v>
      </c>
      <c r="BE617" s="5">
        <v>1.125</v>
      </c>
      <c r="BF617" s="5">
        <v>1.6359999999999999</v>
      </c>
      <c r="BG617" s="5">
        <v>0</v>
      </c>
      <c r="BH617" s="5">
        <v>1</v>
      </c>
      <c r="BI617" s="5">
        <v>0.65200000000000002</v>
      </c>
      <c r="BJ617" s="5">
        <v>0.13200000000000001</v>
      </c>
      <c r="BK617" s="5">
        <v>1.883</v>
      </c>
      <c r="BL617" s="5">
        <v>2.5350000000000001</v>
      </c>
      <c r="BM617" s="5">
        <v>0</v>
      </c>
      <c r="BN617" s="5">
        <v>1</v>
      </c>
      <c r="BO617" s="5">
        <v>0</v>
      </c>
      <c r="BP617" s="5">
        <v>0</v>
      </c>
      <c r="BQ617" s="5">
        <v>0</v>
      </c>
      <c r="BR617" s="5">
        <v>0</v>
      </c>
      <c r="BS617" s="5">
        <v>1</v>
      </c>
      <c r="BT617" s="5">
        <v>0</v>
      </c>
      <c r="BU617" s="5">
        <v>0</v>
      </c>
      <c r="BV617" s="5">
        <v>0</v>
      </c>
      <c r="BW617" s="5">
        <v>0</v>
      </c>
      <c r="BX617" s="5">
        <v>1</v>
      </c>
      <c r="BY617" s="5">
        <v>13.646000000000001</v>
      </c>
      <c r="BZ617" s="5">
        <v>0</v>
      </c>
      <c r="CA617" s="5">
        <v>13.646000000000001</v>
      </c>
      <c r="CB617" s="5">
        <v>0</v>
      </c>
      <c r="CC617" s="5">
        <v>86.385000000000005</v>
      </c>
      <c r="CD617" s="5">
        <v>7.95</v>
      </c>
      <c r="CE617" s="5">
        <v>0</v>
      </c>
      <c r="CF617" s="5">
        <v>86.385000000000005</v>
      </c>
      <c r="CG617" s="5">
        <v>0</v>
      </c>
      <c r="CH617" s="5">
        <v>1</v>
      </c>
      <c r="CI617" s="5">
        <v>0</v>
      </c>
      <c r="CJ617" s="5">
        <v>0</v>
      </c>
      <c r="CK617" s="5">
        <v>0</v>
      </c>
      <c r="CL617" s="5">
        <v>0</v>
      </c>
      <c r="CM617" s="5">
        <v>0</v>
      </c>
      <c r="CN617" s="5">
        <v>0</v>
      </c>
      <c r="CO617" s="5">
        <v>0</v>
      </c>
      <c r="CP617" s="5">
        <v>0</v>
      </c>
      <c r="CQ617" s="5">
        <v>1.387</v>
      </c>
      <c r="CR617" s="5">
        <v>0</v>
      </c>
      <c r="CS617" s="5">
        <v>5.5289999999999999</v>
      </c>
      <c r="CT617" s="5">
        <v>3.5089999999999999</v>
      </c>
      <c r="CU617" s="5">
        <v>10.896000000000001</v>
      </c>
    </row>
    <row r="618" spans="1:99" x14ac:dyDescent="0.25">
      <c r="A618" s="5" t="s">
        <v>2926</v>
      </c>
      <c r="B618" s="5" t="s">
        <v>1666</v>
      </c>
      <c r="C618" s="5" t="s">
        <v>1666</v>
      </c>
      <c r="D618" s="5" t="s">
        <v>1667</v>
      </c>
      <c r="E618" s="5">
        <v>2021</v>
      </c>
      <c r="F618" s="5">
        <v>7.0000000000000007E-2</v>
      </c>
      <c r="G618" s="5">
        <v>5.8970000000000002</v>
      </c>
      <c r="H618" s="5">
        <v>1.143</v>
      </c>
      <c r="I618" s="5">
        <v>0</v>
      </c>
      <c r="J618" s="5">
        <v>5.8970000000000002</v>
      </c>
      <c r="K618" s="5">
        <v>0</v>
      </c>
      <c r="L618" s="5">
        <v>1</v>
      </c>
      <c r="M618" s="5">
        <v>7.9640000000000004</v>
      </c>
      <c r="N618" s="5">
        <v>3.43</v>
      </c>
      <c r="O618" s="5">
        <v>0.22700000000000001</v>
      </c>
      <c r="P618" s="5">
        <v>8.1910000000000007</v>
      </c>
      <c r="Q618" s="5">
        <v>0</v>
      </c>
      <c r="R618" s="5">
        <v>1</v>
      </c>
      <c r="S618" s="5">
        <v>11.613</v>
      </c>
      <c r="T618" s="5">
        <v>6.86</v>
      </c>
      <c r="U618" s="5">
        <v>0</v>
      </c>
      <c r="V618" s="5">
        <v>12.426</v>
      </c>
      <c r="W618" s="5">
        <v>7.0000000000000007E-2</v>
      </c>
      <c r="X618" s="5">
        <v>1</v>
      </c>
      <c r="Y618" s="5">
        <v>5.9189999999999996</v>
      </c>
      <c r="Z618" s="5">
        <v>0.79600000000000004</v>
      </c>
      <c r="AA618" s="5">
        <v>0</v>
      </c>
      <c r="AB618" s="5">
        <v>5.9189999999999996</v>
      </c>
      <c r="AC618" s="5">
        <v>0</v>
      </c>
      <c r="AD618" s="5">
        <v>1</v>
      </c>
      <c r="AE618" s="5">
        <v>7.0620000000000003</v>
      </c>
      <c r="AF618" s="5">
        <v>1.6539999999999999</v>
      </c>
      <c r="AG618" s="5">
        <v>0</v>
      </c>
      <c r="AH618" s="5">
        <v>7.0620000000000003</v>
      </c>
      <c r="AI618" s="5">
        <v>0</v>
      </c>
      <c r="AJ618" s="5">
        <v>1</v>
      </c>
      <c r="AK618" s="5">
        <v>13.922000000000001</v>
      </c>
      <c r="AL618" s="5">
        <v>7.4809999999999999</v>
      </c>
      <c r="AM618" s="5">
        <v>0</v>
      </c>
      <c r="AN618" s="5">
        <v>14.897</v>
      </c>
      <c r="AO618" s="5">
        <v>7.0000000000000007E-2</v>
      </c>
      <c r="AP618" s="5">
        <v>1</v>
      </c>
      <c r="AQ618" s="5">
        <v>0.64900000000000002</v>
      </c>
      <c r="AR618" s="5">
        <v>0.114</v>
      </c>
      <c r="AS618" s="5">
        <v>0.14299999999999999</v>
      </c>
      <c r="AT618" s="5">
        <v>0.84699999999999998</v>
      </c>
      <c r="AU618" s="5">
        <v>7.0000000000000007E-2</v>
      </c>
      <c r="AV618" s="5">
        <v>1</v>
      </c>
      <c r="AW618" s="5">
        <v>0.57699999999999996</v>
      </c>
      <c r="AX618" s="5">
        <v>0.114</v>
      </c>
      <c r="AY618" s="5">
        <v>0.11799999999999999</v>
      </c>
      <c r="AZ618" s="5">
        <v>0.74299999999999999</v>
      </c>
      <c r="BA618" s="5">
        <v>7.0000000000000007E-2</v>
      </c>
      <c r="BB618" s="5">
        <v>1</v>
      </c>
      <c r="BC618" s="5">
        <v>0.45800000000000002</v>
      </c>
      <c r="BD618" s="5">
        <v>0.114</v>
      </c>
      <c r="BE618" s="5">
        <v>-7.1999999999999995E-2</v>
      </c>
      <c r="BF618" s="5">
        <v>0.38600000000000001</v>
      </c>
      <c r="BG618" s="5">
        <v>0</v>
      </c>
      <c r="BH618" s="5">
        <v>0</v>
      </c>
      <c r="BI618" s="5">
        <v>0.49099999999999999</v>
      </c>
      <c r="BJ618" s="5">
        <v>0.114</v>
      </c>
      <c r="BK618" s="5">
        <v>7.0000000000000007E-2</v>
      </c>
      <c r="BL618" s="5">
        <v>0.6</v>
      </c>
      <c r="BM618" s="5">
        <v>7.0000000000000007E-2</v>
      </c>
      <c r="BN618" s="5">
        <v>1</v>
      </c>
      <c r="BO618" s="5">
        <v>0</v>
      </c>
      <c r="BP618" s="5">
        <v>0</v>
      </c>
      <c r="BQ618" s="5">
        <v>0.153</v>
      </c>
      <c r="BR618" s="5">
        <v>0</v>
      </c>
      <c r="BS618" s="5">
        <v>1</v>
      </c>
      <c r="BT618" s="5">
        <v>0</v>
      </c>
      <c r="BU618" s="5">
        <v>0</v>
      </c>
      <c r="BV618" s="5">
        <v>0.17699999999999999</v>
      </c>
      <c r="BW618" s="5">
        <v>7.0000000000000007E-2</v>
      </c>
      <c r="BX618" s="5">
        <v>1</v>
      </c>
      <c r="BY618" s="5">
        <v>11.787000000000001</v>
      </c>
      <c r="BZ618" s="5">
        <v>0</v>
      </c>
      <c r="CA618" s="5">
        <v>11.787000000000001</v>
      </c>
      <c r="CB618" s="5">
        <v>0</v>
      </c>
      <c r="CC618" s="5">
        <v>78.125</v>
      </c>
      <c r="CD618" s="5">
        <v>7.95</v>
      </c>
      <c r="CE618" s="5">
        <v>-2.7309999999999999</v>
      </c>
      <c r="CF618" s="5">
        <v>75.394000000000005</v>
      </c>
      <c r="CG618" s="5">
        <v>0</v>
      </c>
      <c r="CH618" s="5">
        <v>1</v>
      </c>
      <c r="CI618" s="5">
        <v>0</v>
      </c>
      <c r="CJ618" s="5">
        <v>0</v>
      </c>
      <c r="CK618" s="5">
        <v>0</v>
      </c>
      <c r="CL618" s="5">
        <v>0</v>
      </c>
      <c r="CM618" s="5">
        <v>0</v>
      </c>
      <c r="CN618" s="5">
        <v>0</v>
      </c>
      <c r="CO618" s="5">
        <v>0</v>
      </c>
      <c r="CP618" s="5">
        <v>0</v>
      </c>
      <c r="CQ618" s="5">
        <v>1.198</v>
      </c>
      <c r="CR618" s="5">
        <v>0</v>
      </c>
      <c r="CS618" s="5">
        <v>4.7759999999999998</v>
      </c>
      <c r="CT618" s="5">
        <v>4.7530000000000001</v>
      </c>
      <c r="CU618" s="5">
        <v>15.983000000000001</v>
      </c>
    </row>
    <row r="619" spans="1:99" x14ac:dyDescent="0.25">
      <c r="A619" s="5" t="s">
        <v>2927</v>
      </c>
      <c r="B619" s="5" t="s">
        <v>1666</v>
      </c>
      <c r="C619" s="5" t="s">
        <v>1666</v>
      </c>
      <c r="D619" s="5" t="s">
        <v>1667</v>
      </c>
      <c r="E619" s="5">
        <v>2022</v>
      </c>
      <c r="F619" s="5">
        <v>7.0000000000000007E-2</v>
      </c>
      <c r="G619" s="5">
        <v>11.72</v>
      </c>
      <c r="H619" s="5">
        <v>1.2350000000000001</v>
      </c>
      <c r="I619" s="5">
        <v>0</v>
      </c>
      <c r="J619" s="5">
        <v>11.72</v>
      </c>
      <c r="K619" s="5">
        <v>0</v>
      </c>
      <c r="L619" s="5">
        <v>1</v>
      </c>
      <c r="M619" s="5">
        <v>9.7829999999999995</v>
      </c>
      <c r="N619" s="5">
        <v>3.7040000000000002</v>
      </c>
      <c r="O619" s="5">
        <v>0.30399999999999999</v>
      </c>
      <c r="P619" s="5">
        <v>10.087</v>
      </c>
      <c r="Q619" s="5">
        <v>0</v>
      </c>
      <c r="R619" s="5">
        <v>1</v>
      </c>
      <c r="S619" s="5">
        <v>17.893000000000001</v>
      </c>
      <c r="T619" s="5">
        <v>7.4080000000000004</v>
      </c>
      <c r="U619" s="5">
        <v>9.2999999999999999E-2</v>
      </c>
      <c r="V619" s="5">
        <v>19.146000000000001</v>
      </c>
      <c r="W619" s="5">
        <v>7.0000000000000007E-2</v>
      </c>
      <c r="X619" s="5">
        <v>1</v>
      </c>
      <c r="Y619" s="5">
        <v>6.3920000000000003</v>
      </c>
      <c r="Z619" s="5">
        <v>0.86</v>
      </c>
      <c r="AA619" s="5">
        <v>0</v>
      </c>
      <c r="AB619" s="5">
        <v>6.3920000000000003</v>
      </c>
      <c r="AC619" s="5">
        <v>0</v>
      </c>
      <c r="AD619" s="5">
        <v>1</v>
      </c>
      <c r="AE619" s="5">
        <v>7.6269999999999998</v>
      </c>
      <c r="AF619" s="5">
        <v>1.786</v>
      </c>
      <c r="AG619" s="5">
        <v>0</v>
      </c>
      <c r="AH619" s="5">
        <v>7.6269999999999998</v>
      </c>
      <c r="AI619" s="5">
        <v>0</v>
      </c>
      <c r="AJ619" s="5">
        <v>1</v>
      </c>
      <c r="AK619" s="5">
        <v>15.035</v>
      </c>
      <c r="AL619" s="5">
        <v>8.0790000000000006</v>
      </c>
      <c r="AM619" s="5">
        <v>7.8E-2</v>
      </c>
      <c r="AN619" s="5">
        <v>16.088000000000001</v>
      </c>
      <c r="AO619" s="5">
        <v>7.0000000000000007E-2</v>
      </c>
      <c r="AP619" s="5">
        <v>1</v>
      </c>
      <c r="AQ619" s="5">
        <v>0.89600000000000002</v>
      </c>
      <c r="AR619" s="5">
        <v>0.123</v>
      </c>
      <c r="AS619" s="5">
        <v>5.3999999999999999E-2</v>
      </c>
      <c r="AT619" s="5">
        <v>1.0169999999999999</v>
      </c>
      <c r="AU619" s="5">
        <v>7.0000000000000007E-2</v>
      </c>
      <c r="AV619" s="5">
        <v>1</v>
      </c>
      <c r="AW619" s="5">
        <v>0.89</v>
      </c>
      <c r="AX619" s="5">
        <v>0.123</v>
      </c>
      <c r="AY619" s="5">
        <v>5.2999999999999999E-2</v>
      </c>
      <c r="AZ619" s="5">
        <v>1.0089999999999999</v>
      </c>
      <c r="BA619" s="5">
        <v>7.0000000000000007E-2</v>
      </c>
      <c r="BB619" s="5">
        <v>1</v>
      </c>
      <c r="BC619" s="5">
        <v>0.62</v>
      </c>
      <c r="BD619" s="5">
        <v>0.123</v>
      </c>
      <c r="BE619" s="5">
        <v>-7.8E-2</v>
      </c>
      <c r="BF619" s="5">
        <v>0.54200000000000004</v>
      </c>
      <c r="BG619" s="5">
        <v>0</v>
      </c>
      <c r="BH619" s="5">
        <v>0</v>
      </c>
      <c r="BI619" s="5">
        <v>0.60799999999999998</v>
      </c>
      <c r="BJ619" s="5">
        <v>0.123</v>
      </c>
      <c r="BK619" s="5">
        <v>7.3999999999999996E-2</v>
      </c>
      <c r="BL619" s="5">
        <v>0.72599999999999998</v>
      </c>
      <c r="BM619" s="5">
        <v>7.0000000000000007E-2</v>
      </c>
      <c r="BN619" s="5">
        <v>1</v>
      </c>
      <c r="BO619" s="5">
        <v>0</v>
      </c>
      <c r="BP619" s="5">
        <v>0</v>
      </c>
      <c r="BQ619" s="5">
        <v>0.16900000000000001</v>
      </c>
      <c r="BR619" s="5">
        <v>0</v>
      </c>
      <c r="BS619" s="5">
        <v>1</v>
      </c>
      <c r="BT619" s="5">
        <v>0</v>
      </c>
      <c r="BU619" s="5">
        <v>0</v>
      </c>
      <c r="BV619" s="5">
        <v>0.20499999999999999</v>
      </c>
      <c r="BW619" s="5">
        <v>7.0000000000000007E-2</v>
      </c>
      <c r="BX619" s="5">
        <v>1</v>
      </c>
      <c r="BY619" s="5">
        <v>12.728999999999999</v>
      </c>
      <c r="BZ619" s="5">
        <v>0</v>
      </c>
      <c r="CA619" s="5">
        <v>12.728999999999999</v>
      </c>
      <c r="CB619" s="5">
        <v>0</v>
      </c>
      <c r="CC619" s="5">
        <v>97.9</v>
      </c>
      <c r="CD619" s="5">
        <v>7.95</v>
      </c>
      <c r="CE619" s="5">
        <v>-2.9489999999999998</v>
      </c>
      <c r="CF619" s="5">
        <v>94.950999999999993</v>
      </c>
      <c r="CG619" s="5">
        <v>0</v>
      </c>
      <c r="CH619" s="5">
        <v>1</v>
      </c>
      <c r="CI619" s="5">
        <v>0</v>
      </c>
      <c r="CJ619" s="5">
        <v>0</v>
      </c>
      <c r="CK619" s="5">
        <v>0</v>
      </c>
      <c r="CL619" s="5">
        <v>0</v>
      </c>
      <c r="CM619" s="5">
        <v>0</v>
      </c>
      <c r="CN619" s="5">
        <v>0</v>
      </c>
      <c r="CO619" s="5">
        <v>0</v>
      </c>
      <c r="CP619" s="5">
        <v>0</v>
      </c>
      <c r="CQ619" s="5">
        <v>1.294</v>
      </c>
      <c r="CR619" s="5">
        <v>0</v>
      </c>
      <c r="CS619" s="5">
        <v>5.1580000000000004</v>
      </c>
      <c r="CT619" s="5">
        <v>10.484999999999999</v>
      </c>
      <c r="CU619" s="5">
        <v>29.494</v>
      </c>
    </row>
    <row r="620" spans="1:99" x14ac:dyDescent="0.25">
      <c r="A620" s="5" t="s">
        <v>2928</v>
      </c>
      <c r="B620" s="5" t="s">
        <v>1666</v>
      </c>
      <c r="C620" s="5" t="s">
        <v>1666</v>
      </c>
      <c r="D620" s="5" t="s">
        <v>1667</v>
      </c>
      <c r="E620" s="5">
        <v>2023</v>
      </c>
      <c r="F620" s="5">
        <v>7.0000000000000007E-2</v>
      </c>
      <c r="G620" s="5">
        <v>6.1470000000000002</v>
      </c>
      <c r="H620" s="5">
        <v>1.286</v>
      </c>
      <c r="I620" s="5">
        <v>0</v>
      </c>
      <c r="J620" s="5">
        <v>6.1470000000000002</v>
      </c>
      <c r="K620" s="5">
        <v>0</v>
      </c>
      <c r="L620" s="5">
        <v>1</v>
      </c>
      <c r="M620" s="5">
        <v>7.8860000000000001</v>
      </c>
      <c r="N620" s="5">
        <v>3.8570000000000002</v>
      </c>
      <c r="O620" s="5">
        <v>0.20100000000000001</v>
      </c>
      <c r="P620" s="5">
        <v>8.0879999999999992</v>
      </c>
      <c r="Q620" s="5">
        <v>0</v>
      </c>
      <c r="R620" s="5">
        <v>1</v>
      </c>
      <c r="S620" s="5">
        <v>12.574999999999999</v>
      </c>
      <c r="T620" s="5">
        <v>7.7140000000000004</v>
      </c>
      <c r="U620" s="5">
        <v>9.7000000000000003E-2</v>
      </c>
      <c r="V620" s="5">
        <v>13.455</v>
      </c>
      <c r="W620" s="5">
        <v>7.0000000000000007E-2</v>
      </c>
      <c r="X620" s="5">
        <v>1</v>
      </c>
      <c r="Y620" s="5">
        <v>6.6559999999999997</v>
      </c>
      <c r="Z620" s="5">
        <v>0.89500000000000002</v>
      </c>
      <c r="AA620" s="5">
        <v>0</v>
      </c>
      <c r="AB620" s="5">
        <v>6.6559999999999997</v>
      </c>
      <c r="AC620" s="5">
        <v>0</v>
      </c>
      <c r="AD620" s="5">
        <v>1</v>
      </c>
      <c r="AE620" s="5">
        <v>7.9420000000000002</v>
      </c>
      <c r="AF620" s="5">
        <v>1.86</v>
      </c>
      <c r="AG620" s="5">
        <v>0</v>
      </c>
      <c r="AH620" s="5">
        <v>7.9420000000000002</v>
      </c>
      <c r="AI620" s="5">
        <v>0</v>
      </c>
      <c r="AJ620" s="5">
        <v>1</v>
      </c>
      <c r="AK620" s="5">
        <v>15.656000000000001</v>
      </c>
      <c r="AL620" s="5">
        <v>8.4120000000000008</v>
      </c>
      <c r="AM620" s="5">
        <v>0.121</v>
      </c>
      <c r="AN620" s="5">
        <v>16.751999999999999</v>
      </c>
      <c r="AO620" s="5">
        <v>7.0000000000000007E-2</v>
      </c>
      <c r="AP620" s="5">
        <v>1</v>
      </c>
      <c r="AQ620" s="5">
        <v>0.79100000000000004</v>
      </c>
      <c r="AR620" s="5">
        <v>0.129</v>
      </c>
      <c r="AS620" s="5">
        <v>0.10299999999999999</v>
      </c>
      <c r="AT620" s="5">
        <v>0.95699999999999996</v>
      </c>
      <c r="AU620" s="5">
        <v>7.0000000000000007E-2</v>
      </c>
      <c r="AV620" s="5">
        <v>1</v>
      </c>
      <c r="AW620" s="5">
        <v>0.61799999999999999</v>
      </c>
      <c r="AX620" s="5">
        <v>0.129</v>
      </c>
      <c r="AY620" s="5">
        <v>0.25600000000000001</v>
      </c>
      <c r="AZ620" s="5">
        <v>0.93500000000000005</v>
      </c>
      <c r="BA620" s="5">
        <v>7.0000000000000007E-2</v>
      </c>
      <c r="BB620" s="5">
        <v>1</v>
      </c>
      <c r="BC620" s="5">
        <v>0.55400000000000005</v>
      </c>
      <c r="BD620" s="5">
        <v>0.129</v>
      </c>
      <c r="BE620" s="5">
        <v>-8.1000000000000003E-2</v>
      </c>
      <c r="BF620" s="5">
        <v>0.47299999999999998</v>
      </c>
      <c r="BG620" s="5">
        <v>0</v>
      </c>
      <c r="BH620" s="5">
        <v>0</v>
      </c>
      <c r="BI620" s="5">
        <v>0.55700000000000005</v>
      </c>
      <c r="BJ620" s="5">
        <v>0.129</v>
      </c>
      <c r="BK620" s="5">
        <v>8.3000000000000004E-2</v>
      </c>
      <c r="BL620" s="5">
        <v>0.68</v>
      </c>
      <c r="BM620" s="5">
        <v>7.0000000000000007E-2</v>
      </c>
      <c r="BN620" s="5">
        <v>1</v>
      </c>
      <c r="BO620" s="5">
        <v>0</v>
      </c>
      <c r="BP620" s="5">
        <v>0</v>
      </c>
      <c r="BQ620" s="5">
        <v>0.21</v>
      </c>
      <c r="BR620" s="5">
        <v>0</v>
      </c>
      <c r="BS620" s="5">
        <v>1</v>
      </c>
      <c r="BT620" s="5">
        <v>0</v>
      </c>
      <c r="BU620" s="5">
        <v>0</v>
      </c>
      <c r="BV620" s="5">
        <v>0.193</v>
      </c>
      <c r="BW620" s="5">
        <v>7.0000000000000007E-2</v>
      </c>
      <c r="BX620" s="5">
        <v>1</v>
      </c>
      <c r="BY620" s="5">
        <v>13.254</v>
      </c>
      <c r="BZ620" s="5">
        <v>0</v>
      </c>
      <c r="CA620" s="5">
        <v>13.254</v>
      </c>
      <c r="CB620" s="5">
        <v>0</v>
      </c>
      <c r="CC620" s="5">
        <v>83.248000000000005</v>
      </c>
      <c r="CD620" s="5">
        <v>7.95</v>
      </c>
      <c r="CE620" s="5">
        <v>-3.0710000000000002</v>
      </c>
      <c r="CF620" s="5">
        <v>80.177000000000007</v>
      </c>
      <c r="CG620" s="5">
        <v>0</v>
      </c>
      <c r="CH620" s="5">
        <v>1</v>
      </c>
      <c r="CI620" s="5">
        <v>0</v>
      </c>
      <c r="CJ620" s="5">
        <v>0</v>
      </c>
      <c r="CK620" s="5">
        <v>0</v>
      </c>
      <c r="CL620" s="5">
        <v>0</v>
      </c>
      <c r="CM620" s="5">
        <v>0</v>
      </c>
      <c r="CN620" s="5">
        <v>0</v>
      </c>
      <c r="CO620" s="5">
        <v>0</v>
      </c>
      <c r="CP620" s="5">
        <v>0</v>
      </c>
      <c r="CQ620" s="5">
        <v>1.3480000000000001</v>
      </c>
      <c r="CR620" s="5">
        <v>0</v>
      </c>
      <c r="CS620" s="5">
        <v>5.37</v>
      </c>
      <c r="CT620" s="5">
        <v>4.8609999999999998</v>
      </c>
      <c r="CU620" s="5">
        <v>11.192</v>
      </c>
    </row>
    <row r="621" spans="1:99" x14ac:dyDescent="0.25">
      <c r="A621" s="5" t="s">
        <v>2929</v>
      </c>
      <c r="B621" s="5" t="s">
        <v>1666</v>
      </c>
      <c r="C621" s="5" t="s">
        <v>1666</v>
      </c>
      <c r="D621" s="5" t="s">
        <v>1667</v>
      </c>
      <c r="E621" s="5">
        <v>2024</v>
      </c>
      <c r="F621" s="5">
        <v>7.0000000000000007E-2</v>
      </c>
      <c r="G621" s="5">
        <v>5.5750000000000002</v>
      </c>
      <c r="H621" s="5">
        <v>1.3240000000000001</v>
      </c>
      <c r="I621" s="5">
        <v>0</v>
      </c>
      <c r="J621" s="5">
        <v>5.5750000000000002</v>
      </c>
      <c r="K621" s="5">
        <v>0</v>
      </c>
      <c r="L621" s="5">
        <v>1</v>
      </c>
      <c r="M621" s="5">
        <v>7.1239999999999997</v>
      </c>
      <c r="N621" s="5">
        <v>3.9710000000000001</v>
      </c>
      <c r="O621" s="5">
        <v>0.158</v>
      </c>
      <c r="P621" s="5">
        <v>7.2809999999999997</v>
      </c>
      <c r="Q621" s="5">
        <v>0</v>
      </c>
      <c r="R621" s="5">
        <v>1</v>
      </c>
      <c r="S621" s="5">
        <v>12.193</v>
      </c>
      <c r="T621" s="5">
        <v>7.9420000000000002</v>
      </c>
      <c r="U621" s="5">
        <v>0.11600000000000001</v>
      </c>
      <c r="V621" s="5">
        <v>13.045999999999999</v>
      </c>
      <c r="W621" s="5">
        <v>7.0000000000000007E-2</v>
      </c>
      <c r="X621" s="5">
        <v>1</v>
      </c>
      <c r="Y621" s="5">
        <v>6.8529999999999998</v>
      </c>
      <c r="Z621" s="5">
        <v>0.92200000000000004</v>
      </c>
      <c r="AA621" s="5">
        <v>0</v>
      </c>
      <c r="AB621" s="5">
        <v>6.8529999999999998</v>
      </c>
      <c r="AC621" s="5">
        <v>0</v>
      </c>
      <c r="AD621" s="5">
        <v>1</v>
      </c>
      <c r="AE621" s="5">
        <v>8.1760000000000002</v>
      </c>
      <c r="AF621" s="5">
        <v>1.915</v>
      </c>
      <c r="AG621" s="5">
        <v>0</v>
      </c>
      <c r="AH621" s="5">
        <v>8.1760000000000002</v>
      </c>
      <c r="AI621" s="5">
        <v>0</v>
      </c>
      <c r="AJ621" s="5">
        <v>1</v>
      </c>
      <c r="AK621" s="5">
        <v>16.117999999999999</v>
      </c>
      <c r="AL621" s="5">
        <v>8.66</v>
      </c>
      <c r="AM621" s="5">
        <v>0.154</v>
      </c>
      <c r="AN621" s="5">
        <v>17.245999999999999</v>
      </c>
      <c r="AO621" s="5">
        <v>7.0000000000000007E-2</v>
      </c>
      <c r="AP621" s="5">
        <v>1</v>
      </c>
      <c r="AQ621" s="5">
        <v>0.75600000000000001</v>
      </c>
      <c r="AR621" s="5">
        <v>0.13200000000000001</v>
      </c>
      <c r="AS621" s="5">
        <v>0.121</v>
      </c>
      <c r="AT621" s="5">
        <v>0.93899999999999995</v>
      </c>
      <c r="AU621" s="5">
        <v>7.0000000000000007E-2</v>
      </c>
      <c r="AV621" s="5">
        <v>1</v>
      </c>
      <c r="AW621" s="5">
        <v>0.65500000000000003</v>
      </c>
      <c r="AX621" s="5">
        <v>0.13200000000000001</v>
      </c>
      <c r="AY621" s="5">
        <v>0.154</v>
      </c>
      <c r="AZ621" s="5">
        <v>0.86499999999999999</v>
      </c>
      <c r="BA621" s="5">
        <v>7.0000000000000007E-2</v>
      </c>
      <c r="BB621" s="5">
        <v>1</v>
      </c>
      <c r="BC621" s="5">
        <v>0.53400000000000003</v>
      </c>
      <c r="BD621" s="5">
        <v>0.13200000000000001</v>
      </c>
      <c r="BE621" s="5">
        <v>-8.4000000000000005E-2</v>
      </c>
      <c r="BF621" s="5">
        <v>0.45</v>
      </c>
      <c r="BG621" s="5">
        <v>0</v>
      </c>
      <c r="BH621" s="5">
        <v>0</v>
      </c>
      <c r="BI621" s="5">
        <v>0.56799999999999995</v>
      </c>
      <c r="BJ621" s="5">
        <v>0.13200000000000001</v>
      </c>
      <c r="BK621" s="5">
        <v>8.6999999999999994E-2</v>
      </c>
      <c r="BL621" s="5">
        <v>0.69399999999999995</v>
      </c>
      <c r="BM621" s="5">
        <v>7.0000000000000007E-2</v>
      </c>
      <c r="BN621" s="5">
        <v>1</v>
      </c>
      <c r="BO621" s="5">
        <v>0</v>
      </c>
      <c r="BP621" s="5">
        <v>0</v>
      </c>
      <c r="BQ621" s="5">
        <v>0.17899999999999999</v>
      </c>
      <c r="BR621" s="5">
        <v>0</v>
      </c>
      <c r="BS621" s="5">
        <v>1</v>
      </c>
      <c r="BT621" s="5">
        <v>0</v>
      </c>
      <c r="BU621" s="5">
        <v>0</v>
      </c>
      <c r="BV621" s="5">
        <v>0.17899999999999999</v>
      </c>
      <c r="BW621" s="5">
        <v>7.0000000000000007E-2</v>
      </c>
      <c r="BX621" s="5">
        <v>1</v>
      </c>
      <c r="BY621" s="5">
        <v>13.646000000000001</v>
      </c>
      <c r="BZ621" s="5">
        <v>0</v>
      </c>
      <c r="CA621" s="5">
        <v>13.646000000000001</v>
      </c>
      <c r="CB621" s="5">
        <v>0</v>
      </c>
      <c r="CC621" s="5">
        <v>82.587999999999994</v>
      </c>
      <c r="CD621" s="5">
        <v>7.95</v>
      </c>
      <c r="CE621" s="5">
        <v>-3.161</v>
      </c>
      <c r="CF621" s="5">
        <v>79.427000000000007</v>
      </c>
      <c r="CG621" s="5">
        <v>0</v>
      </c>
      <c r="CH621" s="5">
        <v>1</v>
      </c>
      <c r="CI621" s="5">
        <v>0</v>
      </c>
      <c r="CJ621" s="5">
        <v>0</v>
      </c>
      <c r="CK621" s="5">
        <v>0</v>
      </c>
      <c r="CL621" s="5">
        <v>0</v>
      </c>
      <c r="CM621" s="5">
        <v>0</v>
      </c>
      <c r="CN621" s="5">
        <v>0</v>
      </c>
      <c r="CO621" s="5">
        <v>0</v>
      </c>
      <c r="CP621" s="5">
        <v>0</v>
      </c>
      <c r="CQ621" s="5">
        <v>1.387</v>
      </c>
      <c r="CR621" s="5">
        <v>0</v>
      </c>
      <c r="CS621" s="5">
        <v>5.5289999999999999</v>
      </c>
      <c r="CT621" s="5">
        <v>4.2510000000000003</v>
      </c>
      <c r="CU621" s="5">
        <v>10.122999999999999</v>
      </c>
    </row>
    <row r="622" spans="1:99" x14ac:dyDescent="0.25">
      <c r="A622" s="5" t="s">
        <v>2930</v>
      </c>
      <c r="B622" s="5" t="s">
        <v>1678</v>
      </c>
      <c r="C622" s="5" t="s">
        <v>1678</v>
      </c>
      <c r="D622" s="5" t="s">
        <v>1679</v>
      </c>
      <c r="E622" s="5">
        <v>2021</v>
      </c>
      <c r="F622" s="5">
        <v>0.1</v>
      </c>
      <c r="G622" s="5">
        <v>4.7469999999999999</v>
      </c>
      <c r="H622" s="5">
        <v>1.143</v>
      </c>
      <c r="I622" s="5">
        <v>0</v>
      </c>
      <c r="J622" s="5">
        <v>4.7469999999999999</v>
      </c>
      <c r="K622" s="5">
        <v>0</v>
      </c>
      <c r="L622" s="5">
        <v>1</v>
      </c>
      <c r="M622" s="5">
        <v>7.9640000000000004</v>
      </c>
      <c r="N622" s="5">
        <v>3.43</v>
      </c>
      <c r="O622" s="5">
        <v>0</v>
      </c>
      <c r="P622" s="5">
        <v>7.9640000000000004</v>
      </c>
      <c r="Q622" s="5">
        <v>0</v>
      </c>
      <c r="R622" s="5">
        <v>1</v>
      </c>
      <c r="S622" s="5">
        <v>10.464</v>
      </c>
      <c r="T622" s="5">
        <v>6.86</v>
      </c>
      <c r="U622" s="5">
        <v>0</v>
      </c>
      <c r="V622" s="5">
        <v>11.51</v>
      </c>
      <c r="W622" s="5">
        <v>0.1</v>
      </c>
      <c r="X622" s="5">
        <v>1</v>
      </c>
      <c r="Y622" s="5">
        <v>10.250999999999999</v>
      </c>
      <c r="Z622" s="5">
        <v>1.2649999999999999</v>
      </c>
      <c r="AA622" s="5">
        <v>0</v>
      </c>
      <c r="AB622" s="5">
        <v>10.250999999999999</v>
      </c>
      <c r="AC622" s="5">
        <v>0</v>
      </c>
      <c r="AD622" s="5">
        <v>1</v>
      </c>
      <c r="AE622" s="5">
        <v>11.395</v>
      </c>
      <c r="AF622" s="5">
        <v>2.484</v>
      </c>
      <c r="AG622" s="5">
        <v>0</v>
      </c>
      <c r="AH622" s="5">
        <v>11.395</v>
      </c>
      <c r="AI622" s="5">
        <v>0</v>
      </c>
      <c r="AJ622" s="5">
        <v>1</v>
      </c>
      <c r="AK622" s="5">
        <v>18.254999999999999</v>
      </c>
      <c r="AL622" s="5">
        <v>9.4719999999999995</v>
      </c>
      <c r="AM622" s="5">
        <v>0</v>
      </c>
      <c r="AN622" s="5">
        <v>20.079999999999998</v>
      </c>
      <c r="AO622" s="5">
        <v>0.1</v>
      </c>
      <c r="AP622" s="5">
        <v>1</v>
      </c>
      <c r="AQ622" s="5">
        <v>0.621</v>
      </c>
      <c r="AR622" s="5">
        <v>0.114</v>
      </c>
      <c r="AS622" s="5">
        <v>0.38100000000000001</v>
      </c>
      <c r="AT622" s="5">
        <v>1.1020000000000001</v>
      </c>
      <c r="AU622" s="5">
        <v>0.1</v>
      </c>
      <c r="AV622" s="5">
        <v>1</v>
      </c>
      <c r="AW622" s="5">
        <v>0.59299999999999997</v>
      </c>
      <c r="AX622" s="5">
        <v>0.114</v>
      </c>
      <c r="AY622" s="5">
        <v>0.23799999999999999</v>
      </c>
      <c r="AZ622" s="5">
        <v>0.91500000000000004</v>
      </c>
      <c r="BA622" s="5">
        <v>0.1</v>
      </c>
      <c r="BB622" s="5">
        <v>1</v>
      </c>
      <c r="BC622" s="5">
        <v>0.44</v>
      </c>
      <c r="BD622" s="5">
        <v>0.114</v>
      </c>
      <c r="BE622" s="5">
        <v>0</v>
      </c>
      <c r="BF622" s="5">
        <v>0.48399999999999999</v>
      </c>
      <c r="BG622" s="5">
        <v>0.1</v>
      </c>
      <c r="BH622" s="5">
        <v>1</v>
      </c>
      <c r="BI622" s="5">
        <v>0.56000000000000005</v>
      </c>
      <c r="BJ622" s="5">
        <v>0.114</v>
      </c>
      <c r="BK622" s="5">
        <v>0.16400000000000001</v>
      </c>
      <c r="BL622" s="5">
        <v>0.79700000000000004</v>
      </c>
      <c r="BM622" s="5">
        <v>0.1</v>
      </c>
      <c r="BN622" s="5">
        <v>1</v>
      </c>
      <c r="BO622" s="5">
        <v>0</v>
      </c>
      <c r="BP622" s="5">
        <v>0</v>
      </c>
      <c r="BQ622" s="5">
        <v>0.18099999999999999</v>
      </c>
      <c r="BR622" s="5">
        <v>0</v>
      </c>
      <c r="BS622" s="5">
        <v>0.33300000000000002</v>
      </c>
      <c r="BT622" s="5">
        <v>0</v>
      </c>
      <c r="BU622" s="5">
        <v>0</v>
      </c>
      <c r="BV622" s="5">
        <v>0.253</v>
      </c>
      <c r="BW622" s="5">
        <v>0.1</v>
      </c>
      <c r="BX622" s="5">
        <v>0.33300000000000002</v>
      </c>
      <c r="BY622" s="5">
        <v>11.787000000000001</v>
      </c>
      <c r="BZ622" s="5">
        <v>0</v>
      </c>
      <c r="CA622" s="5">
        <v>11.787000000000001</v>
      </c>
      <c r="CB622" s="5">
        <v>0</v>
      </c>
      <c r="CC622" s="5">
        <v>81.694999999999993</v>
      </c>
      <c r="CD622" s="5">
        <v>7.95</v>
      </c>
      <c r="CE622" s="5">
        <v>33.283999999999999</v>
      </c>
      <c r="CF622" s="5">
        <v>126.477</v>
      </c>
      <c r="CG622" s="5">
        <v>0.1</v>
      </c>
      <c r="CH622" s="5">
        <v>1</v>
      </c>
      <c r="CI622" s="5">
        <v>0</v>
      </c>
      <c r="CJ622" s="5">
        <v>0</v>
      </c>
      <c r="CK622" s="5">
        <v>0</v>
      </c>
      <c r="CL622" s="5">
        <v>0</v>
      </c>
      <c r="CM622" s="5">
        <v>0</v>
      </c>
      <c r="CN622" s="5">
        <v>0</v>
      </c>
      <c r="CO622" s="5">
        <v>0</v>
      </c>
      <c r="CP622" s="5">
        <v>0</v>
      </c>
      <c r="CQ622" s="5">
        <v>1.198</v>
      </c>
      <c r="CR622" s="5">
        <v>0</v>
      </c>
      <c r="CS622" s="5">
        <v>3.2789999999999999</v>
      </c>
      <c r="CT622" s="5">
        <v>3.6040000000000001</v>
      </c>
      <c r="CU622" s="5">
        <v>9.4079999999999995</v>
      </c>
    </row>
    <row r="623" spans="1:99" x14ac:dyDescent="0.25">
      <c r="A623" s="5" t="s">
        <v>2931</v>
      </c>
      <c r="B623" s="5" t="s">
        <v>1678</v>
      </c>
      <c r="C623" s="5" t="s">
        <v>1678</v>
      </c>
      <c r="D623" s="5" t="s">
        <v>1679</v>
      </c>
      <c r="E623" s="5">
        <v>2022</v>
      </c>
      <c r="F623" s="5">
        <v>0.1</v>
      </c>
      <c r="G623" s="5">
        <v>8.7880000000000003</v>
      </c>
      <c r="H623" s="5">
        <v>1.2350000000000001</v>
      </c>
      <c r="I623" s="5">
        <v>0</v>
      </c>
      <c r="J623" s="5">
        <v>8.7880000000000003</v>
      </c>
      <c r="K623" s="5">
        <v>0</v>
      </c>
      <c r="L623" s="5">
        <v>1</v>
      </c>
      <c r="M623" s="5">
        <v>9.7829999999999995</v>
      </c>
      <c r="N623" s="5">
        <v>3.7040000000000002</v>
      </c>
      <c r="O623" s="5">
        <v>0</v>
      </c>
      <c r="P623" s="5">
        <v>9.7829999999999995</v>
      </c>
      <c r="Q623" s="5">
        <v>0</v>
      </c>
      <c r="R623" s="5">
        <v>1</v>
      </c>
      <c r="S623" s="5">
        <v>14.962</v>
      </c>
      <c r="T623" s="5">
        <v>7.4080000000000004</v>
      </c>
      <c r="U623" s="5">
        <v>0.111</v>
      </c>
      <c r="V623" s="5">
        <v>16.457999999999998</v>
      </c>
      <c r="W623" s="5">
        <v>0.1</v>
      </c>
      <c r="X623" s="5">
        <v>1</v>
      </c>
      <c r="Y623" s="5">
        <v>16.718</v>
      </c>
      <c r="Z623" s="5">
        <v>2.0630000000000002</v>
      </c>
      <c r="AA623" s="5">
        <v>0</v>
      </c>
      <c r="AB623" s="5">
        <v>16.718</v>
      </c>
      <c r="AC623" s="5">
        <v>0</v>
      </c>
      <c r="AD623" s="5">
        <v>1</v>
      </c>
      <c r="AE623" s="5">
        <v>17.952999999999999</v>
      </c>
      <c r="AF623" s="5">
        <v>3.9140000000000001</v>
      </c>
      <c r="AG623" s="5">
        <v>0</v>
      </c>
      <c r="AH623" s="5">
        <v>17.952999999999999</v>
      </c>
      <c r="AI623" s="5">
        <v>0</v>
      </c>
      <c r="AJ623" s="5">
        <v>1</v>
      </c>
      <c r="AK623" s="5">
        <v>25.361000000000001</v>
      </c>
      <c r="AL623" s="5">
        <v>13.159000000000001</v>
      </c>
      <c r="AM623" s="5">
        <v>0.188</v>
      </c>
      <c r="AN623" s="5">
        <v>27.896999999999998</v>
      </c>
      <c r="AO623" s="5">
        <v>0.1</v>
      </c>
      <c r="AP623" s="5">
        <v>1</v>
      </c>
      <c r="AQ623" s="5">
        <v>0.84699999999999998</v>
      </c>
      <c r="AR623" s="5">
        <v>0.123</v>
      </c>
      <c r="AS623" s="5">
        <v>0.26800000000000002</v>
      </c>
      <c r="AT623" s="5">
        <v>1.226</v>
      </c>
      <c r="AU623" s="5">
        <v>0.1</v>
      </c>
      <c r="AV623" s="5">
        <v>1</v>
      </c>
      <c r="AW623" s="5">
        <v>0.94699999999999995</v>
      </c>
      <c r="AX623" s="5">
        <v>0.123</v>
      </c>
      <c r="AY623" s="5">
        <v>0.129</v>
      </c>
      <c r="AZ623" s="5">
        <v>1.1839999999999999</v>
      </c>
      <c r="BA623" s="5">
        <v>0.1</v>
      </c>
      <c r="BB623" s="5">
        <v>1</v>
      </c>
      <c r="BC623" s="5">
        <v>0.58899999999999997</v>
      </c>
      <c r="BD623" s="5">
        <v>0.123</v>
      </c>
      <c r="BE623" s="5">
        <v>4.0000000000000001E-3</v>
      </c>
      <c r="BF623" s="5">
        <v>0.64700000000000002</v>
      </c>
      <c r="BG623" s="5">
        <v>0.1</v>
      </c>
      <c r="BH623" s="5">
        <v>1</v>
      </c>
      <c r="BI623" s="5">
        <v>0.68899999999999995</v>
      </c>
      <c r="BJ623" s="5">
        <v>0.123</v>
      </c>
      <c r="BK623" s="5">
        <v>0.35399999999999998</v>
      </c>
      <c r="BL623" s="5">
        <v>1.1479999999999999</v>
      </c>
      <c r="BM623" s="5">
        <v>0.1</v>
      </c>
      <c r="BN623" s="5">
        <v>1</v>
      </c>
      <c r="BO623" s="5">
        <v>0</v>
      </c>
      <c r="BP623" s="5">
        <v>0</v>
      </c>
      <c r="BQ623" s="5">
        <v>0.18099999999999999</v>
      </c>
      <c r="BR623" s="5">
        <v>0</v>
      </c>
      <c r="BS623" s="5">
        <v>0.33300000000000002</v>
      </c>
      <c r="BT623" s="5">
        <v>0</v>
      </c>
      <c r="BU623" s="5">
        <v>0</v>
      </c>
      <c r="BV623" s="5">
        <v>0.252</v>
      </c>
      <c r="BW623" s="5">
        <v>0.1</v>
      </c>
      <c r="BX623" s="5">
        <v>0.33300000000000002</v>
      </c>
      <c r="BY623" s="5">
        <v>12.728999999999999</v>
      </c>
      <c r="BZ623" s="5">
        <v>0</v>
      </c>
      <c r="CA623" s="5">
        <v>12.728999999999999</v>
      </c>
      <c r="CB623" s="5">
        <v>0</v>
      </c>
      <c r="CC623" s="5">
        <v>102.477</v>
      </c>
      <c r="CD623" s="5">
        <v>7.95</v>
      </c>
      <c r="CE623" s="5">
        <v>63.302</v>
      </c>
      <c r="CF623" s="5">
        <v>182.35599999999999</v>
      </c>
      <c r="CG623" s="5">
        <v>0.1</v>
      </c>
      <c r="CH623" s="5">
        <v>1</v>
      </c>
      <c r="CI623" s="5">
        <v>0</v>
      </c>
      <c r="CJ623" s="5">
        <v>0</v>
      </c>
      <c r="CK623" s="5">
        <v>0</v>
      </c>
      <c r="CL623" s="5">
        <v>0</v>
      </c>
      <c r="CM623" s="5">
        <v>0</v>
      </c>
      <c r="CN623" s="5">
        <v>0</v>
      </c>
      <c r="CO623" s="5">
        <v>0</v>
      </c>
      <c r="CP623" s="5">
        <v>0</v>
      </c>
      <c r="CQ623" s="5">
        <v>1.294</v>
      </c>
      <c r="CR623" s="5">
        <v>0</v>
      </c>
      <c r="CS623" s="5">
        <v>3.5409999999999999</v>
      </c>
      <c r="CT623" s="5">
        <v>7.5540000000000003</v>
      </c>
      <c r="CU623" s="5">
        <v>16.097000000000001</v>
      </c>
    </row>
    <row r="624" spans="1:99" x14ac:dyDescent="0.25">
      <c r="A624" s="5" t="s">
        <v>2932</v>
      </c>
      <c r="B624" s="5" t="s">
        <v>1678</v>
      </c>
      <c r="C624" s="5" t="s">
        <v>1678</v>
      </c>
      <c r="D624" s="5" t="s">
        <v>1679</v>
      </c>
      <c r="E624" s="5">
        <v>2023</v>
      </c>
      <c r="F624" s="5">
        <v>0.1</v>
      </c>
      <c r="G624" s="5">
        <v>5.77</v>
      </c>
      <c r="H624" s="5">
        <v>1.286</v>
      </c>
      <c r="I624" s="5">
        <v>0</v>
      </c>
      <c r="J624" s="5">
        <v>5.77</v>
      </c>
      <c r="K624" s="5">
        <v>0</v>
      </c>
      <c r="L624" s="5">
        <v>1</v>
      </c>
      <c r="M624" s="5">
        <v>7.8860000000000001</v>
      </c>
      <c r="N624" s="5">
        <v>3.8570000000000002</v>
      </c>
      <c r="O624" s="5">
        <v>0</v>
      </c>
      <c r="P624" s="5">
        <v>7.8860000000000001</v>
      </c>
      <c r="Q624" s="5">
        <v>0</v>
      </c>
      <c r="R624" s="5">
        <v>1</v>
      </c>
      <c r="S624" s="5">
        <v>12.198</v>
      </c>
      <c r="T624" s="5">
        <v>7.7140000000000004</v>
      </c>
      <c r="U624" s="5">
        <v>0.13500000000000001</v>
      </c>
      <c r="V624" s="5">
        <v>13.417999999999999</v>
      </c>
      <c r="W624" s="5">
        <v>0.1</v>
      </c>
      <c r="X624" s="5">
        <v>1</v>
      </c>
      <c r="Y624" s="5">
        <v>13.382</v>
      </c>
      <c r="Z624" s="5">
        <v>1.651</v>
      </c>
      <c r="AA624" s="5">
        <v>0</v>
      </c>
      <c r="AB624" s="5">
        <v>13.382</v>
      </c>
      <c r="AC624" s="5">
        <v>0</v>
      </c>
      <c r="AD624" s="5">
        <v>1</v>
      </c>
      <c r="AE624" s="5">
        <v>14.667999999999999</v>
      </c>
      <c r="AF624" s="5">
        <v>3.198</v>
      </c>
      <c r="AG624" s="5">
        <v>0</v>
      </c>
      <c r="AH624" s="5">
        <v>14.667999999999999</v>
      </c>
      <c r="AI624" s="5">
        <v>0</v>
      </c>
      <c r="AJ624" s="5">
        <v>1</v>
      </c>
      <c r="AK624" s="5">
        <v>22.382000000000001</v>
      </c>
      <c r="AL624" s="5">
        <v>11.613</v>
      </c>
      <c r="AM624" s="5">
        <v>0.248</v>
      </c>
      <c r="AN624" s="5">
        <v>24.62</v>
      </c>
      <c r="AO624" s="5">
        <v>0.1</v>
      </c>
      <c r="AP624" s="5">
        <v>1</v>
      </c>
      <c r="AQ624" s="5">
        <v>0.749</v>
      </c>
      <c r="AR624" s="5">
        <v>0.129</v>
      </c>
      <c r="AS624" s="5">
        <v>0.34699999999999998</v>
      </c>
      <c r="AT624" s="5">
        <v>1.206</v>
      </c>
      <c r="AU624" s="5">
        <v>0.1</v>
      </c>
      <c r="AV624" s="5">
        <v>1</v>
      </c>
      <c r="AW624" s="5">
        <v>0.78300000000000003</v>
      </c>
      <c r="AX624" s="5">
        <v>0.129</v>
      </c>
      <c r="AY624" s="5">
        <v>0.28999999999999998</v>
      </c>
      <c r="AZ624" s="5">
        <v>1.18</v>
      </c>
      <c r="BA624" s="5">
        <v>0.1</v>
      </c>
      <c r="BB624" s="5">
        <v>1</v>
      </c>
      <c r="BC624" s="5">
        <v>0.52700000000000002</v>
      </c>
      <c r="BD624" s="5">
        <v>0.129</v>
      </c>
      <c r="BE624" s="5">
        <v>6.0000000000000001E-3</v>
      </c>
      <c r="BF624" s="5">
        <v>0.57999999999999996</v>
      </c>
      <c r="BG624" s="5">
        <v>0.1</v>
      </c>
      <c r="BH624" s="5">
        <v>1</v>
      </c>
      <c r="BI624" s="5">
        <v>0.64</v>
      </c>
      <c r="BJ624" s="5">
        <v>0.129</v>
      </c>
      <c r="BK624" s="5">
        <v>0.36699999999999999</v>
      </c>
      <c r="BL624" s="5">
        <v>1.107</v>
      </c>
      <c r="BM624" s="5">
        <v>0.1</v>
      </c>
      <c r="BN624" s="5">
        <v>1</v>
      </c>
      <c r="BO624" s="5">
        <v>0</v>
      </c>
      <c r="BP624" s="5">
        <v>0</v>
      </c>
      <c r="BQ624" s="5">
        <v>0.18</v>
      </c>
      <c r="BR624" s="5">
        <v>0</v>
      </c>
      <c r="BS624" s="5">
        <v>0.33300000000000002</v>
      </c>
      <c r="BT624" s="5">
        <v>0</v>
      </c>
      <c r="BU624" s="5">
        <v>0</v>
      </c>
      <c r="BV624" s="5">
        <v>0.25</v>
      </c>
      <c r="BW624" s="5">
        <v>0.1</v>
      </c>
      <c r="BX624" s="5">
        <v>0.33300000000000002</v>
      </c>
      <c r="BY624" s="5">
        <v>13.254</v>
      </c>
      <c r="BZ624" s="5">
        <v>0</v>
      </c>
      <c r="CA624" s="5">
        <v>13.254</v>
      </c>
      <c r="CB624" s="5">
        <v>0</v>
      </c>
      <c r="CC624" s="5">
        <v>87.078999999999994</v>
      </c>
      <c r="CD624" s="5">
        <v>7.95</v>
      </c>
      <c r="CE624" s="5">
        <v>73.707999999999998</v>
      </c>
      <c r="CF624" s="5">
        <v>176.86600000000001</v>
      </c>
      <c r="CG624" s="5">
        <v>0.1</v>
      </c>
      <c r="CH624" s="5">
        <v>1</v>
      </c>
      <c r="CI624" s="5">
        <v>0</v>
      </c>
      <c r="CJ624" s="5">
        <v>0</v>
      </c>
      <c r="CK624" s="5">
        <v>0</v>
      </c>
      <c r="CL624" s="5">
        <v>0</v>
      </c>
      <c r="CM624" s="5">
        <v>0</v>
      </c>
      <c r="CN624" s="5">
        <v>0</v>
      </c>
      <c r="CO624" s="5">
        <v>0</v>
      </c>
      <c r="CP624" s="5">
        <v>0</v>
      </c>
      <c r="CQ624" s="5">
        <v>1.3480000000000001</v>
      </c>
      <c r="CR624" s="5">
        <v>0</v>
      </c>
      <c r="CS624" s="5">
        <v>3.6869999999999998</v>
      </c>
      <c r="CT624" s="5">
        <v>4.484</v>
      </c>
      <c r="CU624" s="5">
        <v>12.529</v>
      </c>
    </row>
    <row r="625" spans="1:99" x14ac:dyDescent="0.25">
      <c r="A625" s="5" t="s">
        <v>2933</v>
      </c>
      <c r="B625" s="5" t="s">
        <v>1678</v>
      </c>
      <c r="C625" s="5" t="s">
        <v>1678</v>
      </c>
      <c r="D625" s="5" t="s">
        <v>1679</v>
      </c>
      <c r="E625" s="5">
        <v>2024</v>
      </c>
      <c r="F625" s="5">
        <v>0.1</v>
      </c>
      <c r="G625" s="5">
        <v>4.8330000000000002</v>
      </c>
      <c r="H625" s="5">
        <v>1.3240000000000001</v>
      </c>
      <c r="I625" s="5">
        <v>0</v>
      </c>
      <c r="J625" s="5">
        <v>4.8330000000000002</v>
      </c>
      <c r="K625" s="5">
        <v>0</v>
      </c>
      <c r="L625" s="5">
        <v>1</v>
      </c>
      <c r="M625" s="5">
        <v>7.1239999999999997</v>
      </c>
      <c r="N625" s="5">
        <v>3.9710000000000001</v>
      </c>
      <c r="O625" s="5">
        <v>0</v>
      </c>
      <c r="P625" s="5">
        <v>7.1239999999999997</v>
      </c>
      <c r="Q625" s="5">
        <v>0</v>
      </c>
      <c r="R625" s="5">
        <v>1</v>
      </c>
      <c r="S625" s="5">
        <v>11.451000000000001</v>
      </c>
      <c r="T625" s="5">
        <v>7.9420000000000002</v>
      </c>
      <c r="U625" s="5">
        <v>0.156</v>
      </c>
      <c r="V625" s="5">
        <v>12.596</v>
      </c>
      <c r="W625" s="5">
        <v>0.1</v>
      </c>
      <c r="X625" s="5">
        <v>1</v>
      </c>
      <c r="Y625" s="5">
        <v>11.872</v>
      </c>
      <c r="Z625" s="5">
        <v>1.4650000000000001</v>
      </c>
      <c r="AA625" s="5">
        <v>0</v>
      </c>
      <c r="AB625" s="5">
        <v>11.872</v>
      </c>
      <c r="AC625" s="5">
        <v>0</v>
      </c>
      <c r="AD625" s="5">
        <v>1</v>
      </c>
      <c r="AE625" s="5">
        <v>13.196</v>
      </c>
      <c r="AF625" s="5">
        <v>2.8769999999999998</v>
      </c>
      <c r="AG625" s="5">
        <v>0</v>
      </c>
      <c r="AH625" s="5">
        <v>13.196</v>
      </c>
      <c r="AI625" s="5">
        <v>0</v>
      </c>
      <c r="AJ625" s="5">
        <v>1</v>
      </c>
      <c r="AK625" s="5">
        <v>21.137</v>
      </c>
      <c r="AL625" s="5">
        <v>10.968</v>
      </c>
      <c r="AM625" s="5">
        <v>0.28799999999999998</v>
      </c>
      <c r="AN625" s="5">
        <v>23.251000000000001</v>
      </c>
      <c r="AO625" s="5">
        <v>0.1</v>
      </c>
      <c r="AP625" s="5">
        <v>1</v>
      </c>
      <c r="AQ625" s="5">
        <v>0.72</v>
      </c>
      <c r="AR625" s="5">
        <v>0.13200000000000001</v>
      </c>
      <c r="AS625" s="5">
        <v>0.4</v>
      </c>
      <c r="AT625" s="5">
        <v>1.2310000000000001</v>
      </c>
      <c r="AU625" s="5">
        <v>0.1</v>
      </c>
      <c r="AV625" s="5">
        <v>1</v>
      </c>
      <c r="AW625" s="5">
        <v>0.73399999999999999</v>
      </c>
      <c r="AX625" s="5">
        <v>0.13200000000000001</v>
      </c>
      <c r="AY625" s="5">
        <v>0.28599999999999998</v>
      </c>
      <c r="AZ625" s="5">
        <v>1.121</v>
      </c>
      <c r="BA625" s="5">
        <v>0.1</v>
      </c>
      <c r="BB625" s="5">
        <v>1</v>
      </c>
      <c r="BC625" s="5">
        <v>0.51</v>
      </c>
      <c r="BD625" s="5">
        <v>0.13200000000000001</v>
      </c>
      <c r="BE625" s="5">
        <v>7.0000000000000001E-3</v>
      </c>
      <c r="BF625" s="5">
        <v>0.56100000000000005</v>
      </c>
      <c r="BG625" s="5">
        <v>0.1</v>
      </c>
      <c r="BH625" s="5">
        <v>1</v>
      </c>
      <c r="BI625" s="5">
        <v>0.65200000000000002</v>
      </c>
      <c r="BJ625" s="5">
        <v>0.13200000000000001</v>
      </c>
      <c r="BK625" s="5">
        <v>0.27400000000000002</v>
      </c>
      <c r="BL625" s="5">
        <v>1.0189999999999999</v>
      </c>
      <c r="BM625" s="5">
        <v>0.1</v>
      </c>
      <c r="BN625" s="5">
        <v>1</v>
      </c>
      <c r="BO625" s="5">
        <v>0</v>
      </c>
      <c r="BP625" s="5">
        <v>0</v>
      </c>
      <c r="BQ625" s="5">
        <v>0.185</v>
      </c>
      <c r="BR625" s="5">
        <v>0</v>
      </c>
      <c r="BS625" s="5">
        <v>0.33300000000000002</v>
      </c>
      <c r="BT625" s="5">
        <v>0</v>
      </c>
      <c r="BU625" s="5">
        <v>0</v>
      </c>
      <c r="BV625" s="5">
        <v>0.25800000000000001</v>
      </c>
      <c r="BW625" s="5">
        <v>0.1</v>
      </c>
      <c r="BX625" s="5">
        <v>0.33300000000000002</v>
      </c>
      <c r="BY625" s="5">
        <v>13.646000000000001</v>
      </c>
      <c r="BZ625" s="5">
        <v>0</v>
      </c>
      <c r="CA625" s="5">
        <v>13.646000000000001</v>
      </c>
      <c r="CB625" s="5">
        <v>0</v>
      </c>
      <c r="CC625" s="5">
        <v>86.385000000000005</v>
      </c>
      <c r="CD625" s="5">
        <v>7.95</v>
      </c>
      <c r="CE625" s="5">
        <v>60.984999999999999</v>
      </c>
      <c r="CF625" s="5">
        <v>162.107</v>
      </c>
      <c r="CG625" s="5">
        <v>0.1</v>
      </c>
      <c r="CH625" s="5">
        <v>1</v>
      </c>
      <c r="CI625" s="5">
        <v>0</v>
      </c>
      <c r="CJ625" s="5">
        <v>0</v>
      </c>
      <c r="CK625" s="5">
        <v>0</v>
      </c>
      <c r="CL625" s="5">
        <v>0</v>
      </c>
      <c r="CM625" s="5">
        <v>0</v>
      </c>
      <c r="CN625" s="5">
        <v>0</v>
      </c>
      <c r="CO625" s="5">
        <v>0</v>
      </c>
      <c r="CP625" s="5">
        <v>0</v>
      </c>
      <c r="CQ625" s="5">
        <v>1.387</v>
      </c>
      <c r="CR625" s="5">
        <v>0</v>
      </c>
      <c r="CS625" s="5">
        <v>3.7959999999999998</v>
      </c>
      <c r="CT625" s="5">
        <v>3.5089999999999999</v>
      </c>
      <c r="CU625" s="5">
        <v>10.896000000000001</v>
      </c>
    </row>
    <row r="626" spans="1:99" x14ac:dyDescent="0.25">
      <c r="A626" s="5" t="s">
        <v>2934</v>
      </c>
      <c r="B626" s="5" t="s">
        <v>1693</v>
      </c>
      <c r="C626" s="5" t="s">
        <v>1693</v>
      </c>
      <c r="D626" s="5" t="s">
        <v>1694</v>
      </c>
      <c r="E626" s="5">
        <v>2021</v>
      </c>
      <c r="F626" s="5">
        <v>0.1</v>
      </c>
      <c r="G626" s="5">
        <v>5.8970000000000002</v>
      </c>
      <c r="H626" s="5">
        <v>1.143</v>
      </c>
      <c r="I626" s="5">
        <v>0</v>
      </c>
      <c r="J626" s="5">
        <v>5.8970000000000002</v>
      </c>
      <c r="K626" s="5">
        <v>0</v>
      </c>
      <c r="L626" s="5">
        <v>1</v>
      </c>
      <c r="M626" s="5">
        <v>7.9640000000000004</v>
      </c>
      <c r="N626" s="5">
        <v>3.43</v>
      </c>
      <c r="O626" s="5">
        <v>0</v>
      </c>
      <c r="P626" s="5">
        <v>7.9640000000000004</v>
      </c>
      <c r="Q626" s="5">
        <v>0</v>
      </c>
      <c r="R626" s="5">
        <v>1</v>
      </c>
      <c r="S626" s="5">
        <v>11.613</v>
      </c>
      <c r="T626" s="5">
        <v>6.86</v>
      </c>
      <c r="U626" s="5">
        <v>0</v>
      </c>
      <c r="V626" s="5">
        <v>12.775</v>
      </c>
      <c r="W626" s="5">
        <v>0.1</v>
      </c>
      <c r="X626" s="5">
        <v>1</v>
      </c>
      <c r="Y626" s="5">
        <v>17.126999999999999</v>
      </c>
      <c r="Z626" s="5">
        <v>2.3039999999999998</v>
      </c>
      <c r="AA626" s="5">
        <v>0</v>
      </c>
      <c r="AB626" s="5">
        <v>17.126999999999999</v>
      </c>
      <c r="AC626" s="5">
        <v>0</v>
      </c>
      <c r="AD626" s="5">
        <v>1</v>
      </c>
      <c r="AE626" s="5">
        <v>18.27</v>
      </c>
      <c r="AF626" s="5">
        <v>4.2779999999999996</v>
      </c>
      <c r="AG626" s="5">
        <v>0</v>
      </c>
      <c r="AH626" s="5">
        <v>18.27</v>
      </c>
      <c r="AI626" s="5">
        <v>0</v>
      </c>
      <c r="AJ626" s="5">
        <v>1</v>
      </c>
      <c r="AK626" s="5">
        <v>25.13</v>
      </c>
      <c r="AL626" s="5">
        <v>13.503</v>
      </c>
      <c r="AM626" s="5">
        <v>0</v>
      </c>
      <c r="AN626" s="5">
        <v>27.643000000000001</v>
      </c>
      <c r="AO626" s="5">
        <v>0.1</v>
      </c>
      <c r="AP626" s="5">
        <v>1</v>
      </c>
      <c r="AQ626" s="5">
        <v>0.64900000000000002</v>
      </c>
      <c r="AR626" s="5">
        <v>0.114</v>
      </c>
      <c r="AS626" s="5">
        <v>0.23699999999999999</v>
      </c>
      <c r="AT626" s="5">
        <v>0.88600000000000001</v>
      </c>
      <c r="AU626" s="5">
        <v>0</v>
      </c>
      <c r="AV626" s="5">
        <v>1</v>
      </c>
      <c r="AW626" s="5">
        <v>0.57699999999999996</v>
      </c>
      <c r="AX626" s="5">
        <v>0.114</v>
      </c>
      <c r="AY626" s="5">
        <v>0.224</v>
      </c>
      <c r="AZ626" s="5">
        <v>0.80100000000000005</v>
      </c>
      <c r="BA626" s="5">
        <v>0</v>
      </c>
      <c r="BB626" s="5">
        <v>1</v>
      </c>
      <c r="BC626" s="5">
        <v>0.45800000000000002</v>
      </c>
      <c r="BD626" s="5">
        <v>0.114</v>
      </c>
      <c r="BE626" s="5">
        <v>8.8999999999999996E-2</v>
      </c>
      <c r="BF626" s="5">
        <v>0.54700000000000004</v>
      </c>
      <c r="BG626" s="5">
        <v>0</v>
      </c>
      <c r="BH626" s="5">
        <v>1</v>
      </c>
      <c r="BI626" s="5">
        <v>0.49099999999999999</v>
      </c>
      <c r="BJ626" s="5">
        <v>0.114</v>
      </c>
      <c r="BK626" s="5">
        <v>0.55000000000000004</v>
      </c>
      <c r="BL626" s="5">
        <v>1.0409999999999999</v>
      </c>
      <c r="BM626" s="5">
        <v>0</v>
      </c>
      <c r="BN626" s="5">
        <v>1</v>
      </c>
      <c r="BO626" s="5">
        <v>0</v>
      </c>
      <c r="BP626" s="5">
        <v>0</v>
      </c>
      <c r="BQ626" s="5">
        <v>6.0999999999999999E-2</v>
      </c>
      <c r="BR626" s="5">
        <v>0</v>
      </c>
      <c r="BS626" s="5">
        <v>0.83299999999999996</v>
      </c>
      <c r="BT626" s="5">
        <v>0</v>
      </c>
      <c r="BU626" s="5">
        <v>0</v>
      </c>
      <c r="BV626" s="5">
        <v>5.7000000000000002E-2</v>
      </c>
      <c r="BW626" s="5">
        <v>0.1</v>
      </c>
      <c r="BX626" s="5">
        <v>0.83299999999999996</v>
      </c>
      <c r="BY626" s="5">
        <v>11.787000000000001</v>
      </c>
      <c r="BZ626" s="5">
        <v>0</v>
      </c>
      <c r="CA626" s="5">
        <v>11.787000000000001</v>
      </c>
      <c r="CB626" s="5">
        <v>0</v>
      </c>
      <c r="CC626" s="5">
        <v>78.125</v>
      </c>
      <c r="CD626" s="5">
        <v>7.95</v>
      </c>
      <c r="CE626" s="5">
        <v>78.563999999999993</v>
      </c>
      <c r="CF626" s="5">
        <v>172.358</v>
      </c>
      <c r="CG626" s="5">
        <v>0.1</v>
      </c>
      <c r="CH626" s="5">
        <v>1</v>
      </c>
      <c r="CI626" s="5">
        <v>0</v>
      </c>
      <c r="CJ626" s="5">
        <v>0</v>
      </c>
      <c r="CK626" s="5">
        <v>0</v>
      </c>
      <c r="CL626" s="5">
        <v>0</v>
      </c>
      <c r="CM626" s="5">
        <v>0</v>
      </c>
      <c r="CN626" s="5">
        <v>0</v>
      </c>
      <c r="CO626" s="5">
        <v>0</v>
      </c>
      <c r="CP626" s="5">
        <v>0</v>
      </c>
      <c r="CQ626" s="5">
        <v>1.198</v>
      </c>
      <c r="CR626" s="5">
        <v>0</v>
      </c>
      <c r="CS626" s="5">
        <v>4.7759999999999998</v>
      </c>
      <c r="CT626" s="5">
        <v>4.7530000000000001</v>
      </c>
      <c r="CU626" s="5">
        <v>15.983000000000001</v>
      </c>
    </row>
    <row r="627" spans="1:99" x14ac:dyDescent="0.25">
      <c r="A627" s="5" t="s">
        <v>2935</v>
      </c>
      <c r="B627" s="5" t="s">
        <v>1693</v>
      </c>
      <c r="C627" s="5" t="s">
        <v>1693</v>
      </c>
      <c r="D627" s="5" t="s">
        <v>1694</v>
      </c>
      <c r="E627" s="5">
        <v>2022</v>
      </c>
      <c r="F627" s="5">
        <v>0.1</v>
      </c>
      <c r="G627" s="5">
        <v>11.72</v>
      </c>
      <c r="H627" s="5">
        <v>1.2350000000000001</v>
      </c>
      <c r="I627" s="5">
        <v>0</v>
      </c>
      <c r="J627" s="5">
        <v>11.72</v>
      </c>
      <c r="K627" s="5">
        <v>0</v>
      </c>
      <c r="L627" s="5">
        <v>1</v>
      </c>
      <c r="M627" s="5">
        <v>9.7829999999999995</v>
      </c>
      <c r="N627" s="5">
        <v>3.7040000000000002</v>
      </c>
      <c r="O627" s="5">
        <v>0</v>
      </c>
      <c r="P627" s="5">
        <v>9.7829999999999995</v>
      </c>
      <c r="Q627" s="5">
        <v>0</v>
      </c>
      <c r="R627" s="5">
        <v>1</v>
      </c>
      <c r="S627" s="5">
        <v>17.893000000000001</v>
      </c>
      <c r="T627" s="5">
        <v>7.4080000000000004</v>
      </c>
      <c r="U627" s="5">
        <v>0.13200000000000001</v>
      </c>
      <c r="V627" s="5">
        <v>19.683</v>
      </c>
      <c r="W627" s="5">
        <v>0.1</v>
      </c>
      <c r="X627" s="5">
        <v>1</v>
      </c>
      <c r="Y627" s="5">
        <v>30.728000000000002</v>
      </c>
      <c r="Z627" s="5">
        <v>4.133</v>
      </c>
      <c r="AA627" s="5">
        <v>0</v>
      </c>
      <c r="AB627" s="5">
        <v>30.728000000000002</v>
      </c>
      <c r="AC627" s="5">
        <v>0</v>
      </c>
      <c r="AD627" s="5">
        <v>1</v>
      </c>
      <c r="AE627" s="5">
        <v>31.963000000000001</v>
      </c>
      <c r="AF627" s="5">
        <v>7.4850000000000003</v>
      </c>
      <c r="AG627" s="5">
        <v>0</v>
      </c>
      <c r="AH627" s="5">
        <v>31.963000000000001</v>
      </c>
      <c r="AI627" s="5">
        <v>0</v>
      </c>
      <c r="AJ627" s="5">
        <v>1</v>
      </c>
      <c r="AK627" s="5">
        <v>39.371000000000002</v>
      </c>
      <c r="AL627" s="5">
        <v>21.155000000000001</v>
      </c>
      <c r="AM627" s="5">
        <v>0.29099999999999998</v>
      </c>
      <c r="AN627" s="5">
        <v>43.308</v>
      </c>
      <c r="AO627" s="5">
        <v>0.1</v>
      </c>
      <c r="AP627" s="5">
        <v>1</v>
      </c>
      <c r="AQ627" s="5">
        <v>0.89600000000000002</v>
      </c>
      <c r="AR627" s="5">
        <v>0.123</v>
      </c>
      <c r="AS627" s="5">
        <v>0.21099999999999999</v>
      </c>
      <c r="AT627" s="5">
        <v>1.107</v>
      </c>
      <c r="AU627" s="5">
        <v>0</v>
      </c>
      <c r="AV627" s="5">
        <v>1</v>
      </c>
      <c r="AW627" s="5">
        <v>0.89</v>
      </c>
      <c r="AX627" s="5">
        <v>0.123</v>
      </c>
      <c r="AY627" s="5">
        <v>0.14899999999999999</v>
      </c>
      <c r="AZ627" s="5">
        <v>1.0389999999999999</v>
      </c>
      <c r="BA627" s="5">
        <v>0</v>
      </c>
      <c r="BB627" s="5">
        <v>1</v>
      </c>
      <c r="BC627" s="5">
        <v>0.62</v>
      </c>
      <c r="BD627" s="5">
        <v>0.123</v>
      </c>
      <c r="BE627" s="5">
        <v>9.6000000000000002E-2</v>
      </c>
      <c r="BF627" s="5">
        <v>0.71599999999999997</v>
      </c>
      <c r="BG627" s="5">
        <v>0</v>
      </c>
      <c r="BH627" s="5">
        <v>1</v>
      </c>
      <c r="BI627" s="5">
        <v>0.60799999999999998</v>
      </c>
      <c r="BJ627" s="5">
        <v>0.123</v>
      </c>
      <c r="BK627" s="5">
        <v>0.59399999999999997</v>
      </c>
      <c r="BL627" s="5">
        <v>1.2010000000000001</v>
      </c>
      <c r="BM627" s="5">
        <v>0</v>
      </c>
      <c r="BN627" s="5">
        <v>1</v>
      </c>
      <c r="BO627" s="5">
        <v>0</v>
      </c>
      <c r="BP627" s="5">
        <v>0</v>
      </c>
      <c r="BQ627" s="5">
        <v>0.04</v>
      </c>
      <c r="BR627" s="5">
        <v>0</v>
      </c>
      <c r="BS627" s="5">
        <v>0.83299999999999996</v>
      </c>
      <c r="BT627" s="5">
        <v>0</v>
      </c>
      <c r="BU627" s="5">
        <v>0</v>
      </c>
      <c r="BV627" s="5">
        <v>3.4000000000000002E-2</v>
      </c>
      <c r="BW627" s="5">
        <v>0.1</v>
      </c>
      <c r="BX627" s="5">
        <v>0.83299999999999996</v>
      </c>
      <c r="BY627" s="5">
        <v>12.728999999999999</v>
      </c>
      <c r="BZ627" s="5">
        <v>0</v>
      </c>
      <c r="CA627" s="5">
        <v>12.728999999999999</v>
      </c>
      <c r="CB627" s="5">
        <v>0</v>
      </c>
      <c r="CC627" s="5">
        <v>97.9</v>
      </c>
      <c r="CD627" s="5">
        <v>7.95</v>
      </c>
      <c r="CE627" s="5">
        <v>84.956999999999994</v>
      </c>
      <c r="CF627" s="5">
        <v>199.66499999999999</v>
      </c>
      <c r="CG627" s="5">
        <v>0.1</v>
      </c>
      <c r="CH627" s="5">
        <v>1</v>
      </c>
      <c r="CI627" s="5">
        <v>0</v>
      </c>
      <c r="CJ627" s="5">
        <v>0</v>
      </c>
      <c r="CK627" s="5">
        <v>0</v>
      </c>
      <c r="CL627" s="5">
        <v>0</v>
      </c>
      <c r="CM627" s="5">
        <v>0</v>
      </c>
      <c r="CN627" s="5">
        <v>0</v>
      </c>
      <c r="CO627" s="5">
        <v>0</v>
      </c>
      <c r="CP627" s="5">
        <v>0</v>
      </c>
      <c r="CQ627" s="5">
        <v>1.294</v>
      </c>
      <c r="CR627" s="5">
        <v>0</v>
      </c>
      <c r="CS627" s="5">
        <v>5.1580000000000004</v>
      </c>
      <c r="CT627" s="5">
        <v>10.484999999999999</v>
      </c>
      <c r="CU627" s="5">
        <v>29.494</v>
      </c>
    </row>
    <row r="628" spans="1:99" x14ac:dyDescent="0.25">
      <c r="A628" s="5" t="s">
        <v>2936</v>
      </c>
      <c r="B628" s="5" t="s">
        <v>1693</v>
      </c>
      <c r="C628" s="5" t="s">
        <v>1693</v>
      </c>
      <c r="D628" s="5" t="s">
        <v>1694</v>
      </c>
      <c r="E628" s="5">
        <v>2023</v>
      </c>
      <c r="F628" s="5">
        <v>0.1</v>
      </c>
      <c r="G628" s="5">
        <v>6.1470000000000002</v>
      </c>
      <c r="H628" s="5">
        <v>1.286</v>
      </c>
      <c r="I628" s="5">
        <v>0</v>
      </c>
      <c r="J628" s="5">
        <v>6.1470000000000002</v>
      </c>
      <c r="K628" s="5">
        <v>0</v>
      </c>
      <c r="L628" s="5">
        <v>1</v>
      </c>
      <c r="M628" s="5">
        <v>7.8860000000000001</v>
      </c>
      <c r="N628" s="5">
        <v>3.8570000000000002</v>
      </c>
      <c r="O628" s="5">
        <v>0</v>
      </c>
      <c r="P628" s="5">
        <v>7.8860000000000001</v>
      </c>
      <c r="Q628" s="5">
        <v>0</v>
      </c>
      <c r="R628" s="5">
        <v>1</v>
      </c>
      <c r="S628" s="5">
        <v>12.574999999999999</v>
      </c>
      <c r="T628" s="5">
        <v>7.7140000000000004</v>
      </c>
      <c r="U628" s="5">
        <v>0.13900000000000001</v>
      </c>
      <c r="V628" s="5">
        <v>13.833</v>
      </c>
      <c r="W628" s="5">
        <v>0.1</v>
      </c>
      <c r="X628" s="5">
        <v>1</v>
      </c>
      <c r="Y628" s="5">
        <v>12.478</v>
      </c>
      <c r="Z628" s="5">
        <v>1.6779999999999999</v>
      </c>
      <c r="AA628" s="5">
        <v>0</v>
      </c>
      <c r="AB628" s="5">
        <v>12.478</v>
      </c>
      <c r="AC628" s="5">
        <v>0</v>
      </c>
      <c r="AD628" s="5">
        <v>1</v>
      </c>
      <c r="AE628" s="5">
        <v>13.763</v>
      </c>
      <c r="AF628" s="5">
        <v>3.2229999999999999</v>
      </c>
      <c r="AG628" s="5">
        <v>0</v>
      </c>
      <c r="AH628" s="5">
        <v>13.763</v>
      </c>
      <c r="AI628" s="5">
        <v>0</v>
      </c>
      <c r="AJ628" s="5">
        <v>1</v>
      </c>
      <c r="AK628" s="5">
        <v>21.477</v>
      </c>
      <c r="AL628" s="5">
        <v>11.54</v>
      </c>
      <c r="AM628" s="5">
        <v>0.23799999999999999</v>
      </c>
      <c r="AN628" s="5">
        <v>23.625</v>
      </c>
      <c r="AO628" s="5">
        <v>0.1</v>
      </c>
      <c r="AP628" s="5">
        <v>1</v>
      </c>
      <c r="AQ628" s="5">
        <v>0.79100000000000004</v>
      </c>
      <c r="AR628" s="5">
        <v>0.129</v>
      </c>
      <c r="AS628" s="5">
        <v>0.124</v>
      </c>
      <c r="AT628" s="5">
        <v>0.91500000000000004</v>
      </c>
      <c r="AU628" s="5">
        <v>0</v>
      </c>
      <c r="AV628" s="5">
        <v>1</v>
      </c>
      <c r="AW628" s="5">
        <v>0.61799999999999999</v>
      </c>
      <c r="AX628" s="5">
        <v>0.129</v>
      </c>
      <c r="AY628" s="5">
        <v>0.442</v>
      </c>
      <c r="AZ628" s="5">
        <v>1.06</v>
      </c>
      <c r="BA628" s="5">
        <v>0</v>
      </c>
      <c r="BB628" s="5">
        <v>1</v>
      </c>
      <c r="BC628" s="5">
        <v>0.55400000000000005</v>
      </c>
      <c r="BD628" s="5">
        <v>0.129</v>
      </c>
      <c r="BE628" s="5">
        <v>0.1</v>
      </c>
      <c r="BF628" s="5">
        <v>0.65500000000000003</v>
      </c>
      <c r="BG628" s="5">
        <v>0</v>
      </c>
      <c r="BH628" s="5">
        <v>1</v>
      </c>
      <c r="BI628" s="5">
        <v>0.55700000000000005</v>
      </c>
      <c r="BJ628" s="5">
        <v>0.129</v>
      </c>
      <c r="BK628" s="5">
        <v>0.61799999999999999</v>
      </c>
      <c r="BL628" s="5">
        <v>1.1759999999999999</v>
      </c>
      <c r="BM628" s="5">
        <v>0</v>
      </c>
      <c r="BN628" s="5">
        <v>1</v>
      </c>
      <c r="BO628" s="5">
        <v>0</v>
      </c>
      <c r="BP628" s="5">
        <v>0</v>
      </c>
      <c r="BQ628" s="5">
        <v>0.04</v>
      </c>
      <c r="BR628" s="5">
        <v>0</v>
      </c>
      <c r="BS628" s="5">
        <v>0.83299999999999996</v>
      </c>
      <c r="BT628" s="5">
        <v>0</v>
      </c>
      <c r="BU628" s="5">
        <v>0</v>
      </c>
      <c r="BV628" s="5">
        <v>3.5000000000000003E-2</v>
      </c>
      <c r="BW628" s="5">
        <v>0.1</v>
      </c>
      <c r="BX628" s="5">
        <v>0.83299999999999996</v>
      </c>
      <c r="BY628" s="5">
        <v>13.254</v>
      </c>
      <c r="BZ628" s="5">
        <v>0</v>
      </c>
      <c r="CA628" s="5">
        <v>13.254</v>
      </c>
      <c r="CB628" s="5">
        <v>0</v>
      </c>
      <c r="CC628" s="5">
        <v>83.248000000000005</v>
      </c>
      <c r="CD628" s="5">
        <v>7.95</v>
      </c>
      <c r="CE628" s="5">
        <v>90.668999999999997</v>
      </c>
      <c r="CF628" s="5">
        <v>189.21299999999999</v>
      </c>
      <c r="CG628" s="5">
        <v>0.1</v>
      </c>
      <c r="CH628" s="5">
        <v>1</v>
      </c>
      <c r="CI628" s="5">
        <v>0</v>
      </c>
      <c r="CJ628" s="5">
        <v>0</v>
      </c>
      <c r="CK628" s="5">
        <v>0</v>
      </c>
      <c r="CL628" s="5">
        <v>0</v>
      </c>
      <c r="CM628" s="5">
        <v>0</v>
      </c>
      <c r="CN628" s="5">
        <v>0</v>
      </c>
      <c r="CO628" s="5">
        <v>0</v>
      </c>
      <c r="CP628" s="5">
        <v>0</v>
      </c>
      <c r="CQ628" s="5">
        <v>1.3480000000000001</v>
      </c>
      <c r="CR628" s="5">
        <v>0</v>
      </c>
      <c r="CS628" s="5">
        <v>5.37</v>
      </c>
      <c r="CT628" s="5">
        <v>4.8609999999999998</v>
      </c>
      <c r="CU628" s="5">
        <v>11.192</v>
      </c>
    </row>
    <row r="629" spans="1:99" x14ac:dyDescent="0.25">
      <c r="A629" s="5" t="s">
        <v>2937</v>
      </c>
      <c r="B629" s="5" t="s">
        <v>1693</v>
      </c>
      <c r="C629" s="5" t="s">
        <v>1693</v>
      </c>
      <c r="D629" s="5" t="s">
        <v>1694</v>
      </c>
      <c r="E629" s="5">
        <v>2024</v>
      </c>
      <c r="F629" s="5">
        <v>0.1</v>
      </c>
      <c r="G629" s="5">
        <v>5.5750000000000002</v>
      </c>
      <c r="H629" s="5">
        <v>1.3240000000000001</v>
      </c>
      <c r="I629" s="5">
        <v>0</v>
      </c>
      <c r="J629" s="5">
        <v>5.5750000000000002</v>
      </c>
      <c r="K629" s="5">
        <v>0</v>
      </c>
      <c r="L629" s="5">
        <v>1</v>
      </c>
      <c r="M629" s="5">
        <v>7.1239999999999997</v>
      </c>
      <c r="N629" s="5">
        <v>3.9710000000000001</v>
      </c>
      <c r="O629" s="5">
        <v>0</v>
      </c>
      <c r="P629" s="5">
        <v>7.1239999999999997</v>
      </c>
      <c r="Q629" s="5">
        <v>0</v>
      </c>
      <c r="R629" s="5">
        <v>1</v>
      </c>
      <c r="S629" s="5">
        <v>12.193</v>
      </c>
      <c r="T629" s="5">
        <v>7.9420000000000002</v>
      </c>
      <c r="U629" s="5">
        <v>0.16600000000000001</v>
      </c>
      <c r="V629" s="5">
        <v>13.412000000000001</v>
      </c>
      <c r="W629" s="5">
        <v>0.1</v>
      </c>
      <c r="X629" s="5">
        <v>1</v>
      </c>
      <c r="Y629" s="5">
        <v>11.446999999999999</v>
      </c>
      <c r="Z629" s="5">
        <v>1.54</v>
      </c>
      <c r="AA629" s="5">
        <v>0</v>
      </c>
      <c r="AB629" s="5">
        <v>11.446999999999999</v>
      </c>
      <c r="AC629" s="5">
        <v>0</v>
      </c>
      <c r="AD629" s="5">
        <v>1</v>
      </c>
      <c r="AE629" s="5">
        <v>12.771000000000001</v>
      </c>
      <c r="AF629" s="5">
        <v>2.9910000000000001</v>
      </c>
      <c r="AG629" s="5">
        <v>0</v>
      </c>
      <c r="AH629" s="5">
        <v>12.771000000000001</v>
      </c>
      <c r="AI629" s="5">
        <v>0</v>
      </c>
      <c r="AJ629" s="5">
        <v>1</v>
      </c>
      <c r="AK629" s="5">
        <v>20.712</v>
      </c>
      <c r="AL629" s="5">
        <v>11.129</v>
      </c>
      <c r="AM629" s="5">
        <v>0.28199999999999997</v>
      </c>
      <c r="AN629" s="5">
        <v>22.783999999999999</v>
      </c>
      <c r="AO629" s="5">
        <v>0.1</v>
      </c>
      <c r="AP629" s="5">
        <v>1</v>
      </c>
      <c r="AQ629" s="5">
        <v>0.75600000000000001</v>
      </c>
      <c r="AR629" s="5">
        <v>0.13200000000000001</v>
      </c>
      <c r="AS629" s="5">
        <v>-2.4E-2</v>
      </c>
      <c r="AT629" s="5">
        <v>0.73199999999999998</v>
      </c>
      <c r="AU629" s="5">
        <v>0</v>
      </c>
      <c r="AV629" s="5">
        <v>1</v>
      </c>
      <c r="AW629" s="5">
        <v>0.65500000000000003</v>
      </c>
      <c r="AX629" s="5">
        <v>0.13200000000000001</v>
      </c>
      <c r="AY629" s="5">
        <v>0.36199999999999999</v>
      </c>
      <c r="AZ629" s="5">
        <v>1.0169999999999999</v>
      </c>
      <c r="BA629" s="5">
        <v>0</v>
      </c>
      <c r="BB629" s="5">
        <v>1</v>
      </c>
      <c r="BC629" s="5">
        <v>0.53400000000000003</v>
      </c>
      <c r="BD629" s="5">
        <v>0.13200000000000001</v>
      </c>
      <c r="BE629" s="5">
        <v>0.10299999999999999</v>
      </c>
      <c r="BF629" s="5">
        <v>0.63700000000000001</v>
      </c>
      <c r="BG629" s="5">
        <v>0</v>
      </c>
      <c r="BH629" s="5">
        <v>1</v>
      </c>
      <c r="BI629" s="5">
        <v>0.56799999999999995</v>
      </c>
      <c r="BJ629" s="5">
        <v>0.13200000000000001</v>
      </c>
      <c r="BK629" s="5">
        <v>0.63700000000000001</v>
      </c>
      <c r="BL629" s="5">
        <v>1.204</v>
      </c>
      <c r="BM629" s="5">
        <v>0</v>
      </c>
      <c r="BN629" s="5">
        <v>1</v>
      </c>
      <c r="BO629" s="5">
        <v>0</v>
      </c>
      <c r="BP629" s="5">
        <v>0</v>
      </c>
      <c r="BQ629" s="5">
        <v>4.1000000000000002E-2</v>
      </c>
      <c r="BR629" s="5">
        <v>0</v>
      </c>
      <c r="BS629" s="5">
        <v>0.83299999999999996</v>
      </c>
      <c r="BT629" s="5">
        <v>0</v>
      </c>
      <c r="BU629" s="5">
        <v>0</v>
      </c>
      <c r="BV629" s="5">
        <v>4.5999999999999999E-2</v>
      </c>
      <c r="BW629" s="5">
        <v>0.1</v>
      </c>
      <c r="BX629" s="5">
        <v>0.83299999999999996</v>
      </c>
      <c r="BY629" s="5">
        <v>13.646000000000001</v>
      </c>
      <c r="BZ629" s="5">
        <v>0</v>
      </c>
      <c r="CA629" s="5">
        <v>13.646000000000001</v>
      </c>
      <c r="CB629" s="5">
        <v>0</v>
      </c>
      <c r="CC629" s="5">
        <v>82.587999999999994</v>
      </c>
      <c r="CD629" s="5">
        <v>7.95</v>
      </c>
      <c r="CE629" s="5">
        <v>94.040999999999997</v>
      </c>
      <c r="CF629" s="5">
        <v>191.68100000000001</v>
      </c>
      <c r="CG629" s="5">
        <v>0.1</v>
      </c>
      <c r="CH629" s="5">
        <v>1</v>
      </c>
      <c r="CI629" s="5">
        <v>0</v>
      </c>
      <c r="CJ629" s="5">
        <v>0</v>
      </c>
      <c r="CK629" s="5">
        <v>0</v>
      </c>
      <c r="CL629" s="5">
        <v>0</v>
      </c>
      <c r="CM629" s="5">
        <v>0</v>
      </c>
      <c r="CN629" s="5">
        <v>0</v>
      </c>
      <c r="CO629" s="5">
        <v>0</v>
      </c>
      <c r="CP629" s="5">
        <v>0</v>
      </c>
      <c r="CQ629" s="5">
        <v>1.387</v>
      </c>
      <c r="CR629" s="5">
        <v>0</v>
      </c>
      <c r="CS629" s="5">
        <v>5.5289999999999999</v>
      </c>
      <c r="CT629" s="5">
        <v>4.2510000000000003</v>
      </c>
      <c r="CU629" s="5">
        <v>10.122999999999999</v>
      </c>
    </row>
    <row r="630" spans="1:99" x14ac:dyDescent="0.25">
      <c r="A630" s="5" t="s">
        <v>2938</v>
      </c>
      <c r="B630" s="5" t="s">
        <v>1669</v>
      </c>
      <c r="C630" s="5" t="s">
        <v>1669</v>
      </c>
      <c r="D630" s="5" t="s">
        <v>1670</v>
      </c>
      <c r="E630" s="5">
        <v>2021</v>
      </c>
      <c r="F630" s="5">
        <v>0.18</v>
      </c>
      <c r="G630" s="5">
        <v>3.1349999999999998</v>
      </c>
      <c r="H630" s="5">
        <v>0.76100000000000001</v>
      </c>
      <c r="I630" s="5">
        <v>0.48499999999999999</v>
      </c>
      <c r="J630" s="5">
        <v>3.62</v>
      </c>
      <c r="K630" s="5">
        <v>0</v>
      </c>
      <c r="L630" s="5">
        <v>1</v>
      </c>
      <c r="M630" s="5">
        <v>4.5839999999999996</v>
      </c>
      <c r="N630" s="5">
        <v>2.282</v>
      </c>
      <c r="O630" s="5">
        <v>0.45100000000000001</v>
      </c>
      <c r="P630" s="5">
        <v>5.0350000000000001</v>
      </c>
      <c r="Q630" s="5">
        <v>0</v>
      </c>
      <c r="R630" s="5">
        <v>1</v>
      </c>
      <c r="S630" s="5">
        <v>6.9379999999999997</v>
      </c>
      <c r="T630" s="5">
        <v>4.5640000000000001</v>
      </c>
      <c r="U630" s="5">
        <v>0.48499999999999999</v>
      </c>
      <c r="V630" s="5">
        <v>8.76</v>
      </c>
      <c r="W630" s="5">
        <v>0.18</v>
      </c>
      <c r="X630" s="5">
        <v>1</v>
      </c>
      <c r="Y630" s="5">
        <v>4.5389999999999997</v>
      </c>
      <c r="Z630" s="5">
        <v>0.498</v>
      </c>
      <c r="AA630" s="5">
        <v>0</v>
      </c>
      <c r="AB630" s="5">
        <v>4.5389999999999997</v>
      </c>
      <c r="AC630" s="5">
        <v>0</v>
      </c>
      <c r="AD630" s="5">
        <v>1</v>
      </c>
      <c r="AE630" s="5">
        <v>5.1109999999999998</v>
      </c>
      <c r="AF630" s="5">
        <v>0.99399999999999999</v>
      </c>
      <c r="AG630" s="5">
        <v>0</v>
      </c>
      <c r="AH630" s="5">
        <v>5.1109999999999998</v>
      </c>
      <c r="AI630" s="5">
        <v>0</v>
      </c>
      <c r="AJ630" s="5">
        <v>1</v>
      </c>
      <c r="AK630" s="5">
        <v>8.5410000000000004</v>
      </c>
      <c r="AL630" s="5">
        <v>4.0289999999999999</v>
      </c>
      <c r="AM630" s="5">
        <v>0</v>
      </c>
      <c r="AN630" s="5">
        <v>10.077999999999999</v>
      </c>
      <c r="AO630" s="5">
        <v>0.18</v>
      </c>
      <c r="AP630" s="5">
        <v>1</v>
      </c>
      <c r="AQ630" s="5">
        <v>0.64900000000000002</v>
      </c>
      <c r="AR630" s="5">
        <v>0.114</v>
      </c>
      <c r="AS630" s="5">
        <v>0.193</v>
      </c>
      <c r="AT630" s="5">
        <v>0.99299999999999999</v>
      </c>
      <c r="AU630" s="5">
        <v>0.18</v>
      </c>
      <c r="AV630" s="5">
        <v>1</v>
      </c>
      <c r="AW630" s="5">
        <v>0.57699999999999996</v>
      </c>
      <c r="AX630" s="5">
        <v>0.114</v>
      </c>
      <c r="AY630" s="5">
        <v>0.25600000000000001</v>
      </c>
      <c r="AZ630" s="5">
        <v>0.98299999999999998</v>
      </c>
      <c r="BA630" s="5">
        <v>0.18</v>
      </c>
      <c r="BB630" s="5">
        <v>1</v>
      </c>
      <c r="BC630" s="5">
        <v>0.45800000000000002</v>
      </c>
      <c r="BD630" s="5">
        <v>0.114</v>
      </c>
      <c r="BE630" s="5">
        <v>8.5999999999999993E-2</v>
      </c>
      <c r="BF630" s="5">
        <v>0.64200000000000002</v>
      </c>
      <c r="BG630" s="5">
        <v>0.18</v>
      </c>
      <c r="BH630" s="5">
        <v>1</v>
      </c>
      <c r="BI630" s="5">
        <v>0.49099999999999999</v>
      </c>
      <c r="BJ630" s="5">
        <v>0.114</v>
      </c>
      <c r="BK630" s="5">
        <v>0.33600000000000002</v>
      </c>
      <c r="BL630" s="5">
        <v>0.97599999999999998</v>
      </c>
      <c r="BM630" s="5">
        <v>0.18</v>
      </c>
      <c r="BN630" s="5">
        <v>1</v>
      </c>
      <c r="BO630" s="5">
        <v>0</v>
      </c>
      <c r="BP630" s="5">
        <v>0</v>
      </c>
      <c r="BQ630" s="5">
        <v>9.0999999999999998E-2</v>
      </c>
      <c r="BR630" s="5">
        <v>0</v>
      </c>
      <c r="BS630" s="5">
        <v>1</v>
      </c>
      <c r="BT630" s="5">
        <v>0</v>
      </c>
      <c r="BU630" s="5">
        <v>0</v>
      </c>
      <c r="BV630" s="5">
        <v>0.153</v>
      </c>
      <c r="BW630" s="5">
        <v>0.18</v>
      </c>
      <c r="BX630" s="5">
        <v>0.83299999999999996</v>
      </c>
      <c r="BY630" s="5">
        <v>11.787000000000001</v>
      </c>
      <c r="BZ630" s="5">
        <v>0</v>
      </c>
      <c r="CA630" s="5">
        <v>11.787000000000001</v>
      </c>
      <c r="CB630" s="5">
        <v>0</v>
      </c>
      <c r="CC630" s="5">
        <v>78.125</v>
      </c>
      <c r="CD630" s="5">
        <v>7.95</v>
      </c>
      <c r="CE630" s="5">
        <v>21.472000000000001</v>
      </c>
      <c r="CF630" s="5">
        <v>117.52500000000001</v>
      </c>
      <c r="CG630" s="5">
        <v>0.18</v>
      </c>
      <c r="CH630" s="5">
        <v>1</v>
      </c>
      <c r="CI630" s="5">
        <v>0</v>
      </c>
      <c r="CJ630" s="5">
        <v>0</v>
      </c>
      <c r="CK630" s="5">
        <v>0</v>
      </c>
      <c r="CL630" s="5">
        <v>0</v>
      </c>
      <c r="CM630" s="5">
        <v>0</v>
      </c>
      <c r="CN630" s="5">
        <v>0</v>
      </c>
      <c r="CO630" s="5">
        <v>0</v>
      </c>
      <c r="CP630" s="5">
        <v>0.66900000000000004</v>
      </c>
      <c r="CQ630" s="5">
        <v>1.198</v>
      </c>
      <c r="CR630" s="5">
        <v>1</v>
      </c>
      <c r="CS630" s="5">
        <v>3.9670000000000001</v>
      </c>
      <c r="CT630" s="5">
        <v>4.7530000000000001</v>
      </c>
      <c r="CU630" s="5">
        <v>14.129</v>
      </c>
    </row>
    <row r="631" spans="1:99" x14ac:dyDescent="0.25">
      <c r="A631" s="5" t="s">
        <v>2939</v>
      </c>
      <c r="B631" s="5" t="s">
        <v>1669</v>
      </c>
      <c r="C631" s="5" t="s">
        <v>1669</v>
      </c>
      <c r="D631" s="5" t="s">
        <v>1670</v>
      </c>
      <c r="E631" s="5">
        <v>2022</v>
      </c>
      <c r="F631" s="5">
        <v>0.18</v>
      </c>
      <c r="G631" s="5">
        <v>6.4290000000000003</v>
      </c>
      <c r="H631" s="5">
        <v>0.90200000000000002</v>
      </c>
      <c r="I631" s="5">
        <v>0.49399999999999999</v>
      </c>
      <c r="J631" s="5">
        <v>6.923</v>
      </c>
      <c r="K631" s="5">
        <v>0</v>
      </c>
      <c r="L631" s="5">
        <v>1</v>
      </c>
      <c r="M631" s="5">
        <v>6.2030000000000003</v>
      </c>
      <c r="N631" s="5">
        <v>2.7050000000000001</v>
      </c>
      <c r="O631" s="5">
        <v>0.47599999999999998</v>
      </c>
      <c r="P631" s="5">
        <v>6.6779999999999999</v>
      </c>
      <c r="Q631" s="5">
        <v>0</v>
      </c>
      <c r="R631" s="5">
        <v>1</v>
      </c>
      <c r="S631" s="5">
        <v>10.936999999999999</v>
      </c>
      <c r="T631" s="5">
        <v>5.41</v>
      </c>
      <c r="U631" s="5">
        <v>0.64600000000000002</v>
      </c>
      <c r="V631" s="5">
        <v>13.489000000000001</v>
      </c>
      <c r="W631" s="5">
        <v>0.18</v>
      </c>
      <c r="X631" s="5">
        <v>1</v>
      </c>
      <c r="Y631" s="5">
        <v>4.9020000000000001</v>
      </c>
      <c r="Z631" s="5">
        <v>0.53800000000000003</v>
      </c>
      <c r="AA631" s="5">
        <v>0</v>
      </c>
      <c r="AB631" s="5">
        <v>4.9020000000000001</v>
      </c>
      <c r="AC631" s="5">
        <v>0</v>
      </c>
      <c r="AD631" s="5">
        <v>1</v>
      </c>
      <c r="AE631" s="5">
        <v>5.5190000000000001</v>
      </c>
      <c r="AF631" s="5">
        <v>1.073</v>
      </c>
      <c r="AG631" s="5">
        <v>0</v>
      </c>
      <c r="AH631" s="5">
        <v>5.5190000000000001</v>
      </c>
      <c r="AI631" s="5">
        <v>0</v>
      </c>
      <c r="AJ631" s="5">
        <v>1</v>
      </c>
      <c r="AK631" s="5">
        <v>9.2230000000000008</v>
      </c>
      <c r="AL631" s="5">
        <v>4.351</v>
      </c>
      <c r="AM631" s="5">
        <v>0.123</v>
      </c>
      <c r="AN631" s="5">
        <v>10.884</v>
      </c>
      <c r="AO631" s="5">
        <v>0.18</v>
      </c>
      <c r="AP631" s="5">
        <v>1</v>
      </c>
      <c r="AQ631" s="5">
        <v>0.89600000000000002</v>
      </c>
      <c r="AR631" s="5">
        <v>0.123</v>
      </c>
      <c r="AS631" s="5">
        <v>0.23400000000000001</v>
      </c>
      <c r="AT631" s="5">
        <v>1.333</v>
      </c>
      <c r="AU631" s="5">
        <v>0.18</v>
      </c>
      <c r="AV631" s="5">
        <v>1</v>
      </c>
      <c r="AW631" s="5">
        <v>0.89</v>
      </c>
      <c r="AX631" s="5">
        <v>0.123</v>
      </c>
      <c r="AY631" s="5">
        <v>0.14099999999999999</v>
      </c>
      <c r="AZ631" s="5">
        <v>1.2170000000000001</v>
      </c>
      <c r="BA631" s="5">
        <v>0.18</v>
      </c>
      <c r="BB631" s="5">
        <v>1</v>
      </c>
      <c r="BC631" s="5">
        <v>0.62</v>
      </c>
      <c r="BD631" s="5">
        <v>0.123</v>
      </c>
      <c r="BE631" s="5">
        <v>3.3000000000000002E-2</v>
      </c>
      <c r="BF631" s="5">
        <v>0.77100000000000002</v>
      </c>
      <c r="BG631" s="5">
        <v>0.18</v>
      </c>
      <c r="BH631" s="5">
        <v>1</v>
      </c>
      <c r="BI631" s="5">
        <v>0.60799999999999998</v>
      </c>
      <c r="BJ631" s="5">
        <v>0.123</v>
      </c>
      <c r="BK631" s="5">
        <v>0.36399999999999999</v>
      </c>
      <c r="BL631" s="5">
        <v>1.131</v>
      </c>
      <c r="BM631" s="5">
        <v>0.18</v>
      </c>
      <c r="BN631" s="5">
        <v>1</v>
      </c>
      <c r="BO631" s="5">
        <v>0</v>
      </c>
      <c r="BP631" s="5">
        <v>0</v>
      </c>
      <c r="BQ631" s="5">
        <v>4.4999999999999998E-2</v>
      </c>
      <c r="BR631" s="5">
        <v>0</v>
      </c>
      <c r="BS631" s="5">
        <v>1</v>
      </c>
      <c r="BT631" s="5">
        <v>0</v>
      </c>
      <c r="BU631" s="5">
        <v>0</v>
      </c>
      <c r="BV631" s="5">
        <v>0.23300000000000001</v>
      </c>
      <c r="BW631" s="5">
        <v>0.18</v>
      </c>
      <c r="BX631" s="5">
        <v>0.83299999999999996</v>
      </c>
      <c r="BY631" s="5">
        <v>12.728999999999999</v>
      </c>
      <c r="BZ631" s="5">
        <v>0</v>
      </c>
      <c r="CA631" s="5">
        <v>12.728999999999999</v>
      </c>
      <c r="CB631" s="5">
        <v>0</v>
      </c>
      <c r="CC631" s="5">
        <v>97.9</v>
      </c>
      <c r="CD631" s="5">
        <v>7.95</v>
      </c>
      <c r="CE631" s="5">
        <v>35.826000000000001</v>
      </c>
      <c r="CF631" s="5">
        <v>157.797</v>
      </c>
      <c r="CG631" s="5">
        <v>0.18</v>
      </c>
      <c r="CH631" s="5">
        <v>1</v>
      </c>
      <c r="CI631" s="5">
        <v>0</v>
      </c>
      <c r="CJ631" s="5">
        <v>0</v>
      </c>
      <c r="CK631" s="5">
        <v>0</v>
      </c>
      <c r="CL631" s="5">
        <v>0</v>
      </c>
      <c r="CM631" s="5">
        <v>0</v>
      </c>
      <c r="CN631" s="5">
        <v>0</v>
      </c>
      <c r="CO631" s="5">
        <v>0</v>
      </c>
      <c r="CP631" s="5">
        <v>0.53900000000000003</v>
      </c>
      <c r="CQ631" s="5">
        <v>1.294</v>
      </c>
      <c r="CR631" s="5">
        <v>1</v>
      </c>
      <c r="CS631" s="5">
        <v>4.2850000000000001</v>
      </c>
      <c r="CT631" s="5">
        <v>10.484999999999999</v>
      </c>
      <c r="CU631" s="5">
        <v>28.059000000000001</v>
      </c>
    </row>
    <row r="632" spans="1:99" x14ac:dyDescent="0.25">
      <c r="A632" s="5" t="s">
        <v>2940</v>
      </c>
      <c r="B632" s="5" t="s">
        <v>1669</v>
      </c>
      <c r="C632" s="5" t="s">
        <v>1669</v>
      </c>
      <c r="D632" s="5" t="s">
        <v>1670</v>
      </c>
      <c r="E632" s="5">
        <v>2023</v>
      </c>
      <c r="F632" s="5">
        <v>0.18</v>
      </c>
      <c r="G632" s="5">
        <v>3.9009999999999998</v>
      </c>
      <c r="H632" s="5">
        <v>0.93799999999999994</v>
      </c>
      <c r="I632" s="5">
        <v>0.503</v>
      </c>
      <c r="J632" s="5">
        <v>4.4039999999999999</v>
      </c>
      <c r="K632" s="5">
        <v>0</v>
      </c>
      <c r="L632" s="5">
        <v>1</v>
      </c>
      <c r="M632" s="5">
        <v>5.3959999999999999</v>
      </c>
      <c r="N632" s="5">
        <v>2.8149999999999999</v>
      </c>
      <c r="O632" s="5">
        <v>0.5</v>
      </c>
      <c r="P632" s="5">
        <v>5.8959999999999999</v>
      </c>
      <c r="Q632" s="5">
        <v>0</v>
      </c>
      <c r="R632" s="5">
        <v>1</v>
      </c>
      <c r="S632" s="5">
        <v>8.593</v>
      </c>
      <c r="T632" s="5">
        <v>5.63</v>
      </c>
      <c r="U632" s="5">
        <v>0.68400000000000005</v>
      </c>
      <c r="V632" s="5">
        <v>10.734</v>
      </c>
      <c r="W632" s="5">
        <v>0.18</v>
      </c>
      <c r="X632" s="5">
        <v>1</v>
      </c>
      <c r="Y632" s="5">
        <v>5.1040000000000001</v>
      </c>
      <c r="Z632" s="5">
        <v>0.56000000000000005</v>
      </c>
      <c r="AA632" s="5">
        <v>0</v>
      </c>
      <c r="AB632" s="5">
        <v>5.1040000000000001</v>
      </c>
      <c r="AC632" s="5">
        <v>0</v>
      </c>
      <c r="AD632" s="5">
        <v>1</v>
      </c>
      <c r="AE632" s="5">
        <v>5.7469999999999999</v>
      </c>
      <c r="AF632" s="5">
        <v>1.1180000000000001</v>
      </c>
      <c r="AG632" s="5">
        <v>0</v>
      </c>
      <c r="AH632" s="5">
        <v>5.7469999999999999</v>
      </c>
      <c r="AI632" s="5">
        <v>0</v>
      </c>
      <c r="AJ632" s="5">
        <v>1</v>
      </c>
      <c r="AK632" s="5">
        <v>9.6039999999999992</v>
      </c>
      <c r="AL632" s="5">
        <v>4.53</v>
      </c>
      <c r="AM632" s="5">
        <v>0.191</v>
      </c>
      <c r="AN632" s="5">
        <v>11.333</v>
      </c>
      <c r="AO632" s="5">
        <v>0.18</v>
      </c>
      <c r="AP632" s="5">
        <v>1</v>
      </c>
      <c r="AQ632" s="5">
        <v>0.79100000000000004</v>
      </c>
      <c r="AR632" s="5">
        <v>0.129</v>
      </c>
      <c r="AS632" s="5">
        <v>0.23</v>
      </c>
      <c r="AT632" s="5">
        <v>1.2050000000000001</v>
      </c>
      <c r="AU632" s="5">
        <v>0.18</v>
      </c>
      <c r="AV632" s="5">
        <v>1</v>
      </c>
      <c r="AW632" s="5">
        <v>0.61799999999999999</v>
      </c>
      <c r="AX632" s="5">
        <v>0.129</v>
      </c>
      <c r="AY632" s="5">
        <v>0.42399999999999999</v>
      </c>
      <c r="AZ632" s="5">
        <v>1.23</v>
      </c>
      <c r="BA632" s="5">
        <v>0.18</v>
      </c>
      <c r="BB632" s="5">
        <v>1</v>
      </c>
      <c r="BC632" s="5">
        <v>0.55400000000000005</v>
      </c>
      <c r="BD632" s="5">
        <v>0.129</v>
      </c>
      <c r="BE632" s="5">
        <v>3.5000000000000003E-2</v>
      </c>
      <c r="BF632" s="5">
        <v>0.69599999999999995</v>
      </c>
      <c r="BG632" s="5">
        <v>0.18</v>
      </c>
      <c r="BH632" s="5">
        <v>1</v>
      </c>
      <c r="BI632" s="5">
        <v>0.55700000000000005</v>
      </c>
      <c r="BJ632" s="5">
        <v>0.129</v>
      </c>
      <c r="BK632" s="5">
        <v>0.39500000000000002</v>
      </c>
      <c r="BL632" s="5">
        <v>1.1020000000000001</v>
      </c>
      <c r="BM632" s="5">
        <v>0.18</v>
      </c>
      <c r="BN632" s="5">
        <v>1</v>
      </c>
      <c r="BO632" s="5">
        <v>0</v>
      </c>
      <c r="BP632" s="5">
        <v>0</v>
      </c>
      <c r="BQ632" s="5">
        <v>4.1000000000000002E-2</v>
      </c>
      <c r="BR632" s="5">
        <v>0</v>
      </c>
      <c r="BS632" s="5">
        <v>1</v>
      </c>
      <c r="BT632" s="5">
        <v>0</v>
      </c>
      <c r="BU632" s="5">
        <v>0</v>
      </c>
      <c r="BV632" s="5">
        <v>0.184</v>
      </c>
      <c r="BW632" s="5">
        <v>0.18</v>
      </c>
      <c r="BX632" s="5">
        <v>0.83299999999999996</v>
      </c>
      <c r="BY632" s="5">
        <v>13.254</v>
      </c>
      <c r="BZ632" s="5">
        <v>0</v>
      </c>
      <c r="CA632" s="5">
        <v>13.254</v>
      </c>
      <c r="CB632" s="5">
        <v>0</v>
      </c>
      <c r="CC632" s="5">
        <v>83.248000000000005</v>
      </c>
      <c r="CD632" s="5">
        <v>7.95</v>
      </c>
      <c r="CE632" s="5">
        <v>40.454000000000001</v>
      </c>
      <c r="CF632" s="5">
        <v>145.96799999999999</v>
      </c>
      <c r="CG632" s="5">
        <v>0.18</v>
      </c>
      <c r="CH632" s="5">
        <v>1</v>
      </c>
      <c r="CI632" s="5">
        <v>0</v>
      </c>
      <c r="CJ632" s="5">
        <v>0</v>
      </c>
      <c r="CK632" s="5">
        <v>0</v>
      </c>
      <c r="CL632" s="5">
        <v>0</v>
      </c>
      <c r="CM632" s="5">
        <v>0</v>
      </c>
      <c r="CN632" s="5">
        <v>0</v>
      </c>
      <c r="CO632" s="5">
        <v>0</v>
      </c>
      <c r="CP632" s="5">
        <v>0.54</v>
      </c>
      <c r="CQ632" s="5">
        <v>1.3480000000000001</v>
      </c>
      <c r="CR632" s="5">
        <v>1</v>
      </c>
      <c r="CS632" s="5">
        <v>4.4610000000000003</v>
      </c>
      <c r="CT632" s="5">
        <v>4.8609999999999998</v>
      </c>
      <c r="CU632" s="5">
        <v>9.2609999999999992</v>
      </c>
    </row>
    <row r="633" spans="1:99" x14ac:dyDescent="0.25">
      <c r="A633" s="5" t="s">
        <v>2941</v>
      </c>
      <c r="B633" s="5" t="s">
        <v>1669</v>
      </c>
      <c r="C633" s="5" t="s">
        <v>1669</v>
      </c>
      <c r="D633" s="5" t="s">
        <v>1670</v>
      </c>
      <c r="E633" s="5">
        <v>2024</v>
      </c>
      <c r="F633" s="5">
        <v>0.18</v>
      </c>
      <c r="G633" s="5">
        <v>3.67</v>
      </c>
      <c r="H633" s="5">
        <v>0.96599999999999997</v>
      </c>
      <c r="I633" s="5">
        <v>0.51800000000000002</v>
      </c>
      <c r="J633" s="5">
        <v>4.1879999999999997</v>
      </c>
      <c r="K633" s="5">
        <v>0</v>
      </c>
      <c r="L633" s="5">
        <v>1</v>
      </c>
      <c r="M633" s="5">
        <v>5.0970000000000004</v>
      </c>
      <c r="N633" s="5">
        <v>2.8980000000000001</v>
      </c>
      <c r="O633" s="5">
        <v>0.51500000000000001</v>
      </c>
      <c r="P633" s="5">
        <v>5.6120000000000001</v>
      </c>
      <c r="Q633" s="5">
        <v>0</v>
      </c>
      <c r="R633" s="5">
        <v>1</v>
      </c>
      <c r="S633" s="5">
        <v>8.5009999999999994</v>
      </c>
      <c r="T633" s="5">
        <v>5.7969999999999997</v>
      </c>
      <c r="U633" s="5">
        <v>0.73899999999999999</v>
      </c>
      <c r="V633" s="5">
        <v>10.641999999999999</v>
      </c>
      <c r="W633" s="5">
        <v>0.18</v>
      </c>
      <c r="X633" s="5">
        <v>1</v>
      </c>
      <c r="Y633" s="5">
        <v>5.2549999999999999</v>
      </c>
      <c r="Z633" s="5">
        <v>0.57699999999999996</v>
      </c>
      <c r="AA633" s="5">
        <v>0</v>
      </c>
      <c r="AB633" s="5">
        <v>5.2549999999999999</v>
      </c>
      <c r="AC633" s="5">
        <v>0</v>
      </c>
      <c r="AD633" s="5">
        <v>1</v>
      </c>
      <c r="AE633" s="5">
        <v>5.9169999999999998</v>
      </c>
      <c r="AF633" s="5">
        <v>1.151</v>
      </c>
      <c r="AG633" s="5">
        <v>0</v>
      </c>
      <c r="AH633" s="5">
        <v>5.9169999999999998</v>
      </c>
      <c r="AI633" s="5">
        <v>0</v>
      </c>
      <c r="AJ633" s="5">
        <v>1</v>
      </c>
      <c r="AK633" s="5">
        <v>9.8879999999999999</v>
      </c>
      <c r="AL633" s="5">
        <v>4.6639999999999997</v>
      </c>
      <c r="AM633" s="5">
        <v>0.24199999999999999</v>
      </c>
      <c r="AN633" s="5">
        <v>11.667</v>
      </c>
      <c r="AO633" s="5">
        <v>0.18</v>
      </c>
      <c r="AP633" s="5">
        <v>1</v>
      </c>
      <c r="AQ633" s="5">
        <v>0.75600000000000001</v>
      </c>
      <c r="AR633" s="5">
        <v>0.13200000000000001</v>
      </c>
      <c r="AS633" s="5">
        <v>0.22500000000000001</v>
      </c>
      <c r="AT633" s="5">
        <v>1.157</v>
      </c>
      <c r="AU633" s="5">
        <v>0.18</v>
      </c>
      <c r="AV633" s="5">
        <v>1</v>
      </c>
      <c r="AW633" s="5">
        <v>0.65500000000000003</v>
      </c>
      <c r="AX633" s="5">
        <v>0.13200000000000001</v>
      </c>
      <c r="AY633" s="5">
        <v>0.36599999999999999</v>
      </c>
      <c r="AZ633" s="5">
        <v>1.2050000000000001</v>
      </c>
      <c r="BA633" s="5">
        <v>0.18</v>
      </c>
      <c r="BB633" s="5">
        <v>1</v>
      </c>
      <c r="BC633" s="5">
        <v>0.53400000000000003</v>
      </c>
      <c r="BD633" s="5">
        <v>0.13200000000000001</v>
      </c>
      <c r="BE633" s="5">
        <v>6.2E-2</v>
      </c>
      <c r="BF633" s="5">
        <v>0.70199999999999996</v>
      </c>
      <c r="BG633" s="5">
        <v>0.18</v>
      </c>
      <c r="BH633" s="5">
        <v>1</v>
      </c>
      <c r="BI633" s="5">
        <v>0.56799999999999995</v>
      </c>
      <c r="BJ633" s="5">
        <v>0.13200000000000001</v>
      </c>
      <c r="BK633" s="5">
        <v>0.41199999999999998</v>
      </c>
      <c r="BL633" s="5">
        <v>1.129</v>
      </c>
      <c r="BM633" s="5">
        <v>0.18</v>
      </c>
      <c r="BN633" s="5">
        <v>1</v>
      </c>
      <c r="BO633" s="5">
        <v>0</v>
      </c>
      <c r="BP633" s="5">
        <v>0</v>
      </c>
      <c r="BQ633" s="5">
        <v>8.3000000000000004E-2</v>
      </c>
      <c r="BR633" s="5">
        <v>0</v>
      </c>
      <c r="BS633" s="5">
        <v>1</v>
      </c>
      <c r="BT633" s="5">
        <v>0</v>
      </c>
      <c r="BU633" s="5">
        <v>0</v>
      </c>
      <c r="BV633" s="5">
        <v>0.14599999999999999</v>
      </c>
      <c r="BW633" s="5">
        <v>0.18</v>
      </c>
      <c r="BX633" s="5">
        <v>0.83299999999999996</v>
      </c>
      <c r="BY633" s="5">
        <v>13.646000000000001</v>
      </c>
      <c r="BZ633" s="5">
        <v>0</v>
      </c>
      <c r="CA633" s="5">
        <v>13.646000000000001</v>
      </c>
      <c r="CB633" s="5">
        <v>0</v>
      </c>
      <c r="CC633" s="5">
        <v>82.587999999999994</v>
      </c>
      <c r="CD633" s="5">
        <v>7.95</v>
      </c>
      <c r="CE633" s="5">
        <v>42.429000000000002</v>
      </c>
      <c r="CF633" s="5">
        <v>147.52000000000001</v>
      </c>
      <c r="CG633" s="5">
        <v>0.18</v>
      </c>
      <c r="CH633" s="5">
        <v>1</v>
      </c>
      <c r="CI633" s="5">
        <v>0</v>
      </c>
      <c r="CJ633" s="5">
        <v>0</v>
      </c>
      <c r="CK633" s="5">
        <v>0</v>
      </c>
      <c r="CL633" s="5">
        <v>0</v>
      </c>
      <c r="CM633" s="5">
        <v>0</v>
      </c>
      <c r="CN633" s="5">
        <v>0</v>
      </c>
      <c r="CO633" s="5">
        <v>0</v>
      </c>
      <c r="CP633" s="5">
        <v>0.54</v>
      </c>
      <c r="CQ633" s="5">
        <v>1.387</v>
      </c>
      <c r="CR633" s="5">
        <v>1</v>
      </c>
      <c r="CS633" s="5">
        <v>4.593</v>
      </c>
      <c r="CT633" s="5">
        <v>4.2510000000000003</v>
      </c>
      <c r="CU633" s="5">
        <v>7.5979999999999999</v>
      </c>
    </row>
    <row r="634" spans="1:99" x14ac:dyDescent="0.25">
      <c r="A634" s="5" t="s">
        <v>2942</v>
      </c>
      <c r="B634" s="5" t="s">
        <v>1672</v>
      </c>
      <c r="C634" s="5" t="s">
        <v>1672</v>
      </c>
      <c r="D634" s="5" t="s">
        <v>1673</v>
      </c>
      <c r="E634" s="5">
        <v>2021</v>
      </c>
      <c r="F634" s="5">
        <v>0.12</v>
      </c>
      <c r="G634" s="5">
        <v>4.6680000000000001</v>
      </c>
      <c r="H634" s="5">
        <v>1.0209999999999999</v>
      </c>
      <c r="I634" s="5">
        <v>0.36599999999999999</v>
      </c>
      <c r="J634" s="5">
        <v>5.0330000000000004</v>
      </c>
      <c r="K634" s="5">
        <v>0</v>
      </c>
      <c r="L634" s="5">
        <v>1</v>
      </c>
      <c r="M634" s="5">
        <v>3.11</v>
      </c>
      <c r="N634" s="5">
        <v>1.41</v>
      </c>
      <c r="O634" s="5">
        <v>0.17899999999999999</v>
      </c>
      <c r="P634" s="5">
        <v>3.2890000000000001</v>
      </c>
      <c r="Q634" s="5">
        <v>0</v>
      </c>
      <c r="R634" s="5">
        <v>1</v>
      </c>
      <c r="S634" s="5">
        <v>9.8960000000000008</v>
      </c>
      <c r="T634" s="5">
        <v>6.5259999999999998</v>
      </c>
      <c r="U634" s="5">
        <v>0</v>
      </c>
      <c r="V634" s="5">
        <v>11.083</v>
      </c>
      <c r="W634" s="5">
        <v>0.12</v>
      </c>
      <c r="X634" s="5">
        <v>1</v>
      </c>
      <c r="Y634" s="5">
        <v>5.1970000000000001</v>
      </c>
      <c r="Z634" s="5">
        <v>0.35399999999999998</v>
      </c>
      <c r="AA634" s="5">
        <v>2.12</v>
      </c>
      <c r="AB634" s="5">
        <v>7.3170000000000002</v>
      </c>
      <c r="AC634" s="5">
        <v>0</v>
      </c>
      <c r="AD634" s="5">
        <v>1</v>
      </c>
      <c r="AE634" s="5">
        <v>5.7690000000000001</v>
      </c>
      <c r="AF634" s="5">
        <v>0.73099999999999998</v>
      </c>
      <c r="AG634" s="5">
        <v>3.83</v>
      </c>
      <c r="AH634" s="5">
        <v>9.5990000000000002</v>
      </c>
      <c r="AI634" s="5">
        <v>0</v>
      </c>
      <c r="AJ634" s="5">
        <v>1</v>
      </c>
      <c r="AK634" s="5">
        <v>9.1989999999999998</v>
      </c>
      <c r="AL634" s="5">
        <v>3.3250000000000002</v>
      </c>
      <c r="AM634" s="5">
        <v>0</v>
      </c>
      <c r="AN634" s="5">
        <v>10.302</v>
      </c>
      <c r="AO634" s="5">
        <v>0.12</v>
      </c>
      <c r="AP634" s="5">
        <v>1</v>
      </c>
      <c r="AQ634" s="5">
        <v>0.80500000000000005</v>
      </c>
      <c r="AR634" s="5">
        <v>0.14699999999999999</v>
      </c>
      <c r="AS634" s="5">
        <v>0.20300000000000001</v>
      </c>
      <c r="AT634" s="5">
        <v>1.129</v>
      </c>
      <c r="AU634" s="5">
        <v>0.12</v>
      </c>
      <c r="AV634" s="5">
        <v>1</v>
      </c>
      <c r="AW634" s="5">
        <v>0.65600000000000003</v>
      </c>
      <c r="AX634" s="5">
        <v>0.127</v>
      </c>
      <c r="AY634" s="5">
        <v>0.122</v>
      </c>
      <c r="AZ634" s="5">
        <v>0.871</v>
      </c>
      <c r="BA634" s="5">
        <v>0.12</v>
      </c>
      <c r="BB634" s="5">
        <v>1</v>
      </c>
      <c r="BC634" s="5">
        <v>0.67900000000000005</v>
      </c>
      <c r="BD634" s="5">
        <v>0.17499999999999999</v>
      </c>
      <c r="BE634" s="5">
        <v>3.1E-2</v>
      </c>
      <c r="BF634" s="5">
        <v>0.79500000000000004</v>
      </c>
      <c r="BG634" s="5">
        <v>0.12</v>
      </c>
      <c r="BH634" s="5">
        <v>1</v>
      </c>
      <c r="BI634" s="5">
        <v>0.77200000000000002</v>
      </c>
      <c r="BJ634" s="5">
        <v>0.17100000000000001</v>
      </c>
      <c r="BK634" s="5">
        <v>0.10199999999999999</v>
      </c>
      <c r="BL634" s="5">
        <v>0.97899999999999998</v>
      </c>
      <c r="BM634" s="5">
        <v>0.12</v>
      </c>
      <c r="BN634" s="5">
        <v>1</v>
      </c>
      <c r="BO634" s="5">
        <v>0</v>
      </c>
      <c r="BP634" s="5">
        <v>0</v>
      </c>
      <c r="BQ634" s="5">
        <v>0.13900000000000001</v>
      </c>
      <c r="BR634" s="5">
        <v>0</v>
      </c>
      <c r="BS634" s="5">
        <v>1</v>
      </c>
      <c r="BT634" s="5">
        <v>0</v>
      </c>
      <c r="BU634" s="5">
        <v>1E-3</v>
      </c>
      <c r="BV634" s="5">
        <v>0.2</v>
      </c>
      <c r="BW634" s="5">
        <v>0</v>
      </c>
      <c r="BX634" s="5">
        <v>1</v>
      </c>
      <c r="BY634" s="5">
        <v>3.3069999999999999</v>
      </c>
      <c r="BZ634" s="5">
        <v>0</v>
      </c>
      <c r="CA634" s="5">
        <v>3.3069999999999999</v>
      </c>
      <c r="CB634" s="5">
        <v>0</v>
      </c>
      <c r="CC634" s="5">
        <v>118.117</v>
      </c>
      <c r="CD634" s="5">
        <v>44.372</v>
      </c>
      <c r="CE634" s="5">
        <v>19.369</v>
      </c>
      <c r="CF634" s="5">
        <v>153.98400000000001</v>
      </c>
      <c r="CG634" s="5">
        <v>0.12</v>
      </c>
      <c r="CH634" s="5">
        <v>1</v>
      </c>
      <c r="CI634" s="5">
        <v>0</v>
      </c>
      <c r="CJ634" s="5">
        <v>0</v>
      </c>
      <c r="CK634" s="5">
        <v>0</v>
      </c>
      <c r="CL634" s="5">
        <v>0</v>
      </c>
      <c r="CM634" s="5">
        <v>0</v>
      </c>
      <c r="CN634" s="5">
        <v>0</v>
      </c>
      <c r="CO634" s="5">
        <v>0</v>
      </c>
      <c r="CP634" s="5">
        <v>0</v>
      </c>
      <c r="CQ634" s="5">
        <v>1.198</v>
      </c>
      <c r="CR634" s="5">
        <v>1</v>
      </c>
      <c r="CS634" s="5">
        <v>4.625</v>
      </c>
      <c r="CT634" s="5">
        <v>3.6040000000000001</v>
      </c>
      <c r="CU634" s="5">
        <v>9.4079999999999995</v>
      </c>
    </row>
    <row r="635" spans="1:99" x14ac:dyDescent="0.25">
      <c r="A635" s="5" t="s">
        <v>2943</v>
      </c>
      <c r="B635" s="5" t="s">
        <v>1672</v>
      </c>
      <c r="C635" s="5" t="s">
        <v>1672</v>
      </c>
      <c r="D635" s="5" t="s">
        <v>1673</v>
      </c>
      <c r="E635" s="5">
        <v>2022</v>
      </c>
      <c r="F635" s="5">
        <v>0.12</v>
      </c>
      <c r="G635" s="5">
        <v>8.343</v>
      </c>
      <c r="H635" s="5">
        <v>1.296</v>
      </c>
      <c r="I635" s="5">
        <v>0.60799999999999998</v>
      </c>
      <c r="J635" s="5">
        <v>8.9510000000000005</v>
      </c>
      <c r="K635" s="5">
        <v>0</v>
      </c>
      <c r="L635" s="5">
        <v>1</v>
      </c>
      <c r="M635" s="5">
        <v>3.8079999999999998</v>
      </c>
      <c r="N635" s="5">
        <v>1.5720000000000001</v>
      </c>
      <c r="O635" s="5">
        <v>0.185</v>
      </c>
      <c r="P635" s="5">
        <v>3.9929999999999999</v>
      </c>
      <c r="Q635" s="5">
        <v>0</v>
      </c>
      <c r="R635" s="5">
        <v>1</v>
      </c>
      <c r="S635" s="5">
        <v>14.012</v>
      </c>
      <c r="T635" s="5">
        <v>7.0549999999999997</v>
      </c>
      <c r="U635" s="5">
        <v>0.124</v>
      </c>
      <c r="V635" s="5">
        <v>15.694000000000001</v>
      </c>
      <c r="W635" s="5">
        <v>0.12</v>
      </c>
      <c r="X635" s="5">
        <v>1</v>
      </c>
      <c r="Y635" s="5">
        <v>5.6120000000000001</v>
      </c>
      <c r="Z635" s="5">
        <v>0.38200000000000001</v>
      </c>
      <c r="AA635" s="5">
        <v>2.29</v>
      </c>
      <c r="AB635" s="5">
        <v>7.9020000000000001</v>
      </c>
      <c r="AC635" s="5">
        <v>0</v>
      </c>
      <c r="AD635" s="5">
        <v>1</v>
      </c>
      <c r="AE635" s="5">
        <v>6.23</v>
      </c>
      <c r="AF635" s="5">
        <v>0.79</v>
      </c>
      <c r="AG635" s="5">
        <v>4.1369999999999996</v>
      </c>
      <c r="AH635" s="5">
        <v>10.366</v>
      </c>
      <c r="AI635" s="5">
        <v>0</v>
      </c>
      <c r="AJ635" s="5">
        <v>1</v>
      </c>
      <c r="AK635" s="5">
        <v>9.9339999999999993</v>
      </c>
      <c r="AL635" s="5">
        <v>3.5910000000000002</v>
      </c>
      <c r="AM635" s="5">
        <v>8.7999999999999995E-2</v>
      </c>
      <c r="AN635" s="5">
        <v>11.125999999999999</v>
      </c>
      <c r="AO635" s="5">
        <v>0.12</v>
      </c>
      <c r="AP635" s="5">
        <v>1</v>
      </c>
      <c r="AQ635" s="5">
        <v>0.998</v>
      </c>
      <c r="AR635" s="5">
        <v>0.14299999999999999</v>
      </c>
      <c r="AS635" s="5">
        <v>0.184</v>
      </c>
      <c r="AT635" s="5">
        <v>1.3240000000000001</v>
      </c>
      <c r="AU635" s="5">
        <v>0.12</v>
      </c>
      <c r="AV635" s="5">
        <v>1</v>
      </c>
      <c r="AW635" s="5">
        <v>1.0529999999999999</v>
      </c>
      <c r="AX635" s="5">
        <v>0.13700000000000001</v>
      </c>
      <c r="AY635" s="5">
        <v>0.11</v>
      </c>
      <c r="AZ635" s="5">
        <v>1.3029999999999999</v>
      </c>
      <c r="BA635" s="5">
        <v>0.12</v>
      </c>
      <c r="BB635" s="5">
        <v>1</v>
      </c>
      <c r="BC635" s="5">
        <v>0.82799999999999996</v>
      </c>
      <c r="BD635" s="5">
        <v>0.17100000000000001</v>
      </c>
      <c r="BE635" s="5">
        <v>3.5999999999999997E-2</v>
      </c>
      <c r="BF635" s="5">
        <v>0.95799999999999996</v>
      </c>
      <c r="BG635" s="5">
        <v>0.12</v>
      </c>
      <c r="BH635" s="5">
        <v>1</v>
      </c>
      <c r="BI635" s="5">
        <v>1.1379999999999999</v>
      </c>
      <c r="BJ635" s="5">
        <v>0.222</v>
      </c>
      <c r="BK635" s="5">
        <v>9.1999999999999998E-2</v>
      </c>
      <c r="BL635" s="5">
        <v>1.3779999999999999</v>
      </c>
      <c r="BM635" s="5">
        <v>0.12</v>
      </c>
      <c r="BN635" s="5">
        <v>1</v>
      </c>
      <c r="BO635" s="5">
        <v>0</v>
      </c>
      <c r="BP635" s="5">
        <v>0</v>
      </c>
      <c r="BQ635" s="5">
        <v>0.14099999999999999</v>
      </c>
      <c r="BR635" s="5">
        <v>0</v>
      </c>
      <c r="BS635" s="5">
        <v>1</v>
      </c>
      <c r="BT635" s="5">
        <v>0</v>
      </c>
      <c r="BU635" s="5">
        <v>1E-3</v>
      </c>
      <c r="BV635" s="5">
        <v>0.187</v>
      </c>
      <c r="BW635" s="5">
        <v>0</v>
      </c>
      <c r="BX635" s="5">
        <v>1</v>
      </c>
      <c r="BY635" s="5">
        <v>3.5710000000000002</v>
      </c>
      <c r="BZ635" s="5">
        <v>0</v>
      </c>
      <c r="CA635" s="5">
        <v>3.5710000000000002</v>
      </c>
      <c r="CB635" s="5">
        <v>0</v>
      </c>
      <c r="CC635" s="5">
        <v>174.916</v>
      </c>
      <c r="CD635" s="5">
        <v>80.39</v>
      </c>
      <c r="CE635" s="5">
        <v>17.512</v>
      </c>
      <c r="CF635" s="5">
        <v>215.51900000000001</v>
      </c>
      <c r="CG635" s="5">
        <v>0.12</v>
      </c>
      <c r="CH635" s="5">
        <v>1</v>
      </c>
      <c r="CI635" s="5">
        <v>0</v>
      </c>
      <c r="CJ635" s="5">
        <v>0</v>
      </c>
      <c r="CK635" s="5">
        <v>0</v>
      </c>
      <c r="CL635" s="5">
        <v>0</v>
      </c>
      <c r="CM635" s="5">
        <v>0</v>
      </c>
      <c r="CN635" s="5">
        <v>0</v>
      </c>
      <c r="CO635" s="5">
        <v>0</v>
      </c>
      <c r="CP635" s="5">
        <v>0</v>
      </c>
      <c r="CQ635" s="5">
        <v>1.294</v>
      </c>
      <c r="CR635" s="5">
        <v>1</v>
      </c>
      <c r="CS635" s="5">
        <v>4.9950000000000001</v>
      </c>
      <c r="CT635" s="5">
        <v>7.5540000000000003</v>
      </c>
      <c r="CU635" s="5">
        <v>16.097000000000001</v>
      </c>
    </row>
    <row r="636" spans="1:99" x14ac:dyDescent="0.25">
      <c r="A636" s="5" t="s">
        <v>2944</v>
      </c>
      <c r="B636" s="5" t="s">
        <v>1672</v>
      </c>
      <c r="C636" s="5" t="s">
        <v>1672</v>
      </c>
      <c r="D636" s="5" t="s">
        <v>1673</v>
      </c>
      <c r="E636" s="5">
        <v>2023</v>
      </c>
      <c r="F636" s="5">
        <v>0.12</v>
      </c>
      <c r="G636" s="5">
        <v>5.2149999999999999</v>
      </c>
      <c r="H636" s="5">
        <v>1.1879999999999999</v>
      </c>
      <c r="I636" s="5">
        <v>0.247</v>
      </c>
      <c r="J636" s="5">
        <v>5.4619999999999997</v>
      </c>
      <c r="K636" s="5">
        <v>0</v>
      </c>
      <c r="L636" s="5">
        <v>1</v>
      </c>
      <c r="M636" s="5">
        <v>2.8940000000000001</v>
      </c>
      <c r="N636" s="5">
        <v>1.4350000000000001</v>
      </c>
      <c r="O636" s="5">
        <v>0.154</v>
      </c>
      <c r="P636" s="5">
        <v>3.048</v>
      </c>
      <c r="Q636" s="5">
        <v>0</v>
      </c>
      <c r="R636" s="5">
        <v>1</v>
      </c>
      <c r="S636" s="5">
        <v>10.782999999999999</v>
      </c>
      <c r="T636" s="5">
        <v>6.9329999999999998</v>
      </c>
      <c r="U636" s="5">
        <v>0.14299999999999999</v>
      </c>
      <c r="V636" s="5">
        <v>12.076000000000001</v>
      </c>
      <c r="W636" s="5">
        <v>0.12</v>
      </c>
      <c r="X636" s="5">
        <v>1</v>
      </c>
      <c r="Y636" s="5">
        <v>5.4880000000000004</v>
      </c>
      <c r="Z636" s="5">
        <v>0.373</v>
      </c>
      <c r="AA636" s="5">
        <v>2.512</v>
      </c>
      <c r="AB636" s="5">
        <v>8</v>
      </c>
      <c r="AC636" s="5">
        <v>0</v>
      </c>
      <c r="AD636" s="5">
        <v>1</v>
      </c>
      <c r="AE636" s="5">
        <v>6.2359999999999998</v>
      </c>
      <c r="AF636" s="5">
        <v>0.79100000000000004</v>
      </c>
      <c r="AG636" s="5">
        <v>4.3070000000000004</v>
      </c>
      <c r="AH636" s="5">
        <v>10.542999999999999</v>
      </c>
      <c r="AI636" s="5">
        <v>0</v>
      </c>
      <c r="AJ636" s="5">
        <v>1</v>
      </c>
      <c r="AK636" s="5">
        <v>10.726000000000001</v>
      </c>
      <c r="AL636" s="5">
        <v>3.8780000000000001</v>
      </c>
      <c r="AM636" s="5">
        <v>0.14299999999999999</v>
      </c>
      <c r="AN636" s="5">
        <v>12.013</v>
      </c>
      <c r="AO636" s="5">
        <v>0.12</v>
      </c>
      <c r="AP636" s="5">
        <v>1</v>
      </c>
      <c r="AQ636" s="5">
        <v>0.89100000000000001</v>
      </c>
      <c r="AR636" s="5">
        <v>0.15</v>
      </c>
      <c r="AS636" s="5">
        <v>0.18</v>
      </c>
      <c r="AT636" s="5">
        <v>1.1990000000000001</v>
      </c>
      <c r="AU636" s="5">
        <v>0.12</v>
      </c>
      <c r="AV636" s="5">
        <v>1</v>
      </c>
      <c r="AW636" s="5">
        <v>0.86599999999999999</v>
      </c>
      <c r="AX636" s="5">
        <v>0.14799999999999999</v>
      </c>
      <c r="AY636" s="5">
        <v>0.108</v>
      </c>
      <c r="AZ636" s="5">
        <v>1.091</v>
      </c>
      <c r="BA636" s="5">
        <v>0.12</v>
      </c>
      <c r="BB636" s="5">
        <v>1</v>
      </c>
      <c r="BC636" s="5">
        <v>0.76700000000000002</v>
      </c>
      <c r="BD636" s="5">
        <v>0.184</v>
      </c>
      <c r="BE636" s="5">
        <v>3.7999999999999999E-2</v>
      </c>
      <c r="BF636" s="5">
        <v>0.88900000000000001</v>
      </c>
      <c r="BG636" s="5">
        <v>0.12</v>
      </c>
      <c r="BH636" s="5">
        <v>1</v>
      </c>
      <c r="BI636" s="5">
        <v>1.079</v>
      </c>
      <c r="BJ636" s="5">
        <v>0.23499999999999999</v>
      </c>
      <c r="BK636" s="5">
        <v>0.09</v>
      </c>
      <c r="BL636" s="5">
        <v>1.3089999999999999</v>
      </c>
      <c r="BM636" s="5">
        <v>0.12</v>
      </c>
      <c r="BN636" s="5">
        <v>1</v>
      </c>
      <c r="BO636" s="5">
        <v>0</v>
      </c>
      <c r="BP636" s="5">
        <v>0</v>
      </c>
      <c r="BQ636" s="5">
        <v>0.16400000000000001</v>
      </c>
      <c r="BR636" s="5">
        <v>0</v>
      </c>
      <c r="BS636" s="5">
        <v>1</v>
      </c>
      <c r="BT636" s="5">
        <v>0</v>
      </c>
      <c r="BU636" s="5">
        <v>1E-3</v>
      </c>
      <c r="BV636" s="5">
        <v>0.21299999999999999</v>
      </c>
      <c r="BW636" s="5">
        <v>0</v>
      </c>
      <c r="BX636" s="5">
        <v>1</v>
      </c>
      <c r="BY636" s="5">
        <v>3.718</v>
      </c>
      <c r="BZ636" s="5">
        <v>0</v>
      </c>
      <c r="CA636" s="5">
        <v>3.718</v>
      </c>
      <c r="CB636" s="5">
        <v>0</v>
      </c>
      <c r="CC636" s="5">
        <v>168.95400000000001</v>
      </c>
      <c r="CD636" s="5">
        <v>89.825000000000003</v>
      </c>
      <c r="CE636" s="5">
        <v>17.149000000000001</v>
      </c>
      <c r="CF636" s="5">
        <v>208.435</v>
      </c>
      <c r="CG636" s="5">
        <v>0.12</v>
      </c>
      <c r="CH636" s="5">
        <v>1</v>
      </c>
      <c r="CI636" s="5">
        <v>0</v>
      </c>
      <c r="CJ636" s="5">
        <v>0</v>
      </c>
      <c r="CK636" s="5">
        <v>0</v>
      </c>
      <c r="CL636" s="5">
        <v>0</v>
      </c>
      <c r="CM636" s="5">
        <v>0</v>
      </c>
      <c r="CN636" s="5">
        <v>0</v>
      </c>
      <c r="CO636" s="5">
        <v>0</v>
      </c>
      <c r="CP636" s="5">
        <v>0</v>
      </c>
      <c r="CQ636" s="5">
        <v>1.3480000000000001</v>
      </c>
      <c r="CR636" s="5">
        <v>0.83599999999999997</v>
      </c>
      <c r="CS636" s="5">
        <v>5.2009999999999996</v>
      </c>
      <c r="CT636" s="5">
        <v>4.484</v>
      </c>
      <c r="CU636" s="5">
        <v>12.529</v>
      </c>
    </row>
    <row r="637" spans="1:99" x14ac:dyDescent="0.25">
      <c r="A637" s="5" t="s">
        <v>2945</v>
      </c>
      <c r="B637" s="5" t="s">
        <v>1672</v>
      </c>
      <c r="C637" s="5" t="s">
        <v>1672</v>
      </c>
      <c r="D637" s="5" t="s">
        <v>1673</v>
      </c>
      <c r="E637" s="5">
        <v>2024</v>
      </c>
      <c r="F637" s="5">
        <v>0.12</v>
      </c>
      <c r="G637" s="5">
        <v>4.4790000000000001</v>
      </c>
      <c r="H637" s="5">
        <v>1.135</v>
      </c>
      <c r="I637" s="5">
        <v>0.224</v>
      </c>
      <c r="J637" s="5">
        <v>4.7030000000000003</v>
      </c>
      <c r="K637" s="5">
        <v>0</v>
      </c>
      <c r="L637" s="5">
        <v>1</v>
      </c>
      <c r="M637" s="5">
        <v>2.649</v>
      </c>
      <c r="N637" s="5">
        <v>1.4430000000000001</v>
      </c>
      <c r="O637" s="5">
        <v>0.151</v>
      </c>
      <c r="P637" s="5">
        <v>2.7989999999999999</v>
      </c>
      <c r="Q637" s="5">
        <v>0</v>
      </c>
      <c r="R637" s="5">
        <v>1</v>
      </c>
      <c r="S637" s="5">
        <v>10.217000000000001</v>
      </c>
      <c r="T637" s="5">
        <v>7.1379999999999999</v>
      </c>
      <c r="U637" s="5">
        <v>0.16700000000000001</v>
      </c>
      <c r="V637" s="5">
        <v>11.443</v>
      </c>
      <c r="W637" s="5">
        <v>0.12</v>
      </c>
      <c r="X637" s="5">
        <v>1</v>
      </c>
      <c r="Y637" s="5">
        <v>7.0339999999999998</v>
      </c>
      <c r="Z637" s="5">
        <v>0.47899999999999998</v>
      </c>
      <c r="AA637" s="5">
        <v>2.0880000000000001</v>
      </c>
      <c r="AB637" s="5">
        <v>9.1229999999999993</v>
      </c>
      <c r="AC637" s="5">
        <v>0</v>
      </c>
      <c r="AD637" s="5">
        <v>1</v>
      </c>
      <c r="AE637" s="5">
        <v>7.8049999999999997</v>
      </c>
      <c r="AF637" s="5">
        <v>0.98899999999999999</v>
      </c>
      <c r="AG637" s="5">
        <v>4.4349999999999996</v>
      </c>
      <c r="AH637" s="5">
        <v>12.239000000000001</v>
      </c>
      <c r="AI637" s="5">
        <v>0</v>
      </c>
      <c r="AJ637" s="5">
        <v>1</v>
      </c>
      <c r="AK637" s="5">
        <v>12.427</v>
      </c>
      <c r="AL637" s="5">
        <v>4.4930000000000003</v>
      </c>
      <c r="AM637" s="5">
        <v>0.20300000000000001</v>
      </c>
      <c r="AN637" s="5">
        <v>13.917999999999999</v>
      </c>
      <c r="AO637" s="5">
        <v>0.12</v>
      </c>
      <c r="AP637" s="5">
        <v>1</v>
      </c>
      <c r="AQ637" s="5">
        <v>0.83899999999999997</v>
      </c>
      <c r="AR637" s="5">
        <v>0.152</v>
      </c>
      <c r="AS637" s="5">
        <v>0.17499999999999999</v>
      </c>
      <c r="AT637" s="5">
        <v>1.135</v>
      </c>
      <c r="AU637" s="5">
        <v>0.12</v>
      </c>
      <c r="AV637" s="5">
        <v>1</v>
      </c>
      <c r="AW637" s="5">
        <v>0.78400000000000003</v>
      </c>
      <c r="AX637" s="5">
        <v>0.14399999999999999</v>
      </c>
      <c r="AY637" s="5">
        <v>0.105</v>
      </c>
      <c r="AZ637" s="5">
        <v>0.996</v>
      </c>
      <c r="BA637" s="5">
        <v>0.12</v>
      </c>
      <c r="BB637" s="5">
        <v>1</v>
      </c>
      <c r="BC637" s="5">
        <v>0.749</v>
      </c>
      <c r="BD637" s="5">
        <v>0.192</v>
      </c>
      <c r="BE637" s="5">
        <v>3.9E-2</v>
      </c>
      <c r="BF637" s="5">
        <v>0.86899999999999999</v>
      </c>
      <c r="BG637" s="5">
        <v>0.12</v>
      </c>
      <c r="BH637" s="5">
        <v>1</v>
      </c>
      <c r="BI637" s="5">
        <v>1.0369999999999999</v>
      </c>
      <c r="BJ637" s="5">
        <v>0.22800000000000001</v>
      </c>
      <c r="BK637" s="5">
        <v>8.6999999999999994E-2</v>
      </c>
      <c r="BL637" s="5">
        <v>1.2589999999999999</v>
      </c>
      <c r="BM637" s="5">
        <v>0.12</v>
      </c>
      <c r="BN637" s="5">
        <v>1</v>
      </c>
      <c r="BO637" s="5">
        <v>0</v>
      </c>
      <c r="BP637" s="5">
        <v>0</v>
      </c>
      <c r="BQ637" s="5">
        <v>0.154</v>
      </c>
      <c r="BR637" s="5">
        <v>0</v>
      </c>
      <c r="BS637" s="5">
        <v>1</v>
      </c>
      <c r="BT637" s="5">
        <v>0</v>
      </c>
      <c r="BU637" s="5">
        <v>2E-3</v>
      </c>
      <c r="BV637" s="5">
        <v>0.20200000000000001</v>
      </c>
      <c r="BW637" s="5">
        <v>0</v>
      </c>
      <c r="BX637" s="5">
        <v>1</v>
      </c>
      <c r="BY637" s="5">
        <v>3.8279999999999998</v>
      </c>
      <c r="BZ637" s="5">
        <v>0</v>
      </c>
      <c r="CA637" s="5">
        <v>3.8279999999999998</v>
      </c>
      <c r="CB637" s="5">
        <v>0</v>
      </c>
      <c r="CC637" s="5">
        <v>162.96299999999999</v>
      </c>
      <c r="CD637" s="5">
        <v>84.528000000000006</v>
      </c>
      <c r="CE637" s="5">
        <v>16.652000000000001</v>
      </c>
      <c r="CF637" s="5">
        <v>201.16900000000001</v>
      </c>
      <c r="CG637" s="5">
        <v>0.12</v>
      </c>
      <c r="CH637" s="5">
        <v>1</v>
      </c>
      <c r="CI637" s="5">
        <v>0</v>
      </c>
      <c r="CJ637" s="5">
        <v>0</v>
      </c>
      <c r="CK637" s="5">
        <v>0</v>
      </c>
      <c r="CL637" s="5">
        <v>0</v>
      </c>
      <c r="CM637" s="5">
        <v>0</v>
      </c>
      <c r="CN637" s="5">
        <v>0</v>
      </c>
      <c r="CO637" s="5">
        <v>0</v>
      </c>
      <c r="CP637" s="5">
        <v>0</v>
      </c>
      <c r="CQ637" s="5">
        <v>1.387</v>
      </c>
      <c r="CR637" s="5">
        <v>0.83599999999999997</v>
      </c>
      <c r="CS637" s="5">
        <v>5.3550000000000004</v>
      </c>
      <c r="CT637" s="5">
        <v>3.5089999999999999</v>
      </c>
      <c r="CU637" s="5">
        <v>10.896000000000001</v>
      </c>
    </row>
    <row r="638" spans="1:99" x14ac:dyDescent="0.25">
      <c r="A638" s="5" t="s">
        <v>2946</v>
      </c>
      <c r="B638" s="5" t="s">
        <v>1681</v>
      </c>
      <c r="C638" s="5" t="s">
        <v>1681</v>
      </c>
      <c r="D638" s="5" t="s">
        <v>1682</v>
      </c>
      <c r="E638" s="5">
        <v>2021</v>
      </c>
      <c r="F638" s="5">
        <v>0.23</v>
      </c>
      <c r="G638" s="5">
        <v>7.0759999999999996</v>
      </c>
      <c r="H638" s="5">
        <v>1.548</v>
      </c>
      <c r="I638" s="5">
        <v>1.879</v>
      </c>
      <c r="J638" s="5">
        <v>8.9559999999999995</v>
      </c>
      <c r="K638" s="5">
        <v>0</v>
      </c>
      <c r="L638" s="5">
        <v>1</v>
      </c>
      <c r="M638" s="5">
        <v>9.4440000000000008</v>
      </c>
      <c r="N638" s="5">
        <v>4.2809999999999997</v>
      </c>
      <c r="O638" s="5">
        <v>1.964</v>
      </c>
      <c r="P638" s="5">
        <v>11.407999999999999</v>
      </c>
      <c r="Q638" s="5">
        <v>0</v>
      </c>
      <c r="R638" s="5">
        <v>1</v>
      </c>
      <c r="S638" s="5">
        <v>12.606</v>
      </c>
      <c r="T638" s="5">
        <v>7.8120000000000003</v>
      </c>
      <c r="U638" s="5">
        <v>2.8000000000000001E-2</v>
      </c>
      <c r="V638" s="5">
        <v>15.539</v>
      </c>
      <c r="W638" s="5">
        <v>0.23</v>
      </c>
      <c r="X638" s="5">
        <v>1</v>
      </c>
      <c r="Y638" s="5">
        <v>22.446999999999999</v>
      </c>
      <c r="Z638" s="5">
        <v>2.4790000000000001</v>
      </c>
      <c r="AA638" s="5">
        <v>-9.9809999999999999</v>
      </c>
      <c r="AB638" s="5">
        <v>12.467000000000001</v>
      </c>
      <c r="AC638" s="5">
        <v>0</v>
      </c>
      <c r="AD638" s="5">
        <v>1</v>
      </c>
      <c r="AE638" s="5">
        <v>22.477</v>
      </c>
      <c r="AF638" s="5">
        <v>4.423</v>
      </c>
      <c r="AG638" s="5">
        <v>-10.01</v>
      </c>
      <c r="AH638" s="5">
        <v>12.467000000000001</v>
      </c>
      <c r="AI638" s="5">
        <v>0</v>
      </c>
      <c r="AJ638" s="5">
        <v>1</v>
      </c>
      <c r="AK638" s="5">
        <v>24.12</v>
      </c>
      <c r="AL638" s="5">
        <v>11.837999999999999</v>
      </c>
      <c r="AM638" s="5">
        <v>-12.784000000000001</v>
      </c>
      <c r="AN638" s="5">
        <v>13.944000000000001</v>
      </c>
      <c r="AO638" s="5">
        <v>0.23</v>
      </c>
      <c r="AP638" s="5">
        <v>1</v>
      </c>
      <c r="AQ638" s="5">
        <v>0.68</v>
      </c>
      <c r="AR638" s="5">
        <v>0.124</v>
      </c>
      <c r="AS638" s="5">
        <v>0.47399999999999998</v>
      </c>
      <c r="AT638" s="5">
        <v>1.42</v>
      </c>
      <c r="AU638" s="5">
        <v>0.23</v>
      </c>
      <c r="AV638" s="5">
        <v>1</v>
      </c>
      <c r="AW638" s="5">
        <v>0.66800000000000004</v>
      </c>
      <c r="AX638" s="5">
        <v>0.129</v>
      </c>
      <c r="AY638" s="5">
        <v>0.46800000000000003</v>
      </c>
      <c r="AZ638" s="5">
        <v>1.397</v>
      </c>
      <c r="BA638" s="5">
        <v>0.23</v>
      </c>
      <c r="BB638" s="5">
        <v>1</v>
      </c>
      <c r="BC638" s="5">
        <v>0.439</v>
      </c>
      <c r="BD638" s="5">
        <v>0.114</v>
      </c>
      <c r="BE638" s="5">
        <v>0.126</v>
      </c>
      <c r="BF638" s="5">
        <v>0.69499999999999995</v>
      </c>
      <c r="BG638" s="5">
        <v>0.23</v>
      </c>
      <c r="BH638" s="5">
        <v>1</v>
      </c>
      <c r="BI638" s="5">
        <v>0.505</v>
      </c>
      <c r="BJ638" s="5">
        <v>0.114</v>
      </c>
      <c r="BK638" s="5">
        <v>-1.7999999999999999E-2</v>
      </c>
      <c r="BL638" s="5">
        <v>0.59899999999999998</v>
      </c>
      <c r="BM638" s="5">
        <v>0.23</v>
      </c>
      <c r="BN638" s="5">
        <v>1</v>
      </c>
      <c r="BO638" s="5">
        <v>0</v>
      </c>
      <c r="BP638" s="5">
        <v>4.1000000000000002E-2</v>
      </c>
      <c r="BQ638" s="5">
        <v>0.107</v>
      </c>
      <c r="BR638" s="5">
        <v>0</v>
      </c>
      <c r="BS638" s="5">
        <v>1</v>
      </c>
      <c r="BT638" s="5">
        <v>0</v>
      </c>
      <c r="BU638" s="5">
        <v>4.2999999999999997E-2</v>
      </c>
      <c r="BV638" s="5">
        <v>0.185</v>
      </c>
      <c r="BW638" s="5">
        <v>0.23</v>
      </c>
      <c r="BX638" s="5">
        <v>1</v>
      </c>
      <c r="BY638" s="5">
        <v>11.787000000000001</v>
      </c>
      <c r="BZ638" s="5">
        <v>0</v>
      </c>
      <c r="CA638" s="5">
        <v>11.787000000000001</v>
      </c>
      <c r="CB638" s="5">
        <v>0</v>
      </c>
      <c r="CC638" s="5">
        <v>78.125</v>
      </c>
      <c r="CD638" s="5">
        <v>7.95</v>
      </c>
      <c r="CE638" s="5">
        <v>49.868000000000002</v>
      </c>
      <c r="CF638" s="5">
        <v>157.43199999999999</v>
      </c>
      <c r="CG638" s="5">
        <v>0.23</v>
      </c>
      <c r="CH638" s="5">
        <v>1</v>
      </c>
      <c r="CI638" s="5">
        <v>0</v>
      </c>
      <c r="CJ638" s="5">
        <v>0</v>
      </c>
      <c r="CK638" s="5">
        <v>0</v>
      </c>
      <c r="CL638" s="5">
        <v>0.81799999999999995</v>
      </c>
      <c r="CM638" s="5">
        <v>0</v>
      </c>
      <c r="CN638" s="5">
        <v>8.9999999999999993E-3</v>
      </c>
      <c r="CO638" s="5">
        <v>0</v>
      </c>
      <c r="CP638" s="5">
        <v>0</v>
      </c>
      <c r="CQ638" s="5">
        <v>1.198</v>
      </c>
      <c r="CR638" s="5">
        <v>0</v>
      </c>
      <c r="CS638" s="5">
        <v>3.9809999999999999</v>
      </c>
      <c r="CT638" s="5">
        <v>3.456</v>
      </c>
      <c r="CU638" s="5">
        <v>12.489000000000001</v>
      </c>
    </row>
    <row r="639" spans="1:99" x14ac:dyDescent="0.25">
      <c r="A639" s="5" t="s">
        <v>2947</v>
      </c>
      <c r="B639" s="5" t="s">
        <v>1681</v>
      </c>
      <c r="C639" s="5" t="s">
        <v>1681</v>
      </c>
      <c r="D639" s="5" t="s">
        <v>1682</v>
      </c>
      <c r="E639" s="5">
        <v>2022</v>
      </c>
      <c r="F639" s="5">
        <v>0.23</v>
      </c>
      <c r="G639" s="5">
        <v>14.057</v>
      </c>
      <c r="H639" s="5">
        <v>2.1829999999999998</v>
      </c>
      <c r="I639" s="5">
        <v>8.3539999999999992</v>
      </c>
      <c r="J639" s="5">
        <v>22.411000000000001</v>
      </c>
      <c r="K639" s="5">
        <v>0</v>
      </c>
      <c r="L639" s="5">
        <v>1</v>
      </c>
      <c r="M639" s="5">
        <v>11.627000000000001</v>
      </c>
      <c r="N639" s="5">
        <v>4.8010000000000002</v>
      </c>
      <c r="O639" s="5">
        <v>8.3360000000000003</v>
      </c>
      <c r="P639" s="5">
        <v>19.963000000000001</v>
      </c>
      <c r="Q639" s="5">
        <v>0</v>
      </c>
      <c r="R639" s="5">
        <v>1</v>
      </c>
      <c r="S639" s="5">
        <v>19.43</v>
      </c>
      <c r="T639" s="5">
        <v>9.516</v>
      </c>
      <c r="U639" s="5">
        <v>3.4000000000000002E-2</v>
      </c>
      <c r="V639" s="5">
        <v>23.940999999999999</v>
      </c>
      <c r="W639" s="5">
        <v>0.23</v>
      </c>
      <c r="X639" s="5">
        <v>1</v>
      </c>
      <c r="Y639" s="5">
        <v>39.508000000000003</v>
      </c>
      <c r="Z639" s="5">
        <v>4.1449999999999996</v>
      </c>
      <c r="AA639" s="5">
        <v>-9.6050000000000004</v>
      </c>
      <c r="AB639" s="5">
        <v>29.902999999999999</v>
      </c>
      <c r="AC639" s="5">
        <v>0</v>
      </c>
      <c r="AD639" s="5">
        <v>1</v>
      </c>
      <c r="AE639" s="5">
        <v>39.628999999999998</v>
      </c>
      <c r="AF639" s="5">
        <v>7.3460000000000001</v>
      </c>
      <c r="AG639" s="5">
        <v>-9.7249999999999996</v>
      </c>
      <c r="AH639" s="5">
        <v>29.902999999999999</v>
      </c>
      <c r="AI639" s="5">
        <v>0</v>
      </c>
      <c r="AJ639" s="5">
        <v>1</v>
      </c>
      <c r="AK639" s="5">
        <v>41.82</v>
      </c>
      <c r="AL639" s="5">
        <v>19.971</v>
      </c>
      <c r="AM639" s="5">
        <v>-27.065999999999999</v>
      </c>
      <c r="AN639" s="5">
        <v>16.119</v>
      </c>
      <c r="AO639" s="5">
        <v>9.2999999999999999E-2</v>
      </c>
      <c r="AP639" s="5">
        <v>1</v>
      </c>
      <c r="AQ639" s="5">
        <v>1.0389999999999999</v>
      </c>
      <c r="AR639" s="5">
        <v>0.14899999999999999</v>
      </c>
      <c r="AS639" s="5">
        <v>0.33</v>
      </c>
      <c r="AT639" s="5">
        <v>1.496</v>
      </c>
      <c r="AU639" s="5">
        <v>9.2999999999999999E-2</v>
      </c>
      <c r="AV639" s="5">
        <v>1</v>
      </c>
      <c r="AW639" s="5">
        <v>1.181</v>
      </c>
      <c r="AX639" s="5">
        <v>0.153</v>
      </c>
      <c r="AY639" s="5">
        <v>0.30099999999999999</v>
      </c>
      <c r="AZ639" s="5">
        <v>1.619</v>
      </c>
      <c r="BA639" s="5">
        <v>9.2999999999999999E-2</v>
      </c>
      <c r="BB639" s="5">
        <v>1</v>
      </c>
      <c r="BC639" s="5">
        <v>0.59799999999999998</v>
      </c>
      <c r="BD639" s="5">
        <v>0.123</v>
      </c>
      <c r="BE639" s="5">
        <v>7.0999999999999994E-2</v>
      </c>
      <c r="BF639" s="5">
        <v>0.73099999999999998</v>
      </c>
      <c r="BG639" s="5">
        <v>9.2999999999999999E-2</v>
      </c>
      <c r="BH639" s="5">
        <v>1</v>
      </c>
      <c r="BI639" s="5">
        <v>0.61199999999999999</v>
      </c>
      <c r="BJ639" s="5">
        <v>0.123</v>
      </c>
      <c r="BK639" s="5">
        <v>0.29199999999999998</v>
      </c>
      <c r="BL639" s="5">
        <v>1.1120000000000001</v>
      </c>
      <c r="BM639" s="5">
        <v>0.23</v>
      </c>
      <c r="BN639" s="5">
        <v>1</v>
      </c>
      <c r="BO639" s="5">
        <v>0</v>
      </c>
      <c r="BP639" s="5">
        <v>5.1999999999999998E-2</v>
      </c>
      <c r="BQ639" s="5">
        <v>0.14499999999999999</v>
      </c>
      <c r="BR639" s="5">
        <v>0</v>
      </c>
      <c r="BS639" s="5">
        <v>1</v>
      </c>
      <c r="BT639" s="5">
        <v>0</v>
      </c>
      <c r="BU639" s="5">
        <v>5.0999999999999997E-2</v>
      </c>
      <c r="BV639" s="5">
        <v>0.16200000000000001</v>
      </c>
      <c r="BW639" s="5">
        <v>6.5000000000000002E-2</v>
      </c>
      <c r="BX639" s="5">
        <v>1</v>
      </c>
      <c r="BY639" s="5">
        <v>12.728999999999999</v>
      </c>
      <c r="BZ639" s="5">
        <v>0</v>
      </c>
      <c r="CA639" s="5">
        <v>12.728999999999999</v>
      </c>
      <c r="CB639" s="5">
        <v>0</v>
      </c>
      <c r="CC639" s="5">
        <v>97.9</v>
      </c>
      <c r="CD639" s="5">
        <v>7.95</v>
      </c>
      <c r="CE639" s="5">
        <v>124.16200000000001</v>
      </c>
      <c r="CF639" s="5">
        <v>273.13600000000002</v>
      </c>
      <c r="CG639" s="5">
        <v>0.23</v>
      </c>
      <c r="CH639" s="5">
        <v>1</v>
      </c>
      <c r="CI639" s="5">
        <v>0</v>
      </c>
      <c r="CJ639" s="5">
        <v>0</v>
      </c>
      <c r="CK639" s="5">
        <v>0</v>
      </c>
      <c r="CL639" s="5">
        <v>0.48299999999999998</v>
      </c>
      <c r="CM639" s="5">
        <v>20</v>
      </c>
      <c r="CN639" s="5">
        <v>0.01</v>
      </c>
      <c r="CO639" s="5">
        <v>0</v>
      </c>
      <c r="CP639" s="5">
        <v>0</v>
      </c>
      <c r="CQ639" s="5">
        <v>1.294</v>
      </c>
      <c r="CR639" s="5">
        <v>0</v>
      </c>
      <c r="CS639" s="5">
        <v>4.2990000000000004</v>
      </c>
      <c r="CT639" s="5">
        <v>9.2949999999999999</v>
      </c>
      <c r="CU639" s="5">
        <v>29.459</v>
      </c>
    </row>
    <row r="640" spans="1:99" x14ac:dyDescent="0.25">
      <c r="A640" s="5" t="s">
        <v>2948</v>
      </c>
      <c r="B640" s="5" t="s">
        <v>1681</v>
      </c>
      <c r="C640" s="5" t="s">
        <v>1681</v>
      </c>
      <c r="D640" s="5" t="s">
        <v>1682</v>
      </c>
      <c r="E640" s="5">
        <v>2023</v>
      </c>
      <c r="F640" s="5">
        <v>0.23</v>
      </c>
      <c r="G640" s="5">
        <v>7.3689999999999998</v>
      </c>
      <c r="H640" s="5">
        <v>1.6779999999999999</v>
      </c>
      <c r="I640" s="5">
        <v>9.6809999999999992</v>
      </c>
      <c r="J640" s="5">
        <v>17.05</v>
      </c>
      <c r="K640" s="5">
        <v>0</v>
      </c>
      <c r="L640" s="5">
        <v>1</v>
      </c>
      <c r="M640" s="5">
        <v>9.3520000000000003</v>
      </c>
      <c r="N640" s="5">
        <v>4.6379999999999999</v>
      </c>
      <c r="O640" s="5">
        <v>9.641</v>
      </c>
      <c r="P640" s="5">
        <v>18.992999999999999</v>
      </c>
      <c r="Q640" s="5">
        <v>0</v>
      </c>
      <c r="R640" s="5">
        <v>1</v>
      </c>
      <c r="S640" s="5">
        <v>13.645</v>
      </c>
      <c r="T640" s="5">
        <v>8.5570000000000004</v>
      </c>
      <c r="U640" s="5">
        <v>3.4000000000000002E-2</v>
      </c>
      <c r="V640" s="5">
        <v>16.824999999999999</v>
      </c>
      <c r="W640" s="5">
        <v>0.23</v>
      </c>
      <c r="X640" s="5">
        <v>1</v>
      </c>
      <c r="Y640" s="5">
        <v>20.215</v>
      </c>
      <c r="Z640" s="5">
        <v>2.2639999999999998</v>
      </c>
      <c r="AA640" s="5">
        <v>13.865</v>
      </c>
      <c r="AB640" s="5">
        <v>34.08</v>
      </c>
      <c r="AC640" s="5">
        <v>0</v>
      </c>
      <c r="AD640" s="5">
        <v>1</v>
      </c>
      <c r="AE640" s="5">
        <v>20.387</v>
      </c>
      <c r="AF640" s="5">
        <v>4.0599999999999996</v>
      </c>
      <c r="AG640" s="5">
        <v>13.693</v>
      </c>
      <c r="AH640" s="5">
        <v>34.08</v>
      </c>
      <c r="AI640" s="5">
        <v>0</v>
      </c>
      <c r="AJ640" s="5">
        <v>1</v>
      </c>
      <c r="AK640" s="5">
        <v>22.885000000000002</v>
      </c>
      <c r="AL640" s="5">
        <v>11.336</v>
      </c>
      <c r="AM640" s="5">
        <v>-5.6360000000000001</v>
      </c>
      <c r="AN640" s="5">
        <v>21.216000000000001</v>
      </c>
      <c r="AO640" s="5">
        <v>0.23</v>
      </c>
      <c r="AP640" s="5">
        <v>1</v>
      </c>
      <c r="AQ640" s="5">
        <v>0.81100000000000005</v>
      </c>
      <c r="AR640" s="5">
        <v>0.13700000000000001</v>
      </c>
      <c r="AS640" s="5">
        <v>0.45</v>
      </c>
      <c r="AT640" s="5">
        <v>1.5509999999999999</v>
      </c>
      <c r="AU640" s="5">
        <v>0.23</v>
      </c>
      <c r="AV640" s="5">
        <v>1</v>
      </c>
      <c r="AW640" s="5">
        <v>0.86499999999999999</v>
      </c>
      <c r="AX640" s="5">
        <v>0.14799999999999999</v>
      </c>
      <c r="AY640" s="5">
        <v>0.41299999999999998</v>
      </c>
      <c r="AZ640" s="5">
        <v>1.573</v>
      </c>
      <c r="BA640" s="5">
        <v>0.23</v>
      </c>
      <c r="BB640" s="5">
        <v>1</v>
      </c>
      <c r="BC640" s="5">
        <v>0.53500000000000003</v>
      </c>
      <c r="BD640" s="5">
        <v>0.129</v>
      </c>
      <c r="BE640" s="5">
        <v>4.8000000000000001E-2</v>
      </c>
      <c r="BF640" s="5">
        <v>0.71799999999999997</v>
      </c>
      <c r="BG640" s="5">
        <v>0.23</v>
      </c>
      <c r="BH640" s="5">
        <v>1</v>
      </c>
      <c r="BI640" s="5">
        <v>0.57899999999999996</v>
      </c>
      <c r="BJ640" s="5">
        <v>0.129</v>
      </c>
      <c r="BK640" s="5">
        <v>0.22600000000000001</v>
      </c>
      <c r="BL640" s="5">
        <v>0.99</v>
      </c>
      <c r="BM640" s="5">
        <v>0.23</v>
      </c>
      <c r="BN640" s="5">
        <v>1</v>
      </c>
      <c r="BO640" s="5">
        <v>0</v>
      </c>
      <c r="BP640" s="5">
        <v>7.4999999999999997E-2</v>
      </c>
      <c r="BQ640" s="5">
        <v>0.216</v>
      </c>
      <c r="BR640" s="5">
        <v>0</v>
      </c>
      <c r="BS640" s="5">
        <v>1</v>
      </c>
      <c r="BT640" s="5">
        <v>0</v>
      </c>
      <c r="BU640" s="5">
        <v>0.06</v>
      </c>
      <c r="BV640" s="5">
        <v>0.21299999999999999</v>
      </c>
      <c r="BW640" s="5">
        <v>0.23</v>
      </c>
      <c r="BX640" s="5">
        <v>1</v>
      </c>
      <c r="BY640" s="5">
        <v>13.254</v>
      </c>
      <c r="BZ640" s="5">
        <v>0</v>
      </c>
      <c r="CA640" s="5">
        <v>13.254</v>
      </c>
      <c r="CB640" s="5">
        <v>0</v>
      </c>
      <c r="CC640" s="5">
        <v>83.248000000000005</v>
      </c>
      <c r="CD640" s="5">
        <v>7.95</v>
      </c>
      <c r="CE640" s="5">
        <v>124.29</v>
      </c>
      <c r="CF640" s="5">
        <v>255.27099999999999</v>
      </c>
      <c r="CG640" s="5">
        <v>0.23</v>
      </c>
      <c r="CH640" s="5">
        <v>1</v>
      </c>
      <c r="CI640" s="5">
        <v>0</v>
      </c>
      <c r="CJ640" s="5">
        <v>0</v>
      </c>
      <c r="CK640" s="5">
        <v>0</v>
      </c>
      <c r="CL640" s="5">
        <v>0.503</v>
      </c>
      <c r="CM640" s="5">
        <v>20.826000000000001</v>
      </c>
      <c r="CN640" s="5">
        <v>0.01</v>
      </c>
      <c r="CO640" s="5">
        <v>0</v>
      </c>
      <c r="CP640" s="5">
        <v>0</v>
      </c>
      <c r="CQ640" s="5">
        <v>1.3480000000000001</v>
      </c>
      <c r="CR640" s="5">
        <v>0</v>
      </c>
      <c r="CS640" s="5">
        <v>4.4770000000000003</v>
      </c>
      <c r="CT640" s="5">
        <v>7.0860000000000003</v>
      </c>
      <c r="CU640" s="5">
        <v>10.115</v>
      </c>
    </row>
    <row r="641" spans="1:99" x14ac:dyDescent="0.25">
      <c r="A641" s="5" t="s">
        <v>2949</v>
      </c>
      <c r="B641" s="5" t="s">
        <v>1681</v>
      </c>
      <c r="C641" s="5" t="s">
        <v>1681</v>
      </c>
      <c r="D641" s="5" t="s">
        <v>1682</v>
      </c>
      <c r="E641" s="5">
        <v>2024</v>
      </c>
      <c r="F641" s="5">
        <v>0.23</v>
      </c>
      <c r="G641" s="5">
        <v>6.6820000000000004</v>
      </c>
      <c r="H641" s="5">
        <v>1.6930000000000001</v>
      </c>
      <c r="I641" s="5">
        <v>6.3470000000000004</v>
      </c>
      <c r="J641" s="5">
        <v>13.03</v>
      </c>
      <c r="K641" s="5">
        <v>0</v>
      </c>
      <c r="L641" s="5">
        <v>1</v>
      </c>
      <c r="M641" s="5">
        <v>8.4619999999999997</v>
      </c>
      <c r="N641" s="5">
        <v>4.6100000000000003</v>
      </c>
      <c r="O641" s="5">
        <v>6.3579999999999997</v>
      </c>
      <c r="P641" s="5">
        <v>14.82</v>
      </c>
      <c r="Q641" s="5">
        <v>0</v>
      </c>
      <c r="R641" s="5">
        <v>1</v>
      </c>
      <c r="S641" s="5">
        <v>13.231999999999999</v>
      </c>
      <c r="T641" s="5">
        <v>8.76</v>
      </c>
      <c r="U641" s="5">
        <v>3.5000000000000003E-2</v>
      </c>
      <c r="V641" s="5">
        <v>16.318000000000001</v>
      </c>
      <c r="W641" s="5">
        <v>0.23</v>
      </c>
      <c r="X641" s="5">
        <v>1</v>
      </c>
      <c r="Y641" s="5">
        <v>21.212</v>
      </c>
      <c r="Z641" s="5">
        <v>2.6779999999999999</v>
      </c>
      <c r="AA641" s="5">
        <v>4.3929999999999998</v>
      </c>
      <c r="AB641" s="5">
        <v>25.605</v>
      </c>
      <c r="AC641" s="5">
        <v>0</v>
      </c>
      <c r="AD641" s="5">
        <v>1</v>
      </c>
      <c r="AE641" s="5">
        <v>21.652999999999999</v>
      </c>
      <c r="AF641" s="5">
        <v>4.7430000000000003</v>
      </c>
      <c r="AG641" s="5">
        <v>3.952</v>
      </c>
      <c r="AH641" s="5">
        <v>25.605</v>
      </c>
      <c r="AI641" s="5">
        <v>0</v>
      </c>
      <c r="AJ641" s="5">
        <v>1</v>
      </c>
      <c r="AK641" s="5">
        <v>23.303999999999998</v>
      </c>
      <c r="AL641" s="5">
        <v>11.853</v>
      </c>
      <c r="AM641" s="5">
        <v>-4.0830000000000002</v>
      </c>
      <c r="AN641" s="5">
        <v>23.640999999999998</v>
      </c>
      <c r="AO641" s="5">
        <v>0.23</v>
      </c>
      <c r="AP641" s="5">
        <v>1</v>
      </c>
      <c r="AQ641" s="5">
        <v>0.78900000000000003</v>
      </c>
      <c r="AR641" s="5">
        <v>0.14299999999999999</v>
      </c>
      <c r="AS641" s="5">
        <v>0.51200000000000001</v>
      </c>
      <c r="AT641" s="5">
        <v>1.601</v>
      </c>
      <c r="AU641" s="5">
        <v>0.23</v>
      </c>
      <c r="AV641" s="5">
        <v>1</v>
      </c>
      <c r="AW641" s="5">
        <v>0.82199999999999995</v>
      </c>
      <c r="AX641" s="5">
        <v>0.151</v>
      </c>
      <c r="AY641" s="5">
        <v>0.49399999999999999</v>
      </c>
      <c r="AZ641" s="5">
        <v>1.6180000000000001</v>
      </c>
      <c r="BA641" s="5">
        <v>0.23</v>
      </c>
      <c r="BB641" s="5">
        <v>1</v>
      </c>
      <c r="BC641" s="5">
        <v>0.51300000000000001</v>
      </c>
      <c r="BD641" s="5">
        <v>0.13200000000000001</v>
      </c>
      <c r="BE641" s="5">
        <v>7.9000000000000001E-2</v>
      </c>
      <c r="BF641" s="5">
        <v>0.72799999999999998</v>
      </c>
      <c r="BG641" s="5">
        <v>0.23</v>
      </c>
      <c r="BH641" s="5">
        <v>1</v>
      </c>
      <c r="BI641" s="5">
        <v>0.59099999999999997</v>
      </c>
      <c r="BJ641" s="5">
        <v>0.13200000000000001</v>
      </c>
      <c r="BK641" s="5">
        <v>0.191</v>
      </c>
      <c r="BL641" s="5">
        <v>0.96299999999999997</v>
      </c>
      <c r="BM641" s="5">
        <v>0.23</v>
      </c>
      <c r="BN641" s="5">
        <v>1</v>
      </c>
      <c r="BO641" s="5">
        <v>0</v>
      </c>
      <c r="BP641" s="5">
        <v>6.7000000000000004E-2</v>
      </c>
      <c r="BQ641" s="5">
        <v>0.182</v>
      </c>
      <c r="BR641" s="5">
        <v>0</v>
      </c>
      <c r="BS641" s="5">
        <v>1</v>
      </c>
      <c r="BT641" s="5">
        <v>0</v>
      </c>
      <c r="BU641" s="5">
        <v>6.9000000000000006E-2</v>
      </c>
      <c r="BV641" s="5">
        <v>0.247</v>
      </c>
      <c r="BW641" s="5">
        <v>0.23</v>
      </c>
      <c r="BX641" s="5">
        <v>1</v>
      </c>
      <c r="BY641" s="5">
        <v>13.646000000000001</v>
      </c>
      <c r="BZ641" s="5">
        <v>0</v>
      </c>
      <c r="CA641" s="5">
        <v>13.646000000000001</v>
      </c>
      <c r="CB641" s="5">
        <v>0</v>
      </c>
      <c r="CC641" s="5">
        <v>82.587999999999994</v>
      </c>
      <c r="CD641" s="5">
        <v>7.95</v>
      </c>
      <c r="CE641" s="5">
        <v>102.46899999999999</v>
      </c>
      <c r="CF641" s="5">
        <v>227.62</v>
      </c>
      <c r="CG641" s="5">
        <v>0.23</v>
      </c>
      <c r="CH641" s="5">
        <v>1</v>
      </c>
      <c r="CI641" s="5">
        <v>0</v>
      </c>
      <c r="CJ641" s="5">
        <v>0</v>
      </c>
      <c r="CK641" s="5">
        <v>0</v>
      </c>
      <c r="CL641" s="5">
        <v>1.8</v>
      </c>
      <c r="CM641" s="5">
        <v>21.44</v>
      </c>
      <c r="CN641" s="5">
        <v>0.01</v>
      </c>
      <c r="CO641" s="5">
        <v>0</v>
      </c>
      <c r="CP641" s="5">
        <v>0</v>
      </c>
      <c r="CQ641" s="5">
        <v>1.387</v>
      </c>
      <c r="CR641" s="5">
        <v>0</v>
      </c>
      <c r="CS641" s="5">
        <v>4.609</v>
      </c>
      <c r="CT641" s="5">
        <v>4.7050000000000001</v>
      </c>
      <c r="CU641" s="5">
        <v>8.5510000000000002</v>
      </c>
    </row>
    <row r="642" spans="1:99" x14ac:dyDescent="0.25">
      <c r="A642" s="5" t="s">
        <v>2950</v>
      </c>
      <c r="B642" s="5" t="s">
        <v>1690</v>
      </c>
      <c r="C642" s="5" t="s">
        <v>1690</v>
      </c>
      <c r="D642" s="5" t="s">
        <v>1691</v>
      </c>
      <c r="E642" s="5">
        <v>2021</v>
      </c>
      <c r="F642" s="5">
        <v>0.23</v>
      </c>
      <c r="G642" s="5">
        <v>3.4319999999999999</v>
      </c>
      <c r="H642" s="5">
        <v>0.751</v>
      </c>
      <c r="I642" s="5">
        <v>1.4219999999999999</v>
      </c>
      <c r="J642" s="5">
        <v>4.8540000000000001</v>
      </c>
      <c r="K642" s="5">
        <v>0</v>
      </c>
      <c r="L642" s="5">
        <v>1</v>
      </c>
      <c r="M642" s="5">
        <v>6.8710000000000004</v>
      </c>
      <c r="N642" s="5">
        <v>3.1139999999999999</v>
      </c>
      <c r="O642" s="5">
        <v>2.4950000000000001</v>
      </c>
      <c r="P642" s="5">
        <v>9.3659999999999997</v>
      </c>
      <c r="Q642" s="5">
        <v>0</v>
      </c>
      <c r="R642" s="5">
        <v>1</v>
      </c>
      <c r="S642" s="5">
        <v>5.8079999999999998</v>
      </c>
      <c r="T642" s="5">
        <v>3.5859999999999999</v>
      </c>
      <c r="U642" s="5">
        <v>1.1830000000000001</v>
      </c>
      <c r="V642" s="5">
        <v>8.5990000000000002</v>
      </c>
      <c r="W642" s="5">
        <v>0.23</v>
      </c>
      <c r="X642" s="5">
        <v>1</v>
      </c>
      <c r="Y642" s="5">
        <v>11.872</v>
      </c>
      <c r="Z642" s="5">
        <v>1.3109999999999999</v>
      </c>
      <c r="AA642" s="5">
        <v>-1.571</v>
      </c>
      <c r="AB642" s="5">
        <v>10.301</v>
      </c>
      <c r="AC642" s="5">
        <v>0</v>
      </c>
      <c r="AD642" s="5">
        <v>1</v>
      </c>
      <c r="AE642" s="5">
        <v>11.827999999999999</v>
      </c>
      <c r="AF642" s="5">
        <v>2.3279999999999998</v>
      </c>
      <c r="AG642" s="5">
        <v>-1.528</v>
      </c>
      <c r="AH642" s="5">
        <v>10.301</v>
      </c>
      <c r="AI642" s="5">
        <v>0</v>
      </c>
      <c r="AJ642" s="5">
        <v>1</v>
      </c>
      <c r="AK642" s="5">
        <v>21.934000000000001</v>
      </c>
      <c r="AL642" s="5">
        <v>10.765000000000001</v>
      </c>
      <c r="AM642" s="5">
        <v>-1.4370000000000001</v>
      </c>
      <c r="AN642" s="5">
        <v>25.21</v>
      </c>
      <c r="AO642" s="5">
        <v>0.23</v>
      </c>
      <c r="AP642" s="5">
        <v>1</v>
      </c>
      <c r="AQ642" s="5">
        <v>0.61899999999999999</v>
      </c>
      <c r="AR642" s="5">
        <v>0.114</v>
      </c>
      <c r="AS642" s="5">
        <v>0.94</v>
      </c>
      <c r="AT642" s="5">
        <v>1.9179999999999999</v>
      </c>
      <c r="AU642" s="5">
        <v>0.23</v>
      </c>
      <c r="AV642" s="5">
        <v>1</v>
      </c>
      <c r="AW642" s="5">
        <v>0.59899999999999998</v>
      </c>
      <c r="AX642" s="5">
        <v>0.114</v>
      </c>
      <c r="AY642" s="5">
        <v>0.77200000000000002</v>
      </c>
      <c r="AZ642" s="5">
        <v>1.6870000000000001</v>
      </c>
      <c r="BA642" s="5">
        <v>0.23</v>
      </c>
      <c r="BB642" s="5">
        <v>1</v>
      </c>
      <c r="BC642" s="5">
        <v>0.439</v>
      </c>
      <c r="BD642" s="5">
        <v>0.114</v>
      </c>
      <c r="BE642" s="5">
        <v>0.25800000000000001</v>
      </c>
      <c r="BF642" s="5">
        <v>0.85699999999999998</v>
      </c>
      <c r="BG642" s="5">
        <v>0.23</v>
      </c>
      <c r="BH642" s="5">
        <v>1</v>
      </c>
      <c r="BI642" s="5">
        <v>0.505</v>
      </c>
      <c r="BJ642" s="5">
        <v>0.114</v>
      </c>
      <c r="BK642" s="5">
        <v>0.66800000000000004</v>
      </c>
      <c r="BL642" s="5">
        <v>1.4419999999999999</v>
      </c>
      <c r="BM642" s="5">
        <v>0.23</v>
      </c>
      <c r="BN642" s="5">
        <v>1</v>
      </c>
      <c r="BO642" s="5">
        <v>0</v>
      </c>
      <c r="BP642" s="5">
        <v>2.8000000000000001E-2</v>
      </c>
      <c r="BQ642" s="5">
        <v>0.127</v>
      </c>
      <c r="BR642" s="5">
        <v>0</v>
      </c>
      <c r="BS642" s="5">
        <v>1</v>
      </c>
      <c r="BT642" s="5">
        <v>0</v>
      </c>
      <c r="BU642" s="5">
        <v>7.3999999999999996E-2</v>
      </c>
      <c r="BV642" s="5">
        <v>0.252</v>
      </c>
      <c r="BW642" s="5">
        <v>0.23</v>
      </c>
      <c r="BX642" s="5">
        <v>0.66700000000000004</v>
      </c>
      <c r="BY642" s="5">
        <v>11.787000000000001</v>
      </c>
      <c r="BZ642" s="5">
        <v>0</v>
      </c>
      <c r="CA642" s="5">
        <v>11.787000000000001</v>
      </c>
      <c r="CB642" s="5">
        <v>0</v>
      </c>
      <c r="CC642" s="5">
        <v>78.125</v>
      </c>
      <c r="CD642" s="5">
        <v>7.95</v>
      </c>
      <c r="CE642" s="5">
        <v>113.66</v>
      </c>
      <c r="CF642" s="5">
        <v>235.89500000000001</v>
      </c>
      <c r="CG642" s="5">
        <v>0.23</v>
      </c>
      <c r="CH642" s="5">
        <v>1</v>
      </c>
      <c r="CI642" s="5">
        <v>0</v>
      </c>
      <c r="CJ642" s="5">
        <v>0</v>
      </c>
      <c r="CK642" s="5">
        <v>0</v>
      </c>
      <c r="CL642" s="5">
        <v>0</v>
      </c>
      <c r="CM642" s="5">
        <v>0</v>
      </c>
      <c r="CN642" s="5">
        <v>0</v>
      </c>
      <c r="CO642" s="5">
        <v>0</v>
      </c>
      <c r="CP642" s="5">
        <v>0</v>
      </c>
      <c r="CQ642" s="5">
        <v>1.198</v>
      </c>
      <c r="CR642" s="5">
        <v>0</v>
      </c>
      <c r="CS642" s="5">
        <v>4.7759999999999998</v>
      </c>
      <c r="CT642" s="5">
        <v>23.768999999999998</v>
      </c>
      <c r="CU642" s="5">
        <v>8.3309999999999995</v>
      </c>
    </row>
    <row r="643" spans="1:99" x14ac:dyDescent="0.25">
      <c r="A643" s="5" t="s">
        <v>2951</v>
      </c>
      <c r="B643" s="5" t="s">
        <v>1690</v>
      </c>
      <c r="C643" s="5" t="s">
        <v>1690</v>
      </c>
      <c r="D643" s="5" t="s">
        <v>1691</v>
      </c>
      <c r="E643" s="5">
        <v>2022</v>
      </c>
      <c r="F643" s="5">
        <v>0.23</v>
      </c>
      <c r="G643" s="5">
        <v>3.23</v>
      </c>
      <c r="H643" s="5">
        <v>0.502</v>
      </c>
      <c r="I643" s="5">
        <v>8.5830000000000002</v>
      </c>
      <c r="J643" s="5">
        <v>11.813000000000001</v>
      </c>
      <c r="K643" s="5">
        <v>0</v>
      </c>
      <c r="L643" s="5">
        <v>1</v>
      </c>
      <c r="M643" s="5">
        <v>7.0629999999999997</v>
      </c>
      <c r="N643" s="5">
        <v>2.9169999999999998</v>
      </c>
      <c r="O643" s="5">
        <v>8.8290000000000006</v>
      </c>
      <c r="P643" s="5">
        <v>15.891999999999999</v>
      </c>
      <c r="Q643" s="5">
        <v>0</v>
      </c>
      <c r="R643" s="5">
        <v>1</v>
      </c>
      <c r="S643" s="5">
        <v>68.135000000000005</v>
      </c>
      <c r="T643" s="5">
        <v>7.4080000000000004</v>
      </c>
      <c r="U643" s="5">
        <v>2.6030000000000002</v>
      </c>
      <c r="V643" s="5">
        <v>85.552000000000007</v>
      </c>
      <c r="W643" s="5">
        <v>0.23</v>
      </c>
      <c r="X643" s="5">
        <v>1</v>
      </c>
      <c r="Y643" s="5">
        <v>24.702000000000002</v>
      </c>
      <c r="Z643" s="5">
        <v>2.5910000000000002</v>
      </c>
      <c r="AA643" s="5">
        <v>4.9649999999999999</v>
      </c>
      <c r="AB643" s="5">
        <v>29.666</v>
      </c>
      <c r="AC643" s="5">
        <v>0</v>
      </c>
      <c r="AD643" s="5">
        <v>1</v>
      </c>
      <c r="AE643" s="5">
        <v>24.748999999999999</v>
      </c>
      <c r="AF643" s="5">
        <v>4.5880000000000001</v>
      </c>
      <c r="AG643" s="5">
        <v>4.9169999999999998</v>
      </c>
      <c r="AH643" s="5">
        <v>29.666</v>
      </c>
      <c r="AI643" s="5">
        <v>0</v>
      </c>
      <c r="AJ643" s="5">
        <v>1</v>
      </c>
      <c r="AK643" s="5">
        <v>35.402999999999999</v>
      </c>
      <c r="AL643" s="5">
        <v>16.905999999999999</v>
      </c>
      <c r="AM643" s="5">
        <v>-10.27</v>
      </c>
      <c r="AN643" s="5">
        <v>30.914000000000001</v>
      </c>
      <c r="AO643" s="5">
        <v>0.23</v>
      </c>
      <c r="AP643" s="5">
        <v>1</v>
      </c>
      <c r="AQ643" s="5">
        <v>0.86099999999999999</v>
      </c>
      <c r="AR643" s="5">
        <v>0.123</v>
      </c>
      <c r="AS643" s="5">
        <v>0.72</v>
      </c>
      <c r="AT643" s="5">
        <v>1.9450000000000001</v>
      </c>
      <c r="AU643" s="5">
        <v>0.23</v>
      </c>
      <c r="AV643" s="5">
        <v>1</v>
      </c>
      <c r="AW643" s="5">
        <v>0.98599999999999999</v>
      </c>
      <c r="AX643" s="5">
        <v>0.123</v>
      </c>
      <c r="AY643" s="5">
        <v>0.55100000000000005</v>
      </c>
      <c r="AZ643" s="5">
        <v>1.891</v>
      </c>
      <c r="BA643" s="5">
        <v>0.23</v>
      </c>
      <c r="BB643" s="5">
        <v>1</v>
      </c>
      <c r="BC643" s="5">
        <v>0.59799999999999998</v>
      </c>
      <c r="BD643" s="5">
        <v>0.123</v>
      </c>
      <c r="BE643" s="5">
        <v>0.16800000000000001</v>
      </c>
      <c r="BF643" s="5">
        <v>0.94099999999999995</v>
      </c>
      <c r="BG643" s="5">
        <v>0.23</v>
      </c>
      <c r="BH643" s="5">
        <v>1</v>
      </c>
      <c r="BI643" s="5">
        <v>0.61199999999999999</v>
      </c>
      <c r="BJ643" s="5">
        <v>0.123</v>
      </c>
      <c r="BK643" s="5">
        <v>0.874</v>
      </c>
      <c r="BL643" s="5">
        <v>1.8280000000000001</v>
      </c>
      <c r="BM643" s="5">
        <v>0.23</v>
      </c>
      <c r="BN643" s="5">
        <v>1</v>
      </c>
      <c r="BO643" s="5">
        <v>0</v>
      </c>
      <c r="BP643" s="5">
        <v>-2.8000000000000001E-2</v>
      </c>
      <c r="BQ643" s="5">
        <v>0.152</v>
      </c>
      <c r="BR643" s="5">
        <v>0</v>
      </c>
      <c r="BS643" s="5">
        <v>1</v>
      </c>
      <c r="BT643" s="5">
        <v>0</v>
      </c>
      <c r="BU643" s="5">
        <v>2E-3</v>
      </c>
      <c r="BV643" s="5">
        <v>0.23300000000000001</v>
      </c>
      <c r="BW643" s="5">
        <v>0.23</v>
      </c>
      <c r="BX643" s="5">
        <v>0.66700000000000004</v>
      </c>
      <c r="BY643" s="5">
        <v>12.728999999999999</v>
      </c>
      <c r="BZ643" s="5">
        <v>0</v>
      </c>
      <c r="CA643" s="5">
        <v>12.728999999999999</v>
      </c>
      <c r="CB643" s="5">
        <v>0</v>
      </c>
      <c r="CC643" s="5">
        <v>97.9</v>
      </c>
      <c r="CD643" s="5">
        <v>7.95</v>
      </c>
      <c r="CE643" s="5">
        <v>171.49199999999999</v>
      </c>
      <c r="CF643" s="5">
        <v>331.35199999999998</v>
      </c>
      <c r="CG643" s="5">
        <v>0.23</v>
      </c>
      <c r="CH643" s="5">
        <v>1</v>
      </c>
      <c r="CI643" s="5">
        <v>0</v>
      </c>
      <c r="CJ643" s="5">
        <v>0</v>
      </c>
      <c r="CK643" s="5">
        <v>0</v>
      </c>
      <c r="CL643" s="5">
        <v>0</v>
      </c>
      <c r="CM643" s="5">
        <v>0</v>
      </c>
      <c r="CN643" s="5">
        <v>0</v>
      </c>
      <c r="CO643" s="5">
        <v>0</v>
      </c>
      <c r="CP643" s="5">
        <v>0</v>
      </c>
      <c r="CQ643" s="5">
        <v>1.294</v>
      </c>
      <c r="CR643" s="5">
        <v>0</v>
      </c>
      <c r="CS643" s="5">
        <v>5.1580000000000004</v>
      </c>
      <c r="CT643" s="5">
        <v>60.726999999999997</v>
      </c>
      <c r="CU643" s="5">
        <v>21.07</v>
      </c>
    </row>
    <row r="644" spans="1:99" x14ac:dyDescent="0.25">
      <c r="A644" s="5" t="s">
        <v>2952</v>
      </c>
      <c r="B644" s="5" t="s">
        <v>1690</v>
      </c>
      <c r="C644" s="5" t="s">
        <v>1690</v>
      </c>
      <c r="D644" s="5" t="s">
        <v>1691</v>
      </c>
      <c r="E644" s="5">
        <v>2023</v>
      </c>
      <c r="F644" s="5">
        <v>0.23</v>
      </c>
      <c r="G644" s="5">
        <v>4.1479999999999997</v>
      </c>
      <c r="H644" s="5">
        <v>0.94499999999999995</v>
      </c>
      <c r="I644" s="5">
        <v>9.9369999999999994</v>
      </c>
      <c r="J644" s="5">
        <v>14.084</v>
      </c>
      <c r="K644" s="5">
        <v>0</v>
      </c>
      <c r="L644" s="5">
        <v>1</v>
      </c>
      <c r="M644" s="5">
        <v>9.3680000000000003</v>
      </c>
      <c r="N644" s="5">
        <v>4.6459999999999999</v>
      </c>
      <c r="O644" s="5">
        <v>9.9450000000000003</v>
      </c>
      <c r="P644" s="5">
        <v>19.312999999999999</v>
      </c>
      <c r="Q644" s="5">
        <v>0</v>
      </c>
      <c r="R644" s="5">
        <v>1</v>
      </c>
      <c r="S644" s="5">
        <v>30.904</v>
      </c>
      <c r="T644" s="5">
        <v>6.9809999999999999</v>
      </c>
      <c r="U644" s="5">
        <v>2.2789999999999999</v>
      </c>
      <c r="V644" s="5">
        <v>39.801000000000002</v>
      </c>
      <c r="W644" s="5">
        <v>0.23</v>
      </c>
      <c r="X644" s="5">
        <v>1</v>
      </c>
      <c r="Y644" s="5">
        <v>19.331</v>
      </c>
      <c r="Z644" s="5">
        <v>2.165</v>
      </c>
      <c r="AA644" s="5">
        <v>5.3479999999999999</v>
      </c>
      <c r="AB644" s="5">
        <v>24.678999999999998</v>
      </c>
      <c r="AC644" s="5">
        <v>0</v>
      </c>
      <c r="AD644" s="5">
        <v>1</v>
      </c>
      <c r="AE644" s="5">
        <v>19.43</v>
      </c>
      <c r="AF644" s="5">
        <v>3.87</v>
      </c>
      <c r="AG644" s="5">
        <v>5.2489999999999997</v>
      </c>
      <c r="AH644" s="5">
        <v>24.678999999999998</v>
      </c>
      <c r="AI644" s="5">
        <v>0</v>
      </c>
      <c r="AJ644" s="5">
        <v>1</v>
      </c>
      <c r="AK644" s="5">
        <v>30.388999999999999</v>
      </c>
      <c r="AL644" s="5">
        <v>15.054</v>
      </c>
      <c r="AM644" s="5">
        <v>3.5569999999999999</v>
      </c>
      <c r="AN644" s="5">
        <v>41.753999999999998</v>
      </c>
      <c r="AO644" s="5">
        <v>0.23</v>
      </c>
      <c r="AP644" s="5">
        <v>1</v>
      </c>
      <c r="AQ644" s="5">
        <v>0.76</v>
      </c>
      <c r="AR644" s="5">
        <v>0.129</v>
      </c>
      <c r="AS644" s="5">
        <v>0.751</v>
      </c>
      <c r="AT644" s="5">
        <v>1.859</v>
      </c>
      <c r="AU644" s="5">
        <v>0.23</v>
      </c>
      <c r="AV644" s="5">
        <v>1</v>
      </c>
      <c r="AW644" s="5">
        <v>0.81100000000000005</v>
      </c>
      <c r="AX644" s="5">
        <v>0.129</v>
      </c>
      <c r="AY644" s="5">
        <v>0.58599999999999997</v>
      </c>
      <c r="AZ644" s="5">
        <v>1.7190000000000001</v>
      </c>
      <c r="BA644" s="5">
        <v>0.23</v>
      </c>
      <c r="BB644" s="5">
        <v>1</v>
      </c>
      <c r="BC644" s="5">
        <v>0.53500000000000003</v>
      </c>
      <c r="BD644" s="5">
        <v>0.129</v>
      </c>
      <c r="BE644" s="5">
        <v>0.186</v>
      </c>
      <c r="BF644" s="5">
        <v>0.88700000000000001</v>
      </c>
      <c r="BG644" s="5">
        <v>0.23</v>
      </c>
      <c r="BH644" s="5">
        <v>1</v>
      </c>
      <c r="BI644" s="5">
        <v>0.57899999999999996</v>
      </c>
      <c r="BJ644" s="5">
        <v>0.129</v>
      </c>
      <c r="BK644" s="5">
        <v>0.82099999999999995</v>
      </c>
      <c r="BL644" s="5">
        <v>1.722</v>
      </c>
      <c r="BM644" s="5">
        <v>0.23</v>
      </c>
      <c r="BN644" s="5">
        <v>1</v>
      </c>
      <c r="BO644" s="5">
        <v>0</v>
      </c>
      <c r="BP644" s="5">
        <v>-3.7999999999999999E-2</v>
      </c>
      <c r="BQ644" s="5">
        <v>9.4E-2</v>
      </c>
      <c r="BR644" s="5">
        <v>0</v>
      </c>
      <c r="BS644" s="5">
        <v>1</v>
      </c>
      <c r="BT644" s="5">
        <v>0</v>
      </c>
      <c r="BU644" s="5">
        <v>-7.0999999999999994E-2</v>
      </c>
      <c r="BV644" s="5">
        <v>0.23599999999999999</v>
      </c>
      <c r="BW644" s="5">
        <v>0.23</v>
      </c>
      <c r="BX644" s="5">
        <v>0.66700000000000004</v>
      </c>
      <c r="BY644" s="5">
        <v>13.254</v>
      </c>
      <c r="BZ644" s="5">
        <v>0</v>
      </c>
      <c r="CA644" s="5">
        <v>13.254</v>
      </c>
      <c r="CB644" s="5">
        <v>0</v>
      </c>
      <c r="CC644" s="5">
        <v>83.248000000000005</v>
      </c>
      <c r="CD644" s="5">
        <v>7.95</v>
      </c>
      <c r="CE644" s="5">
        <v>177.631</v>
      </c>
      <c r="CF644" s="5">
        <v>320.88099999999997</v>
      </c>
      <c r="CG644" s="5">
        <v>0.23</v>
      </c>
      <c r="CH644" s="5">
        <v>1</v>
      </c>
      <c r="CI644" s="5">
        <v>0</v>
      </c>
      <c r="CJ644" s="5">
        <v>0</v>
      </c>
      <c r="CK644" s="5">
        <v>0</v>
      </c>
      <c r="CL644" s="5">
        <v>0</v>
      </c>
      <c r="CM644" s="5">
        <v>0</v>
      </c>
      <c r="CN644" s="5">
        <v>0</v>
      </c>
      <c r="CO644" s="5">
        <v>0</v>
      </c>
      <c r="CP644" s="5">
        <v>0</v>
      </c>
      <c r="CQ644" s="5">
        <v>1.3480000000000001</v>
      </c>
      <c r="CR644" s="5">
        <v>0</v>
      </c>
      <c r="CS644" s="5">
        <v>5.37</v>
      </c>
      <c r="CT644" s="5">
        <v>29.221</v>
      </c>
      <c r="CU644" s="5">
        <v>15.648</v>
      </c>
    </row>
    <row r="645" spans="1:99" x14ac:dyDescent="0.25">
      <c r="A645" s="5" t="s">
        <v>2953</v>
      </c>
      <c r="B645" s="5" t="s">
        <v>1690</v>
      </c>
      <c r="C645" s="5" t="s">
        <v>1690</v>
      </c>
      <c r="D645" s="5" t="s">
        <v>1691</v>
      </c>
      <c r="E645" s="5">
        <v>2024</v>
      </c>
      <c r="F645" s="5">
        <v>0.23</v>
      </c>
      <c r="G645" s="5">
        <v>4.0389999999999997</v>
      </c>
      <c r="H645" s="5">
        <v>1.0229999999999999</v>
      </c>
      <c r="I645" s="5">
        <v>6.5759999999999996</v>
      </c>
      <c r="J645" s="5">
        <v>10.615</v>
      </c>
      <c r="K645" s="5">
        <v>0</v>
      </c>
      <c r="L645" s="5">
        <v>1</v>
      </c>
      <c r="M645" s="5">
        <v>8.81</v>
      </c>
      <c r="N645" s="5">
        <v>4.7990000000000004</v>
      </c>
      <c r="O645" s="5">
        <v>6.9889999999999999</v>
      </c>
      <c r="P645" s="5">
        <v>15.798999999999999</v>
      </c>
      <c r="Q645" s="5">
        <v>0</v>
      </c>
      <c r="R645" s="5">
        <v>1</v>
      </c>
      <c r="S645" s="5">
        <v>25.97</v>
      </c>
      <c r="T645" s="5">
        <v>7.1870000000000003</v>
      </c>
      <c r="U645" s="5">
        <v>2.3580000000000001</v>
      </c>
      <c r="V645" s="5">
        <v>33.784999999999997</v>
      </c>
      <c r="W645" s="5">
        <v>0.23</v>
      </c>
      <c r="X645" s="5">
        <v>1</v>
      </c>
      <c r="Y645" s="5">
        <v>14.363</v>
      </c>
      <c r="Z645" s="5">
        <v>1.8140000000000001</v>
      </c>
      <c r="AA645" s="5">
        <v>4.5609999999999999</v>
      </c>
      <c r="AB645" s="5">
        <v>18.923999999999999</v>
      </c>
      <c r="AC645" s="5">
        <v>0</v>
      </c>
      <c r="AD645" s="5">
        <v>1</v>
      </c>
      <c r="AE645" s="5">
        <v>14.363</v>
      </c>
      <c r="AF645" s="5">
        <v>3.1459999999999999</v>
      </c>
      <c r="AG645" s="5">
        <v>4.5609999999999999</v>
      </c>
      <c r="AH645" s="5">
        <v>18.923999999999999</v>
      </c>
      <c r="AI645" s="5">
        <v>0</v>
      </c>
      <c r="AJ645" s="5">
        <v>1</v>
      </c>
      <c r="AK645" s="5">
        <v>26.172999999999998</v>
      </c>
      <c r="AL645" s="5">
        <v>13.311999999999999</v>
      </c>
      <c r="AM645" s="5">
        <v>5.0940000000000003</v>
      </c>
      <c r="AN645" s="5">
        <v>38.457999999999998</v>
      </c>
      <c r="AO645" s="5">
        <v>0.23</v>
      </c>
      <c r="AP645" s="5">
        <v>1</v>
      </c>
      <c r="AQ645" s="5">
        <v>0.72399999999999998</v>
      </c>
      <c r="AR645" s="5">
        <v>0.13200000000000001</v>
      </c>
      <c r="AS645" s="5">
        <v>0.78600000000000003</v>
      </c>
      <c r="AT645" s="5">
        <v>1.857</v>
      </c>
      <c r="AU645" s="5">
        <v>0.23</v>
      </c>
      <c r="AV645" s="5">
        <v>1</v>
      </c>
      <c r="AW645" s="5">
        <v>0.75</v>
      </c>
      <c r="AX645" s="5">
        <v>0.13200000000000001</v>
      </c>
      <c r="AY645" s="5">
        <v>0.64100000000000001</v>
      </c>
      <c r="AZ645" s="5">
        <v>1.7110000000000001</v>
      </c>
      <c r="BA645" s="5">
        <v>0.23</v>
      </c>
      <c r="BB645" s="5">
        <v>1</v>
      </c>
      <c r="BC645" s="5">
        <v>0.51300000000000001</v>
      </c>
      <c r="BD645" s="5">
        <v>0.13200000000000001</v>
      </c>
      <c r="BE645" s="5">
        <v>0.23799999999999999</v>
      </c>
      <c r="BF645" s="5">
        <v>0.92400000000000004</v>
      </c>
      <c r="BG645" s="5">
        <v>0.23</v>
      </c>
      <c r="BH645" s="5">
        <v>1</v>
      </c>
      <c r="BI645" s="5">
        <v>0.59099999999999997</v>
      </c>
      <c r="BJ645" s="5">
        <v>0.13200000000000001</v>
      </c>
      <c r="BK645" s="5">
        <v>0.76900000000000002</v>
      </c>
      <c r="BL645" s="5">
        <v>1.673</v>
      </c>
      <c r="BM645" s="5">
        <v>0.23</v>
      </c>
      <c r="BN645" s="5">
        <v>1</v>
      </c>
      <c r="BO645" s="5">
        <v>0</v>
      </c>
      <c r="BP645" s="5">
        <v>8.0000000000000002E-3</v>
      </c>
      <c r="BQ645" s="5">
        <v>0.108</v>
      </c>
      <c r="BR645" s="5">
        <v>0</v>
      </c>
      <c r="BS645" s="5">
        <v>1</v>
      </c>
      <c r="BT645" s="5">
        <v>0</v>
      </c>
      <c r="BU645" s="5">
        <v>4.1000000000000002E-2</v>
      </c>
      <c r="BV645" s="5">
        <v>0.27300000000000002</v>
      </c>
      <c r="BW645" s="5">
        <v>0.23</v>
      </c>
      <c r="BX645" s="5">
        <v>0.66700000000000004</v>
      </c>
      <c r="BY645" s="5">
        <v>13.646000000000001</v>
      </c>
      <c r="BZ645" s="5">
        <v>0</v>
      </c>
      <c r="CA645" s="5">
        <v>13.646000000000001</v>
      </c>
      <c r="CB645" s="5">
        <v>0</v>
      </c>
      <c r="CC645" s="5">
        <v>82.587999999999994</v>
      </c>
      <c r="CD645" s="5">
        <v>7.95</v>
      </c>
      <c r="CE645" s="5">
        <v>166.73099999999999</v>
      </c>
      <c r="CF645" s="5">
        <v>306.66300000000001</v>
      </c>
      <c r="CG645" s="5">
        <v>0.23</v>
      </c>
      <c r="CH645" s="5">
        <v>1</v>
      </c>
      <c r="CI645" s="5">
        <v>0</v>
      </c>
      <c r="CJ645" s="5">
        <v>0</v>
      </c>
      <c r="CK645" s="5">
        <v>0</v>
      </c>
      <c r="CL645" s="5">
        <v>0</v>
      </c>
      <c r="CM645" s="5">
        <v>0</v>
      </c>
      <c r="CN645" s="5">
        <v>0</v>
      </c>
      <c r="CO645" s="5">
        <v>0</v>
      </c>
      <c r="CP645" s="5">
        <v>0</v>
      </c>
      <c r="CQ645" s="5">
        <v>1.387</v>
      </c>
      <c r="CR645" s="5">
        <v>0</v>
      </c>
      <c r="CS645" s="5">
        <v>5.5289999999999999</v>
      </c>
      <c r="CT645" s="5">
        <v>22.864999999999998</v>
      </c>
      <c r="CU645" s="5">
        <v>8.2650000000000006</v>
      </c>
    </row>
    <row r="646" spans="1:99" x14ac:dyDescent="0.25">
      <c r="A646" s="5" t="s">
        <v>2954</v>
      </c>
      <c r="B646" s="5" t="s">
        <v>1684</v>
      </c>
      <c r="C646" s="5" t="s">
        <v>1684</v>
      </c>
      <c r="D646" s="5" t="s">
        <v>1685</v>
      </c>
      <c r="E646" s="5">
        <v>2021</v>
      </c>
      <c r="F646" s="5">
        <v>0.115</v>
      </c>
      <c r="G646" s="5">
        <v>5.8970000000000002</v>
      </c>
      <c r="H646" s="5">
        <v>1.143</v>
      </c>
      <c r="I646" s="5">
        <v>0</v>
      </c>
      <c r="J646" s="5">
        <v>5.8970000000000002</v>
      </c>
      <c r="K646" s="5">
        <v>0</v>
      </c>
      <c r="L646" s="5">
        <v>1</v>
      </c>
      <c r="M646" s="5">
        <v>7.9640000000000004</v>
      </c>
      <c r="N646" s="5">
        <v>3.43</v>
      </c>
      <c r="O646" s="5">
        <v>0</v>
      </c>
      <c r="P646" s="5">
        <v>7.9640000000000004</v>
      </c>
      <c r="Q646" s="5">
        <v>0</v>
      </c>
      <c r="R646" s="5">
        <v>1</v>
      </c>
      <c r="S646" s="5">
        <v>11.613</v>
      </c>
      <c r="T646" s="5">
        <v>6.86</v>
      </c>
      <c r="U646" s="5">
        <v>0</v>
      </c>
      <c r="V646" s="5">
        <v>12.949</v>
      </c>
      <c r="W646" s="5">
        <v>0.115</v>
      </c>
      <c r="X646" s="5">
        <v>1</v>
      </c>
      <c r="Y646" s="5">
        <v>17.126999999999999</v>
      </c>
      <c r="Z646" s="5">
        <v>2.3039999999999998</v>
      </c>
      <c r="AA646" s="5">
        <v>0</v>
      </c>
      <c r="AB646" s="5">
        <v>17.126999999999999</v>
      </c>
      <c r="AC646" s="5">
        <v>0</v>
      </c>
      <c r="AD646" s="5">
        <v>1</v>
      </c>
      <c r="AE646" s="5">
        <v>18.27</v>
      </c>
      <c r="AF646" s="5">
        <v>4.2779999999999996</v>
      </c>
      <c r="AG646" s="5">
        <v>0</v>
      </c>
      <c r="AH646" s="5">
        <v>18.27</v>
      </c>
      <c r="AI646" s="5">
        <v>0</v>
      </c>
      <c r="AJ646" s="5">
        <v>1</v>
      </c>
      <c r="AK646" s="5">
        <v>25.13</v>
      </c>
      <c r="AL646" s="5">
        <v>13.503</v>
      </c>
      <c r="AM646" s="5">
        <v>0</v>
      </c>
      <c r="AN646" s="5">
        <v>28.02</v>
      </c>
      <c r="AO646" s="5">
        <v>0.115</v>
      </c>
      <c r="AP646" s="5">
        <v>1</v>
      </c>
      <c r="AQ646" s="5">
        <v>0.64900000000000002</v>
      </c>
      <c r="AR646" s="5">
        <v>0.114</v>
      </c>
      <c r="AS646" s="5">
        <v>0.123</v>
      </c>
      <c r="AT646" s="5">
        <v>0.86099999999999999</v>
      </c>
      <c r="AU646" s="5">
        <v>0.115</v>
      </c>
      <c r="AV646" s="5">
        <v>1</v>
      </c>
      <c r="AW646" s="5">
        <v>0.57699999999999996</v>
      </c>
      <c r="AX646" s="5">
        <v>0.114</v>
      </c>
      <c r="AY646" s="5">
        <v>5.1999999999999998E-2</v>
      </c>
      <c r="AZ646" s="5">
        <v>0.70099999999999996</v>
      </c>
      <c r="BA646" s="5">
        <v>0.115</v>
      </c>
      <c r="BB646" s="5">
        <v>1</v>
      </c>
      <c r="BC646" s="5">
        <v>0.45800000000000002</v>
      </c>
      <c r="BD646" s="5">
        <v>0.114</v>
      </c>
      <c r="BE646" s="5">
        <v>0</v>
      </c>
      <c r="BF646" s="5">
        <v>0.51100000000000001</v>
      </c>
      <c r="BG646" s="5">
        <v>0.115</v>
      </c>
      <c r="BH646" s="5">
        <v>1</v>
      </c>
      <c r="BI646" s="5">
        <v>0.49099999999999999</v>
      </c>
      <c r="BJ646" s="5">
        <v>0.114</v>
      </c>
      <c r="BK646" s="5">
        <v>0</v>
      </c>
      <c r="BL646" s="5">
        <v>0.54800000000000004</v>
      </c>
      <c r="BM646" s="5">
        <v>0.115</v>
      </c>
      <c r="BN646" s="5">
        <v>1</v>
      </c>
      <c r="BO646" s="5">
        <v>0</v>
      </c>
      <c r="BP646" s="5">
        <v>0</v>
      </c>
      <c r="BQ646" s="5">
        <v>0</v>
      </c>
      <c r="BR646" s="5">
        <v>0</v>
      </c>
      <c r="BS646" s="5">
        <v>1</v>
      </c>
      <c r="BT646" s="5">
        <v>0</v>
      </c>
      <c r="BU646" s="5">
        <v>0</v>
      </c>
      <c r="BV646" s="5">
        <v>0</v>
      </c>
      <c r="BW646" s="5">
        <v>0.115</v>
      </c>
      <c r="BX646" s="5">
        <v>1</v>
      </c>
      <c r="BY646" s="5">
        <v>11.787000000000001</v>
      </c>
      <c r="BZ646" s="5">
        <v>0</v>
      </c>
      <c r="CA646" s="5">
        <v>11.787000000000001</v>
      </c>
      <c r="CB646" s="5">
        <v>0</v>
      </c>
      <c r="CC646" s="5">
        <v>78.125</v>
      </c>
      <c r="CD646" s="5">
        <v>7.95</v>
      </c>
      <c r="CE646" s="5">
        <v>0</v>
      </c>
      <c r="CF646" s="5">
        <v>87.108999999999995</v>
      </c>
      <c r="CG646" s="5">
        <v>0.115</v>
      </c>
      <c r="CH646" s="5">
        <v>1</v>
      </c>
      <c r="CI646" s="5">
        <v>0</v>
      </c>
      <c r="CJ646" s="5">
        <v>0</v>
      </c>
      <c r="CK646" s="5">
        <v>0</v>
      </c>
      <c r="CL646" s="5">
        <v>0</v>
      </c>
      <c r="CM646" s="5">
        <v>0</v>
      </c>
      <c r="CN646" s="5">
        <v>0</v>
      </c>
      <c r="CO646" s="5">
        <v>0</v>
      </c>
      <c r="CP646" s="5">
        <v>0</v>
      </c>
      <c r="CQ646" s="5">
        <v>1.198</v>
      </c>
      <c r="CR646" s="5">
        <v>0</v>
      </c>
      <c r="CS646" s="5">
        <v>4.7759999999999998</v>
      </c>
      <c r="CT646" s="5">
        <v>4.7530000000000001</v>
      </c>
      <c r="CU646" s="5">
        <v>15.983000000000001</v>
      </c>
    </row>
    <row r="647" spans="1:99" x14ac:dyDescent="0.25">
      <c r="A647" s="5" t="s">
        <v>2955</v>
      </c>
      <c r="B647" s="5" t="s">
        <v>1684</v>
      </c>
      <c r="C647" s="5" t="s">
        <v>1684</v>
      </c>
      <c r="D647" s="5" t="s">
        <v>1685</v>
      </c>
      <c r="E647" s="5">
        <v>2022</v>
      </c>
      <c r="F647" s="5">
        <v>0.115</v>
      </c>
      <c r="G647" s="5">
        <v>11.72</v>
      </c>
      <c r="H647" s="5">
        <v>1.2350000000000001</v>
      </c>
      <c r="I647" s="5">
        <v>0</v>
      </c>
      <c r="J647" s="5">
        <v>11.72</v>
      </c>
      <c r="K647" s="5">
        <v>0</v>
      </c>
      <c r="L647" s="5">
        <v>1</v>
      </c>
      <c r="M647" s="5">
        <v>9.7829999999999995</v>
      </c>
      <c r="N647" s="5">
        <v>3.7040000000000002</v>
      </c>
      <c r="O647" s="5">
        <v>0</v>
      </c>
      <c r="P647" s="5">
        <v>9.7829999999999995</v>
      </c>
      <c r="Q647" s="5">
        <v>0</v>
      </c>
      <c r="R647" s="5">
        <v>1</v>
      </c>
      <c r="S647" s="5">
        <v>17.893000000000001</v>
      </c>
      <c r="T647" s="5">
        <v>7.4080000000000004</v>
      </c>
      <c r="U647" s="5">
        <v>0.152</v>
      </c>
      <c r="V647" s="5">
        <v>19.951000000000001</v>
      </c>
      <c r="W647" s="5">
        <v>0.115</v>
      </c>
      <c r="X647" s="5">
        <v>1</v>
      </c>
      <c r="Y647" s="5">
        <v>30.728000000000002</v>
      </c>
      <c r="Z647" s="5">
        <v>4.133</v>
      </c>
      <c r="AA647" s="5">
        <v>0</v>
      </c>
      <c r="AB647" s="5">
        <v>30.728000000000002</v>
      </c>
      <c r="AC647" s="5">
        <v>0</v>
      </c>
      <c r="AD647" s="5">
        <v>1</v>
      </c>
      <c r="AE647" s="5">
        <v>31.963000000000001</v>
      </c>
      <c r="AF647" s="5">
        <v>7.4850000000000003</v>
      </c>
      <c r="AG647" s="5">
        <v>0</v>
      </c>
      <c r="AH647" s="5">
        <v>31.963000000000001</v>
      </c>
      <c r="AI647" s="5">
        <v>0</v>
      </c>
      <c r="AJ647" s="5">
        <v>1</v>
      </c>
      <c r="AK647" s="5">
        <v>39.371000000000002</v>
      </c>
      <c r="AL647" s="5">
        <v>21.155000000000001</v>
      </c>
      <c r="AM647" s="5">
        <v>0.33500000000000002</v>
      </c>
      <c r="AN647" s="5">
        <v>43.899000000000001</v>
      </c>
      <c r="AO647" s="5">
        <v>0.115</v>
      </c>
      <c r="AP647" s="5">
        <v>1</v>
      </c>
      <c r="AQ647" s="5">
        <v>0.89600000000000002</v>
      </c>
      <c r="AR647" s="5">
        <v>0.123</v>
      </c>
      <c r="AS647" s="5">
        <v>0.14000000000000001</v>
      </c>
      <c r="AT647" s="5">
        <v>1.155</v>
      </c>
      <c r="AU647" s="5">
        <v>0.115</v>
      </c>
      <c r="AV647" s="5">
        <v>1</v>
      </c>
      <c r="AW647" s="5">
        <v>0.89</v>
      </c>
      <c r="AX647" s="5">
        <v>0.123</v>
      </c>
      <c r="AY647" s="5">
        <v>0.16700000000000001</v>
      </c>
      <c r="AZ647" s="5">
        <v>1.179</v>
      </c>
      <c r="BA647" s="5">
        <v>0.115</v>
      </c>
      <c r="BB647" s="5">
        <v>1</v>
      </c>
      <c r="BC647" s="5">
        <v>0.62</v>
      </c>
      <c r="BD647" s="5">
        <v>0.123</v>
      </c>
      <c r="BE647" s="5">
        <v>5.0000000000000001E-3</v>
      </c>
      <c r="BF647" s="5">
        <v>0.69199999999999995</v>
      </c>
      <c r="BG647" s="5">
        <v>0.115</v>
      </c>
      <c r="BH647" s="5">
        <v>1</v>
      </c>
      <c r="BI647" s="5">
        <v>0.60799999999999998</v>
      </c>
      <c r="BJ647" s="5">
        <v>0.123</v>
      </c>
      <c r="BK647" s="5">
        <v>5.0000000000000001E-3</v>
      </c>
      <c r="BL647" s="5">
        <v>0.67700000000000005</v>
      </c>
      <c r="BM647" s="5">
        <v>0.115</v>
      </c>
      <c r="BN647" s="5">
        <v>1</v>
      </c>
      <c r="BO647" s="5">
        <v>0</v>
      </c>
      <c r="BP647" s="5">
        <v>0</v>
      </c>
      <c r="BQ647" s="5">
        <v>0</v>
      </c>
      <c r="BR647" s="5">
        <v>0</v>
      </c>
      <c r="BS647" s="5">
        <v>1</v>
      </c>
      <c r="BT647" s="5">
        <v>0</v>
      </c>
      <c r="BU647" s="5">
        <v>0</v>
      </c>
      <c r="BV647" s="5">
        <v>0</v>
      </c>
      <c r="BW647" s="5">
        <v>0.115</v>
      </c>
      <c r="BX647" s="5">
        <v>1</v>
      </c>
      <c r="BY647" s="5">
        <v>12.728999999999999</v>
      </c>
      <c r="BZ647" s="5">
        <v>0</v>
      </c>
      <c r="CA647" s="5">
        <v>12.728999999999999</v>
      </c>
      <c r="CB647" s="5">
        <v>0</v>
      </c>
      <c r="CC647" s="5">
        <v>97.9</v>
      </c>
      <c r="CD647" s="5">
        <v>7.95</v>
      </c>
      <c r="CE647" s="5">
        <v>0.83299999999999996</v>
      </c>
      <c r="CF647" s="5">
        <v>109.15900000000001</v>
      </c>
      <c r="CG647" s="5">
        <v>0.115</v>
      </c>
      <c r="CH647" s="5">
        <v>1</v>
      </c>
      <c r="CI647" s="5">
        <v>0</v>
      </c>
      <c r="CJ647" s="5">
        <v>0</v>
      </c>
      <c r="CK647" s="5">
        <v>0</v>
      </c>
      <c r="CL647" s="5">
        <v>0</v>
      </c>
      <c r="CM647" s="5">
        <v>0</v>
      </c>
      <c r="CN647" s="5">
        <v>0</v>
      </c>
      <c r="CO647" s="5">
        <v>0</v>
      </c>
      <c r="CP647" s="5">
        <v>0</v>
      </c>
      <c r="CQ647" s="5">
        <v>1.294</v>
      </c>
      <c r="CR647" s="5">
        <v>0</v>
      </c>
      <c r="CS647" s="5">
        <v>5.1580000000000004</v>
      </c>
      <c r="CT647" s="5">
        <v>10.484999999999999</v>
      </c>
      <c r="CU647" s="5">
        <v>29.494</v>
      </c>
    </row>
    <row r="648" spans="1:99" x14ac:dyDescent="0.25">
      <c r="A648" s="5" t="s">
        <v>2956</v>
      </c>
      <c r="B648" s="5" t="s">
        <v>1684</v>
      </c>
      <c r="C648" s="5" t="s">
        <v>1684</v>
      </c>
      <c r="D648" s="5" t="s">
        <v>1685</v>
      </c>
      <c r="E648" s="5">
        <v>2023</v>
      </c>
      <c r="F648" s="5">
        <v>0.115</v>
      </c>
      <c r="G648" s="5">
        <v>6.1470000000000002</v>
      </c>
      <c r="H648" s="5">
        <v>1.286</v>
      </c>
      <c r="I648" s="5">
        <v>0</v>
      </c>
      <c r="J648" s="5">
        <v>6.1470000000000002</v>
      </c>
      <c r="K648" s="5">
        <v>0</v>
      </c>
      <c r="L648" s="5">
        <v>1</v>
      </c>
      <c r="M648" s="5">
        <v>7.8860000000000001</v>
      </c>
      <c r="N648" s="5">
        <v>3.8570000000000002</v>
      </c>
      <c r="O648" s="5">
        <v>0</v>
      </c>
      <c r="P648" s="5">
        <v>7.8860000000000001</v>
      </c>
      <c r="Q648" s="5">
        <v>0</v>
      </c>
      <c r="R648" s="5">
        <v>1</v>
      </c>
      <c r="S648" s="5">
        <v>12.574999999999999</v>
      </c>
      <c r="T648" s="5">
        <v>7.7140000000000004</v>
      </c>
      <c r="U648" s="5">
        <v>0.16</v>
      </c>
      <c r="V648" s="5">
        <v>14.021000000000001</v>
      </c>
      <c r="W648" s="5">
        <v>0.115</v>
      </c>
      <c r="X648" s="5">
        <v>1</v>
      </c>
      <c r="Y648" s="5">
        <v>12.478</v>
      </c>
      <c r="Z648" s="5">
        <v>1.6779999999999999</v>
      </c>
      <c r="AA648" s="5">
        <v>0</v>
      </c>
      <c r="AB648" s="5">
        <v>12.478</v>
      </c>
      <c r="AC648" s="5">
        <v>0</v>
      </c>
      <c r="AD648" s="5">
        <v>1</v>
      </c>
      <c r="AE648" s="5">
        <v>13.763</v>
      </c>
      <c r="AF648" s="5">
        <v>3.2229999999999999</v>
      </c>
      <c r="AG648" s="5">
        <v>0</v>
      </c>
      <c r="AH648" s="5">
        <v>13.763</v>
      </c>
      <c r="AI648" s="5">
        <v>0</v>
      </c>
      <c r="AJ648" s="5">
        <v>1</v>
      </c>
      <c r="AK648" s="5">
        <v>21.477</v>
      </c>
      <c r="AL648" s="5">
        <v>11.54</v>
      </c>
      <c r="AM648" s="5">
        <v>0.27300000000000002</v>
      </c>
      <c r="AN648" s="5">
        <v>23.946999999999999</v>
      </c>
      <c r="AO648" s="5">
        <v>0.115</v>
      </c>
      <c r="AP648" s="5">
        <v>1</v>
      </c>
      <c r="AQ648" s="5">
        <v>0.79100000000000004</v>
      </c>
      <c r="AR648" s="5">
        <v>0.129</v>
      </c>
      <c r="AS648" s="5">
        <v>0.13900000000000001</v>
      </c>
      <c r="AT648" s="5">
        <v>1.0369999999999999</v>
      </c>
      <c r="AU648" s="5">
        <v>0.115</v>
      </c>
      <c r="AV648" s="5">
        <v>1</v>
      </c>
      <c r="AW648" s="5">
        <v>0.61799999999999999</v>
      </c>
      <c r="AX648" s="5">
        <v>0.129</v>
      </c>
      <c r="AY648" s="5">
        <v>0.26400000000000001</v>
      </c>
      <c r="AZ648" s="5">
        <v>0.98399999999999999</v>
      </c>
      <c r="BA648" s="5">
        <v>0.115</v>
      </c>
      <c r="BB648" s="5">
        <v>1</v>
      </c>
      <c r="BC648" s="5">
        <v>0.55400000000000005</v>
      </c>
      <c r="BD648" s="5">
        <v>0.129</v>
      </c>
      <c r="BE648" s="5">
        <v>7.0000000000000001E-3</v>
      </c>
      <c r="BF648" s="5">
        <v>0.61799999999999999</v>
      </c>
      <c r="BG648" s="5">
        <v>0.115</v>
      </c>
      <c r="BH648" s="5">
        <v>1</v>
      </c>
      <c r="BI648" s="5">
        <v>0.55700000000000005</v>
      </c>
      <c r="BJ648" s="5">
        <v>0.129</v>
      </c>
      <c r="BK648" s="5">
        <v>7.0000000000000001E-3</v>
      </c>
      <c r="BL648" s="5">
        <v>0.621</v>
      </c>
      <c r="BM648" s="5">
        <v>0.115</v>
      </c>
      <c r="BN648" s="5">
        <v>1</v>
      </c>
      <c r="BO648" s="5">
        <v>0</v>
      </c>
      <c r="BP648" s="5">
        <v>0</v>
      </c>
      <c r="BQ648" s="5">
        <v>0</v>
      </c>
      <c r="BR648" s="5">
        <v>0</v>
      </c>
      <c r="BS648" s="5">
        <v>1</v>
      </c>
      <c r="BT648" s="5">
        <v>0</v>
      </c>
      <c r="BU648" s="5">
        <v>0</v>
      </c>
      <c r="BV648" s="5">
        <v>0</v>
      </c>
      <c r="BW648" s="5">
        <v>0.115</v>
      </c>
      <c r="BX648" s="5">
        <v>1</v>
      </c>
      <c r="BY648" s="5">
        <v>13.254</v>
      </c>
      <c r="BZ648" s="5">
        <v>0</v>
      </c>
      <c r="CA648" s="5">
        <v>13.254</v>
      </c>
      <c r="CB648" s="5">
        <v>0</v>
      </c>
      <c r="CC648" s="5">
        <v>83.248000000000005</v>
      </c>
      <c r="CD648" s="5">
        <v>7.95</v>
      </c>
      <c r="CE648" s="5">
        <v>1.06</v>
      </c>
      <c r="CF648" s="5">
        <v>92.822000000000003</v>
      </c>
      <c r="CG648" s="5">
        <v>0.115</v>
      </c>
      <c r="CH648" s="5">
        <v>1</v>
      </c>
      <c r="CI648" s="5">
        <v>0</v>
      </c>
      <c r="CJ648" s="5">
        <v>0</v>
      </c>
      <c r="CK648" s="5">
        <v>0</v>
      </c>
      <c r="CL648" s="5">
        <v>0</v>
      </c>
      <c r="CM648" s="5">
        <v>0</v>
      </c>
      <c r="CN648" s="5">
        <v>0</v>
      </c>
      <c r="CO648" s="5">
        <v>0</v>
      </c>
      <c r="CP648" s="5">
        <v>0</v>
      </c>
      <c r="CQ648" s="5">
        <v>1.3480000000000001</v>
      </c>
      <c r="CR648" s="5">
        <v>0</v>
      </c>
      <c r="CS648" s="5">
        <v>5.37</v>
      </c>
      <c r="CT648" s="5">
        <v>4.8609999999999998</v>
      </c>
      <c r="CU648" s="5">
        <v>11.192</v>
      </c>
    </row>
    <row r="649" spans="1:99" x14ac:dyDescent="0.25">
      <c r="A649" s="5" t="s">
        <v>2957</v>
      </c>
      <c r="B649" s="5" t="s">
        <v>1684</v>
      </c>
      <c r="C649" s="5" t="s">
        <v>1684</v>
      </c>
      <c r="D649" s="5" t="s">
        <v>1685</v>
      </c>
      <c r="E649" s="5">
        <v>2024</v>
      </c>
      <c r="F649" s="5">
        <v>0.115</v>
      </c>
      <c r="G649" s="5">
        <v>5.5750000000000002</v>
      </c>
      <c r="H649" s="5">
        <v>1.3240000000000001</v>
      </c>
      <c r="I649" s="5">
        <v>0</v>
      </c>
      <c r="J649" s="5">
        <v>5.5750000000000002</v>
      </c>
      <c r="K649" s="5">
        <v>0</v>
      </c>
      <c r="L649" s="5">
        <v>1</v>
      </c>
      <c r="M649" s="5">
        <v>7.1239999999999997</v>
      </c>
      <c r="N649" s="5">
        <v>3.9710000000000001</v>
      </c>
      <c r="O649" s="5">
        <v>0</v>
      </c>
      <c r="P649" s="5">
        <v>7.1239999999999997</v>
      </c>
      <c r="Q649" s="5">
        <v>0</v>
      </c>
      <c r="R649" s="5">
        <v>1</v>
      </c>
      <c r="S649" s="5">
        <v>12.193</v>
      </c>
      <c r="T649" s="5">
        <v>7.9420000000000002</v>
      </c>
      <c r="U649" s="5">
        <v>0.191</v>
      </c>
      <c r="V649" s="5">
        <v>13.595000000000001</v>
      </c>
      <c r="W649" s="5">
        <v>0.115</v>
      </c>
      <c r="X649" s="5">
        <v>1</v>
      </c>
      <c r="Y649" s="5">
        <v>11.446999999999999</v>
      </c>
      <c r="Z649" s="5">
        <v>1.54</v>
      </c>
      <c r="AA649" s="5">
        <v>0</v>
      </c>
      <c r="AB649" s="5">
        <v>11.446999999999999</v>
      </c>
      <c r="AC649" s="5">
        <v>0</v>
      </c>
      <c r="AD649" s="5">
        <v>1</v>
      </c>
      <c r="AE649" s="5">
        <v>12.771000000000001</v>
      </c>
      <c r="AF649" s="5">
        <v>2.9910000000000001</v>
      </c>
      <c r="AG649" s="5">
        <v>0</v>
      </c>
      <c r="AH649" s="5">
        <v>12.771000000000001</v>
      </c>
      <c r="AI649" s="5">
        <v>0</v>
      </c>
      <c r="AJ649" s="5">
        <v>1</v>
      </c>
      <c r="AK649" s="5">
        <v>20.712</v>
      </c>
      <c r="AL649" s="5">
        <v>11.129</v>
      </c>
      <c r="AM649" s="5">
        <v>0.32400000000000001</v>
      </c>
      <c r="AN649" s="5">
        <v>23.094000000000001</v>
      </c>
      <c r="AO649" s="5">
        <v>0.115</v>
      </c>
      <c r="AP649" s="5">
        <v>1</v>
      </c>
      <c r="AQ649" s="5">
        <v>0.75600000000000001</v>
      </c>
      <c r="AR649" s="5">
        <v>0.13200000000000001</v>
      </c>
      <c r="AS649" s="5">
        <v>0.14099999999999999</v>
      </c>
      <c r="AT649" s="5">
        <v>1</v>
      </c>
      <c r="AU649" s="5">
        <v>0.115</v>
      </c>
      <c r="AV649" s="5">
        <v>1</v>
      </c>
      <c r="AW649" s="5">
        <v>0.65500000000000003</v>
      </c>
      <c r="AX649" s="5">
        <v>0.13200000000000001</v>
      </c>
      <c r="AY649" s="5">
        <v>0.126</v>
      </c>
      <c r="AZ649" s="5">
        <v>0.871</v>
      </c>
      <c r="BA649" s="5">
        <v>0.115</v>
      </c>
      <c r="BB649" s="5">
        <v>1</v>
      </c>
      <c r="BC649" s="5">
        <v>0.53400000000000003</v>
      </c>
      <c r="BD649" s="5">
        <v>0.13200000000000001</v>
      </c>
      <c r="BE649" s="5">
        <v>8.0000000000000002E-3</v>
      </c>
      <c r="BF649" s="5">
        <v>0.59499999999999997</v>
      </c>
      <c r="BG649" s="5">
        <v>0.115</v>
      </c>
      <c r="BH649" s="5">
        <v>1</v>
      </c>
      <c r="BI649" s="5">
        <v>0.56799999999999995</v>
      </c>
      <c r="BJ649" s="5">
        <v>0.13200000000000001</v>
      </c>
      <c r="BK649" s="5">
        <v>8.9999999999999993E-3</v>
      </c>
      <c r="BL649" s="5">
        <v>0.63300000000000001</v>
      </c>
      <c r="BM649" s="5">
        <v>0.115</v>
      </c>
      <c r="BN649" s="5">
        <v>1</v>
      </c>
      <c r="BO649" s="5">
        <v>0</v>
      </c>
      <c r="BP649" s="5">
        <v>0</v>
      </c>
      <c r="BQ649" s="5">
        <v>0</v>
      </c>
      <c r="BR649" s="5">
        <v>0</v>
      </c>
      <c r="BS649" s="5">
        <v>1</v>
      </c>
      <c r="BT649" s="5">
        <v>0</v>
      </c>
      <c r="BU649" s="5">
        <v>0</v>
      </c>
      <c r="BV649" s="5">
        <v>0</v>
      </c>
      <c r="BW649" s="5">
        <v>0.115</v>
      </c>
      <c r="BX649" s="5">
        <v>1</v>
      </c>
      <c r="BY649" s="5">
        <v>13.646000000000001</v>
      </c>
      <c r="BZ649" s="5">
        <v>0</v>
      </c>
      <c r="CA649" s="5">
        <v>13.646000000000001</v>
      </c>
      <c r="CB649" s="5">
        <v>0</v>
      </c>
      <c r="CC649" s="5">
        <v>82.587999999999994</v>
      </c>
      <c r="CD649" s="5">
        <v>7.95</v>
      </c>
      <c r="CE649" s="5">
        <v>1.294</v>
      </c>
      <c r="CF649" s="5">
        <v>92.085999999999999</v>
      </c>
      <c r="CG649" s="5">
        <v>0.115</v>
      </c>
      <c r="CH649" s="5">
        <v>1</v>
      </c>
      <c r="CI649" s="5">
        <v>0</v>
      </c>
      <c r="CJ649" s="5">
        <v>0</v>
      </c>
      <c r="CK649" s="5">
        <v>0</v>
      </c>
      <c r="CL649" s="5">
        <v>0</v>
      </c>
      <c r="CM649" s="5">
        <v>0</v>
      </c>
      <c r="CN649" s="5">
        <v>0</v>
      </c>
      <c r="CO649" s="5">
        <v>0</v>
      </c>
      <c r="CP649" s="5">
        <v>0</v>
      </c>
      <c r="CQ649" s="5">
        <v>1.387</v>
      </c>
      <c r="CR649" s="5">
        <v>0</v>
      </c>
      <c r="CS649" s="5">
        <v>5.5289999999999999</v>
      </c>
      <c r="CT649" s="5">
        <v>4.2510000000000003</v>
      </c>
      <c r="CU649" s="5">
        <v>10.122999999999999</v>
      </c>
    </row>
    <row r="650" spans="1:99" x14ac:dyDescent="0.25">
      <c r="A650" s="5" t="s">
        <v>2958</v>
      </c>
      <c r="B650" s="5" t="s">
        <v>1702</v>
      </c>
      <c r="C650" s="5" t="s">
        <v>1702</v>
      </c>
      <c r="D650" s="5" t="s">
        <v>1703</v>
      </c>
      <c r="E650" s="5">
        <v>2021</v>
      </c>
      <c r="F650" s="5">
        <v>0</v>
      </c>
      <c r="G650" s="5">
        <v>5.8970000000000002</v>
      </c>
      <c r="H650" s="5">
        <v>1.143</v>
      </c>
      <c r="I650" s="5">
        <v>0.23799999999999999</v>
      </c>
      <c r="J650" s="5">
        <v>6.1340000000000003</v>
      </c>
      <c r="K650" s="5">
        <v>0</v>
      </c>
      <c r="L650" s="5">
        <v>1</v>
      </c>
      <c r="M650" s="5">
        <v>7.9640000000000004</v>
      </c>
      <c r="N650" s="5">
        <v>3.43</v>
      </c>
      <c r="O650" s="5">
        <v>0.22700000000000001</v>
      </c>
      <c r="P650" s="5">
        <v>8.1910000000000007</v>
      </c>
      <c r="Q650" s="5">
        <v>0</v>
      </c>
      <c r="R650" s="5">
        <v>1</v>
      </c>
      <c r="S650" s="5">
        <v>11.613</v>
      </c>
      <c r="T650" s="5">
        <v>6.86</v>
      </c>
      <c r="U650" s="5">
        <v>0.23799999999999999</v>
      </c>
      <c r="V650" s="5">
        <v>11.851000000000001</v>
      </c>
      <c r="W650" s="5">
        <v>0</v>
      </c>
      <c r="X650" s="5">
        <v>1</v>
      </c>
      <c r="Y650" s="5">
        <v>1.802</v>
      </c>
      <c r="Z650" s="5">
        <v>0</v>
      </c>
      <c r="AA650" s="5">
        <v>-0.83699999999999997</v>
      </c>
      <c r="AB650" s="5">
        <v>0.96499999999999997</v>
      </c>
      <c r="AC650" s="5">
        <v>0</v>
      </c>
      <c r="AD650" s="5">
        <v>0</v>
      </c>
      <c r="AE650" s="5">
        <v>1.802</v>
      </c>
      <c r="AF650" s="5">
        <v>0</v>
      </c>
      <c r="AG650" s="5">
        <v>-0.83699999999999997</v>
      </c>
      <c r="AH650" s="5">
        <v>0.96499999999999997</v>
      </c>
      <c r="AI650" s="5">
        <v>0</v>
      </c>
      <c r="AJ650" s="5">
        <v>0</v>
      </c>
      <c r="AK650" s="5">
        <v>5.2320000000000002</v>
      </c>
      <c r="AL650" s="5">
        <v>1.855</v>
      </c>
      <c r="AM650" s="5">
        <v>-0.49299999999999999</v>
      </c>
      <c r="AN650" s="5">
        <v>4.7389999999999999</v>
      </c>
      <c r="AO650" s="5">
        <v>0</v>
      </c>
      <c r="AP650" s="5">
        <v>1</v>
      </c>
      <c r="AQ650" s="5">
        <v>0.621</v>
      </c>
      <c r="AR650" s="5">
        <v>0.114</v>
      </c>
      <c r="AS650" s="5">
        <v>-0.104</v>
      </c>
      <c r="AT650" s="5">
        <v>0.51600000000000001</v>
      </c>
      <c r="AU650" s="5">
        <v>0</v>
      </c>
      <c r="AV650" s="5">
        <v>0</v>
      </c>
      <c r="AW650" s="5">
        <v>0.59299999999999997</v>
      </c>
      <c r="AX650" s="5">
        <v>0.114</v>
      </c>
      <c r="AY650" s="5">
        <v>-0.106</v>
      </c>
      <c r="AZ650" s="5">
        <v>0.48699999999999999</v>
      </c>
      <c r="BA650" s="5">
        <v>0</v>
      </c>
      <c r="BB650" s="5">
        <v>0</v>
      </c>
      <c r="BC650" s="5">
        <v>0.44</v>
      </c>
      <c r="BD650" s="5">
        <v>0.114</v>
      </c>
      <c r="BE650" s="5">
        <v>0</v>
      </c>
      <c r="BF650" s="5">
        <v>0.44</v>
      </c>
      <c r="BG650" s="5">
        <v>0</v>
      </c>
      <c r="BH650" s="5">
        <v>1</v>
      </c>
      <c r="BI650" s="5">
        <v>0.56000000000000005</v>
      </c>
      <c r="BJ650" s="5">
        <v>0.114</v>
      </c>
      <c r="BK650" s="5">
        <v>0</v>
      </c>
      <c r="BL650" s="5">
        <v>0.56000000000000005</v>
      </c>
      <c r="BM650" s="5">
        <v>0</v>
      </c>
      <c r="BN650" s="5">
        <v>1</v>
      </c>
      <c r="BO650" s="5">
        <v>0</v>
      </c>
      <c r="BP650" s="5">
        <v>-3.7999999999999999E-2</v>
      </c>
      <c r="BQ650" s="5">
        <v>3.5000000000000003E-2</v>
      </c>
      <c r="BR650" s="5">
        <v>0</v>
      </c>
      <c r="BS650" s="5">
        <v>0.33300000000000002</v>
      </c>
      <c r="BT650" s="5">
        <v>0</v>
      </c>
      <c r="BU650" s="5">
        <v>-3.7999999999999999E-2</v>
      </c>
      <c r="BV650" s="5">
        <v>3.7999999999999999E-2</v>
      </c>
      <c r="BW650" s="5">
        <v>0</v>
      </c>
      <c r="BX650" s="5">
        <v>0</v>
      </c>
      <c r="BY650" s="5">
        <v>11.787000000000001</v>
      </c>
      <c r="BZ650" s="5">
        <v>0</v>
      </c>
      <c r="CA650" s="5">
        <v>11.787000000000001</v>
      </c>
      <c r="CB650" s="5">
        <v>0</v>
      </c>
      <c r="CC650" s="5">
        <v>81.694999999999993</v>
      </c>
      <c r="CD650" s="5">
        <v>7.95</v>
      </c>
      <c r="CE650" s="5">
        <v>0</v>
      </c>
      <c r="CF650" s="5">
        <v>81.694999999999993</v>
      </c>
      <c r="CG650" s="5">
        <v>0</v>
      </c>
      <c r="CH650" s="5">
        <v>1</v>
      </c>
      <c r="CI650" s="5">
        <v>0</v>
      </c>
      <c r="CJ650" s="5">
        <v>0</v>
      </c>
      <c r="CK650" s="5">
        <v>0</v>
      </c>
      <c r="CL650" s="5">
        <v>0</v>
      </c>
      <c r="CM650" s="5">
        <v>0</v>
      </c>
      <c r="CN650" s="5">
        <v>0</v>
      </c>
      <c r="CO650" s="5">
        <v>0</v>
      </c>
      <c r="CP650" s="5">
        <v>0</v>
      </c>
      <c r="CQ650" s="5">
        <v>1.198</v>
      </c>
      <c r="CR650" s="5">
        <v>1</v>
      </c>
      <c r="CS650" s="5">
        <v>1.802</v>
      </c>
      <c r="CT650" s="5">
        <v>4.7530000000000001</v>
      </c>
      <c r="CU650" s="5">
        <v>15.929</v>
      </c>
    </row>
    <row r="651" spans="1:99" x14ac:dyDescent="0.25">
      <c r="A651" s="5" t="s">
        <v>2959</v>
      </c>
      <c r="B651" s="5" t="s">
        <v>1702</v>
      </c>
      <c r="C651" s="5" t="s">
        <v>1702</v>
      </c>
      <c r="D651" s="5" t="s">
        <v>1703</v>
      </c>
      <c r="E651" s="5">
        <v>2022</v>
      </c>
      <c r="F651" s="5">
        <v>0</v>
      </c>
      <c r="G651" s="5">
        <v>11.72</v>
      </c>
      <c r="H651" s="5">
        <v>1.2350000000000001</v>
      </c>
      <c r="I651" s="5">
        <v>0.56599999999999995</v>
      </c>
      <c r="J651" s="5">
        <v>12.286</v>
      </c>
      <c r="K651" s="5">
        <v>0</v>
      </c>
      <c r="L651" s="5">
        <v>1</v>
      </c>
      <c r="M651" s="5">
        <v>9.7829999999999995</v>
      </c>
      <c r="N651" s="5">
        <v>3.7040000000000002</v>
      </c>
      <c r="O651" s="5">
        <v>0.32800000000000001</v>
      </c>
      <c r="P651" s="5">
        <v>10.111000000000001</v>
      </c>
      <c r="Q651" s="5">
        <v>0</v>
      </c>
      <c r="R651" s="5">
        <v>1</v>
      </c>
      <c r="S651" s="5">
        <v>17.893000000000001</v>
      </c>
      <c r="T651" s="5">
        <v>7.4080000000000004</v>
      </c>
      <c r="U651" s="5">
        <v>0.56599999999999995</v>
      </c>
      <c r="V651" s="5">
        <v>18.459</v>
      </c>
      <c r="W651" s="5">
        <v>0</v>
      </c>
      <c r="X651" s="5">
        <v>1</v>
      </c>
      <c r="Y651" s="5">
        <v>1.946</v>
      </c>
      <c r="Z651" s="5">
        <v>0</v>
      </c>
      <c r="AA651" s="5">
        <v>-0.90400000000000003</v>
      </c>
      <c r="AB651" s="5">
        <v>1.0429999999999999</v>
      </c>
      <c r="AC651" s="5">
        <v>0</v>
      </c>
      <c r="AD651" s="5">
        <v>0</v>
      </c>
      <c r="AE651" s="5">
        <v>1.946</v>
      </c>
      <c r="AF651" s="5">
        <v>0</v>
      </c>
      <c r="AG651" s="5">
        <v>-0.90400000000000003</v>
      </c>
      <c r="AH651" s="5">
        <v>1.0429999999999999</v>
      </c>
      <c r="AI651" s="5">
        <v>0</v>
      </c>
      <c r="AJ651" s="5">
        <v>0</v>
      </c>
      <c r="AK651" s="5">
        <v>5.65</v>
      </c>
      <c r="AL651" s="5">
        <v>2.0030000000000001</v>
      </c>
      <c r="AM651" s="5">
        <v>-0.53200000000000003</v>
      </c>
      <c r="AN651" s="5">
        <v>5.1180000000000003</v>
      </c>
      <c r="AO651" s="5">
        <v>0</v>
      </c>
      <c r="AP651" s="5">
        <v>1</v>
      </c>
      <c r="AQ651" s="5">
        <v>0.84699999999999998</v>
      </c>
      <c r="AR651" s="5">
        <v>0.123</v>
      </c>
      <c r="AS651" s="5">
        <v>-0.27</v>
      </c>
      <c r="AT651" s="5">
        <v>0.57699999999999996</v>
      </c>
      <c r="AU651" s="5">
        <v>0</v>
      </c>
      <c r="AV651" s="5">
        <v>0</v>
      </c>
      <c r="AW651" s="5">
        <v>0.94699999999999995</v>
      </c>
      <c r="AX651" s="5">
        <v>0.123</v>
      </c>
      <c r="AY651" s="5">
        <v>-0.38400000000000001</v>
      </c>
      <c r="AZ651" s="5">
        <v>0.56299999999999994</v>
      </c>
      <c r="BA651" s="5">
        <v>0</v>
      </c>
      <c r="BB651" s="5">
        <v>0</v>
      </c>
      <c r="BC651" s="5">
        <v>0.58899999999999997</v>
      </c>
      <c r="BD651" s="5">
        <v>0.123</v>
      </c>
      <c r="BE651" s="5">
        <v>0</v>
      </c>
      <c r="BF651" s="5">
        <v>0.58899999999999997</v>
      </c>
      <c r="BG651" s="5">
        <v>0</v>
      </c>
      <c r="BH651" s="5">
        <v>1</v>
      </c>
      <c r="BI651" s="5">
        <v>0.68899999999999995</v>
      </c>
      <c r="BJ651" s="5">
        <v>0.123</v>
      </c>
      <c r="BK651" s="5">
        <v>0</v>
      </c>
      <c r="BL651" s="5">
        <v>0.68899999999999995</v>
      </c>
      <c r="BM651" s="5">
        <v>0</v>
      </c>
      <c r="BN651" s="5">
        <v>1</v>
      </c>
      <c r="BO651" s="5">
        <v>0</v>
      </c>
      <c r="BP651" s="5">
        <v>-3.7999999999999999E-2</v>
      </c>
      <c r="BQ651" s="5">
        <v>3.5000000000000003E-2</v>
      </c>
      <c r="BR651" s="5">
        <v>0</v>
      </c>
      <c r="BS651" s="5">
        <v>0.33300000000000002</v>
      </c>
      <c r="BT651" s="5">
        <v>0</v>
      </c>
      <c r="BU651" s="5">
        <v>-3.7999999999999999E-2</v>
      </c>
      <c r="BV651" s="5">
        <v>3.7999999999999999E-2</v>
      </c>
      <c r="BW651" s="5">
        <v>0</v>
      </c>
      <c r="BX651" s="5">
        <v>0</v>
      </c>
      <c r="BY651" s="5">
        <v>12.728999999999999</v>
      </c>
      <c r="BZ651" s="5">
        <v>0</v>
      </c>
      <c r="CA651" s="5">
        <v>12.728999999999999</v>
      </c>
      <c r="CB651" s="5">
        <v>0</v>
      </c>
      <c r="CC651" s="5">
        <v>102.477</v>
      </c>
      <c r="CD651" s="5">
        <v>7.95</v>
      </c>
      <c r="CE651" s="5">
        <v>0</v>
      </c>
      <c r="CF651" s="5">
        <v>102.477</v>
      </c>
      <c r="CG651" s="5">
        <v>0</v>
      </c>
      <c r="CH651" s="5">
        <v>1</v>
      </c>
      <c r="CI651" s="5">
        <v>0</v>
      </c>
      <c r="CJ651" s="5">
        <v>0</v>
      </c>
      <c r="CK651" s="5">
        <v>0</v>
      </c>
      <c r="CL651" s="5">
        <v>0</v>
      </c>
      <c r="CM651" s="5">
        <v>0</v>
      </c>
      <c r="CN651" s="5">
        <v>0</v>
      </c>
      <c r="CO651" s="5">
        <v>0</v>
      </c>
      <c r="CP651" s="5">
        <v>0</v>
      </c>
      <c r="CQ651" s="5">
        <v>1.294</v>
      </c>
      <c r="CR651" s="5">
        <v>1</v>
      </c>
      <c r="CS651" s="5">
        <v>1.946</v>
      </c>
      <c r="CT651" s="5">
        <v>10.484999999999999</v>
      </c>
      <c r="CU651" s="5">
        <v>29.859000000000002</v>
      </c>
    </row>
    <row r="652" spans="1:99" x14ac:dyDescent="0.25">
      <c r="A652" s="5" t="s">
        <v>2960</v>
      </c>
      <c r="B652" s="5" t="s">
        <v>1702</v>
      </c>
      <c r="C652" s="5" t="s">
        <v>1702</v>
      </c>
      <c r="D652" s="5" t="s">
        <v>1703</v>
      </c>
      <c r="E652" s="5">
        <v>2023</v>
      </c>
      <c r="F652" s="5">
        <v>0</v>
      </c>
      <c r="G652" s="5">
        <v>6.1470000000000002</v>
      </c>
      <c r="H652" s="5">
        <v>1.286</v>
      </c>
      <c r="I652" s="5">
        <v>0.27300000000000002</v>
      </c>
      <c r="J652" s="5">
        <v>6.42</v>
      </c>
      <c r="K652" s="5">
        <v>0</v>
      </c>
      <c r="L652" s="5">
        <v>1</v>
      </c>
      <c r="M652" s="5">
        <v>7.8860000000000001</v>
      </c>
      <c r="N652" s="5">
        <v>3.8570000000000002</v>
      </c>
      <c r="O652" s="5">
        <v>0.22700000000000001</v>
      </c>
      <c r="P652" s="5">
        <v>8.1129999999999995</v>
      </c>
      <c r="Q652" s="5">
        <v>0</v>
      </c>
      <c r="R652" s="5">
        <v>1</v>
      </c>
      <c r="S652" s="5">
        <v>12.574999999999999</v>
      </c>
      <c r="T652" s="5">
        <v>7.7140000000000004</v>
      </c>
      <c r="U652" s="5">
        <v>0.27300000000000002</v>
      </c>
      <c r="V652" s="5">
        <v>12.848000000000001</v>
      </c>
      <c r="W652" s="5">
        <v>0</v>
      </c>
      <c r="X652" s="5">
        <v>1</v>
      </c>
      <c r="Y652" s="5">
        <v>2.0270000000000001</v>
      </c>
      <c r="Z652" s="5">
        <v>0</v>
      </c>
      <c r="AA652" s="5">
        <v>-0.98399999999999999</v>
      </c>
      <c r="AB652" s="5">
        <v>1.0429999999999999</v>
      </c>
      <c r="AC652" s="5">
        <v>0</v>
      </c>
      <c r="AD652" s="5">
        <v>0</v>
      </c>
      <c r="AE652" s="5">
        <v>2.0270000000000001</v>
      </c>
      <c r="AF652" s="5">
        <v>0</v>
      </c>
      <c r="AG652" s="5">
        <v>-0.98399999999999999</v>
      </c>
      <c r="AH652" s="5">
        <v>1.0429999999999999</v>
      </c>
      <c r="AI652" s="5">
        <v>0</v>
      </c>
      <c r="AJ652" s="5">
        <v>0</v>
      </c>
      <c r="AK652" s="5">
        <v>5.8840000000000003</v>
      </c>
      <c r="AL652" s="5">
        <v>2.0859999999999999</v>
      </c>
      <c r="AM652" s="5">
        <v>-0.55400000000000005</v>
      </c>
      <c r="AN652" s="5">
        <v>5.3289999999999997</v>
      </c>
      <c r="AO652" s="5">
        <v>0</v>
      </c>
      <c r="AP652" s="5">
        <v>1</v>
      </c>
      <c r="AQ652" s="5">
        <v>0.749</v>
      </c>
      <c r="AR652" s="5">
        <v>0.129</v>
      </c>
      <c r="AS652" s="5">
        <v>-0.17199999999999999</v>
      </c>
      <c r="AT652" s="5">
        <v>0.57699999999999996</v>
      </c>
      <c r="AU652" s="5">
        <v>0</v>
      </c>
      <c r="AV652" s="5">
        <v>0</v>
      </c>
      <c r="AW652" s="5">
        <v>0.78300000000000003</v>
      </c>
      <c r="AX652" s="5">
        <v>0.129</v>
      </c>
      <c r="AY652" s="5">
        <v>-0.219</v>
      </c>
      <c r="AZ652" s="5">
        <v>0.56299999999999994</v>
      </c>
      <c r="BA652" s="5">
        <v>0</v>
      </c>
      <c r="BB652" s="5">
        <v>0</v>
      </c>
      <c r="BC652" s="5">
        <v>0.52700000000000002</v>
      </c>
      <c r="BD652" s="5">
        <v>0.129</v>
      </c>
      <c r="BE652" s="5">
        <v>0</v>
      </c>
      <c r="BF652" s="5">
        <v>0.52700000000000002</v>
      </c>
      <c r="BG652" s="5">
        <v>0</v>
      </c>
      <c r="BH652" s="5">
        <v>1</v>
      </c>
      <c r="BI652" s="5">
        <v>0.64</v>
      </c>
      <c r="BJ652" s="5">
        <v>0.129</v>
      </c>
      <c r="BK652" s="5">
        <v>0</v>
      </c>
      <c r="BL652" s="5">
        <v>0.64</v>
      </c>
      <c r="BM652" s="5">
        <v>0</v>
      </c>
      <c r="BN652" s="5">
        <v>1</v>
      </c>
      <c r="BO652" s="5">
        <v>0</v>
      </c>
      <c r="BP652" s="5">
        <v>-3.7999999999999999E-2</v>
      </c>
      <c r="BQ652" s="5">
        <v>3.5999999999999997E-2</v>
      </c>
      <c r="BR652" s="5">
        <v>0</v>
      </c>
      <c r="BS652" s="5">
        <v>0.33300000000000002</v>
      </c>
      <c r="BT652" s="5">
        <v>0</v>
      </c>
      <c r="BU652" s="5">
        <v>-3.7999999999999999E-2</v>
      </c>
      <c r="BV652" s="5">
        <v>3.7999999999999999E-2</v>
      </c>
      <c r="BW652" s="5">
        <v>0</v>
      </c>
      <c r="BX652" s="5">
        <v>0</v>
      </c>
      <c r="BY652" s="5">
        <v>13.254</v>
      </c>
      <c r="BZ652" s="5">
        <v>0</v>
      </c>
      <c r="CA652" s="5">
        <v>13.254</v>
      </c>
      <c r="CB652" s="5">
        <v>0</v>
      </c>
      <c r="CC652" s="5">
        <v>87.078999999999994</v>
      </c>
      <c r="CD652" s="5">
        <v>7.95</v>
      </c>
      <c r="CE652" s="5">
        <v>0</v>
      </c>
      <c r="CF652" s="5">
        <v>87.078999999999994</v>
      </c>
      <c r="CG652" s="5">
        <v>0</v>
      </c>
      <c r="CH652" s="5">
        <v>1</v>
      </c>
      <c r="CI652" s="5">
        <v>0</v>
      </c>
      <c r="CJ652" s="5">
        <v>0</v>
      </c>
      <c r="CK652" s="5">
        <v>0</v>
      </c>
      <c r="CL652" s="5">
        <v>0</v>
      </c>
      <c r="CM652" s="5">
        <v>0</v>
      </c>
      <c r="CN652" s="5">
        <v>0</v>
      </c>
      <c r="CO652" s="5">
        <v>0</v>
      </c>
      <c r="CP652" s="5">
        <v>0</v>
      </c>
      <c r="CQ652" s="5">
        <v>1.3480000000000001</v>
      </c>
      <c r="CR652" s="5">
        <v>1</v>
      </c>
      <c r="CS652" s="5">
        <v>2.0270000000000001</v>
      </c>
      <c r="CT652" s="5">
        <v>4.8609999999999998</v>
      </c>
      <c r="CU652" s="5">
        <v>11.061</v>
      </c>
    </row>
    <row r="653" spans="1:99" x14ac:dyDescent="0.25">
      <c r="A653" s="5" t="s">
        <v>2961</v>
      </c>
      <c r="B653" s="5" t="s">
        <v>1702</v>
      </c>
      <c r="C653" s="5" t="s">
        <v>1702</v>
      </c>
      <c r="D653" s="5" t="s">
        <v>1703</v>
      </c>
      <c r="E653" s="5">
        <v>2024</v>
      </c>
      <c r="F653" s="5">
        <v>0</v>
      </c>
      <c r="G653" s="5">
        <v>5.5750000000000002</v>
      </c>
      <c r="H653" s="5">
        <v>1.3240000000000001</v>
      </c>
      <c r="I653" s="5">
        <v>0.21299999999999999</v>
      </c>
      <c r="J653" s="5">
        <v>5.7869999999999999</v>
      </c>
      <c r="K653" s="5">
        <v>0</v>
      </c>
      <c r="L653" s="5">
        <v>1</v>
      </c>
      <c r="M653" s="5">
        <v>7.1239999999999997</v>
      </c>
      <c r="N653" s="5">
        <v>3.9710000000000001</v>
      </c>
      <c r="O653" s="5">
        <v>0.158</v>
      </c>
      <c r="P653" s="5">
        <v>7.2809999999999997</v>
      </c>
      <c r="Q653" s="5">
        <v>0</v>
      </c>
      <c r="R653" s="5">
        <v>1</v>
      </c>
      <c r="S653" s="5">
        <v>12.193</v>
      </c>
      <c r="T653" s="5">
        <v>7.9420000000000002</v>
      </c>
      <c r="U653" s="5">
        <v>0.21299999999999999</v>
      </c>
      <c r="V653" s="5">
        <v>12.404999999999999</v>
      </c>
      <c r="W653" s="5">
        <v>0</v>
      </c>
      <c r="X653" s="5">
        <v>1</v>
      </c>
      <c r="Y653" s="5">
        <v>2.0859999999999999</v>
      </c>
      <c r="Z653" s="5">
        <v>0</v>
      </c>
      <c r="AA653" s="5">
        <v>-1.0129999999999999</v>
      </c>
      <c r="AB653" s="5">
        <v>1.073</v>
      </c>
      <c r="AC653" s="5">
        <v>0</v>
      </c>
      <c r="AD653" s="5">
        <v>0</v>
      </c>
      <c r="AE653" s="5">
        <v>2.0859999999999999</v>
      </c>
      <c r="AF653" s="5">
        <v>0</v>
      </c>
      <c r="AG653" s="5">
        <v>-1.0129999999999999</v>
      </c>
      <c r="AH653" s="5">
        <v>1.073</v>
      </c>
      <c r="AI653" s="5">
        <v>0</v>
      </c>
      <c r="AJ653" s="5">
        <v>0</v>
      </c>
      <c r="AK653" s="5">
        <v>6.0570000000000004</v>
      </c>
      <c r="AL653" s="5">
        <v>2.1469999999999998</v>
      </c>
      <c r="AM653" s="5">
        <v>-0.50700000000000001</v>
      </c>
      <c r="AN653" s="5">
        <v>5.55</v>
      </c>
      <c r="AO653" s="5">
        <v>0</v>
      </c>
      <c r="AP653" s="5">
        <v>1</v>
      </c>
      <c r="AQ653" s="5">
        <v>0.72</v>
      </c>
      <c r="AR653" s="5">
        <v>0.13200000000000001</v>
      </c>
      <c r="AS653" s="5">
        <v>-0.14399999999999999</v>
      </c>
      <c r="AT653" s="5">
        <v>0.57599999999999996</v>
      </c>
      <c r="AU653" s="5">
        <v>0</v>
      </c>
      <c r="AV653" s="5">
        <v>0</v>
      </c>
      <c r="AW653" s="5">
        <v>0.73399999999999999</v>
      </c>
      <c r="AX653" s="5">
        <v>0.13200000000000001</v>
      </c>
      <c r="AY653" s="5">
        <v>-0.17199999999999999</v>
      </c>
      <c r="AZ653" s="5">
        <v>0.56200000000000006</v>
      </c>
      <c r="BA653" s="5">
        <v>0</v>
      </c>
      <c r="BB653" s="5">
        <v>0</v>
      </c>
      <c r="BC653" s="5">
        <v>0.51</v>
      </c>
      <c r="BD653" s="5">
        <v>0.13200000000000001</v>
      </c>
      <c r="BE653" s="5">
        <v>0</v>
      </c>
      <c r="BF653" s="5">
        <v>0.51</v>
      </c>
      <c r="BG653" s="5">
        <v>0</v>
      </c>
      <c r="BH653" s="5">
        <v>1</v>
      </c>
      <c r="BI653" s="5">
        <v>0.65200000000000002</v>
      </c>
      <c r="BJ653" s="5">
        <v>0.13200000000000001</v>
      </c>
      <c r="BK653" s="5">
        <v>0</v>
      </c>
      <c r="BL653" s="5">
        <v>0.65200000000000002</v>
      </c>
      <c r="BM653" s="5">
        <v>0</v>
      </c>
      <c r="BN653" s="5">
        <v>1</v>
      </c>
      <c r="BO653" s="5">
        <v>0</v>
      </c>
      <c r="BP653" s="5">
        <v>-3.9E-2</v>
      </c>
      <c r="BQ653" s="5">
        <v>3.9E-2</v>
      </c>
      <c r="BR653" s="5">
        <v>0</v>
      </c>
      <c r="BS653" s="5">
        <v>0.33300000000000002</v>
      </c>
      <c r="BT653" s="5">
        <v>0</v>
      </c>
      <c r="BU653" s="5">
        <v>-3.9E-2</v>
      </c>
      <c r="BV653" s="5">
        <v>3.7999999999999999E-2</v>
      </c>
      <c r="BW653" s="5">
        <v>0</v>
      </c>
      <c r="BX653" s="5">
        <v>0</v>
      </c>
      <c r="BY653" s="5">
        <v>13.646000000000001</v>
      </c>
      <c r="BZ653" s="5">
        <v>0</v>
      </c>
      <c r="CA653" s="5">
        <v>13.646000000000001</v>
      </c>
      <c r="CB653" s="5">
        <v>0</v>
      </c>
      <c r="CC653" s="5">
        <v>86.385000000000005</v>
      </c>
      <c r="CD653" s="5">
        <v>7.95</v>
      </c>
      <c r="CE653" s="5">
        <v>0</v>
      </c>
      <c r="CF653" s="5">
        <v>86.385000000000005</v>
      </c>
      <c r="CG653" s="5">
        <v>0</v>
      </c>
      <c r="CH653" s="5">
        <v>1</v>
      </c>
      <c r="CI653" s="5">
        <v>0</v>
      </c>
      <c r="CJ653" s="5">
        <v>0</v>
      </c>
      <c r="CK653" s="5">
        <v>0</v>
      </c>
      <c r="CL653" s="5">
        <v>0</v>
      </c>
      <c r="CM653" s="5">
        <v>0</v>
      </c>
      <c r="CN653" s="5">
        <v>0</v>
      </c>
      <c r="CO653" s="5">
        <v>0</v>
      </c>
      <c r="CP653" s="5">
        <v>0</v>
      </c>
      <c r="CQ653" s="5">
        <v>1.387</v>
      </c>
      <c r="CR653" s="5">
        <v>1</v>
      </c>
      <c r="CS653" s="5">
        <v>2.0859999999999999</v>
      </c>
      <c r="CT653" s="5">
        <v>4.2510000000000003</v>
      </c>
      <c r="CU653" s="5">
        <v>9.3979999999999997</v>
      </c>
    </row>
    <row r="654" spans="1:99" x14ac:dyDescent="0.25">
      <c r="A654" s="5" t="s">
        <v>2962</v>
      </c>
      <c r="B654" s="5" t="s">
        <v>1705</v>
      </c>
      <c r="C654" s="5" t="s">
        <v>1705</v>
      </c>
      <c r="D654" s="5" t="s">
        <v>1706</v>
      </c>
      <c r="E654" s="5">
        <v>2021</v>
      </c>
      <c r="F654" s="5">
        <v>0.19</v>
      </c>
      <c r="G654" s="5">
        <v>2.657</v>
      </c>
      <c r="H654" s="5">
        <v>0.70899999999999996</v>
      </c>
      <c r="I654" s="5">
        <v>0.81100000000000005</v>
      </c>
      <c r="J654" s="5">
        <v>3.4689999999999999</v>
      </c>
      <c r="K654" s="5">
        <v>0</v>
      </c>
      <c r="L654" s="5">
        <v>1</v>
      </c>
      <c r="M654" s="5">
        <v>4.1280000000000001</v>
      </c>
      <c r="N654" s="5">
        <v>2.1269999999999998</v>
      </c>
      <c r="O654" s="5">
        <v>0.79700000000000004</v>
      </c>
      <c r="P654" s="5">
        <v>4.9249999999999998</v>
      </c>
      <c r="Q654" s="5">
        <v>0</v>
      </c>
      <c r="R654" s="5">
        <v>1</v>
      </c>
      <c r="S654" s="5">
        <v>6.2030000000000003</v>
      </c>
      <c r="T654" s="5">
        <v>4.2539999999999996</v>
      </c>
      <c r="U654" s="5">
        <v>0.28100000000000003</v>
      </c>
      <c r="V654" s="5">
        <v>7.7160000000000002</v>
      </c>
      <c r="W654" s="5">
        <v>0.19</v>
      </c>
      <c r="X654" s="5">
        <v>1</v>
      </c>
      <c r="Y654" s="5">
        <v>12.353999999999999</v>
      </c>
      <c r="Z654" s="5">
        <v>1.365</v>
      </c>
      <c r="AA654" s="5">
        <v>-0.74299999999999999</v>
      </c>
      <c r="AB654" s="5">
        <v>11.611000000000001</v>
      </c>
      <c r="AC654" s="5">
        <v>0</v>
      </c>
      <c r="AD654" s="5">
        <v>1</v>
      </c>
      <c r="AE654" s="5">
        <v>12.31</v>
      </c>
      <c r="AF654" s="5">
        <v>2.4220000000000002</v>
      </c>
      <c r="AG654" s="5">
        <v>-0.69899999999999995</v>
      </c>
      <c r="AH654" s="5">
        <v>11.611000000000001</v>
      </c>
      <c r="AI654" s="5">
        <v>0</v>
      </c>
      <c r="AJ654" s="5">
        <v>1</v>
      </c>
      <c r="AK654" s="5">
        <v>15.241</v>
      </c>
      <c r="AL654" s="5">
        <v>7.4809999999999999</v>
      </c>
      <c r="AM654" s="5">
        <v>-2.238</v>
      </c>
      <c r="AN654" s="5">
        <v>13.004</v>
      </c>
      <c r="AO654" s="5">
        <v>0</v>
      </c>
      <c r="AP654" s="5">
        <v>1</v>
      </c>
      <c r="AQ654" s="5">
        <v>0.61899999999999999</v>
      </c>
      <c r="AR654" s="5">
        <v>0.114</v>
      </c>
      <c r="AS654" s="5">
        <v>0.63100000000000001</v>
      </c>
      <c r="AT654" s="5">
        <v>1.373</v>
      </c>
      <c r="AU654" s="5">
        <v>9.8000000000000004E-2</v>
      </c>
      <c r="AV654" s="5">
        <v>1</v>
      </c>
      <c r="AW654" s="5">
        <v>0.59899999999999998</v>
      </c>
      <c r="AX654" s="5">
        <v>0.114</v>
      </c>
      <c r="AY654" s="5">
        <v>0.623</v>
      </c>
      <c r="AZ654" s="5">
        <v>1.353</v>
      </c>
      <c r="BA654" s="5">
        <v>0.107</v>
      </c>
      <c r="BB654" s="5">
        <v>1</v>
      </c>
      <c r="BC654" s="5">
        <v>0.439</v>
      </c>
      <c r="BD654" s="5">
        <v>0.114</v>
      </c>
      <c r="BE654" s="5">
        <v>0.20699999999999999</v>
      </c>
      <c r="BF654" s="5">
        <v>0.73399999999999999</v>
      </c>
      <c r="BG654" s="5">
        <v>0.13700000000000001</v>
      </c>
      <c r="BH654" s="5">
        <v>1</v>
      </c>
      <c r="BI654" s="5">
        <v>0.505</v>
      </c>
      <c r="BJ654" s="5">
        <v>0.114</v>
      </c>
      <c r="BK654" s="5">
        <v>0.442</v>
      </c>
      <c r="BL654" s="5">
        <v>1.1259999999999999</v>
      </c>
      <c r="BM654" s="5">
        <v>0.19</v>
      </c>
      <c r="BN654" s="5">
        <v>1</v>
      </c>
      <c r="BO654" s="5">
        <v>0</v>
      </c>
      <c r="BP654" s="5">
        <v>1.7999999999999999E-2</v>
      </c>
      <c r="BQ654" s="5">
        <v>0.128</v>
      </c>
      <c r="BR654" s="5">
        <v>0</v>
      </c>
      <c r="BS654" s="5">
        <v>1</v>
      </c>
      <c r="BT654" s="5">
        <v>0</v>
      </c>
      <c r="BU654" s="5">
        <v>2.1000000000000001E-2</v>
      </c>
      <c r="BV654" s="5">
        <v>0.186</v>
      </c>
      <c r="BW654" s="5">
        <v>0.19</v>
      </c>
      <c r="BX654" s="5">
        <v>1</v>
      </c>
      <c r="BY654" s="5">
        <v>4.6340000000000003</v>
      </c>
      <c r="BZ654" s="5">
        <v>0</v>
      </c>
      <c r="CA654" s="5">
        <v>4.6340000000000003</v>
      </c>
      <c r="CB654" s="5">
        <v>0</v>
      </c>
      <c r="CC654" s="5">
        <v>78.125</v>
      </c>
      <c r="CD654" s="5">
        <v>7.95</v>
      </c>
      <c r="CE654" s="5">
        <v>76.260999999999996</v>
      </c>
      <c r="CF654" s="5">
        <v>183.72</v>
      </c>
      <c r="CG654" s="5">
        <v>0.19</v>
      </c>
      <c r="CH654" s="5">
        <v>1</v>
      </c>
      <c r="CI654" s="5">
        <v>0</v>
      </c>
      <c r="CJ654" s="5">
        <v>0</v>
      </c>
      <c r="CK654" s="5">
        <v>0</v>
      </c>
      <c r="CL654" s="5">
        <v>0</v>
      </c>
      <c r="CM654" s="5">
        <v>2.3E-2</v>
      </c>
      <c r="CN654" s="5">
        <v>0.29199999999999998</v>
      </c>
      <c r="CO654" s="5">
        <v>0</v>
      </c>
      <c r="CP654" s="5">
        <v>0.76</v>
      </c>
      <c r="CQ654" s="5">
        <v>1.198</v>
      </c>
      <c r="CR654" s="5">
        <v>0</v>
      </c>
      <c r="CS654" s="5">
        <v>1.3009999999999999</v>
      </c>
      <c r="CT654" s="5">
        <v>4.3179999999999996</v>
      </c>
      <c r="CU654" s="5">
        <v>1.3009999999999999</v>
      </c>
    </row>
    <row r="655" spans="1:99" x14ac:dyDescent="0.25">
      <c r="A655" s="5" t="s">
        <v>2963</v>
      </c>
      <c r="B655" s="5" t="s">
        <v>1705</v>
      </c>
      <c r="C655" s="5" t="s">
        <v>1705</v>
      </c>
      <c r="D655" s="5" t="s">
        <v>1706</v>
      </c>
      <c r="E655" s="5">
        <v>2022</v>
      </c>
      <c r="F655" s="5">
        <v>0.19</v>
      </c>
      <c r="G655" s="5">
        <v>4.4459999999999997</v>
      </c>
      <c r="H655" s="5">
        <v>0.749</v>
      </c>
      <c r="I655" s="5">
        <v>8.5850000000000009</v>
      </c>
      <c r="J655" s="5">
        <v>13.031000000000001</v>
      </c>
      <c r="K655" s="5">
        <v>0</v>
      </c>
      <c r="L655" s="5">
        <v>1</v>
      </c>
      <c r="M655" s="5">
        <v>4.5620000000000003</v>
      </c>
      <c r="N655" s="5">
        <v>2.2469999999999999</v>
      </c>
      <c r="O655" s="5">
        <v>8.4380000000000006</v>
      </c>
      <c r="P655" s="5">
        <v>13</v>
      </c>
      <c r="Q655" s="5">
        <v>0</v>
      </c>
      <c r="R655" s="5">
        <v>1</v>
      </c>
      <c r="S655" s="5">
        <v>8.1910000000000007</v>
      </c>
      <c r="T655" s="5">
        <v>4.4950000000000001</v>
      </c>
      <c r="U655" s="5">
        <v>0.42299999999999999</v>
      </c>
      <c r="V655" s="5">
        <v>10.109</v>
      </c>
      <c r="W655" s="5">
        <v>0.19</v>
      </c>
      <c r="X655" s="5">
        <v>1</v>
      </c>
      <c r="Y655" s="5">
        <v>12.627000000000001</v>
      </c>
      <c r="Z655" s="5">
        <v>1.325</v>
      </c>
      <c r="AA655" s="5">
        <v>26.05</v>
      </c>
      <c r="AB655" s="5">
        <v>38.677</v>
      </c>
      <c r="AC655" s="5">
        <v>0</v>
      </c>
      <c r="AD655" s="5">
        <v>1</v>
      </c>
      <c r="AE655" s="5">
        <v>12.675000000000001</v>
      </c>
      <c r="AF655" s="5">
        <v>2.35</v>
      </c>
      <c r="AG655" s="5">
        <v>26.001999999999999</v>
      </c>
      <c r="AH655" s="5">
        <v>38.677</v>
      </c>
      <c r="AI655" s="5">
        <v>0</v>
      </c>
      <c r="AJ655" s="5">
        <v>1</v>
      </c>
      <c r="AK655" s="5">
        <v>15.823</v>
      </c>
      <c r="AL655" s="5">
        <v>7.556</v>
      </c>
      <c r="AM655" s="5">
        <v>11.613</v>
      </c>
      <c r="AN655" s="5">
        <v>27.436</v>
      </c>
      <c r="AO655" s="5">
        <v>0</v>
      </c>
      <c r="AP655" s="5">
        <v>1</v>
      </c>
      <c r="AQ655" s="5">
        <v>0.86099999999999999</v>
      </c>
      <c r="AR655" s="5">
        <v>0.123</v>
      </c>
      <c r="AS655" s="5">
        <v>0.61199999999999999</v>
      </c>
      <c r="AT655" s="5">
        <v>1.617</v>
      </c>
      <c r="AU655" s="5">
        <v>9.8000000000000004E-2</v>
      </c>
      <c r="AV655" s="5">
        <v>1</v>
      </c>
      <c r="AW655" s="5">
        <v>0.98599999999999999</v>
      </c>
      <c r="AX655" s="5">
        <v>0.123</v>
      </c>
      <c r="AY655" s="5">
        <v>0.60299999999999998</v>
      </c>
      <c r="AZ655" s="5">
        <v>1.7589999999999999</v>
      </c>
      <c r="BA655" s="5">
        <v>0.107</v>
      </c>
      <c r="BB655" s="5">
        <v>1</v>
      </c>
      <c r="BC655" s="5">
        <v>0.59799999999999998</v>
      </c>
      <c r="BD655" s="5">
        <v>0.123</v>
      </c>
      <c r="BE655" s="5">
        <v>0.159</v>
      </c>
      <c r="BF655" s="5">
        <v>0.86</v>
      </c>
      <c r="BG655" s="5">
        <v>0.13700000000000001</v>
      </c>
      <c r="BH655" s="5">
        <v>1</v>
      </c>
      <c r="BI655" s="5">
        <v>0.61199999999999999</v>
      </c>
      <c r="BJ655" s="5">
        <v>0.123</v>
      </c>
      <c r="BK655" s="5">
        <v>0.79800000000000004</v>
      </c>
      <c r="BL655" s="5">
        <v>1.679</v>
      </c>
      <c r="BM655" s="5">
        <v>0.19</v>
      </c>
      <c r="BN655" s="5">
        <v>1</v>
      </c>
      <c r="BO655" s="5">
        <v>0</v>
      </c>
      <c r="BP655" s="5">
        <v>1.7000000000000001E-2</v>
      </c>
      <c r="BQ655" s="5">
        <v>0.23799999999999999</v>
      </c>
      <c r="BR655" s="5">
        <v>0</v>
      </c>
      <c r="BS655" s="5">
        <v>1</v>
      </c>
      <c r="BT655" s="5">
        <v>0</v>
      </c>
      <c r="BU655" s="5">
        <v>2.1000000000000001E-2</v>
      </c>
      <c r="BV655" s="5">
        <v>0.30399999999999999</v>
      </c>
      <c r="BW655" s="5">
        <v>0.19</v>
      </c>
      <c r="BX655" s="5">
        <v>1</v>
      </c>
      <c r="BY655" s="5">
        <v>5.0049999999999999</v>
      </c>
      <c r="BZ655" s="5">
        <v>0</v>
      </c>
      <c r="CA655" s="5">
        <v>5.0049999999999999</v>
      </c>
      <c r="CB655" s="5">
        <v>0</v>
      </c>
      <c r="CC655" s="5">
        <v>97.9</v>
      </c>
      <c r="CD655" s="5">
        <v>7.95</v>
      </c>
      <c r="CE655" s="5">
        <v>161.93199999999999</v>
      </c>
      <c r="CF655" s="5">
        <v>309.2</v>
      </c>
      <c r="CG655" s="5">
        <v>0.19</v>
      </c>
      <c r="CH655" s="5">
        <v>1</v>
      </c>
      <c r="CI655" s="5">
        <v>0</v>
      </c>
      <c r="CJ655" s="5">
        <v>0</v>
      </c>
      <c r="CK655" s="5">
        <v>0</v>
      </c>
      <c r="CL655" s="5">
        <v>0</v>
      </c>
      <c r="CM655" s="5">
        <v>2.5000000000000001E-2</v>
      </c>
      <c r="CN655" s="5">
        <v>0.314</v>
      </c>
      <c r="CO655" s="5">
        <v>0</v>
      </c>
      <c r="CP655" s="5">
        <v>0.78700000000000003</v>
      </c>
      <c r="CQ655" s="5">
        <v>1.294</v>
      </c>
      <c r="CR655" s="5">
        <v>0</v>
      </c>
      <c r="CS655" s="5">
        <v>1.4830000000000001</v>
      </c>
      <c r="CT655" s="5">
        <v>12.553000000000001</v>
      </c>
      <c r="CU655" s="5">
        <v>1.4830000000000001</v>
      </c>
    </row>
    <row r="656" spans="1:99" x14ac:dyDescent="0.25">
      <c r="A656" s="5" t="s">
        <v>2964</v>
      </c>
      <c r="B656" s="5" t="s">
        <v>1705</v>
      </c>
      <c r="C656" s="5" t="s">
        <v>1705</v>
      </c>
      <c r="D656" s="5" t="s">
        <v>1706</v>
      </c>
      <c r="E656" s="5">
        <v>2023</v>
      </c>
      <c r="F656" s="5">
        <v>0.19</v>
      </c>
      <c r="G656" s="5">
        <v>3.52</v>
      </c>
      <c r="H656" s="5">
        <v>0.73899999999999999</v>
      </c>
      <c r="I656" s="5">
        <v>9.6649999999999991</v>
      </c>
      <c r="J656" s="5">
        <v>13.186</v>
      </c>
      <c r="K656" s="5">
        <v>0</v>
      </c>
      <c r="L656" s="5">
        <v>1</v>
      </c>
      <c r="M656" s="5">
        <v>3.968</v>
      </c>
      <c r="N656" s="5">
        <v>2.218</v>
      </c>
      <c r="O656" s="5">
        <v>9.7260000000000009</v>
      </c>
      <c r="P656" s="5">
        <v>13.694000000000001</v>
      </c>
      <c r="Q656" s="5">
        <v>0</v>
      </c>
      <c r="R656" s="5">
        <v>1</v>
      </c>
      <c r="S656" s="5">
        <v>7.2169999999999996</v>
      </c>
      <c r="T656" s="5">
        <v>4.4359999999999999</v>
      </c>
      <c r="U656" s="5">
        <v>0.47399999999999998</v>
      </c>
      <c r="V656" s="5">
        <v>8.9640000000000004</v>
      </c>
      <c r="W656" s="5">
        <v>0.19</v>
      </c>
      <c r="X656" s="5">
        <v>1</v>
      </c>
      <c r="Y656" s="5">
        <v>12.507999999999999</v>
      </c>
      <c r="Z656" s="5">
        <v>1.401</v>
      </c>
      <c r="AA656" s="5">
        <v>10.124000000000001</v>
      </c>
      <c r="AB656" s="5">
        <v>22.631</v>
      </c>
      <c r="AC656" s="5">
        <v>0</v>
      </c>
      <c r="AD656" s="5">
        <v>1</v>
      </c>
      <c r="AE656" s="5">
        <v>12.606999999999999</v>
      </c>
      <c r="AF656" s="5">
        <v>2.5110000000000001</v>
      </c>
      <c r="AG656" s="5">
        <v>10.025</v>
      </c>
      <c r="AH656" s="5">
        <v>22.631</v>
      </c>
      <c r="AI656" s="5">
        <v>0</v>
      </c>
      <c r="AJ656" s="5">
        <v>1</v>
      </c>
      <c r="AK656" s="5">
        <v>15.9</v>
      </c>
      <c r="AL656" s="5">
        <v>7.8760000000000003</v>
      </c>
      <c r="AM656" s="5">
        <v>0.72299999999999998</v>
      </c>
      <c r="AN656" s="5">
        <v>16.623000000000001</v>
      </c>
      <c r="AO656" s="5">
        <v>0</v>
      </c>
      <c r="AP656" s="5">
        <v>1</v>
      </c>
      <c r="AQ656" s="5">
        <v>0.76</v>
      </c>
      <c r="AR656" s="5">
        <v>0.129</v>
      </c>
      <c r="AS656" s="5">
        <v>0.59</v>
      </c>
      <c r="AT656" s="5">
        <v>1.4830000000000001</v>
      </c>
      <c r="AU656" s="5">
        <v>9.8000000000000004E-2</v>
      </c>
      <c r="AV656" s="5">
        <v>1</v>
      </c>
      <c r="AW656" s="5">
        <v>0.81100000000000005</v>
      </c>
      <c r="AX656" s="5">
        <v>0.129</v>
      </c>
      <c r="AY656" s="5">
        <v>0.60299999999999998</v>
      </c>
      <c r="AZ656" s="5">
        <v>1.5649999999999999</v>
      </c>
      <c r="BA656" s="5">
        <v>0.107</v>
      </c>
      <c r="BB656" s="5">
        <v>1</v>
      </c>
      <c r="BC656" s="5">
        <v>0.53500000000000003</v>
      </c>
      <c r="BD656" s="5">
        <v>0.129</v>
      </c>
      <c r="BE656" s="5">
        <v>0.17</v>
      </c>
      <c r="BF656" s="5">
        <v>0.80200000000000005</v>
      </c>
      <c r="BG656" s="5">
        <v>0.13700000000000001</v>
      </c>
      <c r="BH656" s="5">
        <v>1</v>
      </c>
      <c r="BI656" s="5">
        <v>0.57899999999999996</v>
      </c>
      <c r="BJ656" s="5">
        <v>0.129</v>
      </c>
      <c r="BK656" s="5">
        <v>0.64700000000000002</v>
      </c>
      <c r="BL656" s="5">
        <v>1.46</v>
      </c>
      <c r="BM656" s="5">
        <v>0.19</v>
      </c>
      <c r="BN656" s="5">
        <v>1</v>
      </c>
      <c r="BO656" s="5">
        <v>0</v>
      </c>
      <c r="BP656" s="5">
        <v>1.4E-2</v>
      </c>
      <c r="BQ656" s="5">
        <v>0.17299999999999999</v>
      </c>
      <c r="BR656" s="5">
        <v>0</v>
      </c>
      <c r="BS656" s="5">
        <v>1</v>
      </c>
      <c r="BT656" s="5">
        <v>0</v>
      </c>
      <c r="BU656" s="5">
        <v>1.7000000000000001E-2</v>
      </c>
      <c r="BV656" s="5">
        <v>0.20599999999999999</v>
      </c>
      <c r="BW656" s="5">
        <v>0.19</v>
      </c>
      <c r="BX656" s="5">
        <v>1</v>
      </c>
      <c r="BY656" s="5">
        <v>5.2110000000000003</v>
      </c>
      <c r="BZ656" s="5">
        <v>0</v>
      </c>
      <c r="CA656" s="5">
        <v>5.2110000000000003</v>
      </c>
      <c r="CB656" s="5">
        <v>0</v>
      </c>
      <c r="CC656" s="5">
        <v>83.248000000000005</v>
      </c>
      <c r="CD656" s="5">
        <v>7.95</v>
      </c>
      <c r="CE656" s="5">
        <v>152.661</v>
      </c>
      <c r="CF656" s="5">
        <v>280.73099999999999</v>
      </c>
      <c r="CG656" s="5">
        <v>0.19</v>
      </c>
      <c r="CH656" s="5">
        <v>1</v>
      </c>
      <c r="CI656" s="5">
        <v>0</v>
      </c>
      <c r="CJ656" s="5">
        <v>0</v>
      </c>
      <c r="CK656" s="5">
        <v>0</v>
      </c>
      <c r="CL656" s="5">
        <v>0</v>
      </c>
      <c r="CM656" s="5">
        <v>2.5999999999999999E-2</v>
      </c>
      <c r="CN656" s="5">
        <v>0.32800000000000001</v>
      </c>
      <c r="CO656" s="5">
        <v>0</v>
      </c>
      <c r="CP656" s="5">
        <v>0.85</v>
      </c>
      <c r="CQ656" s="5">
        <v>1.3480000000000001</v>
      </c>
      <c r="CR656" s="5">
        <v>0</v>
      </c>
      <c r="CS656" s="5">
        <v>1.3129999999999999</v>
      </c>
      <c r="CT656" s="5">
        <v>10.896000000000001</v>
      </c>
      <c r="CU656" s="5">
        <v>1.3129999999999999</v>
      </c>
    </row>
    <row r="657" spans="1:99" x14ac:dyDescent="0.25">
      <c r="A657" s="5" t="s">
        <v>2965</v>
      </c>
      <c r="B657" s="5" t="s">
        <v>1705</v>
      </c>
      <c r="C657" s="5" t="s">
        <v>1705</v>
      </c>
      <c r="D657" s="5" t="s">
        <v>1706</v>
      </c>
      <c r="E657" s="5">
        <v>2024</v>
      </c>
      <c r="F657" s="5">
        <v>0.19</v>
      </c>
      <c r="G657" s="5">
        <v>3.141</v>
      </c>
      <c r="H657" s="5">
        <v>0.76100000000000001</v>
      </c>
      <c r="I657" s="5">
        <v>6.2370000000000001</v>
      </c>
      <c r="J657" s="5">
        <v>9.3770000000000007</v>
      </c>
      <c r="K657" s="5">
        <v>0</v>
      </c>
      <c r="L657" s="5">
        <v>1</v>
      </c>
      <c r="M657" s="5">
        <v>3.9359999999999999</v>
      </c>
      <c r="N657" s="5">
        <v>2.2829999999999999</v>
      </c>
      <c r="O657" s="5">
        <v>6.3570000000000002</v>
      </c>
      <c r="P657" s="5">
        <v>10.292</v>
      </c>
      <c r="Q657" s="5">
        <v>0</v>
      </c>
      <c r="R657" s="5">
        <v>1</v>
      </c>
      <c r="S657" s="5">
        <v>6.9459999999999997</v>
      </c>
      <c r="T657" s="5">
        <v>4.5670000000000002</v>
      </c>
      <c r="U657" s="5">
        <v>0.51400000000000001</v>
      </c>
      <c r="V657" s="5">
        <v>8.6530000000000005</v>
      </c>
      <c r="W657" s="5">
        <v>0.19</v>
      </c>
      <c r="X657" s="5">
        <v>1</v>
      </c>
      <c r="Y657" s="5">
        <v>14.577999999999999</v>
      </c>
      <c r="Z657" s="5">
        <v>1.841</v>
      </c>
      <c r="AA657" s="5">
        <v>3.9119999999999999</v>
      </c>
      <c r="AB657" s="5">
        <v>18.489999999999998</v>
      </c>
      <c r="AC657" s="5">
        <v>0</v>
      </c>
      <c r="AD657" s="5">
        <v>1</v>
      </c>
      <c r="AE657" s="5">
        <v>14.577999999999999</v>
      </c>
      <c r="AF657" s="5">
        <v>3.1930000000000001</v>
      </c>
      <c r="AG657" s="5">
        <v>3.9119999999999999</v>
      </c>
      <c r="AH657" s="5">
        <v>18.489999999999998</v>
      </c>
      <c r="AI657" s="5">
        <v>0</v>
      </c>
      <c r="AJ657" s="5">
        <v>1</v>
      </c>
      <c r="AK657" s="5">
        <v>17.969000000000001</v>
      </c>
      <c r="AL657" s="5">
        <v>9.1389999999999993</v>
      </c>
      <c r="AM657" s="5">
        <v>-1.107</v>
      </c>
      <c r="AN657" s="5">
        <v>16.861999999999998</v>
      </c>
      <c r="AO657" s="5">
        <v>0</v>
      </c>
      <c r="AP657" s="5">
        <v>1</v>
      </c>
      <c r="AQ657" s="5">
        <v>0.72399999999999998</v>
      </c>
      <c r="AR657" s="5">
        <v>0.13200000000000001</v>
      </c>
      <c r="AS657" s="5">
        <v>0.69399999999999995</v>
      </c>
      <c r="AT657" s="5">
        <v>1.5569999999999999</v>
      </c>
      <c r="AU657" s="5">
        <v>9.8000000000000004E-2</v>
      </c>
      <c r="AV657" s="5">
        <v>1</v>
      </c>
      <c r="AW657" s="5">
        <v>0.75</v>
      </c>
      <c r="AX657" s="5">
        <v>0.13200000000000001</v>
      </c>
      <c r="AY657" s="5">
        <v>0.68100000000000005</v>
      </c>
      <c r="AZ657" s="5">
        <v>1.583</v>
      </c>
      <c r="BA657" s="5">
        <v>0.107</v>
      </c>
      <c r="BB657" s="5">
        <v>1</v>
      </c>
      <c r="BC657" s="5">
        <v>0.51300000000000001</v>
      </c>
      <c r="BD657" s="5">
        <v>0.13200000000000001</v>
      </c>
      <c r="BE657" s="5">
        <v>0.14799999999999999</v>
      </c>
      <c r="BF657" s="5">
        <v>0.752</v>
      </c>
      <c r="BG657" s="5">
        <v>0.13700000000000001</v>
      </c>
      <c r="BH657" s="5">
        <v>1</v>
      </c>
      <c r="BI657" s="5">
        <v>0.59099999999999997</v>
      </c>
      <c r="BJ657" s="5">
        <v>0.13200000000000001</v>
      </c>
      <c r="BK657" s="5">
        <v>0.7</v>
      </c>
      <c r="BL657" s="5">
        <v>1.498</v>
      </c>
      <c r="BM657" s="5">
        <v>0.19</v>
      </c>
      <c r="BN657" s="5">
        <v>1</v>
      </c>
      <c r="BO657" s="5">
        <v>0</v>
      </c>
      <c r="BP657" s="5">
        <v>1.7000000000000001E-2</v>
      </c>
      <c r="BQ657" s="5">
        <v>0.16700000000000001</v>
      </c>
      <c r="BR657" s="5">
        <v>0</v>
      </c>
      <c r="BS657" s="5">
        <v>1</v>
      </c>
      <c r="BT657" s="5">
        <v>0</v>
      </c>
      <c r="BU657" s="5">
        <v>0.02</v>
      </c>
      <c r="BV657" s="5">
        <v>0.20300000000000001</v>
      </c>
      <c r="BW657" s="5">
        <v>0.19</v>
      </c>
      <c r="BX657" s="5">
        <v>1</v>
      </c>
      <c r="BY657" s="5">
        <v>5.3650000000000002</v>
      </c>
      <c r="BZ657" s="5">
        <v>0</v>
      </c>
      <c r="CA657" s="5">
        <v>5.3650000000000002</v>
      </c>
      <c r="CB657" s="5">
        <v>0</v>
      </c>
      <c r="CC657" s="5">
        <v>82.587999999999994</v>
      </c>
      <c r="CD657" s="5">
        <v>7.95</v>
      </c>
      <c r="CE657" s="5">
        <v>81.268000000000001</v>
      </c>
      <c r="CF657" s="5">
        <v>194.989</v>
      </c>
      <c r="CG657" s="5">
        <v>0.19</v>
      </c>
      <c r="CH657" s="5">
        <v>1</v>
      </c>
      <c r="CI657" s="5">
        <v>0</v>
      </c>
      <c r="CJ657" s="5">
        <v>0</v>
      </c>
      <c r="CK657" s="5">
        <v>0</v>
      </c>
      <c r="CL657" s="5">
        <v>0</v>
      </c>
      <c r="CM657" s="5">
        <v>2.7E-2</v>
      </c>
      <c r="CN657" s="5">
        <v>0.313</v>
      </c>
      <c r="CO657" s="5">
        <v>0</v>
      </c>
      <c r="CP657" s="5">
        <v>0.85</v>
      </c>
      <c r="CQ657" s="5">
        <v>1.387</v>
      </c>
      <c r="CR657" s="5">
        <v>0</v>
      </c>
      <c r="CS657" s="5">
        <v>1.569</v>
      </c>
      <c r="CT657" s="5">
        <v>7.9960000000000004</v>
      </c>
      <c r="CU657" s="5">
        <v>1.569</v>
      </c>
    </row>
    <row r="658" spans="1:99" x14ac:dyDescent="0.25">
      <c r="A658" s="5" t="s">
        <v>2966</v>
      </c>
      <c r="B658" s="5" t="s">
        <v>1708</v>
      </c>
      <c r="C658" s="5" t="s">
        <v>1708</v>
      </c>
      <c r="D658" s="5" t="s">
        <v>1709</v>
      </c>
      <c r="E658" s="5">
        <v>2021</v>
      </c>
      <c r="F658" s="5">
        <v>0.2</v>
      </c>
      <c r="G658" s="5">
        <v>1.5009999999999999</v>
      </c>
      <c r="H658" s="5">
        <v>0.32800000000000001</v>
      </c>
      <c r="I658" s="5">
        <v>8.9999999999999993E-3</v>
      </c>
      <c r="J658" s="5">
        <v>1.51</v>
      </c>
      <c r="K658" s="5">
        <v>0</v>
      </c>
      <c r="L658" s="5">
        <v>1</v>
      </c>
      <c r="M658" s="5">
        <v>6.7140000000000004</v>
      </c>
      <c r="N658" s="5">
        <v>3.0430000000000001</v>
      </c>
      <c r="O658" s="5">
        <v>2.5999999999999999E-2</v>
      </c>
      <c r="P658" s="5">
        <v>6.74</v>
      </c>
      <c r="Q658" s="5">
        <v>0</v>
      </c>
      <c r="R658" s="5">
        <v>1</v>
      </c>
      <c r="S658" s="5">
        <v>2.5609999999999999</v>
      </c>
      <c r="T658" s="5">
        <v>1.587</v>
      </c>
      <c r="U658" s="5">
        <v>1.4E-2</v>
      </c>
      <c r="V658" s="5">
        <v>3.09</v>
      </c>
      <c r="W658" s="5">
        <v>0.2</v>
      </c>
      <c r="X658" s="5">
        <v>1</v>
      </c>
      <c r="Y658" s="5">
        <v>6.6779999999999999</v>
      </c>
      <c r="Z658" s="5">
        <v>0</v>
      </c>
      <c r="AA658" s="5">
        <v>-4.0880000000000001</v>
      </c>
      <c r="AB658" s="5">
        <v>2.59</v>
      </c>
      <c r="AC658" s="5">
        <v>0</v>
      </c>
      <c r="AD658" s="5">
        <v>1</v>
      </c>
      <c r="AE658" s="5">
        <v>6.6779999999999999</v>
      </c>
      <c r="AF658" s="5">
        <v>0</v>
      </c>
      <c r="AG658" s="5">
        <v>-4.0880000000000001</v>
      </c>
      <c r="AH658" s="5">
        <v>2.59</v>
      </c>
      <c r="AI658" s="5">
        <v>0</v>
      </c>
      <c r="AJ658" s="5">
        <v>1</v>
      </c>
      <c r="AK658" s="5">
        <v>10.16</v>
      </c>
      <c r="AL658" s="5">
        <v>4.4180000000000001</v>
      </c>
      <c r="AM658" s="5">
        <v>-8.3849999999999998</v>
      </c>
      <c r="AN658" s="5">
        <v>2.13</v>
      </c>
      <c r="AO658" s="5">
        <v>0</v>
      </c>
      <c r="AP658" s="5">
        <v>0</v>
      </c>
      <c r="AQ658" s="5">
        <v>0.61399999999999999</v>
      </c>
      <c r="AR658" s="5">
        <v>0.112</v>
      </c>
      <c r="AS658" s="5">
        <v>-8.8999999999999996E-2</v>
      </c>
      <c r="AT658" s="5">
        <v>0.63</v>
      </c>
      <c r="AU658" s="5">
        <v>0.2</v>
      </c>
      <c r="AV658" s="5">
        <v>1</v>
      </c>
      <c r="AW658" s="5">
        <v>0.626</v>
      </c>
      <c r="AX658" s="5">
        <v>0.121</v>
      </c>
      <c r="AY658" s="5">
        <v>-8.9999999999999993E-3</v>
      </c>
      <c r="AZ658" s="5">
        <v>0.74</v>
      </c>
      <c r="BA658" s="5">
        <v>0.2</v>
      </c>
      <c r="BB658" s="5">
        <v>1</v>
      </c>
      <c r="BC658" s="5">
        <v>0.439</v>
      </c>
      <c r="BD658" s="5">
        <v>0.114</v>
      </c>
      <c r="BE658" s="5">
        <v>-0.153</v>
      </c>
      <c r="BF658" s="5">
        <v>0.34300000000000003</v>
      </c>
      <c r="BG658" s="5">
        <v>0</v>
      </c>
      <c r="BH658" s="5">
        <v>0</v>
      </c>
      <c r="BI658" s="5">
        <v>0.57799999999999996</v>
      </c>
      <c r="BJ658" s="5">
        <v>0.128</v>
      </c>
      <c r="BK658" s="5">
        <v>-1.9E-2</v>
      </c>
      <c r="BL658" s="5">
        <v>0.67</v>
      </c>
      <c r="BM658" s="5">
        <v>0.2</v>
      </c>
      <c r="BN658" s="5">
        <v>1</v>
      </c>
      <c r="BO658" s="5">
        <v>0</v>
      </c>
      <c r="BP658" s="5">
        <v>-3.5000000000000003E-2</v>
      </c>
      <c r="BQ658" s="5">
        <v>3.2000000000000001E-2</v>
      </c>
      <c r="BR658" s="5">
        <v>0</v>
      </c>
      <c r="BS658" s="5">
        <v>1</v>
      </c>
      <c r="BT658" s="5">
        <v>0</v>
      </c>
      <c r="BU658" s="5">
        <v>-3.5000000000000003E-2</v>
      </c>
      <c r="BV658" s="5">
        <v>4.8000000000000001E-2</v>
      </c>
      <c r="BW658" s="5">
        <v>0</v>
      </c>
      <c r="BX658" s="5">
        <v>1</v>
      </c>
      <c r="BY658" s="5">
        <v>1.431</v>
      </c>
      <c r="BZ658" s="5">
        <v>0</v>
      </c>
      <c r="CA658" s="5">
        <v>1.431</v>
      </c>
      <c r="CB658" s="5">
        <v>0</v>
      </c>
      <c r="CC658" s="5">
        <v>78.125</v>
      </c>
      <c r="CD658" s="5">
        <v>7.95</v>
      </c>
      <c r="CE658" s="5">
        <v>-22.475000000000001</v>
      </c>
      <c r="CF658" s="5">
        <v>66.78</v>
      </c>
      <c r="CG658" s="5">
        <v>0</v>
      </c>
      <c r="CH658" s="5">
        <v>1</v>
      </c>
      <c r="CI658" s="5">
        <v>0</v>
      </c>
      <c r="CJ658" s="5">
        <v>0</v>
      </c>
      <c r="CK658" s="5">
        <v>0</v>
      </c>
      <c r="CL658" s="5">
        <v>4.2999999999999997E-2</v>
      </c>
      <c r="CM658" s="5">
        <v>0</v>
      </c>
      <c r="CN658" s="5">
        <v>1.5680000000000001</v>
      </c>
      <c r="CO658" s="5">
        <v>9.9369999999999994</v>
      </c>
      <c r="CP658" s="5">
        <v>0</v>
      </c>
      <c r="CQ658" s="5">
        <v>1.137</v>
      </c>
      <c r="CR658" s="5">
        <v>0.98499999999999999</v>
      </c>
      <c r="CS658" s="5">
        <v>6.6779999999999999</v>
      </c>
      <c r="CT658" s="5">
        <v>3.3119999999999998</v>
      </c>
      <c r="CU658" s="5">
        <v>7.2489999999999997</v>
      </c>
    </row>
    <row r="659" spans="1:99" x14ac:dyDescent="0.25">
      <c r="A659" s="5" t="s">
        <v>2967</v>
      </c>
      <c r="B659" s="5" t="s">
        <v>1708</v>
      </c>
      <c r="C659" s="5" t="s">
        <v>1708</v>
      </c>
      <c r="D659" s="5" t="s">
        <v>1709</v>
      </c>
      <c r="E659" s="5">
        <v>2022</v>
      </c>
      <c r="F659" s="5">
        <v>0.2</v>
      </c>
      <c r="G659" s="5">
        <v>1.52</v>
      </c>
      <c r="H659" s="5">
        <v>0.23599999999999999</v>
      </c>
      <c r="I659" s="5">
        <v>0.01</v>
      </c>
      <c r="J659" s="5">
        <v>1.53</v>
      </c>
      <c r="K659" s="5">
        <v>0</v>
      </c>
      <c r="L659" s="5">
        <v>1</v>
      </c>
      <c r="M659" s="5">
        <v>6.298</v>
      </c>
      <c r="N659" s="5">
        <v>2.601</v>
      </c>
      <c r="O659" s="5">
        <v>3.2000000000000001E-2</v>
      </c>
      <c r="P659" s="5">
        <v>6.33</v>
      </c>
      <c r="Q659" s="5">
        <v>0</v>
      </c>
      <c r="R659" s="5">
        <v>1</v>
      </c>
      <c r="S659" s="5">
        <v>3.0750000000000002</v>
      </c>
      <c r="T659" s="5">
        <v>1.506</v>
      </c>
      <c r="U659" s="5">
        <v>1.7000000000000001E-2</v>
      </c>
      <c r="V659" s="5">
        <v>3.71</v>
      </c>
      <c r="W659" s="5">
        <v>0.2</v>
      </c>
      <c r="X659" s="5">
        <v>1</v>
      </c>
      <c r="Y659" s="5">
        <v>7.2119999999999997</v>
      </c>
      <c r="Z659" s="5">
        <v>0</v>
      </c>
      <c r="AA659" s="5">
        <v>-4.202</v>
      </c>
      <c r="AB659" s="5">
        <v>3.01</v>
      </c>
      <c r="AC659" s="5">
        <v>0</v>
      </c>
      <c r="AD659" s="5">
        <v>1</v>
      </c>
      <c r="AE659" s="5">
        <v>7.2119999999999997</v>
      </c>
      <c r="AF659" s="5">
        <v>0</v>
      </c>
      <c r="AG659" s="5">
        <v>-4.202</v>
      </c>
      <c r="AH659" s="5">
        <v>3.01</v>
      </c>
      <c r="AI659" s="5">
        <v>0</v>
      </c>
      <c r="AJ659" s="5">
        <v>1</v>
      </c>
      <c r="AK659" s="5">
        <v>10.972</v>
      </c>
      <c r="AL659" s="5">
        <v>4.7709999999999999</v>
      </c>
      <c r="AM659" s="5">
        <v>-9.0719999999999992</v>
      </c>
      <c r="AN659" s="5">
        <v>2.2799999999999998</v>
      </c>
      <c r="AO659" s="5">
        <v>0</v>
      </c>
      <c r="AP659" s="5">
        <v>0</v>
      </c>
      <c r="AQ659" s="5">
        <v>0.52800000000000002</v>
      </c>
      <c r="AR659" s="5">
        <v>7.5999999999999998E-2</v>
      </c>
      <c r="AS659" s="5">
        <v>3.1E-2</v>
      </c>
      <c r="AT659" s="5">
        <v>0.67</v>
      </c>
      <c r="AU659" s="5">
        <v>0.2</v>
      </c>
      <c r="AV659" s="5">
        <v>1</v>
      </c>
      <c r="AW659" s="5">
        <v>0.82599999999999996</v>
      </c>
      <c r="AX659" s="5">
        <v>0.107</v>
      </c>
      <c r="AY659" s="5">
        <v>-0.109</v>
      </c>
      <c r="AZ659" s="5">
        <v>0.86</v>
      </c>
      <c r="BA659" s="5">
        <v>0.2</v>
      </c>
      <c r="BB659" s="5">
        <v>1</v>
      </c>
      <c r="BC659" s="5">
        <v>0.59799999999999998</v>
      </c>
      <c r="BD659" s="5">
        <v>0.123</v>
      </c>
      <c r="BE659" s="5">
        <v>-0.442</v>
      </c>
      <c r="BF659" s="5">
        <v>0.187</v>
      </c>
      <c r="BG659" s="5">
        <v>0</v>
      </c>
      <c r="BH659" s="5">
        <v>0</v>
      </c>
      <c r="BI659" s="5">
        <v>0.98299999999999998</v>
      </c>
      <c r="BJ659" s="5">
        <v>0.192</v>
      </c>
      <c r="BK659" s="5">
        <v>-0.25</v>
      </c>
      <c r="BL659" s="5">
        <v>0.88</v>
      </c>
      <c r="BM659" s="5">
        <v>0.2</v>
      </c>
      <c r="BN659" s="5">
        <v>1</v>
      </c>
      <c r="BO659" s="5">
        <v>0</v>
      </c>
      <c r="BP659" s="5">
        <v>-3.5000000000000003E-2</v>
      </c>
      <c r="BQ659" s="5">
        <v>3.7999999999999999E-2</v>
      </c>
      <c r="BR659" s="5">
        <v>0</v>
      </c>
      <c r="BS659" s="5">
        <v>1</v>
      </c>
      <c r="BT659" s="5">
        <v>0</v>
      </c>
      <c r="BU659" s="5">
        <v>-3.5000000000000003E-2</v>
      </c>
      <c r="BV659" s="5">
        <v>5.7000000000000002E-2</v>
      </c>
      <c r="BW659" s="5">
        <v>0</v>
      </c>
      <c r="BX659" s="5">
        <v>1</v>
      </c>
      <c r="BY659" s="5">
        <v>1.5449999999999999</v>
      </c>
      <c r="BZ659" s="5">
        <v>0</v>
      </c>
      <c r="CA659" s="5">
        <v>1.5449999999999999</v>
      </c>
      <c r="CB659" s="5">
        <v>0</v>
      </c>
      <c r="CC659" s="5">
        <v>97.9</v>
      </c>
      <c r="CD659" s="5">
        <v>7.95</v>
      </c>
      <c r="CE659" s="5">
        <v>-68.75</v>
      </c>
      <c r="CF659" s="5">
        <v>34.979999999999997</v>
      </c>
      <c r="CG659" s="5">
        <v>0</v>
      </c>
      <c r="CH659" s="5">
        <v>1</v>
      </c>
      <c r="CI659" s="5">
        <v>0</v>
      </c>
      <c r="CJ659" s="5">
        <v>0</v>
      </c>
      <c r="CK659" s="5">
        <v>0</v>
      </c>
      <c r="CL659" s="5">
        <v>4.5999999999999999E-2</v>
      </c>
      <c r="CM659" s="5">
        <v>0</v>
      </c>
      <c r="CN659" s="5">
        <v>1.468</v>
      </c>
      <c r="CO659" s="5">
        <v>10.89</v>
      </c>
      <c r="CP659" s="5">
        <v>0</v>
      </c>
      <c r="CQ659" s="5">
        <v>1.2270000000000001</v>
      </c>
      <c r="CR659" s="5">
        <v>0.98499999999999999</v>
      </c>
      <c r="CS659" s="5">
        <v>7.2119999999999997</v>
      </c>
      <c r="CT659" s="5">
        <v>4.3579999999999997</v>
      </c>
      <c r="CU659" s="5">
        <v>10.577</v>
      </c>
    </row>
    <row r="660" spans="1:99" x14ac:dyDescent="0.25">
      <c r="A660" s="5" t="s">
        <v>2968</v>
      </c>
      <c r="B660" s="5" t="s">
        <v>1708</v>
      </c>
      <c r="C660" s="5" t="s">
        <v>1708</v>
      </c>
      <c r="D660" s="5" t="s">
        <v>1709</v>
      </c>
      <c r="E660" s="5">
        <v>2023</v>
      </c>
      <c r="F660" s="5">
        <v>0.2</v>
      </c>
      <c r="G660" s="5">
        <v>1.415</v>
      </c>
      <c r="H660" s="5">
        <v>0.32200000000000001</v>
      </c>
      <c r="I660" s="5">
        <v>5.0000000000000001E-3</v>
      </c>
      <c r="J660" s="5">
        <v>1.42</v>
      </c>
      <c r="K660" s="5">
        <v>0</v>
      </c>
      <c r="L660" s="5">
        <v>1</v>
      </c>
      <c r="M660" s="5">
        <v>5.9050000000000002</v>
      </c>
      <c r="N660" s="5">
        <v>2.9289999999999998</v>
      </c>
      <c r="O660" s="5">
        <v>1.4999999999999999E-2</v>
      </c>
      <c r="P660" s="5">
        <v>5.92</v>
      </c>
      <c r="Q660" s="5">
        <v>0</v>
      </c>
      <c r="R660" s="5">
        <v>1</v>
      </c>
      <c r="S660" s="5">
        <v>2.4420000000000002</v>
      </c>
      <c r="T660" s="5">
        <v>1.5309999999999999</v>
      </c>
      <c r="U660" s="5">
        <v>8.0000000000000002E-3</v>
      </c>
      <c r="V660" s="5">
        <v>2.94</v>
      </c>
      <c r="W660" s="5">
        <v>0.2</v>
      </c>
      <c r="X660" s="5">
        <v>1</v>
      </c>
      <c r="Y660" s="5">
        <v>2.9049999999999998</v>
      </c>
      <c r="Z660" s="5">
        <v>0</v>
      </c>
      <c r="AA660" s="5">
        <v>-0.48499999999999999</v>
      </c>
      <c r="AB660" s="5">
        <v>2.42</v>
      </c>
      <c r="AC660" s="5">
        <v>0</v>
      </c>
      <c r="AD660" s="5">
        <v>1</v>
      </c>
      <c r="AE660" s="5">
        <v>2.9049999999999998</v>
      </c>
      <c r="AF660" s="5">
        <v>0</v>
      </c>
      <c r="AG660" s="5">
        <v>-0.48499999999999999</v>
      </c>
      <c r="AH660" s="5">
        <v>2.42</v>
      </c>
      <c r="AI660" s="5">
        <v>0</v>
      </c>
      <c r="AJ660" s="5">
        <v>1</v>
      </c>
      <c r="AK660" s="5">
        <v>6.8049999999999997</v>
      </c>
      <c r="AL660" s="5">
        <v>2.9590000000000001</v>
      </c>
      <c r="AM660" s="5">
        <v>-5.1879999999999997</v>
      </c>
      <c r="AN660" s="5">
        <v>1.94</v>
      </c>
      <c r="AO660" s="5">
        <v>0</v>
      </c>
      <c r="AP660" s="5">
        <v>0</v>
      </c>
      <c r="AQ660" s="5">
        <v>0.626</v>
      </c>
      <c r="AR660" s="5">
        <v>0.106</v>
      </c>
      <c r="AS660" s="5">
        <v>-0.16</v>
      </c>
      <c r="AT660" s="5">
        <v>0.56000000000000005</v>
      </c>
      <c r="AU660" s="5">
        <v>0.2</v>
      </c>
      <c r="AV660" s="5">
        <v>1</v>
      </c>
      <c r="AW660" s="5">
        <v>0.746</v>
      </c>
      <c r="AX660" s="5">
        <v>0.128</v>
      </c>
      <c r="AY660" s="5">
        <v>-0.13</v>
      </c>
      <c r="AZ660" s="5">
        <v>0.74</v>
      </c>
      <c r="BA660" s="5">
        <v>0.2</v>
      </c>
      <c r="BB660" s="5">
        <v>1</v>
      </c>
      <c r="BC660" s="5">
        <v>0.45400000000000001</v>
      </c>
      <c r="BD660" s="5">
        <v>0.129</v>
      </c>
      <c r="BE660" s="5">
        <v>-0.247</v>
      </c>
      <c r="BF660" s="5">
        <v>0.248</v>
      </c>
      <c r="BG660" s="5">
        <v>0</v>
      </c>
      <c r="BH660" s="5">
        <v>0</v>
      </c>
      <c r="BI660" s="5">
        <v>0.873</v>
      </c>
      <c r="BJ660" s="5">
        <v>0.19</v>
      </c>
      <c r="BK660" s="5">
        <v>-0.19</v>
      </c>
      <c r="BL660" s="5">
        <v>0.82</v>
      </c>
      <c r="BM660" s="5">
        <v>0.2</v>
      </c>
      <c r="BN660" s="5">
        <v>1</v>
      </c>
      <c r="BO660" s="5">
        <v>0</v>
      </c>
      <c r="BP660" s="5">
        <v>-3.5000000000000003E-2</v>
      </c>
      <c r="BQ660" s="5">
        <v>0.03</v>
      </c>
      <c r="BR660" s="5">
        <v>0</v>
      </c>
      <c r="BS660" s="5">
        <v>1</v>
      </c>
      <c r="BT660" s="5">
        <v>0</v>
      </c>
      <c r="BU660" s="5">
        <v>-3.5000000000000003E-2</v>
      </c>
      <c r="BV660" s="5">
        <v>4.4999999999999998E-2</v>
      </c>
      <c r="BW660" s="5">
        <v>0</v>
      </c>
      <c r="BX660" s="5">
        <v>1</v>
      </c>
      <c r="BY660" s="5">
        <v>1.609</v>
      </c>
      <c r="BZ660" s="5">
        <v>0</v>
      </c>
      <c r="CA660" s="5">
        <v>1.609</v>
      </c>
      <c r="CB660" s="5">
        <v>0</v>
      </c>
      <c r="CC660" s="5">
        <v>68.188000000000002</v>
      </c>
      <c r="CD660" s="5">
        <v>7.95</v>
      </c>
      <c r="CE660" s="5">
        <v>-24.463000000000001</v>
      </c>
      <c r="CF660" s="5">
        <v>52.47</v>
      </c>
      <c r="CG660" s="5">
        <v>0</v>
      </c>
      <c r="CH660" s="5">
        <v>1</v>
      </c>
      <c r="CI660" s="5">
        <v>0</v>
      </c>
      <c r="CJ660" s="5">
        <v>0</v>
      </c>
      <c r="CK660" s="5">
        <v>0</v>
      </c>
      <c r="CL660" s="5">
        <v>4.8000000000000001E-2</v>
      </c>
      <c r="CM660" s="5">
        <v>0</v>
      </c>
      <c r="CN660" s="5">
        <v>1.4670000000000001</v>
      </c>
      <c r="CO660" s="5">
        <v>11.195</v>
      </c>
      <c r="CP660" s="5">
        <v>0</v>
      </c>
      <c r="CQ660" s="5">
        <v>1.278</v>
      </c>
      <c r="CR660" s="5">
        <v>0.98899999999999999</v>
      </c>
      <c r="CS660" s="5">
        <v>2.9049999999999998</v>
      </c>
      <c r="CT660" s="5">
        <v>2.1379999999999999</v>
      </c>
      <c r="CU660" s="5">
        <v>2.9049999999999998</v>
      </c>
    </row>
    <row r="661" spans="1:99" x14ac:dyDescent="0.25">
      <c r="A661" s="5" t="s">
        <v>2969</v>
      </c>
      <c r="B661" s="5" t="s">
        <v>1708</v>
      </c>
      <c r="C661" s="5" t="s">
        <v>1708</v>
      </c>
      <c r="D661" s="5" t="s">
        <v>1709</v>
      </c>
      <c r="E661" s="5">
        <v>2024</v>
      </c>
      <c r="F661" s="5">
        <v>0.2</v>
      </c>
      <c r="G661" s="5">
        <v>1.3759999999999999</v>
      </c>
      <c r="H661" s="5">
        <v>0.34899999999999998</v>
      </c>
      <c r="I661" s="5">
        <v>4.0000000000000001E-3</v>
      </c>
      <c r="J661" s="5">
        <v>1.38</v>
      </c>
      <c r="K661" s="5">
        <v>0</v>
      </c>
      <c r="L661" s="5">
        <v>1</v>
      </c>
      <c r="M661" s="5">
        <v>4.3470000000000004</v>
      </c>
      <c r="N661" s="5">
        <v>2.3679999999999999</v>
      </c>
      <c r="O661" s="5">
        <v>1.2999999999999999E-2</v>
      </c>
      <c r="P661" s="5">
        <v>4.3600000000000003</v>
      </c>
      <c r="Q661" s="5">
        <v>0</v>
      </c>
      <c r="R661" s="5">
        <v>1</v>
      </c>
      <c r="S661" s="5">
        <v>2.593</v>
      </c>
      <c r="T661" s="5">
        <v>1.7170000000000001</v>
      </c>
      <c r="U661" s="5">
        <v>7.0000000000000001E-3</v>
      </c>
      <c r="V661" s="5">
        <v>3.12</v>
      </c>
      <c r="W661" s="5">
        <v>0.2</v>
      </c>
      <c r="X661" s="5">
        <v>1</v>
      </c>
      <c r="Y661" s="5">
        <v>2.456</v>
      </c>
      <c r="Z661" s="5">
        <v>0</v>
      </c>
      <c r="AA661" s="5">
        <v>-0.106</v>
      </c>
      <c r="AB661" s="5">
        <v>2.35</v>
      </c>
      <c r="AC661" s="5">
        <v>0</v>
      </c>
      <c r="AD661" s="5">
        <v>1</v>
      </c>
      <c r="AE661" s="5">
        <v>2.456</v>
      </c>
      <c r="AF661" s="5">
        <v>0</v>
      </c>
      <c r="AG661" s="5">
        <v>-0.106</v>
      </c>
      <c r="AH661" s="5">
        <v>2.35</v>
      </c>
      <c r="AI661" s="5">
        <v>0</v>
      </c>
      <c r="AJ661" s="5">
        <v>1</v>
      </c>
      <c r="AK661" s="5">
        <v>6.4710000000000001</v>
      </c>
      <c r="AL661" s="5">
        <v>2.8140000000000001</v>
      </c>
      <c r="AM661" s="5">
        <v>-4.8789999999999996</v>
      </c>
      <c r="AN661" s="5">
        <v>1.91</v>
      </c>
      <c r="AO661" s="5">
        <v>0</v>
      </c>
      <c r="AP661" s="5">
        <v>0</v>
      </c>
      <c r="AQ661" s="5">
        <v>0.55000000000000004</v>
      </c>
      <c r="AR661" s="5">
        <v>0.1</v>
      </c>
      <c r="AS661" s="5">
        <v>-0.1</v>
      </c>
      <c r="AT661" s="5">
        <v>0.54</v>
      </c>
      <c r="AU661" s="5">
        <v>0.2</v>
      </c>
      <c r="AV661" s="5">
        <v>1</v>
      </c>
      <c r="AW661" s="5">
        <v>0.65500000000000003</v>
      </c>
      <c r="AX661" s="5">
        <v>0.12</v>
      </c>
      <c r="AY661" s="5">
        <v>-0.08</v>
      </c>
      <c r="AZ661" s="5">
        <v>0.69</v>
      </c>
      <c r="BA661" s="5">
        <v>0.2</v>
      </c>
      <c r="BB661" s="5">
        <v>1</v>
      </c>
      <c r="BC661" s="5">
        <v>0.437</v>
      </c>
      <c r="BD661" s="5">
        <v>0.13200000000000001</v>
      </c>
      <c r="BE661" s="5">
        <v>-0.25600000000000001</v>
      </c>
      <c r="BF661" s="5">
        <v>0.217</v>
      </c>
      <c r="BG661" s="5">
        <v>0</v>
      </c>
      <c r="BH661" s="5">
        <v>0</v>
      </c>
      <c r="BI661" s="5">
        <v>0.78100000000000003</v>
      </c>
      <c r="BJ661" s="5">
        <v>0.17199999999999999</v>
      </c>
      <c r="BK661" s="5">
        <v>-0.14000000000000001</v>
      </c>
      <c r="BL661" s="5">
        <v>0.77</v>
      </c>
      <c r="BM661" s="5">
        <v>0.2</v>
      </c>
      <c r="BN661" s="5">
        <v>1</v>
      </c>
      <c r="BO661" s="5">
        <v>0</v>
      </c>
      <c r="BP661" s="5">
        <v>-3.5999999999999997E-2</v>
      </c>
      <c r="BQ661" s="5">
        <v>0.03</v>
      </c>
      <c r="BR661" s="5">
        <v>0</v>
      </c>
      <c r="BS661" s="5">
        <v>1</v>
      </c>
      <c r="BT661" s="5">
        <v>0</v>
      </c>
      <c r="BU661" s="5">
        <v>-3.5999999999999997E-2</v>
      </c>
      <c r="BV661" s="5">
        <v>4.2999999999999997E-2</v>
      </c>
      <c r="BW661" s="5">
        <v>0</v>
      </c>
      <c r="BX661" s="5">
        <v>1</v>
      </c>
      <c r="BY661" s="5">
        <v>1.657</v>
      </c>
      <c r="BZ661" s="5">
        <v>0</v>
      </c>
      <c r="CA661" s="5">
        <v>1.657</v>
      </c>
      <c r="CB661" s="5">
        <v>0</v>
      </c>
      <c r="CC661" s="5">
        <v>67.66</v>
      </c>
      <c r="CD661" s="5">
        <v>7.95</v>
      </c>
      <c r="CE661" s="5">
        <v>-14.66</v>
      </c>
      <c r="CF661" s="5">
        <v>63.6</v>
      </c>
      <c r="CG661" s="5">
        <v>0</v>
      </c>
      <c r="CH661" s="5">
        <v>1</v>
      </c>
      <c r="CI661" s="5">
        <v>0</v>
      </c>
      <c r="CJ661" s="5">
        <v>0</v>
      </c>
      <c r="CK661" s="5">
        <v>0</v>
      </c>
      <c r="CL661" s="5">
        <v>0.05</v>
      </c>
      <c r="CM661" s="5">
        <v>0</v>
      </c>
      <c r="CN661" s="5">
        <v>1.6060000000000001</v>
      </c>
      <c r="CO661" s="5">
        <v>11.462</v>
      </c>
      <c r="CP661" s="5">
        <v>0</v>
      </c>
      <c r="CQ661" s="5">
        <v>1.3160000000000001</v>
      </c>
      <c r="CR661" s="5">
        <v>0.98899999999999999</v>
      </c>
      <c r="CS661" s="5">
        <v>2.456</v>
      </c>
      <c r="CT661" s="5">
        <v>1.895</v>
      </c>
      <c r="CU661" s="5">
        <v>2.456</v>
      </c>
    </row>
    <row r="662" spans="1:99" x14ac:dyDescent="0.25">
      <c r="A662" s="5" t="s">
        <v>2970</v>
      </c>
      <c r="B662" s="5" t="s">
        <v>1711</v>
      </c>
      <c r="C662" s="5" t="s">
        <v>1711</v>
      </c>
      <c r="D662" s="5" t="s">
        <v>1712</v>
      </c>
      <c r="E662" s="5">
        <v>2021</v>
      </c>
      <c r="F662" s="5">
        <v>0.18</v>
      </c>
      <c r="G662" s="5">
        <v>2.3210000000000002</v>
      </c>
      <c r="H662" s="5">
        <v>0.50800000000000001</v>
      </c>
      <c r="I662" s="5">
        <v>0</v>
      </c>
      <c r="J662" s="5">
        <v>2.3210000000000002</v>
      </c>
      <c r="K662" s="5">
        <v>0</v>
      </c>
      <c r="L662" s="5">
        <v>1</v>
      </c>
      <c r="M662" s="5">
        <v>1.9059999999999999</v>
      </c>
      <c r="N662" s="5">
        <v>0.86399999999999999</v>
      </c>
      <c r="O662" s="5">
        <v>0</v>
      </c>
      <c r="P662" s="5">
        <v>1.9059999999999999</v>
      </c>
      <c r="Q662" s="5">
        <v>0</v>
      </c>
      <c r="R662" s="5">
        <v>1</v>
      </c>
      <c r="S662" s="5">
        <v>1.7330000000000001</v>
      </c>
      <c r="T662" s="5">
        <v>1.0740000000000001</v>
      </c>
      <c r="U662" s="5">
        <v>0</v>
      </c>
      <c r="V662" s="5">
        <v>2.0449999999999999</v>
      </c>
      <c r="W662" s="5">
        <v>0.18</v>
      </c>
      <c r="X662" s="5">
        <v>1</v>
      </c>
      <c r="Y662" s="5">
        <v>16.286999999999999</v>
      </c>
      <c r="Z662" s="5">
        <v>2.2010000000000001</v>
      </c>
      <c r="AA662" s="5">
        <v>-8.8889999999999993</v>
      </c>
      <c r="AB662" s="5">
        <v>7.3970000000000002</v>
      </c>
      <c r="AC662" s="5">
        <v>0</v>
      </c>
      <c r="AD662" s="5">
        <v>0</v>
      </c>
      <c r="AE662" s="5">
        <v>17.43</v>
      </c>
      <c r="AF662" s="5">
        <v>4.0759999999999996</v>
      </c>
      <c r="AG662" s="5">
        <v>-10.032</v>
      </c>
      <c r="AH662" s="5">
        <v>7.3970000000000002</v>
      </c>
      <c r="AI662" s="5">
        <v>0</v>
      </c>
      <c r="AJ662" s="5">
        <v>0</v>
      </c>
      <c r="AK662" s="5">
        <v>24.29</v>
      </c>
      <c r="AL662" s="5">
        <v>12.936999999999999</v>
      </c>
      <c r="AM662" s="5">
        <v>-15.545</v>
      </c>
      <c r="AN662" s="5">
        <v>8.7449999999999992</v>
      </c>
      <c r="AO662" s="5">
        <v>0</v>
      </c>
      <c r="AP662" s="5">
        <v>0</v>
      </c>
      <c r="AQ662" s="5">
        <v>0.61899999999999999</v>
      </c>
      <c r="AR662" s="5">
        <v>0.114</v>
      </c>
      <c r="AS662" s="5">
        <v>0.26600000000000001</v>
      </c>
      <c r="AT662" s="5">
        <v>1.044</v>
      </c>
      <c r="AU662" s="5">
        <v>0.18</v>
      </c>
      <c r="AV662" s="5">
        <v>1</v>
      </c>
      <c r="AW662" s="5">
        <v>0.59899999999999998</v>
      </c>
      <c r="AX662" s="5">
        <v>0.114</v>
      </c>
      <c r="AY662" s="5">
        <v>0.29799999999999999</v>
      </c>
      <c r="AZ662" s="5">
        <v>1.0580000000000001</v>
      </c>
      <c r="BA662" s="5">
        <v>0.18</v>
      </c>
      <c r="BB662" s="5">
        <v>1</v>
      </c>
      <c r="BC662" s="5">
        <v>0.439</v>
      </c>
      <c r="BD662" s="5">
        <v>0.114</v>
      </c>
      <c r="BE662" s="5">
        <v>0.10199999999999999</v>
      </c>
      <c r="BF662" s="5">
        <v>0.63800000000000001</v>
      </c>
      <c r="BG662" s="5">
        <v>0.18</v>
      </c>
      <c r="BH662" s="5">
        <v>1</v>
      </c>
      <c r="BI662" s="5">
        <v>0.505</v>
      </c>
      <c r="BJ662" s="5">
        <v>0.114</v>
      </c>
      <c r="BK662" s="5">
        <v>0.06</v>
      </c>
      <c r="BL662" s="5">
        <v>0.66600000000000004</v>
      </c>
      <c r="BM662" s="5">
        <v>0.18</v>
      </c>
      <c r="BN662" s="5">
        <v>1</v>
      </c>
      <c r="BO662" s="5">
        <v>0</v>
      </c>
      <c r="BP662" s="5">
        <v>0</v>
      </c>
      <c r="BQ662" s="5">
        <v>9.4E-2</v>
      </c>
      <c r="BR662" s="5">
        <v>0</v>
      </c>
      <c r="BS662" s="5">
        <v>0.66700000000000004</v>
      </c>
      <c r="BT662" s="5">
        <v>0</v>
      </c>
      <c r="BU662" s="5">
        <v>0</v>
      </c>
      <c r="BV662" s="5">
        <v>0.249</v>
      </c>
      <c r="BW662" s="5">
        <v>0.18</v>
      </c>
      <c r="BX662" s="5">
        <v>0.5</v>
      </c>
      <c r="BY662" s="5">
        <v>13.912000000000001</v>
      </c>
      <c r="BZ662" s="5">
        <v>0</v>
      </c>
      <c r="CA662" s="5">
        <v>13.912000000000001</v>
      </c>
      <c r="CB662" s="5">
        <v>0</v>
      </c>
      <c r="CC662" s="5">
        <v>78.125</v>
      </c>
      <c r="CD662" s="5">
        <v>7.95</v>
      </c>
      <c r="CE662" s="5">
        <v>18.221</v>
      </c>
      <c r="CF662" s="5">
        <v>113.68899999999999</v>
      </c>
      <c r="CG662" s="5">
        <v>0.18</v>
      </c>
      <c r="CH662" s="5">
        <v>1</v>
      </c>
      <c r="CI662" s="5">
        <v>0</v>
      </c>
      <c r="CJ662" s="5">
        <v>0</v>
      </c>
      <c r="CK662" s="5">
        <v>0</v>
      </c>
      <c r="CL662" s="5">
        <v>0</v>
      </c>
      <c r="CM662" s="5">
        <v>0</v>
      </c>
      <c r="CN662" s="5">
        <v>0</v>
      </c>
      <c r="CO662" s="5">
        <v>0</v>
      </c>
      <c r="CP662" s="5">
        <v>0</v>
      </c>
      <c r="CQ662" s="5">
        <v>1.198</v>
      </c>
      <c r="CR662" s="5">
        <v>0</v>
      </c>
      <c r="CS662" s="5">
        <v>4.7759999999999998</v>
      </c>
      <c r="CT662" s="5">
        <v>4.7530000000000001</v>
      </c>
      <c r="CU662" s="5">
        <v>15.162000000000001</v>
      </c>
    </row>
    <row r="663" spans="1:99" x14ac:dyDescent="0.25">
      <c r="A663" s="5" t="s">
        <v>2971</v>
      </c>
      <c r="B663" s="5" t="s">
        <v>1711</v>
      </c>
      <c r="C663" s="5" t="s">
        <v>1711</v>
      </c>
      <c r="D663" s="5" t="s">
        <v>1712</v>
      </c>
      <c r="E663" s="5">
        <v>2022</v>
      </c>
      <c r="F663" s="5">
        <v>0.18</v>
      </c>
      <c r="G663" s="5">
        <v>4.1959999999999997</v>
      </c>
      <c r="H663" s="5">
        <v>0.65200000000000002</v>
      </c>
      <c r="I663" s="5">
        <v>0</v>
      </c>
      <c r="J663" s="5">
        <v>4.1959999999999997</v>
      </c>
      <c r="K663" s="5">
        <v>0</v>
      </c>
      <c r="L663" s="5">
        <v>1</v>
      </c>
      <c r="M663" s="5">
        <v>2.0489999999999999</v>
      </c>
      <c r="N663" s="5">
        <v>0.84599999999999997</v>
      </c>
      <c r="O663" s="5">
        <v>0</v>
      </c>
      <c r="P663" s="5">
        <v>2.0489999999999999</v>
      </c>
      <c r="Q663" s="5">
        <v>0</v>
      </c>
      <c r="R663" s="5">
        <v>1</v>
      </c>
      <c r="S663" s="5">
        <v>2.1680000000000001</v>
      </c>
      <c r="T663" s="5">
        <v>1.0620000000000001</v>
      </c>
      <c r="U663" s="5">
        <v>2.9000000000000001E-2</v>
      </c>
      <c r="V663" s="5">
        <v>2.5579999999999998</v>
      </c>
      <c r="W663" s="5">
        <v>0.18</v>
      </c>
      <c r="X663" s="5">
        <v>1</v>
      </c>
      <c r="Y663" s="5">
        <v>32.517000000000003</v>
      </c>
      <c r="Z663" s="5">
        <v>4.3949999999999996</v>
      </c>
      <c r="AA663" s="5">
        <v>-19.661999999999999</v>
      </c>
      <c r="AB663" s="5">
        <v>12.855</v>
      </c>
      <c r="AC663" s="5">
        <v>0</v>
      </c>
      <c r="AD663" s="5">
        <v>0</v>
      </c>
      <c r="AE663" s="5">
        <v>33.750999999999998</v>
      </c>
      <c r="AF663" s="5">
        <v>7.8920000000000003</v>
      </c>
      <c r="AG663" s="5">
        <v>-20.896000000000001</v>
      </c>
      <c r="AH663" s="5">
        <v>12.855</v>
      </c>
      <c r="AI663" s="5">
        <v>0</v>
      </c>
      <c r="AJ663" s="5">
        <v>0</v>
      </c>
      <c r="AK663" s="5">
        <v>41.16</v>
      </c>
      <c r="AL663" s="5">
        <v>21.920999999999999</v>
      </c>
      <c r="AM663" s="5">
        <v>-25.952999999999999</v>
      </c>
      <c r="AN663" s="5">
        <v>15.207000000000001</v>
      </c>
      <c r="AO663" s="5">
        <v>0</v>
      </c>
      <c r="AP663" s="5">
        <v>0</v>
      </c>
      <c r="AQ663" s="5">
        <v>0.86099999999999999</v>
      </c>
      <c r="AR663" s="5">
        <v>0.123</v>
      </c>
      <c r="AS663" s="5">
        <v>0.252</v>
      </c>
      <c r="AT663" s="5">
        <v>1.3129999999999999</v>
      </c>
      <c r="AU663" s="5">
        <v>0.18</v>
      </c>
      <c r="AV663" s="5">
        <v>1</v>
      </c>
      <c r="AW663" s="5">
        <v>0.98599999999999999</v>
      </c>
      <c r="AX663" s="5">
        <v>0.123</v>
      </c>
      <c r="AY663" s="5">
        <v>0.156</v>
      </c>
      <c r="AZ663" s="5">
        <v>1.347</v>
      </c>
      <c r="BA663" s="5">
        <v>0.18</v>
      </c>
      <c r="BB663" s="5">
        <v>1</v>
      </c>
      <c r="BC663" s="5">
        <v>0.59799999999999998</v>
      </c>
      <c r="BD663" s="5">
        <v>0.123</v>
      </c>
      <c r="BE663" s="5">
        <v>0.1</v>
      </c>
      <c r="BF663" s="5">
        <v>0.81299999999999994</v>
      </c>
      <c r="BG663" s="5">
        <v>0.18</v>
      </c>
      <c r="BH663" s="5">
        <v>1</v>
      </c>
      <c r="BI663" s="5">
        <v>0.61199999999999999</v>
      </c>
      <c r="BJ663" s="5">
        <v>0.123</v>
      </c>
      <c r="BK663" s="5">
        <v>6.3E-2</v>
      </c>
      <c r="BL663" s="5">
        <v>0.78700000000000003</v>
      </c>
      <c r="BM663" s="5">
        <v>0.18</v>
      </c>
      <c r="BN663" s="5">
        <v>1</v>
      </c>
      <c r="BO663" s="5">
        <v>0</v>
      </c>
      <c r="BP663" s="5">
        <v>0</v>
      </c>
      <c r="BQ663" s="5">
        <v>0.10299999999999999</v>
      </c>
      <c r="BR663" s="5">
        <v>0</v>
      </c>
      <c r="BS663" s="5">
        <v>0.66700000000000004</v>
      </c>
      <c r="BT663" s="5">
        <v>0</v>
      </c>
      <c r="BU663" s="5">
        <v>0</v>
      </c>
      <c r="BV663" s="5">
        <v>0.24099999999999999</v>
      </c>
      <c r="BW663" s="5">
        <v>0.18</v>
      </c>
      <c r="BX663" s="5">
        <v>0.5</v>
      </c>
      <c r="BY663" s="5">
        <v>15.023999999999999</v>
      </c>
      <c r="BZ663" s="5">
        <v>0</v>
      </c>
      <c r="CA663" s="5">
        <v>15.023999999999999</v>
      </c>
      <c r="CB663" s="5">
        <v>0</v>
      </c>
      <c r="CC663" s="5">
        <v>97.9</v>
      </c>
      <c r="CD663" s="5">
        <v>7.95</v>
      </c>
      <c r="CE663" s="5">
        <v>40.097999999999999</v>
      </c>
      <c r="CF663" s="5">
        <v>160.697</v>
      </c>
      <c r="CG663" s="5">
        <v>0.18</v>
      </c>
      <c r="CH663" s="5">
        <v>1</v>
      </c>
      <c r="CI663" s="5">
        <v>0</v>
      </c>
      <c r="CJ663" s="5">
        <v>0</v>
      </c>
      <c r="CK663" s="5">
        <v>0</v>
      </c>
      <c r="CL663" s="5">
        <v>0</v>
      </c>
      <c r="CM663" s="5">
        <v>0</v>
      </c>
      <c r="CN663" s="5">
        <v>0</v>
      </c>
      <c r="CO663" s="5">
        <v>0</v>
      </c>
      <c r="CP663" s="5">
        <v>0</v>
      </c>
      <c r="CQ663" s="5">
        <v>1.294</v>
      </c>
      <c r="CR663" s="5">
        <v>0</v>
      </c>
      <c r="CS663" s="5">
        <v>5.1580000000000004</v>
      </c>
      <c r="CT663" s="5">
        <v>10.484999999999999</v>
      </c>
      <c r="CU663" s="5">
        <v>31.326000000000001</v>
      </c>
    </row>
    <row r="664" spans="1:99" x14ac:dyDescent="0.25">
      <c r="A664" s="5" t="s">
        <v>2972</v>
      </c>
      <c r="B664" s="5" t="s">
        <v>1711</v>
      </c>
      <c r="C664" s="5" t="s">
        <v>1711</v>
      </c>
      <c r="D664" s="5" t="s">
        <v>1712</v>
      </c>
      <c r="E664" s="5">
        <v>2023</v>
      </c>
      <c r="F664" s="5">
        <v>0.18</v>
      </c>
      <c r="G664" s="5">
        <v>4.84</v>
      </c>
      <c r="H664" s="5">
        <v>1.1020000000000001</v>
      </c>
      <c r="I664" s="5">
        <v>0</v>
      </c>
      <c r="J664" s="5">
        <v>4.84</v>
      </c>
      <c r="K664" s="5">
        <v>0</v>
      </c>
      <c r="L664" s="5">
        <v>1</v>
      </c>
      <c r="M664" s="5">
        <v>2.8980000000000001</v>
      </c>
      <c r="N664" s="5">
        <v>1.4370000000000001</v>
      </c>
      <c r="O664" s="5">
        <v>0</v>
      </c>
      <c r="P664" s="5">
        <v>2.8980000000000001</v>
      </c>
      <c r="Q664" s="5">
        <v>0</v>
      </c>
      <c r="R664" s="5">
        <v>1</v>
      </c>
      <c r="S664" s="5">
        <v>2.8039999999999998</v>
      </c>
      <c r="T664" s="5">
        <v>1.7589999999999999</v>
      </c>
      <c r="U664" s="5">
        <v>5.6000000000000001E-2</v>
      </c>
      <c r="V664" s="5">
        <v>3.3090000000000002</v>
      </c>
      <c r="W664" s="5">
        <v>0.18</v>
      </c>
      <c r="X664" s="5">
        <v>1</v>
      </c>
      <c r="Y664" s="5">
        <v>12.895</v>
      </c>
      <c r="Z664" s="5">
        <v>1.7430000000000001</v>
      </c>
      <c r="AA664" s="5">
        <v>-6.343</v>
      </c>
      <c r="AB664" s="5">
        <v>6.5519999999999996</v>
      </c>
      <c r="AC664" s="5">
        <v>0</v>
      </c>
      <c r="AD664" s="5">
        <v>0</v>
      </c>
      <c r="AE664" s="5">
        <v>14.180999999999999</v>
      </c>
      <c r="AF664" s="5">
        <v>3.3159999999999998</v>
      </c>
      <c r="AG664" s="5">
        <v>-7.6289999999999996</v>
      </c>
      <c r="AH664" s="5">
        <v>6.5519999999999996</v>
      </c>
      <c r="AI664" s="5">
        <v>0</v>
      </c>
      <c r="AJ664" s="5">
        <v>0</v>
      </c>
      <c r="AK664" s="5">
        <v>21.895</v>
      </c>
      <c r="AL664" s="5">
        <v>11.661</v>
      </c>
      <c r="AM664" s="5">
        <v>-14.154</v>
      </c>
      <c r="AN664" s="5">
        <v>7.7409999999999997</v>
      </c>
      <c r="AO664" s="5">
        <v>0</v>
      </c>
      <c r="AP664" s="5">
        <v>0</v>
      </c>
      <c r="AQ664" s="5">
        <v>0.76</v>
      </c>
      <c r="AR664" s="5">
        <v>0.129</v>
      </c>
      <c r="AS664" s="5">
        <v>0.376</v>
      </c>
      <c r="AT664" s="5">
        <v>1.341</v>
      </c>
      <c r="AU664" s="5">
        <v>0.18</v>
      </c>
      <c r="AV664" s="5">
        <v>1</v>
      </c>
      <c r="AW664" s="5">
        <v>0.81100000000000005</v>
      </c>
      <c r="AX664" s="5">
        <v>0.129</v>
      </c>
      <c r="AY664" s="5">
        <v>0.33300000000000002</v>
      </c>
      <c r="AZ664" s="5">
        <v>1.35</v>
      </c>
      <c r="BA664" s="5">
        <v>0.18</v>
      </c>
      <c r="BB664" s="5">
        <v>1</v>
      </c>
      <c r="BC664" s="5">
        <v>0.53500000000000003</v>
      </c>
      <c r="BD664" s="5">
        <v>0.129</v>
      </c>
      <c r="BE664" s="5">
        <v>0.121</v>
      </c>
      <c r="BF664" s="5">
        <v>0.75900000000000001</v>
      </c>
      <c r="BG664" s="5">
        <v>0.18</v>
      </c>
      <c r="BH664" s="5">
        <v>1</v>
      </c>
      <c r="BI664" s="5">
        <v>0.57899999999999996</v>
      </c>
      <c r="BJ664" s="5">
        <v>0.129</v>
      </c>
      <c r="BK664" s="5">
        <v>7.8E-2</v>
      </c>
      <c r="BL664" s="5">
        <v>0.76100000000000001</v>
      </c>
      <c r="BM664" s="5">
        <v>0.18</v>
      </c>
      <c r="BN664" s="5">
        <v>1</v>
      </c>
      <c r="BO664" s="5">
        <v>0</v>
      </c>
      <c r="BP664" s="5">
        <v>0</v>
      </c>
      <c r="BQ664" s="5">
        <v>9.5000000000000001E-2</v>
      </c>
      <c r="BR664" s="5">
        <v>0</v>
      </c>
      <c r="BS664" s="5">
        <v>0.66700000000000004</v>
      </c>
      <c r="BT664" s="5">
        <v>0</v>
      </c>
      <c r="BU664" s="5">
        <v>0</v>
      </c>
      <c r="BV664" s="5">
        <v>0.215</v>
      </c>
      <c r="BW664" s="5">
        <v>0.18</v>
      </c>
      <c r="BX664" s="5">
        <v>0.5</v>
      </c>
      <c r="BY664" s="5">
        <v>15.644</v>
      </c>
      <c r="BZ664" s="5">
        <v>0</v>
      </c>
      <c r="CA664" s="5">
        <v>15.644</v>
      </c>
      <c r="CB664" s="5">
        <v>0</v>
      </c>
      <c r="CC664" s="5">
        <v>83.248000000000005</v>
      </c>
      <c r="CD664" s="5">
        <v>7.95</v>
      </c>
      <c r="CE664" s="5">
        <v>41.036000000000001</v>
      </c>
      <c r="CF664" s="5">
        <v>143.79</v>
      </c>
      <c r="CG664" s="5">
        <v>0.18</v>
      </c>
      <c r="CH664" s="5">
        <v>1</v>
      </c>
      <c r="CI664" s="5">
        <v>0</v>
      </c>
      <c r="CJ664" s="5">
        <v>0</v>
      </c>
      <c r="CK664" s="5">
        <v>0</v>
      </c>
      <c r="CL664" s="5">
        <v>0</v>
      </c>
      <c r="CM664" s="5">
        <v>0</v>
      </c>
      <c r="CN664" s="5">
        <v>0</v>
      </c>
      <c r="CO664" s="5">
        <v>0</v>
      </c>
      <c r="CP664" s="5">
        <v>0</v>
      </c>
      <c r="CQ664" s="5">
        <v>1.3480000000000001</v>
      </c>
      <c r="CR664" s="5">
        <v>0</v>
      </c>
      <c r="CS664" s="5">
        <v>5.37</v>
      </c>
      <c r="CT664" s="5">
        <v>4.8609999999999998</v>
      </c>
      <c r="CU664" s="5">
        <v>11.622</v>
      </c>
    </row>
    <row r="665" spans="1:99" x14ac:dyDescent="0.25">
      <c r="A665" s="5" t="s">
        <v>2973</v>
      </c>
      <c r="B665" s="5" t="s">
        <v>1711</v>
      </c>
      <c r="C665" s="5" t="s">
        <v>1711</v>
      </c>
      <c r="D665" s="5" t="s">
        <v>1712</v>
      </c>
      <c r="E665" s="5">
        <v>2024</v>
      </c>
      <c r="F665" s="5">
        <v>0.18</v>
      </c>
      <c r="G665" s="5">
        <v>4.2679999999999998</v>
      </c>
      <c r="H665" s="5">
        <v>1.081</v>
      </c>
      <c r="I665" s="5">
        <v>0</v>
      </c>
      <c r="J665" s="5">
        <v>4.2679999999999998</v>
      </c>
      <c r="K665" s="5">
        <v>0</v>
      </c>
      <c r="L665" s="5">
        <v>1</v>
      </c>
      <c r="M665" s="5">
        <v>2.6179999999999999</v>
      </c>
      <c r="N665" s="5">
        <v>1.4259999999999999</v>
      </c>
      <c r="O665" s="5">
        <v>0</v>
      </c>
      <c r="P665" s="5">
        <v>2.6179999999999999</v>
      </c>
      <c r="Q665" s="5">
        <v>0</v>
      </c>
      <c r="R665" s="5">
        <v>1</v>
      </c>
      <c r="S665" s="5">
        <v>2.7189999999999999</v>
      </c>
      <c r="T665" s="5">
        <v>1.8</v>
      </c>
      <c r="U665" s="5">
        <v>6.7000000000000004E-2</v>
      </c>
      <c r="V665" s="5">
        <v>3.2080000000000002</v>
      </c>
      <c r="W665" s="5">
        <v>0.18</v>
      </c>
      <c r="X665" s="5">
        <v>1</v>
      </c>
      <c r="Y665" s="5">
        <v>11.481999999999999</v>
      </c>
      <c r="Z665" s="5">
        <v>1.552</v>
      </c>
      <c r="AA665" s="5">
        <v>-5.3209999999999997</v>
      </c>
      <c r="AB665" s="5">
        <v>6.1609999999999996</v>
      </c>
      <c r="AC665" s="5">
        <v>0</v>
      </c>
      <c r="AD665" s="5">
        <v>0</v>
      </c>
      <c r="AE665" s="5">
        <v>12.805</v>
      </c>
      <c r="AF665" s="5">
        <v>2.9940000000000002</v>
      </c>
      <c r="AG665" s="5">
        <v>-6.6449999999999996</v>
      </c>
      <c r="AH665" s="5">
        <v>6.1609999999999996</v>
      </c>
      <c r="AI665" s="5">
        <v>0</v>
      </c>
      <c r="AJ665" s="5">
        <v>0</v>
      </c>
      <c r="AK665" s="5">
        <v>20.747</v>
      </c>
      <c r="AL665" s="5">
        <v>11.05</v>
      </c>
      <c r="AM665" s="5">
        <v>-13.47</v>
      </c>
      <c r="AN665" s="5">
        <v>7.2770000000000001</v>
      </c>
      <c r="AO665" s="5">
        <v>0</v>
      </c>
      <c r="AP665" s="5">
        <v>0</v>
      </c>
      <c r="AQ665" s="5">
        <v>0.72399999999999998</v>
      </c>
      <c r="AR665" s="5">
        <v>0.13200000000000001</v>
      </c>
      <c r="AS665" s="5">
        <v>0.29199999999999998</v>
      </c>
      <c r="AT665" s="5">
        <v>1.1990000000000001</v>
      </c>
      <c r="AU665" s="5">
        <v>0.18</v>
      </c>
      <c r="AV665" s="5">
        <v>1</v>
      </c>
      <c r="AW665" s="5">
        <v>0.75</v>
      </c>
      <c r="AX665" s="5">
        <v>0.13200000000000001</v>
      </c>
      <c r="AY665" s="5">
        <v>0.307</v>
      </c>
      <c r="AZ665" s="5">
        <v>1.248</v>
      </c>
      <c r="BA665" s="5">
        <v>0.18</v>
      </c>
      <c r="BB665" s="5">
        <v>1</v>
      </c>
      <c r="BC665" s="5">
        <v>0.51300000000000001</v>
      </c>
      <c r="BD665" s="5">
        <v>0.13200000000000001</v>
      </c>
      <c r="BE665" s="5">
        <v>0.13300000000000001</v>
      </c>
      <c r="BF665" s="5">
        <v>0.74399999999999999</v>
      </c>
      <c r="BG665" s="5">
        <v>0.18</v>
      </c>
      <c r="BH665" s="5">
        <v>1</v>
      </c>
      <c r="BI665" s="5">
        <v>0.59099999999999997</v>
      </c>
      <c r="BJ665" s="5">
        <v>0.13200000000000001</v>
      </c>
      <c r="BK665" s="5">
        <v>8.4000000000000005E-2</v>
      </c>
      <c r="BL665" s="5">
        <v>0.77800000000000002</v>
      </c>
      <c r="BM665" s="5">
        <v>0.18</v>
      </c>
      <c r="BN665" s="5">
        <v>1</v>
      </c>
      <c r="BO665" s="5">
        <v>0</v>
      </c>
      <c r="BP665" s="5">
        <v>0</v>
      </c>
      <c r="BQ665" s="5">
        <v>5.3999999999999999E-2</v>
      </c>
      <c r="BR665" s="5">
        <v>0</v>
      </c>
      <c r="BS665" s="5">
        <v>0.66700000000000004</v>
      </c>
      <c r="BT665" s="5">
        <v>0</v>
      </c>
      <c r="BU665" s="5">
        <v>0</v>
      </c>
      <c r="BV665" s="5">
        <v>0.16500000000000001</v>
      </c>
      <c r="BW665" s="5">
        <v>0.18</v>
      </c>
      <c r="BX665" s="5">
        <v>0.5</v>
      </c>
      <c r="BY665" s="5">
        <v>16.106000000000002</v>
      </c>
      <c r="BZ665" s="5">
        <v>0</v>
      </c>
      <c r="CA665" s="5">
        <v>16.106000000000002</v>
      </c>
      <c r="CB665" s="5">
        <v>0</v>
      </c>
      <c r="CC665" s="5">
        <v>82.587999999999994</v>
      </c>
      <c r="CD665" s="5">
        <v>7.95</v>
      </c>
      <c r="CE665" s="5">
        <v>42.545000000000002</v>
      </c>
      <c r="CF665" s="5">
        <v>144.12299999999999</v>
      </c>
      <c r="CG665" s="5">
        <v>0.18</v>
      </c>
      <c r="CH665" s="5">
        <v>1</v>
      </c>
      <c r="CI665" s="5">
        <v>0</v>
      </c>
      <c r="CJ665" s="5">
        <v>0</v>
      </c>
      <c r="CK665" s="5">
        <v>0</v>
      </c>
      <c r="CL665" s="5">
        <v>0</v>
      </c>
      <c r="CM665" s="5">
        <v>0</v>
      </c>
      <c r="CN665" s="5">
        <v>0</v>
      </c>
      <c r="CO665" s="5">
        <v>0</v>
      </c>
      <c r="CP665" s="5">
        <v>0</v>
      </c>
      <c r="CQ665" s="5">
        <v>1.387</v>
      </c>
      <c r="CR665" s="5">
        <v>0</v>
      </c>
      <c r="CS665" s="5">
        <v>5.5289999999999999</v>
      </c>
      <c r="CT665" s="5">
        <v>4.2510000000000003</v>
      </c>
      <c r="CU665" s="5">
        <v>10.167999999999999</v>
      </c>
    </row>
    <row r="666" spans="1:99" x14ac:dyDescent="0.25">
      <c r="A666" s="5" t="s">
        <v>2974</v>
      </c>
      <c r="B666" s="5" t="s">
        <v>1858</v>
      </c>
      <c r="C666" s="5" t="s">
        <v>1858</v>
      </c>
      <c r="D666" s="5" t="s">
        <v>1859</v>
      </c>
      <c r="E666" s="5">
        <v>2021</v>
      </c>
      <c r="F666" s="5">
        <v>0.15</v>
      </c>
      <c r="G666" s="5">
        <v>4.7469999999999999</v>
      </c>
      <c r="H666" s="5">
        <v>1.143</v>
      </c>
      <c r="I666" s="5">
        <v>0</v>
      </c>
      <c r="J666" s="5">
        <v>4.7469999999999999</v>
      </c>
      <c r="K666" s="5">
        <v>0</v>
      </c>
      <c r="L666" s="5">
        <v>1</v>
      </c>
      <c r="M666" s="5">
        <v>7.9640000000000004</v>
      </c>
      <c r="N666" s="5">
        <v>3.43</v>
      </c>
      <c r="O666" s="5">
        <v>0</v>
      </c>
      <c r="P666" s="5">
        <v>7.9640000000000004</v>
      </c>
      <c r="Q666" s="5">
        <v>0</v>
      </c>
      <c r="R666" s="5">
        <v>1</v>
      </c>
      <c r="S666" s="5">
        <v>10.464</v>
      </c>
      <c r="T666" s="5">
        <v>6.86</v>
      </c>
      <c r="U666" s="5">
        <v>0</v>
      </c>
      <c r="V666" s="5">
        <v>12.034000000000001</v>
      </c>
      <c r="W666" s="5">
        <v>0.15</v>
      </c>
      <c r="X666" s="5">
        <v>1</v>
      </c>
      <c r="Y666" s="5">
        <v>9.5030000000000001</v>
      </c>
      <c r="Z666" s="5">
        <v>1.173</v>
      </c>
      <c r="AA666" s="5">
        <v>0</v>
      </c>
      <c r="AB666" s="5">
        <v>9.5030000000000001</v>
      </c>
      <c r="AC666" s="5">
        <v>0</v>
      </c>
      <c r="AD666" s="5">
        <v>1</v>
      </c>
      <c r="AE666" s="5">
        <v>10.647</v>
      </c>
      <c r="AF666" s="5">
        <v>2.3210000000000002</v>
      </c>
      <c r="AG666" s="5">
        <v>0</v>
      </c>
      <c r="AH666" s="5">
        <v>10.647</v>
      </c>
      <c r="AI666" s="5">
        <v>0</v>
      </c>
      <c r="AJ666" s="5">
        <v>1</v>
      </c>
      <c r="AK666" s="5">
        <v>17.507000000000001</v>
      </c>
      <c r="AL666" s="5">
        <v>9.0839999999999996</v>
      </c>
      <c r="AM666" s="5">
        <v>0</v>
      </c>
      <c r="AN666" s="5">
        <v>20.132000000000001</v>
      </c>
      <c r="AO666" s="5">
        <v>0.15</v>
      </c>
      <c r="AP666" s="5">
        <v>1</v>
      </c>
      <c r="AQ666" s="5">
        <v>0.621</v>
      </c>
      <c r="AR666" s="5">
        <v>0.114</v>
      </c>
      <c r="AS666" s="5">
        <v>0</v>
      </c>
      <c r="AT666" s="5">
        <v>0.71399999999999997</v>
      </c>
      <c r="AU666" s="5">
        <v>0.15</v>
      </c>
      <c r="AV666" s="5">
        <v>1</v>
      </c>
      <c r="AW666" s="5">
        <v>0.59299999999999997</v>
      </c>
      <c r="AX666" s="5">
        <v>0.114</v>
      </c>
      <c r="AY666" s="5">
        <v>0</v>
      </c>
      <c r="AZ666" s="5">
        <v>0.68200000000000005</v>
      </c>
      <c r="BA666" s="5">
        <v>0.15</v>
      </c>
      <c r="BB666" s="5">
        <v>1</v>
      </c>
      <c r="BC666" s="5">
        <v>0.44</v>
      </c>
      <c r="BD666" s="5">
        <v>0.114</v>
      </c>
      <c r="BE666" s="5">
        <v>0</v>
      </c>
      <c r="BF666" s="5">
        <v>0.50600000000000001</v>
      </c>
      <c r="BG666" s="5">
        <v>0.15</v>
      </c>
      <c r="BH666" s="5">
        <v>1</v>
      </c>
      <c r="BI666" s="5">
        <v>0.56000000000000005</v>
      </c>
      <c r="BJ666" s="5">
        <v>0.114</v>
      </c>
      <c r="BK666" s="5">
        <v>0</v>
      </c>
      <c r="BL666" s="5">
        <v>0.64400000000000002</v>
      </c>
      <c r="BM666" s="5">
        <v>0.15</v>
      </c>
      <c r="BN666" s="5">
        <v>1</v>
      </c>
      <c r="BO666" s="5">
        <v>0</v>
      </c>
      <c r="BP666" s="5">
        <v>0</v>
      </c>
      <c r="BQ666" s="5">
        <v>0</v>
      </c>
      <c r="BR666" s="5">
        <v>0</v>
      </c>
      <c r="BS666" s="5">
        <v>1</v>
      </c>
      <c r="BT666" s="5">
        <v>0</v>
      </c>
      <c r="BU666" s="5">
        <v>0</v>
      </c>
      <c r="BV666" s="5">
        <v>0</v>
      </c>
      <c r="BW666" s="5">
        <v>0.15</v>
      </c>
      <c r="BX666" s="5">
        <v>1</v>
      </c>
      <c r="BY666" s="5">
        <v>11.787000000000001</v>
      </c>
      <c r="BZ666" s="5">
        <v>0</v>
      </c>
      <c r="CA666" s="5">
        <v>11.787000000000001</v>
      </c>
      <c r="CB666" s="5">
        <v>0</v>
      </c>
      <c r="CC666" s="5">
        <v>81.694999999999993</v>
      </c>
      <c r="CD666" s="5">
        <v>7.95</v>
      </c>
      <c r="CE666" s="5">
        <v>0</v>
      </c>
      <c r="CF666" s="5">
        <v>93.95</v>
      </c>
      <c r="CG666" s="5">
        <v>0.15</v>
      </c>
      <c r="CH666" s="5">
        <v>1</v>
      </c>
      <c r="CI666" s="5">
        <v>0</v>
      </c>
      <c r="CJ666" s="5">
        <v>0</v>
      </c>
      <c r="CK666" s="5">
        <v>0</v>
      </c>
      <c r="CL666" s="5">
        <v>0</v>
      </c>
      <c r="CM666" s="5">
        <v>0</v>
      </c>
      <c r="CN666" s="5">
        <v>0</v>
      </c>
      <c r="CO666" s="5">
        <v>0</v>
      </c>
      <c r="CP666" s="5">
        <v>0</v>
      </c>
      <c r="CQ666" s="5">
        <v>1.198</v>
      </c>
      <c r="CR666" s="5">
        <v>0</v>
      </c>
      <c r="CS666" s="5">
        <v>4.7759999999999998</v>
      </c>
      <c r="CT666" s="5">
        <v>3.6040000000000001</v>
      </c>
      <c r="CU666" s="5">
        <v>9.4079999999999995</v>
      </c>
    </row>
    <row r="667" spans="1:99" x14ac:dyDescent="0.25">
      <c r="A667" s="5" t="s">
        <v>2975</v>
      </c>
      <c r="B667" s="5" t="s">
        <v>1858</v>
      </c>
      <c r="C667" s="5" t="s">
        <v>1858</v>
      </c>
      <c r="D667" s="5" t="s">
        <v>1859</v>
      </c>
      <c r="E667" s="5">
        <v>2022</v>
      </c>
      <c r="F667" s="5">
        <v>0.15</v>
      </c>
      <c r="G667" s="5">
        <v>8.7880000000000003</v>
      </c>
      <c r="H667" s="5">
        <v>1.2350000000000001</v>
      </c>
      <c r="I667" s="5">
        <v>0</v>
      </c>
      <c r="J667" s="5">
        <v>8.7880000000000003</v>
      </c>
      <c r="K667" s="5">
        <v>0</v>
      </c>
      <c r="L667" s="5">
        <v>1</v>
      </c>
      <c r="M667" s="5">
        <v>9.7829999999999995</v>
      </c>
      <c r="N667" s="5">
        <v>3.7040000000000002</v>
      </c>
      <c r="O667" s="5">
        <v>0</v>
      </c>
      <c r="P667" s="5">
        <v>9.7829999999999995</v>
      </c>
      <c r="Q667" s="5">
        <v>0</v>
      </c>
      <c r="R667" s="5">
        <v>1</v>
      </c>
      <c r="S667" s="5">
        <v>14.962</v>
      </c>
      <c r="T667" s="5">
        <v>7.4080000000000004</v>
      </c>
      <c r="U667" s="5">
        <v>0.16600000000000001</v>
      </c>
      <c r="V667" s="5">
        <v>17.206</v>
      </c>
      <c r="W667" s="5">
        <v>0.15</v>
      </c>
      <c r="X667" s="5">
        <v>1</v>
      </c>
      <c r="Y667" s="5">
        <v>15.491</v>
      </c>
      <c r="Z667" s="5">
        <v>1.911</v>
      </c>
      <c r="AA667" s="5">
        <v>0</v>
      </c>
      <c r="AB667" s="5">
        <v>15.491</v>
      </c>
      <c r="AC667" s="5">
        <v>0</v>
      </c>
      <c r="AD667" s="5">
        <v>1</v>
      </c>
      <c r="AE667" s="5">
        <v>16.725999999999999</v>
      </c>
      <c r="AF667" s="5">
        <v>3.6459999999999999</v>
      </c>
      <c r="AG667" s="5">
        <v>0</v>
      </c>
      <c r="AH667" s="5">
        <v>16.725999999999999</v>
      </c>
      <c r="AI667" s="5">
        <v>0</v>
      </c>
      <c r="AJ667" s="5">
        <v>1</v>
      </c>
      <c r="AK667" s="5">
        <v>24.134</v>
      </c>
      <c r="AL667" s="5">
        <v>12.523</v>
      </c>
      <c r="AM667" s="5">
        <v>0.26800000000000002</v>
      </c>
      <c r="AN667" s="5">
        <v>27.754000000000001</v>
      </c>
      <c r="AO667" s="5">
        <v>0.15</v>
      </c>
      <c r="AP667" s="5">
        <v>1</v>
      </c>
      <c r="AQ667" s="5">
        <v>0.84699999999999998</v>
      </c>
      <c r="AR667" s="5">
        <v>0.123</v>
      </c>
      <c r="AS667" s="5">
        <v>8.9999999999999993E-3</v>
      </c>
      <c r="AT667" s="5">
        <v>0.97399999999999998</v>
      </c>
      <c r="AU667" s="5">
        <v>0.15</v>
      </c>
      <c r="AV667" s="5">
        <v>1</v>
      </c>
      <c r="AW667" s="5">
        <v>0.94699999999999995</v>
      </c>
      <c r="AX667" s="5">
        <v>0.123</v>
      </c>
      <c r="AY667" s="5">
        <v>1.0999999999999999E-2</v>
      </c>
      <c r="AZ667" s="5">
        <v>1.089</v>
      </c>
      <c r="BA667" s="5">
        <v>0.15</v>
      </c>
      <c r="BB667" s="5">
        <v>1</v>
      </c>
      <c r="BC667" s="5">
        <v>0.58899999999999997</v>
      </c>
      <c r="BD667" s="5">
        <v>0.123</v>
      </c>
      <c r="BE667" s="5">
        <v>7.0000000000000001E-3</v>
      </c>
      <c r="BF667" s="5">
        <v>0.67700000000000005</v>
      </c>
      <c r="BG667" s="5">
        <v>0.15</v>
      </c>
      <c r="BH667" s="5">
        <v>1</v>
      </c>
      <c r="BI667" s="5">
        <v>0.68899999999999995</v>
      </c>
      <c r="BJ667" s="5">
        <v>0.123</v>
      </c>
      <c r="BK667" s="5">
        <v>8.0000000000000002E-3</v>
      </c>
      <c r="BL667" s="5">
        <v>0.79200000000000004</v>
      </c>
      <c r="BM667" s="5">
        <v>0.15</v>
      </c>
      <c r="BN667" s="5">
        <v>1</v>
      </c>
      <c r="BO667" s="5">
        <v>0</v>
      </c>
      <c r="BP667" s="5">
        <v>0</v>
      </c>
      <c r="BQ667" s="5">
        <v>0</v>
      </c>
      <c r="BR667" s="5">
        <v>0</v>
      </c>
      <c r="BS667" s="5">
        <v>1</v>
      </c>
      <c r="BT667" s="5">
        <v>0</v>
      </c>
      <c r="BU667" s="5">
        <v>0</v>
      </c>
      <c r="BV667" s="5">
        <v>0</v>
      </c>
      <c r="BW667" s="5">
        <v>0.15</v>
      </c>
      <c r="BX667" s="5">
        <v>1</v>
      </c>
      <c r="BY667" s="5">
        <v>12.728999999999999</v>
      </c>
      <c r="BZ667" s="5">
        <v>0</v>
      </c>
      <c r="CA667" s="5">
        <v>12.728999999999999</v>
      </c>
      <c r="CB667" s="5">
        <v>0</v>
      </c>
      <c r="CC667" s="5">
        <v>102.477</v>
      </c>
      <c r="CD667" s="5">
        <v>7.95</v>
      </c>
      <c r="CE667" s="5">
        <v>1.1379999999999999</v>
      </c>
      <c r="CF667" s="5">
        <v>117.848</v>
      </c>
      <c r="CG667" s="5">
        <v>0.15</v>
      </c>
      <c r="CH667" s="5">
        <v>1</v>
      </c>
      <c r="CI667" s="5">
        <v>0</v>
      </c>
      <c r="CJ667" s="5">
        <v>0</v>
      </c>
      <c r="CK667" s="5">
        <v>0</v>
      </c>
      <c r="CL667" s="5">
        <v>0</v>
      </c>
      <c r="CM667" s="5">
        <v>0</v>
      </c>
      <c r="CN667" s="5">
        <v>0</v>
      </c>
      <c r="CO667" s="5">
        <v>0</v>
      </c>
      <c r="CP667" s="5">
        <v>0</v>
      </c>
      <c r="CQ667" s="5">
        <v>1.294</v>
      </c>
      <c r="CR667" s="5">
        <v>0</v>
      </c>
      <c r="CS667" s="5">
        <v>5.1580000000000004</v>
      </c>
      <c r="CT667" s="5">
        <v>7.5540000000000003</v>
      </c>
      <c r="CU667" s="5">
        <v>16.097000000000001</v>
      </c>
    </row>
    <row r="668" spans="1:99" x14ac:dyDescent="0.25">
      <c r="A668" s="5" t="s">
        <v>2976</v>
      </c>
      <c r="B668" s="5" t="s">
        <v>1858</v>
      </c>
      <c r="C668" s="5" t="s">
        <v>1858</v>
      </c>
      <c r="D668" s="5" t="s">
        <v>1859</v>
      </c>
      <c r="E668" s="5">
        <v>2023</v>
      </c>
      <c r="F668" s="5">
        <v>0.15</v>
      </c>
      <c r="G668" s="5">
        <v>5.77</v>
      </c>
      <c r="H668" s="5">
        <v>1.286</v>
      </c>
      <c r="I668" s="5">
        <v>0</v>
      </c>
      <c r="J668" s="5">
        <v>5.77</v>
      </c>
      <c r="K668" s="5">
        <v>0</v>
      </c>
      <c r="L668" s="5">
        <v>1</v>
      </c>
      <c r="M668" s="5">
        <v>7.8860000000000001</v>
      </c>
      <c r="N668" s="5">
        <v>3.8570000000000002</v>
      </c>
      <c r="O668" s="5">
        <v>0</v>
      </c>
      <c r="P668" s="5">
        <v>7.8860000000000001</v>
      </c>
      <c r="Q668" s="5">
        <v>0</v>
      </c>
      <c r="R668" s="5">
        <v>1</v>
      </c>
      <c r="S668" s="5">
        <v>12.198</v>
      </c>
      <c r="T668" s="5">
        <v>7.7140000000000004</v>
      </c>
      <c r="U668" s="5">
        <v>0.20300000000000001</v>
      </c>
      <c r="V668" s="5">
        <v>14.028</v>
      </c>
      <c r="W668" s="5">
        <v>0.15</v>
      </c>
      <c r="X668" s="5">
        <v>1</v>
      </c>
      <c r="Y668" s="5">
        <v>12.478999999999999</v>
      </c>
      <c r="Z668" s="5">
        <v>1.54</v>
      </c>
      <c r="AA668" s="5">
        <v>0</v>
      </c>
      <c r="AB668" s="5">
        <v>12.478999999999999</v>
      </c>
      <c r="AC668" s="5">
        <v>0</v>
      </c>
      <c r="AD668" s="5">
        <v>1</v>
      </c>
      <c r="AE668" s="5">
        <v>13.763999999999999</v>
      </c>
      <c r="AF668" s="5">
        <v>3.0009999999999999</v>
      </c>
      <c r="AG668" s="5">
        <v>0</v>
      </c>
      <c r="AH668" s="5">
        <v>13.763999999999999</v>
      </c>
      <c r="AI668" s="5">
        <v>0</v>
      </c>
      <c r="AJ668" s="5">
        <v>1</v>
      </c>
      <c r="AK668" s="5">
        <v>21.478000000000002</v>
      </c>
      <c r="AL668" s="5">
        <v>11.145</v>
      </c>
      <c r="AM668" s="5">
        <v>0.35699999999999998</v>
      </c>
      <c r="AN668" s="5">
        <v>24.7</v>
      </c>
      <c r="AO668" s="5">
        <v>0.15</v>
      </c>
      <c r="AP668" s="5">
        <v>1</v>
      </c>
      <c r="AQ668" s="5">
        <v>0.749</v>
      </c>
      <c r="AR668" s="5">
        <v>0.129</v>
      </c>
      <c r="AS668" s="5">
        <v>1.2E-2</v>
      </c>
      <c r="AT668" s="5">
        <v>0.86099999999999999</v>
      </c>
      <c r="AU668" s="5">
        <v>0.15</v>
      </c>
      <c r="AV668" s="5">
        <v>1</v>
      </c>
      <c r="AW668" s="5">
        <v>0.78300000000000003</v>
      </c>
      <c r="AX668" s="5">
        <v>0.129</v>
      </c>
      <c r="AY668" s="5">
        <v>1.2999999999999999E-2</v>
      </c>
      <c r="AZ668" s="5">
        <v>0.9</v>
      </c>
      <c r="BA668" s="5">
        <v>0.15</v>
      </c>
      <c r="BB668" s="5">
        <v>1</v>
      </c>
      <c r="BC668" s="5">
        <v>0.52700000000000002</v>
      </c>
      <c r="BD668" s="5">
        <v>0.129</v>
      </c>
      <c r="BE668" s="5">
        <v>8.9999999999999993E-3</v>
      </c>
      <c r="BF668" s="5">
        <v>0.60699999999999998</v>
      </c>
      <c r="BG668" s="5">
        <v>0.15</v>
      </c>
      <c r="BH668" s="5">
        <v>1</v>
      </c>
      <c r="BI668" s="5">
        <v>0.64</v>
      </c>
      <c r="BJ668" s="5">
        <v>0.129</v>
      </c>
      <c r="BK668" s="5">
        <v>1.0999999999999999E-2</v>
      </c>
      <c r="BL668" s="5">
        <v>0.73599999999999999</v>
      </c>
      <c r="BM668" s="5">
        <v>0.15</v>
      </c>
      <c r="BN668" s="5">
        <v>1</v>
      </c>
      <c r="BO668" s="5">
        <v>0</v>
      </c>
      <c r="BP668" s="5">
        <v>0</v>
      </c>
      <c r="BQ668" s="5">
        <v>0</v>
      </c>
      <c r="BR668" s="5">
        <v>0</v>
      </c>
      <c r="BS668" s="5">
        <v>1</v>
      </c>
      <c r="BT668" s="5">
        <v>0</v>
      </c>
      <c r="BU668" s="5">
        <v>0</v>
      </c>
      <c r="BV668" s="5">
        <v>0</v>
      </c>
      <c r="BW668" s="5">
        <v>0.15</v>
      </c>
      <c r="BX668" s="5">
        <v>1</v>
      </c>
      <c r="BY668" s="5">
        <v>13.254</v>
      </c>
      <c r="BZ668" s="5">
        <v>0</v>
      </c>
      <c r="CA668" s="5">
        <v>13.254</v>
      </c>
      <c r="CB668" s="5">
        <v>0</v>
      </c>
      <c r="CC668" s="5">
        <v>87.078999999999994</v>
      </c>
      <c r="CD668" s="5">
        <v>7.95</v>
      </c>
      <c r="CE668" s="5">
        <v>1.446</v>
      </c>
      <c r="CF668" s="5">
        <v>100.14100000000001</v>
      </c>
      <c r="CG668" s="5">
        <v>0.15</v>
      </c>
      <c r="CH668" s="5">
        <v>1</v>
      </c>
      <c r="CI668" s="5">
        <v>0</v>
      </c>
      <c r="CJ668" s="5">
        <v>0</v>
      </c>
      <c r="CK668" s="5">
        <v>0</v>
      </c>
      <c r="CL668" s="5">
        <v>0</v>
      </c>
      <c r="CM668" s="5">
        <v>0</v>
      </c>
      <c r="CN668" s="5">
        <v>0</v>
      </c>
      <c r="CO668" s="5">
        <v>0</v>
      </c>
      <c r="CP668" s="5">
        <v>0</v>
      </c>
      <c r="CQ668" s="5">
        <v>1.3480000000000001</v>
      </c>
      <c r="CR668" s="5">
        <v>0</v>
      </c>
      <c r="CS668" s="5">
        <v>5.37</v>
      </c>
      <c r="CT668" s="5">
        <v>4.484</v>
      </c>
      <c r="CU668" s="5">
        <v>12.529</v>
      </c>
    </row>
    <row r="669" spans="1:99" x14ac:dyDescent="0.25">
      <c r="A669" s="5" t="s">
        <v>2977</v>
      </c>
      <c r="B669" s="5" t="s">
        <v>1858</v>
      </c>
      <c r="C669" s="5" t="s">
        <v>1858</v>
      </c>
      <c r="D669" s="5" t="s">
        <v>1859</v>
      </c>
      <c r="E669" s="5">
        <v>2024</v>
      </c>
      <c r="F669" s="5">
        <v>0.15</v>
      </c>
      <c r="G669" s="5">
        <v>4.8330000000000002</v>
      </c>
      <c r="H669" s="5">
        <v>1.3240000000000001</v>
      </c>
      <c r="I669" s="5">
        <v>0</v>
      </c>
      <c r="J669" s="5">
        <v>4.8330000000000002</v>
      </c>
      <c r="K669" s="5">
        <v>0</v>
      </c>
      <c r="L669" s="5">
        <v>1</v>
      </c>
      <c r="M669" s="5">
        <v>7.1239999999999997</v>
      </c>
      <c r="N669" s="5">
        <v>3.9710000000000001</v>
      </c>
      <c r="O669" s="5">
        <v>0</v>
      </c>
      <c r="P669" s="5">
        <v>7.1239999999999997</v>
      </c>
      <c r="Q669" s="5">
        <v>0</v>
      </c>
      <c r="R669" s="5">
        <v>1</v>
      </c>
      <c r="S669" s="5">
        <v>11.451000000000001</v>
      </c>
      <c r="T669" s="5">
        <v>7.9420000000000002</v>
      </c>
      <c r="U669" s="5">
        <v>0.23400000000000001</v>
      </c>
      <c r="V669" s="5">
        <v>13.167999999999999</v>
      </c>
      <c r="W669" s="5">
        <v>0.15</v>
      </c>
      <c r="X669" s="5">
        <v>1</v>
      </c>
      <c r="Y669" s="5">
        <v>11.218</v>
      </c>
      <c r="Z669" s="5">
        <v>1.3839999999999999</v>
      </c>
      <c r="AA669" s="5">
        <v>0</v>
      </c>
      <c r="AB669" s="5">
        <v>11.218</v>
      </c>
      <c r="AC669" s="5">
        <v>0</v>
      </c>
      <c r="AD669" s="5">
        <v>1</v>
      </c>
      <c r="AE669" s="5">
        <v>12.541</v>
      </c>
      <c r="AF669" s="5">
        <v>2.734</v>
      </c>
      <c r="AG669" s="5">
        <v>0</v>
      </c>
      <c r="AH669" s="5">
        <v>12.541</v>
      </c>
      <c r="AI669" s="5">
        <v>0</v>
      </c>
      <c r="AJ669" s="5">
        <v>1</v>
      </c>
      <c r="AK669" s="5">
        <v>20.483000000000001</v>
      </c>
      <c r="AL669" s="5">
        <v>10.628</v>
      </c>
      <c r="AM669" s="5">
        <v>0.41899999999999998</v>
      </c>
      <c r="AN669" s="5">
        <v>23.555</v>
      </c>
      <c r="AO669" s="5">
        <v>0.15</v>
      </c>
      <c r="AP669" s="5">
        <v>1</v>
      </c>
      <c r="AQ669" s="5">
        <v>0.72</v>
      </c>
      <c r="AR669" s="5">
        <v>0.13200000000000001</v>
      </c>
      <c r="AS669" s="5">
        <v>1.4999999999999999E-2</v>
      </c>
      <c r="AT669" s="5">
        <v>0.82799999999999996</v>
      </c>
      <c r="AU669" s="5">
        <v>0.15</v>
      </c>
      <c r="AV669" s="5">
        <v>1</v>
      </c>
      <c r="AW669" s="5">
        <v>0.73399999999999999</v>
      </c>
      <c r="AX669" s="5">
        <v>0.13200000000000001</v>
      </c>
      <c r="AY669" s="5">
        <v>1.4999999999999999E-2</v>
      </c>
      <c r="AZ669" s="5">
        <v>0.84399999999999997</v>
      </c>
      <c r="BA669" s="5">
        <v>0.15</v>
      </c>
      <c r="BB669" s="5">
        <v>1</v>
      </c>
      <c r="BC669" s="5">
        <v>0.51</v>
      </c>
      <c r="BD669" s="5">
        <v>0.13200000000000001</v>
      </c>
      <c r="BE669" s="5">
        <v>0.01</v>
      </c>
      <c r="BF669" s="5">
        <v>0.58699999999999997</v>
      </c>
      <c r="BG669" s="5">
        <v>0.15</v>
      </c>
      <c r="BH669" s="5">
        <v>1</v>
      </c>
      <c r="BI669" s="5">
        <v>0.65200000000000002</v>
      </c>
      <c r="BJ669" s="5">
        <v>0.13200000000000001</v>
      </c>
      <c r="BK669" s="5">
        <v>1.2999999999999999E-2</v>
      </c>
      <c r="BL669" s="5">
        <v>0.75</v>
      </c>
      <c r="BM669" s="5">
        <v>0.15</v>
      </c>
      <c r="BN669" s="5">
        <v>1</v>
      </c>
      <c r="BO669" s="5">
        <v>0</v>
      </c>
      <c r="BP669" s="5">
        <v>0</v>
      </c>
      <c r="BQ669" s="5">
        <v>0</v>
      </c>
      <c r="BR669" s="5">
        <v>0</v>
      </c>
      <c r="BS669" s="5">
        <v>1</v>
      </c>
      <c r="BT669" s="5">
        <v>0</v>
      </c>
      <c r="BU669" s="5">
        <v>0</v>
      </c>
      <c r="BV669" s="5">
        <v>0</v>
      </c>
      <c r="BW669" s="5">
        <v>0.15</v>
      </c>
      <c r="BX669" s="5">
        <v>1</v>
      </c>
      <c r="BY669" s="5">
        <v>13.646000000000001</v>
      </c>
      <c r="BZ669" s="5">
        <v>0</v>
      </c>
      <c r="CA669" s="5">
        <v>13.646000000000001</v>
      </c>
      <c r="CB669" s="5">
        <v>0</v>
      </c>
      <c r="CC669" s="5">
        <v>86.385000000000005</v>
      </c>
      <c r="CD669" s="5">
        <v>7.95</v>
      </c>
      <c r="CE669" s="5">
        <v>1.7649999999999999</v>
      </c>
      <c r="CF669" s="5">
        <v>99.343000000000004</v>
      </c>
      <c r="CG669" s="5">
        <v>0.15</v>
      </c>
      <c r="CH669" s="5">
        <v>1</v>
      </c>
      <c r="CI669" s="5">
        <v>0</v>
      </c>
      <c r="CJ669" s="5">
        <v>0</v>
      </c>
      <c r="CK669" s="5">
        <v>0</v>
      </c>
      <c r="CL669" s="5">
        <v>0</v>
      </c>
      <c r="CM669" s="5">
        <v>0</v>
      </c>
      <c r="CN669" s="5">
        <v>0</v>
      </c>
      <c r="CO669" s="5">
        <v>0</v>
      </c>
      <c r="CP669" s="5">
        <v>0</v>
      </c>
      <c r="CQ669" s="5">
        <v>1.387</v>
      </c>
      <c r="CR669" s="5">
        <v>0</v>
      </c>
      <c r="CS669" s="5">
        <v>5.5289999999999999</v>
      </c>
      <c r="CT669" s="5">
        <v>3.5089999999999999</v>
      </c>
      <c r="CU669" s="5">
        <v>10.896000000000001</v>
      </c>
    </row>
    <row r="670" spans="1:99" x14ac:dyDescent="0.25">
      <c r="A670" s="5" t="s">
        <v>2978</v>
      </c>
      <c r="B670" s="5" t="s">
        <v>1735</v>
      </c>
      <c r="C670" s="5" t="s">
        <v>1735</v>
      </c>
      <c r="D670" s="5" t="s">
        <v>1736</v>
      </c>
      <c r="E670" s="5">
        <v>2021</v>
      </c>
      <c r="F670" s="5">
        <v>0</v>
      </c>
      <c r="G670" s="5">
        <v>5.5529999999999999</v>
      </c>
      <c r="H670" s="5">
        <v>1.143</v>
      </c>
      <c r="I670" s="5">
        <v>0</v>
      </c>
      <c r="J670" s="5">
        <v>5.5529999999999999</v>
      </c>
      <c r="K670" s="5">
        <v>0</v>
      </c>
      <c r="L670" s="5">
        <v>1</v>
      </c>
      <c r="M670" s="5">
        <v>7.9640000000000004</v>
      </c>
      <c r="N670" s="5">
        <v>3.43</v>
      </c>
      <c r="O670" s="5">
        <v>0</v>
      </c>
      <c r="P670" s="5">
        <v>7.9640000000000004</v>
      </c>
      <c r="Q670" s="5">
        <v>0</v>
      </c>
      <c r="R670" s="5">
        <v>1</v>
      </c>
      <c r="S670" s="5">
        <v>11.27</v>
      </c>
      <c r="T670" s="5">
        <v>6.86</v>
      </c>
      <c r="U670" s="5">
        <v>0</v>
      </c>
      <c r="V670" s="5">
        <v>11.27</v>
      </c>
      <c r="W670" s="5">
        <v>0</v>
      </c>
      <c r="X670" s="5">
        <v>1</v>
      </c>
      <c r="Y670" s="5">
        <v>16.305</v>
      </c>
      <c r="Z670" s="5">
        <v>2.2040000000000002</v>
      </c>
      <c r="AA670" s="5">
        <v>0</v>
      </c>
      <c r="AB670" s="5">
        <v>16.305</v>
      </c>
      <c r="AC670" s="5">
        <v>0</v>
      </c>
      <c r="AD670" s="5">
        <v>1</v>
      </c>
      <c r="AE670" s="5">
        <v>17.449000000000002</v>
      </c>
      <c r="AF670" s="5">
        <v>4.08</v>
      </c>
      <c r="AG670" s="5">
        <v>0</v>
      </c>
      <c r="AH670" s="5">
        <v>17.449000000000002</v>
      </c>
      <c r="AI670" s="5">
        <v>0</v>
      </c>
      <c r="AJ670" s="5">
        <v>1</v>
      </c>
      <c r="AK670" s="5">
        <v>24.309000000000001</v>
      </c>
      <c r="AL670" s="5">
        <v>12.946999999999999</v>
      </c>
      <c r="AM670" s="5">
        <v>0</v>
      </c>
      <c r="AN670" s="5">
        <v>24.309000000000001</v>
      </c>
      <c r="AO670" s="5">
        <v>0</v>
      </c>
      <c r="AP670" s="5">
        <v>1</v>
      </c>
      <c r="AQ670" s="5">
        <v>0.61899999999999999</v>
      </c>
      <c r="AR670" s="5">
        <v>0.114</v>
      </c>
      <c r="AS670" s="5">
        <v>0</v>
      </c>
      <c r="AT670" s="5">
        <v>0.61899999999999999</v>
      </c>
      <c r="AU670" s="5">
        <v>0</v>
      </c>
      <c r="AV670" s="5">
        <v>1</v>
      </c>
      <c r="AW670" s="5">
        <v>0.59899999999999998</v>
      </c>
      <c r="AX670" s="5">
        <v>0.114</v>
      </c>
      <c r="AY670" s="5">
        <v>0</v>
      </c>
      <c r="AZ670" s="5">
        <v>0.59899999999999998</v>
      </c>
      <c r="BA670" s="5">
        <v>0</v>
      </c>
      <c r="BB670" s="5">
        <v>1</v>
      </c>
      <c r="BC670" s="5">
        <v>0.439</v>
      </c>
      <c r="BD670" s="5">
        <v>0.114</v>
      </c>
      <c r="BE670" s="5">
        <v>0</v>
      </c>
      <c r="BF670" s="5">
        <v>0.439</v>
      </c>
      <c r="BG670" s="5">
        <v>0</v>
      </c>
      <c r="BH670" s="5">
        <v>1</v>
      </c>
      <c r="BI670" s="5">
        <v>0.505</v>
      </c>
      <c r="BJ670" s="5">
        <v>0.114</v>
      </c>
      <c r="BK670" s="5">
        <v>0</v>
      </c>
      <c r="BL670" s="5">
        <v>0.505</v>
      </c>
      <c r="BM670" s="5">
        <v>0</v>
      </c>
      <c r="BN670" s="5">
        <v>1</v>
      </c>
      <c r="BO670" s="5">
        <v>0</v>
      </c>
      <c r="BP670" s="5">
        <v>0</v>
      </c>
      <c r="BQ670" s="5">
        <v>0</v>
      </c>
      <c r="BR670" s="5">
        <v>0</v>
      </c>
      <c r="BS670" s="5">
        <v>1</v>
      </c>
      <c r="BT670" s="5">
        <v>0</v>
      </c>
      <c r="BU670" s="5">
        <v>0</v>
      </c>
      <c r="BV670" s="5">
        <v>0</v>
      </c>
      <c r="BW670" s="5">
        <v>0</v>
      </c>
      <c r="BX670" s="5">
        <v>1</v>
      </c>
      <c r="BY670" s="5">
        <v>11.787000000000001</v>
      </c>
      <c r="BZ670" s="5">
        <v>0</v>
      </c>
      <c r="CA670" s="5">
        <v>11.787000000000001</v>
      </c>
      <c r="CB670" s="5">
        <v>0</v>
      </c>
      <c r="CC670" s="5">
        <v>78.125</v>
      </c>
      <c r="CD670" s="5">
        <v>7.95</v>
      </c>
      <c r="CE670" s="5">
        <v>0</v>
      </c>
      <c r="CF670" s="5">
        <v>78.125</v>
      </c>
      <c r="CG670" s="5">
        <v>0</v>
      </c>
      <c r="CH670" s="5">
        <v>1</v>
      </c>
      <c r="CI670" s="5">
        <v>0</v>
      </c>
      <c r="CJ670" s="5">
        <v>0</v>
      </c>
      <c r="CK670" s="5">
        <v>0</v>
      </c>
      <c r="CL670" s="5">
        <v>0</v>
      </c>
      <c r="CM670" s="5">
        <v>0</v>
      </c>
      <c r="CN670" s="5">
        <v>0</v>
      </c>
      <c r="CO670" s="5">
        <v>0</v>
      </c>
      <c r="CP670" s="5">
        <v>0</v>
      </c>
      <c r="CQ670" s="5">
        <v>1.198</v>
      </c>
      <c r="CR670" s="5">
        <v>0</v>
      </c>
      <c r="CS670" s="5">
        <v>4.7759999999999998</v>
      </c>
      <c r="CT670" s="5">
        <v>4.41</v>
      </c>
      <c r="CU670" s="5">
        <v>15.162000000000001</v>
      </c>
    </row>
    <row r="671" spans="1:99" x14ac:dyDescent="0.25">
      <c r="A671" s="5" t="s">
        <v>2979</v>
      </c>
      <c r="B671" s="5" t="s">
        <v>1735</v>
      </c>
      <c r="C671" s="5" t="s">
        <v>1735</v>
      </c>
      <c r="D671" s="5" t="s">
        <v>1736</v>
      </c>
      <c r="E671" s="5">
        <v>2022</v>
      </c>
      <c r="F671" s="5">
        <v>0</v>
      </c>
      <c r="G671" s="5">
        <v>7.077</v>
      </c>
      <c r="H671" s="5">
        <v>1.2350000000000001</v>
      </c>
      <c r="I671" s="5">
        <v>0</v>
      </c>
      <c r="J671" s="5">
        <v>7.077</v>
      </c>
      <c r="K671" s="5">
        <v>0</v>
      </c>
      <c r="L671" s="5">
        <v>1</v>
      </c>
      <c r="M671" s="5">
        <v>9.7829999999999995</v>
      </c>
      <c r="N671" s="5">
        <v>3.7040000000000002</v>
      </c>
      <c r="O671" s="5">
        <v>0</v>
      </c>
      <c r="P671" s="5">
        <v>9.7829999999999995</v>
      </c>
      <c r="Q671" s="5">
        <v>0</v>
      </c>
      <c r="R671" s="5">
        <v>1</v>
      </c>
      <c r="S671" s="5">
        <v>13.25</v>
      </c>
      <c r="T671" s="5">
        <v>7.4080000000000004</v>
      </c>
      <c r="U671" s="5">
        <v>0</v>
      </c>
      <c r="V671" s="5">
        <v>13.25</v>
      </c>
      <c r="W671" s="5">
        <v>0</v>
      </c>
      <c r="X671" s="5">
        <v>1</v>
      </c>
      <c r="Y671" s="5">
        <v>32.56</v>
      </c>
      <c r="Z671" s="5">
        <v>4.4009999999999998</v>
      </c>
      <c r="AA671" s="5">
        <v>0</v>
      </c>
      <c r="AB671" s="5">
        <v>32.56</v>
      </c>
      <c r="AC671" s="5">
        <v>0</v>
      </c>
      <c r="AD671" s="5">
        <v>1</v>
      </c>
      <c r="AE671" s="5">
        <v>33.795000000000002</v>
      </c>
      <c r="AF671" s="5">
        <v>7.9020000000000001</v>
      </c>
      <c r="AG671" s="5">
        <v>0</v>
      </c>
      <c r="AH671" s="5">
        <v>33.795000000000002</v>
      </c>
      <c r="AI671" s="5">
        <v>0</v>
      </c>
      <c r="AJ671" s="5">
        <v>1</v>
      </c>
      <c r="AK671" s="5">
        <v>41.203000000000003</v>
      </c>
      <c r="AL671" s="5">
        <v>21.945</v>
      </c>
      <c r="AM671" s="5">
        <v>0</v>
      </c>
      <c r="AN671" s="5">
        <v>41.203000000000003</v>
      </c>
      <c r="AO671" s="5">
        <v>0</v>
      </c>
      <c r="AP671" s="5">
        <v>1</v>
      </c>
      <c r="AQ671" s="5">
        <v>0.86099999999999999</v>
      </c>
      <c r="AR671" s="5">
        <v>0.123</v>
      </c>
      <c r="AS671" s="5">
        <v>0</v>
      </c>
      <c r="AT671" s="5">
        <v>0.86099999999999999</v>
      </c>
      <c r="AU671" s="5">
        <v>0</v>
      </c>
      <c r="AV671" s="5">
        <v>1</v>
      </c>
      <c r="AW671" s="5">
        <v>0.98599999999999999</v>
      </c>
      <c r="AX671" s="5">
        <v>0.123</v>
      </c>
      <c r="AY671" s="5">
        <v>0</v>
      </c>
      <c r="AZ671" s="5">
        <v>0.98599999999999999</v>
      </c>
      <c r="BA671" s="5">
        <v>0</v>
      </c>
      <c r="BB671" s="5">
        <v>1</v>
      </c>
      <c r="BC671" s="5">
        <v>0.59799999999999998</v>
      </c>
      <c r="BD671" s="5">
        <v>0.123</v>
      </c>
      <c r="BE671" s="5">
        <v>0</v>
      </c>
      <c r="BF671" s="5">
        <v>0.59799999999999998</v>
      </c>
      <c r="BG671" s="5">
        <v>0</v>
      </c>
      <c r="BH671" s="5">
        <v>1</v>
      </c>
      <c r="BI671" s="5">
        <v>0.61199999999999999</v>
      </c>
      <c r="BJ671" s="5">
        <v>0.123</v>
      </c>
      <c r="BK671" s="5">
        <v>0</v>
      </c>
      <c r="BL671" s="5">
        <v>0.61199999999999999</v>
      </c>
      <c r="BM671" s="5">
        <v>0</v>
      </c>
      <c r="BN671" s="5">
        <v>1</v>
      </c>
      <c r="BO671" s="5">
        <v>0</v>
      </c>
      <c r="BP671" s="5">
        <v>0</v>
      </c>
      <c r="BQ671" s="5">
        <v>0</v>
      </c>
      <c r="BR671" s="5">
        <v>0</v>
      </c>
      <c r="BS671" s="5">
        <v>1</v>
      </c>
      <c r="BT671" s="5">
        <v>0</v>
      </c>
      <c r="BU671" s="5">
        <v>0</v>
      </c>
      <c r="BV671" s="5">
        <v>0</v>
      </c>
      <c r="BW671" s="5">
        <v>0</v>
      </c>
      <c r="BX671" s="5">
        <v>1</v>
      </c>
      <c r="BY671" s="5">
        <v>12.728999999999999</v>
      </c>
      <c r="BZ671" s="5">
        <v>0</v>
      </c>
      <c r="CA671" s="5">
        <v>12.728999999999999</v>
      </c>
      <c r="CB671" s="5">
        <v>0</v>
      </c>
      <c r="CC671" s="5">
        <v>97.9</v>
      </c>
      <c r="CD671" s="5">
        <v>7.95</v>
      </c>
      <c r="CE671" s="5">
        <v>0</v>
      </c>
      <c r="CF671" s="5">
        <v>97.9</v>
      </c>
      <c r="CG671" s="5">
        <v>0</v>
      </c>
      <c r="CH671" s="5">
        <v>1</v>
      </c>
      <c r="CI671" s="5">
        <v>0</v>
      </c>
      <c r="CJ671" s="5">
        <v>0</v>
      </c>
      <c r="CK671" s="5">
        <v>0</v>
      </c>
      <c r="CL671" s="5">
        <v>0</v>
      </c>
      <c r="CM671" s="5">
        <v>0</v>
      </c>
      <c r="CN671" s="5">
        <v>0</v>
      </c>
      <c r="CO671" s="5">
        <v>0</v>
      </c>
      <c r="CP671" s="5">
        <v>0</v>
      </c>
      <c r="CQ671" s="5">
        <v>1.294</v>
      </c>
      <c r="CR671" s="5">
        <v>0</v>
      </c>
      <c r="CS671" s="5">
        <v>5.1580000000000004</v>
      </c>
      <c r="CT671" s="5">
        <v>5.8419999999999996</v>
      </c>
      <c r="CU671" s="5">
        <v>31.326000000000001</v>
      </c>
    </row>
    <row r="672" spans="1:99" x14ac:dyDescent="0.25">
      <c r="A672" s="5" t="s">
        <v>2980</v>
      </c>
      <c r="B672" s="5" t="s">
        <v>1735</v>
      </c>
      <c r="C672" s="5" t="s">
        <v>1735</v>
      </c>
      <c r="D672" s="5" t="s">
        <v>1736</v>
      </c>
      <c r="E672" s="5">
        <v>2023</v>
      </c>
      <c r="F672" s="5">
        <v>0</v>
      </c>
      <c r="G672" s="5">
        <v>4.7519999999999998</v>
      </c>
      <c r="H672" s="5">
        <v>1.286</v>
      </c>
      <c r="I672" s="5">
        <v>0</v>
      </c>
      <c r="J672" s="5">
        <v>4.7519999999999998</v>
      </c>
      <c r="K672" s="5">
        <v>0</v>
      </c>
      <c r="L672" s="5">
        <v>1</v>
      </c>
      <c r="M672" s="5">
        <v>7.8860000000000001</v>
      </c>
      <c r="N672" s="5">
        <v>3.8570000000000002</v>
      </c>
      <c r="O672" s="5">
        <v>0</v>
      </c>
      <c r="P672" s="5">
        <v>7.8860000000000001</v>
      </c>
      <c r="Q672" s="5">
        <v>0</v>
      </c>
      <c r="R672" s="5">
        <v>1</v>
      </c>
      <c r="S672" s="5">
        <v>11.18</v>
      </c>
      <c r="T672" s="5">
        <v>7.7140000000000004</v>
      </c>
      <c r="U672" s="5">
        <v>0</v>
      </c>
      <c r="V672" s="5">
        <v>11.18</v>
      </c>
      <c r="W672" s="5">
        <v>0</v>
      </c>
      <c r="X672" s="5">
        <v>1</v>
      </c>
      <c r="Y672" s="5">
        <v>12.907999999999999</v>
      </c>
      <c r="Z672" s="5">
        <v>1.7450000000000001</v>
      </c>
      <c r="AA672" s="5">
        <v>0</v>
      </c>
      <c r="AB672" s="5">
        <v>12.907999999999999</v>
      </c>
      <c r="AC672" s="5">
        <v>0</v>
      </c>
      <c r="AD672" s="5">
        <v>1</v>
      </c>
      <c r="AE672" s="5">
        <v>14.194000000000001</v>
      </c>
      <c r="AF672" s="5">
        <v>3.319</v>
      </c>
      <c r="AG672" s="5">
        <v>0</v>
      </c>
      <c r="AH672" s="5">
        <v>14.194000000000001</v>
      </c>
      <c r="AI672" s="5">
        <v>0</v>
      </c>
      <c r="AJ672" s="5">
        <v>1</v>
      </c>
      <c r="AK672" s="5">
        <v>21.908000000000001</v>
      </c>
      <c r="AL672" s="5">
        <v>11.667999999999999</v>
      </c>
      <c r="AM672" s="5">
        <v>0</v>
      </c>
      <c r="AN672" s="5">
        <v>21.908000000000001</v>
      </c>
      <c r="AO672" s="5">
        <v>0</v>
      </c>
      <c r="AP672" s="5">
        <v>1</v>
      </c>
      <c r="AQ672" s="5">
        <v>0.76</v>
      </c>
      <c r="AR672" s="5">
        <v>0.129</v>
      </c>
      <c r="AS672" s="5">
        <v>0</v>
      </c>
      <c r="AT672" s="5">
        <v>0.76</v>
      </c>
      <c r="AU672" s="5">
        <v>0</v>
      </c>
      <c r="AV672" s="5">
        <v>1</v>
      </c>
      <c r="AW672" s="5">
        <v>0.81100000000000005</v>
      </c>
      <c r="AX672" s="5">
        <v>0.129</v>
      </c>
      <c r="AY672" s="5">
        <v>0</v>
      </c>
      <c r="AZ672" s="5">
        <v>0.81100000000000005</v>
      </c>
      <c r="BA672" s="5">
        <v>0</v>
      </c>
      <c r="BB672" s="5">
        <v>1</v>
      </c>
      <c r="BC672" s="5">
        <v>0.53500000000000003</v>
      </c>
      <c r="BD672" s="5">
        <v>0.129</v>
      </c>
      <c r="BE672" s="5">
        <v>0</v>
      </c>
      <c r="BF672" s="5">
        <v>0.53500000000000003</v>
      </c>
      <c r="BG672" s="5">
        <v>0</v>
      </c>
      <c r="BH672" s="5">
        <v>1</v>
      </c>
      <c r="BI672" s="5">
        <v>0.57899999999999996</v>
      </c>
      <c r="BJ672" s="5">
        <v>0.129</v>
      </c>
      <c r="BK672" s="5">
        <v>0</v>
      </c>
      <c r="BL672" s="5">
        <v>0.57899999999999996</v>
      </c>
      <c r="BM672" s="5">
        <v>0</v>
      </c>
      <c r="BN672" s="5">
        <v>1</v>
      </c>
      <c r="BO672" s="5">
        <v>0</v>
      </c>
      <c r="BP672" s="5">
        <v>0</v>
      </c>
      <c r="BQ672" s="5">
        <v>0</v>
      </c>
      <c r="BR672" s="5">
        <v>0</v>
      </c>
      <c r="BS672" s="5">
        <v>1</v>
      </c>
      <c r="BT672" s="5">
        <v>0</v>
      </c>
      <c r="BU672" s="5">
        <v>0</v>
      </c>
      <c r="BV672" s="5">
        <v>0</v>
      </c>
      <c r="BW672" s="5">
        <v>0</v>
      </c>
      <c r="BX672" s="5">
        <v>1</v>
      </c>
      <c r="BY672" s="5">
        <v>13.254</v>
      </c>
      <c r="BZ672" s="5">
        <v>0</v>
      </c>
      <c r="CA672" s="5">
        <v>13.254</v>
      </c>
      <c r="CB672" s="5">
        <v>0</v>
      </c>
      <c r="CC672" s="5">
        <v>83.248000000000005</v>
      </c>
      <c r="CD672" s="5">
        <v>7.95</v>
      </c>
      <c r="CE672" s="5">
        <v>0</v>
      </c>
      <c r="CF672" s="5">
        <v>83.248000000000005</v>
      </c>
      <c r="CG672" s="5">
        <v>0</v>
      </c>
      <c r="CH672" s="5">
        <v>1</v>
      </c>
      <c r="CI672" s="5">
        <v>0</v>
      </c>
      <c r="CJ672" s="5">
        <v>0</v>
      </c>
      <c r="CK672" s="5">
        <v>0</v>
      </c>
      <c r="CL672" s="5">
        <v>0</v>
      </c>
      <c r="CM672" s="5">
        <v>0</v>
      </c>
      <c r="CN672" s="5">
        <v>0</v>
      </c>
      <c r="CO672" s="5">
        <v>0</v>
      </c>
      <c r="CP672" s="5">
        <v>0</v>
      </c>
      <c r="CQ672" s="5">
        <v>1.3480000000000001</v>
      </c>
      <c r="CR672" s="5">
        <v>0</v>
      </c>
      <c r="CS672" s="5">
        <v>5.37</v>
      </c>
      <c r="CT672" s="5">
        <v>3.4660000000000002</v>
      </c>
      <c r="CU672" s="5">
        <v>11.622</v>
      </c>
    </row>
    <row r="673" spans="1:99" x14ac:dyDescent="0.25">
      <c r="A673" s="5" t="s">
        <v>2981</v>
      </c>
      <c r="B673" s="5" t="s">
        <v>1735</v>
      </c>
      <c r="C673" s="5" t="s">
        <v>1735</v>
      </c>
      <c r="D673" s="5" t="s">
        <v>1736</v>
      </c>
      <c r="E673" s="5">
        <v>2024</v>
      </c>
      <c r="F673" s="5">
        <v>0</v>
      </c>
      <c r="G673" s="5">
        <v>4.351</v>
      </c>
      <c r="H673" s="5">
        <v>1.3240000000000001</v>
      </c>
      <c r="I673" s="5">
        <v>0</v>
      </c>
      <c r="J673" s="5">
        <v>4.351</v>
      </c>
      <c r="K673" s="5">
        <v>0</v>
      </c>
      <c r="L673" s="5">
        <v>1</v>
      </c>
      <c r="M673" s="5">
        <v>7.1239999999999997</v>
      </c>
      <c r="N673" s="5">
        <v>3.9710000000000001</v>
      </c>
      <c r="O673" s="5">
        <v>0</v>
      </c>
      <c r="P673" s="5">
        <v>7.1239999999999997</v>
      </c>
      <c r="Q673" s="5">
        <v>0</v>
      </c>
      <c r="R673" s="5">
        <v>1</v>
      </c>
      <c r="S673" s="5">
        <v>10.968999999999999</v>
      </c>
      <c r="T673" s="5">
        <v>7.9420000000000002</v>
      </c>
      <c r="U673" s="5">
        <v>0</v>
      </c>
      <c r="V673" s="5">
        <v>10.968999999999999</v>
      </c>
      <c r="W673" s="5">
        <v>0</v>
      </c>
      <c r="X673" s="5">
        <v>1</v>
      </c>
      <c r="Y673" s="5">
        <v>11.492000000000001</v>
      </c>
      <c r="Z673" s="5">
        <v>1.5529999999999999</v>
      </c>
      <c r="AA673" s="5">
        <v>0</v>
      </c>
      <c r="AB673" s="5">
        <v>11.492000000000001</v>
      </c>
      <c r="AC673" s="5">
        <v>0</v>
      </c>
      <c r="AD673" s="5">
        <v>1</v>
      </c>
      <c r="AE673" s="5">
        <v>12.815</v>
      </c>
      <c r="AF673" s="5">
        <v>2.9969999999999999</v>
      </c>
      <c r="AG673" s="5">
        <v>0</v>
      </c>
      <c r="AH673" s="5">
        <v>12.815</v>
      </c>
      <c r="AI673" s="5">
        <v>0</v>
      </c>
      <c r="AJ673" s="5">
        <v>1</v>
      </c>
      <c r="AK673" s="5">
        <v>20.757000000000001</v>
      </c>
      <c r="AL673" s="5">
        <v>11.055</v>
      </c>
      <c r="AM673" s="5">
        <v>0</v>
      </c>
      <c r="AN673" s="5">
        <v>20.757000000000001</v>
      </c>
      <c r="AO673" s="5">
        <v>0</v>
      </c>
      <c r="AP673" s="5">
        <v>1</v>
      </c>
      <c r="AQ673" s="5">
        <v>0.72399999999999998</v>
      </c>
      <c r="AR673" s="5">
        <v>0.13200000000000001</v>
      </c>
      <c r="AS673" s="5">
        <v>0</v>
      </c>
      <c r="AT673" s="5">
        <v>0.72399999999999998</v>
      </c>
      <c r="AU673" s="5">
        <v>0</v>
      </c>
      <c r="AV673" s="5">
        <v>1</v>
      </c>
      <c r="AW673" s="5">
        <v>0.75</v>
      </c>
      <c r="AX673" s="5">
        <v>0.13200000000000001</v>
      </c>
      <c r="AY673" s="5">
        <v>0</v>
      </c>
      <c r="AZ673" s="5">
        <v>0.75</v>
      </c>
      <c r="BA673" s="5">
        <v>0</v>
      </c>
      <c r="BB673" s="5">
        <v>1</v>
      </c>
      <c r="BC673" s="5">
        <v>0.51300000000000001</v>
      </c>
      <c r="BD673" s="5">
        <v>0.13200000000000001</v>
      </c>
      <c r="BE673" s="5">
        <v>0</v>
      </c>
      <c r="BF673" s="5">
        <v>0.51300000000000001</v>
      </c>
      <c r="BG673" s="5">
        <v>0</v>
      </c>
      <c r="BH673" s="5">
        <v>1</v>
      </c>
      <c r="BI673" s="5">
        <v>0.59099999999999997</v>
      </c>
      <c r="BJ673" s="5">
        <v>0.13200000000000001</v>
      </c>
      <c r="BK673" s="5">
        <v>0</v>
      </c>
      <c r="BL673" s="5">
        <v>0.59099999999999997</v>
      </c>
      <c r="BM673" s="5">
        <v>0</v>
      </c>
      <c r="BN673" s="5">
        <v>1</v>
      </c>
      <c r="BO673" s="5">
        <v>0</v>
      </c>
      <c r="BP673" s="5">
        <v>0</v>
      </c>
      <c r="BQ673" s="5">
        <v>0</v>
      </c>
      <c r="BR673" s="5">
        <v>0</v>
      </c>
      <c r="BS673" s="5">
        <v>1</v>
      </c>
      <c r="BT673" s="5">
        <v>0</v>
      </c>
      <c r="BU673" s="5">
        <v>0</v>
      </c>
      <c r="BV673" s="5">
        <v>0</v>
      </c>
      <c r="BW673" s="5">
        <v>0</v>
      </c>
      <c r="BX673" s="5">
        <v>1</v>
      </c>
      <c r="BY673" s="5">
        <v>13.646000000000001</v>
      </c>
      <c r="BZ673" s="5">
        <v>0</v>
      </c>
      <c r="CA673" s="5">
        <v>13.646000000000001</v>
      </c>
      <c r="CB673" s="5">
        <v>0</v>
      </c>
      <c r="CC673" s="5">
        <v>82.587999999999994</v>
      </c>
      <c r="CD673" s="5">
        <v>7.95</v>
      </c>
      <c r="CE673" s="5">
        <v>0</v>
      </c>
      <c r="CF673" s="5">
        <v>82.587999999999994</v>
      </c>
      <c r="CG673" s="5">
        <v>0</v>
      </c>
      <c r="CH673" s="5">
        <v>1</v>
      </c>
      <c r="CI673" s="5">
        <v>0</v>
      </c>
      <c r="CJ673" s="5">
        <v>0</v>
      </c>
      <c r="CK673" s="5">
        <v>0</v>
      </c>
      <c r="CL673" s="5">
        <v>0</v>
      </c>
      <c r="CM673" s="5">
        <v>0</v>
      </c>
      <c r="CN673" s="5">
        <v>0</v>
      </c>
      <c r="CO673" s="5">
        <v>0</v>
      </c>
      <c r="CP673" s="5">
        <v>0</v>
      </c>
      <c r="CQ673" s="5">
        <v>1.387</v>
      </c>
      <c r="CR673" s="5">
        <v>0</v>
      </c>
      <c r="CS673" s="5">
        <v>5.5289999999999999</v>
      </c>
      <c r="CT673" s="5">
        <v>3.0270000000000001</v>
      </c>
      <c r="CU673" s="5">
        <v>10.167999999999999</v>
      </c>
    </row>
    <row r="674" spans="1:99" x14ac:dyDescent="0.25">
      <c r="A674" s="5" t="s">
        <v>2982</v>
      </c>
      <c r="B674" s="5" t="s">
        <v>1714</v>
      </c>
      <c r="C674" s="5" t="s">
        <v>1714</v>
      </c>
      <c r="D674" s="5" t="s">
        <v>1715</v>
      </c>
      <c r="E674" s="5">
        <v>2021</v>
      </c>
      <c r="F674" s="5">
        <v>0.15</v>
      </c>
      <c r="G674" s="5">
        <v>5.8970000000000002</v>
      </c>
      <c r="H674" s="5">
        <v>1.143</v>
      </c>
      <c r="I674" s="5">
        <v>0.23799999999999999</v>
      </c>
      <c r="J674" s="5">
        <v>6.1340000000000003</v>
      </c>
      <c r="K674" s="5">
        <v>0</v>
      </c>
      <c r="L674" s="5">
        <v>1</v>
      </c>
      <c r="M674" s="5">
        <v>7.9640000000000004</v>
      </c>
      <c r="N674" s="5">
        <v>3.43</v>
      </c>
      <c r="O674" s="5">
        <v>0.22700000000000001</v>
      </c>
      <c r="P674" s="5">
        <v>8.1910000000000007</v>
      </c>
      <c r="Q674" s="5">
        <v>0</v>
      </c>
      <c r="R674" s="5">
        <v>1</v>
      </c>
      <c r="S674" s="5">
        <v>11.613</v>
      </c>
      <c r="T674" s="5">
        <v>6.86</v>
      </c>
      <c r="U674" s="5">
        <v>0.23799999999999999</v>
      </c>
      <c r="V674" s="5">
        <v>13.629</v>
      </c>
      <c r="W674" s="5">
        <v>0.15</v>
      </c>
      <c r="X674" s="5">
        <v>1</v>
      </c>
      <c r="Y674" s="5">
        <v>4.0129999999999999</v>
      </c>
      <c r="Z674" s="5">
        <v>0.36399999999999999</v>
      </c>
      <c r="AA674" s="5">
        <v>-2.5529999999999999</v>
      </c>
      <c r="AB674" s="5">
        <v>1.46</v>
      </c>
      <c r="AC674" s="5">
        <v>0</v>
      </c>
      <c r="AD674" s="5">
        <v>0</v>
      </c>
      <c r="AE674" s="5">
        <v>4.5839999999999996</v>
      </c>
      <c r="AF674" s="5">
        <v>0.748</v>
      </c>
      <c r="AG674" s="5">
        <v>-3.355</v>
      </c>
      <c r="AH674" s="5">
        <v>1.2290000000000001</v>
      </c>
      <c r="AI674" s="5">
        <v>0</v>
      </c>
      <c r="AJ674" s="5">
        <v>0</v>
      </c>
      <c r="AK674" s="5">
        <v>8.0139999999999993</v>
      </c>
      <c r="AL674" s="5">
        <v>3.3690000000000002</v>
      </c>
      <c r="AM674" s="5">
        <v>-3.3260000000000001</v>
      </c>
      <c r="AN674" s="5">
        <v>4.6890000000000001</v>
      </c>
      <c r="AO674" s="5">
        <v>0</v>
      </c>
      <c r="AP674" s="5">
        <v>0</v>
      </c>
      <c r="AQ674" s="5">
        <v>0.621</v>
      </c>
      <c r="AR674" s="5">
        <v>0.114</v>
      </c>
      <c r="AS674" s="5">
        <v>-0.11</v>
      </c>
      <c r="AT674" s="5">
        <v>0.58699999999999997</v>
      </c>
      <c r="AU674" s="5">
        <v>0</v>
      </c>
      <c r="AV674" s="5">
        <v>0</v>
      </c>
      <c r="AW674" s="5">
        <v>0.59299999999999997</v>
      </c>
      <c r="AX674" s="5">
        <v>0.114</v>
      </c>
      <c r="AY674" s="5">
        <v>-0.47299999999999998</v>
      </c>
      <c r="AZ674" s="5">
        <v>0.13900000000000001</v>
      </c>
      <c r="BA674" s="5">
        <v>0</v>
      </c>
      <c r="BB674" s="5">
        <v>0</v>
      </c>
      <c r="BC674" s="5">
        <v>0.44</v>
      </c>
      <c r="BD674" s="5">
        <v>0.114</v>
      </c>
      <c r="BE674" s="5">
        <v>-0.26600000000000001</v>
      </c>
      <c r="BF674" s="5">
        <v>0.2</v>
      </c>
      <c r="BG674" s="5">
        <v>0</v>
      </c>
      <c r="BH674" s="5">
        <v>0</v>
      </c>
      <c r="BI674" s="5">
        <v>0.56000000000000005</v>
      </c>
      <c r="BJ674" s="5">
        <v>0.114</v>
      </c>
      <c r="BK674" s="5">
        <v>-0.39800000000000002</v>
      </c>
      <c r="BL674" s="5">
        <v>0.187</v>
      </c>
      <c r="BM674" s="5">
        <v>0</v>
      </c>
      <c r="BN674" s="5">
        <v>0</v>
      </c>
      <c r="BO674" s="5">
        <v>0</v>
      </c>
      <c r="BP674" s="5">
        <v>-3.5999999999999997E-2</v>
      </c>
      <c r="BQ674" s="5">
        <v>4.8000000000000001E-2</v>
      </c>
      <c r="BR674" s="5">
        <v>0</v>
      </c>
      <c r="BS674" s="5">
        <v>0</v>
      </c>
      <c r="BT674" s="5">
        <v>0</v>
      </c>
      <c r="BU674" s="5">
        <v>-3.5999999999999997E-2</v>
      </c>
      <c r="BV674" s="5">
        <v>4.8000000000000001E-2</v>
      </c>
      <c r="BW674" s="5">
        <v>0</v>
      </c>
      <c r="BX674" s="5">
        <v>0.33300000000000002</v>
      </c>
      <c r="BY674" s="5">
        <v>11.787000000000001</v>
      </c>
      <c r="BZ674" s="5">
        <v>0</v>
      </c>
      <c r="CA674" s="5">
        <v>11.787000000000001</v>
      </c>
      <c r="CB674" s="5">
        <v>0</v>
      </c>
      <c r="CC674" s="5">
        <v>81.694999999999993</v>
      </c>
      <c r="CD674" s="5">
        <v>7.95</v>
      </c>
      <c r="CE674" s="5">
        <v>-55.887</v>
      </c>
      <c r="CF674" s="5">
        <v>29.68</v>
      </c>
      <c r="CG674" s="5">
        <v>0</v>
      </c>
      <c r="CH674" s="5">
        <v>0</v>
      </c>
      <c r="CI674" s="5">
        <v>0</v>
      </c>
      <c r="CJ674" s="5">
        <v>0</v>
      </c>
      <c r="CK674" s="5">
        <v>0</v>
      </c>
      <c r="CL674" s="5">
        <v>0</v>
      </c>
      <c r="CM674" s="5">
        <v>0</v>
      </c>
      <c r="CN674" s="5">
        <v>0</v>
      </c>
      <c r="CO674" s="5">
        <v>0</v>
      </c>
      <c r="CP674" s="5">
        <v>0</v>
      </c>
      <c r="CQ674" s="5">
        <v>1.198</v>
      </c>
      <c r="CR674" s="5">
        <v>1</v>
      </c>
      <c r="CS674" s="5">
        <v>3.4409999999999998</v>
      </c>
      <c r="CT674" s="5">
        <v>4.7530000000000001</v>
      </c>
      <c r="CU674" s="5">
        <v>14.162000000000001</v>
      </c>
    </row>
    <row r="675" spans="1:99" x14ac:dyDescent="0.25">
      <c r="A675" s="5" t="s">
        <v>2983</v>
      </c>
      <c r="B675" s="5" t="s">
        <v>1714</v>
      </c>
      <c r="C675" s="5" t="s">
        <v>1714</v>
      </c>
      <c r="D675" s="5" t="s">
        <v>1715</v>
      </c>
      <c r="E675" s="5">
        <v>2022</v>
      </c>
      <c r="F675" s="5">
        <v>0.15</v>
      </c>
      <c r="G675" s="5">
        <v>11.72</v>
      </c>
      <c r="H675" s="5">
        <v>1.2350000000000001</v>
      </c>
      <c r="I675" s="5">
        <v>0.56599999999999995</v>
      </c>
      <c r="J675" s="5">
        <v>12.286</v>
      </c>
      <c r="K675" s="5">
        <v>0</v>
      </c>
      <c r="L675" s="5">
        <v>1</v>
      </c>
      <c r="M675" s="5">
        <v>9.7829999999999995</v>
      </c>
      <c r="N675" s="5">
        <v>3.7040000000000002</v>
      </c>
      <c r="O675" s="5">
        <v>0.32800000000000001</v>
      </c>
      <c r="P675" s="5">
        <v>10.111000000000001</v>
      </c>
      <c r="Q675" s="5">
        <v>0</v>
      </c>
      <c r="R675" s="5">
        <v>1</v>
      </c>
      <c r="S675" s="5">
        <v>17.893000000000001</v>
      </c>
      <c r="T675" s="5">
        <v>7.4080000000000004</v>
      </c>
      <c r="U675" s="5">
        <v>0.77100000000000002</v>
      </c>
      <c r="V675" s="5">
        <v>21.228000000000002</v>
      </c>
      <c r="W675" s="5">
        <v>0.15</v>
      </c>
      <c r="X675" s="5">
        <v>1</v>
      </c>
      <c r="Y675" s="5">
        <v>4.3339999999999996</v>
      </c>
      <c r="Z675" s="5">
        <v>0.39300000000000002</v>
      </c>
      <c r="AA675" s="5">
        <v>-2.88</v>
      </c>
      <c r="AB675" s="5">
        <v>1.454</v>
      </c>
      <c r="AC675" s="5">
        <v>0</v>
      </c>
      <c r="AD675" s="5">
        <v>0</v>
      </c>
      <c r="AE675" s="5">
        <v>4.9509999999999996</v>
      </c>
      <c r="AF675" s="5">
        <v>0.80800000000000005</v>
      </c>
      <c r="AG675" s="5">
        <v>-3.7210000000000001</v>
      </c>
      <c r="AH675" s="5">
        <v>1.2290000000000001</v>
      </c>
      <c r="AI675" s="5">
        <v>0</v>
      </c>
      <c r="AJ675" s="5">
        <v>0</v>
      </c>
      <c r="AK675" s="5">
        <v>8.6549999999999994</v>
      </c>
      <c r="AL675" s="5">
        <v>3.6389999999999998</v>
      </c>
      <c r="AM675" s="5">
        <v>-3.5920000000000001</v>
      </c>
      <c r="AN675" s="5">
        <v>5.0629999999999997</v>
      </c>
      <c r="AO675" s="5">
        <v>0</v>
      </c>
      <c r="AP675" s="5">
        <v>0</v>
      </c>
      <c r="AQ675" s="5">
        <v>0.84699999999999998</v>
      </c>
      <c r="AR675" s="5">
        <v>0.123</v>
      </c>
      <c r="AS675" s="5">
        <v>-0.30599999999999999</v>
      </c>
      <c r="AT675" s="5">
        <v>0.621</v>
      </c>
      <c r="AU675" s="5">
        <v>0</v>
      </c>
      <c r="AV675" s="5">
        <v>0</v>
      </c>
      <c r="AW675" s="5">
        <v>0.94699999999999995</v>
      </c>
      <c r="AX675" s="5">
        <v>0.123</v>
      </c>
      <c r="AY675" s="5">
        <v>-0.80100000000000005</v>
      </c>
      <c r="AZ675" s="5">
        <v>0.16800000000000001</v>
      </c>
      <c r="BA675" s="5">
        <v>0</v>
      </c>
      <c r="BB675" s="5">
        <v>0</v>
      </c>
      <c r="BC675" s="5">
        <v>0.58899999999999997</v>
      </c>
      <c r="BD675" s="5">
        <v>0.123</v>
      </c>
      <c r="BE675" s="5">
        <v>-0.39400000000000002</v>
      </c>
      <c r="BF675" s="5">
        <v>0.223</v>
      </c>
      <c r="BG675" s="5">
        <v>0</v>
      </c>
      <c r="BH675" s="5">
        <v>0</v>
      </c>
      <c r="BI675" s="5">
        <v>0.68899999999999995</v>
      </c>
      <c r="BJ675" s="5">
        <v>0.123</v>
      </c>
      <c r="BK675" s="5">
        <v>-0.51200000000000001</v>
      </c>
      <c r="BL675" s="5">
        <v>0.20399999999999999</v>
      </c>
      <c r="BM675" s="5">
        <v>0</v>
      </c>
      <c r="BN675" s="5">
        <v>0</v>
      </c>
      <c r="BO675" s="5">
        <v>0</v>
      </c>
      <c r="BP675" s="5">
        <v>-3.5999999999999997E-2</v>
      </c>
      <c r="BQ675" s="5">
        <v>4.8000000000000001E-2</v>
      </c>
      <c r="BR675" s="5">
        <v>0</v>
      </c>
      <c r="BS675" s="5">
        <v>0</v>
      </c>
      <c r="BT675" s="5">
        <v>0</v>
      </c>
      <c r="BU675" s="5">
        <v>-3.5999999999999997E-2</v>
      </c>
      <c r="BV675" s="5">
        <v>6.4000000000000001E-2</v>
      </c>
      <c r="BW675" s="5">
        <v>0</v>
      </c>
      <c r="BX675" s="5">
        <v>0.33300000000000002</v>
      </c>
      <c r="BY675" s="5">
        <v>12.728999999999999</v>
      </c>
      <c r="BZ675" s="5">
        <v>0</v>
      </c>
      <c r="CA675" s="5">
        <v>12.728999999999999</v>
      </c>
      <c r="CB675" s="5">
        <v>0</v>
      </c>
      <c r="CC675" s="5">
        <v>102.477</v>
      </c>
      <c r="CD675" s="5">
        <v>7.95</v>
      </c>
      <c r="CE675" s="5">
        <v>-74.361999999999995</v>
      </c>
      <c r="CF675" s="5">
        <v>32.331000000000003</v>
      </c>
      <c r="CG675" s="5">
        <v>0</v>
      </c>
      <c r="CH675" s="5">
        <v>0</v>
      </c>
      <c r="CI675" s="5">
        <v>0</v>
      </c>
      <c r="CJ675" s="5">
        <v>0</v>
      </c>
      <c r="CK675" s="5">
        <v>0</v>
      </c>
      <c r="CL675" s="5">
        <v>0</v>
      </c>
      <c r="CM675" s="5">
        <v>0</v>
      </c>
      <c r="CN675" s="5">
        <v>0</v>
      </c>
      <c r="CO675" s="5">
        <v>0</v>
      </c>
      <c r="CP675" s="5">
        <v>0</v>
      </c>
      <c r="CQ675" s="5">
        <v>1.294</v>
      </c>
      <c r="CR675" s="5">
        <v>1</v>
      </c>
      <c r="CS675" s="5">
        <v>3.7160000000000002</v>
      </c>
      <c r="CT675" s="5">
        <v>10.484999999999999</v>
      </c>
      <c r="CU675" s="5">
        <v>30.326000000000001</v>
      </c>
    </row>
    <row r="676" spans="1:99" x14ac:dyDescent="0.25">
      <c r="A676" s="5" t="s">
        <v>2984</v>
      </c>
      <c r="B676" s="5" t="s">
        <v>1714</v>
      </c>
      <c r="C676" s="5" t="s">
        <v>1714</v>
      </c>
      <c r="D676" s="5" t="s">
        <v>1715</v>
      </c>
      <c r="E676" s="5">
        <v>2023</v>
      </c>
      <c r="F676" s="5">
        <v>0.15</v>
      </c>
      <c r="G676" s="5">
        <v>6.1470000000000002</v>
      </c>
      <c r="H676" s="5">
        <v>1.286</v>
      </c>
      <c r="I676" s="5">
        <v>0.27300000000000002</v>
      </c>
      <c r="J676" s="5">
        <v>6.42</v>
      </c>
      <c r="K676" s="5">
        <v>0</v>
      </c>
      <c r="L676" s="5">
        <v>1</v>
      </c>
      <c r="M676" s="5">
        <v>7.8860000000000001</v>
      </c>
      <c r="N676" s="5">
        <v>3.8570000000000002</v>
      </c>
      <c r="O676" s="5">
        <v>0.22700000000000001</v>
      </c>
      <c r="P676" s="5">
        <v>8.1129999999999995</v>
      </c>
      <c r="Q676" s="5">
        <v>0</v>
      </c>
      <c r="R676" s="5">
        <v>1</v>
      </c>
      <c r="S676" s="5">
        <v>12.574999999999999</v>
      </c>
      <c r="T676" s="5">
        <v>7.7140000000000004</v>
      </c>
      <c r="U676" s="5">
        <v>0.48699999999999999</v>
      </c>
      <c r="V676" s="5">
        <v>14.776</v>
      </c>
      <c r="W676" s="5">
        <v>0.15</v>
      </c>
      <c r="X676" s="5">
        <v>1</v>
      </c>
      <c r="Y676" s="5">
        <v>4.5119999999999996</v>
      </c>
      <c r="Z676" s="5">
        <v>0.40899999999999997</v>
      </c>
      <c r="AA676" s="5">
        <v>-3.0470000000000002</v>
      </c>
      <c r="AB676" s="5">
        <v>1.466</v>
      </c>
      <c r="AC676" s="5">
        <v>0</v>
      </c>
      <c r="AD676" s="5">
        <v>0</v>
      </c>
      <c r="AE676" s="5">
        <v>5.1550000000000002</v>
      </c>
      <c r="AF676" s="5">
        <v>0.84099999999999997</v>
      </c>
      <c r="AG676" s="5">
        <v>-3.9260000000000002</v>
      </c>
      <c r="AH676" s="5">
        <v>1.2290000000000001</v>
      </c>
      <c r="AI676" s="5">
        <v>0</v>
      </c>
      <c r="AJ676" s="5">
        <v>0</v>
      </c>
      <c r="AK676" s="5">
        <v>9.0120000000000005</v>
      </c>
      <c r="AL676" s="5">
        <v>3.7890000000000001</v>
      </c>
      <c r="AM676" s="5">
        <v>-3.74</v>
      </c>
      <c r="AN676" s="5">
        <v>5.2720000000000002</v>
      </c>
      <c r="AO676" s="5">
        <v>0</v>
      </c>
      <c r="AP676" s="5">
        <v>0</v>
      </c>
      <c r="AQ676" s="5">
        <v>0.749</v>
      </c>
      <c r="AR676" s="5">
        <v>0.129</v>
      </c>
      <c r="AS676" s="5">
        <v>-0.20899999999999999</v>
      </c>
      <c r="AT676" s="5">
        <v>0.621</v>
      </c>
      <c r="AU676" s="5">
        <v>0</v>
      </c>
      <c r="AV676" s="5">
        <v>0</v>
      </c>
      <c r="AW676" s="5">
        <v>0.78300000000000003</v>
      </c>
      <c r="AX676" s="5">
        <v>0.129</v>
      </c>
      <c r="AY676" s="5">
        <v>-0.60899999999999999</v>
      </c>
      <c r="AZ676" s="5">
        <v>0.2</v>
      </c>
      <c r="BA676" s="5">
        <v>0</v>
      </c>
      <c r="BB676" s="5">
        <v>0</v>
      </c>
      <c r="BC676" s="5">
        <v>0.52700000000000002</v>
      </c>
      <c r="BD676" s="5">
        <v>0.129</v>
      </c>
      <c r="BE676" s="5">
        <v>-0.312</v>
      </c>
      <c r="BF676" s="5">
        <v>0.248</v>
      </c>
      <c r="BG676" s="5">
        <v>0</v>
      </c>
      <c r="BH676" s="5">
        <v>0</v>
      </c>
      <c r="BI676" s="5">
        <v>0.64</v>
      </c>
      <c r="BJ676" s="5">
        <v>0.129</v>
      </c>
      <c r="BK676" s="5">
        <v>-0.436</v>
      </c>
      <c r="BL676" s="5">
        <v>0.23499999999999999</v>
      </c>
      <c r="BM676" s="5">
        <v>0</v>
      </c>
      <c r="BN676" s="5">
        <v>0</v>
      </c>
      <c r="BO676" s="5">
        <v>0</v>
      </c>
      <c r="BP676" s="5">
        <v>-3.5999999999999997E-2</v>
      </c>
      <c r="BQ676" s="5">
        <v>4.8000000000000001E-2</v>
      </c>
      <c r="BR676" s="5">
        <v>0</v>
      </c>
      <c r="BS676" s="5">
        <v>0</v>
      </c>
      <c r="BT676" s="5">
        <v>0</v>
      </c>
      <c r="BU676" s="5">
        <v>-3.5999999999999997E-2</v>
      </c>
      <c r="BV676" s="5">
        <v>6.4000000000000001E-2</v>
      </c>
      <c r="BW676" s="5">
        <v>0</v>
      </c>
      <c r="BX676" s="5">
        <v>0.33300000000000002</v>
      </c>
      <c r="BY676" s="5">
        <v>13.254</v>
      </c>
      <c r="BZ676" s="5">
        <v>0</v>
      </c>
      <c r="CA676" s="5">
        <v>13.254</v>
      </c>
      <c r="CB676" s="5">
        <v>0</v>
      </c>
      <c r="CC676" s="5">
        <v>87.078999999999994</v>
      </c>
      <c r="CD676" s="5">
        <v>7.95</v>
      </c>
      <c r="CE676" s="5">
        <v>-54.713000000000001</v>
      </c>
      <c r="CF676" s="5">
        <v>37.220999999999997</v>
      </c>
      <c r="CG676" s="5">
        <v>0</v>
      </c>
      <c r="CH676" s="5">
        <v>0</v>
      </c>
      <c r="CI676" s="5">
        <v>0</v>
      </c>
      <c r="CJ676" s="5">
        <v>0</v>
      </c>
      <c r="CK676" s="5">
        <v>0</v>
      </c>
      <c r="CL676" s="5">
        <v>0</v>
      </c>
      <c r="CM676" s="5">
        <v>0</v>
      </c>
      <c r="CN676" s="5">
        <v>0</v>
      </c>
      <c r="CO676" s="5">
        <v>0</v>
      </c>
      <c r="CP676" s="5">
        <v>0</v>
      </c>
      <c r="CQ676" s="5">
        <v>1.3480000000000001</v>
      </c>
      <c r="CR676" s="5">
        <v>1</v>
      </c>
      <c r="CS676" s="5">
        <v>3.87</v>
      </c>
      <c r="CT676" s="5">
        <v>4.8609999999999998</v>
      </c>
      <c r="CU676" s="5">
        <v>10.622</v>
      </c>
    </row>
    <row r="677" spans="1:99" x14ac:dyDescent="0.25">
      <c r="A677" s="5" t="s">
        <v>2985</v>
      </c>
      <c r="B677" s="5" t="s">
        <v>1714</v>
      </c>
      <c r="C677" s="5" t="s">
        <v>1714</v>
      </c>
      <c r="D677" s="5" t="s">
        <v>1715</v>
      </c>
      <c r="E677" s="5">
        <v>2024</v>
      </c>
      <c r="F677" s="5">
        <v>0.15</v>
      </c>
      <c r="G677" s="5">
        <v>5.5750000000000002</v>
      </c>
      <c r="H677" s="5">
        <v>1.3240000000000001</v>
      </c>
      <c r="I677" s="5">
        <v>0.21299999999999999</v>
      </c>
      <c r="J677" s="5">
        <v>5.7869999999999999</v>
      </c>
      <c r="K677" s="5">
        <v>0</v>
      </c>
      <c r="L677" s="5">
        <v>1</v>
      </c>
      <c r="M677" s="5">
        <v>7.1239999999999997</v>
      </c>
      <c r="N677" s="5">
        <v>3.9710000000000001</v>
      </c>
      <c r="O677" s="5">
        <v>0.158</v>
      </c>
      <c r="P677" s="5">
        <v>7.2809999999999997</v>
      </c>
      <c r="Q677" s="5">
        <v>0</v>
      </c>
      <c r="R677" s="5">
        <v>1</v>
      </c>
      <c r="S677" s="5">
        <v>12.193</v>
      </c>
      <c r="T677" s="5">
        <v>7.9420000000000002</v>
      </c>
      <c r="U677" s="5">
        <v>0.46600000000000003</v>
      </c>
      <c r="V677" s="5">
        <v>14.266</v>
      </c>
      <c r="W677" s="5">
        <v>0.15</v>
      </c>
      <c r="X677" s="5">
        <v>1</v>
      </c>
      <c r="Y677" s="5">
        <v>4.6459999999999999</v>
      </c>
      <c r="Z677" s="5">
        <v>0.42099999999999999</v>
      </c>
      <c r="AA677" s="5">
        <v>-3.137</v>
      </c>
      <c r="AB677" s="5">
        <v>1.5089999999999999</v>
      </c>
      <c r="AC677" s="5">
        <v>0</v>
      </c>
      <c r="AD677" s="5">
        <v>0</v>
      </c>
      <c r="AE677" s="5">
        <v>5.3070000000000004</v>
      </c>
      <c r="AF677" s="5">
        <v>0.86599999999999999</v>
      </c>
      <c r="AG677" s="5">
        <v>-4.0419999999999998</v>
      </c>
      <c r="AH677" s="5">
        <v>1.266</v>
      </c>
      <c r="AI677" s="5">
        <v>0</v>
      </c>
      <c r="AJ677" s="5">
        <v>0</v>
      </c>
      <c r="AK677" s="5">
        <v>9.2780000000000005</v>
      </c>
      <c r="AL677" s="5">
        <v>3.9009999999999998</v>
      </c>
      <c r="AM677" s="5">
        <v>-3.9689999999999999</v>
      </c>
      <c r="AN677" s="5">
        <v>5.3090000000000002</v>
      </c>
      <c r="AO677" s="5">
        <v>0</v>
      </c>
      <c r="AP677" s="5">
        <v>0</v>
      </c>
      <c r="AQ677" s="5">
        <v>0.72</v>
      </c>
      <c r="AR677" s="5">
        <v>0.13200000000000001</v>
      </c>
      <c r="AS677" s="5">
        <v>-0.18</v>
      </c>
      <c r="AT677" s="5">
        <v>0.621</v>
      </c>
      <c r="AU677" s="5">
        <v>0</v>
      </c>
      <c r="AV677" s="5">
        <v>0</v>
      </c>
      <c r="AW677" s="5">
        <v>0.73399999999999999</v>
      </c>
      <c r="AX677" s="5">
        <v>0.13200000000000001</v>
      </c>
      <c r="AY677" s="5">
        <v>-0.46700000000000003</v>
      </c>
      <c r="AZ677" s="5">
        <v>0.307</v>
      </c>
      <c r="BA677" s="5">
        <v>0</v>
      </c>
      <c r="BB677" s="5">
        <v>0</v>
      </c>
      <c r="BC677" s="5">
        <v>0.51</v>
      </c>
      <c r="BD677" s="5">
        <v>0.13200000000000001</v>
      </c>
      <c r="BE677" s="5">
        <v>-0.27800000000000002</v>
      </c>
      <c r="BF677" s="5">
        <v>0.26700000000000002</v>
      </c>
      <c r="BG677" s="5">
        <v>0</v>
      </c>
      <c r="BH677" s="5">
        <v>0</v>
      </c>
      <c r="BI677" s="5">
        <v>0.65200000000000002</v>
      </c>
      <c r="BJ677" s="5">
        <v>0.13200000000000001</v>
      </c>
      <c r="BK677" s="5">
        <v>-0.38200000000000001</v>
      </c>
      <c r="BL677" s="5">
        <v>0.31</v>
      </c>
      <c r="BM677" s="5">
        <v>0</v>
      </c>
      <c r="BN677" s="5">
        <v>0</v>
      </c>
      <c r="BO677" s="5">
        <v>0</v>
      </c>
      <c r="BP677" s="5">
        <v>-3.6999999999999998E-2</v>
      </c>
      <c r="BQ677" s="5">
        <v>4.8000000000000001E-2</v>
      </c>
      <c r="BR677" s="5">
        <v>0</v>
      </c>
      <c r="BS677" s="5">
        <v>0</v>
      </c>
      <c r="BT677" s="5">
        <v>0</v>
      </c>
      <c r="BU677" s="5">
        <v>-3.6999999999999998E-2</v>
      </c>
      <c r="BV677" s="5">
        <v>5.7000000000000002E-2</v>
      </c>
      <c r="BW677" s="5">
        <v>0</v>
      </c>
      <c r="BX677" s="5">
        <v>0.33300000000000002</v>
      </c>
      <c r="BY677" s="5">
        <v>13.646000000000001</v>
      </c>
      <c r="BZ677" s="5">
        <v>0</v>
      </c>
      <c r="CA677" s="5">
        <v>13.646000000000001</v>
      </c>
      <c r="CB677" s="5">
        <v>0</v>
      </c>
      <c r="CC677" s="5">
        <v>86.385000000000005</v>
      </c>
      <c r="CD677" s="5">
        <v>7.95</v>
      </c>
      <c r="CE677" s="5">
        <v>-37.700000000000003</v>
      </c>
      <c r="CF677" s="5">
        <v>55.988</v>
      </c>
      <c r="CG677" s="5">
        <v>0</v>
      </c>
      <c r="CH677" s="5">
        <v>0</v>
      </c>
      <c r="CI677" s="5">
        <v>0</v>
      </c>
      <c r="CJ677" s="5">
        <v>0</v>
      </c>
      <c r="CK677" s="5">
        <v>0</v>
      </c>
      <c r="CL677" s="5">
        <v>0</v>
      </c>
      <c r="CM677" s="5">
        <v>0</v>
      </c>
      <c r="CN677" s="5">
        <v>0</v>
      </c>
      <c r="CO677" s="5">
        <v>0</v>
      </c>
      <c r="CP677" s="5">
        <v>0</v>
      </c>
      <c r="CQ677" s="5">
        <v>1.387</v>
      </c>
      <c r="CR677" s="5">
        <v>1</v>
      </c>
      <c r="CS677" s="5">
        <v>3.984</v>
      </c>
      <c r="CT677" s="5">
        <v>4.2510000000000003</v>
      </c>
      <c r="CU677" s="5">
        <v>9.1679999999999993</v>
      </c>
    </row>
    <row r="678" spans="1:99" x14ac:dyDescent="0.25">
      <c r="A678" s="5" t="s">
        <v>2986</v>
      </c>
      <c r="B678" s="5" t="s">
        <v>1720</v>
      </c>
      <c r="C678" s="5" t="s">
        <v>1720</v>
      </c>
      <c r="D678" s="5" t="s">
        <v>1721</v>
      </c>
      <c r="E678" s="5">
        <v>2021</v>
      </c>
      <c r="F678" s="5">
        <v>0.18</v>
      </c>
      <c r="G678" s="5">
        <v>5.8970000000000002</v>
      </c>
      <c r="H678" s="5">
        <v>1.143</v>
      </c>
      <c r="I678" s="5">
        <v>0</v>
      </c>
      <c r="J678" s="5">
        <v>5.8970000000000002</v>
      </c>
      <c r="K678" s="5">
        <v>0</v>
      </c>
      <c r="L678" s="5">
        <v>1</v>
      </c>
      <c r="M678" s="5">
        <v>7.9640000000000004</v>
      </c>
      <c r="N678" s="5">
        <v>3.43</v>
      </c>
      <c r="O678" s="5">
        <v>0</v>
      </c>
      <c r="P678" s="5">
        <v>7.9640000000000004</v>
      </c>
      <c r="Q678" s="5">
        <v>0</v>
      </c>
      <c r="R678" s="5">
        <v>1</v>
      </c>
      <c r="S678" s="5">
        <v>11.613</v>
      </c>
      <c r="T678" s="5">
        <v>6.86</v>
      </c>
      <c r="U678" s="5">
        <v>0</v>
      </c>
      <c r="V678" s="5">
        <v>13.704000000000001</v>
      </c>
      <c r="W678" s="5">
        <v>0.18</v>
      </c>
      <c r="X678" s="5">
        <v>1</v>
      </c>
      <c r="Y678" s="5">
        <v>4.8479999999999999</v>
      </c>
      <c r="Z678" s="5">
        <v>0.35599999999999998</v>
      </c>
      <c r="AA678" s="5">
        <v>0</v>
      </c>
      <c r="AB678" s="5">
        <v>4.8479999999999999</v>
      </c>
      <c r="AC678" s="5">
        <v>0</v>
      </c>
      <c r="AD678" s="5">
        <v>1</v>
      </c>
      <c r="AE678" s="5">
        <v>5.42</v>
      </c>
      <c r="AF678" s="5">
        <v>0.73299999999999998</v>
      </c>
      <c r="AG678" s="5">
        <v>0</v>
      </c>
      <c r="AH678" s="5">
        <v>5.42</v>
      </c>
      <c r="AI678" s="5">
        <v>0</v>
      </c>
      <c r="AJ678" s="5">
        <v>1</v>
      </c>
      <c r="AK678" s="5">
        <v>8.85</v>
      </c>
      <c r="AL678" s="5">
        <v>3.2879999999999998</v>
      </c>
      <c r="AM678" s="5">
        <v>0</v>
      </c>
      <c r="AN678" s="5">
        <v>10.443</v>
      </c>
      <c r="AO678" s="5">
        <v>0.18</v>
      </c>
      <c r="AP678" s="5">
        <v>1</v>
      </c>
      <c r="AQ678" s="5">
        <v>0.61899999999999999</v>
      </c>
      <c r="AR678" s="5">
        <v>0.114</v>
      </c>
      <c r="AS678" s="5">
        <v>0.46899999999999997</v>
      </c>
      <c r="AT678" s="5">
        <v>1.284</v>
      </c>
      <c r="AU678" s="5">
        <v>0.18</v>
      </c>
      <c r="AV678" s="5">
        <v>1</v>
      </c>
      <c r="AW678" s="5">
        <v>0.59899999999999998</v>
      </c>
      <c r="AX678" s="5">
        <v>0.114</v>
      </c>
      <c r="AY678" s="5">
        <v>0.40100000000000002</v>
      </c>
      <c r="AZ678" s="5">
        <v>1.18</v>
      </c>
      <c r="BA678" s="5">
        <v>0.18</v>
      </c>
      <c r="BB678" s="5">
        <v>1</v>
      </c>
      <c r="BC678" s="5">
        <v>0.439</v>
      </c>
      <c r="BD678" s="5">
        <v>0.114</v>
      </c>
      <c r="BE678" s="5">
        <v>3.4000000000000002E-2</v>
      </c>
      <c r="BF678" s="5">
        <v>0.55800000000000005</v>
      </c>
      <c r="BG678" s="5">
        <v>0.18</v>
      </c>
      <c r="BH678" s="5">
        <v>1</v>
      </c>
      <c r="BI678" s="5">
        <v>0.505</v>
      </c>
      <c r="BJ678" s="5">
        <v>0.114</v>
      </c>
      <c r="BK678" s="5">
        <v>0.122</v>
      </c>
      <c r="BL678" s="5">
        <v>0.74</v>
      </c>
      <c r="BM678" s="5">
        <v>0.18</v>
      </c>
      <c r="BN678" s="5">
        <v>1</v>
      </c>
      <c r="BO678" s="5">
        <v>0</v>
      </c>
      <c r="BP678" s="5">
        <v>0</v>
      </c>
      <c r="BQ678" s="5">
        <v>0.153</v>
      </c>
      <c r="BR678" s="5">
        <v>0</v>
      </c>
      <c r="BS678" s="5">
        <v>0.66700000000000004</v>
      </c>
      <c r="BT678" s="5">
        <v>0</v>
      </c>
      <c r="BU678" s="5">
        <v>0</v>
      </c>
      <c r="BV678" s="5">
        <v>0.20699999999999999</v>
      </c>
      <c r="BW678" s="5">
        <v>0.18</v>
      </c>
      <c r="BX678" s="5">
        <v>0.83299999999999996</v>
      </c>
      <c r="BY678" s="5">
        <v>11.787000000000001</v>
      </c>
      <c r="BZ678" s="5">
        <v>0</v>
      </c>
      <c r="CA678" s="5">
        <v>11.787000000000001</v>
      </c>
      <c r="CB678" s="5">
        <v>0</v>
      </c>
      <c r="CC678" s="5">
        <v>78.125</v>
      </c>
      <c r="CD678" s="5">
        <v>7.95</v>
      </c>
      <c r="CE678" s="5">
        <v>3.819</v>
      </c>
      <c r="CF678" s="5">
        <v>96.694000000000003</v>
      </c>
      <c r="CG678" s="5">
        <v>0.18</v>
      </c>
      <c r="CH678" s="5">
        <v>1</v>
      </c>
      <c r="CI678" s="5">
        <v>0</v>
      </c>
      <c r="CJ678" s="5">
        <v>0</v>
      </c>
      <c r="CK678" s="5">
        <v>0</v>
      </c>
      <c r="CL678" s="5">
        <v>0</v>
      </c>
      <c r="CM678" s="5">
        <v>0</v>
      </c>
      <c r="CN678" s="5">
        <v>0</v>
      </c>
      <c r="CO678" s="5">
        <v>0</v>
      </c>
      <c r="CP678" s="5">
        <v>0</v>
      </c>
      <c r="CQ678" s="5">
        <v>1.198</v>
      </c>
      <c r="CR678" s="5">
        <v>1</v>
      </c>
      <c r="CS678" s="5">
        <v>4.2759999999999998</v>
      </c>
      <c r="CT678" s="5">
        <v>4.7530000000000001</v>
      </c>
      <c r="CU678" s="5">
        <v>15.162000000000001</v>
      </c>
    </row>
    <row r="679" spans="1:99" x14ac:dyDescent="0.25">
      <c r="A679" s="5" t="s">
        <v>2987</v>
      </c>
      <c r="B679" s="5" t="s">
        <v>1720</v>
      </c>
      <c r="C679" s="5" t="s">
        <v>1720</v>
      </c>
      <c r="D679" s="5" t="s">
        <v>1721</v>
      </c>
      <c r="E679" s="5">
        <v>2022</v>
      </c>
      <c r="F679" s="5">
        <v>0.18</v>
      </c>
      <c r="G679" s="5">
        <v>11.72</v>
      </c>
      <c r="H679" s="5">
        <v>1.2350000000000001</v>
      </c>
      <c r="I679" s="5">
        <v>0</v>
      </c>
      <c r="J679" s="5">
        <v>11.72</v>
      </c>
      <c r="K679" s="5">
        <v>0</v>
      </c>
      <c r="L679" s="5">
        <v>1</v>
      </c>
      <c r="M679" s="5">
        <v>9.7829999999999995</v>
      </c>
      <c r="N679" s="5">
        <v>3.7040000000000002</v>
      </c>
      <c r="O679" s="5">
        <v>0</v>
      </c>
      <c r="P679" s="5">
        <v>9.7829999999999995</v>
      </c>
      <c r="Q679" s="5">
        <v>0</v>
      </c>
      <c r="R679" s="5">
        <v>1</v>
      </c>
      <c r="S679" s="5">
        <v>17.893000000000001</v>
      </c>
      <c r="T679" s="5">
        <v>7.4080000000000004</v>
      </c>
      <c r="U679" s="5">
        <v>0.23799999999999999</v>
      </c>
      <c r="V679" s="5">
        <v>21.114000000000001</v>
      </c>
      <c r="W679" s="5">
        <v>0.18</v>
      </c>
      <c r="X679" s="5">
        <v>1</v>
      </c>
      <c r="Y679" s="5">
        <v>5.2359999999999998</v>
      </c>
      <c r="Z679" s="5">
        <v>0.38500000000000001</v>
      </c>
      <c r="AA679" s="5">
        <v>0</v>
      </c>
      <c r="AB679" s="5">
        <v>5.2359999999999998</v>
      </c>
      <c r="AC679" s="5">
        <v>0</v>
      </c>
      <c r="AD679" s="5">
        <v>1</v>
      </c>
      <c r="AE679" s="5">
        <v>5.8529999999999998</v>
      </c>
      <c r="AF679" s="5">
        <v>0.79100000000000004</v>
      </c>
      <c r="AG679" s="5">
        <v>0</v>
      </c>
      <c r="AH679" s="5">
        <v>5.8529999999999998</v>
      </c>
      <c r="AI679" s="5">
        <v>0</v>
      </c>
      <c r="AJ679" s="5">
        <v>1</v>
      </c>
      <c r="AK679" s="5">
        <v>9.5570000000000004</v>
      </c>
      <c r="AL679" s="5">
        <v>3.55</v>
      </c>
      <c r="AM679" s="5">
        <v>0.127</v>
      </c>
      <c r="AN679" s="5">
        <v>11.276999999999999</v>
      </c>
      <c r="AO679" s="5">
        <v>0.18</v>
      </c>
      <c r="AP679" s="5">
        <v>1</v>
      </c>
      <c r="AQ679" s="5">
        <v>0.86099999999999999</v>
      </c>
      <c r="AR679" s="5">
        <v>0.123</v>
      </c>
      <c r="AS679" s="5">
        <v>0.13700000000000001</v>
      </c>
      <c r="AT679" s="5">
        <v>1.1779999999999999</v>
      </c>
      <c r="AU679" s="5">
        <v>0.18</v>
      </c>
      <c r="AV679" s="5">
        <v>1</v>
      </c>
      <c r="AW679" s="5">
        <v>0.98599999999999999</v>
      </c>
      <c r="AX679" s="5">
        <v>0.123</v>
      </c>
      <c r="AY679" s="5">
        <v>-9.6000000000000002E-2</v>
      </c>
      <c r="AZ679" s="5">
        <v>1.05</v>
      </c>
      <c r="BA679" s="5">
        <v>0.18</v>
      </c>
      <c r="BB679" s="5">
        <v>1</v>
      </c>
      <c r="BC679" s="5">
        <v>0.59799999999999998</v>
      </c>
      <c r="BD679" s="5">
        <v>0.123</v>
      </c>
      <c r="BE679" s="5">
        <v>2.3E-2</v>
      </c>
      <c r="BF679" s="5">
        <v>0.73199999999999998</v>
      </c>
      <c r="BG679" s="5">
        <v>0.18</v>
      </c>
      <c r="BH679" s="5">
        <v>1</v>
      </c>
      <c r="BI679" s="5">
        <v>0.61199999999999999</v>
      </c>
      <c r="BJ679" s="5">
        <v>0.123</v>
      </c>
      <c r="BK679" s="5">
        <v>-5.5E-2</v>
      </c>
      <c r="BL679" s="5">
        <v>0.65800000000000003</v>
      </c>
      <c r="BM679" s="5">
        <v>0.18</v>
      </c>
      <c r="BN679" s="5">
        <v>1</v>
      </c>
      <c r="BO679" s="5">
        <v>0</v>
      </c>
      <c r="BP679" s="5">
        <v>0</v>
      </c>
      <c r="BQ679" s="5">
        <v>0.13600000000000001</v>
      </c>
      <c r="BR679" s="5">
        <v>0</v>
      </c>
      <c r="BS679" s="5">
        <v>0.66700000000000004</v>
      </c>
      <c r="BT679" s="5">
        <v>0</v>
      </c>
      <c r="BU679" s="5">
        <v>0</v>
      </c>
      <c r="BV679" s="5">
        <v>0.184</v>
      </c>
      <c r="BW679" s="5">
        <v>0.18</v>
      </c>
      <c r="BX679" s="5">
        <v>0.83299999999999996</v>
      </c>
      <c r="BY679" s="5">
        <v>12.728999999999999</v>
      </c>
      <c r="BZ679" s="5">
        <v>0</v>
      </c>
      <c r="CA679" s="5">
        <v>12.728999999999999</v>
      </c>
      <c r="CB679" s="5">
        <v>0</v>
      </c>
      <c r="CC679" s="5">
        <v>97.9</v>
      </c>
      <c r="CD679" s="5">
        <v>7.95</v>
      </c>
      <c r="CE679" s="5">
        <v>1.37</v>
      </c>
      <c r="CF679" s="5">
        <v>117.13800000000001</v>
      </c>
      <c r="CG679" s="5">
        <v>0.18</v>
      </c>
      <c r="CH679" s="5">
        <v>1</v>
      </c>
      <c r="CI679" s="5">
        <v>0</v>
      </c>
      <c r="CJ679" s="5">
        <v>0</v>
      </c>
      <c r="CK679" s="5">
        <v>0</v>
      </c>
      <c r="CL679" s="5">
        <v>0</v>
      </c>
      <c r="CM679" s="5">
        <v>0</v>
      </c>
      <c r="CN679" s="5">
        <v>0</v>
      </c>
      <c r="CO679" s="5">
        <v>0</v>
      </c>
      <c r="CP679" s="5">
        <v>0</v>
      </c>
      <c r="CQ679" s="5">
        <v>1.294</v>
      </c>
      <c r="CR679" s="5">
        <v>1</v>
      </c>
      <c r="CS679" s="5">
        <v>4.6180000000000003</v>
      </c>
      <c r="CT679" s="5">
        <v>10.484999999999999</v>
      </c>
      <c r="CU679" s="5">
        <v>31.326000000000001</v>
      </c>
    </row>
    <row r="680" spans="1:99" x14ac:dyDescent="0.25">
      <c r="A680" s="5" t="s">
        <v>2988</v>
      </c>
      <c r="B680" s="5" t="s">
        <v>1720</v>
      </c>
      <c r="C680" s="5" t="s">
        <v>1720</v>
      </c>
      <c r="D680" s="5" t="s">
        <v>1721</v>
      </c>
      <c r="E680" s="5">
        <v>2023</v>
      </c>
      <c r="F680" s="5">
        <v>0.18</v>
      </c>
      <c r="G680" s="5">
        <v>6.1470000000000002</v>
      </c>
      <c r="H680" s="5">
        <v>1.286</v>
      </c>
      <c r="I680" s="5">
        <v>0</v>
      </c>
      <c r="J680" s="5">
        <v>6.1470000000000002</v>
      </c>
      <c r="K680" s="5">
        <v>0</v>
      </c>
      <c r="L680" s="5">
        <v>1</v>
      </c>
      <c r="M680" s="5">
        <v>7.8860000000000001</v>
      </c>
      <c r="N680" s="5">
        <v>3.8570000000000002</v>
      </c>
      <c r="O680" s="5">
        <v>0</v>
      </c>
      <c r="P680" s="5">
        <v>7.8860000000000001</v>
      </c>
      <c r="Q680" s="5">
        <v>0</v>
      </c>
      <c r="R680" s="5">
        <v>1</v>
      </c>
      <c r="S680" s="5">
        <v>12.574999999999999</v>
      </c>
      <c r="T680" s="5">
        <v>7.7140000000000004</v>
      </c>
      <c r="U680" s="5">
        <v>0.251</v>
      </c>
      <c r="V680" s="5">
        <v>14.839</v>
      </c>
      <c r="W680" s="5">
        <v>0.18</v>
      </c>
      <c r="X680" s="5">
        <v>1</v>
      </c>
      <c r="Y680" s="5">
        <v>5.452</v>
      </c>
      <c r="Z680" s="5">
        <v>0.40100000000000002</v>
      </c>
      <c r="AA680" s="5">
        <v>0</v>
      </c>
      <c r="AB680" s="5">
        <v>5.452</v>
      </c>
      <c r="AC680" s="5">
        <v>0</v>
      </c>
      <c r="AD680" s="5">
        <v>1</v>
      </c>
      <c r="AE680" s="5">
        <v>6.0949999999999998</v>
      </c>
      <c r="AF680" s="5">
        <v>0.82399999999999995</v>
      </c>
      <c r="AG680" s="5">
        <v>0</v>
      </c>
      <c r="AH680" s="5">
        <v>6.0949999999999998</v>
      </c>
      <c r="AI680" s="5">
        <v>0</v>
      </c>
      <c r="AJ680" s="5">
        <v>1</v>
      </c>
      <c r="AK680" s="5">
        <v>9.952</v>
      </c>
      <c r="AL680" s="5">
        <v>3.6970000000000001</v>
      </c>
      <c r="AM680" s="5">
        <v>0.19800000000000001</v>
      </c>
      <c r="AN680" s="5">
        <v>11.743</v>
      </c>
      <c r="AO680" s="5">
        <v>0.18</v>
      </c>
      <c r="AP680" s="5">
        <v>1</v>
      </c>
      <c r="AQ680" s="5">
        <v>0.76</v>
      </c>
      <c r="AR680" s="5">
        <v>0.129</v>
      </c>
      <c r="AS680" s="5">
        <v>0.33300000000000002</v>
      </c>
      <c r="AT680" s="5">
        <v>1.29</v>
      </c>
      <c r="AU680" s="5">
        <v>0.18</v>
      </c>
      <c r="AV680" s="5">
        <v>1</v>
      </c>
      <c r="AW680" s="5">
        <v>0.81100000000000005</v>
      </c>
      <c r="AX680" s="5">
        <v>0.129</v>
      </c>
      <c r="AY680" s="5">
        <v>0.24199999999999999</v>
      </c>
      <c r="AZ680" s="5">
        <v>1.2430000000000001</v>
      </c>
      <c r="BA680" s="5">
        <v>0.18</v>
      </c>
      <c r="BB680" s="5">
        <v>1</v>
      </c>
      <c r="BC680" s="5">
        <v>0.53500000000000003</v>
      </c>
      <c r="BD680" s="5">
        <v>0.129</v>
      </c>
      <c r="BE680" s="5">
        <v>0</v>
      </c>
      <c r="BF680" s="5">
        <v>0.63100000000000001</v>
      </c>
      <c r="BG680" s="5">
        <v>0.18</v>
      </c>
      <c r="BH680" s="5">
        <v>1</v>
      </c>
      <c r="BI680" s="5">
        <v>0.57899999999999996</v>
      </c>
      <c r="BJ680" s="5">
        <v>0.129</v>
      </c>
      <c r="BK680" s="5">
        <v>-6.0000000000000001E-3</v>
      </c>
      <c r="BL680" s="5">
        <v>0.67600000000000005</v>
      </c>
      <c r="BM680" s="5">
        <v>0.18</v>
      </c>
      <c r="BN680" s="5">
        <v>1</v>
      </c>
      <c r="BO680" s="5">
        <v>0</v>
      </c>
      <c r="BP680" s="5">
        <v>0</v>
      </c>
      <c r="BQ680" s="5">
        <v>0.13</v>
      </c>
      <c r="BR680" s="5">
        <v>0</v>
      </c>
      <c r="BS680" s="5">
        <v>0.66700000000000004</v>
      </c>
      <c r="BT680" s="5">
        <v>0</v>
      </c>
      <c r="BU680" s="5">
        <v>0</v>
      </c>
      <c r="BV680" s="5">
        <v>0.192</v>
      </c>
      <c r="BW680" s="5">
        <v>0.18</v>
      </c>
      <c r="BX680" s="5">
        <v>0.83299999999999996</v>
      </c>
      <c r="BY680" s="5">
        <v>13.254</v>
      </c>
      <c r="BZ680" s="5">
        <v>0</v>
      </c>
      <c r="CA680" s="5">
        <v>13.254</v>
      </c>
      <c r="CB680" s="5">
        <v>0</v>
      </c>
      <c r="CC680" s="5">
        <v>83.248000000000005</v>
      </c>
      <c r="CD680" s="5">
        <v>7.95</v>
      </c>
      <c r="CE680" s="5">
        <v>18.835000000000001</v>
      </c>
      <c r="CF680" s="5">
        <v>120.458</v>
      </c>
      <c r="CG680" s="5">
        <v>0.18</v>
      </c>
      <c r="CH680" s="5">
        <v>1</v>
      </c>
      <c r="CI680" s="5">
        <v>0</v>
      </c>
      <c r="CJ680" s="5">
        <v>0</v>
      </c>
      <c r="CK680" s="5">
        <v>0</v>
      </c>
      <c r="CL680" s="5">
        <v>0</v>
      </c>
      <c r="CM680" s="5">
        <v>0</v>
      </c>
      <c r="CN680" s="5">
        <v>0</v>
      </c>
      <c r="CO680" s="5">
        <v>0</v>
      </c>
      <c r="CP680" s="5">
        <v>0</v>
      </c>
      <c r="CQ680" s="5">
        <v>1.3480000000000001</v>
      </c>
      <c r="CR680" s="5">
        <v>1</v>
      </c>
      <c r="CS680" s="5">
        <v>4.8090000000000002</v>
      </c>
      <c r="CT680" s="5">
        <v>4.8609999999999998</v>
      </c>
      <c r="CU680" s="5">
        <v>11.622</v>
      </c>
    </row>
    <row r="681" spans="1:99" x14ac:dyDescent="0.25">
      <c r="A681" s="5" t="s">
        <v>2989</v>
      </c>
      <c r="B681" s="5" t="s">
        <v>1720</v>
      </c>
      <c r="C681" s="5" t="s">
        <v>1720</v>
      </c>
      <c r="D681" s="5" t="s">
        <v>1721</v>
      </c>
      <c r="E681" s="5">
        <v>2024</v>
      </c>
      <c r="F681" s="5">
        <v>0.18</v>
      </c>
      <c r="G681" s="5">
        <v>5.5750000000000002</v>
      </c>
      <c r="H681" s="5">
        <v>1.3240000000000001</v>
      </c>
      <c r="I681" s="5">
        <v>0</v>
      </c>
      <c r="J681" s="5">
        <v>5.5750000000000002</v>
      </c>
      <c r="K681" s="5">
        <v>0</v>
      </c>
      <c r="L681" s="5">
        <v>1</v>
      </c>
      <c r="M681" s="5">
        <v>7.1239999999999997</v>
      </c>
      <c r="N681" s="5">
        <v>3.9710000000000001</v>
      </c>
      <c r="O681" s="5">
        <v>0</v>
      </c>
      <c r="P681" s="5">
        <v>7.1239999999999997</v>
      </c>
      <c r="Q681" s="5">
        <v>0</v>
      </c>
      <c r="R681" s="5">
        <v>1</v>
      </c>
      <c r="S681" s="5">
        <v>12.193</v>
      </c>
      <c r="T681" s="5">
        <v>7.9420000000000002</v>
      </c>
      <c r="U681" s="5">
        <v>0.29899999999999999</v>
      </c>
      <c r="V681" s="5">
        <v>14.388</v>
      </c>
      <c r="W681" s="5">
        <v>0.18</v>
      </c>
      <c r="X681" s="5">
        <v>1</v>
      </c>
      <c r="Y681" s="5">
        <v>5.6130000000000004</v>
      </c>
      <c r="Z681" s="5">
        <v>0.41299999999999998</v>
      </c>
      <c r="AA681" s="5">
        <v>0</v>
      </c>
      <c r="AB681" s="5">
        <v>5.6130000000000004</v>
      </c>
      <c r="AC681" s="5">
        <v>0</v>
      </c>
      <c r="AD681" s="5">
        <v>1</v>
      </c>
      <c r="AE681" s="5">
        <v>6.274</v>
      </c>
      <c r="AF681" s="5">
        <v>0.84799999999999998</v>
      </c>
      <c r="AG681" s="5">
        <v>0</v>
      </c>
      <c r="AH681" s="5">
        <v>6.274</v>
      </c>
      <c r="AI681" s="5">
        <v>0</v>
      </c>
      <c r="AJ681" s="5">
        <v>1</v>
      </c>
      <c r="AK681" s="5">
        <v>10.244999999999999</v>
      </c>
      <c r="AL681" s="5">
        <v>3.806</v>
      </c>
      <c r="AM681" s="5">
        <v>0.251</v>
      </c>
      <c r="AN681" s="5">
        <v>12.089</v>
      </c>
      <c r="AO681" s="5">
        <v>0.18</v>
      </c>
      <c r="AP681" s="5">
        <v>1</v>
      </c>
      <c r="AQ681" s="5">
        <v>0.72399999999999998</v>
      </c>
      <c r="AR681" s="5">
        <v>0.13200000000000001</v>
      </c>
      <c r="AS681" s="5">
        <v>-2.1999999999999999E-2</v>
      </c>
      <c r="AT681" s="5">
        <v>0.82899999999999996</v>
      </c>
      <c r="AU681" s="5">
        <v>0.18</v>
      </c>
      <c r="AV681" s="5">
        <v>1</v>
      </c>
      <c r="AW681" s="5">
        <v>0.75</v>
      </c>
      <c r="AX681" s="5">
        <v>0.13200000000000001</v>
      </c>
      <c r="AY681" s="5">
        <v>0.30399999999999999</v>
      </c>
      <c r="AZ681" s="5">
        <v>1.244</v>
      </c>
      <c r="BA681" s="5">
        <v>0.18</v>
      </c>
      <c r="BB681" s="5">
        <v>1</v>
      </c>
      <c r="BC681" s="5">
        <v>0.51300000000000001</v>
      </c>
      <c r="BD681" s="5">
        <v>0.13200000000000001</v>
      </c>
      <c r="BE681" s="5">
        <v>2.1999999999999999E-2</v>
      </c>
      <c r="BF681" s="5">
        <v>0.63100000000000001</v>
      </c>
      <c r="BG681" s="5">
        <v>0.18</v>
      </c>
      <c r="BH681" s="5">
        <v>1</v>
      </c>
      <c r="BI681" s="5">
        <v>0.59099999999999997</v>
      </c>
      <c r="BJ681" s="5">
        <v>0.13200000000000001</v>
      </c>
      <c r="BK681" s="5">
        <v>-1.7000000000000001E-2</v>
      </c>
      <c r="BL681" s="5">
        <v>0.67700000000000005</v>
      </c>
      <c r="BM681" s="5">
        <v>0.18</v>
      </c>
      <c r="BN681" s="5">
        <v>1</v>
      </c>
      <c r="BO681" s="5">
        <v>0</v>
      </c>
      <c r="BP681" s="5">
        <v>0</v>
      </c>
      <c r="BQ681" s="5">
        <v>0.16400000000000001</v>
      </c>
      <c r="BR681" s="5">
        <v>0</v>
      </c>
      <c r="BS681" s="5">
        <v>0.66700000000000004</v>
      </c>
      <c r="BT681" s="5">
        <v>0</v>
      </c>
      <c r="BU681" s="5">
        <v>0</v>
      </c>
      <c r="BV681" s="5">
        <v>0.20399999999999999</v>
      </c>
      <c r="BW681" s="5">
        <v>0.18</v>
      </c>
      <c r="BX681" s="5">
        <v>0.83299999999999996</v>
      </c>
      <c r="BY681" s="5">
        <v>13.646000000000001</v>
      </c>
      <c r="BZ681" s="5">
        <v>0</v>
      </c>
      <c r="CA681" s="5">
        <v>13.646000000000001</v>
      </c>
      <c r="CB681" s="5">
        <v>0</v>
      </c>
      <c r="CC681" s="5">
        <v>82.587999999999994</v>
      </c>
      <c r="CD681" s="5">
        <v>7.95</v>
      </c>
      <c r="CE681" s="5">
        <v>22.803000000000001</v>
      </c>
      <c r="CF681" s="5">
        <v>121.38500000000001</v>
      </c>
      <c r="CG681" s="5">
        <v>0.18</v>
      </c>
      <c r="CH681" s="5">
        <v>1</v>
      </c>
      <c r="CI681" s="5">
        <v>0</v>
      </c>
      <c r="CJ681" s="5">
        <v>0</v>
      </c>
      <c r="CK681" s="5">
        <v>0</v>
      </c>
      <c r="CL681" s="5">
        <v>0</v>
      </c>
      <c r="CM681" s="5">
        <v>0</v>
      </c>
      <c r="CN681" s="5">
        <v>0</v>
      </c>
      <c r="CO681" s="5">
        <v>0</v>
      </c>
      <c r="CP681" s="5">
        <v>0</v>
      </c>
      <c r="CQ681" s="5">
        <v>1.387</v>
      </c>
      <c r="CR681" s="5">
        <v>1</v>
      </c>
      <c r="CS681" s="5">
        <v>4.9509999999999996</v>
      </c>
      <c r="CT681" s="5">
        <v>4.2510000000000003</v>
      </c>
      <c r="CU681" s="5">
        <v>10.167999999999999</v>
      </c>
    </row>
    <row r="682" spans="1:99" x14ac:dyDescent="0.25">
      <c r="A682" s="5" t="s">
        <v>2990</v>
      </c>
      <c r="B682" s="5" t="s">
        <v>1741</v>
      </c>
      <c r="C682" s="5" t="s">
        <v>1741</v>
      </c>
      <c r="D682" s="5" t="s">
        <v>1742</v>
      </c>
      <c r="E682" s="5">
        <v>2021</v>
      </c>
      <c r="F682" s="5">
        <v>0.2</v>
      </c>
      <c r="G682" s="5">
        <v>2.1349999999999998</v>
      </c>
      <c r="H682" s="5">
        <v>0.627</v>
      </c>
      <c r="I682" s="5">
        <v>4.0000000000000001E-3</v>
      </c>
      <c r="J682" s="5">
        <v>2.14</v>
      </c>
      <c r="K682" s="5">
        <v>0</v>
      </c>
      <c r="L682" s="5">
        <v>1</v>
      </c>
      <c r="M682" s="5">
        <v>3.4009999999999998</v>
      </c>
      <c r="N682" s="5">
        <v>1.881</v>
      </c>
      <c r="O682" s="5">
        <v>4.0000000000000001E-3</v>
      </c>
      <c r="P682" s="5">
        <v>3.4049999999999998</v>
      </c>
      <c r="Q682" s="5">
        <v>0</v>
      </c>
      <c r="R682" s="5">
        <v>1</v>
      </c>
      <c r="S682" s="5">
        <v>6.0510000000000002</v>
      </c>
      <c r="T682" s="5">
        <v>3.75</v>
      </c>
      <c r="U682" s="5">
        <v>4.0000000000000001E-3</v>
      </c>
      <c r="V682" s="5">
        <v>7.2670000000000003</v>
      </c>
      <c r="W682" s="5">
        <v>0.2</v>
      </c>
      <c r="X682" s="5">
        <v>1</v>
      </c>
      <c r="Y682" s="5">
        <v>19.742999999999999</v>
      </c>
      <c r="Z682" s="5">
        <v>2.181</v>
      </c>
      <c r="AA682" s="5">
        <v>-9.2769999999999992</v>
      </c>
      <c r="AB682" s="5">
        <v>10.465999999999999</v>
      </c>
      <c r="AC682" s="5">
        <v>0</v>
      </c>
      <c r="AD682" s="5">
        <v>1</v>
      </c>
      <c r="AE682" s="5">
        <v>19.7</v>
      </c>
      <c r="AF682" s="5">
        <v>3.8769999999999998</v>
      </c>
      <c r="AG682" s="5">
        <v>-9.234</v>
      </c>
      <c r="AH682" s="5">
        <v>10.465999999999999</v>
      </c>
      <c r="AI682" s="5">
        <v>0</v>
      </c>
      <c r="AJ682" s="5">
        <v>1</v>
      </c>
      <c r="AK682" s="5">
        <v>23.335000000000001</v>
      </c>
      <c r="AL682" s="5">
        <v>11.452999999999999</v>
      </c>
      <c r="AM682" s="5">
        <v>-14.036</v>
      </c>
      <c r="AN682" s="5">
        <v>11.159000000000001</v>
      </c>
      <c r="AO682" s="5">
        <v>0</v>
      </c>
      <c r="AP682" s="5">
        <v>0</v>
      </c>
      <c r="AQ682" s="5">
        <v>0.61899999999999999</v>
      </c>
      <c r="AR682" s="5">
        <v>0.114</v>
      </c>
      <c r="AS682" s="5">
        <v>0.65500000000000003</v>
      </c>
      <c r="AT682" s="5">
        <v>1.5289999999999999</v>
      </c>
      <c r="AU682" s="5">
        <v>0.2</v>
      </c>
      <c r="AV682" s="5">
        <v>1</v>
      </c>
      <c r="AW682" s="5">
        <v>0.59899999999999998</v>
      </c>
      <c r="AX682" s="5">
        <v>0.114</v>
      </c>
      <c r="AY682" s="5">
        <v>0.71599999999999997</v>
      </c>
      <c r="AZ682" s="5">
        <v>1.579</v>
      </c>
      <c r="BA682" s="5">
        <v>0.2</v>
      </c>
      <c r="BB682" s="5">
        <v>1</v>
      </c>
      <c r="BC682" s="5">
        <v>0.439</v>
      </c>
      <c r="BD682" s="5">
        <v>0.114</v>
      </c>
      <c r="BE682" s="5">
        <v>0.27100000000000002</v>
      </c>
      <c r="BF682" s="5">
        <v>0.85199999999999998</v>
      </c>
      <c r="BG682" s="5">
        <v>0.2</v>
      </c>
      <c r="BH682" s="5">
        <v>1</v>
      </c>
      <c r="BI682" s="5">
        <v>0.505</v>
      </c>
      <c r="BJ682" s="5">
        <v>0.114</v>
      </c>
      <c r="BK682" s="5">
        <v>0</v>
      </c>
      <c r="BL682" s="5">
        <v>0.60599999999999998</v>
      </c>
      <c r="BM682" s="5">
        <v>0.2</v>
      </c>
      <c r="BN682" s="5">
        <v>1</v>
      </c>
      <c r="BO682" s="5">
        <v>0</v>
      </c>
      <c r="BP682" s="5">
        <v>0.01</v>
      </c>
      <c r="BQ682" s="5">
        <v>8.5999999999999993E-2</v>
      </c>
      <c r="BR682" s="5">
        <v>0</v>
      </c>
      <c r="BS682" s="5">
        <v>1</v>
      </c>
      <c r="BT682" s="5">
        <v>0</v>
      </c>
      <c r="BU682" s="5">
        <v>0.01</v>
      </c>
      <c r="BV682" s="5">
        <v>9.5000000000000001E-2</v>
      </c>
      <c r="BW682" s="5">
        <v>0.2</v>
      </c>
      <c r="BX682" s="5">
        <v>1</v>
      </c>
      <c r="BY682" s="5">
        <v>11.787000000000001</v>
      </c>
      <c r="BZ682" s="5">
        <v>0</v>
      </c>
      <c r="CA682" s="5">
        <v>11.787000000000001</v>
      </c>
      <c r="CB682" s="5">
        <v>0</v>
      </c>
      <c r="CC682" s="5">
        <v>78.125</v>
      </c>
      <c r="CD682" s="5">
        <v>7.95</v>
      </c>
      <c r="CE682" s="5">
        <v>0</v>
      </c>
      <c r="CF682" s="5">
        <v>93.75</v>
      </c>
      <c r="CG682" s="5">
        <v>0.2</v>
      </c>
      <c r="CH682" s="5">
        <v>1</v>
      </c>
      <c r="CI682" s="5">
        <v>0</v>
      </c>
      <c r="CJ682" s="5">
        <v>0</v>
      </c>
      <c r="CK682" s="5">
        <v>0</v>
      </c>
      <c r="CL682" s="5">
        <v>0</v>
      </c>
      <c r="CM682" s="5">
        <v>0</v>
      </c>
      <c r="CN682" s="5">
        <v>0</v>
      </c>
      <c r="CO682" s="5">
        <v>0</v>
      </c>
      <c r="CP682" s="5">
        <v>0.90300000000000002</v>
      </c>
      <c r="CQ682" s="5">
        <v>1.198</v>
      </c>
      <c r="CR682" s="5">
        <v>0</v>
      </c>
      <c r="CS682" s="5">
        <v>4.7759999999999998</v>
      </c>
      <c r="CT682" s="5">
        <v>4.41</v>
      </c>
      <c r="CU682" s="5">
        <v>15.162000000000001</v>
      </c>
    </row>
    <row r="683" spans="1:99" x14ac:dyDescent="0.25">
      <c r="A683" s="5" t="s">
        <v>2991</v>
      </c>
      <c r="B683" s="5" t="s">
        <v>1741</v>
      </c>
      <c r="C683" s="5" t="s">
        <v>1741</v>
      </c>
      <c r="D683" s="5" t="s">
        <v>1742</v>
      </c>
      <c r="E683" s="5">
        <v>2022</v>
      </c>
      <c r="F683" s="5">
        <v>0.2</v>
      </c>
      <c r="G683" s="5">
        <v>2.63</v>
      </c>
      <c r="H683" s="5">
        <v>0.70299999999999996</v>
      </c>
      <c r="I683" s="5">
        <v>8.0000000000000002E-3</v>
      </c>
      <c r="J683" s="5">
        <v>2.6379999999999999</v>
      </c>
      <c r="K683" s="5">
        <v>0</v>
      </c>
      <c r="L683" s="5">
        <v>1</v>
      </c>
      <c r="M683" s="5">
        <v>4.069</v>
      </c>
      <c r="N683" s="5">
        <v>2.11</v>
      </c>
      <c r="O683" s="5">
        <v>8.0000000000000002E-3</v>
      </c>
      <c r="P683" s="5">
        <v>4.0780000000000003</v>
      </c>
      <c r="Q683" s="5">
        <v>0</v>
      </c>
      <c r="R683" s="5">
        <v>1</v>
      </c>
      <c r="S683" s="5">
        <v>6.9279999999999999</v>
      </c>
      <c r="T683" s="5">
        <v>3.3929999999999998</v>
      </c>
      <c r="U683" s="5">
        <v>0.111</v>
      </c>
      <c r="V683" s="5">
        <v>8.3230000000000004</v>
      </c>
      <c r="W683" s="5">
        <v>0.2</v>
      </c>
      <c r="X683" s="5">
        <v>1</v>
      </c>
      <c r="Y683" s="5">
        <v>35.999000000000002</v>
      </c>
      <c r="Z683" s="5">
        <v>3.7759999999999998</v>
      </c>
      <c r="AA683" s="5">
        <v>-24.577999999999999</v>
      </c>
      <c r="AB683" s="5">
        <v>11.42</v>
      </c>
      <c r="AC683" s="5">
        <v>0</v>
      </c>
      <c r="AD683" s="5">
        <v>1</v>
      </c>
      <c r="AE683" s="5">
        <v>36.045999999999999</v>
      </c>
      <c r="AF683" s="5">
        <v>6.6820000000000004</v>
      </c>
      <c r="AG683" s="5">
        <v>-24.626000000000001</v>
      </c>
      <c r="AH683" s="5">
        <v>11.42</v>
      </c>
      <c r="AI683" s="5">
        <v>0</v>
      </c>
      <c r="AJ683" s="5">
        <v>1</v>
      </c>
      <c r="AK683" s="5">
        <v>40.229999999999997</v>
      </c>
      <c r="AL683" s="5">
        <v>19.210999999999999</v>
      </c>
      <c r="AM683" s="5">
        <v>-32.027999999999999</v>
      </c>
      <c r="AN683" s="5">
        <v>9.8420000000000005</v>
      </c>
      <c r="AO683" s="5">
        <v>0</v>
      </c>
      <c r="AP683" s="5">
        <v>0</v>
      </c>
      <c r="AQ683" s="5">
        <v>0.86099999999999999</v>
      </c>
      <c r="AR683" s="5">
        <v>0.123</v>
      </c>
      <c r="AS683" s="5">
        <v>0.42499999999999999</v>
      </c>
      <c r="AT683" s="5">
        <v>1.5429999999999999</v>
      </c>
      <c r="AU683" s="5">
        <v>0.2</v>
      </c>
      <c r="AV683" s="5">
        <v>1</v>
      </c>
      <c r="AW683" s="5">
        <v>0.98599999999999999</v>
      </c>
      <c r="AX683" s="5">
        <v>0.123</v>
      </c>
      <c r="AY683" s="5">
        <v>0.437</v>
      </c>
      <c r="AZ683" s="5">
        <v>1.7070000000000001</v>
      </c>
      <c r="BA683" s="5">
        <v>0.2</v>
      </c>
      <c r="BB683" s="5">
        <v>1</v>
      </c>
      <c r="BC683" s="5">
        <v>0.59799999999999998</v>
      </c>
      <c r="BD683" s="5">
        <v>0.123</v>
      </c>
      <c r="BE683" s="5">
        <v>0.17</v>
      </c>
      <c r="BF683" s="5">
        <v>0.92100000000000004</v>
      </c>
      <c r="BG683" s="5">
        <v>0.2</v>
      </c>
      <c r="BH683" s="5">
        <v>1</v>
      </c>
      <c r="BI683" s="5">
        <v>0.61199999999999999</v>
      </c>
      <c r="BJ683" s="5">
        <v>0.123</v>
      </c>
      <c r="BK683" s="5">
        <v>8.9999999999999993E-3</v>
      </c>
      <c r="BL683" s="5">
        <v>0.73499999999999999</v>
      </c>
      <c r="BM683" s="5">
        <v>0.2</v>
      </c>
      <c r="BN683" s="5">
        <v>1</v>
      </c>
      <c r="BO683" s="5">
        <v>0</v>
      </c>
      <c r="BP683" s="5">
        <v>1.2E-2</v>
      </c>
      <c r="BQ683" s="5">
        <v>9.2999999999999999E-2</v>
      </c>
      <c r="BR683" s="5">
        <v>0</v>
      </c>
      <c r="BS683" s="5">
        <v>1</v>
      </c>
      <c r="BT683" s="5">
        <v>0</v>
      </c>
      <c r="BU683" s="5">
        <v>0.01</v>
      </c>
      <c r="BV683" s="5">
        <v>8.7999999999999995E-2</v>
      </c>
      <c r="BW683" s="5">
        <v>0.2</v>
      </c>
      <c r="BX683" s="5">
        <v>1</v>
      </c>
      <c r="BY683" s="5">
        <v>12.728999999999999</v>
      </c>
      <c r="BZ683" s="5">
        <v>0</v>
      </c>
      <c r="CA683" s="5">
        <v>12.728999999999999</v>
      </c>
      <c r="CB683" s="5">
        <v>0</v>
      </c>
      <c r="CC683" s="5">
        <v>97.9</v>
      </c>
      <c r="CD683" s="5">
        <v>7.95</v>
      </c>
      <c r="CE683" s="5">
        <v>1.4490000000000001</v>
      </c>
      <c r="CF683" s="5">
        <v>117.48</v>
      </c>
      <c r="CG683" s="5">
        <v>0.2</v>
      </c>
      <c r="CH683" s="5">
        <v>1</v>
      </c>
      <c r="CI683" s="5">
        <v>0</v>
      </c>
      <c r="CJ683" s="5">
        <v>0</v>
      </c>
      <c r="CK683" s="5">
        <v>0</v>
      </c>
      <c r="CL683" s="5">
        <v>0</v>
      </c>
      <c r="CM683" s="5">
        <v>0</v>
      </c>
      <c r="CN683" s="5">
        <v>0</v>
      </c>
      <c r="CO683" s="5">
        <v>0</v>
      </c>
      <c r="CP683" s="5">
        <v>0.86099999999999999</v>
      </c>
      <c r="CQ683" s="5">
        <v>1.294</v>
      </c>
      <c r="CR683" s="5">
        <v>0</v>
      </c>
      <c r="CS683" s="5">
        <v>5.1580000000000004</v>
      </c>
      <c r="CT683" s="5">
        <v>5.8419999999999996</v>
      </c>
      <c r="CU683" s="5">
        <v>31.326000000000001</v>
      </c>
    </row>
    <row r="684" spans="1:99" x14ac:dyDescent="0.25">
      <c r="A684" s="5" t="s">
        <v>2992</v>
      </c>
      <c r="B684" s="5" t="s">
        <v>1741</v>
      </c>
      <c r="C684" s="5" t="s">
        <v>1741</v>
      </c>
      <c r="D684" s="5" t="s">
        <v>1742</v>
      </c>
      <c r="E684" s="5">
        <v>2023</v>
      </c>
      <c r="F684" s="5">
        <v>0.2</v>
      </c>
      <c r="G684" s="5">
        <v>2.484</v>
      </c>
      <c r="H684" s="5">
        <v>0.75800000000000001</v>
      </c>
      <c r="I684" s="5">
        <v>6.0000000000000001E-3</v>
      </c>
      <c r="J684" s="5">
        <v>2.4910000000000001</v>
      </c>
      <c r="K684" s="5">
        <v>0</v>
      </c>
      <c r="L684" s="5">
        <v>1</v>
      </c>
      <c r="M684" s="5">
        <v>4.101</v>
      </c>
      <c r="N684" s="5">
        <v>2.274</v>
      </c>
      <c r="O684" s="5">
        <v>7.0000000000000001E-3</v>
      </c>
      <c r="P684" s="5">
        <v>4.1079999999999997</v>
      </c>
      <c r="Q684" s="5">
        <v>0</v>
      </c>
      <c r="R684" s="5">
        <v>1</v>
      </c>
      <c r="S684" s="5">
        <v>7.0549999999999997</v>
      </c>
      <c r="T684" s="5">
        <v>4.4240000000000004</v>
      </c>
      <c r="U684" s="5">
        <v>0.16300000000000001</v>
      </c>
      <c r="V684" s="5">
        <v>8.4740000000000002</v>
      </c>
      <c r="W684" s="5">
        <v>0.2</v>
      </c>
      <c r="X684" s="5">
        <v>1</v>
      </c>
      <c r="Y684" s="5">
        <v>16.346</v>
      </c>
      <c r="Z684" s="5">
        <v>1.831</v>
      </c>
      <c r="AA684" s="5">
        <v>-1.5760000000000001</v>
      </c>
      <c r="AB684" s="5">
        <v>14.77</v>
      </c>
      <c r="AC684" s="5">
        <v>0</v>
      </c>
      <c r="AD684" s="5">
        <v>1</v>
      </c>
      <c r="AE684" s="5">
        <v>16.445</v>
      </c>
      <c r="AF684" s="5">
        <v>3.2749999999999999</v>
      </c>
      <c r="AG684" s="5">
        <v>-1.675</v>
      </c>
      <c r="AH684" s="5">
        <v>14.77</v>
      </c>
      <c r="AI684" s="5">
        <v>0</v>
      </c>
      <c r="AJ684" s="5">
        <v>1</v>
      </c>
      <c r="AK684" s="5">
        <v>20.934000000000001</v>
      </c>
      <c r="AL684" s="5">
        <v>10.37</v>
      </c>
      <c r="AM684" s="5">
        <v>-9.7119999999999997</v>
      </c>
      <c r="AN684" s="5">
        <v>13.467000000000001</v>
      </c>
      <c r="AO684" s="5">
        <v>0</v>
      </c>
      <c r="AP684" s="5">
        <v>0</v>
      </c>
      <c r="AQ684" s="5">
        <v>0.76</v>
      </c>
      <c r="AR684" s="5">
        <v>0.129</v>
      </c>
      <c r="AS684" s="5">
        <v>0.60599999999999998</v>
      </c>
      <c r="AT684" s="5">
        <v>1.64</v>
      </c>
      <c r="AU684" s="5">
        <v>0.2</v>
      </c>
      <c r="AV684" s="5">
        <v>1</v>
      </c>
      <c r="AW684" s="5">
        <v>0.81100000000000005</v>
      </c>
      <c r="AX684" s="5">
        <v>0.129</v>
      </c>
      <c r="AY684" s="5">
        <v>0.65100000000000002</v>
      </c>
      <c r="AZ684" s="5">
        <v>1.7549999999999999</v>
      </c>
      <c r="BA684" s="5">
        <v>0.2</v>
      </c>
      <c r="BB684" s="5">
        <v>1</v>
      </c>
      <c r="BC684" s="5">
        <v>0.53500000000000003</v>
      </c>
      <c r="BD684" s="5">
        <v>0.129</v>
      </c>
      <c r="BE684" s="5">
        <v>0.19900000000000001</v>
      </c>
      <c r="BF684" s="5">
        <v>0.88100000000000001</v>
      </c>
      <c r="BG684" s="5">
        <v>0.2</v>
      </c>
      <c r="BH684" s="5">
        <v>1</v>
      </c>
      <c r="BI684" s="5">
        <v>0.57899999999999996</v>
      </c>
      <c r="BJ684" s="5">
        <v>0.129</v>
      </c>
      <c r="BK684" s="5">
        <v>1.2999999999999999E-2</v>
      </c>
      <c r="BL684" s="5">
        <v>0.69499999999999995</v>
      </c>
      <c r="BM684" s="5">
        <v>0.2</v>
      </c>
      <c r="BN684" s="5">
        <v>1</v>
      </c>
      <c r="BO684" s="5">
        <v>0</v>
      </c>
      <c r="BP684" s="5">
        <v>1.7999999999999999E-2</v>
      </c>
      <c r="BQ684" s="5">
        <v>0.14699999999999999</v>
      </c>
      <c r="BR684" s="5">
        <v>0</v>
      </c>
      <c r="BS684" s="5">
        <v>1</v>
      </c>
      <c r="BT684" s="5">
        <v>0</v>
      </c>
      <c r="BU684" s="5">
        <v>1.2999999999999999E-2</v>
      </c>
      <c r="BV684" s="5">
        <v>0.109</v>
      </c>
      <c r="BW684" s="5">
        <v>0.2</v>
      </c>
      <c r="BX684" s="5">
        <v>1</v>
      </c>
      <c r="BY684" s="5">
        <v>13.254</v>
      </c>
      <c r="BZ684" s="5">
        <v>0</v>
      </c>
      <c r="CA684" s="5">
        <v>13.254</v>
      </c>
      <c r="CB684" s="5">
        <v>0</v>
      </c>
      <c r="CC684" s="5">
        <v>83.248000000000005</v>
      </c>
      <c r="CD684" s="5">
        <v>7.95</v>
      </c>
      <c r="CE684" s="5">
        <v>1.843</v>
      </c>
      <c r="CF684" s="5">
        <v>99.897999999999996</v>
      </c>
      <c r="CG684" s="5">
        <v>0.2</v>
      </c>
      <c r="CH684" s="5">
        <v>1</v>
      </c>
      <c r="CI684" s="5">
        <v>0</v>
      </c>
      <c r="CJ684" s="5">
        <v>0</v>
      </c>
      <c r="CK684" s="5">
        <v>0</v>
      </c>
      <c r="CL684" s="5">
        <v>0</v>
      </c>
      <c r="CM684" s="5">
        <v>0</v>
      </c>
      <c r="CN684" s="5">
        <v>0</v>
      </c>
      <c r="CO684" s="5">
        <v>0</v>
      </c>
      <c r="CP684" s="5">
        <v>0.82099999999999995</v>
      </c>
      <c r="CQ684" s="5">
        <v>1.3480000000000001</v>
      </c>
      <c r="CR684" s="5">
        <v>0</v>
      </c>
      <c r="CS684" s="5">
        <v>5.37</v>
      </c>
      <c r="CT684" s="5">
        <v>3.4660000000000002</v>
      </c>
      <c r="CU684" s="5">
        <v>11.622</v>
      </c>
    </row>
    <row r="685" spans="1:99" x14ac:dyDescent="0.25">
      <c r="A685" s="5" t="s">
        <v>2993</v>
      </c>
      <c r="B685" s="5" t="s">
        <v>1741</v>
      </c>
      <c r="C685" s="5" t="s">
        <v>1741</v>
      </c>
      <c r="D685" s="5" t="s">
        <v>1742</v>
      </c>
      <c r="E685" s="5">
        <v>2024</v>
      </c>
      <c r="F685" s="5">
        <v>0.2</v>
      </c>
      <c r="G685" s="5">
        <v>2.4609999999999999</v>
      </c>
      <c r="H685" s="5">
        <v>0.78</v>
      </c>
      <c r="I685" s="5">
        <v>5.0000000000000001E-3</v>
      </c>
      <c r="J685" s="5">
        <v>2.4660000000000002</v>
      </c>
      <c r="K685" s="5">
        <v>0</v>
      </c>
      <c r="L685" s="5">
        <v>1</v>
      </c>
      <c r="M685" s="5">
        <v>4.0439999999999996</v>
      </c>
      <c r="N685" s="5">
        <v>2.3410000000000002</v>
      </c>
      <c r="O685" s="5">
        <v>6.0000000000000001E-3</v>
      </c>
      <c r="P685" s="5">
        <v>4.0490000000000004</v>
      </c>
      <c r="Q685" s="5">
        <v>0</v>
      </c>
      <c r="R685" s="5">
        <v>1</v>
      </c>
      <c r="S685" s="5">
        <v>7.1440000000000001</v>
      </c>
      <c r="T685" s="5">
        <v>4.7290000000000001</v>
      </c>
      <c r="U685" s="5">
        <v>0.2</v>
      </c>
      <c r="V685" s="5">
        <v>8.5790000000000006</v>
      </c>
      <c r="W685" s="5">
        <v>0.2</v>
      </c>
      <c r="X685" s="5">
        <v>1</v>
      </c>
      <c r="Y685" s="5">
        <v>14.922000000000001</v>
      </c>
      <c r="Z685" s="5">
        <v>1.8839999999999999</v>
      </c>
      <c r="AA685" s="5">
        <v>0.505</v>
      </c>
      <c r="AB685" s="5">
        <v>15.427</v>
      </c>
      <c r="AC685" s="5">
        <v>0</v>
      </c>
      <c r="AD685" s="5">
        <v>1</v>
      </c>
      <c r="AE685" s="5">
        <v>14.922000000000001</v>
      </c>
      <c r="AF685" s="5">
        <v>3.2690000000000001</v>
      </c>
      <c r="AG685" s="5">
        <v>0.505</v>
      </c>
      <c r="AH685" s="5">
        <v>15.427</v>
      </c>
      <c r="AI685" s="5">
        <v>0</v>
      </c>
      <c r="AJ685" s="5">
        <v>1</v>
      </c>
      <c r="AK685" s="5">
        <v>18.698</v>
      </c>
      <c r="AL685" s="5">
        <v>9.51</v>
      </c>
      <c r="AM685" s="5">
        <v>-6.4169999999999998</v>
      </c>
      <c r="AN685" s="5">
        <v>14.737</v>
      </c>
      <c r="AO685" s="5">
        <v>0</v>
      </c>
      <c r="AP685" s="5">
        <v>0</v>
      </c>
      <c r="AQ685" s="5">
        <v>0.72399999999999998</v>
      </c>
      <c r="AR685" s="5">
        <v>0.13200000000000001</v>
      </c>
      <c r="AS685" s="5">
        <v>0.66900000000000004</v>
      </c>
      <c r="AT685" s="5">
        <v>1.6719999999999999</v>
      </c>
      <c r="AU685" s="5">
        <v>0.2</v>
      </c>
      <c r="AV685" s="5">
        <v>1</v>
      </c>
      <c r="AW685" s="5">
        <v>0.75</v>
      </c>
      <c r="AX685" s="5">
        <v>0.13200000000000001</v>
      </c>
      <c r="AY685" s="5">
        <v>0.745</v>
      </c>
      <c r="AZ685" s="5">
        <v>1.794</v>
      </c>
      <c r="BA685" s="5">
        <v>0.2</v>
      </c>
      <c r="BB685" s="5">
        <v>1</v>
      </c>
      <c r="BC685" s="5">
        <v>0.51300000000000001</v>
      </c>
      <c r="BD685" s="5">
        <v>0.13200000000000001</v>
      </c>
      <c r="BE685" s="5">
        <v>0.216</v>
      </c>
      <c r="BF685" s="5">
        <v>0.875</v>
      </c>
      <c r="BG685" s="5">
        <v>0.2</v>
      </c>
      <c r="BH685" s="5">
        <v>1</v>
      </c>
      <c r="BI685" s="5">
        <v>0.59099999999999997</v>
      </c>
      <c r="BJ685" s="5">
        <v>0.13200000000000001</v>
      </c>
      <c r="BK685" s="5">
        <v>1.6E-2</v>
      </c>
      <c r="BL685" s="5">
        <v>0.71</v>
      </c>
      <c r="BM685" s="5">
        <v>0.2</v>
      </c>
      <c r="BN685" s="5">
        <v>1</v>
      </c>
      <c r="BO685" s="5">
        <v>0</v>
      </c>
      <c r="BP685" s="5">
        <v>1.7000000000000001E-2</v>
      </c>
      <c r="BQ685" s="5">
        <v>0.14499999999999999</v>
      </c>
      <c r="BR685" s="5">
        <v>0</v>
      </c>
      <c r="BS685" s="5">
        <v>1</v>
      </c>
      <c r="BT685" s="5">
        <v>0</v>
      </c>
      <c r="BU685" s="5">
        <v>1.4E-2</v>
      </c>
      <c r="BV685" s="5">
        <v>0.11899999999999999</v>
      </c>
      <c r="BW685" s="5">
        <v>0.2</v>
      </c>
      <c r="BX685" s="5">
        <v>1</v>
      </c>
      <c r="BY685" s="5">
        <v>13.646000000000001</v>
      </c>
      <c r="BZ685" s="5">
        <v>0</v>
      </c>
      <c r="CA685" s="5">
        <v>13.646000000000001</v>
      </c>
      <c r="CB685" s="5">
        <v>0</v>
      </c>
      <c r="CC685" s="5">
        <v>82.587999999999994</v>
      </c>
      <c r="CD685" s="5">
        <v>7.95</v>
      </c>
      <c r="CE685" s="5">
        <v>2.25</v>
      </c>
      <c r="CF685" s="5">
        <v>99.105999999999995</v>
      </c>
      <c r="CG685" s="5">
        <v>0.2</v>
      </c>
      <c r="CH685" s="5">
        <v>1</v>
      </c>
      <c r="CI685" s="5">
        <v>0</v>
      </c>
      <c r="CJ685" s="5">
        <v>0</v>
      </c>
      <c r="CK685" s="5">
        <v>0</v>
      </c>
      <c r="CL685" s="5">
        <v>0</v>
      </c>
      <c r="CM685" s="5">
        <v>0</v>
      </c>
      <c r="CN685" s="5">
        <v>0</v>
      </c>
      <c r="CO685" s="5">
        <v>0</v>
      </c>
      <c r="CP685" s="5">
        <v>0.82099999999999995</v>
      </c>
      <c r="CQ685" s="5">
        <v>1.387</v>
      </c>
      <c r="CR685" s="5">
        <v>0</v>
      </c>
      <c r="CS685" s="5">
        <v>5.5289999999999999</v>
      </c>
      <c r="CT685" s="5">
        <v>3.0270000000000001</v>
      </c>
      <c r="CU685" s="5">
        <v>10.167999999999999</v>
      </c>
    </row>
    <row r="686" spans="1:99" x14ac:dyDescent="0.25">
      <c r="A686" s="5" t="s">
        <v>2994</v>
      </c>
      <c r="B686" s="5" t="s">
        <v>1770</v>
      </c>
      <c r="C686" s="5" t="s">
        <v>1770</v>
      </c>
      <c r="D686" s="5" t="s">
        <v>1771</v>
      </c>
      <c r="E686" s="5">
        <v>2021</v>
      </c>
      <c r="F686" s="5">
        <v>0.15</v>
      </c>
      <c r="G686" s="5">
        <v>5.8970000000000002</v>
      </c>
      <c r="H686" s="5">
        <v>1.143</v>
      </c>
      <c r="I686" s="5">
        <v>0</v>
      </c>
      <c r="J686" s="5">
        <v>5.8970000000000002</v>
      </c>
      <c r="K686" s="5">
        <v>0</v>
      </c>
      <c r="L686" s="5">
        <v>1</v>
      </c>
      <c r="M686" s="5">
        <v>7.9640000000000004</v>
      </c>
      <c r="N686" s="5">
        <v>3.43</v>
      </c>
      <c r="O686" s="5">
        <v>0</v>
      </c>
      <c r="P686" s="5">
        <v>7.9640000000000004</v>
      </c>
      <c r="Q686" s="5">
        <v>0</v>
      </c>
      <c r="R686" s="5">
        <v>1</v>
      </c>
      <c r="S686" s="5">
        <v>11.613</v>
      </c>
      <c r="T686" s="5">
        <v>6.86</v>
      </c>
      <c r="U686" s="5">
        <v>0</v>
      </c>
      <c r="V686" s="5">
        <v>13.355</v>
      </c>
      <c r="W686" s="5">
        <v>0.15</v>
      </c>
      <c r="X686" s="5">
        <v>1</v>
      </c>
      <c r="Y686" s="5">
        <v>8.8230000000000004</v>
      </c>
      <c r="Z686" s="5">
        <v>1.1919999999999999</v>
      </c>
      <c r="AA686" s="5">
        <v>0</v>
      </c>
      <c r="AB686" s="5">
        <v>8.8230000000000004</v>
      </c>
      <c r="AC686" s="5">
        <v>0</v>
      </c>
      <c r="AD686" s="5">
        <v>1</v>
      </c>
      <c r="AE686" s="5">
        <v>9.9659999999999993</v>
      </c>
      <c r="AF686" s="5">
        <v>2.33</v>
      </c>
      <c r="AG686" s="5">
        <v>0</v>
      </c>
      <c r="AH686" s="5">
        <v>9.9659999999999993</v>
      </c>
      <c r="AI686" s="5">
        <v>0</v>
      </c>
      <c r="AJ686" s="5">
        <v>1</v>
      </c>
      <c r="AK686" s="5">
        <v>16.826000000000001</v>
      </c>
      <c r="AL686" s="5">
        <v>8.9610000000000003</v>
      </c>
      <c r="AM686" s="5">
        <v>0</v>
      </c>
      <c r="AN686" s="5">
        <v>19.350000000000001</v>
      </c>
      <c r="AO686" s="5">
        <v>0.15</v>
      </c>
      <c r="AP686" s="5">
        <v>1</v>
      </c>
      <c r="AQ686" s="5">
        <v>0.61899999999999999</v>
      </c>
      <c r="AR686" s="5">
        <v>0.114</v>
      </c>
      <c r="AS686" s="5">
        <v>0.44600000000000001</v>
      </c>
      <c r="AT686" s="5">
        <v>1.2250000000000001</v>
      </c>
      <c r="AU686" s="5">
        <v>0.15</v>
      </c>
      <c r="AV686" s="5">
        <v>1</v>
      </c>
      <c r="AW686" s="5">
        <v>0.59899999999999998</v>
      </c>
      <c r="AX686" s="5">
        <v>0.114</v>
      </c>
      <c r="AY686" s="5">
        <v>0.41399999999999998</v>
      </c>
      <c r="AZ686" s="5">
        <v>1.165</v>
      </c>
      <c r="BA686" s="5">
        <v>0.15</v>
      </c>
      <c r="BB686" s="5">
        <v>1</v>
      </c>
      <c r="BC686" s="5">
        <v>0.439</v>
      </c>
      <c r="BD686" s="5">
        <v>0.114</v>
      </c>
      <c r="BE686" s="5">
        <v>2.1999999999999999E-2</v>
      </c>
      <c r="BF686" s="5">
        <v>0.53100000000000003</v>
      </c>
      <c r="BG686" s="5">
        <v>0.15</v>
      </c>
      <c r="BH686" s="5">
        <v>1</v>
      </c>
      <c r="BI686" s="5">
        <v>0.505</v>
      </c>
      <c r="BJ686" s="5">
        <v>0.114</v>
      </c>
      <c r="BK686" s="5">
        <v>0.99099999999999999</v>
      </c>
      <c r="BL686" s="5">
        <v>1.72</v>
      </c>
      <c r="BM686" s="5">
        <v>0.15</v>
      </c>
      <c r="BN686" s="5">
        <v>1</v>
      </c>
      <c r="BO686" s="5">
        <v>0</v>
      </c>
      <c r="BP686" s="5">
        <v>0</v>
      </c>
      <c r="BQ686" s="5">
        <v>0</v>
      </c>
      <c r="BR686" s="5">
        <v>0</v>
      </c>
      <c r="BS686" s="5">
        <v>1</v>
      </c>
      <c r="BT686" s="5">
        <v>0</v>
      </c>
      <c r="BU686" s="5">
        <v>0</v>
      </c>
      <c r="BV686" s="5">
        <v>0</v>
      </c>
      <c r="BW686" s="5">
        <v>0.15</v>
      </c>
      <c r="BX686" s="5">
        <v>1</v>
      </c>
      <c r="BY686" s="5">
        <v>11.787000000000001</v>
      </c>
      <c r="BZ686" s="5">
        <v>0</v>
      </c>
      <c r="CA686" s="5">
        <v>11.787000000000001</v>
      </c>
      <c r="CB686" s="5">
        <v>0</v>
      </c>
      <c r="CC686" s="5">
        <v>78.125</v>
      </c>
      <c r="CD686" s="5">
        <v>7.95</v>
      </c>
      <c r="CE686" s="5">
        <v>0</v>
      </c>
      <c r="CF686" s="5">
        <v>89.843999999999994</v>
      </c>
      <c r="CG686" s="5">
        <v>0.15</v>
      </c>
      <c r="CH686" s="5">
        <v>1</v>
      </c>
      <c r="CI686" s="5">
        <v>0</v>
      </c>
      <c r="CJ686" s="5">
        <v>0</v>
      </c>
      <c r="CK686" s="5">
        <v>0</v>
      </c>
      <c r="CL686" s="5">
        <v>0</v>
      </c>
      <c r="CM686" s="5">
        <v>0</v>
      </c>
      <c r="CN686" s="5">
        <v>0</v>
      </c>
      <c r="CO686" s="5">
        <v>0</v>
      </c>
      <c r="CP686" s="5">
        <v>0</v>
      </c>
      <c r="CQ686" s="5">
        <v>1.198</v>
      </c>
      <c r="CR686" s="5">
        <v>0</v>
      </c>
      <c r="CS686" s="5">
        <v>4.7759999999999998</v>
      </c>
      <c r="CT686" s="5">
        <v>4.7530000000000001</v>
      </c>
      <c r="CU686" s="5">
        <v>15.162000000000001</v>
      </c>
    </row>
    <row r="687" spans="1:99" x14ac:dyDescent="0.25">
      <c r="A687" s="5" t="s">
        <v>2995</v>
      </c>
      <c r="B687" s="5" t="s">
        <v>1770</v>
      </c>
      <c r="C687" s="5" t="s">
        <v>1770</v>
      </c>
      <c r="D687" s="5" t="s">
        <v>1771</v>
      </c>
      <c r="E687" s="5">
        <v>2022</v>
      </c>
      <c r="F687" s="5">
        <v>0.15</v>
      </c>
      <c r="G687" s="5">
        <v>11.72</v>
      </c>
      <c r="H687" s="5">
        <v>1.2350000000000001</v>
      </c>
      <c r="I687" s="5">
        <v>0</v>
      </c>
      <c r="J687" s="5">
        <v>11.72</v>
      </c>
      <c r="K687" s="5">
        <v>0</v>
      </c>
      <c r="L687" s="5">
        <v>1</v>
      </c>
      <c r="M687" s="5">
        <v>9.7829999999999995</v>
      </c>
      <c r="N687" s="5">
        <v>3.7040000000000002</v>
      </c>
      <c r="O687" s="5">
        <v>0</v>
      </c>
      <c r="P687" s="5">
        <v>9.7829999999999995</v>
      </c>
      <c r="Q687" s="5">
        <v>0</v>
      </c>
      <c r="R687" s="5">
        <v>1</v>
      </c>
      <c r="S687" s="5">
        <v>17.893000000000001</v>
      </c>
      <c r="T687" s="5">
        <v>7.4080000000000004</v>
      </c>
      <c r="U687" s="5">
        <v>0.19900000000000001</v>
      </c>
      <c r="V687" s="5">
        <v>20.577000000000002</v>
      </c>
      <c r="W687" s="5">
        <v>0.15</v>
      </c>
      <c r="X687" s="5">
        <v>1</v>
      </c>
      <c r="Y687" s="5">
        <v>13.833</v>
      </c>
      <c r="Z687" s="5">
        <v>1.87</v>
      </c>
      <c r="AA687" s="5">
        <v>0</v>
      </c>
      <c r="AB687" s="5">
        <v>13.833</v>
      </c>
      <c r="AC687" s="5">
        <v>0</v>
      </c>
      <c r="AD687" s="5">
        <v>1</v>
      </c>
      <c r="AE687" s="5">
        <v>15.068</v>
      </c>
      <c r="AF687" s="5">
        <v>3.5230000000000001</v>
      </c>
      <c r="AG687" s="5">
        <v>0</v>
      </c>
      <c r="AH687" s="5">
        <v>15.068</v>
      </c>
      <c r="AI687" s="5">
        <v>0</v>
      </c>
      <c r="AJ687" s="5">
        <v>1</v>
      </c>
      <c r="AK687" s="5">
        <v>22.475999999999999</v>
      </c>
      <c r="AL687" s="5">
        <v>11.97</v>
      </c>
      <c r="AM687" s="5">
        <v>0.25</v>
      </c>
      <c r="AN687" s="5">
        <v>25.847000000000001</v>
      </c>
      <c r="AO687" s="5">
        <v>0.15</v>
      </c>
      <c r="AP687" s="5">
        <v>1</v>
      </c>
      <c r="AQ687" s="5">
        <v>0.86099999999999999</v>
      </c>
      <c r="AR687" s="5">
        <v>0.123</v>
      </c>
      <c r="AS687" s="5">
        <v>0.55000000000000004</v>
      </c>
      <c r="AT687" s="5">
        <v>1.623</v>
      </c>
      <c r="AU687" s="5">
        <v>0.15</v>
      </c>
      <c r="AV687" s="5">
        <v>1</v>
      </c>
      <c r="AW687" s="5">
        <v>0.98599999999999999</v>
      </c>
      <c r="AX687" s="5">
        <v>0.123</v>
      </c>
      <c r="AY687" s="5">
        <v>0.46899999999999997</v>
      </c>
      <c r="AZ687" s="5">
        <v>1.673</v>
      </c>
      <c r="BA687" s="5">
        <v>0.15</v>
      </c>
      <c r="BB687" s="5">
        <v>1</v>
      </c>
      <c r="BC687" s="5">
        <v>0.59799999999999998</v>
      </c>
      <c r="BD687" s="5">
        <v>0.123</v>
      </c>
      <c r="BE687" s="5">
        <v>-2.1999999999999999E-2</v>
      </c>
      <c r="BF687" s="5">
        <v>0.66200000000000003</v>
      </c>
      <c r="BG687" s="5">
        <v>0.15</v>
      </c>
      <c r="BH687" s="5">
        <v>1</v>
      </c>
      <c r="BI687" s="5">
        <v>0.61199999999999999</v>
      </c>
      <c r="BJ687" s="5">
        <v>0.123</v>
      </c>
      <c r="BK687" s="5">
        <v>1.08</v>
      </c>
      <c r="BL687" s="5">
        <v>1.925</v>
      </c>
      <c r="BM687" s="5">
        <v>0.15</v>
      </c>
      <c r="BN687" s="5">
        <v>1</v>
      </c>
      <c r="BO687" s="5">
        <v>0</v>
      </c>
      <c r="BP687" s="5">
        <v>0</v>
      </c>
      <c r="BQ687" s="5">
        <v>0</v>
      </c>
      <c r="BR687" s="5">
        <v>0</v>
      </c>
      <c r="BS687" s="5">
        <v>1</v>
      </c>
      <c r="BT687" s="5">
        <v>0</v>
      </c>
      <c r="BU687" s="5">
        <v>0</v>
      </c>
      <c r="BV687" s="5">
        <v>0</v>
      </c>
      <c r="BW687" s="5">
        <v>0.15</v>
      </c>
      <c r="BX687" s="5">
        <v>1</v>
      </c>
      <c r="BY687" s="5">
        <v>12.728999999999999</v>
      </c>
      <c r="BZ687" s="5">
        <v>0</v>
      </c>
      <c r="CA687" s="5">
        <v>12.728999999999999</v>
      </c>
      <c r="CB687" s="5">
        <v>0</v>
      </c>
      <c r="CC687" s="5">
        <v>97.9</v>
      </c>
      <c r="CD687" s="5">
        <v>7.95</v>
      </c>
      <c r="CE687" s="5">
        <v>1.087</v>
      </c>
      <c r="CF687" s="5">
        <v>112.58499999999999</v>
      </c>
      <c r="CG687" s="5">
        <v>0.15</v>
      </c>
      <c r="CH687" s="5">
        <v>1</v>
      </c>
      <c r="CI687" s="5">
        <v>0</v>
      </c>
      <c r="CJ687" s="5">
        <v>0</v>
      </c>
      <c r="CK687" s="5">
        <v>0</v>
      </c>
      <c r="CL687" s="5">
        <v>0</v>
      </c>
      <c r="CM687" s="5">
        <v>0</v>
      </c>
      <c r="CN687" s="5">
        <v>0</v>
      </c>
      <c r="CO687" s="5">
        <v>0</v>
      </c>
      <c r="CP687" s="5">
        <v>0</v>
      </c>
      <c r="CQ687" s="5">
        <v>1.294</v>
      </c>
      <c r="CR687" s="5">
        <v>0</v>
      </c>
      <c r="CS687" s="5">
        <v>5.1580000000000004</v>
      </c>
      <c r="CT687" s="5">
        <v>10.484999999999999</v>
      </c>
      <c r="CU687" s="5">
        <v>31.326000000000001</v>
      </c>
    </row>
    <row r="688" spans="1:99" x14ac:dyDescent="0.25">
      <c r="A688" s="5" t="s">
        <v>2996</v>
      </c>
      <c r="B688" s="5" t="s">
        <v>1770</v>
      </c>
      <c r="C688" s="5" t="s">
        <v>1770</v>
      </c>
      <c r="D688" s="5" t="s">
        <v>1771</v>
      </c>
      <c r="E688" s="5">
        <v>2023</v>
      </c>
      <c r="F688" s="5">
        <v>0.15</v>
      </c>
      <c r="G688" s="5">
        <v>6.1470000000000002</v>
      </c>
      <c r="H688" s="5">
        <v>1.286</v>
      </c>
      <c r="I688" s="5">
        <v>0</v>
      </c>
      <c r="J688" s="5">
        <v>6.1470000000000002</v>
      </c>
      <c r="K688" s="5">
        <v>0</v>
      </c>
      <c r="L688" s="5">
        <v>1</v>
      </c>
      <c r="M688" s="5">
        <v>7.8860000000000001</v>
      </c>
      <c r="N688" s="5">
        <v>3.8570000000000002</v>
      </c>
      <c r="O688" s="5">
        <v>0</v>
      </c>
      <c r="P688" s="5">
        <v>7.8860000000000001</v>
      </c>
      <c r="Q688" s="5">
        <v>0</v>
      </c>
      <c r="R688" s="5">
        <v>1</v>
      </c>
      <c r="S688" s="5">
        <v>12.574999999999999</v>
      </c>
      <c r="T688" s="5">
        <v>7.7140000000000004</v>
      </c>
      <c r="U688" s="5">
        <v>0.20899999999999999</v>
      </c>
      <c r="V688" s="5">
        <v>14.461</v>
      </c>
      <c r="W688" s="5">
        <v>0.15</v>
      </c>
      <c r="X688" s="5">
        <v>1</v>
      </c>
      <c r="Y688" s="5">
        <v>8.3580000000000005</v>
      </c>
      <c r="Z688" s="5">
        <v>1.1299999999999999</v>
      </c>
      <c r="AA688" s="5">
        <v>0</v>
      </c>
      <c r="AB688" s="5">
        <v>8.3580000000000005</v>
      </c>
      <c r="AC688" s="5">
        <v>0</v>
      </c>
      <c r="AD688" s="5">
        <v>1</v>
      </c>
      <c r="AE688" s="5">
        <v>9.6440000000000001</v>
      </c>
      <c r="AF688" s="5">
        <v>2.2549999999999999</v>
      </c>
      <c r="AG688" s="5">
        <v>0</v>
      </c>
      <c r="AH688" s="5">
        <v>9.6440000000000001</v>
      </c>
      <c r="AI688" s="5">
        <v>0</v>
      </c>
      <c r="AJ688" s="5">
        <v>1</v>
      </c>
      <c r="AK688" s="5">
        <v>17.358000000000001</v>
      </c>
      <c r="AL688" s="5">
        <v>9.2449999999999992</v>
      </c>
      <c r="AM688" s="5">
        <v>0.28799999999999998</v>
      </c>
      <c r="AN688" s="5">
        <v>19.962</v>
      </c>
      <c r="AO688" s="5">
        <v>0.15</v>
      </c>
      <c r="AP688" s="5">
        <v>1</v>
      </c>
      <c r="AQ688" s="5">
        <v>0.76</v>
      </c>
      <c r="AR688" s="5">
        <v>0.129</v>
      </c>
      <c r="AS688" s="5">
        <v>0.54800000000000004</v>
      </c>
      <c r="AT688" s="5">
        <v>1.5049999999999999</v>
      </c>
      <c r="AU688" s="5">
        <v>0.15</v>
      </c>
      <c r="AV688" s="5">
        <v>1</v>
      </c>
      <c r="AW688" s="5">
        <v>0.81100000000000005</v>
      </c>
      <c r="AX688" s="5">
        <v>0.129</v>
      </c>
      <c r="AY688" s="5">
        <v>0.53800000000000003</v>
      </c>
      <c r="AZ688" s="5">
        <v>1.552</v>
      </c>
      <c r="BA688" s="5">
        <v>0.15</v>
      </c>
      <c r="BB688" s="5">
        <v>1</v>
      </c>
      <c r="BC688" s="5">
        <v>0.53500000000000003</v>
      </c>
      <c r="BD688" s="5">
        <v>0.129</v>
      </c>
      <c r="BE688" s="5">
        <v>5.0999999999999997E-2</v>
      </c>
      <c r="BF688" s="5">
        <v>0.67400000000000004</v>
      </c>
      <c r="BG688" s="5">
        <v>0.15</v>
      </c>
      <c r="BH688" s="5">
        <v>1</v>
      </c>
      <c r="BI688" s="5">
        <v>0.57899999999999996</v>
      </c>
      <c r="BJ688" s="5">
        <v>0.129</v>
      </c>
      <c r="BK688" s="5">
        <v>1.141</v>
      </c>
      <c r="BL688" s="5">
        <v>1.946</v>
      </c>
      <c r="BM688" s="5">
        <v>0.15</v>
      </c>
      <c r="BN688" s="5">
        <v>1</v>
      </c>
      <c r="BO688" s="5">
        <v>0</v>
      </c>
      <c r="BP688" s="5">
        <v>0</v>
      </c>
      <c r="BQ688" s="5">
        <v>0</v>
      </c>
      <c r="BR688" s="5">
        <v>0</v>
      </c>
      <c r="BS688" s="5">
        <v>1</v>
      </c>
      <c r="BT688" s="5">
        <v>0</v>
      </c>
      <c r="BU688" s="5">
        <v>0</v>
      </c>
      <c r="BV688" s="5">
        <v>0</v>
      </c>
      <c r="BW688" s="5">
        <v>0.15</v>
      </c>
      <c r="BX688" s="5">
        <v>1</v>
      </c>
      <c r="BY688" s="5">
        <v>13.254</v>
      </c>
      <c r="BZ688" s="5">
        <v>0</v>
      </c>
      <c r="CA688" s="5">
        <v>13.254</v>
      </c>
      <c r="CB688" s="5">
        <v>0</v>
      </c>
      <c r="CC688" s="5">
        <v>83.248000000000005</v>
      </c>
      <c r="CD688" s="5">
        <v>7.95</v>
      </c>
      <c r="CE688" s="5">
        <v>1.383</v>
      </c>
      <c r="CF688" s="5">
        <v>95.734999999999999</v>
      </c>
      <c r="CG688" s="5">
        <v>0.15</v>
      </c>
      <c r="CH688" s="5">
        <v>1</v>
      </c>
      <c r="CI688" s="5">
        <v>0</v>
      </c>
      <c r="CJ688" s="5">
        <v>0</v>
      </c>
      <c r="CK688" s="5">
        <v>0</v>
      </c>
      <c r="CL688" s="5">
        <v>0</v>
      </c>
      <c r="CM688" s="5">
        <v>0</v>
      </c>
      <c r="CN688" s="5">
        <v>0</v>
      </c>
      <c r="CO688" s="5">
        <v>0</v>
      </c>
      <c r="CP688" s="5">
        <v>0</v>
      </c>
      <c r="CQ688" s="5">
        <v>1.3480000000000001</v>
      </c>
      <c r="CR688" s="5">
        <v>0</v>
      </c>
      <c r="CS688" s="5">
        <v>5.37</v>
      </c>
      <c r="CT688" s="5">
        <v>4.8609999999999998</v>
      </c>
      <c r="CU688" s="5">
        <v>11.622</v>
      </c>
    </row>
    <row r="689" spans="1:99" x14ac:dyDescent="0.25">
      <c r="A689" s="5" t="s">
        <v>2997</v>
      </c>
      <c r="B689" s="5" t="s">
        <v>1770</v>
      </c>
      <c r="C689" s="5" t="s">
        <v>1770</v>
      </c>
      <c r="D689" s="5" t="s">
        <v>1771</v>
      </c>
      <c r="E689" s="5">
        <v>2024</v>
      </c>
      <c r="F689" s="5">
        <v>0.15</v>
      </c>
      <c r="G689" s="5">
        <v>5.5750000000000002</v>
      </c>
      <c r="H689" s="5">
        <v>1.3240000000000001</v>
      </c>
      <c r="I689" s="5">
        <v>0</v>
      </c>
      <c r="J689" s="5">
        <v>5.5750000000000002</v>
      </c>
      <c r="K689" s="5">
        <v>0</v>
      </c>
      <c r="L689" s="5">
        <v>1</v>
      </c>
      <c r="M689" s="5">
        <v>7.1239999999999997</v>
      </c>
      <c r="N689" s="5">
        <v>3.9710000000000001</v>
      </c>
      <c r="O689" s="5">
        <v>0</v>
      </c>
      <c r="P689" s="5">
        <v>7.1239999999999997</v>
      </c>
      <c r="Q689" s="5">
        <v>0</v>
      </c>
      <c r="R689" s="5">
        <v>1</v>
      </c>
      <c r="S689" s="5">
        <v>12.193</v>
      </c>
      <c r="T689" s="5">
        <v>7.9420000000000002</v>
      </c>
      <c r="U689" s="5">
        <v>0.249</v>
      </c>
      <c r="V689" s="5">
        <v>14.022</v>
      </c>
      <c r="W689" s="5">
        <v>0.15</v>
      </c>
      <c r="X689" s="5">
        <v>1</v>
      </c>
      <c r="Y689" s="5">
        <v>8.0869999999999997</v>
      </c>
      <c r="Z689" s="5">
        <v>1.093</v>
      </c>
      <c r="AA689" s="5">
        <v>0</v>
      </c>
      <c r="AB689" s="5">
        <v>8.0869999999999997</v>
      </c>
      <c r="AC689" s="5">
        <v>0</v>
      </c>
      <c r="AD689" s="5">
        <v>1</v>
      </c>
      <c r="AE689" s="5">
        <v>9.4109999999999996</v>
      </c>
      <c r="AF689" s="5">
        <v>2.2010000000000001</v>
      </c>
      <c r="AG689" s="5">
        <v>0</v>
      </c>
      <c r="AH689" s="5">
        <v>9.4109999999999996</v>
      </c>
      <c r="AI689" s="5">
        <v>0</v>
      </c>
      <c r="AJ689" s="5">
        <v>1</v>
      </c>
      <c r="AK689" s="5">
        <v>17.353000000000002</v>
      </c>
      <c r="AL689" s="5">
        <v>9.2420000000000009</v>
      </c>
      <c r="AM689" s="5">
        <v>0.35499999999999998</v>
      </c>
      <c r="AN689" s="5">
        <v>19.956</v>
      </c>
      <c r="AO689" s="5">
        <v>0.15</v>
      </c>
      <c r="AP689" s="5">
        <v>1</v>
      </c>
      <c r="AQ689" s="5">
        <v>0.72399999999999998</v>
      </c>
      <c r="AR689" s="5">
        <v>0.13200000000000001</v>
      </c>
      <c r="AS689" s="5">
        <v>0.54200000000000004</v>
      </c>
      <c r="AT689" s="5">
        <v>1.456</v>
      </c>
      <c r="AU689" s="5">
        <v>0.15</v>
      </c>
      <c r="AV689" s="5">
        <v>1</v>
      </c>
      <c r="AW689" s="5">
        <v>0.75</v>
      </c>
      <c r="AX689" s="5">
        <v>0.13200000000000001</v>
      </c>
      <c r="AY689" s="5">
        <v>0.51400000000000001</v>
      </c>
      <c r="AZ689" s="5">
        <v>1.454</v>
      </c>
      <c r="BA689" s="5">
        <v>0.15</v>
      </c>
      <c r="BB689" s="5">
        <v>1</v>
      </c>
      <c r="BC689" s="5">
        <v>0.51300000000000001</v>
      </c>
      <c r="BD689" s="5">
        <v>0.13200000000000001</v>
      </c>
      <c r="BE689" s="5">
        <v>5.2999999999999999E-2</v>
      </c>
      <c r="BF689" s="5">
        <v>0.65</v>
      </c>
      <c r="BG689" s="5">
        <v>0.15</v>
      </c>
      <c r="BH689" s="5">
        <v>1</v>
      </c>
      <c r="BI689" s="5">
        <v>0.59099999999999997</v>
      </c>
      <c r="BJ689" s="5">
        <v>0.13200000000000001</v>
      </c>
      <c r="BK689" s="5">
        <v>1.1819999999999999</v>
      </c>
      <c r="BL689" s="5">
        <v>1.9990000000000001</v>
      </c>
      <c r="BM689" s="5">
        <v>0.15</v>
      </c>
      <c r="BN689" s="5">
        <v>1</v>
      </c>
      <c r="BO689" s="5">
        <v>0</v>
      </c>
      <c r="BP689" s="5">
        <v>0</v>
      </c>
      <c r="BQ689" s="5">
        <v>0</v>
      </c>
      <c r="BR689" s="5">
        <v>0</v>
      </c>
      <c r="BS689" s="5">
        <v>1</v>
      </c>
      <c r="BT689" s="5">
        <v>0</v>
      </c>
      <c r="BU689" s="5">
        <v>0</v>
      </c>
      <c r="BV689" s="5">
        <v>0</v>
      </c>
      <c r="BW689" s="5">
        <v>0.15</v>
      </c>
      <c r="BX689" s="5">
        <v>1</v>
      </c>
      <c r="BY689" s="5">
        <v>13.646000000000001</v>
      </c>
      <c r="BZ689" s="5">
        <v>0</v>
      </c>
      <c r="CA689" s="5">
        <v>13.646000000000001</v>
      </c>
      <c r="CB689" s="5">
        <v>0</v>
      </c>
      <c r="CC689" s="5">
        <v>82.587999999999994</v>
      </c>
      <c r="CD689" s="5">
        <v>7.95</v>
      </c>
      <c r="CE689" s="5">
        <v>1.6870000000000001</v>
      </c>
      <c r="CF689" s="5">
        <v>94.975999999999999</v>
      </c>
      <c r="CG689" s="5">
        <v>0.15</v>
      </c>
      <c r="CH689" s="5">
        <v>1</v>
      </c>
      <c r="CI689" s="5">
        <v>0</v>
      </c>
      <c r="CJ689" s="5">
        <v>0</v>
      </c>
      <c r="CK689" s="5">
        <v>0</v>
      </c>
      <c r="CL689" s="5">
        <v>0</v>
      </c>
      <c r="CM689" s="5">
        <v>0</v>
      </c>
      <c r="CN689" s="5">
        <v>0</v>
      </c>
      <c r="CO689" s="5">
        <v>0</v>
      </c>
      <c r="CP689" s="5">
        <v>0</v>
      </c>
      <c r="CQ689" s="5">
        <v>1.387</v>
      </c>
      <c r="CR689" s="5">
        <v>0</v>
      </c>
      <c r="CS689" s="5">
        <v>5.5289999999999999</v>
      </c>
      <c r="CT689" s="5">
        <v>4.2510000000000003</v>
      </c>
      <c r="CU689" s="5">
        <v>10.167999999999999</v>
      </c>
    </row>
    <row r="690" spans="1:99" x14ac:dyDescent="0.25">
      <c r="A690" s="5" t="s">
        <v>2998</v>
      </c>
      <c r="B690" s="5" t="s">
        <v>1729</v>
      </c>
      <c r="C690" s="5" t="s">
        <v>1729</v>
      </c>
      <c r="D690" s="5" t="s">
        <v>1730</v>
      </c>
      <c r="E690" s="5">
        <v>2021</v>
      </c>
      <c r="F690" s="5">
        <v>0.15</v>
      </c>
      <c r="G690" s="5">
        <v>5.8970000000000002</v>
      </c>
      <c r="H690" s="5">
        <v>1.143</v>
      </c>
      <c r="I690" s="5">
        <v>0</v>
      </c>
      <c r="J690" s="5">
        <v>5.8970000000000002</v>
      </c>
      <c r="K690" s="5">
        <v>0</v>
      </c>
      <c r="L690" s="5">
        <v>1</v>
      </c>
      <c r="M690" s="5">
        <v>7.9640000000000004</v>
      </c>
      <c r="N690" s="5">
        <v>3.43</v>
      </c>
      <c r="O690" s="5">
        <v>0</v>
      </c>
      <c r="P690" s="5">
        <v>7.9640000000000004</v>
      </c>
      <c r="Q690" s="5">
        <v>0</v>
      </c>
      <c r="R690" s="5">
        <v>1</v>
      </c>
      <c r="S690" s="5">
        <v>11.613</v>
      </c>
      <c r="T690" s="5">
        <v>6.86</v>
      </c>
      <c r="U690" s="5">
        <v>0</v>
      </c>
      <c r="V690" s="5">
        <v>13.355</v>
      </c>
      <c r="W690" s="5">
        <v>0.15</v>
      </c>
      <c r="X690" s="5">
        <v>1</v>
      </c>
      <c r="Y690" s="5">
        <v>16.305</v>
      </c>
      <c r="Z690" s="5">
        <v>2.2040000000000002</v>
      </c>
      <c r="AA690" s="5">
        <v>0</v>
      </c>
      <c r="AB690" s="5">
        <v>16.305</v>
      </c>
      <c r="AC690" s="5">
        <v>0</v>
      </c>
      <c r="AD690" s="5">
        <v>1</v>
      </c>
      <c r="AE690" s="5">
        <v>17.449000000000002</v>
      </c>
      <c r="AF690" s="5">
        <v>4.08</v>
      </c>
      <c r="AG690" s="5">
        <v>0</v>
      </c>
      <c r="AH690" s="5">
        <v>17.449000000000002</v>
      </c>
      <c r="AI690" s="5">
        <v>0</v>
      </c>
      <c r="AJ690" s="5">
        <v>1</v>
      </c>
      <c r="AK690" s="5">
        <v>24.309000000000001</v>
      </c>
      <c r="AL690" s="5">
        <v>12.946999999999999</v>
      </c>
      <c r="AM690" s="5">
        <v>0</v>
      </c>
      <c r="AN690" s="5">
        <v>27.954999999999998</v>
      </c>
      <c r="AO690" s="5">
        <v>0.15</v>
      </c>
      <c r="AP690" s="5">
        <v>1</v>
      </c>
      <c r="AQ690" s="5">
        <v>0.52500000000000002</v>
      </c>
      <c r="AR690" s="5">
        <v>9.6000000000000002E-2</v>
      </c>
      <c r="AS690" s="5">
        <v>0.17899999999999999</v>
      </c>
      <c r="AT690" s="5">
        <v>0.70399999999999996</v>
      </c>
      <c r="AU690" s="5">
        <v>0</v>
      </c>
      <c r="AV690" s="5">
        <v>1</v>
      </c>
      <c r="AW690" s="5">
        <v>1.0529999999999999</v>
      </c>
      <c r="AX690" s="5">
        <v>0.20399999999999999</v>
      </c>
      <c r="AY690" s="5">
        <v>0.20200000000000001</v>
      </c>
      <c r="AZ690" s="5">
        <v>1.256</v>
      </c>
      <c r="BA690" s="5">
        <v>0</v>
      </c>
      <c r="BB690" s="5">
        <v>1</v>
      </c>
      <c r="BC690" s="5">
        <v>0.439</v>
      </c>
      <c r="BD690" s="5">
        <v>0.114</v>
      </c>
      <c r="BE690" s="5">
        <v>0</v>
      </c>
      <c r="BF690" s="5">
        <v>0.505</v>
      </c>
      <c r="BG690" s="5">
        <v>0.15</v>
      </c>
      <c r="BH690" s="5">
        <v>1</v>
      </c>
      <c r="BI690" s="5">
        <v>0.62</v>
      </c>
      <c r="BJ690" s="5">
        <v>0.13700000000000001</v>
      </c>
      <c r="BK690" s="5">
        <v>0.10299999999999999</v>
      </c>
      <c r="BL690" s="5">
        <v>0.72299999999999998</v>
      </c>
      <c r="BM690" s="5">
        <v>0</v>
      </c>
      <c r="BN690" s="5">
        <v>1</v>
      </c>
      <c r="BO690" s="5">
        <v>0</v>
      </c>
      <c r="BP690" s="5">
        <v>0</v>
      </c>
      <c r="BQ690" s="5">
        <v>0.31</v>
      </c>
      <c r="BR690" s="5">
        <v>0</v>
      </c>
      <c r="BS690" s="5">
        <v>1</v>
      </c>
      <c r="BT690" s="5">
        <v>0</v>
      </c>
      <c r="BU690" s="5">
        <v>0</v>
      </c>
      <c r="BV690" s="5">
        <v>0.128</v>
      </c>
      <c r="BW690" s="5">
        <v>0.15</v>
      </c>
      <c r="BX690" s="5">
        <v>1</v>
      </c>
      <c r="BY690" s="5">
        <v>11.787000000000001</v>
      </c>
      <c r="BZ690" s="5">
        <v>0</v>
      </c>
      <c r="CA690" s="5">
        <v>11.787000000000001</v>
      </c>
      <c r="CB690" s="5">
        <v>0</v>
      </c>
      <c r="CC690" s="5">
        <v>87.935000000000002</v>
      </c>
      <c r="CD690" s="5">
        <v>17.760000000000002</v>
      </c>
      <c r="CE690" s="5">
        <v>26.959</v>
      </c>
      <c r="CF690" s="5">
        <v>114.89400000000001</v>
      </c>
      <c r="CG690" s="5">
        <v>0</v>
      </c>
      <c r="CH690" s="5">
        <v>1</v>
      </c>
      <c r="CI690" s="5">
        <v>0</v>
      </c>
      <c r="CJ690" s="5">
        <v>0</v>
      </c>
      <c r="CK690" s="5">
        <v>0</v>
      </c>
      <c r="CL690" s="5">
        <v>0</v>
      </c>
      <c r="CM690" s="5">
        <v>0</v>
      </c>
      <c r="CN690" s="5">
        <v>0</v>
      </c>
      <c r="CO690" s="5">
        <v>0</v>
      </c>
      <c r="CP690" s="5">
        <v>0</v>
      </c>
      <c r="CQ690" s="5">
        <v>1.198</v>
      </c>
      <c r="CR690" s="5">
        <v>0</v>
      </c>
      <c r="CS690" s="5">
        <v>4.7759999999999998</v>
      </c>
      <c r="CT690" s="5">
        <v>4.7530000000000001</v>
      </c>
      <c r="CU690" s="5">
        <v>15.162000000000001</v>
      </c>
    </row>
    <row r="691" spans="1:99" x14ac:dyDescent="0.25">
      <c r="A691" s="5" t="s">
        <v>2999</v>
      </c>
      <c r="B691" s="5" t="s">
        <v>1729</v>
      </c>
      <c r="C691" s="5" t="s">
        <v>1729</v>
      </c>
      <c r="D691" s="5" t="s">
        <v>1730</v>
      </c>
      <c r="E691" s="5">
        <v>2022</v>
      </c>
      <c r="F691" s="5">
        <v>0.15</v>
      </c>
      <c r="G691" s="5">
        <v>11.72</v>
      </c>
      <c r="H691" s="5">
        <v>1.2350000000000001</v>
      </c>
      <c r="I691" s="5">
        <v>0</v>
      </c>
      <c r="J691" s="5">
        <v>11.72</v>
      </c>
      <c r="K691" s="5">
        <v>0</v>
      </c>
      <c r="L691" s="5">
        <v>1</v>
      </c>
      <c r="M691" s="5">
        <v>9.7829999999999995</v>
      </c>
      <c r="N691" s="5">
        <v>3.7040000000000002</v>
      </c>
      <c r="O691" s="5">
        <v>0</v>
      </c>
      <c r="P691" s="5">
        <v>9.7829999999999995</v>
      </c>
      <c r="Q691" s="5">
        <v>0</v>
      </c>
      <c r="R691" s="5">
        <v>1</v>
      </c>
      <c r="S691" s="5">
        <v>17.893000000000001</v>
      </c>
      <c r="T691" s="5">
        <v>7.4080000000000004</v>
      </c>
      <c r="U691" s="5">
        <v>0.19900000000000001</v>
      </c>
      <c r="V691" s="5">
        <v>20.577000000000002</v>
      </c>
      <c r="W691" s="5">
        <v>0.15</v>
      </c>
      <c r="X691" s="5">
        <v>1</v>
      </c>
      <c r="Y691" s="5">
        <v>32.56</v>
      </c>
      <c r="Z691" s="5">
        <v>4.4009999999999998</v>
      </c>
      <c r="AA691" s="5">
        <v>0</v>
      </c>
      <c r="AB691" s="5">
        <v>32.56</v>
      </c>
      <c r="AC691" s="5">
        <v>0</v>
      </c>
      <c r="AD691" s="5">
        <v>1</v>
      </c>
      <c r="AE691" s="5">
        <v>33.795000000000002</v>
      </c>
      <c r="AF691" s="5">
        <v>7.9020000000000001</v>
      </c>
      <c r="AG691" s="5">
        <v>0</v>
      </c>
      <c r="AH691" s="5">
        <v>33.795000000000002</v>
      </c>
      <c r="AI691" s="5">
        <v>0</v>
      </c>
      <c r="AJ691" s="5">
        <v>1</v>
      </c>
      <c r="AK691" s="5">
        <v>41.203000000000003</v>
      </c>
      <c r="AL691" s="5">
        <v>21.945</v>
      </c>
      <c r="AM691" s="5">
        <v>0.45700000000000002</v>
      </c>
      <c r="AN691" s="5">
        <v>47.384</v>
      </c>
      <c r="AO691" s="5">
        <v>0.15</v>
      </c>
      <c r="AP691" s="5">
        <v>1</v>
      </c>
      <c r="AQ691" s="5">
        <v>0.77600000000000002</v>
      </c>
      <c r="AR691" s="5">
        <v>0.111</v>
      </c>
      <c r="AS691" s="5">
        <v>0.28399999999999997</v>
      </c>
      <c r="AT691" s="5">
        <v>1.06</v>
      </c>
      <c r="AU691" s="5">
        <v>0</v>
      </c>
      <c r="AV691" s="5">
        <v>1</v>
      </c>
      <c r="AW691" s="5">
        <v>0.97499999999999998</v>
      </c>
      <c r="AX691" s="5">
        <v>0.127</v>
      </c>
      <c r="AY691" s="5">
        <v>0.248</v>
      </c>
      <c r="AZ691" s="5">
        <v>1.2230000000000001</v>
      </c>
      <c r="BA691" s="5">
        <v>0</v>
      </c>
      <c r="BB691" s="5">
        <v>1</v>
      </c>
      <c r="BC691" s="5">
        <v>0.59799999999999998</v>
      </c>
      <c r="BD691" s="5">
        <v>0.123</v>
      </c>
      <c r="BE691" s="5">
        <v>7.0000000000000001E-3</v>
      </c>
      <c r="BF691" s="5">
        <v>0.68799999999999994</v>
      </c>
      <c r="BG691" s="5">
        <v>0.15</v>
      </c>
      <c r="BH691" s="5">
        <v>1</v>
      </c>
      <c r="BI691" s="5">
        <v>0.92800000000000005</v>
      </c>
      <c r="BJ691" s="5">
        <v>0.18099999999999999</v>
      </c>
      <c r="BK691" s="5">
        <v>0.155</v>
      </c>
      <c r="BL691" s="5">
        <v>1.083</v>
      </c>
      <c r="BM691" s="5">
        <v>0</v>
      </c>
      <c r="BN691" s="5">
        <v>1</v>
      </c>
      <c r="BO691" s="5">
        <v>0</v>
      </c>
      <c r="BP691" s="5">
        <v>0</v>
      </c>
      <c r="BQ691" s="5">
        <v>0.28399999999999997</v>
      </c>
      <c r="BR691" s="5">
        <v>0</v>
      </c>
      <c r="BS691" s="5">
        <v>1</v>
      </c>
      <c r="BT691" s="5">
        <v>0</v>
      </c>
      <c r="BU691" s="5">
        <v>0</v>
      </c>
      <c r="BV691" s="5">
        <v>0.13600000000000001</v>
      </c>
      <c r="BW691" s="5">
        <v>0.15</v>
      </c>
      <c r="BX691" s="5">
        <v>1</v>
      </c>
      <c r="BY691" s="5">
        <v>12.728999999999999</v>
      </c>
      <c r="BZ691" s="5">
        <v>0</v>
      </c>
      <c r="CA691" s="5">
        <v>12.728999999999999</v>
      </c>
      <c r="CB691" s="5">
        <v>0</v>
      </c>
      <c r="CC691" s="5">
        <v>121.934</v>
      </c>
      <c r="CD691" s="5">
        <v>31.984000000000002</v>
      </c>
      <c r="CE691" s="5">
        <v>39.588999999999999</v>
      </c>
      <c r="CF691" s="5">
        <v>161.523</v>
      </c>
      <c r="CG691" s="5">
        <v>0</v>
      </c>
      <c r="CH691" s="5">
        <v>1</v>
      </c>
      <c r="CI691" s="5">
        <v>0</v>
      </c>
      <c r="CJ691" s="5">
        <v>0</v>
      </c>
      <c r="CK691" s="5">
        <v>0</v>
      </c>
      <c r="CL691" s="5">
        <v>0</v>
      </c>
      <c r="CM691" s="5">
        <v>0</v>
      </c>
      <c r="CN691" s="5">
        <v>0</v>
      </c>
      <c r="CO691" s="5">
        <v>0</v>
      </c>
      <c r="CP691" s="5">
        <v>0</v>
      </c>
      <c r="CQ691" s="5">
        <v>1.294</v>
      </c>
      <c r="CR691" s="5">
        <v>0</v>
      </c>
      <c r="CS691" s="5">
        <v>5.1580000000000004</v>
      </c>
      <c r="CT691" s="5">
        <v>10.484999999999999</v>
      </c>
      <c r="CU691" s="5">
        <v>31.326000000000001</v>
      </c>
    </row>
    <row r="692" spans="1:99" x14ac:dyDescent="0.25">
      <c r="A692" s="5" t="s">
        <v>3000</v>
      </c>
      <c r="B692" s="5" t="s">
        <v>1729</v>
      </c>
      <c r="C692" s="5" t="s">
        <v>1729</v>
      </c>
      <c r="D692" s="5" t="s">
        <v>1730</v>
      </c>
      <c r="E692" s="5">
        <v>2023</v>
      </c>
      <c r="F692" s="5">
        <v>0.15</v>
      </c>
      <c r="G692" s="5">
        <v>6.1470000000000002</v>
      </c>
      <c r="H692" s="5">
        <v>1.286</v>
      </c>
      <c r="I692" s="5">
        <v>0</v>
      </c>
      <c r="J692" s="5">
        <v>6.1470000000000002</v>
      </c>
      <c r="K692" s="5">
        <v>0</v>
      </c>
      <c r="L692" s="5">
        <v>1</v>
      </c>
      <c r="M692" s="5">
        <v>7.8860000000000001</v>
      </c>
      <c r="N692" s="5">
        <v>3.8570000000000002</v>
      </c>
      <c r="O692" s="5">
        <v>0</v>
      </c>
      <c r="P692" s="5">
        <v>7.8860000000000001</v>
      </c>
      <c r="Q692" s="5">
        <v>0</v>
      </c>
      <c r="R692" s="5">
        <v>1</v>
      </c>
      <c r="S692" s="5">
        <v>12.574999999999999</v>
      </c>
      <c r="T692" s="5">
        <v>7.7140000000000004</v>
      </c>
      <c r="U692" s="5">
        <v>0.20899999999999999</v>
      </c>
      <c r="V692" s="5">
        <v>14.461</v>
      </c>
      <c r="W692" s="5">
        <v>0.15</v>
      </c>
      <c r="X692" s="5">
        <v>1</v>
      </c>
      <c r="Y692" s="5">
        <v>12.907999999999999</v>
      </c>
      <c r="Z692" s="5">
        <v>1.7450000000000001</v>
      </c>
      <c r="AA692" s="5">
        <v>0</v>
      </c>
      <c r="AB692" s="5">
        <v>12.907999999999999</v>
      </c>
      <c r="AC692" s="5">
        <v>0</v>
      </c>
      <c r="AD692" s="5">
        <v>1</v>
      </c>
      <c r="AE692" s="5">
        <v>14.194000000000001</v>
      </c>
      <c r="AF692" s="5">
        <v>3.319</v>
      </c>
      <c r="AG692" s="5">
        <v>0</v>
      </c>
      <c r="AH692" s="5">
        <v>14.194000000000001</v>
      </c>
      <c r="AI692" s="5">
        <v>0</v>
      </c>
      <c r="AJ692" s="5">
        <v>1</v>
      </c>
      <c r="AK692" s="5">
        <v>21.908000000000001</v>
      </c>
      <c r="AL692" s="5">
        <v>11.667999999999999</v>
      </c>
      <c r="AM692" s="5">
        <v>0.36399999999999999</v>
      </c>
      <c r="AN692" s="5">
        <v>25.193999999999999</v>
      </c>
      <c r="AO692" s="5">
        <v>0.15</v>
      </c>
      <c r="AP692" s="5">
        <v>1</v>
      </c>
      <c r="AQ692" s="5">
        <v>0.70599999999999996</v>
      </c>
      <c r="AR692" s="5">
        <v>0.11899999999999999</v>
      </c>
      <c r="AS692" s="5">
        <v>0.26500000000000001</v>
      </c>
      <c r="AT692" s="5">
        <v>0.97199999999999998</v>
      </c>
      <c r="AU692" s="5">
        <v>0</v>
      </c>
      <c r="AV692" s="5">
        <v>1</v>
      </c>
      <c r="AW692" s="5">
        <v>0.92500000000000004</v>
      </c>
      <c r="AX692" s="5">
        <v>0.158</v>
      </c>
      <c r="AY692" s="5">
        <v>0.22700000000000001</v>
      </c>
      <c r="AZ692" s="5">
        <v>1.151</v>
      </c>
      <c r="BA692" s="5">
        <v>0</v>
      </c>
      <c r="BB692" s="5">
        <v>1</v>
      </c>
      <c r="BC692" s="5">
        <v>0.53500000000000003</v>
      </c>
      <c r="BD692" s="5">
        <v>0.129</v>
      </c>
      <c r="BE692" s="5">
        <v>8.9999999999999993E-3</v>
      </c>
      <c r="BF692" s="5">
        <v>0.61499999999999999</v>
      </c>
      <c r="BG692" s="5">
        <v>0.15</v>
      </c>
      <c r="BH692" s="5">
        <v>1</v>
      </c>
      <c r="BI692" s="5">
        <v>0.83799999999999997</v>
      </c>
      <c r="BJ692" s="5">
        <v>0.182</v>
      </c>
      <c r="BK692" s="5">
        <v>0.14599999999999999</v>
      </c>
      <c r="BL692" s="5">
        <v>0.98299999999999998</v>
      </c>
      <c r="BM692" s="5">
        <v>0</v>
      </c>
      <c r="BN692" s="5">
        <v>1</v>
      </c>
      <c r="BO692" s="5">
        <v>0</v>
      </c>
      <c r="BP692" s="5">
        <v>0</v>
      </c>
      <c r="BQ692" s="5">
        <v>0.30599999999999999</v>
      </c>
      <c r="BR692" s="5">
        <v>0</v>
      </c>
      <c r="BS692" s="5">
        <v>1</v>
      </c>
      <c r="BT692" s="5">
        <v>0</v>
      </c>
      <c r="BU692" s="5">
        <v>0</v>
      </c>
      <c r="BV692" s="5">
        <v>0.14399999999999999</v>
      </c>
      <c r="BW692" s="5">
        <v>0.15</v>
      </c>
      <c r="BX692" s="5">
        <v>1</v>
      </c>
      <c r="BY692" s="5">
        <v>13.254</v>
      </c>
      <c r="BZ692" s="5">
        <v>0</v>
      </c>
      <c r="CA692" s="5">
        <v>13.254</v>
      </c>
      <c r="CB692" s="5">
        <v>0</v>
      </c>
      <c r="CC692" s="5">
        <v>119.788</v>
      </c>
      <c r="CD692" s="5">
        <v>44.49</v>
      </c>
      <c r="CE692" s="5">
        <v>39.215000000000003</v>
      </c>
      <c r="CF692" s="5">
        <v>159.00299999999999</v>
      </c>
      <c r="CG692" s="5">
        <v>0</v>
      </c>
      <c r="CH692" s="5">
        <v>1</v>
      </c>
      <c r="CI692" s="5">
        <v>0</v>
      </c>
      <c r="CJ692" s="5">
        <v>0</v>
      </c>
      <c r="CK692" s="5">
        <v>0</v>
      </c>
      <c r="CL692" s="5">
        <v>0</v>
      </c>
      <c r="CM692" s="5">
        <v>0</v>
      </c>
      <c r="CN692" s="5">
        <v>0</v>
      </c>
      <c r="CO692" s="5">
        <v>0</v>
      </c>
      <c r="CP692" s="5">
        <v>0</v>
      </c>
      <c r="CQ692" s="5">
        <v>1.3480000000000001</v>
      </c>
      <c r="CR692" s="5">
        <v>0</v>
      </c>
      <c r="CS692" s="5">
        <v>5.37</v>
      </c>
      <c r="CT692" s="5">
        <v>4.8609999999999998</v>
      </c>
      <c r="CU692" s="5">
        <v>11.622</v>
      </c>
    </row>
    <row r="693" spans="1:99" x14ac:dyDescent="0.25">
      <c r="A693" s="5" t="s">
        <v>3001</v>
      </c>
      <c r="B693" s="5" t="s">
        <v>1729</v>
      </c>
      <c r="C693" s="5" t="s">
        <v>1729</v>
      </c>
      <c r="D693" s="5" t="s">
        <v>1730</v>
      </c>
      <c r="E693" s="5">
        <v>2024</v>
      </c>
      <c r="F693" s="5">
        <v>0.15</v>
      </c>
      <c r="G693" s="5">
        <v>5.5750000000000002</v>
      </c>
      <c r="H693" s="5">
        <v>1.3240000000000001</v>
      </c>
      <c r="I693" s="5">
        <v>0</v>
      </c>
      <c r="J693" s="5">
        <v>5.5750000000000002</v>
      </c>
      <c r="K693" s="5">
        <v>0</v>
      </c>
      <c r="L693" s="5">
        <v>1</v>
      </c>
      <c r="M693" s="5">
        <v>7.1239999999999997</v>
      </c>
      <c r="N693" s="5">
        <v>3.9710000000000001</v>
      </c>
      <c r="O693" s="5">
        <v>0</v>
      </c>
      <c r="P693" s="5">
        <v>7.1239999999999997</v>
      </c>
      <c r="Q693" s="5">
        <v>0</v>
      </c>
      <c r="R693" s="5">
        <v>1</v>
      </c>
      <c r="S693" s="5">
        <v>12.193</v>
      </c>
      <c r="T693" s="5">
        <v>7.9420000000000002</v>
      </c>
      <c r="U693" s="5">
        <v>0.249</v>
      </c>
      <c r="V693" s="5">
        <v>14.022</v>
      </c>
      <c r="W693" s="5">
        <v>0.15</v>
      </c>
      <c r="X693" s="5">
        <v>1</v>
      </c>
      <c r="Y693" s="5">
        <v>11.492000000000001</v>
      </c>
      <c r="Z693" s="5">
        <v>1.5529999999999999</v>
      </c>
      <c r="AA693" s="5">
        <v>0</v>
      </c>
      <c r="AB693" s="5">
        <v>11.492000000000001</v>
      </c>
      <c r="AC693" s="5">
        <v>0</v>
      </c>
      <c r="AD693" s="5">
        <v>1</v>
      </c>
      <c r="AE693" s="5">
        <v>12.815</v>
      </c>
      <c r="AF693" s="5">
        <v>2.9969999999999999</v>
      </c>
      <c r="AG693" s="5">
        <v>0</v>
      </c>
      <c r="AH693" s="5">
        <v>12.815</v>
      </c>
      <c r="AI693" s="5">
        <v>0</v>
      </c>
      <c r="AJ693" s="5">
        <v>1</v>
      </c>
      <c r="AK693" s="5">
        <v>20.757000000000001</v>
      </c>
      <c r="AL693" s="5">
        <v>11.055</v>
      </c>
      <c r="AM693" s="5">
        <v>0.42399999999999999</v>
      </c>
      <c r="AN693" s="5">
        <v>23.870999999999999</v>
      </c>
      <c r="AO693" s="5">
        <v>0.15</v>
      </c>
      <c r="AP693" s="5">
        <v>1</v>
      </c>
      <c r="AQ693" s="5">
        <v>0.88800000000000001</v>
      </c>
      <c r="AR693" s="5">
        <v>0.161</v>
      </c>
      <c r="AS693" s="5">
        <v>0.32300000000000001</v>
      </c>
      <c r="AT693" s="5">
        <v>1.2110000000000001</v>
      </c>
      <c r="AU693" s="5">
        <v>0</v>
      </c>
      <c r="AV693" s="5">
        <v>1</v>
      </c>
      <c r="AW693" s="5">
        <v>0.98199999999999998</v>
      </c>
      <c r="AX693" s="5">
        <v>0.18</v>
      </c>
      <c r="AY693" s="5">
        <v>0.23400000000000001</v>
      </c>
      <c r="AZ693" s="5">
        <v>1.216</v>
      </c>
      <c r="BA693" s="5">
        <v>0</v>
      </c>
      <c r="BB693" s="5">
        <v>1</v>
      </c>
      <c r="BC693" s="5">
        <v>0.51300000000000001</v>
      </c>
      <c r="BD693" s="5">
        <v>0.13200000000000001</v>
      </c>
      <c r="BE693" s="5">
        <v>0.01</v>
      </c>
      <c r="BF693" s="5">
        <v>0.59</v>
      </c>
      <c r="BG693" s="5">
        <v>0.15</v>
      </c>
      <c r="BH693" s="5">
        <v>1</v>
      </c>
      <c r="BI693" s="5">
        <v>0.998</v>
      </c>
      <c r="BJ693" s="5">
        <v>0.219</v>
      </c>
      <c r="BK693" s="5">
        <v>0.17100000000000001</v>
      </c>
      <c r="BL693" s="5">
        <v>1.169</v>
      </c>
      <c r="BM693" s="5">
        <v>0</v>
      </c>
      <c r="BN693" s="5">
        <v>1</v>
      </c>
      <c r="BO693" s="5">
        <v>0</v>
      </c>
      <c r="BP693" s="5">
        <v>0</v>
      </c>
      <c r="BQ693" s="5">
        <v>0.43</v>
      </c>
      <c r="BR693" s="5">
        <v>0</v>
      </c>
      <c r="BS693" s="5">
        <v>1</v>
      </c>
      <c r="BT693" s="5">
        <v>0</v>
      </c>
      <c r="BU693" s="5">
        <v>0</v>
      </c>
      <c r="BV693" s="5">
        <v>0.21299999999999999</v>
      </c>
      <c r="BW693" s="5">
        <v>0.15</v>
      </c>
      <c r="BX693" s="5">
        <v>1</v>
      </c>
      <c r="BY693" s="5">
        <v>13.646000000000001</v>
      </c>
      <c r="BZ693" s="5">
        <v>0</v>
      </c>
      <c r="CA693" s="5">
        <v>13.646000000000001</v>
      </c>
      <c r="CB693" s="5">
        <v>0</v>
      </c>
      <c r="CC693" s="5">
        <v>138.87200000000001</v>
      </c>
      <c r="CD693" s="5">
        <v>64.233999999999995</v>
      </c>
      <c r="CE693" s="5">
        <v>45.604999999999997</v>
      </c>
      <c r="CF693" s="5">
        <v>184.477</v>
      </c>
      <c r="CG693" s="5">
        <v>0</v>
      </c>
      <c r="CH693" s="5">
        <v>1</v>
      </c>
      <c r="CI693" s="5">
        <v>0</v>
      </c>
      <c r="CJ693" s="5">
        <v>0</v>
      </c>
      <c r="CK693" s="5">
        <v>0</v>
      </c>
      <c r="CL693" s="5">
        <v>0</v>
      </c>
      <c r="CM693" s="5">
        <v>0</v>
      </c>
      <c r="CN693" s="5">
        <v>0</v>
      </c>
      <c r="CO693" s="5">
        <v>0</v>
      </c>
      <c r="CP693" s="5">
        <v>0</v>
      </c>
      <c r="CQ693" s="5">
        <v>1.387</v>
      </c>
      <c r="CR693" s="5">
        <v>0</v>
      </c>
      <c r="CS693" s="5">
        <v>5.5289999999999999</v>
      </c>
      <c r="CT693" s="5">
        <v>4.2510000000000003</v>
      </c>
      <c r="CU693" s="5">
        <v>10.167999999999999</v>
      </c>
    </row>
    <row r="694" spans="1:99" x14ac:dyDescent="0.25">
      <c r="A694" s="5" t="s">
        <v>3002</v>
      </c>
      <c r="B694" s="5" t="s">
        <v>1723</v>
      </c>
      <c r="C694" s="5" t="s">
        <v>1723</v>
      </c>
      <c r="D694" s="5" t="s">
        <v>1724</v>
      </c>
      <c r="E694" s="5">
        <v>2021</v>
      </c>
      <c r="F694" s="5">
        <v>7.0000000000000007E-2</v>
      </c>
      <c r="G694" s="5">
        <v>4.7469999999999999</v>
      </c>
      <c r="H694" s="5">
        <v>1.143</v>
      </c>
      <c r="I694" s="5">
        <v>0.27900000000000003</v>
      </c>
      <c r="J694" s="5">
        <v>5.0270000000000001</v>
      </c>
      <c r="K694" s="5">
        <v>0</v>
      </c>
      <c r="L694" s="5">
        <v>1</v>
      </c>
      <c r="M694" s="5">
        <v>7.9640000000000004</v>
      </c>
      <c r="N694" s="5">
        <v>3.43</v>
      </c>
      <c r="O694" s="5">
        <v>0.28000000000000003</v>
      </c>
      <c r="P694" s="5">
        <v>8.2449999999999992</v>
      </c>
      <c r="Q694" s="5">
        <v>0</v>
      </c>
      <c r="R694" s="5">
        <v>1</v>
      </c>
      <c r="S694" s="5">
        <v>10.464</v>
      </c>
      <c r="T694" s="5">
        <v>6.86</v>
      </c>
      <c r="U694" s="5">
        <v>0</v>
      </c>
      <c r="V694" s="5">
        <v>11.196</v>
      </c>
      <c r="W694" s="5">
        <v>7.0000000000000007E-2</v>
      </c>
      <c r="X694" s="5">
        <v>1</v>
      </c>
      <c r="Y694" s="5">
        <v>41.664999999999999</v>
      </c>
      <c r="Z694" s="5">
        <v>4.6020000000000003</v>
      </c>
      <c r="AA694" s="5">
        <v>-4.9649999999999999</v>
      </c>
      <c r="AB694" s="5">
        <v>36.700000000000003</v>
      </c>
      <c r="AC694" s="5">
        <v>0</v>
      </c>
      <c r="AD694" s="5">
        <v>1</v>
      </c>
      <c r="AE694" s="5">
        <v>41.622</v>
      </c>
      <c r="AF694" s="5">
        <v>8.19</v>
      </c>
      <c r="AG694" s="5">
        <v>-4.9219999999999997</v>
      </c>
      <c r="AH694" s="5">
        <v>36.700000000000003</v>
      </c>
      <c r="AI694" s="5">
        <v>0</v>
      </c>
      <c r="AJ694" s="5">
        <v>1</v>
      </c>
      <c r="AK694" s="5">
        <v>45.720999999999997</v>
      </c>
      <c r="AL694" s="5">
        <v>22.44</v>
      </c>
      <c r="AM694" s="5">
        <v>-8.0909999999999993</v>
      </c>
      <c r="AN694" s="5">
        <v>40.264000000000003</v>
      </c>
      <c r="AO694" s="5">
        <v>0</v>
      </c>
      <c r="AP694" s="5">
        <v>1</v>
      </c>
      <c r="AQ694" s="5">
        <v>0.624</v>
      </c>
      <c r="AR694" s="5">
        <v>0.114</v>
      </c>
      <c r="AS694" s="5">
        <v>0.997</v>
      </c>
      <c r="AT694" s="5">
        <v>1.7509999999999999</v>
      </c>
      <c r="AU694" s="5">
        <v>0.08</v>
      </c>
      <c r="AV694" s="5">
        <v>1</v>
      </c>
      <c r="AW694" s="5">
        <v>0.59299999999999997</v>
      </c>
      <c r="AX694" s="5">
        <v>0.114</v>
      </c>
      <c r="AY694" s="5">
        <v>0.74199999999999999</v>
      </c>
      <c r="AZ694" s="5">
        <v>1.4279999999999999</v>
      </c>
      <c r="BA694" s="5">
        <v>7.0000000000000007E-2</v>
      </c>
      <c r="BB694" s="5">
        <v>1</v>
      </c>
      <c r="BC694" s="5">
        <v>0.442</v>
      </c>
      <c r="BD694" s="5">
        <v>0.114</v>
      </c>
      <c r="BE694" s="5">
        <v>0.85599999999999998</v>
      </c>
      <c r="BF694" s="5">
        <v>1.389</v>
      </c>
      <c r="BG694" s="5">
        <v>7.0000000000000007E-2</v>
      </c>
      <c r="BH694" s="5">
        <v>1</v>
      </c>
      <c r="BI694" s="5">
        <v>0.58299999999999996</v>
      </c>
      <c r="BJ694" s="5">
        <v>0.114</v>
      </c>
      <c r="BK694" s="5">
        <v>0</v>
      </c>
      <c r="BL694" s="5">
        <v>0.623</v>
      </c>
      <c r="BM694" s="5">
        <v>7.0000000000000007E-2</v>
      </c>
      <c r="BN694" s="5">
        <v>1</v>
      </c>
      <c r="BO694" s="5">
        <v>0</v>
      </c>
      <c r="BP694" s="5">
        <v>0</v>
      </c>
      <c r="BQ694" s="5">
        <v>0.127</v>
      </c>
      <c r="BR694" s="5">
        <v>0</v>
      </c>
      <c r="BS694" s="5">
        <v>1</v>
      </c>
      <c r="BT694" s="5">
        <v>0</v>
      </c>
      <c r="BU694" s="5">
        <v>0</v>
      </c>
      <c r="BV694" s="5">
        <v>0.16900000000000001</v>
      </c>
      <c r="BW694" s="5">
        <v>7.0000000000000007E-2</v>
      </c>
      <c r="BX694" s="5">
        <v>1</v>
      </c>
      <c r="BY694" s="5">
        <v>11.787000000000001</v>
      </c>
      <c r="BZ694" s="5">
        <v>0</v>
      </c>
      <c r="CA694" s="5">
        <v>11.787000000000001</v>
      </c>
      <c r="CB694" s="5">
        <v>0</v>
      </c>
      <c r="CC694" s="5">
        <v>73.753</v>
      </c>
      <c r="CD694" s="5">
        <v>7.95</v>
      </c>
      <c r="CE694" s="5">
        <v>1.538</v>
      </c>
      <c r="CF694" s="5">
        <v>80.561000000000007</v>
      </c>
      <c r="CG694" s="5">
        <v>7.0000000000000007E-2</v>
      </c>
      <c r="CH694" s="5">
        <v>1</v>
      </c>
      <c r="CI694" s="5">
        <v>1</v>
      </c>
      <c r="CJ694" s="5">
        <v>1</v>
      </c>
      <c r="CK694" s="5">
        <v>0</v>
      </c>
      <c r="CL694" s="5">
        <v>0</v>
      </c>
      <c r="CM694" s="5">
        <v>0</v>
      </c>
      <c r="CN694" s="5">
        <v>0</v>
      </c>
      <c r="CO694" s="5">
        <v>0</v>
      </c>
      <c r="CP694" s="5">
        <v>0</v>
      </c>
      <c r="CQ694" s="5">
        <v>1.198</v>
      </c>
      <c r="CR694" s="5">
        <v>0</v>
      </c>
      <c r="CS694" s="5">
        <v>4.7759999999999998</v>
      </c>
      <c r="CT694" s="5">
        <v>3.6040000000000001</v>
      </c>
      <c r="CU694" s="5">
        <v>9.4079999999999995</v>
      </c>
    </row>
    <row r="695" spans="1:99" x14ac:dyDescent="0.25">
      <c r="A695" s="5" t="s">
        <v>3003</v>
      </c>
      <c r="B695" s="5" t="s">
        <v>1723</v>
      </c>
      <c r="C695" s="5" t="s">
        <v>1723</v>
      </c>
      <c r="D695" s="5" t="s">
        <v>1724</v>
      </c>
      <c r="E695" s="5">
        <v>2022</v>
      </c>
      <c r="F695" s="5">
        <v>7.0000000000000007E-2</v>
      </c>
      <c r="G695" s="5">
        <v>8.7880000000000003</v>
      </c>
      <c r="H695" s="5">
        <v>1.2350000000000001</v>
      </c>
      <c r="I695" s="5">
        <v>0.314</v>
      </c>
      <c r="J695" s="5">
        <v>9.1020000000000003</v>
      </c>
      <c r="K695" s="5">
        <v>0</v>
      </c>
      <c r="L695" s="5">
        <v>1</v>
      </c>
      <c r="M695" s="5">
        <v>9.7829999999999995</v>
      </c>
      <c r="N695" s="5">
        <v>3.7040000000000002</v>
      </c>
      <c r="O695" s="5">
        <v>0.315</v>
      </c>
      <c r="P695" s="5">
        <v>10.098000000000001</v>
      </c>
      <c r="Q695" s="5">
        <v>0</v>
      </c>
      <c r="R695" s="5">
        <v>1</v>
      </c>
      <c r="S695" s="5">
        <v>14.962</v>
      </c>
      <c r="T695" s="5">
        <v>7.4080000000000004</v>
      </c>
      <c r="U695" s="5">
        <v>7.8E-2</v>
      </c>
      <c r="V695" s="5">
        <v>16.009</v>
      </c>
      <c r="W695" s="5">
        <v>7.0000000000000007E-2</v>
      </c>
      <c r="X695" s="5">
        <v>1</v>
      </c>
      <c r="Y695" s="5">
        <v>48.445999999999998</v>
      </c>
      <c r="Z695" s="5">
        <v>5.0819999999999999</v>
      </c>
      <c r="AA695" s="5">
        <v>-4.6740000000000004</v>
      </c>
      <c r="AB695" s="5">
        <v>43.771999999999998</v>
      </c>
      <c r="AC695" s="5">
        <v>0</v>
      </c>
      <c r="AD695" s="5">
        <v>1</v>
      </c>
      <c r="AE695" s="5">
        <v>48.494</v>
      </c>
      <c r="AF695" s="5">
        <v>8.99</v>
      </c>
      <c r="AG695" s="5">
        <v>-4.7210000000000001</v>
      </c>
      <c r="AH695" s="5">
        <v>43.771999999999998</v>
      </c>
      <c r="AI695" s="5">
        <v>0</v>
      </c>
      <c r="AJ695" s="5">
        <v>1</v>
      </c>
      <c r="AK695" s="5">
        <v>53.140999999999998</v>
      </c>
      <c r="AL695" s="5">
        <v>25.376999999999999</v>
      </c>
      <c r="AM695" s="5">
        <v>-8.9659999999999993</v>
      </c>
      <c r="AN695" s="5">
        <v>47.267000000000003</v>
      </c>
      <c r="AO695" s="5">
        <v>0</v>
      </c>
      <c r="AP695" s="5">
        <v>1</v>
      </c>
      <c r="AQ695" s="5">
        <v>0.85499999999999998</v>
      </c>
      <c r="AR695" s="5">
        <v>0.123</v>
      </c>
      <c r="AS695" s="5">
        <v>1.026</v>
      </c>
      <c r="AT695" s="5">
        <v>2.0310000000000001</v>
      </c>
      <c r="AU695" s="5">
        <v>0.08</v>
      </c>
      <c r="AV695" s="5">
        <v>1</v>
      </c>
      <c r="AW695" s="5">
        <v>0.94699999999999995</v>
      </c>
      <c r="AX695" s="5">
        <v>0.123</v>
      </c>
      <c r="AY695" s="5">
        <v>0.84699999999999998</v>
      </c>
      <c r="AZ695" s="5">
        <v>1.919</v>
      </c>
      <c r="BA695" s="5">
        <v>7.0000000000000007E-2</v>
      </c>
      <c r="BB695" s="5">
        <v>1</v>
      </c>
      <c r="BC695" s="5">
        <v>0.59399999999999997</v>
      </c>
      <c r="BD695" s="5">
        <v>0.123</v>
      </c>
      <c r="BE695" s="5">
        <v>0.92400000000000004</v>
      </c>
      <c r="BF695" s="5">
        <v>1.6160000000000001</v>
      </c>
      <c r="BG695" s="5">
        <v>7.0000000000000007E-2</v>
      </c>
      <c r="BH695" s="5">
        <v>1</v>
      </c>
      <c r="BI695" s="5">
        <v>0.76600000000000001</v>
      </c>
      <c r="BJ695" s="5">
        <v>0.123</v>
      </c>
      <c r="BK695" s="5">
        <v>4.0000000000000001E-3</v>
      </c>
      <c r="BL695" s="5">
        <v>0.81899999999999995</v>
      </c>
      <c r="BM695" s="5">
        <v>7.0000000000000007E-2</v>
      </c>
      <c r="BN695" s="5">
        <v>1</v>
      </c>
      <c r="BO695" s="5">
        <v>0</v>
      </c>
      <c r="BP695" s="5">
        <v>0</v>
      </c>
      <c r="BQ695" s="5">
        <v>0.161</v>
      </c>
      <c r="BR695" s="5">
        <v>0</v>
      </c>
      <c r="BS695" s="5">
        <v>1</v>
      </c>
      <c r="BT695" s="5">
        <v>0</v>
      </c>
      <c r="BU695" s="5">
        <v>0</v>
      </c>
      <c r="BV695" s="5">
        <v>0.20499999999999999</v>
      </c>
      <c r="BW695" s="5">
        <v>7.0000000000000007E-2</v>
      </c>
      <c r="BX695" s="5">
        <v>1</v>
      </c>
      <c r="BY695" s="5">
        <v>12.728999999999999</v>
      </c>
      <c r="BZ695" s="5">
        <v>0</v>
      </c>
      <c r="CA695" s="5">
        <v>12.728999999999999</v>
      </c>
      <c r="CB695" s="5">
        <v>0</v>
      </c>
      <c r="CC695" s="5">
        <v>89.188000000000002</v>
      </c>
      <c r="CD695" s="5">
        <v>7.95</v>
      </c>
      <c r="CE695" s="5">
        <v>2.0270000000000001</v>
      </c>
      <c r="CF695" s="5">
        <v>97.096999999999994</v>
      </c>
      <c r="CG695" s="5">
        <v>7.0000000000000007E-2</v>
      </c>
      <c r="CH695" s="5">
        <v>1</v>
      </c>
      <c r="CI695" s="5">
        <v>1</v>
      </c>
      <c r="CJ695" s="5">
        <v>1</v>
      </c>
      <c r="CK695" s="5">
        <v>0</v>
      </c>
      <c r="CL695" s="5">
        <v>0</v>
      </c>
      <c r="CM695" s="5">
        <v>0</v>
      </c>
      <c r="CN695" s="5">
        <v>0</v>
      </c>
      <c r="CO695" s="5">
        <v>0</v>
      </c>
      <c r="CP695" s="5">
        <v>0</v>
      </c>
      <c r="CQ695" s="5">
        <v>1.294</v>
      </c>
      <c r="CR695" s="5">
        <v>0</v>
      </c>
      <c r="CS695" s="5">
        <v>5.1580000000000004</v>
      </c>
      <c r="CT695" s="5">
        <v>7.5540000000000003</v>
      </c>
      <c r="CU695" s="5">
        <v>16.097000000000001</v>
      </c>
    </row>
    <row r="696" spans="1:99" x14ac:dyDescent="0.25">
      <c r="A696" s="5" t="s">
        <v>3004</v>
      </c>
      <c r="B696" s="5" t="s">
        <v>1723</v>
      </c>
      <c r="C696" s="5" t="s">
        <v>1723</v>
      </c>
      <c r="D696" s="5" t="s">
        <v>1724</v>
      </c>
      <c r="E696" s="5">
        <v>2023</v>
      </c>
      <c r="F696" s="5">
        <v>7.0000000000000007E-2</v>
      </c>
      <c r="G696" s="5">
        <v>5.77</v>
      </c>
      <c r="H696" s="5">
        <v>1.286</v>
      </c>
      <c r="I696" s="5">
        <v>0.33400000000000002</v>
      </c>
      <c r="J696" s="5">
        <v>6.1040000000000001</v>
      </c>
      <c r="K696" s="5">
        <v>0</v>
      </c>
      <c r="L696" s="5">
        <v>1</v>
      </c>
      <c r="M696" s="5">
        <v>7.8860000000000001</v>
      </c>
      <c r="N696" s="5">
        <v>3.8570000000000002</v>
      </c>
      <c r="O696" s="5">
        <v>0.33500000000000002</v>
      </c>
      <c r="P696" s="5">
        <v>8.2210000000000001</v>
      </c>
      <c r="Q696" s="5">
        <v>0</v>
      </c>
      <c r="R696" s="5">
        <v>1</v>
      </c>
      <c r="S696" s="5">
        <v>12.198</v>
      </c>
      <c r="T696" s="5">
        <v>7.7140000000000004</v>
      </c>
      <c r="U696" s="5">
        <v>9.5000000000000001E-2</v>
      </c>
      <c r="V696" s="5">
        <v>13.052</v>
      </c>
      <c r="W696" s="5">
        <v>7.0000000000000007E-2</v>
      </c>
      <c r="X696" s="5">
        <v>1</v>
      </c>
      <c r="Y696" s="5">
        <v>44.927999999999997</v>
      </c>
      <c r="Z696" s="5">
        <v>5.0330000000000004</v>
      </c>
      <c r="AA696" s="5">
        <v>0.376</v>
      </c>
      <c r="AB696" s="5">
        <v>45.304000000000002</v>
      </c>
      <c r="AC696" s="5">
        <v>0</v>
      </c>
      <c r="AD696" s="5">
        <v>1</v>
      </c>
      <c r="AE696" s="5">
        <v>45.027000000000001</v>
      </c>
      <c r="AF696" s="5">
        <v>8.968</v>
      </c>
      <c r="AG696" s="5">
        <v>0.27700000000000002</v>
      </c>
      <c r="AH696" s="5">
        <v>45.304000000000002</v>
      </c>
      <c r="AI696" s="5">
        <v>0</v>
      </c>
      <c r="AJ696" s="5">
        <v>1</v>
      </c>
      <c r="AK696" s="5">
        <v>49.981000000000002</v>
      </c>
      <c r="AL696" s="5">
        <v>24.759</v>
      </c>
      <c r="AM696" s="5">
        <v>-4.133</v>
      </c>
      <c r="AN696" s="5">
        <v>49.057000000000002</v>
      </c>
      <c r="AO696" s="5">
        <v>0</v>
      </c>
      <c r="AP696" s="5">
        <v>1</v>
      </c>
      <c r="AQ696" s="5">
        <v>0.752</v>
      </c>
      <c r="AR696" s="5">
        <v>0.129</v>
      </c>
      <c r="AS696" s="5">
        <v>1.101</v>
      </c>
      <c r="AT696" s="5">
        <v>2.0009999999999999</v>
      </c>
      <c r="AU696" s="5">
        <v>0.08</v>
      </c>
      <c r="AV696" s="5">
        <v>1</v>
      </c>
      <c r="AW696" s="5">
        <v>0.78300000000000003</v>
      </c>
      <c r="AX696" s="5">
        <v>0.129</v>
      </c>
      <c r="AY696" s="5">
        <v>0.92500000000000004</v>
      </c>
      <c r="AZ696" s="5">
        <v>1.827</v>
      </c>
      <c r="BA696" s="5">
        <v>7.0000000000000007E-2</v>
      </c>
      <c r="BB696" s="5">
        <v>1</v>
      </c>
      <c r="BC696" s="5">
        <v>0.52900000000000003</v>
      </c>
      <c r="BD696" s="5">
        <v>0.129</v>
      </c>
      <c r="BE696" s="5">
        <v>0.97199999999999998</v>
      </c>
      <c r="BF696" s="5">
        <v>1.5940000000000001</v>
      </c>
      <c r="BG696" s="5">
        <v>7.0000000000000007E-2</v>
      </c>
      <c r="BH696" s="5">
        <v>1</v>
      </c>
      <c r="BI696" s="5">
        <v>0.66900000000000004</v>
      </c>
      <c r="BJ696" s="5">
        <v>0.129</v>
      </c>
      <c r="BK696" s="5">
        <v>5.0000000000000001E-3</v>
      </c>
      <c r="BL696" s="5">
        <v>0.71499999999999997</v>
      </c>
      <c r="BM696" s="5">
        <v>7.0000000000000007E-2</v>
      </c>
      <c r="BN696" s="5">
        <v>1</v>
      </c>
      <c r="BO696" s="5">
        <v>0</v>
      </c>
      <c r="BP696" s="5">
        <v>0</v>
      </c>
      <c r="BQ696" s="5">
        <v>0.24299999999999999</v>
      </c>
      <c r="BR696" s="5">
        <v>0</v>
      </c>
      <c r="BS696" s="5">
        <v>1</v>
      </c>
      <c r="BT696" s="5">
        <v>0</v>
      </c>
      <c r="BU696" s="5">
        <v>0</v>
      </c>
      <c r="BV696" s="5">
        <v>0.22700000000000001</v>
      </c>
      <c r="BW696" s="5">
        <v>7.0000000000000007E-2</v>
      </c>
      <c r="BX696" s="5">
        <v>1</v>
      </c>
      <c r="BY696" s="5">
        <v>13.254</v>
      </c>
      <c r="BZ696" s="5">
        <v>0</v>
      </c>
      <c r="CA696" s="5">
        <v>13.254</v>
      </c>
      <c r="CB696" s="5">
        <v>0</v>
      </c>
      <c r="CC696" s="5">
        <v>72.966999999999999</v>
      </c>
      <c r="CD696" s="5">
        <v>7.95</v>
      </c>
      <c r="CE696" s="5">
        <v>2.2469999999999999</v>
      </c>
      <c r="CF696" s="5">
        <v>79.86</v>
      </c>
      <c r="CG696" s="5">
        <v>7.0000000000000007E-2</v>
      </c>
      <c r="CH696" s="5">
        <v>1</v>
      </c>
      <c r="CI696" s="5">
        <v>1</v>
      </c>
      <c r="CJ696" s="5">
        <v>1</v>
      </c>
      <c r="CK696" s="5">
        <v>0</v>
      </c>
      <c r="CL696" s="5">
        <v>0</v>
      </c>
      <c r="CM696" s="5">
        <v>0</v>
      </c>
      <c r="CN696" s="5">
        <v>0</v>
      </c>
      <c r="CO696" s="5">
        <v>0</v>
      </c>
      <c r="CP696" s="5">
        <v>0</v>
      </c>
      <c r="CQ696" s="5">
        <v>1.3480000000000001</v>
      </c>
      <c r="CR696" s="5">
        <v>0</v>
      </c>
      <c r="CS696" s="5">
        <v>5.37</v>
      </c>
      <c r="CT696" s="5">
        <v>4.484</v>
      </c>
      <c r="CU696" s="5">
        <v>12.529</v>
      </c>
    </row>
    <row r="697" spans="1:99" x14ac:dyDescent="0.25">
      <c r="A697" s="5" t="s">
        <v>3005</v>
      </c>
      <c r="B697" s="5" t="s">
        <v>1723</v>
      </c>
      <c r="C697" s="5" t="s">
        <v>1723</v>
      </c>
      <c r="D697" s="5" t="s">
        <v>1724</v>
      </c>
      <c r="E697" s="5">
        <v>2024</v>
      </c>
      <c r="F697" s="5">
        <v>7.0000000000000007E-2</v>
      </c>
      <c r="G697" s="5">
        <v>4.8330000000000002</v>
      </c>
      <c r="H697" s="5">
        <v>1.3240000000000001</v>
      </c>
      <c r="I697" s="5">
        <v>1.6890000000000001</v>
      </c>
      <c r="J697" s="5">
        <v>6.5220000000000002</v>
      </c>
      <c r="K697" s="5">
        <v>0</v>
      </c>
      <c r="L697" s="5">
        <v>1</v>
      </c>
      <c r="M697" s="5">
        <v>7.1239999999999997</v>
      </c>
      <c r="N697" s="5">
        <v>3.9710000000000001</v>
      </c>
      <c r="O697" s="5">
        <v>1.6950000000000001</v>
      </c>
      <c r="P697" s="5">
        <v>8.8179999999999996</v>
      </c>
      <c r="Q697" s="5">
        <v>0</v>
      </c>
      <c r="R697" s="5">
        <v>1</v>
      </c>
      <c r="S697" s="5">
        <v>11.451000000000001</v>
      </c>
      <c r="T697" s="5">
        <v>7.9420000000000002</v>
      </c>
      <c r="U697" s="5">
        <v>0.109</v>
      </c>
      <c r="V697" s="5">
        <v>12.252000000000001</v>
      </c>
      <c r="W697" s="5">
        <v>7.0000000000000007E-2</v>
      </c>
      <c r="X697" s="5">
        <v>1</v>
      </c>
      <c r="Y697" s="5">
        <v>48.488</v>
      </c>
      <c r="Z697" s="5">
        <v>6.1219999999999999</v>
      </c>
      <c r="AA697" s="5">
        <v>0</v>
      </c>
      <c r="AB697" s="5">
        <v>48.488</v>
      </c>
      <c r="AC697" s="5">
        <v>0</v>
      </c>
      <c r="AD697" s="5">
        <v>1</v>
      </c>
      <c r="AE697" s="5">
        <v>48.488</v>
      </c>
      <c r="AF697" s="5">
        <v>10.622</v>
      </c>
      <c r="AG697" s="5">
        <v>0</v>
      </c>
      <c r="AH697" s="5">
        <v>48.488</v>
      </c>
      <c r="AI697" s="5">
        <v>0</v>
      </c>
      <c r="AJ697" s="5">
        <v>1</v>
      </c>
      <c r="AK697" s="5">
        <v>53.142000000000003</v>
      </c>
      <c r="AL697" s="5">
        <v>27.029</v>
      </c>
      <c r="AM697" s="5">
        <v>-4.1500000000000004</v>
      </c>
      <c r="AN697" s="5">
        <v>52.421999999999997</v>
      </c>
      <c r="AO697" s="5">
        <v>0</v>
      </c>
      <c r="AP697" s="5">
        <v>1</v>
      </c>
      <c r="AQ697" s="5">
        <v>0.72299999999999998</v>
      </c>
      <c r="AR697" s="5">
        <v>0.13200000000000001</v>
      </c>
      <c r="AS697" s="5">
        <v>1.167</v>
      </c>
      <c r="AT697" s="5">
        <v>2.06</v>
      </c>
      <c r="AU697" s="5">
        <v>0.09</v>
      </c>
      <c r="AV697" s="5">
        <v>1</v>
      </c>
      <c r="AW697" s="5">
        <v>0.73399999999999999</v>
      </c>
      <c r="AX697" s="5">
        <v>0.13200000000000001</v>
      </c>
      <c r="AY697" s="5">
        <v>1.03</v>
      </c>
      <c r="AZ697" s="5">
        <v>1.887</v>
      </c>
      <c r="BA697" s="5">
        <v>7.0000000000000007E-2</v>
      </c>
      <c r="BB697" s="5">
        <v>1</v>
      </c>
      <c r="BC697" s="5">
        <v>0.51200000000000001</v>
      </c>
      <c r="BD697" s="5">
        <v>0.13200000000000001</v>
      </c>
      <c r="BE697" s="5">
        <v>1.0049999999999999</v>
      </c>
      <c r="BF697" s="5">
        <v>1.6080000000000001</v>
      </c>
      <c r="BG697" s="5">
        <v>7.0000000000000007E-2</v>
      </c>
      <c r="BH697" s="5">
        <v>1</v>
      </c>
      <c r="BI697" s="5">
        <v>0.66</v>
      </c>
      <c r="BJ697" s="5">
        <v>0.13200000000000001</v>
      </c>
      <c r="BK697" s="5">
        <v>6.0000000000000001E-3</v>
      </c>
      <c r="BL697" s="5">
        <v>0.70699999999999996</v>
      </c>
      <c r="BM697" s="5">
        <v>7.0000000000000007E-2</v>
      </c>
      <c r="BN697" s="5">
        <v>1</v>
      </c>
      <c r="BO697" s="5">
        <v>0</v>
      </c>
      <c r="BP697" s="5">
        <v>0</v>
      </c>
      <c r="BQ697" s="5">
        <v>0.20699999999999999</v>
      </c>
      <c r="BR697" s="5">
        <v>0</v>
      </c>
      <c r="BS697" s="5">
        <v>1</v>
      </c>
      <c r="BT697" s="5">
        <v>0</v>
      </c>
      <c r="BU697" s="5">
        <v>0</v>
      </c>
      <c r="BV697" s="5">
        <v>0.23100000000000001</v>
      </c>
      <c r="BW697" s="5">
        <v>7.0000000000000007E-2</v>
      </c>
      <c r="BX697" s="5">
        <v>1</v>
      </c>
      <c r="BY697" s="5">
        <v>13.646000000000001</v>
      </c>
      <c r="BZ697" s="5">
        <v>0</v>
      </c>
      <c r="CA697" s="5">
        <v>13.646000000000001</v>
      </c>
      <c r="CB697" s="5">
        <v>0</v>
      </c>
      <c r="CC697" s="5">
        <v>71.05</v>
      </c>
      <c r="CD697" s="5">
        <v>7.95</v>
      </c>
      <c r="CE697" s="5">
        <v>9.1379999999999999</v>
      </c>
      <c r="CF697" s="5">
        <v>84.991</v>
      </c>
      <c r="CG697" s="5">
        <v>7.0000000000000007E-2</v>
      </c>
      <c r="CH697" s="5">
        <v>1</v>
      </c>
      <c r="CI697" s="5">
        <v>1</v>
      </c>
      <c r="CJ697" s="5">
        <v>1</v>
      </c>
      <c r="CK697" s="5">
        <v>0</v>
      </c>
      <c r="CL697" s="5">
        <v>0</v>
      </c>
      <c r="CM697" s="5">
        <v>0</v>
      </c>
      <c r="CN697" s="5">
        <v>0</v>
      </c>
      <c r="CO697" s="5">
        <v>0</v>
      </c>
      <c r="CP697" s="5">
        <v>0</v>
      </c>
      <c r="CQ697" s="5">
        <v>1.387</v>
      </c>
      <c r="CR697" s="5">
        <v>0</v>
      </c>
      <c r="CS697" s="5">
        <v>5.5289999999999999</v>
      </c>
      <c r="CT697" s="5">
        <v>3.5089999999999999</v>
      </c>
      <c r="CU697" s="5">
        <v>10.896000000000001</v>
      </c>
    </row>
    <row r="698" spans="1:99" x14ac:dyDescent="0.25">
      <c r="A698" s="5" t="s">
        <v>3006</v>
      </c>
      <c r="B698" s="5" t="s">
        <v>1767</v>
      </c>
      <c r="C698" s="5" t="s">
        <v>1767</v>
      </c>
      <c r="D698" s="5" t="s">
        <v>1768</v>
      </c>
      <c r="E698" s="5">
        <v>2021</v>
      </c>
      <c r="F698" s="5">
        <v>0.05</v>
      </c>
      <c r="G698" s="5">
        <v>5.8970000000000002</v>
      </c>
      <c r="H698" s="5">
        <v>1.143</v>
      </c>
      <c r="I698" s="5">
        <v>0</v>
      </c>
      <c r="J698" s="5">
        <v>5.8970000000000002</v>
      </c>
      <c r="K698" s="5">
        <v>0</v>
      </c>
      <c r="L698" s="5">
        <v>1</v>
      </c>
      <c r="M698" s="5">
        <v>7.9640000000000004</v>
      </c>
      <c r="N698" s="5">
        <v>3.43</v>
      </c>
      <c r="O698" s="5">
        <v>0</v>
      </c>
      <c r="P698" s="5">
        <v>7.9640000000000004</v>
      </c>
      <c r="Q698" s="5">
        <v>0</v>
      </c>
      <c r="R698" s="5">
        <v>1</v>
      </c>
      <c r="S698" s="5">
        <v>11.613</v>
      </c>
      <c r="T698" s="5">
        <v>6.86</v>
      </c>
      <c r="U698" s="5">
        <v>0</v>
      </c>
      <c r="V698" s="5">
        <v>12.194000000000001</v>
      </c>
      <c r="W698" s="5">
        <v>0.05</v>
      </c>
      <c r="X698" s="5">
        <v>1</v>
      </c>
      <c r="Y698" s="5">
        <v>17.126999999999999</v>
      </c>
      <c r="Z698" s="5">
        <v>2.3039999999999998</v>
      </c>
      <c r="AA698" s="5">
        <v>0</v>
      </c>
      <c r="AB698" s="5">
        <v>17.126999999999999</v>
      </c>
      <c r="AC698" s="5">
        <v>0</v>
      </c>
      <c r="AD698" s="5">
        <v>1</v>
      </c>
      <c r="AE698" s="5">
        <v>18.27</v>
      </c>
      <c r="AF698" s="5">
        <v>4.2779999999999996</v>
      </c>
      <c r="AG698" s="5">
        <v>0</v>
      </c>
      <c r="AH698" s="5">
        <v>18.27</v>
      </c>
      <c r="AI698" s="5">
        <v>0</v>
      </c>
      <c r="AJ698" s="5">
        <v>1</v>
      </c>
      <c r="AK698" s="5">
        <v>25.13</v>
      </c>
      <c r="AL698" s="5">
        <v>13.503</v>
      </c>
      <c r="AM698" s="5">
        <v>0</v>
      </c>
      <c r="AN698" s="5">
        <v>26.385999999999999</v>
      </c>
      <c r="AO698" s="5">
        <v>0.05</v>
      </c>
      <c r="AP698" s="5">
        <v>1</v>
      </c>
      <c r="AQ698" s="5">
        <v>0.64900000000000002</v>
      </c>
      <c r="AR698" s="5">
        <v>0.114</v>
      </c>
      <c r="AS698" s="5">
        <v>0</v>
      </c>
      <c r="AT698" s="5">
        <v>0.68100000000000005</v>
      </c>
      <c r="AU698" s="5">
        <v>0.05</v>
      </c>
      <c r="AV698" s="5">
        <v>1</v>
      </c>
      <c r="AW698" s="5">
        <v>0.57699999999999996</v>
      </c>
      <c r="AX698" s="5">
        <v>0.114</v>
      </c>
      <c r="AY698" s="5">
        <v>0</v>
      </c>
      <c r="AZ698" s="5">
        <v>0.60499999999999998</v>
      </c>
      <c r="BA698" s="5">
        <v>0.05</v>
      </c>
      <c r="BB698" s="5">
        <v>1</v>
      </c>
      <c r="BC698" s="5">
        <v>0.45800000000000002</v>
      </c>
      <c r="BD698" s="5">
        <v>0.114</v>
      </c>
      <c r="BE698" s="5">
        <v>0</v>
      </c>
      <c r="BF698" s="5">
        <v>0.48099999999999998</v>
      </c>
      <c r="BG698" s="5">
        <v>0.05</v>
      </c>
      <c r="BH698" s="5">
        <v>1</v>
      </c>
      <c r="BI698" s="5">
        <v>0.49099999999999999</v>
      </c>
      <c r="BJ698" s="5">
        <v>0.114</v>
      </c>
      <c r="BK698" s="5">
        <v>0</v>
      </c>
      <c r="BL698" s="5">
        <v>0.51600000000000001</v>
      </c>
      <c r="BM698" s="5">
        <v>0.05</v>
      </c>
      <c r="BN698" s="5">
        <v>1</v>
      </c>
      <c r="BO698" s="5">
        <v>0</v>
      </c>
      <c r="BP698" s="5">
        <v>0</v>
      </c>
      <c r="BQ698" s="5">
        <v>0</v>
      </c>
      <c r="BR698" s="5">
        <v>0</v>
      </c>
      <c r="BS698" s="5">
        <v>1</v>
      </c>
      <c r="BT698" s="5">
        <v>0</v>
      </c>
      <c r="BU698" s="5">
        <v>0</v>
      </c>
      <c r="BV698" s="5">
        <v>0</v>
      </c>
      <c r="BW698" s="5">
        <v>0.05</v>
      </c>
      <c r="BX698" s="5">
        <v>1</v>
      </c>
      <c r="BY698" s="5">
        <v>11.787000000000001</v>
      </c>
      <c r="BZ698" s="5">
        <v>0</v>
      </c>
      <c r="CA698" s="5">
        <v>11.787000000000001</v>
      </c>
      <c r="CB698" s="5">
        <v>0</v>
      </c>
      <c r="CC698" s="5">
        <v>78.125</v>
      </c>
      <c r="CD698" s="5">
        <v>7.95</v>
      </c>
      <c r="CE698" s="5">
        <v>0</v>
      </c>
      <c r="CF698" s="5">
        <v>82.031000000000006</v>
      </c>
      <c r="CG698" s="5">
        <v>0.05</v>
      </c>
      <c r="CH698" s="5">
        <v>1</v>
      </c>
      <c r="CI698" s="5">
        <v>0</v>
      </c>
      <c r="CJ698" s="5">
        <v>0</v>
      </c>
      <c r="CK698" s="5">
        <v>0</v>
      </c>
      <c r="CL698" s="5">
        <v>0</v>
      </c>
      <c r="CM698" s="5">
        <v>0</v>
      </c>
      <c r="CN698" s="5">
        <v>0</v>
      </c>
      <c r="CO698" s="5">
        <v>0</v>
      </c>
      <c r="CP698" s="5">
        <v>0</v>
      </c>
      <c r="CQ698" s="5">
        <v>1.198</v>
      </c>
      <c r="CR698" s="5">
        <v>0</v>
      </c>
      <c r="CS698" s="5">
        <v>4.7759999999999998</v>
      </c>
      <c r="CT698" s="5">
        <v>4.7530000000000001</v>
      </c>
      <c r="CU698" s="5">
        <v>15.983000000000001</v>
      </c>
    </row>
    <row r="699" spans="1:99" x14ac:dyDescent="0.25">
      <c r="A699" s="5" t="s">
        <v>3007</v>
      </c>
      <c r="B699" s="5" t="s">
        <v>1767</v>
      </c>
      <c r="C699" s="5" t="s">
        <v>1767</v>
      </c>
      <c r="D699" s="5" t="s">
        <v>1768</v>
      </c>
      <c r="E699" s="5">
        <v>2022</v>
      </c>
      <c r="F699" s="5">
        <v>0.05</v>
      </c>
      <c r="G699" s="5">
        <v>11.72</v>
      </c>
      <c r="H699" s="5">
        <v>1.2350000000000001</v>
      </c>
      <c r="I699" s="5">
        <v>0</v>
      </c>
      <c r="J699" s="5">
        <v>11.72</v>
      </c>
      <c r="K699" s="5">
        <v>0</v>
      </c>
      <c r="L699" s="5">
        <v>1</v>
      </c>
      <c r="M699" s="5">
        <v>9.7829999999999995</v>
      </c>
      <c r="N699" s="5">
        <v>3.7040000000000002</v>
      </c>
      <c r="O699" s="5">
        <v>0</v>
      </c>
      <c r="P699" s="5">
        <v>9.7829999999999995</v>
      </c>
      <c r="Q699" s="5">
        <v>0</v>
      </c>
      <c r="R699" s="5">
        <v>1</v>
      </c>
      <c r="S699" s="5">
        <v>17.893000000000001</v>
      </c>
      <c r="T699" s="5">
        <v>7.4080000000000004</v>
      </c>
      <c r="U699" s="5">
        <v>6.6000000000000003E-2</v>
      </c>
      <c r="V699" s="5">
        <v>18.788</v>
      </c>
      <c r="W699" s="5">
        <v>0.05</v>
      </c>
      <c r="X699" s="5">
        <v>1</v>
      </c>
      <c r="Y699" s="5">
        <v>30.728000000000002</v>
      </c>
      <c r="Z699" s="5">
        <v>4.133</v>
      </c>
      <c r="AA699" s="5">
        <v>0</v>
      </c>
      <c r="AB699" s="5">
        <v>30.728000000000002</v>
      </c>
      <c r="AC699" s="5">
        <v>0</v>
      </c>
      <c r="AD699" s="5">
        <v>1</v>
      </c>
      <c r="AE699" s="5">
        <v>31.963000000000001</v>
      </c>
      <c r="AF699" s="5">
        <v>7.4850000000000003</v>
      </c>
      <c r="AG699" s="5">
        <v>0</v>
      </c>
      <c r="AH699" s="5">
        <v>31.963000000000001</v>
      </c>
      <c r="AI699" s="5">
        <v>0</v>
      </c>
      <c r="AJ699" s="5">
        <v>1</v>
      </c>
      <c r="AK699" s="5">
        <v>39.371000000000002</v>
      </c>
      <c r="AL699" s="5">
        <v>21.155000000000001</v>
      </c>
      <c r="AM699" s="5">
        <v>0.14599999999999999</v>
      </c>
      <c r="AN699" s="5">
        <v>41.34</v>
      </c>
      <c r="AO699" s="5">
        <v>0.05</v>
      </c>
      <c r="AP699" s="5">
        <v>1</v>
      </c>
      <c r="AQ699" s="5">
        <v>0.89600000000000002</v>
      </c>
      <c r="AR699" s="5">
        <v>0.123</v>
      </c>
      <c r="AS699" s="5">
        <v>3.0000000000000001E-3</v>
      </c>
      <c r="AT699" s="5">
        <v>0.94099999999999995</v>
      </c>
      <c r="AU699" s="5">
        <v>0.05</v>
      </c>
      <c r="AV699" s="5">
        <v>1</v>
      </c>
      <c r="AW699" s="5">
        <v>0.89</v>
      </c>
      <c r="AX699" s="5">
        <v>0.123</v>
      </c>
      <c r="AY699" s="5">
        <v>3.0000000000000001E-3</v>
      </c>
      <c r="AZ699" s="5">
        <v>0.93500000000000005</v>
      </c>
      <c r="BA699" s="5">
        <v>0.05</v>
      </c>
      <c r="BB699" s="5">
        <v>1</v>
      </c>
      <c r="BC699" s="5">
        <v>0.62</v>
      </c>
      <c r="BD699" s="5">
        <v>0.123</v>
      </c>
      <c r="BE699" s="5">
        <v>2E-3</v>
      </c>
      <c r="BF699" s="5">
        <v>0.65100000000000002</v>
      </c>
      <c r="BG699" s="5">
        <v>0.05</v>
      </c>
      <c r="BH699" s="5">
        <v>1</v>
      </c>
      <c r="BI699" s="5">
        <v>0.60799999999999998</v>
      </c>
      <c r="BJ699" s="5">
        <v>0.123</v>
      </c>
      <c r="BK699" s="5">
        <v>2E-3</v>
      </c>
      <c r="BL699" s="5">
        <v>0.63800000000000001</v>
      </c>
      <c r="BM699" s="5">
        <v>0.05</v>
      </c>
      <c r="BN699" s="5">
        <v>1</v>
      </c>
      <c r="BO699" s="5">
        <v>0</v>
      </c>
      <c r="BP699" s="5">
        <v>0</v>
      </c>
      <c r="BQ699" s="5">
        <v>0</v>
      </c>
      <c r="BR699" s="5">
        <v>0</v>
      </c>
      <c r="BS699" s="5">
        <v>1</v>
      </c>
      <c r="BT699" s="5">
        <v>0</v>
      </c>
      <c r="BU699" s="5">
        <v>0</v>
      </c>
      <c r="BV699" s="5">
        <v>0</v>
      </c>
      <c r="BW699" s="5">
        <v>0.05</v>
      </c>
      <c r="BX699" s="5">
        <v>1</v>
      </c>
      <c r="BY699" s="5">
        <v>12.728999999999999</v>
      </c>
      <c r="BZ699" s="5">
        <v>0</v>
      </c>
      <c r="CA699" s="5">
        <v>12.728999999999999</v>
      </c>
      <c r="CB699" s="5">
        <v>0</v>
      </c>
      <c r="CC699" s="5">
        <v>97.9</v>
      </c>
      <c r="CD699" s="5">
        <v>7.95</v>
      </c>
      <c r="CE699" s="5">
        <v>0.36199999999999999</v>
      </c>
      <c r="CF699" s="5">
        <v>102.795</v>
      </c>
      <c r="CG699" s="5">
        <v>0.05</v>
      </c>
      <c r="CH699" s="5">
        <v>1</v>
      </c>
      <c r="CI699" s="5">
        <v>0</v>
      </c>
      <c r="CJ699" s="5">
        <v>0</v>
      </c>
      <c r="CK699" s="5">
        <v>0</v>
      </c>
      <c r="CL699" s="5">
        <v>0</v>
      </c>
      <c r="CM699" s="5">
        <v>0</v>
      </c>
      <c r="CN699" s="5">
        <v>0</v>
      </c>
      <c r="CO699" s="5">
        <v>0</v>
      </c>
      <c r="CP699" s="5">
        <v>0</v>
      </c>
      <c r="CQ699" s="5">
        <v>1.294</v>
      </c>
      <c r="CR699" s="5">
        <v>0</v>
      </c>
      <c r="CS699" s="5">
        <v>5.1580000000000004</v>
      </c>
      <c r="CT699" s="5">
        <v>10.484999999999999</v>
      </c>
      <c r="CU699" s="5">
        <v>29.494</v>
      </c>
    </row>
    <row r="700" spans="1:99" x14ac:dyDescent="0.25">
      <c r="A700" s="5" t="s">
        <v>3008</v>
      </c>
      <c r="B700" s="5" t="s">
        <v>1767</v>
      </c>
      <c r="C700" s="5" t="s">
        <v>1767</v>
      </c>
      <c r="D700" s="5" t="s">
        <v>1768</v>
      </c>
      <c r="E700" s="5">
        <v>2023</v>
      </c>
      <c r="F700" s="5">
        <v>0.05</v>
      </c>
      <c r="G700" s="5">
        <v>6.1470000000000002</v>
      </c>
      <c r="H700" s="5">
        <v>1.286</v>
      </c>
      <c r="I700" s="5">
        <v>0</v>
      </c>
      <c r="J700" s="5">
        <v>6.1470000000000002</v>
      </c>
      <c r="K700" s="5">
        <v>0</v>
      </c>
      <c r="L700" s="5">
        <v>1</v>
      </c>
      <c r="M700" s="5">
        <v>7.8860000000000001</v>
      </c>
      <c r="N700" s="5">
        <v>3.8570000000000002</v>
      </c>
      <c r="O700" s="5">
        <v>0</v>
      </c>
      <c r="P700" s="5">
        <v>7.8860000000000001</v>
      </c>
      <c r="Q700" s="5">
        <v>0</v>
      </c>
      <c r="R700" s="5">
        <v>1</v>
      </c>
      <c r="S700" s="5">
        <v>12.574999999999999</v>
      </c>
      <c r="T700" s="5">
        <v>7.7140000000000004</v>
      </c>
      <c r="U700" s="5">
        <v>7.0000000000000007E-2</v>
      </c>
      <c r="V700" s="5">
        <v>13.204000000000001</v>
      </c>
      <c r="W700" s="5">
        <v>0.05</v>
      </c>
      <c r="X700" s="5">
        <v>1</v>
      </c>
      <c r="Y700" s="5">
        <v>12.478</v>
      </c>
      <c r="Z700" s="5">
        <v>1.6779999999999999</v>
      </c>
      <c r="AA700" s="5">
        <v>0</v>
      </c>
      <c r="AB700" s="5">
        <v>12.478</v>
      </c>
      <c r="AC700" s="5">
        <v>0</v>
      </c>
      <c r="AD700" s="5">
        <v>1</v>
      </c>
      <c r="AE700" s="5">
        <v>13.763</v>
      </c>
      <c r="AF700" s="5">
        <v>3.2229999999999999</v>
      </c>
      <c r="AG700" s="5">
        <v>0</v>
      </c>
      <c r="AH700" s="5">
        <v>13.763</v>
      </c>
      <c r="AI700" s="5">
        <v>0</v>
      </c>
      <c r="AJ700" s="5">
        <v>1</v>
      </c>
      <c r="AK700" s="5">
        <v>21.477</v>
      </c>
      <c r="AL700" s="5">
        <v>11.54</v>
      </c>
      <c r="AM700" s="5">
        <v>0.11899999999999999</v>
      </c>
      <c r="AN700" s="5">
        <v>22.550999999999998</v>
      </c>
      <c r="AO700" s="5">
        <v>0.05</v>
      </c>
      <c r="AP700" s="5">
        <v>1</v>
      </c>
      <c r="AQ700" s="5">
        <v>0.79100000000000004</v>
      </c>
      <c r="AR700" s="5">
        <v>0.129</v>
      </c>
      <c r="AS700" s="5">
        <v>4.0000000000000001E-3</v>
      </c>
      <c r="AT700" s="5">
        <v>0.83</v>
      </c>
      <c r="AU700" s="5">
        <v>0.05</v>
      </c>
      <c r="AV700" s="5">
        <v>1</v>
      </c>
      <c r="AW700" s="5">
        <v>0.61799999999999999</v>
      </c>
      <c r="AX700" s="5">
        <v>0.129</v>
      </c>
      <c r="AY700" s="5">
        <v>3.0000000000000001E-3</v>
      </c>
      <c r="AZ700" s="5">
        <v>0.64900000000000002</v>
      </c>
      <c r="BA700" s="5">
        <v>0.05</v>
      </c>
      <c r="BB700" s="5">
        <v>1</v>
      </c>
      <c r="BC700" s="5">
        <v>0.55400000000000005</v>
      </c>
      <c r="BD700" s="5">
        <v>0.129</v>
      </c>
      <c r="BE700" s="5">
        <v>3.0000000000000001E-3</v>
      </c>
      <c r="BF700" s="5">
        <v>0.58199999999999996</v>
      </c>
      <c r="BG700" s="5">
        <v>0.05</v>
      </c>
      <c r="BH700" s="5">
        <v>1</v>
      </c>
      <c r="BI700" s="5">
        <v>0.55700000000000005</v>
      </c>
      <c r="BJ700" s="5">
        <v>0.129</v>
      </c>
      <c r="BK700" s="5">
        <v>3.0000000000000001E-3</v>
      </c>
      <c r="BL700" s="5">
        <v>0.58499999999999996</v>
      </c>
      <c r="BM700" s="5">
        <v>0.05</v>
      </c>
      <c r="BN700" s="5">
        <v>1</v>
      </c>
      <c r="BO700" s="5">
        <v>0</v>
      </c>
      <c r="BP700" s="5">
        <v>0</v>
      </c>
      <c r="BQ700" s="5">
        <v>0</v>
      </c>
      <c r="BR700" s="5">
        <v>0</v>
      </c>
      <c r="BS700" s="5">
        <v>1</v>
      </c>
      <c r="BT700" s="5">
        <v>0</v>
      </c>
      <c r="BU700" s="5">
        <v>0</v>
      </c>
      <c r="BV700" s="5">
        <v>0</v>
      </c>
      <c r="BW700" s="5">
        <v>0.05</v>
      </c>
      <c r="BX700" s="5">
        <v>1</v>
      </c>
      <c r="BY700" s="5">
        <v>13.254</v>
      </c>
      <c r="BZ700" s="5">
        <v>0</v>
      </c>
      <c r="CA700" s="5">
        <v>13.254</v>
      </c>
      <c r="CB700" s="5">
        <v>0</v>
      </c>
      <c r="CC700" s="5">
        <v>83.248000000000005</v>
      </c>
      <c r="CD700" s="5">
        <v>7.95</v>
      </c>
      <c r="CE700" s="5">
        <v>0.46100000000000002</v>
      </c>
      <c r="CF700" s="5">
        <v>87.41</v>
      </c>
      <c r="CG700" s="5">
        <v>0.05</v>
      </c>
      <c r="CH700" s="5">
        <v>1</v>
      </c>
      <c r="CI700" s="5">
        <v>0</v>
      </c>
      <c r="CJ700" s="5">
        <v>0</v>
      </c>
      <c r="CK700" s="5">
        <v>0</v>
      </c>
      <c r="CL700" s="5">
        <v>0</v>
      </c>
      <c r="CM700" s="5">
        <v>0</v>
      </c>
      <c r="CN700" s="5">
        <v>0</v>
      </c>
      <c r="CO700" s="5">
        <v>0</v>
      </c>
      <c r="CP700" s="5">
        <v>0</v>
      </c>
      <c r="CQ700" s="5">
        <v>1.3480000000000001</v>
      </c>
      <c r="CR700" s="5">
        <v>0</v>
      </c>
      <c r="CS700" s="5">
        <v>5.37</v>
      </c>
      <c r="CT700" s="5">
        <v>4.8609999999999998</v>
      </c>
      <c r="CU700" s="5">
        <v>11.192</v>
      </c>
    </row>
    <row r="701" spans="1:99" x14ac:dyDescent="0.25">
      <c r="A701" s="5" t="s">
        <v>3009</v>
      </c>
      <c r="B701" s="5" t="s">
        <v>1767</v>
      </c>
      <c r="C701" s="5" t="s">
        <v>1767</v>
      </c>
      <c r="D701" s="5" t="s">
        <v>1768</v>
      </c>
      <c r="E701" s="5">
        <v>2024</v>
      </c>
      <c r="F701" s="5">
        <v>0.05</v>
      </c>
      <c r="G701" s="5">
        <v>5.5750000000000002</v>
      </c>
      <c r="H701" s="5">
        <v>1.3240000000000001</v>
      </c>
      <c r="I701" s="5">
        <v>0</v>
      </c>
      <c r="J701" s="5">
        <v>5.5750000000000002</v>
      </c>
      <c r="K701" s="5">
        <v>0</v>
      </c>
      <c r="L701" s="5">
        <v>1</v>
      </c>
      <c r="M701" s="5">
        <v>7.1239999999999997</v>
      </c>
      <c r="N701" s="5">
        <v>3.9710000000000001</v>
      </c>
      <c r="O701" s="5">
        <v>0</v>
      </c>
      <c r="P701" s="5">
        <v>7.1239999999999997</v>
      </c>
      <c r="Q701" s="5">
        <v>0</v>
      </c>
      <c r="R701" s="5">
        <v>1</v>
      </c>
      <c r="S701" s="5">
        <v>12.193</v>
      </c>
      <c r="T701" s="5">
        <v>7.9420000000000002</v>
      </c>
      <c r="U701" s="5">
        <v>8.3000000000000004E-2</v>
      </c>
      <c r="V701" s="5">
        <v>12.802</v>
      </c>
      <c r="W701" s="5">
        <v>0.05</v>
      </c>
      <c r="X701" s="5">
        <v>1</v>
      </c>
      <c r="Y701" s="5">
        <v>11.446999999999999</v>
      </c>
      <c r="Z701" s="5">
        <v>1.54</v>
      </c>
      <c r="AA701" s="5">
        <v>0</v>
      </c>
      <c r="AB701" s="5">
        <v>11.446999999999999</v>
      </c>
      <c r="AC701" s="5">
        <v>0</v>
      </c>
      <c r="AD701" s="5">
        <v>1</v>
      </c>
      <c r="AE701" s="5">
        <v>12.771000000000001</v>
      </c>
      <c r="AF701" s="5">
        <v>2.9910000000000001</v>
      </c>
      <c r="AG701" s="5">
        <v>0</v>
      </c>
      <c r="AH701" s="5">
        <v>12.771000000000001</v>
      </c>
      <c r="AI701" s="5">
        <v>0</v>
      </c>
      <c r="AJ701" s="5">
        <v>1</v>
      </c>
      <c r="AK701" s="5">
        <v>20.712</v>
      </c>
      <c r="AL701" s="5">
        <v>11.129</v>
      </c>
      <c r="AM701" s="5">
        <v>0.14099999999999999</v>
      </c>
      <c r="AN701" s="5">
        <v>21.748000000000001</v>
      </c>
      <c r="AO701" s="5">
        <v>0.05</v>
      </c>
      <c r="AP701" s="5">
        <v>1</v>
      </c>
      <c r="AQ701" s="5">
        <v>0.75600000000000001</v>
      </c>
      <c r="AR701" s="5">
        <v>0.13200000000000001</v>
      </c>
      <c r="AS701" s="5">
        <v>5.0000000000000001E-3</v>
      </c>
      <c r="AT701" s="5">
        <v>0.79400000000000004</v>
      </c>
      <c r="AU701" s="5">
        <v>0.05</v>
      </c>
      <c r="AV701" s="5">
        <v>1</v>
      </c>
      <c r="AW701" s="5">
        <v>0.65500000000000003</v>
      </c>
      <c r="AX701" s="5">
        <v>0.13200000000000001</v>
      </c>
      <c r="AY701" s="5">
        <v>4.0000000000000001E-3</v>
      </c>
      <c r="AZ701" s="5">
        <v>0.68799999999999994</v>
      </c>
      <c r="BA701" s="5">
        <v>0.05</v>
      </c>
      <c r="BB701" s="5">
        <v>1</v>
      </c>
      <c r="BC701" s="5">
        <v>0.53400000000000003</v>
      </c>
      <c r="BD701" s="5">
        <v>0.13200000000000001</v>
      </c>
      <c r="BE701" s="5">
        <v>4.0000000000000001E-3</v>
      </c>
      <c r="BF701" s="5">
        <v>0.56000000000000005</v>
      </c>
      <c r="BG701" s="5">
        <v>0.05</v>
      </c>
      <c r="BH701" s="5">
        <v>1</v>
      </c>
      <c r="BI701" s="5">
        <v>0.56799999999999995</v>
      </c>
      <c r="BJ701" s="5">
        <v>0.13200000000000001</v>
      </c>
      <c r="BK701" s="5">
        <v>4.0000000000000001E-3</v>
      </c>
      <c r="BL701" s="5">
        <v>0.59599999999999997</v>
      </c>
      <c r="BM701" s="5">
        <v>0.05</v>
      </c>
      <c r="BN701" s="5">
        <v>1</v>
      </c>
      <c r="BO701" s="5">
        <v>0</v>
      </c>
      <c r="BP701" s="5">
        <v>0</v>
      </c>
      <c r="BQ701" s="5">
        <v>0</v>
      </c>
      <c r="BR701" s="5">
        <v>0</v>
      </c>
      <c r="BS701" s="5">
        <v>1</v>
      </c>
      <c r="BT701" s="5">
        <v>0</v>
      </c>
      <c r="BU701" s="5">
        <v>0</v>
      </c>
      <c r="BV701" s="5">
        <v>0</v>
      </c>
      <c r="BW701" s="5">
        <v>0.05</v>
      </c>
      <c r="BX701" s="5">
        <v>1</v>
      </c>
      <c r="BY701" s="5">
        <v>13.646000000000001</v>
      </c>
      <c r="BZ701" s="5">
        <v>0</v>
      </c>
      <c r="CA701" s="5">
        <v>13.646000000000001</v>
      </c>
      <c r="CB701" s="5">
        <v>0</v>
      </c>
      <c r="CC701" s="5">
        <v>82.587999999999994</v>
      </c>
      <c r="CD701" s="5">
        <v>7.95</v>
      </c>
      <c r="CE701" s="5">
        <v>0.56200000000000006</v>
      </c>
      <c r="CF701" s="5">
        <v>86.716999999999999</v>
      </c>
      <c r="CG701" s="5">
        <v>0.05</v>
      </c>
      <c r="CH701" s="5">
        <v>1</v>
      </c>
      <c r="CI701" s="5">
        <v>0</v>
      </c>
      <c r="CJ701" s="5">
        <v>0</v>
      </c>
      <c r="CK701" s="5">
        <v>0</v>
      </c>
      <c r="CL701" s="5">
        <v>0</v>
      </c>
      <c r="CM701" s="5">
        <v>0</v>
      </c>
      <c r="CN701" s="5">
        <v>0</v>
      </c>
      <c r="CO701" s="5">
        <v>0</v>
      </c>
      <c r="CP701" s="5">
        <v>0</v>
      </c>
      <c r="CQ701" s="5">
        <v>1.387</v>
      </c>
      <c r="CR701" s="5">
        <v>0</v>
      </c>
      <c r="CS701" s="5">
        <v>5.5289999999999999</v>
      </c>
      <c r="CT701" s="5">
        <v>4.2510000000000003</v>
      </c>
      <c r="CU701" s="5">
        <v>10.122999999999999</v>
      </c>
    </row>
    <row r="702" spans="1:99" x14ac:dyDescent="0.25">
      <c r="A702" s="5" t="s">
        <v>3010</v>
      </c>
      <c r="B702" s="5" t="s">
        <v>1755</v>
      </c>
      <c r="C702" s="5" t="s">
        <v>1755</v>
      </c>
      <c r="D702" s="5" t="s">
        <v>1756</v>
      </c>
      <c r="E702" s="5">
        <v>2021</v>
      </c>
      <c r="F702" s="5">
        <v>0.2</v>
      </c>
      <c r="G702" s="5">
        <v>10.192</v>
      </c>
      <c r="H702" s="5">
        <v>1.0840000000000001</v>
      </c>
      <c r="I702" s="5">
        <v>-7.3639999999999999</v>
      </c>
      <c r="J702" s="5">
        <v>2.8290000000000002</v>
      </c>
      <c r="K702" s="5">
        <v>0</v>
      </c>
      <c r="L702" s="5">
        <v>1</v>
      </c>
      <c r="M702" s="5">
        <v>8.2629999999999999</v>
      </c>
      <c r="N702" s="5">
        <v>3.2530000000000001</v>
      </c>
      <c r="O702" s="5">
        <v>1.4039999999999999</v>
      </c>
      <c r="P702" s="5">
        <v>9.6669999999999998</v>
      </c>
      <c r="Q702" s="5">
        <v>0</v>
      </c>
      <c r="R702" s="5">
        <v>1</v>
      </c>
      <c r="S702" s="5">
        <v>6.0979999999999999</v>
      </c>
      <c r="T702" s="5">
        <v>3.7789999999999999</v>
      </c>
      <c r="U702" s="5">
        <v>7.0000000000000001E-3</v>
      </c>
      <c r="V702" s="5">
        <v>7.3259999999999996</v>
      </c>
      <c r="W702" s="5">
        <v>0.2</v>
      </c>
      <c r="X702" s="5">
        <v>1</v>
      </c>
      <c r="Y702" s="5">
        <v>19.366</v>
      </c>
      <c r="Z702" s="5">
        <v>2.1389999999999998</v>
      </c>
      <c r="AA702" s="5">
        <v>-8.6649999999999991</v>
      </c>
      <c r="AB702" s="5">
        <v>10.701000000000001</v>
      </c>
      <c r="AC702" s="5">
        <v>0</v>
      </c>
      <c r="AD702" s="5">
        <v>1</v>
      </c>
      <c r="AE702" s="5">
        <v>19.321999999999999</v>
      </c>
      <c r="AF702" s="5">
        <v>3.802</v>
      </c>
      <c r="AG702" s="5">
        <v>-8.6210000000000004</v>
      </c>
      <c r="AH702" s="5">
        <v>10.701000000000001</v>
      </c>
      <c r="AI702" s="5">
        <v>0</v>
      </c>
      <c r="AJ702" s="5">
        <v>1</v>
      </c>
      <c r="AK702" s="5">
        <v>21.745999999999999</v>
      </c>
      <c r="AL702" s="5">
        <v>10.673</v>
      </c>
      <c r="AM702" s="5">
        <v>-10.331</v>
      </c>
      <c r="AN702" s="5">
        <v>13.696999999999999</v>
      </c>
      <c r="AO702" s="5">
        <v>0</v>
      </c>
      <c r="AP702" s="5">
        <v>0</v>
      </c>
      <c r="AQ702" s="5">
        <v>0.61899999999999999</v>
      </c>
      <c r="AR702" s="5">
        <v>0.114</v>
      </c>
      <c r="AS702" s="5">
        <v>0.746</v>
      </c>
      <c r="AT702" s="5">
        <v>1.6379999999999999</v>
      </c>
      <c r="AU702" s="5">
        <v>0.2</v>
      </c>
      <c r="AV702" s="5">
        <v>1</v>
      </c>
      <c r="AW702" s="5">
        <v>0.59899999999999998</v>
      </c>
      <c r="AX702" s="5">
        <v>0.114</v>
      </c>
      <c r="AY702" s="5">
        <v>0.621</v>
      </c>
      <c r="AZ702" s="5">
        <v>1.464</v>
      </c>
      <c r="BA702" s="5">
        <v>0.2</v>
      </c>
      <c r="BB702" s="5">
        <v>1</v>
      </c>
      <c r="BC702" s="5">
        <v>0.439</v>
      </c>
      <c r="BD702" s="5">
        <v>0.114</v>
      </c>
      <c r="BE702" s="5">
        <v>0.20799999999999999</v>
      </c>
      <c r="BF702" s="5">
        <v>0.77700000000000002</v>
      </c>
      <c r="BG702" s="5">
        <v>0.2</v>
      </c>
      <c r="BH702" s="5">
        <v>1</v>
      </c>
      <c r="BI702" s="5">
        <v>0.505</v>
      </c>
      <c r="BJ702" s="5">
        <v>0.114</v>
      </c>
      <c r="BK702" s="5">
        <v>0.107</v>
      </c>
      <c r="BL702" s="5">
        <v>0.73399999999999999</v>
      </c>
      <c r="BM702" s="5">
        <v>0.2</v>
      </c>
      <c r="BN702" s="5">
        <v>1</v>
      </c>
      <c r="BO702" s="5">
        <v>0</v>
      </c>
      <c r="BP702" s="5">
        <v>4.1000000000000002E-2</v>
      </c>
      <c r="BQ702" s="5">
        <v>0.14599999999999999</v>
      </c>
      <c r="BR702" s="5">
        <v>0</v>
      </c>
      <c r="BS702" s="5">
        <v>1</v>
      </c>
      <c r="BT702" s="5">
        <v>0</v>
      </c>
      <c r="BU702" s="5">
        <v>3.9E-2</v>
      </c>
      <c r="BV702" s="5">
        <v>0.19500000000000001</v>
      </c>
      <c r="BW702" s="5">
        <v>0.2</v>
      </c>
      <c r="BX702" s="5">
        <v>0.66700000000000004</v>
      </c>
      <c r="BY702" s="5">
        <v>11.787000000000001</v>
      </c>
      <c r="BZ702" s="5">
        <v>0</v>
      </c>
      <c r="CA702" s="5">
        <v>11.787000000000001</v>
      </c>
      <c r="CB702" s="5">
        <v>0</v>
      </c>
      <c r="CC702" s="5">
        <v>78.125</v>
      </c>
      <c r="CD702" s="5">
        <v>7.95</v>
      </c>
      <c r="CE702" s="5">
        <v>17.498999999999999</v>
      </c>
      <c r="CF702" s="5">
        <v>114.748</v>
      </c>
      <c r="CG702" s="5">
        <v>0.2</v>
      </c>
      <c r="CH702" s="5">
        <v>1</v>
      </c>
      <c r="CI702" s="5">
        <v>0</v>
      </c>
      <c r="CJ702" s="5">
        <v>0</v>
      </c>
      <c r="CK702" s="5">
        <v>0</v>
      </c>
      <c r="CL702" s="5">
        <v>0</v>
      </c>
      <c r="CM702" s="5">
        <v>0</v>
      </c>
      <c r="CN702" s="5">
        <v>0</v>
      </c>
      <c r="CO702" s="5">
        <v>0</v>
      </c>
      <c r="CP702" s="5">
        <v>0.10299999999999999</v>
      </c>
      <c r="CQ702" s="5">
        <v>1.198</v>
      </c>
      <c r="CR702" s="5">
        <v>0</v>
      </c>
      <c r="CS702" s="5">
        <v>4.7759999999999998</v>
      </c>
      <c r="CT702" s="5">
        <v>5.3090000000000002</v>
      </c>
      <c r="CU702" s="5">
        <v>11.629</v>
      </c>
    </row>
    <row r="703" spans="1:99" x14ac:dyDescent="0.25">
      <c r="A703" s="5" t="s">
        <v>3011</v>
      </c>
      <c r="B703" s="5" t="s">
        <v>1755</v>
      </c>
      <c r="C703" s="5" t="s">
        <v>1755</v>
      </c>
      <c r="D703" s="5" t="s">
        <v>1756</v>
      </c>
      <c r="E703" s="5">
        <v>2022</v>
      </c>
      <c r="F703" s="5">
        <v>0.2</v>
      </c>
      <c r="G703" s="5">
        <v>17.158000000000001</v>
      </c>
      <c r="H703" s="5">
        <v>1.2250000000000001</v>
      </c>
      <c r="I703" s="5">
        <v>1.456</v>
      </c>
      <c r="J703" s="5">
        <v>18.614000000000001</v>
      </c>
      <c r="K703" s="5">
        <v>0</v>
      </c>
      <c r="L703" s="5">
        <v>1</v>
      </c>
      <c r="M703" s="5">
        <v>12.853999999999999</v>
      </c>
      <c r="N703" s="5">
        <v>3.6749999999999998</v>
      </c>
      <c r="O703" s="5">
        <v>8.532</v>
      </c>
      <c r="P703" s="5">
        <v>21.385999999999999</v>
      </c>
      <c r="Q703" s="5">
        <v>0</v>
      </c>
      <c r="R703" s="5">
        <v>1</v>
      </c>
      <c r="S703" s="5">
        <v>6.9</v>
      </c>
      <c r="T703" s="5">
        <v>3.379</v>
      </c>
      <c r="U703" s="5">
        <v>8.0000000000000002E-3</v>
      </c>
      <c r="V703" s="5">
        <v>8.2899999999999991</v>
      </c>
      <c r="W703" s="5">
        <v>0.2</v>
      </c>
      <c r="X703" s="5">
        <v>1</v>
      </c>
      <c r="Y703" s="5">
        <v>43.399000000000001</v>
      </c>
      <c r="Z703" s="5">
        <v>4.5529999999999999</v>
      </c>
      <c r="AA703" s="5">
        <v>-18.486000000000001</v>
      </c>
      <c r="AB703" s="5">
        <v>24.913</v>
      </c>
      <c r="AC703" s="5">
        <v>0</v>
      </c>
      <c r="AD703" s="5">
        <v>1</v>
      </c>
      <c r="AE703" s="5">
        <v>43.447000000000003</v>
      </c>
      <c r="AF703" s="5">
        <v>8.0540000000000003</v>
      </c>
      <c r="AG703" s="5">
        <v>-18.533999999999999</v>
      </c>
      <c r="AH703" s="5">
        <v>24.913</v>
      </c>
      <c r="AI703" s="5">
        <v>0</v>
      </c>
      <c r="AJ703" s="5">
        <v>1</v>
      </c>
      <c r="AK703" s="5">
        <v>46.418999999999997</v>
      </c>
      <c r="AL703" s="5">
        <v>22.167000000000002</v>
      </c>
      <c r="AM703" s="5">
        <v>-34.393999999999998</v>
      </c>
      <c r="AN703" s="5">
        <v>14.429</v>
      </c>
      <c r="AO703" s="5">
        <v>0</v>
      </c>
      <c r="AP703" s="5">
        <v>0</v>
      </c>
      <c r="AQ703" s="5">
        <v>0.86099999999999999</v>
      </c>
      <c r="AR703" s="5">
        <v>0.123</v>
      </c>
      <c r="AS703" s="5">
        <v>0.623</v>
      </c>
      <c r="AT703" s="5">
        <v>1.78</v>
      </c>
      <c r="AU703" s="5">
        <v>0.2</v>
      </c>
      <c r="AV703" s="5">
        <v>1</v>
      </c>
      <c r="AW703" s="5">
        <v>0.98599999999999999</v>
      </c>
      <c r="AX703" s="5">
        <v>0.123</v>
      </c>
      <c r="AY703" s="5">
        <v>0.52</v>
      </c>
      <c r="AZ703" s="5">
        <v>1.8069999999999999</v>
      </c>
      <c r="BA703" s="5">
        <v>0.2</v>
      </c>
      <c r="BB703" s="5">
        <v>1</v>
      </c>
      <c r="BC703" s="5">
        <v>0.59799999999999998</v>
      </c>
      <c r="BD703" s="5">
        <v>0.123</v>
      </c>
      <c r="BE703" s="5">
        <v>0.13200000000000001</v>
      </c>
      <c r="BF703" s="5">
        <v>0.876</v>
      </c>
      <c r="BG703" s="5">
        <v>0.2</v>
      </c>
      <c r="BH703" s="5">
        <v>1</v>
      </c>
      <c r="BI703" s="5">
        <v>0.61199999999999999</v>
      </c>
      <c r="BJ703" s="5">
        <v>0.123</v>
      </c>
      <c r="BK703" s="5">
        <v>8.8999999999999996E-2</v>
      </c>
      <c r="BL703" s="5">
        <v>0.84199999999999997</v>
      </c>
      <c r="BM703" s="5">
        <v>0.2</v>
      </c>
      <c r="BN703" s="5">
        <v>1</v>
      </c>
      <c r="BO703" s="5">
        <v>0</v>
      </c>
      <c r="BP703" s="5">
        <v>2.4E-2</v>
      </c>
      <c r="BQ703" s="5">
        <v>0.24399999999999999</v>
      </c>
      <c r="BR703" s="5">
        <v>0</v>
      </c>
      <c r="BS703" s="5">
        <v>1</v>
      </c>
      <c r="BT703" s="5">
        <v>0</v>
      </c>
      <c r="BU703" s="5">
        <v>2.7E-2</v>
      </c>
      <c r="BV703" s="5">
        <v>0.19400000000000001</v>
      </c>
      <c r="BW703" s="5">
        <v>0.2</v>
      </c>
      <c r="BX703" s="5">
        <v>0.66700000000000004</v>
      </c>
      <c r="BY703" s="5">
        <v>12.728999999999999</v>
      </c>
      <c r="BZ703" s="5">
        <v>0</v>
      </c>
      <c r="CA703" s="5">
        <v>12.728999999999999</v>
      </c>
      <c r="CB703" s="5">
        <v>0</v>
      </c>
      <c r="CC703" s="5">
        <v>97.9</v>
      </c>
      <c r="CD703" s="5">
        <v>7.95</v>
      </c>
      <c r="CE703" s="5">
        <v>41.988</v>
      </c>
      <c r="CF703" s="5">
        <v>167.86600000000001</v>
      </c>
      <c r="CG703" s="5">
        <v>0.2</v>
      </c>
      <c r="CH703" s="5">
        <v>1</v>
      </c>
      <c r="CI703" s="5">
        <v>0</v>
      </c>
      <c r="CJ703" s="5">
        <v>0</v>
      </c>
      <c r="CK703" s="5">
        <v>0</v>
      </c>
      <c r="CL703" s="5">
        <v>0</v>
      </c>
      <c r="CM703" s="5">
        <v>0</v>
      </c>
      <c r="CN703" s="5">
        <v>0</v>
      </c>
      <c r="CO703" s="5">
        <v>0</v>
      </c>
      <c r="CP703" s="5">
        <v>1.6E-2</v>
      </c>
      <c r="CQ703" s="5">
        <v>1.294</v>
      </c>
      <c r="CR703" s="5">
        <v>0</v>
      </c>
      <c r="CS703" s="5">
        <v>5.1580000000000004</v>
      </c>
      <c r="CT703" s="5">
        <v>11.532</v>
      </c>
      <c r="CU703" s="5">
        <v>35.570999999999998</v>
      </c>
    </row>
    <row r="704" spans="1:99" x14ac:dyDescent="0.25">
      <c r="A704" s="5" t="s">
        <v>3012</v>
      </c>
      <c r="B704" s="5" t="s">
        <v>1755</v>
      </c>
      <c r="C704" s="5" t="s">
        <v>1755</v>
      </c>
      <c r="D704" s="5" t="s">
        <v>1756</v>
      </c>
      <c r="E704" s="5">
        <v>2023</v>
      </c>
      <c r="F704" s="5">
        <v>0.2</v>
      </c>
      <c r="G704" s="5">
        <v>16.327000000000002</v>
      </c>
      <c r="H704" s="5">
        <v>1.228</v>
      </c>
      <c r="I704" s="5">
        <v>4.5069999999999997</v>
      </c>
      <c r="J704" s="5">
        <v>20.834</v>
      </c>
      <c r="K704" s="5">
        <v>0</v>
      </c>
      <c r="L704" s="5">
        <v>1</v>
      </c>
      <c r="M704" s="5">
        <v>10.207000000000001</v>
      </c>
      <c r="N704" s="5">
        <v>3.6850000000000001</v>
      </c>
      <c r="O704" s="5">
        <v>9.8879999999999999</v>
      </c>
      <c r="P704" s="5">
        <v>20.094999999999999</v>
      </c>
      <c r="Q704" s="5">
        <v>0</v>
      </c>
      <c r="R704" s="5">
        <v>1</v>
      </c>
      <c r="S704" s="5">
        <v>9.5709999999999997</v>
      </c>
      <c r="T704" s="5">
        <v>6.0019999999999998</v>
      </c>
      <c r="U704" s="5">
        <v>0.01</v>
      </c>
      <c r="V704" s="5">
        <v>11.496</v>
      </c>
      <c r="W704" s="5">
        <v>0.2</v>
      </c>
      <c r="X704" s="5">
        <v>1</v>
      </c>
      <c r="Y704" s="5">
        <v>22.446999999999999</v>
      </c>
      <c r="Z704" s="5">
        <v>2.5139999999999998</v>
      </c>
      <c r="AA704" s="5">
        <v>12.29</v>
      </c>
      <c r="AB704" s="5">
        <v>34.737000000000002</v>
      </c>
      <c r="AC704" s="5">
        <v>0</v>
      </c>
      <c r="AD704" s="5">
        <v>1</v>
      </c>
      <c r="AE704" s="5">
        <v>22.545000000000002</v>
      </c>
      <c r="AF704" s="5">
        <v>4.49</v>
      </c>
      <c r="AG704" s="5">
        <v>12.191000000000001</v>
      </c>
      <c r="AH704" s="5">
        <v>34.737000000000002</v>
      </c>
      <c r="AI704" s="5">
        <v>0</v>
      </c>
      <c r="AJ704" s="5">
        <v>1</v>
      </c>
      <c r="AK704" s="5">
        <v>25.823</v>
      </c>
      <c r="AL704" s="5">
        <v>12.792</v>
      </c>
      <c r="AM704" s="5">
        <v>-11.04</v>
      </c>
      <c r="AN704" s="5">
        <v>17.739000000000001</v>
      </c>
      <c r="AO704" s="5">
        <v>0</v>
      </c>
      <c r="AP704" s="5">
        <v>0</v>
      </c>
      <c r="AQ704" s="5">
        <v>0.76</v>
      </c>
      <c r="AR704" s="5">
        <v>0.129</v>
      </c>
      <c r="AS704" s="5">
        <v>0.67400000000000004</v>
      </c>
      <c r="AT704" s="5">
        <v>1.722</v>
      </c>
      <c r="AU704" s="5">
        <v>0.2</v>
      </c>
      <c r="AV704" s="5">
        <v>1</v>
      </c>
      <c r="AW704" s="5">
        <v>0.81100000000000005</v>
      </c>
      <c r="AX704" s="5">
        <v>0.129</v>
      </c>
      <c r="AY704" s="5">
        <v>0.58799999999999997</v>
      </c>
      <c r="AZ704" s="5">
        <v>1.679</v>
      </c>
      <c r="BA704" s="5">
        <v>0.2</v>
      </c>
      <c r="BB704" s="5">
        <v>1</v>
      </c>
      <c r="BC704" s="5">
        <v>0.53500000000000003</v>
      </c>
      <c r="BD704" s="5">
        <v>0.129</v>
      </c>
      <c r="BE704" s="5">
        <v>0.11700000000000001</v>
      </c>
      <c r="BF704" s="5">
        <v>0.78300000000000003</v>
      </c>
      <c r="BG704" s="5">
        <v>0.2</v>
      </c>
      <c r="BH704" s="5">
        <v>1</v>
      </c>
      <c r="BI704" s="5">
        <v>0.57899999999999996</v>
      </c>
      <c r="BJ704" s="5">
        <v>0.129</v>
      </c>
      <c r="BK704" s="5">
        <v>0.158</v>
      </c>
      <c r="BL704" s="5">
        <v>0.88500000000000001</v>
      </c>
      <c r="BM704" s="5">
        <v>0.2</v>
      </c>
      <c r="BN704" s="5">
        <v>1</v>
      </c>
      <c r="BO704" s="5">
        <v>0</v>
      </c>
      <c r="BP704" s="5">
        <v>3.6999999999999998E-2</v>
      </c>
      <c r="BQ704" s="5">
        <v>0.253</v>
      </c>
      <c r="BR704" s="5">
        <v>0</v>
      </c>
      <c r="BS704" s="5">
        <v>1</v>
      </c>
      <c r="BT704" s="5">
        <v>0</v>
      </c>
      <c r="BU704" s="5">
        <v>3.5000000000000003E-2</v>
      </c>
      <c r="BV704" s="5">
        <v>0.20699999999999999</v>
      </c>
      <c r="BW704" s="5">
        <v>0.2</v>
      </c>
      <c r="BX704" s="5">
        <v>0.66700000000000004</v>
      </c>
      <c r="BY704" s="5">
        <v>13.254</v>
      </c>
      <c r="BZ704" s="5">
        <v>0</v>
      </c>
      <c r="CA704" s="5">
        <v>13.254</v>
      </c>
      <c r="CB704" s="5">
        <v>0</v>
      </c>
      <c r="CC704" s="5">
        <v>83.248000000000005</v>
      </c>
      <c r="CD704" s="5">
        <v>7.95</v>
      </c>
      <c r="CE704" s="5">
        <v>53.744999999999997</v>
      </c>
      <c r="CF704" s="5">
        <v>164.392</v>
      </c>
      <c r="CG704" s="5">
        <v>0.2</v>
      </c>
      <c r="CH704" s="5">
        <v>1</v>
      </c>
      <c r="CI704" s="5">
        <v>0</v>
      </c>
      <c r="CJ704" s="5">
        <v>0</v>
      </c>
      <c r="CK704" s="5">
        <v>0</v>
      </c>
      <c r="CL704" s="5">
        <v>0</v>
      </c>
      <c r="CM704" s="5">
        <v>0</v>
      </c>
      <c r="CN704" s="5">
        <v>0</v>
      </c>
      <c r="CO704" s="5">
        <v>0</v>
      </c>
      <c r="CP704" s="5">
        <v>8.8999999999999996E-2</v>
      </c>
      <c r="CQ704" s="5">
        <v>1.3480000000000001</v>
      </c>
      <c r="CR704" s="5">
        <v>0</v>
      </c>
      <c r="CS704" s="5">
        <v>5.37</v>
      </c>
      <c r="CT704" s="5">
        <v>11.23</v>
      </c>
      <c r="CU704" s="5">
        <v>14.568</v>
      </c>
    </row>
    <row r="705" spans="1:99" x14ac:dyDescent="0.25">
      <c r="A705" s="5" t="s">
        <v>3013</v>
      </c>
      <c r="B705" s="5" t="s">
        <v>1755</v>
      </c>
      <c r="C705" s="5" t="s">
        <v>1755</v>
      </c>
      <c r="D705" s="5" t="s">
        <v>1756</v>
      </c>
      <c r="E705" s="5">
        <v>2024</v>
      </c>
      <c r="F705" s="5">
        <v>0.2</v>
      </c>
      <c r="G705" s="5">
        <v>14.427</v>
      </c>
      <c r="H705" s="5">
        <v>1.2649999999999999</v>
      </c>
      <c r="I705" s="5">
        <v>1.1559999999999999</v>
      </c>
      <c r="J705" s="5">
        <v>15.583</v>
      </c>
      <c r="K705" s="5">
        <v>0</v>
      </c>
      <c r="L705" s="5">
        <v>1</v>
      </c>
      <c r="M705" s="5">
        <v>10.275</v>
      </c>
      <c r="N705" s="5">
        <v>3.794</v>
      </c>
      <c r="O705" s="5">
        <v>6.48</v>
      </c>
      <c r="P705" s="5">
        <v>16.754999999999999</v>
      </c>
      <c r="Q705" s="5">
        <v>0</v>
      </c>
      <c r="R705" s="5">
        <v>1</v>
      </c>
      <c r="S705" s="5">
        <v>9.33</v>
      </c>
      <c r="T705" s="5">
        <v>6.1769999999999996</v>
      </c>
      <c r="U705" s="5">
        <v>0.01</v>
      </c>
      <c r="V705" s="5">
        <v>11.208</v>
      </c>
      <c r="W705" s="5">
        <v>0.2</v>
      </c>
      <c r="X705" s="5">
        <v>1</v>
      </c>
      <c r="Y705" s="5">
        <v>21.08</v>
      </c>
      <c r="Z705" s="5">
        <v>2.6619999999999999</v>
      </c>
      <c r="AA705" s="5">
        <v>4.0650000000000004</v>
      </c>
      <c r="AB705" s="5">
        <v>25.143999999999998</v>
      </c>
      <c r="AC705" s="5">
        <v>0</v>
      </c>
      <c r="AD705" s="5">
        <v>1</v>
      </c>
      <c r="AE705" s="5">
        <v>21.08</v>
      </c>
      <c r="AF705" s="5">
        <v>4.6180000000000003</v>
      </c>
      <c r="AG705" s="5">
        <v>4.0650000000000004</v>
      </c>
      <c r="AH705" s="5">
        <v>25.143999999999998</v>
      </c>
      <c r="AI705" s="5">
        <v>0</v>
      </c>
      <c r="AJ705" s="5">
        <v>1</v>
      </c>
      <c r="AK705" s="5">
        <v>21.495999999999999</v>
      </c>
      <c r="AL705" s="5">
        <v>10.933</v>
      </c>
      <c r="AM705" s="5">
        <v>-6.649</v>
      </c>
      <c r="AN705" s="5">
        <v>17.815000000000001</v>
      </c>
      <c r="AO705" s="5">
        <v>0</v>
      </c>
      <c r="AP705" s="5">
        <v>0</v>
      </c>
      <c r="AQ705" s="5">
        <v>0.72399999999999998</v>
      </c>
      <c r="AR705" s="5">
        <v>0.13200000000000001</v>
      </c>
      <c r="AS705" s="5">
        <v>0.69399999999999995</v>
      </c>
      <c r="AT705" s="5">
        <v>1.702</v>
      </c>
      <c r="AU705" s="5">
        <v>0.2</v>
      </c>
      <c r="AV705" s="5">
        <v>1</v>
      </c>
      <c r="AW705" s="5">
        <v>0.75</v>
      </c>
      <c r="AX705" s="5">
        <v>0.13200000000000001</v>
      </c>
      <c r="AY705" s="5">
        <v>0.60299999999999998</v>
      </c>
      <c r="AZ705" s="5">
        <v>1.6240000000000001</v>
      </c>
      <c r="BA705" s="5">
        <v>0.2</v>
      </c>
      <c r="BB705" s="5">
        <v>1</v>
      </c>
      <c r="BC705" s="5">
        <v>0.51300000000000001</v>
      </c>
      <c r="BD705" s="5">
        <v>0.13200000000000001</v>
      </c>
      <c r="BE705" s="5">
        <v>0.128</v>
      </c>
      <c r="BF705" s="5">
        <v>0.77</v>
      </c>
      <c r="BG705" s="5">
        <v>0.2</v>
      </c>
      <c r="BH705" s="5">
        <v>1</v>
      </c>
      <c r="BI705" s="5">
        <v>0.59099999999999997</v>
      </c>
      <c r="BJ705" s="5">
        <v>0.13200000000000001</v>
      </c>
      <c r="BK705" s="5">
        <v>0.111</v>
      </c>
      <c r="BL705" s="5">
        <v>0.84299999999999997</v>
      </c>
      <c r="BM705" s="5">
        <v>0.2</v>
      </c>
      <c r="BN705" s="5">
        <v>1</v>
      </c>
      <c r="BO705" s="5">
        <v>0</v>
      </c>
      <c r="BP705" s="5">
        <v>2.5000000000000001E-2</v>
      </c>
      <c r="BQ705" s="5">
        <v>0.186</v>
      </c>
      <c r="BR705" s="5">
        <v>0</v>
      </c>
      <c r="BS705" s="5">
        <v>1</v>
      </c>
      <c r="BT705" s="5">
        <v>0</v>
      </c>
      <c r="BU705" s="5">
        <v>2.8000000000000001E-2</v>
      </c>
      <c r="BV705" s="5">
        <v>0.19400000000000001</v>
      </c>
      <c r="BW705" s="5">
        <v>0.2</v>
      </c>
      <c r="BX705" s="5">
        <v>0.66700000000000004</v>
      </c>
      <c r="BY705" s="5">
        <v>13.646000000000001</v>
      </c>
      <c r="BZ705" s="5">
        <v>0</v>
      </c>
      <c r="CA705" s="5">
        <v>13.646000000000001</v>
      </c>
      <c r="CB705" s="5">
        <v>0</v>
      </c>
      <c r="CC705" s="5">
        <v>82.587999999999994</v>
      </c>
      <c r="CD705" s="5">
        <v>7.95</v>
      </c>
      <c r="CE705" s="5">
        <v>42.671999999999997</v>
      </c>
      <c r="CF705" s="5">
        <v>150.31200000000001</v>
      </c>
      <c r="CG705" s="5">
        <v>0.2</v>
      </c>
      <c r="CH705" s="5">
        <v>1</v>
      </c>
      <c r="CI705" s="5">
        <v>0</v>
      </c>
      <c r="CJ705" s="5">
        <v>0</v>
      </c>
      <c r="CK705" s="5">
        <v>0</v>
      </c>
      <c r="CL705" s="5">
        <v>0</v>
      </c>
      <c r="CM705" s="5">
        <v>0</v>
      </c>
      <c r="CN705" s="5">
        <v>0</v>
      </c>
      <c r="CO705" s="5">
        <v>0</v>
      </c>
      <c r="CP705" s="5">
        <v>8.8999999999999996E-2</v>
      </c>
      <c r="CQ705" s="5">
        <v>1.387</v>
      </c>
      <c r="CR705" s="5">
        <v>0</v>
      </c>
      <c r="CS705" s="5">
        <v>5.5289999999999999</v>
      </c>
      <c r="CT705" s="5">
        <v>8.9469999999999992</v>
      </c>
      <c r="CU705" s="5">
        <v>10.965999999999999</v>
      </c>
    </row>
    <row r="706" spans="1:99" x14ac:dyDescent="0.25">
      <c r="A706" s="5" t="s">
        <v>3014</v>
      </c>
      <c r="B706" s="5" t="s">
        <v>1758</v>
      </c>
      <c r="C706" s="5" t="s">
        <v>1758</v>
      </c>
      <c r="D706" s="5" t="s">
        <v>1759</v>
      </c>
      <c r="E706" s="5">
        <v>2021</v>
      </c>
      <c r="F706" s="5">
        <v>0.22</v>
      </c>
      <c r="G706" s="5">
        <v>2.58</v>
      </c>
      <c r="H706" s="5">
        <v>0.63400000000000001</v>
      </c>
      <c r="I706" s="5">
        <v>1.7869999999999999</v>
      </c>
      <c r="J706" s="5">
        <v>4.367</v>
      </c>
      <c r="K706" s="5">
        <v>0</v>
      </c>
      <c r="L706" s="5">
        <v>1</v>
      </c>
      <c r="M706" s="5">
        <v>3.4660000000000002</v>
      </c>
      <c r="N706" s="5">
        <v>1.903</v>
      </c>
      <c r="O706" s="5">
        <v>2.137</v>
      </c>
      <c r="P706" s="5">
        <v>5.6029999999999998</v>
      </c>
      <c r="Q706" s="5">
        <v>0</v>
      </c>
      <c r="R706" s="5">
        <v>1</v>
      </c>
      <c r="S706" s="5">
        <v>5.7510000000000003</v>
      </c>
      <c r="T706" s="5">
        <v>3.8050000000000002</v>
      </c>
      <c r="U706" s="5">
        <v>2.6440000000000001</v>
      </c>
      <c r="V706" s="5">
        <v>10.242000000000001</v>
      </c>
      <c r="W706" s="5">
        <v>0.22</v>
      </c>
      <c r="X706" s="5">
        <v>1</v>
      </c>
      <c r="Y706" s="5">
        <v>10.622</v>
      </c>
      <c r="Z706" s="5">
        <v>1.173</v>
      </c>
      <c r="AA706" s="5">
        <v>3.0150000000000001</v>
      </c>
      <c r="AB706" s="5">
        <v>13.637</v>
      </c>
      <c r="AC706" s="5">
        <v>0</v>
      </c>
      <c r="AD706" s="5">
        <v>1</v>
      </c>
      <c r="AE706" s="5">
        <v>10.579000000000001</v>
      </c>
      <c r="AF706" s="5">
        <v>2.0819999999999999</v>
      </c>
      <c r="AG706" s="5">
        <v>3.0590000000000002</v>
      </c>
      <c r="AH706" s="5">
        <v>13.637</v>
      </c>
      <c r="AI706" s="5">
        <v>0</v>
      </c>
      <c r="AJ706" s="5">
        <v>1</v>
      </c>
      <c r="AK706" s="5">
        <v>15.138999999999999</v>
      </c>
      <c r="AL706" s="5">
        <v>7.43</v>
      </c>
      <c r="AM706" s="5">
        <v>0.129</v>
      </c>
      <c r="AN706" s="5">
        <v>18.626999999999999</v>
      </c>
      <c r="AO706" s="5">
        <v>0.22</v>
      </c>
      <c r="AP706" s="5">
        <v>1</v>
      </c>
      <c r="AQ706" s="5">
        <v>0.61899999999999999</v>
      </c>
      <c r="AR706" s="5">
        <v>0.114</v>
      </c>
      <c r="AS706" s="5">
        <v>0.56599999999999995</v>
      </c>
      <c r="AT706" s="5">
        <v>1.446</v>
      </c>
      <c r="AU706" s="5">
        <v>0.22</v>
      </c>
      <c r="AV706" s="5">
        <v>1</v>
      </c>
      <c r="AW706" s="5">
        <v>0.59899999999999998</v>
      </c>
      <c r="AX706" s="5">
        <v>0.114</v>
      </c>
      <c r="AY706" s="5">
        <v>0.63800000000000001</v>
      </c>
      <c r="AZ706" s="5">
        <v>1.5089999999999999</v>
      </c>
      <c r="BA706" s="5">
        <v>0.22</v>
      </c>
      <c r="BB706" s="5">
        <v>1</v>
      </c>
      <c r="BC706" s="5">
        <v>0.439</v>
      </c>
      <c r="BD706" s="5">
        <v>0.114</v>
      </c>
      <c r="BE706" s="5">
        <v>0.248</v>
      </c>
      <c r="BF706" s="5">
        <v>0.83799999999999997</v>
      </c>
      <c r="BG706" s="5">
        <v>0.22</v>
      </c>
      <c r="BH706" s="5">
        <v>1</v>
      </c>
      <c r="BI706" s="5">
        <v>0.505</v>
      </c>
      <c r="BJ706" s="5">
        <v>0.114</v>
      </c>
      <c r="BK706" s="5">
        <v>0.434</v>
      </c>
      <c r="BL706" s="5">
        <v>1.1459999999999999</v>
      </c>
      <c r="BM706" s="5">
        <v>0.22</v>
      </c>
      <c r="BN706" s="5">
        <v>1</v>
      </c>
      <c r="BO706" s="5">
        <v>0</v>
      </c>
      <c r="BP706" s="5">
        <v>1.0999999999999999E-2</v>
      </c>
      <c r="BQ706" s="5">
        <v>9.8000000000000004E-2</v>
      </c>
      <c r="BR706" s="5">
        <v>0</v>
      </c>
      <c r="BS706" s="5">
        <v>1</v>
      </c>
      <c r="BT706" s="5">
        <v>0</v>
      </c>
      <c r="BU706" s="5">
        <v>2.5000000000000001E-2</v>
      </c>
      <c r="BV706" s="5">
        <v>0.19900000000000001</v>
      </c>
      <c r="BW706" s="5">
        <v>0.22</v>
      </c>
      <c r="BX706" s="5">
        <v>1</v>
      </c>
      <c r="BY706" s="5">
        <v>11.787000000000001</v>
      </c>
      <c r="BZ706" s="5">
        <v>0</v>
      </c>
      <c r="CA706" s="5">
        <v>11.787000000000001</v>
      </c>
      <c r="CB706" s="5">
        <v>0</v>
      </c>
      <c r="CC706" s="5">
        <v>78.125</v>
      </c>
      <c r="CD706" s="5">
        <v>7.95</v>
      </c>
      <c r="CE706" s="5">
        <v>82.363</v>
      </c>
      <c r="CF706" s="5">
        <v>195.79599999999999</v>
      </c>
      <c r="CG706" s="5">
        <v>0.22</v>
      </c>
      <c r="CH706" s="5">
        <v>1</v>
      </c>
      <c r="CI706" s="5">
        <v>0</v>
      </c>
      <c r="CJ706" s="5">
        <v>0</v>
      </c>
      <c r="CK706" s="5">
        <v>0</v>
      </c>
      <c r="CL706" s="5">
        <v>0</v>
      </c>
      <c r="CM706" s="5">
        <v>0</v>
      </c>
      <c r="CN706" s="5">
        <v>0</v>
      </c>
      <c r="CO706" s="5">
        <v>0</v>
      </c>
      <c r="CP706" s="5">
        <v>0.89100000000000001</v>
      </c>
      <c r="CQ706" s="5">
        <v>1.198</v>
      </c>
      <c r="CR706" s="5">
        <v>0</v>
      </c>
      <c r="CS706" s="5">
        <v>4.7759999999999998</v>
      </c>
      <c r="CT706" s="5">
        <v>8.0259999999999998</v>
      </c>
      <c r="CU706" s="5">
        <v>7.9710000000000001</v>
      </c>
    </row>
    <row r="707" spans="1:99" x14ac:dyDescent="0.25">
      <c r="A707" s="5" t="s">
        <v>3015</v>
      </c>
      <c r="B707" s="5" t="s">
        <v>1758</v>
      </c>
      <c r="C707" s="5" t="s">
        <v>1758</v>
      </c>
      <c r="D707" s="5" t="s">
        <v>1759</v>
      </c>
      <c r="E707" s="5">
        <v>2022</v>
      </c>
      <c r="F707" s="5">
        <v>0.22</v>
      </c>
      <c r="G707" s="5">
        <v>7.4909999999999997</v>
      </c>
      <c r="H707" s="5">
        <v>0.79100000000000004</v>
      </c>
      <c r="I707" s="5">
        <v>8.5519999999999996</v>
      </c>
      <c r="J707" s="5">
        <v>16.042999999999999</v>
      </c>
      <c r="K707" s="5">
        <v>0</v>
      </c>
      <c r="L707" s="5">
        <v>1</v>
      </c>
      <c r="M707" s="5">
        <v>5.0140000000000002</v>
      </c>
      <c r="N707" s="5">
        <v>2.3730000000000002</v>
      </c>
      <c r="O707" s="5">
        <v>8.77</v>
      </c>
      <c r="P707" s="5">
        <v>13.784000000000001</v>
      </c>
      <c r="Q707" s="5">
        <v>0</v>
      </c>
      <c r="R707" s="5">
        <v>1</v>
      </c>
      <c r="S707" s="5">
        <v>11.446999999999999</v>
      </c>
      <c r="T707" s="5">
        <v>4.7460000000000004</v>
      </c>
      <c r="U707" s="5">
        <v>2.9830000000000001</v>
      </c>
      <c r="V707" s="5">
        <v>17.323</v>
      </c>
      <c r="W707" s="5">
        <v>0.22</v>
      </c>
      <c r="X707" s="5">
        <v>1</v>
      </c>
      <c r="Y707" s="5">
        <v>28.201000000000001</v>
      </c>
      <c r="Z707" s="5">
        <v>2.9580000000000002</v>
      </c>
      <c r="AA707" s="5">
        <v>-1.6080000000000001</v>
      </c>
      <c r="AB707" s="5">
        <v>26.593</v>
      </c>
      <c r="AC707" s="5">
        <v>0</v>
      </c>
      <c r="AD707" s="5">
        <v>1</v>
      </c>
      <c r="AE707" s="5">
        <v>28.248000000000001</v>
      </c>
      <c r="AF707" s="5">
        <v>5.2370000000000001</v>
      </c>
      <c r="AG707" s="5">
        <v>-1.6559999999999999</v>
      </c>
      <c r="AH707" s="5">
        <v>26.593</v>
      </c>
      <c r="AI707" s="5">
        <v>0</v>
      </c>
      <c r="AJ707" s="5">
        <v>1</v>
      </c>
      <c r="AK707" s="5">
        <v>33.173999999999999</v>
      </c>
      <c r="AL707" s="5">
        <v>15.842000000000001</v>
      </c>
      <c r="AM707" s="5">
        <v>-13.603999999999999</v>
      </c>
      <c r="AN707" s="5">
        <v>23.875</v>
      </c>
      <c r="AO707" s="5">
        <v>0.22</v>
      </c>
      <c r="AP707" s="5">
        <v>1</v>
      </c>
      <c r="AQ707" s="5">
        <v>0.86099999999999999</v>
      </c>
      <c r="AR707" s="5">
        <v>0.123</v>
      </c>
      <c r="AS707" s="5">
        <v>0.42799999999999999</v>
      </c>
      <c r="AT707" s="5">
        <v>1.573</v>
      </c>
      <c r="AU707" s="5">
        <v>0.22</v>
      </c>
      <c r="AV707" s="5">
        <v>1</v>
      </c>
      <c r="AW707" s="5">
        <v>0.98599999999999999</v>
      </c>
      <c r="AX707" s="5">
        <v>0.123</v>
      </c>
      <c r="AY707" s="5">
        <v>0.42699999999999999</v>
      </c>
      <c r="AZ707" s="5">
        <v>1.724</v>
      </c>
      <c r="BA707" s="5">
        <v>0.22</v>
      </c>
      <c r="BB707" s="5">
        <v>1</v>
      </c>
      <c r="BC707" s="5">
        <v>0.59799999999999998</v>
      </c>
      <c r="BD707" s="5">
        <v>0.123</v>
      </c>
      <c r="BE707" s="5">
        <v>0.24399999999999999</v>
      </c>
      <c r="BF707" s="5">
        <v>1.0269999999999999</v>
      </c>
      <c r="BG707" s="5">
        <v>0.22</v>
      </c>
      <c r="BH707" s="5">
        <v>1</v>
      </c>
      <c r="BI707" s="5">
        <v>0.61199999999999999</v>
      </c>
      <c r="BJ707" s="5">
        <v>0.123</v>
      </c>
      <c r="BK707" s="5">
        <v>0.5</v>
      </c>
      <c r="BL707" s="5">
        <v>1.357</v>
      </c>
      <c r="BM707" s="5">
        <v>0.22</v>
      </c>
      <c r="BN707" s="5">
        <v>1</v>
      </c>
      <c r="BO707" s="5">
        <v>0</v>
      </c>
      <c r="BP707" s="5">
        <v>8.0000000000000002E-3</v>
      </c>
      <c r="BQ707" s="5">
        <v>0.18</v>
      </c>
      <c r="BR707" s="5">
        <v>0</v>
      </c>
      <c r="BS707" s="5">
        <v>1</v>
      </c>
      <c r="BT707" s="5">
        <v>0</v>
      </c>
      <c r="BU707" s="5">
        <v>1.4E-2</v>
      </c>
      <c r="BV707" s="5">
        <v>0.17599999999999999</v>
      </c>
      <c r="BW707" s="5">
        <v>0.22</v>
      </c>
      <c r="BX707" s="5">
        <v>1</v>
      </c>
      <c r="BY707" s="5">
        <v>12.728999999999999</v>
      </c>
      <c r="BZ707" s="5">
        <v>0</v>
      </c>
      <c r="CA707" s="5">
        <v>12.728999999999999</v>
      </c>
      <c r="CB707" s="5">
        <v>0</v>
      </c>
      <c r="CC707" s="5">
        <v>97.9</v>
      </c>
      <c r="CD707" s="5">
        <v>7.95</v>
      </c>
      <c r="CE707" s="5">
        <v>117.374</v>
      </c>
      <c r="CF707" s="5">
        <v>262.63400000000001</v>
      </c>
      <c r="CG707" s="5">
        <v>0.22</v>
      </c>
      <c r="CH707" s="5">
        <v>1</v>
      </c>
      <c r="CI707" s="5">
        <v>0</v>
      </c>
      <c r="CJ707" s="5">
        <v>0</v>
      </c>
      <c r="CK707" s="5">
        <v>0</v>
      </c>
      <c r="CL707" s="5">
        <v>0</v>
      </c>
      <c r="CM707" s="5">
        <v>0</v>
      </c>
      <c r="CN707" s="5">
        <v>0</v>
      </c>
      <c r="CO707" s="5">
        <v>0</v>
      </c>
      <c r="CP707" s="5">
        <v>0.71899999999999997</v>
      </c>
      <c r="CQ707" s="5">
        <v>1.294</v>
      </c>
      <c r="CR707" s="5">
        <v>0</v>
      </c>
      <c r="CS707" s="5">
        <v>5.1580000000000004</v>
      </c>
      <c r="CT707" s="5">
        <v>20.506</v>
      </c>
      <c r="CU707" s="5">
        <v>25.457999999999998</v>
      </c>
    </row>
    <row r="708" spans="1:99" x14ac:dyDescent="0.25">
      <c r="A708" s="5" t="s">
        <v>3016</v>
      </c>
      <c r="B708" s="5" t="s">
        <v>1758</v>
      </c>
      <c r="C708" s="5" t="s">
        <v>1758</v>
      </c>
      <c r="D708" s="5" t="s">
        <v>1759</v>
      </c>
      <c r="E708" s="5">
        <v>2023</v>
      </c>
      <c r="F708" s="5">
        <v>0.22</v>
      </c>
      <c r="G708" s="5">
        <v>4.5549999999999997</v>
      </c>
      <c r="H708" s="5">
        <v>0.82299999999999995</v>
      </c>
      <c r="I708" s="5">
        <v>9.9109999999999996</v>
      </c>
      <c r="J708" s="5">
        <v>14.465999999999999</v>
      </c>
      <c r="K708" s="5">
        <v>0</v>
      </c>
      <c r="L708" s="5">
        <v>1</v>
      </c>
      <c r="M708" s="5">
        <v>4.5659999999999998</v>
      </c>
      <c r="N708" s="5">
        <v>2.468</v>
      </c>
      <c r="O708" s="5">
        <v>10.093</v>
      </c>
      <c r="P708" s="5">
        <v>14.66</v>
      </c>
      <c r="Q708" s="5">
        <v>0</v>
      </c>
      <c r="R708" s="5">
        <v>1</v>
      </c>
      <c r="S708" s="5">
        <v>8.6690000000000005</v>
      </c>
      <c r="T708" s="5">
        <v>4.9370000000000003</v>
      </c>
      <c r="U708" s="5">
        <v>1.0860000000000001</v>
      </c>
      <c r="V708" s="5">
        <v>11.618</v>
      </c>
      <c r="W708" s="5">
        <v>0.22</v>
      </c>
      <c r="X708" s="5">
        <v>1</v>
      </c>
      <c r="Y708" s="5">
        <v>22.754000000000001</v>
      </c>
      <c r="Z708" s="5">
        <v>2.5489999999999999</v>
      </c>
      <c r="AA708" s="5">
        <v>5.2149999999999999</v>
      </c>
      <c r="AB708" s="5">
        <v>27.969000000000001</v>
      </c>
      <c r="AC708" s="5">
        <v>0</v>
      </c>
      <c r="AD708" s="5">
        <v>1</v>
      </c>
      <c r="AE708" s="5">
        <v>22.853000000000002</v>
      </c>
      <c r="AF708" s="5">
        <v>4.5510000000000002</v>
      </c>
      <c r="AG708" s="5">
        <v>5.1159999999999997</v>
      </c>
      <c r="AH708" s="5">
        <v>27.969000000000001</v>
      </c>
      <c r="AI708" s="5">
        <v>0</v>
      </c>
      <c r="AJ708" s="5">
        <v>1</v>
      </c>
      <c r="AK708" s="5">
        <v>27.981000000000002</v>
      </c>
      <c r="AL708" s="5">
        <v>13.861000000000001</v>
      </c>
      <c r="AM708" s="5">
        <v>-2.4039999999999999</v>
      </c>
      <c r="AN708" s="5">
        <v>31.202999999999999</v>
      </c>
      <c r="AO708" s="5">
        <v>0.22</v>
      </c>
      <c r="AP708" s="5">
        <v>1</v>
      </c>
      <c r="AQ708" s="5">
        <v>0.76</v>
      </c>
      <c r="AR708" s="5">
        <v>0.129</v>
      </c>
      <c r="AS708" s="5">
        <v>0.52400000000000002</v>
      </c>
      <c r="AT708" s="5">
        <v>1.5669999999999999</v>
      </c>
      <c r="AU708" s="5">
        <v>0.22</v>
      </c>
      <c r="AV708" s="5">
        <v>1</v>
      </c>
      <c r="AW708" s="5">
        <v>0.81100000000000005</v>
      </c>
      <c r="AX708" s="5">
        <v>0.129</v>
      </c>
      <c r="AY708" s="5">
        <v>0.55700000000000005</v>
      </c>
      <c r="AZ708" s="5">
        <v>1.669</v>
      </c>
      <c r="BA708" s="5">
        <v>0.22</v>
      </c>
      <c r="BB708" s="5">
        <v>1</v>
      </c>
      <c r="BC708" s="5">
        <v>0.53500000000000003</v>
      </c>
      <c r="BD708" s="5">
        <v>0.129</v>
      </c>
      <c r="BE708" s="5">
        <v>0.253</v>
      </c>
      <c r="BF708" s="5">
        <v>0.96099999999999997</v>
      </c>
      <c r="BG708" s="5">
        <v>0.22</v>
      </c>
      <c r="BH708" s="5">
        <v>1</v>
      </c>
      <c r="BI708" s="5">
        <v>0.57899999999999996</v>
      </c>
      <c r="BJ708" s="5">
        <v>0.129</v>
      </c>
      <c r="BK708" s="5">
        <v>0.40200000000000002</v>
      </c>
      <c r="BL708" s="5">
        <v>1.1970000000000001</v>
      </c>
      <c r="BM708" s="5">
        <v>0.22</v>
      </c>
      <c r="BN708" s="5">
        <v>1</v>
      </c>
      <c r="BO708" s="5">
        <v>0</v>
      </c>
      <c r="BP708" s="5">
        <v>8.0000000000000002E-3</v>
      </c>
      <c r="BQ708" s="5">
        <v>0.19900000000000001</v>
      </c>
      <c r="BR708" s="5">
        <v>0</v>
      </c>
      <c r="BS708" s="5">
        <v>1</v>
      </c>
      <c r="BT708" s="5">
        <v>0</v>
      </c>
      <c r="BU708" s="5">
        <v>1.2999999999999999E-2</v>
      </c>
      <c r="BV708" s="5">
        <v>0.218</v>
      </c>
      <c r="BW708" s="5">
        <v>0.22</v>
      </c>
      <c r="BX708" s="5">
        <v>1</v>
      </c>
      <c r="BY708" s="5">
        <v>13.254</v>
      </c>
      <c r="BZ708" s="5">
        <v>0</v>
      </c>
      <c r="CA708" s="5">
        <v>13.254</v>
      </c>
      <c r="CB708" s="5">
        <v>0</v>
      </c>
      <c r="CC708" s="5">
        <v>83.248000000000005</v>
      </c>
      <c r="CD708" s="5">
        <v>7.95</v>
      </c>
      <c r="CE708" s="5">
        <v>116.42700000000001</v>
      </c>
      <c r="CF708" s="5">
        <v>243.60400000000001</v>
      </c>
      <c r="CG708" s="5">
        <v>0.22</v>
      </c>
      <c r="CH708" s="5">
        <v>1</v>
      </c>
      <c r="CI708" s="5">
        <v>0</v>
      </c>
      <c r="CJ708" s="5">
        <v>0</v>
      </c>
      <c r="CK708" s="5">
        <v>0</v>
      </c>
      <c r="CL708" s="5">
        <v>0</v>
      </c>
      <c r="CM708" s="5">
        <v>0</v>
      </c>
      <c r="CN708" s="5">
        <v>0</v>
      </c>
      <c r="CO708" s="5">
        <v>0</v>
      </c>
      <c r="CP708" s="5">
        <v>0.72</v>
      </c>
      <c r="CQ708" s="5">
        <v>1.3480000000000001</v>
      </c>
      <c r="CR708" s="5">
        <v>0</v>
      </c>
      <c r="CS708" s="5">
        <v>5.37</v>
      </c>
      <c r="CT708" s="5">
        <v>9.8670000000000009</v>
      </c>
      <c r="CU708" s="5">
        <v>19.960999999999999</v>
      </c>
    </row>
    <row r="709" spans="1:99" x14ac:dyDescent="0.25">
      <c r="A709" s="5" t="s">
        <v>3017</v>
      </c>
      <c r="B709" s="5" t="s">
        <v>1758</v>
      </c>
      <c r="C709" s="5" t="s">
        <v>1758</v>
      </c>
      <c r="D709" s="5" t="s">
        <v>1759</v>
      </c>
      <c r="E709" s="5">
        <v>2024</v>
      </c>
      <c r="F709" s="5">
        <v>0.22</v>
      </c>
      <c r="G709" s="5">
        <v>4.0069999999999997</v>
      </c>
      <c r="H709" s="5">
        <v>0.84699999999999998</v>
      </c>
      <c r="I709" s="5">
        <v>6.4950000000000001</v>
      </c>
      <c r="J709" s="5">
        <v>10.503</v>
      </c>
      <c r="K709" s="5">
        <v>0</v>
      </c>
      <c r="L709" s="5">
        <v>1</v>
      </c>
      <c r="M709" s="5">
        <v>4.423</v>
      </c>
      <c r="N709" s="5">
        <v>2.5409999999999999</v>
      </c>
      <c r="O709" s="5">
        <v>6.7389999999999999</v>
      </c>
      <c r="P709" s="5">
        <v>11.161</v>
      </c>
      <c r="Q709" s="5">
        <v>0</v>
      </c>
      <c r="R709" s="5">
        <v>1</v>
      </c>
      <c r="S709" s="5">
        <v>8.2420000000000009</v>
      </c>
      <c r="T709" s="5">
        <v>5.0819999999999999</v>
      </c>
      <c r="U709" s="5">
        <v>3.1230000000000002</v>
      </c>
      <c r="V709" s="5">
        <v>13.462999999999999</v>
      </c>
      <c r="W709" s="5">
        <v>0.22</v>
      </c>
      <c r="X709" s="5">
        <v>1</v>
      </c>
      <c r="Y709" s="5">
        <v>15.715999999999999</v>
      </c>
      <c r="Z709" s="5">
        <v>1.984</v>
      </c>
      <c r="AA709" s="5">
        <v>5.3390000000000004</v>
      </c>
      <c r="AB709" s="5">
        <v>21.055</v>
      </c>
      <c r="AC709" s="5">
        <v>0</v>
      </c>
      <c r="AD709" s="5">
        <v>1</v>
      </c>
      <c r="AE709" s="5">
        <v>15.715999999999999</v>
      </c>
      <c r="AF709" s="5">
        <v>3.4430000000000001</v>
      </c>
      <c r="AG709" s="5">
        <v>5.3390000000000004</v>
      </c>
      <c r="AH709" s="5">
        <v>21.055</v>
      </c>
      <c r="AI709" s="5">
        <v>0</v>
      </c>
      <c r="AJ709" s="5">
        <v>1</v>
      </c>
      <c r="AK709" s="5">
        <v>20.995000000000001</v>
      </c>
      <c r="AL709" s="5">
        <v>10.679</v>
      </c>
      <c r="AM709" s="5">
        <v>2.19</v>
      </c>
      <c r="AN709" s="5">
        <v>28.286000000000001</v>
      </c>
      <c r="AO709" s="5">
        <v>0.22</v>
      </c>
      <c r="AP709" s="5">
        <v>1</v>
      </c>
      <c r="AQ709" s="5">
        <v>0.72399999999999998</v>
      </c>
      <c r="AR709" s="5">
        <v>0.13200000000000001</v>
      </c>
      <c r="AS709" s="5">
        <v>0.6</v>
      </c>
      <c r="AT709" s="5">
        <v>1.6160000000000001</v>
      </c>
      <c r="AU709" s="5">
        <v>0.22</v>
      </c>
      <c r="AV709" s="5">
        <v>1</v>
      </c>
      <c r="AW709" s="5">
        <v>0.75</v>
      </c>
      <c r="AX709" s="5">
        <v>0.13200000000000001</v>
      </c>
      <c r="AY709" s="5">
        <v>0.60399999999999998</v>
      </c>
      <c r="AZ709" s="5">
        <v>1.6519999999999999</v>
      </c>
      <c r="BA709" s="5">
        <v>0.22</v>
      </c>
      <c r="BB709" s="5">
        <v>1</v>
      </c>
      <c r="BC709" s="5">
        <v>0.51300000000000001</v>
      </c>
      <c r="BD709" s="5">
        <v>0.13200000000000001</v>
      </c>
      <c r="BE709" s="5">
        <v>0.25900000000000001</v>
      </c>
      <c r="BF709" s="5">
        <v>0.94099999999999995</v>
      </c>
      <c r="BG709" s="5">
        <v>0.22</v>
      </c>
      <c r="BH709" s="5">
        <v>1</v>
      </c>
      <c r="BI709" s="5">
        <v>0.59099999999999997</v>
      </c>
      <c r="BJ709" s="5">
        <v>0.13200000000000001</v>
      </c>
      <c r="BK709" s="5">
        <v>0.36699999999999999</v>
      </c>
      <c r="BL709" s="5">
        <v>1.169</v>
      </c>
      <c r="BM709" s="5">
        <v>0.22</v>
      </c>
      <c r="BN709" s="5">
        <v>1</v>
      </c>
      <c r="BO709" s="5">
        <v>0</v>
      </c>
      <c r="BP709" s="5">
        <v>8.0000000000000002E-3</v>
      </c>
      <c r="BQ709" s="5">
        <v>0.158</v>
      </c>
      <c r="BR709" s="5">
        <v>0</v>
      </c>
      <c r="BS709" s="5">
        <v>1</v>
      </c>
      <c r="BT709" s="5">
        <v>0</v>
      </c>
      <c r="BU709" s="5">
        <v>3.0000000000000001E-3</v>
      </c>
      <c r="BV709" s="5">
        <v>0.221</v>
      </c>
      <c r="BW709" s="5">
        <v>0.22</v>
      </c>
      <c r="BX709" s="5">
        <v>1</v>
      </c>
      <c r="BY709" s="5">
        <v>13.646000000000001</v>
      </c>
      <c r="BZ709" s="5">
        <v>0</v>
      </c>
      <c r="CA709" s="5">
        <v>13.646000000000001</v>
      </c>
      <c r="CB709" s="5">
        <v>0</v>
      </c>
      <c r="CC709" s="5">
        <v>82.587999999999994</v>
      </c>
      <c r="CD709" s="5">
        <v>7.95</v>
      </c>
      <c r="CE709" s="5">
        <v>107.233</v>
      </c>
      <c r="CF709" s="5">
        <v>231.58199999999999</v>
      </c>
      <c r="CG709" s="5">
        <v>0.22</v>
      </c>
      <c r="CH709" s="5">
        <v>1</v>
      </c>
      <c r="CI709" s="5">
        <v>0</v>
      </c>
      <c r="CJ709" s="5">
        <v>0</v>
      </c>
      <c r="CK709" s="5">
        <v>0</v>
      </c>
      <c r="CL709" s="5">
        <v>0</v>
      </c>
      <c r="CM709" s="5">
        <v>0</v>
      </c>
      <c r="CN709" s="5">
        <v>0</v>
      </c>
      <c r="CO709" s="5">
        <v>0</v>
      </c>
      <c r="CP709" s="5">
        <v>0.72</v>
      </c>
      <c r="CQ709" s="5">
        <v>1.387</v>
      </c>
      <c r="CR709" s="5">
        <v>0</v>
      </c>
      <c r="CS709" s="5">
        <v>5.5289999999999999</v>
      </c>
      <c r="CT709" s="5">
        <v>7.7210000000000001</v>
      </c>
      <c r="CU709" s="5">
        <v>12.028</v>
      </c>
    </row>
    <row r="710" spans="1:99" x14ac:dyDescent="0.25">
      <c r="A710" s="5" t="s">
        <v>3018</v>
      </c>
      <c r="B710" s="5" t="s">
        <v>1726</v>
      </c>
      <c r="C710" s="5" t="s">
        <v>1726</v>
      </c>
      <c r="D710" s="5" t="s">
        <v>1727</v>
      </c>
      <c r="E710" s="5">
        <v>2021</v>
      </c>
      <c r="F710" s="5">
        <v>0</v>
      </c>
      <c r="G710" s="5">
        <v>4.7469999999999999</v>
      </c>
      <c r="H710" s="5">
        <v>1.143</v>
      </c>
      <c r="I710" s="5">
        <v>0</v>
      </c>
      <c r="J710" s="5">
        <v>4.7469999999999999</v>
      </c>
      <c r="K710" s="5">
        <v>0</v>
      </c>
      <c r="L710" s="5">
        <v>1</v>
      </c>
      <c r="M710" s="5">
        <v>7.9640000000000004</v>
      </c>
      <c r="N710" s="5">
        <v>3.43</v>
      </c>
      <c r="O710" s="5">
        <v>0</v>
      </c>
      <c r="P710" s="5">
        <v>7.9640000000000004</v>
      </c>
      <c r="Q710" s="5">
        <v>0</v>
      </c>
      <c r="R710" s="5">
        <v>1</v>
      </c>
      <c r="S710" s="5">
        <v>10.464</v>
      </c>
      <c r="T710" s="5">
        <v>6.86</v>
      </c>
      <c r="U710" s="5">
        <v>0</v>
      </c>
      <c r="V710" s="5">
        <v>10.464</v>
      </c>
      <c r="W710" s="5">
        <v>0</v>
      </c>
      <c r="X710" s="5">
        <v>1</v>
      </c>
      <c r="Y710" s="5">
        <v>5.9889999999999999</v>
      </c>
      <c r="Z710" s="5">
        <v>0.73899999999999999</v>
      </c>
      <c r="AA710" s="5">
        <v>0</v>
      </c>
      <c r="AB710" s="5">
        <v>5.9889999999999999</v>
      </c>
      <c r="AC710" s="5">
        <v>0</v>
      </c>
      <c r="AD710" s="5">
        <v>1</v>
      </c>
      <c r="AE710" s="5">
        <v>7.1319999999999997</v>
      </c>
      <c r="AF710" s="5">
        <v>1.5549999999999999</v>
      </c>
      <c r="AG710" s="5">
        <v>0</v>
      </c>
      <c r="AH710" s="5">
        <v>7.1319999999999997</v>
      </c>
      <c r="AI710" s="5">
        <v>0</v>
      </c>
      <c r="AJ710" s="5">
        <v>1</v>
      </c>
      <c r="AK710" s="5">
        <v>13.992000000000001</v>
      </c>
      <c r="AL710" s="5">
        <v>7.26</v>
      </c>
      <c r="AM710" s="5">
        <v>0</v>
      </c>
      <c r="AN710" s="5">
        <v>13.992000000000001</v>
      </c>
      <c r="AO710" s="5">
        <v>0</v>
      </c>
      <c r="AP710" s="5">
        <v>1</v>
      </c>
      <c r="AQ710" s="5">
        <v>0.621</v>
      </c>
      <c r="AR710" s="5">
        <v>0.114</v>
      </c>
      <c r="AS710" s="5">
        <v>0</v>
      </c>
      <c r="AT710" s="5">
        <v>0.621</v>
      </c>
      <c r="AU710" s="5">
        <v>0</v>
      </c>
      <c r="AV710" s="5">
        <v>1</v>
      </c>
      <c r="AW710" s="5">
        <v>0.59299999999999997</v>
      </c>
      <c r="AX710" s="5">
        <v>0.114</v>
      </c>
      <c r="AY710" s="5">
        <v>0</v>
      </c>
      <c r="AZ710" s="5">
        <v>0.59299999999999997</v>
      </c>
      <c r="BA710" s="5">
        <v>0</v>
      </c>
      <c r="BB710" s="5">
        <v>1</v>
      </c>
      <c r="BC710" s="5">
        <v>0.44</v>
      </c>
      <c r="BD710" s="5">
        <v>0.114</v>
      </c>
      <c r="BE710" s="5">
        <v>0</v>
      </c>
      <c r="BF710" s="5">
        <v>0.44</v>
      </c>
      <c r="BG710" s="5">
        <v>0</v>
      </c>
      <c r="BH710" s="5">
        <v>1</v>
      </c>
      <c r="BI710" s="5">
        <v>0.56000000000000005</v>
      </c>
      <c r="BJ710" s="5">
        <v>0.114</v>
      </c>
      <c r="BK710" s="5">
        <v>0</v>
      </c>
      <c r="BL710" s="5">
        <v>0.56000000000000005</v>
      </c>
      <c r="BM710" s="5">
        <v>0</v>
      </c>
      <c r="BN710" s="5">
        <v>1</v>
      </c>
      <c r="BO710" s="5">
        <v>0</v>
      </c>
      <c r="BP710" s="5">
        <v>0</v>
      </c>
      <c r="BQ710" s="5">
        <v>0</v>
      </c>
      <c r="BR710" s="5">
        <v>0</v>
      </c>
      <c r="BS710" s="5">
        <v>1</v>
      </c>
      <c r="BT710" s="5">
        <v>0</v>
      </c>
      <c r="BU710" s="5">
        <v>0</v>
      </c>
      <c r="BV710" s="5">
        <v>0</v>
      </c>
      <c r="BW710" s="5">
        <v>0</v>
      </c>
      <c r="BX710" s="5">
        <v>1</v>
      </c>
      <c r="BY710" s="5">
        <v>11.787000000000001</v>
      </c>
      <c r="BZ710" s="5">
        <v>0</v>
      </c>
      <c r="CA710" s="5">
        <v>11.787000000000001</v>
      </c>
      <c r="CB710" s="5">
        <v>0</v>
      </c>
      <c r="CC710" s="5">
        <v>81.694999999999993</v>
      </c>
      <c r="CD710" s="5">
        <v>7.95</v>
      </c>
      <c r="CE710" s="5">
        <v>0</v>
      </c>
      <c r="CF710" s="5">
        <v>81.694999999999993</v>
      </c>
      <c r="CG710" s="5">
        <v>0</v>
      </c>
      <c r="CH710" s="5">
        <v>1</v>
      </c>
      <c r="CI710" s="5">
        <v>0</v>
      </c>
      <c r="CJ710" s="5">
        <v>0</v>
      </c>
      <c r="CK710" s="5">
        <v>0</v>
      </c>
      <c r="CL710" s="5">
        <v>0</v>
      </c>
      <c r="CM710" s="5">
        <v>0</v>
      </c>
      <c r="CN710" s="5">
        <v>0</v>
      </c>
      <c r="CO710" s="5">
        <v>0</v>
      </c>
      <c r="CP710" s="5">
        <v>0</v>
      </c>
      <c r="CQ710" s="5">
        <v>1.198</v>
      </c>
      <c r="CR710" s="5">
        <v>0</v>
      </c>
      <c r="CS710" s="5">
        <v>4.7759999999999998</v>
      </c>
      <c r="CT710" s="5">
        <v>3.6040000000000001</v>
      </c>
      <c r="CU710" s="5">
        <v>9.4079999999999995</v>
      </c>
    </row>
    <row r="711" spans="1:99" x14ac:dyDescent="0.25">
      <c r="A711" s="5" t="s">
        <v>3019</v>
      </c>
      <c r="B711" s="5" t="s">
        <v>1726</v>
      </c>
      <c r="C711" s="5" t="s">
        <v>1726</v>
      </c>
      <c r="D711" s="5" t="s">
        <v>1727</v>
      </c>
      <c r="E711" s="5">
        <v>2022</v>
      </c>
      <c r="F711" s="5">
        <v>0</v>
      </c>
      <c r="G711" s="5">
        <v>8.7880000000000003</v>
      </c>
      <c r="H711" s="5">
        <v>1.2350000000000001</v>
      </c>
      <c r="I711" s="5">
        <v>0</v>
      </c>
      <c r="J711" s="5">
        <v>8.7880000000000003</v>
      </c>
      <c r="K711" s="5">
        <v>0</v>
      </c>
      <c r="L711" s="5">
        <v>1</v>
      </c>
      <c r="M711" s="5">
        <v>9.7829999999999995</v>
      </c>
      <c r="N711" s="5">
        <v>3.7040000000000002</v>
      </c>
      <c r="O711" s="5">
        <v>0</v>
      </c>
      <c r="P711" s="5">
        <v>9.7829999999999995</v>
      </c>
      <c r="Q711" s="5">
        <v>0</v>
      </c>
      <c r="R711" s="5">
        <v>1</v>
      </c>
      <c r="S711" s="5">
        <v>14.962</v>
      </c>
      <c r="T711" s="5">
        <v>7.4080000000000004</v>
      </c>
      <c r="U711" s="5">
        <v>0</v>
      </c>
      <c r="V711" s="5">
        <v>14.962</v>
      </c>
      <c r="W711" s="5">
        <v>0</v>
      </c>
      <c r="X711" s="5">
        <v>1</v>
      </c>
      <c r="Y711" s="5">
        <v>6.7649999999999997</v>
      </c>
      <c r="Z711" s="5">
        <v>0.83499999999999996</v>
      </c>
      <c r="AA711" s="5">
        <v>0</v>
      </c>
      <c r="AB711" s="5">
        <v>6.7649999999999997</v>
      </c>
      <c r="AC711" s="5">
        <v>0</v>
      </c>
      <c r="AD711" s="5">
        <v>1</v>
      </c>
      <c r="AE711" s="5">
        <v>7.9989999999999997</v>
      </c>
      <c r="AF711" s="5">
        <v>1.744</v>
      </c>
      <c r="AG711" s="5">
        <v>0</v>
      </c>
      <c r="AH711" s="5">
        <v>7.9989999999999997</v>
      </c>
      <c r="AI711" s="5">
        <v>0</v>
      </c>
      <c r="AJ711" s="5">
        <v>1</v>
      </c>
      <c r="AK711" s="5">
        <v>15.407</v>
      </c>
      <c r="AL711" s="5">
        <v>7.9950000000000001</v>
      </c>
      <c r="AM711" s="5">
        <v>0</v>
      </c>
      <c r="AN711" s="5">
        <v>15.407</v>
      </c>
      <c r="AO711" s="5">
        <v>0</v>
      </c>
      <c r="AP711" s="5">
        <v>1</v>
      </c>
      <c r="AQ711" s="5">
        <v>0.84699999999999998</v>
      </c>
      <c r="AR711" s="5">
        <v>0.123</v>
      </c>
      <c r="AS711" s="5">
        <v>0</v>
      </c>
      <c r="AT711" s="5">
        <v>0.84699999999999998</v>
      </c>
      <c r="AU711" s="5">
        <v>0</v>
      </c>
      <c r="AV711" s="5">
        <v>1</v>
      </c>
      <c r="AW711" s="5">
        <v>0.94699999999999995</v>
      </c>
      <c r="AX711" s="5">
        <v>0.123</v>
      </c>
      <c r="AY711" s="5">
        <v>0</v>
      </c>
      <c r="AZ711" s="5">
        <v>0.94699999999999995</v>
      </c>
      <c r="BA711" s="5">
        <v>0</v>
      </c>
      <c r="BB711" s="5">
        <v>1</v>
      </c>
      <c r="BC711" s="5">
        <v>0.58899999999999997</v>
      </c>
      <c r="BD711" s="5">
        <v>0.123</v>
      </c>
      <c r="BE711" s="5">
        <v>0</v>
      </c>
      <c r="BF711" s="5">
        <v>0.58899999999999997</v>
      </c>
      <c r="BG711" s="5">
        <v>0</v>
      </c>
      <c r="BH711" s="5">
        <v>1</v>
      </c>
      <c r="BI711" s="5">
        <v>0.68899999999999995</v>
      </c>
      <c r="BJ711" s="5">
        <v>0.123</v>
      </c>
      <c r="BK711" s="5">
        <v>0</v>
      </c>
      <c r="BL711" s="5">
        <v>0.68899999999999995</v>
      </c>
      <c r="BM711" s="5">
        <v>0</v>
      </c>
      <c r="BN711" s="5">
        <v>1</v>
      </c>
      <c r="BO711" s="5">
        <v>0</v>
      </c>
      <c r="BP711" s="5">
        <v>0</v>
      </c>
      <c r="BQ711" s="5">
        <v>0</v>
      </c>
      <c r="BR711" s="5">
        <v>0</v>
      </c>
      <c r="BS711" s="5">
        <v>1</v>
      </c>
      <c r="BT711" s="5">
        <v>0</v>
      </c>
      <c r="BU711" s="5">
        <v>0</v>
      </c>
      <c r="BV711" s="5">
        <v>0</v>
      </c>
      <c r="BW711" s="5">
        <v>0</v>
      </c>
      <c r="BX711" s="5">
        <v>1</v>
      </c>
      <c r="BY711" s="5">
        <v>12.728999999999999</v>
      </c>
      <c r="BZ711" s="5">
        <v>0</v>
      </c>
      <c r="CA711" s="5">
        <v>12.728999999999999</v>
      </c>
      <c r="CB711" s="5">
        <v>0</v>
      </c>
      <c r="CC711" s="5">
        <v>102.477</v>
      </c>
      <c r="CD711" s="5">
        <v>7.95</v>
      </c>
      <c r="CE711" s="5">
        <v>0</v>
      </c>
      <c r="CF711" s="5">
        <v>102.477</v>
      </c>
      <c r="CG711" s="5">
        <v>0</v>
      </c>
      <c r="CH711" s="5">
        <v>1</v>
      </c>
      <c r="CI711" s="5">
        <v>0</v>
      </c>
      <c r="CJ711" s="5">
        <v>0</v>
      </c>
      <c r="CK711" s="5">
        <v>0</v>
      </c>
      <c r="CL711" s="5">
        <v>0</v>
      </c>
      <c r="CM711" s="5">
        <v>0</v>
      </c>
      <c r="CN711" s="5">
        <v>0</v>
      </c>
      <c r="CO711" s="5">
        <v>0</v>
      </c>
      <c r="CP711" s="5">
        <v>0</v>
      </c>
      <c r="CQ711" s="5">
        <v>1.294</v>
      </c>
      <c r="CR711" s="5">
        <v>0</v>
      </c>
      <c r="CS711" s="5">
        <v>5.1580000000000004</v>
      </c>
      <c r="CT711" s="5">
        <v>7.5540000000000003</v>
      </c>
      <c r="CU711" s="5">
        <v>16.097000000000001</v>
      </c>
    </row>
    <row r="712" spans="1:99" x14ac:dyDescent="0.25">
      <c r="A712" s="5" t="s">
        <v>3020</v>
      </c>
      <c r="B712" s="5" t="s">
        <v>1726</v>
      </c>
      <c r="C712" s="5" t="s">
        <v>1726</v>
      </c>
      <c r="D712" s="5" t="s">
        <v>1727</v>
      </c>
      <c r="E712" s="5">
        <v>2023</v>
      </c>
      <c r="F712" s="5">
        <v>0</v>
      </c>
      <c r="G712" s="5">
        <v>5.77</v>
      </c>
      <c r="H712" s="5">
        <v>1.286</v>
      </c>
      <c r="I712" s="5">
        <v>0</v>
      </c>
      <c r="J712" s="5">
        <v>5.77</v>
      </c>
      <c r="K712" s="5">
        <v>0</v>
      </c>
      <c r="L712" s="5">
        <v>1</v>
      </c>
      <c r="M712" s="5">
        <v>7.8860000000000001</v>
      </c>
      <c r="N712" s="5">
        <v>3.8570000000000002</v>
      </c>
      <c r="O712" s="5">
        <v>0</v>
      </c>
      <c r="P712" s="5">
        <v>7.8860000000000001</v>
      </c>
      <c r="Q712" s="5">
        <v>0</v>
      </c>
      <c r="R712" s="5">
        <v>1</v>
      </c>
      <c r="S712" s="5">
        <v>12.198</v>
      </c>
      <c r="T712" s="5">
        <v>7.7140000000000004</v>
      </c>
      <c r="U712" s="5">
        <v>0</v>
      </c>
      <c r="V712" s="5">
        <v>12.198</v>
      </c>
      <c r="W712" s="5">
        <v>0</v>
      </c>
      <c r="X712" s="5">
        <v>1</v>
      </c>
      <c r="Y712" s="5">
        <v>6.8319999999999999</v>
      </c>
      <c r="Z712" s="5">
        <v>0.84299999999999997</v>
      </c>
      <c r="AA712" s="5">
        <v>0</v>
      </c>
      <c r="AB712" s="5">
        <v>6.8319999999999999</v>
      </c>
      <c r="AC712" s="5">
        <v>0</v>
      </c>
      <c r="AD712" s="5">
        <v>1</v>
      </c>
      <c r="AE712" s="5">
        <v>8.1180000000000003</v>
      </c>
      <c r="AF712" s="5">
        <v>1.77</v>
      </c>
      <c r="AG712" s="5">
        <v>0</v>
      </c>
      <c r="AH712" s="5">
        <v>8.1180000000000003</v>
      </c>
      <c r="AI712" s="5">
        <v>0</v>
      </c>
      <c r="AJ712" s="5">
        <v>1</v>
      </c>
      <c r="AK712" s="5">
        <v>15.832000000000001</v>
      </c>
      <c r="AL712" s="5">
        <v>8.2149999999999999</v>
      </c>
      <c r="AM712" s="5">
        <v>0</v>
      </c>
      <c r="AN712" s="5">
        <v>15.832000000000001</v>
      </c>
      <c r="AO712" s="5">
        <v>0</v>
      </c>
      <c r="AP712" s="5">
        <v>1</v>
      </c>
      <c r="AQ712" s="5">
        <v>0.749</v>
      </c>
      <c r="AR712" s="5">
        <v>0.129</v>
      </c>
      <c r="AS712" s="5">
        <v>0</v>
      </c>
      <c r="AT712" s="5">
        <v>0.749</v>
      </c>
      <c r="AU712" s="5">
        <v>0</v>
      </c>
      <c r="AV712" s="5">
        <v>1</v>
      </c>
      <c r="AW712" s="5">
        <v>0.78300000000000003</v>
      </c>
      <c r="AX712" s="5">
        <v>0.129</v>
      </c>
      <c r="AY712" s="5">
        <v>0</v>
      </c>
      <c r="AZ712" s="5">
        <v>0.78300000000000003</v>
      </c>
      <c r="BA712" s="5">
        <v>0</v>
      </c>
      <c r="BB712" s="5">
        <v>1</v>
      </c>
      <c r="BC712" s="5">
        <v>0.52700000000000002</v>
      </c>
      <c r="BD712" s="5">
        <v>0.129</v>
      </c>
      <c r="BE712" s="5">
        <v>0</v>
      </c>
      <c r="BF712" s="5">
        <v>0.52700000000000002</v>
      </c>
      <c r="BG712" s="5">
        <v>0</v>
      </c>
      <c r="BH712" s="5">
        <v>1</v>
      </c>
      <c r="BI712" s="5">
        <v>0.64</v>
      </c>
      <c r="BJ712" s="5">
        <v>0.129</v>
      </c>
      <c r="BK712" s="5">
        <v>0</v>
      </c>
      <c r="BL712" s="5">
        <v>0.64</v>
      </c>
      <c r="BM712" s="5">
        <v>0</v>
      </c>
      <c r="BN712" s="5">
        <v>1</v>
      </c>
      <c r="BO712" s="5">
        <v>0</v>
      </c>
      <c r="BP712" s="5">
        <v>0</v>
      </c>
      <c r="BQ712" s="5">
        <v>0</v>
      </c>
      <c r="BR712" s="5">
        <v>0</v>
      </c>
      <c r="BS712" s="5">
        <v>1</v>
      </c>
      <c r="BT712" s="5">
        <v>0</v>
      </c>
      <c r="BU712" s="5">
        <v>0</v>
      </c>
      <c r="BV712" s="5">
        <v>0</v>
      </c>
      <c r="BW712" s="5">
        <v>0</v>
      </c>
      <c r="BX712" s="5">
        <v>1</v>
      </c>
      <c r="BY712" s="5">
        <v>13.254</v>
      </c>
      <c r="BZ712" s="5">
        <v>0</v>
      </c>
      <c r="CA712" s="5">
        <v>13.254</v>
      </c>
      <c r="CB712" s="5">
        <v>0</v>
      </c>
      <c r="CC712" s="5">
        <v>87.078999999999994</v>
      </c>
      <c r="CD712" s="5">
        <v>7.95</v>
      </c>
      <c r="CE712" s="5">
        <v>0</v>
      </c>
      <c r="CF712" s="5">
        <v>87.078999999999994</v>
      </c>
      <c r="CG712" s="5">
        <v>0</v>
      </c>
      <c r="CH712" s="5">
        <v>1</v>
      </c>
      <c r="CI712" s="5">
        <v>0</v>
      </c>
      <c r="CJ712" s="5">
        <v>0</v>
      </c>
      <c r="CK712" s="5">
        <v>0</v>
      </c>
      <c r="CL712" s="5">
        <v>0</v>
      </c>
      <c r="CM712" s="5">
        <v>0</v>
      </c>
      <c r="CN712" s="5">
        <v>0</v>
      </c>
      <c r="CO712" s="5">
        <v>0</v>
      </c>
      <c r="CP712" s="5">
        <v>0</v>
      </c>
      <c r="CQ712" s="5">
        <v>1.3480000000000001</v>
      </c>
      <c r="CR712" s="5">
        <v>0</v>
      </c>
      <c r="CS712" s="5">
        <v>5.37</v>
      </c>
      <c r="CT712" s="5">
        <v>4.484</v>
      </c>
      <c r="CU712" s="5">
        <v>12.529</v>
      </c>
    </row>
    <row r="713" spans="1:99" x14ac:dyDescent="0.25">
      <c r="A713" s="5" t="s">
        <v>3021</v>
      </c>
      <c r="B713" s="5" t="s">
        <v>1726</v>
      </c>
      <c r="C713" s="5" t="s">
        <v>1726</v>
      </c>
      <c r="D713" s="5" t="s">
        <v>1727</v>
      </c>
      <c r="E713" s="5">
        <v>2024</v>
      </c>
      <c r="F713" s="5">
        <v>0</v>
      </c>
      <c r="G713" s="5">
        <v>4.8330000000000002</v>
      </c>
      <c r="H713" s="5">
        <v>1.3240000000000001</v>
      </c>
      <c r="I713" s="5">
        <v>0</v>
      </c>
      <c r="J713" s="5">
        <v>4.8330000000000002</v>
      </c>
      <c r="K713" s="5">
        <v>0</v>
      </c>
      <c r="L713" s="5">
        <v>1</v>
      </c>
      <c r="M713" s="5">
        <v>7.1239999999999997</v>
      </c>
      <c r="N713" s="5">
        <v>3.9710000000000001</v>
      </c>
      <c r="O713" s="5">
        <v>0</v>
      </c>
      <c r="P713" s="5">
        <v>7.1239999999999997</v>
      </c>
      <c r="Q713" s="5">
        <v>0</v>
      </c>
      <c r="R713" s="5">
        <v>1</v>
      </c>
      <c r="S713" s="5">
        <v>11.451000000000001</v>
      </c>
      <c r="T713" s="5">
        <v>7.9420000000000002</v>
      </c>
      <c r="U713" s="5">
        <v>0</v>
      </c>
      <c r="V713" s="5">
        <v>11.451000000000001</v>
      </c>
      <c r="W713" s="5">
        <v>0</v>
      </c>
      <c r="X713" s="5">
        <v>1</v>
      </c>
      <c r="Y713" s="5">
        <v>6.9340000000000002</v>
      </c>
      <c r="Z713" s="5">
        <v>0.85599999999999998</v>
      </c>
      <c r="AA713" s="5">
        <v>0</v>
      </c>
      <c r="AB713" s="5">
        <v>6.9340000000000002</v>
      </c>
      <c r="AC713" s="5">
        <v>0</v>
      </c>
      <c r="AD713" s="5">
        <v>1</v>
      </c>
      <c r="AE713" s="5">
        <v>8.2569999999999997</v>
      </c>
      <c r="AF713" s="5">
        <v>1.8</v>
      </c>
      <c r="AG713" s="5">
        <v>0</v>
      </c>
      <c r="AH713" s="5">
        <v>8.2569999999999997</v>
      </c>
      <c r="AI713" s="5">
        <v>0</v>
      </c>
      <c r="AJ713" s="5">
        <v>1</v>
      </c>
      <c r="AK713" s="5">
        <v>16.199000000000002</v>
      </c>
      <c r="AL713" s="5">
        <v>8.4049999999999994</v>
      </c>
      <c r="AM713" s="5">
        <v>0</v>
      </c>
      <c r="AN713" s="5">
        <v>16.199000000000002</v>
      </c>
      <c r="AO713" s="5">
        <v>0</v>
      </c>
      <c r="AP713" s="5">
        <v>1</v>
      </c>
      <c r="AQ713" s="5">
        <v>0.72</v>
      </c>
      <c r="AR713" s="5">
        <v>0.13200000000000001</v>
      </c>
      <c r="AS713" s="5">
        <v>0</v>
      </c>
      <c r="AT713" s="5">
        <v>0.72</v>
      </c>
      <c r="AU713" s="5">
        <v>0</v>
      </c>
      <c r="AV713" s="5">
        <v>1</v>
      </c>
      <c r="AW713" s="5">
        <v>0.73399999999999999</v>
      </c>
      <c r="AX713" s="5">
        <v>0.13200000000000001</v>
      </c>
      <c r="AY713" s="5">
        <v>0</v>
      </c>
      <c r="AZ713" s="5">
        <v>0.73399999999999999</v>
      </c>
      <c r="BA713" s="5">
        <v>0</v>
      </c>
      <c r="BB713" s="5">
        <v>1</v>
      </c>
      <c r="BC713" s="5">
        <v>0.51</v>
      </c>
      <c r="BD713" s="5">
        <v>0.13200000000000001</v>
      </c>
      <c r="BE713" s="5">
        <v>0</v>
      </c>
      <c r="BF713" s="5">
        <v>0.51</v>
      </c>
      <c r="BG713" s="5">
        <v>0</v>
      </c>
      <c r="BH713" s="5">
        <v>1</v>
      </c>
      <c r="BI713" s="5">
        <v>0.65200000000000002</v>
      </c>
      <c r="BJ713" s="5">
        <v>0.13200000000000001</v>
      </c>
      <c r="BK713" s="5">
        <v>0</v>
      </c>
      <c r="BL713" s="5">
        <v>0.65200000000000002</v>
      </c>
      <c r="BM713" s="5">
        <v>0</v>
      </c>
      <c r="BN713" s="5">
        <v>1</v>
      </c>
      <c r="BO713" s="5">
        <v>0</v>
      </c>
      <c r="BP713" s="5">
        <v>0</v>
      </c>
      <c r="BQ713" s="5">
        <v>0</v>
      </c>
      <c r="BR713" s="5">
        <v>0</v>
      </c>
      <c r="BS713" s="5">
        <v>1</v>
      </c>
      <c r="BT713" s="5">
        <v>0</v>
      </c>
      <c r="BU713" s="5">
        <v>0</v>
      </c>
      <c r="BV713" s="5">
        <v>0</v>
      </c>
      <c r="BW713" s="5">
        <v>0</v>
      </c>
      <c r="BX713" s="5">
        <v>1</v>
      </c>
      <c r="BY713" s="5">
        <v>13.646000000000001</v>
      </c>
      <c r="BZ713" s="5">
        <v>0</v>
      </c>
      <c r="CA713" s="5">
        <v>13.646000000000001</v>
      </c>
      <c r="CB713" s="5">
        <v>0</v>
      </c>
      <c r="CC713" s="5">
        <v>86.385000000000005</v>
      </c>
      <c r="CD713" s="5">
        <v>7.95</v>
      </c>
      <c r="CE713" s="5">
        <v>0</v>
      </c>
      <c r="CF713" s="5">
        <v>86.385000000000005</v>
      </c>
      <c r="CG713" s="5">
        <v>0</v>
      </c>
      <c r="CH713" s="5">
        <v>1</v>
      </c>
      <c r="CI713" s="5">
        <v>0</v>
      </c>
      <c r="CJ713" s="5">
        <v>0</v>
      </c>
      <c r="CK713" s="5">
        <v>0</v>
      </c>
      <c r="CL713" s="5">
        <v>0</v>
      </c>
      <c r="CM713" s="5">
        <v>0</v>
      </c>
      <c r="CN713" s="5">
        <v>0</v>
      </c>
      <c r="CO713" s="5">
        <v>0</v>
      </c>
      <c r="CP713" s="5">
        <v>0</v>
      </c>
      <c r="CQ713" s="5">
        <v>1.387</v>
      </c>
      <c r="CR713" s="5">
        <v>0</v>
      </c>
      <c r="CS713" s="5">
        <v>5.5289999999999999</v>
      </c>
      <c r="CT713" s="5">
        <v>3.5089999999999999</v>
      </c>
      <c r="CU713" s="5">
        <v>10.896000000000001</v>
      </c>
    </row>
    <row r="714" spans="1:99" x14ac:dyDescent="0.25">
      <c r="A714" s="5" t="s">
        <v>3022</v>
      </c>
      <c r="B714" s="5" t="s">
        <v>1738</v>
      </c>
      <c r="C714" s="5" t="s">
        <v>1738</v>
      </c>
      <c r="D714" s="5" t="s">
        <v>1739</v>
      </c>
      <c r="E714" s="5">
        <v>2021</v>
      </c>
      <c r="F714" s="5">
        <v>0</v>
      </c>
      <c r="G714" s="5">
        <v>5.8970000000000002</v>
      </c>
      <c r="H714" s="5">
        <v>1.143</v>
      </c>
      <c r="I714" s="5">
        <v>0</v>
      </c>
      <c r="J714" s="5">
        <v>5.8970000000000002</v>
      </c>
      <c r="K714" s="5">
        <v>0</v>
      </c>
      <c r="L714" s="5">
        <v>1</v>
      </c>
      <c r="M714" s="5">
        <v>7.9640000000000004</v>
      </c>
      <c r="N714" s="5">
        <v>3.43</v>
      </c>
      <c r="O714" s="5">
        <v>0</v>
      </c>
      <c r="P714" s="5">
        <v>7.9640000000000004</v>
      </c>
      <c r="Q714" s="5">
        <v>0</v>
      </c>
      <c r="R714" s="5">
        <v>1</v>
      </c>
      <c r="S714" s="5">
        <v>11.613</v>
      </c>
      <c r="T714" s="5">
        <v>6.86</v>
      </c>
      <c r="U714" s="5">
        <v>0</v>
      </c>
      <c r="V714" s="5">
        <v>11.613</v>
      </c>
      <c r="W714" s="5">
        <v>0</v>
      </c>
      <c r="X714" s="5">
        <v>1</v>
      </c>
      <c r="Y714" s="5">
        <v>16.305</v>
      </c>
      <c r="Z714" s="5">
        <v>2.2040000000000002</v>
      </c>
      <c r="AA714" s="5">
        <v>0</v>
      </c>
      <c r="AB714" s="5">
        <v>16.305</v>
      </c>
      <c r="AC714" s="5">
        <v>0</v>
      </c>
      <c r="AD714" s="5">
        <v>1</v>
      </c>
      <c r="AE714" s="5">
        <v>17.449000000000002</v>
      </c>
      <c r="AF714" s="5">
        <v>4.08</v>
      </c>
      <c r="AG714" s="5">
        <v>0</v>
      </c>
      <c r="AH714" s="5">
        <v>17.449000000000002</v>
      </c>
      <c r="AI714" s="5">
        <v>0</v>
      </c>
      <c r="AJ714" s="5">
        <v>1</v>
      </c>
      <c r="AK714" s="5">
        <v>24.309000000000001</v>
      </c>
      <c r="AL714" s="5">
        <v>12.946999999999999</v>
      </c>
      <c r="AM714" s="5">
        <v>0</v>
      </c>
      <c r="AN714" s="5">
        <v>24.309000000000001</v>
      </c>
      <c r="AO714" s="5">
        <v>0</v>
      </c>
      <c r="AP714" s="5">
        <v>1</v>
      </c>
      <c r="AQ714" s="5">
        <v>0.61899999999999999</v>
      </c>
      <c r="AR714" s="5">
        <v>0.114</v>
      </c>
      <c r="AS714" s="5">
        <v>0.28699999999999998</v>
      </c>
      <c r="AT714" s="5">
        <v>0.90600000000000003</v>
      </c>
      <c r="AU714" s="5">
        <v>0</v>
      </c>
      <c r="AV714" s="5">
        <v>1</v>
      </c>
      <c r="AW714" s="5">
        <v>0.59899999999999998</v>
      </c>
      <c r="AX714" s="5">
        <v>0.114</v>
      </c>
      <c r="AY714" s="5">
        <v>1.6E-2</v>
      </c>
      <c r="AZ714" s="5">
        <v>0.61599999999999999</v>
      </c>
      <c r="BA714" s="5">
        <v>0</v>
      </c>
      <c r="BB714" s="5">
        <v>0</v>
      </c>
      <c r="BC714" s="5">
        <v>0.439</v>
      </c>
      <c r="BD714" s="5">
        <v>0.114</v>
      </c>
      <c r="BE714" s="5">
        <v>0</v>
      </c>
      <c r="BF714" s="5">
        <v>0.439</v>
      </c>
      <c r="BG714" s="5">
        <v>0</v>
      </c>
      <c r="BH714" s="5">
        <v>1</v>
      </c>
      <c r="BI714" s="5">
        <v>0.505</v>
      </c>
      <c r="BJ714" s="5">
        <v>0.114</v>
      </c>
      <c r="BK714" s="5">
        <v>0.53100000000000003</v>
      </c>
      <c r="BL714" s="5">
        <v>1.036</v>
      </c>
      <c r="BM714" s="5">
        <v>0</v>
      </c>
      <c r="BN714" s="5">
        <v>1</v>
      </c>
      <c r="BO714" s="5">
        <v>0</v>
      </c>
      <c r="BP714" s="5">
        <v>0</v>
      </c>
      <c r="BQ714" s="5">
        <v>7.9000000000000001E-2</v>
      </c>
      <c r="BR714" s="5">
        <v>0</v>
      </c>
      <c r="BS714" s="5">
        <v>0.66700000000000004</v>
      </c>
      <c r="BT714" s="5">
        <v>0</v>
      </c>
      <c r="BU714" s="5">
        <v>0</v>
      </c>
      <c r="BV714" s="5">
        <v>7.9000000000000001E-2</v>
      </c>
      <c r="BW714" s="5">
        <v>0</v>
      </c>
      <c r="BX714" s="5">
        <v>0.66700000000000004</v>
      </c>
      <c r="BY714" s="5">
        <v>11.787000000000001</v>
      </c>
      <c r="BZ714" s="5">
        <v>0</v>
      </c>
      <c r="CA714" s="5">
        <v>11.787000000000001</v>
      </c>
      <c r="CB714" s="5">
        <v>0</v>
      </c>
      <c r="CC714" s="5">
        <v>78.125</v>
      </c>
      <c r="CD714" s="5">
        <v>7.95</v>
      </c>
      <c r="CE714" s="5">
        <v>0</v>
      </c>
      <c r="CF714" s="5">
        <v>78.125</v>
      </c>
      <c r="CG714" s="5">
        <v>0</v>
      </c>
      <c r="CH714" s="5">
        <v>1</v>
      </c>
      <c r="CI714" s="5">
        <v>0</v>
      </c>
      <c r="CJ714" s="5">
        <v>0</v>
      </c>
      <c r="CK714" s="5">
        <v>0</v>
      </c>
      <c r="CL714" s="5">
        <v>0</v>
      </c>
      <c r="CM714" s="5">
        <v>0</v>
      </c>
      <c r="CN714" s="5">
        <v>0</v>
      </c>
      <c r="CO714" s="5">
        <v>0</v>
      </c>
      <c r="CP714" s="5">
        <v>0</v>
      </c>
      <c r="CQ714" s="5">
        <v>1.198</v>
      </c>
      <c r="CR714" s="5">
        <v>0</v>
      </c>
      <c r="CS714" s="5">
        <v>3.9079999999999999</v>
      </c>
      <c r="CT714" s="5">
        <v>4.7530000000000001</v>
      </c>
      <c r="CU714" s="5">
        <v>15.162000000000001</v>
      </c>
    </row>
    <row r="715" spans="1:99" x14ac:dyDescent="0.25">
      <c r="A715" s="5" t="s">
        <v>3023</v>
      </c>
      <c r="B715" s="5" t="s">
        <v>1738</v>
      </c>
      <c r="C715" s="5" t="s">
        <v>1738</v>
      </c>
      <c r="D715" s="5" t="s">
        <v>1739</v>
      </c>
      <c r="E715" s="5">
        <v>2022</v>
      </c>
      <c r="F715" s="5">
        <v>0</v>
      </c>
      <c r="G715" s="5">
        <v>11.72</v>
      </c>
      <c r="H715" s="5">
        <v>1.2350000000000001</v>
      </c>
      <c r="I715" s="5">
        <v>0</v>
      </c>
      <c r="J715" s="5">
        <v>11.72</v>
      </c>
      <c r="K715" s="5">
        <v>0</v>
      </c>
      <c r="L715" s="5">
        <v>1</v>
      </c>
      <c r="M715" s="5">
        <v>9.7829999999999995</v>
      </c>
      <c r="N715" s="5">
        <v>3.7040000000000002</v>
      </c>
      <c r="O715" s="5">
        <v>0</v>
      </c>
      <c r="P715" s="5">
        <v>9.7829999999999995</v>
      </c>
      <c r="Q715" s="5">
        <v>0</v>
      </c>
      <c r="R715" s="5">
        <v>1</v>
      </c>
      <c r="S715" s="5">
        <v>17.893000000000001</v>
      </c>
      <c r="T715" s="5">
        <v>7.4080000000000004</v>
      </c>
      <c r="U715" s="5">
        <v>0</v>
      </c>
      <c r="V715" s="5">
        <v>17.893000000000001</v>
      </c>
      <c r="W715" s="5">
        <v>0</v>
      </c>
      <c r="X715" s="5">
        <v>1</v>
      </c>
      <c r="Y715" s="5">
        <v>32.56</v>
      </c>
      <c r="Z715" s="5">
        <v>4.4009999999999998</v>
      </c>
      <c r="AA715" s="5">
        <v>0</v>
      </c>
      <c r="AB715" s="5">
        <v>32.56</v>
      </c>
      <c r="AC715" s="5">
        <v>0</v>
      </c>
      <c r="AD715" s="5">
        <v>1</v>
      </c>
      <c r="AE715" s="5">
        <v>33.795000000000002</v>
      </c>
      <c r="AF715" s="5">
        <v>7.9020000000000001</v>
      </c>
      <c r="AG715" s="5">
        <v>0</v>
      </c>
      <c r="AH715" s="5">
        <v>33.795000000000002</v>
      </c>
      <c r="AI715" s="5">
        <v>0</v>
      </c>
      <c r="AJ715" s="5">
        <v>1</v>
      </c>
      <c r="AK715" s="5">
        <v>41.203000000000003</v>
      </c>
      <c r="AL715" s="5">
        <v>21.945</v>
      </c>
      <c r="AM715" s="5">
        <v>0</v>
      </c>
      <c r="AN715" s="5">
        <v>41.203000000000003</v>
      </c>
      <c r="AO715" s="5">
        <v>0</v>
      </c>
      <c r="AP715" s="5">
        <v>1</v>
      </c>
      <c r="AQ715" s="5">
        <v>0.86099999999999999</v>
      </c>
      <c r="AR715" s="5">
        <v>0.123</v>
      </c>
      <c r="AS715" s="5">
        <v>0.36599999999999999</v>
      </c>
      <c r="AT715" s="5">
        <v>1.228</v>
      </c>
      <c r="AU715" s="5">
        <v>0</v>
      </c>
      <c r="AV715" s="5">
        <v>1</v>
      </c>
      <c r="AW715" s="5">
        <v>0.98599999999999999</v>
      </c>
      <c r="AX715" s="5">
        <v>0.123</v>
      </c>
      <c r="AY715" s="5">
        <v>-0.38900000000000001</v>
      </c>
      <c r="AZ715" s="5">
        <v>0.59799999999999998</v>
      </c>
      <c r="BA715" s="5">
        <v>0</v>
      </c>
      <c r="BB715" s="5">
        <v>0</v>
      </c>
      <c r="BC715" s="5">
        <v>0.59799999999999998</v>
      </c>
      <c r="BD715" s="5">
        <v>0.123</v>
      </c>
      <c r="BE715" s="5">
        <v>0</v>
      </c>
      <c r="BF715" s="5">
        <v>0.59799999999999998</v>
      </c>
      <c r="BG715" s="5">
        <v>0</v>
      </c>
      <c r="BH715" s="5">
        <v>1</v>
      </c>
      <c r="BI715" s="5">
        <v>0.61199999999999999</v>
      </c>
      <c r="BJ715" s="5">
        <v>0.123</v>
      </c>
      <c r="BK715" s="5">
        <v>0.39300000000000002</v>
      </c>
      <c r="BL715" s="5">
        <v>1.0049999999999999</v>
      </c>
      <c r="BM715" s="5">
        <v>0</v>
      </c>
      <c r="BN715" s="5">
        <v>1</v>
      </c>
      <c r="BO715" s="5">
        <v>0</v>
      </c>
      <c r="BP715" s="5">
        <v>0</v>
      </c>
      <c r="BQ715" s="5">
        <v>7.9000000000000001E-2</v>
      </c>
      <c r="BR715" s="5">
        <v>0</v>
      </c>
      <c r="BS715" s="5">
        <v>0.66700000000000004</v>
      </c>
      <c r="BT715" s="5">
        <v>0</v>
      </c>
      <c r="BU715" s="5">
        <v>0</v>
      </c>
      <c r="BV715" s="5">
        <v>7.9000000000000001E-2</v>
      </c>
      <c r="BW715" s="5">
        <v>0</v>
      </c>
      <c r="BX715" s="5">
        <v>0.66700000000000004</v>
      </c>
      <c r="BY715" s="5">
        <v>12.728999999999999</v>
      </c>
      <c r="BZ715" s="5">
        <v>0</v>
      </c>
      <c r="CA715" s="5">
        <v>12.728999999999999</v>
      </c>
      <c r="CB715" s="5">
        <v>0</v>
      </c>
      <c r="CC715" s="5">
        <v>97.9</v>
      </c>
      <c r="CD715" s="5">
        <v>7.95</v>
      </c>
      <c r="CE715" s="5">
        <v>0</v>
      </c>
      <c r="CF715" s="5">
        <v>97.9</v>
      </c>
      <c r="CG715" s="5">
        <v>0</v>
      </c>
      <c r="CH715" s="5">
        <v>1</v>
      </c>
      <c r="CI715" s="5">
        <v>0</v>
      </c>
      <c r="CJ715" s="5">
        <v>0</v>
      </c>
      <c r="CK715" s="5">
        <v>0</v>
      </c>
      <c r="CL715" s="5">
        <v>0</v>
      </c>
      <c r="CM715" s="5">
        <v>0</v>
      </c>
      <c r="CN715" s="5">
        <v>0</v>
      </c>
      <c r="CO715" s="5">
        <v>0</v>
      </c>
      <c r="CP715" s="5">
        <v>0</v>
      </c>
      <c r="CQ715" s="5">
        <v>1.294</v>
      </c>
      <c r="CR715" s="5">
        <v>0</v>
      </c>
      <c r="CS715" s="5">
        <v>4.2210000000000001</v>
      </c>
      <c r="CT715" s="5">
        <v>10.484999999999999</v>
      </c>
      <c r="CU715" s="5">
        <v>31.326000000000001</v>
      </c>
    </row>
    <row r="716" spans="1:99" x14ac:dyDescent="0.25">
      <c r="A716" s="5" t="s">
        <v>3024</v>
      </c>
      <c r="B716" s="5" t="s">
        <v>1738</v>
      </c>
      <c r="C716" s="5" t="s">
        <v>1738</v>
      </c>
      <c r="D716" s="5" t="s">
        <v>1739</v>
      </c>
      <c r="E716" s="5">
        <v>2023</v>
      </c>
      <c r="F716" s="5">
        <v>0</v>
      </c>
      <c r="G716" s="5">
        <v>6.1470000000000002</v>
      </c>
      <c r="H716" s="5">
        <v>1.286</v>
      </c>
      <c r="I716" s="5">
        <v>0</v>
      </c>
      <c r="J716" s="5">
        <v>6.1470000000000002</v>
      </c>
      <c r="K716" s="5">
        <v>0</v>
      </c>
      <c r="L716" s="5">
        <v>1</v>
      </c>
      <c r="M716" s="5">
        <v>7.8860000000000001</v>
      </c>
      <c r="N716" s="5">
        <v>3.8570000000000002</v>
      </c>
      <c r="O716" s="5">
        <v>0</v>
      </c>
      <c r="P716" s="5">
        <v>7.8860000000000001</v>
      </c>
      <c r="Q716" s="5">
        <v>0</v>
      </c>
      <c r="R716" s="5">
        <v>1</v>
      </c>
      <c r="S716" s="5">
        <v>12.574999999999999</v>
      </c>
      <c r="T716" s="5">
        <v>7.7140000000000004</v>
      </c>
      <c r="U716" s="5">
        <v>0</v>
      </c>
      <c r="V716" s="5">
        <v>12.574999999999999</v>
      </c>
      <c r="W716" s="5">
        <v>0</v>
      </c>
      <c r="X716" s="5">
        <v>1</v>
      </c>
      <c r="Y716" s="5">
        <v>12.907999999999999</v>
      </c>
      <c r="Z716" s="5">
        <v>1.7450000000000001</v>
      </c>
      <c r="AA716" s="5">
        <v>0</v>
      </c>
      <c r="AB716" s="5">
        <v>12.907999999999999</v>
      </c>
      <c r="AC716" s="5">
        <v>0</v>
      </c>
      <c r="AD716" s="5">
        <v>1</v>
      </c>
      <c r="AE716" s="5">
        <v>14.194000000000001</v>
      </c>
      <c r="AF716" s="5">
        <v>3.319</v>
      </c>
      <c r="AG716" s="5">
        <v>0</v>
      </c>
      <c r="AH716" s="5">
        <v>14.194000000000001</v>
      </c>
      <c r="AI716" s="5">
        <v>0</v>
      </c>
      <c r="AJ716" s="5">
        <v>1</v>
      </c>
      <c r="AK716" s="5">
        <v>21.908000000000001</v>
      </c>
      <c r="AL716" s="5">
        <v>11.667999999999999</v>
      </c>
      <c r="AM716" s="5">
        <v>0</v>
      </c>
      <c r="AN716" s="5">
        <v>21.908000000000001</v>
      </c>
      <c r="AO716" s="5">
        <v>0</v>
      </c>
      <c r="AP716" s="5">
        <v>1</v>
      </c>
      <c r="AQ716" s="5">
        <v>0.76</v>
      </c>
      <c r="AR716" s="5">
        <v>0.129</v>
      </c>
      <c r="AS716" s="5">
        <v>0.437</v>
      </c>
      <c r="AT716" s="5">
        <v>1.1970000000000001</v>
      </c>
      <c r="AU716" s="5">
        <v>0</v>
      </c>
      <c r="AV716" s="5">
        <v>1</v>
      </c>
      <c r="AW716" s="5">
        <v>0.81100000000000005</v>
      </c>
      <c r="AX716" s="5">
        <v>0.129</v>
      </c>
      <c r="AY716" s="5">
        <v>-0.221</v>
      </c>
      <c r="AZ716" s="5">
        <v>0.59</v>
      </c>
      <c r="BA716" s="5">
        <v>0</v>
      </c>
      <c r="BB716" s="5">
        <v>0</v>
      </c>
      <c r="BC716" s="5">
        <v>0.53500000000000003</v>
      </c>
      <c r="BD716" s="5">
        <v>0.129</v>
      </c>
      <c r="BE716" s="5">
        <v>0</v>
      </c>
      <c r="BF716" s="5">
        <v>0.53500000000000003</v>
      </c>
      <c r="BG716" s="5">
        <v>0</v>
      </c>
      <c r="BH716" s="5">
        <v>1</v>
      </c>
      <c r="BI716" s="5">
        <v>0.57899999999999996</v>
      </c>
      <c r="BJ716" s="5">
        <v>0.129</v>
      </c>
      <c r="BK716" s="5">
        <v>0.41299999999999998</v>
      </c>
      <c r="BL716" s="5">
        <v>0.99199999999999999</v>
      </c>
      <c r="BM716" s="5">
        <v>0</v>
      </c>
      <c r="BN716" s="5">
        <v>1</v>
      </c>
      <c r="BO716" s="5">
        <v>0</v>
      </c>
      <c r="BP716" s="5">
        <v>0</v>
      </c>
      <c r="BQ716" s="5">
        <v>0.08</v>
      </c>
      <c r="BR716" s="5">
        <v>0</v>
      </c>
      <c r="BS716" s="5">
        <v>0.66700000000000004</v>
      </c>
      <c r="BT716" s="5">
        <v>0</v>
      </c>
      <c r="BU716" s="5">
        <v>0</v>
      </c>
      <c r="BV716" s="5">
        <v>0.08</v>
      </c>
      <c r="BW716" s="5">
        <v>0</v>
      </c>
      <c r="BX716" s="5">
        <v>0.66700000000000004</v>
      </c>
      <c r="BY716" s="5">
        <v>13.254</v>
      </c>
      <c r="BZ716" s="5">
        <v>0</v>
      </c>
      <c r="CA716" s="5">
        <v>13.254</v>
      </c>
      <c r="CB716" s="5">
        <v>0</v>
      </c>
      <c r="CC716" s="5">
        <v>83.248000000000005</v>
      </c>
      <c r="CD716" s="5">
        <v>7.95</v>
      </c>
      <c r="CE716" s="5">
        <v>0</v>
      </c>
      <c r="CF716" s="5">
        <v>83.248000000000005</v>
      </c>
      <c r="CG716" s="5">
        <v>0</v>
      </c>
      <c r="CH716" s="5">
        <v>1</v>
      </c>
      <c r="CI716" s="5">
        <v>0</v>
      </c>
      <c r="CJ716" s="5">
        <v>0</v>
      </c>
      <c r="CK716" s="5">
        <v>0</v>
      </c>
      <c r="CL716" s="5">
        <v>0</v>
      </c>
      <c r="CM716" s="5">
        <v>0</v>
      </c>
      <c r="CN716" s="5">
        <v>0</v>
      </c>
      <c r="CO716" s="5">
        <v>0</v>
      </c>
      <c r="CP716" s="5">
        <v>0</v>
      </c>
      <c r="CQ716" s="5">
        <v>1.3480000000000001</v>
      </c>
      <c r="CR716" s="5">
        <v>0</v>
      </c>
      <c r="CS716" s="5">
        <v>4.3949999999999996</v>
      </c>
      <c r="CT716" s="5">
        <v>4.8609999999999998</v>
      </c>
      <c r="CU716" s="5">
        <v>11.622</v>
      </c>
    </row>
    <row r="717" spans="1:99" x14ac:dyDescent="0.25">
      <c r="A717" s="5" t="s">
        <v>3025</v>
      </c>
      <c r="B717" s="5" t="s">
        <v>1738</v>
      </c>
      <c r="C717" s="5" t="s">
        <v>1738</v>
      </c>
      <c r="D717" s="5" t="s">
        <v>1739</v>
      </c>
      <c r="E717" s="5">
        <v>2024</v>
      </c>
      <c r="F717" s="5">
        <v>0</v>
      </c>
      <c r="G717" s="5">
        <v>5.5750000000000002</v>
      </c>
      <c r="H717" s="5">
        <v>1.3240000000000001</v>
      </c>
      <c r="I717" s="5">
        <v>0</v>
      </c>
      <c r="J717" s="5">
        <v>5.5750000000000002</v>
      </c>
      <c r="K717" s="5">
        <v>0</v>
      </c>
      <c r="L717" s="5">
        <v>1</v>
      </c>
      <c r="M717" s="5">
        <v>7.1239999999999997</v>
      </c>
      <c r="N717" s="5">
        <v>3.9710000000000001</v>
      </c>
      <c r="O717" s="5">
        <v>0</v>
      </c>
      <c r="P717" s="5">
        <v>7.1239999999999997</v>
      </c>
      <c r="Q717" s="5">
        <v>0</v>
      </c>
      <c r="R717" s="5">
        <v>1</v>
      </c>
      <c r="S717" s="5">
        <v>12.193</v>
      </c>
      <c r="T717" s="5">
        <v>7.9420000000000002</v>
      </c>
      <c r="U717" s="5">
        <v>0</v>
      </c>
      <c r="V717" s="5">
        <v>12.193</v>
      </c>
      <c r="W717" s="5">
        <v>0</v>
      </c>
      <c r="X717" s="5">
        <v>1</v>
      </c>
      <c r="Y717" s="5">
        <v>11.492000000000001</v>
      </c>
      <c r="Z717" s="5">
        <v>1.5529999999999999</v>
      </c>
      <c r="AA717" s="5">
        <v>0</v>
      </c>
      <c r="AB717" s="5">
        <v>11.492000000000001</v>
      </c>
      <c r="AC717" s="5">
        <v>0</v>
      </c>
      <c r="AD717" s="5">
        <v>1</v>
      </c>
      <c r="AE717" s="5">
        <v>12.815</v>
      </c>
      <c r="AF717" s="5">
        <v>2.9969999999999999</v>
      </c>
      <c r="AG717" s="5">
        <v>0</v>
      </c>
      <c r="AH717" s="5">
        <v>12.815</v>
      </c>
      <c r="AI717" s="5">
        <v>0</v>
      </c>
      <c r="AJ717" s="5">
        <v>1</v>
      </c>
      <c r="AK717" s="5">
        <v>20.757000000000001</v>
      </c>
      <c r="AL717" s="5">
        <v>11.055</v>
      </c>
      <c r="AM717" s="5">
        <v>0</v>
      </c>
      <c r="AN717" s="5">
        <v>20.757000000000001</v>
      </c>
      <c r="AO717" s="5">
        <v>0</v>
      </c>
      <c r="AP717" s="5">
        <v>1</v>
      </c>
      <c r="AQ717" s="5">
        <v>0.72399999999999998</v>
      </c>
      <c r="AR717" s="5">
        <v>0.13200000000000001</v>
      </c>
      <c r="AS717" s="5">
        <v>0.39700000000000002</v>
      </c>
      <c r="AT717" s="5">
        <v>1.121</v>
      </c>
      <c r="AU717" s="5">
        <v>0</v>
      </c>
      <c r="AV717" s="5">
        <v>1</v>
      </c>
      <c r="AW717" s="5">
        <v>0.75</v>
      </c>
      <c r="AX717" s="5">
        <v>0.13200000000000001</v>
      </c>
      <c r="AY717" s="5">
        <v>-0.18</v>
      </c>
      <c r="AZ717" s="5">
        <v>0.56999999999999995</v>
      </c>
      <c r="BA717" s="5">
        <v>0</v>
      </c>
      <c r="BB717" s="5">
        <v>0</v>
      </c>
      <c r="BC717" s="5">
        <v>0.51300000000000001</v>
      </c>
      <c r="BD717" s="5">
        <v>0.13200000000000001</v>
      </c>
      <c r="BE717" s="5">
        <v>0</v>
      </c>
      <c r="BF717" s="5">
        <v>0.51300000000000001</v>
      </c>
      <c r="BG717" s="5">
        <v>0</v>
      </c>
      <c r="BH717" s="5">
        <v>1</v>
      </c>
      <c r="BI717" s="5">
        <v>0.59099999999999997</v>
      </c>
      <c r="BJ717" s="5">
        <v>0.13200000000000001</v>
      </c>
      <c r="BK717" s="5">
        <v>0.36799999999999999</v>
      </c>
      <c r="BL717" s="5">
        <v>0.95899999999999996</v>
      </c>
      <c r="BM717" s="5">
        <v>0</v>
      </c>
      <c r="BN717" s="5">
        <v>1</v>
      </c>
      <c r="BO717" s="5">
        <v>0</v>
      </c>
      <c r="BP717" s="5">
        <v>0</v>
      </c>
      <c r="BQ717" s="5">
        <v>8.2000000000000003E-2</v>
      </c>
      <c r="BR717" s="5">
        <v>0</v>
      </c>
      <c r="BS717" s="5">
        <v>0.66700000000000004</v>
      </c>
      <c r="BT717" s="5">
        <v>0</v>
      </c>
      <c r="BU717" s="5">
        <v>0</v>
      </c>
      <c r="BV717" s="5">
        <v>8.2000000000000003E-2</v>
      </c>
      <c r="BW717" s="5">
        <v>0</v>
      </c>
      <c r="BX717" s="5">
        <v>0.66700000000000004</v>
      </c>
      <c r="BY717" s="5">
        <v>13.646000000000001</v>
      </c>
      <c r="BZ717" s="5">
        <v>0</v>
      </c>
      <c r="CA717" s="5">
        <v>13.646000000000001</v>
      </c>
      <c r="CB717" s="5">
        <v>0</v>
      </c>
      <c r="CC717" s="5">
        <v>82.587999999999994</v>
      </c>
      <c r="CD717" s="5">
        <v>7.95</v>
      </c>
      <c r="CE717" s="5">
        <v>0</v>
      </c>
      <c r="CF717" s="5">
        <v>82.587999999999994</v>
      </c>
      <c r="CG717" s="5">
        <v>0</v>
      </c>
      <c r="CH717" s="5">
        <v>1</v>
      </c>
      <c r="CI717" s="5">
        <v>0</v>
      </c>
      <c r="CJ717" s="5">
        <v>0</v>
      </c>
      <c r="CK717" s="5">
        <v>0</v>
      </c>
      <c r="CL717" s="5">
        <v>0</v>
      </c>
      <c r="CM717" s="5">
        <v>0</v>
      </c>
      <c r="CN717" s="5">
        <v>0</v>
      </c>
      <c r="CO717" s="5">
        <v>0</v>
      </c>
      <c r="CP717" s="5">
        <v>0</v>
      </c>
      <c r="CQ717" s="5">
        <v>1.387</v>
      </c>
      <c r="CR717" s="5">
        <v>0</v>
      </c>
      <c r="CS717" s="5">
        <v>4.5250000000000004</v>
      </c>
      <c r="CT717" s="5">
        <v>4.2510000000000003</v>
      </c>
      <c r="CU717" s="5">
        <v>10.167999999999999</v>
      </c>
    </row>
    <row r="718" spans="1:99" x14ac:dyDescent="0.25">
      <c r="A718" s="5" t="s">
        <v>3026</v>
      </c>
      <c r="B718" s="5" t="s">
        <v>1867</v>
      </c>
      <c r="C718" s="5" t="s">
        <v>1867</v>
      </c>
      <c r="D718" s="5" t="s">
        <v>1868</v>
      </c>
      <c r="E718" s="5">
        <v>2021</v>
      </c>
      <c r="F718" s="5">
        <v>0.15</v>
      </c>
      <c r="G718" s="5">
        <v>1.909</v>
      </c>
      <c r="H718" s="5">
        <v>0.58299999999999996</v>
      </c>
      <c r="I718" s="5">
        <v>0.49199999999999999</v>
      </c>
      <c r="J718" s="5">
        <v>2.4009999999999998</v>
      </c>
      <c r="K718" s="5">
        <v>0</v>
      </c>
      <c r="L718" s="5">
        <v>1</v>
      </c>
      <c r="M718" s="5">
        <v>1.91</v>
      </c>
      <c r="N718" s="5">
        <v>0.58299999999999996</v>
      </c>
      <c r="O718" s="5">
        <v>0.49199999999999999</v>
      </c>
      <c r="P718" s="5">
        <v>2.4020000000000001</v>
      </c>
      <c r="Q718" s="5">
        <v>0</v>
      </c>
      <c r="R718" s="5">
        <v>1</v>
      </c>
      <c r="S718" s="5">
        <v>4.242</v>
      </c>
      <c r="T718" s="5">
        <v>2.9159999999999999</v>
      </c>
      <c r="U718" s="5">
        <v>0.49199999999999999</v>
      </c>
      <c r="V718" s="5">
        <v>5.444</v>
      </c>
      <c r="W718" s="5">
        <v>0.15</v>
      </c>
      <c r="X718" s="5">
        <v>1</v>
      </c>
      <c r="Y718" s="5">
        <v>8.4489999999999998</v>
      </c>
      <c r="Z718" s="5">
        <v>1.929</v>
      </c>
      <c r="AA718" s="5">
        <v>0.29099999999999998</v>
      </c>
      <c r="AB718" s="5">
        <v>8.7409999999999997</v>
      </c>
      <c r="AC718" s="5">
        <v>0</v>
      </c>
      <c r="AD718" s="5">
        <v>1</v>
      </c>
      <c r="AE718" s="5">
        <v>9.59</v>
      </c>
      <c r="AF718" s="5">
        <v>3.496</v>
      </c>
      <c r="AG718" s="5">
        <v>0.29099999999999998</v>
      </c>
      <c r="AH718" s="5">
        <v>9.8810000000000002</v>
      </c>
      <c r="AI718" s="5">
        <v>0</v>
      </c>
      <c r="AJ718" s="5">
        <v>1</v>
      </c>
      <c r="AK718" s="5">
        <v>16.434000000000001</v>
      </c>
      <c r="AL718" s="5">
        <v>11.189</v>
      </c>
      <c r="AM718" s="5">
        <v>0.29099999999999998</v>
      </c>
      <c r="AN718" s="5">
        <v>19.234000000000002</v>
      </c>
      <c r="AO718" s="5">
        <v>0.15</v>
      </c>
      <c r="AP718" s="5">
        <v>1</v>
      </c>
      <c r="AQ718" s="5">
        <v>0.61899999999999999</v>
      </c>
      <c r="AR718" s="5">
        <v>0.114</v>
      </c>
      <c r="AS718" s="5">
        <v>0.41399999999999998</v>
      </c>
      <c r="AT718" s="5">
        <v>1.0329999999999999</v>
      </c>
      <c r="AU718" s="5">
        <v>0</v>
      </c>
      <c r="AV718" s="5">
        <v>1</v>
      </c>
      <c r="AW718" s="5">
        <v>0.59899999999999998</v>
      </c>
      <c r="AX718" s="5">
        <v>0.114</v>
      </c>
      <c r="AY718" s="5">
        <v>0.30099999999999999</v>
      </c>
      <c r="AZ718" s="5">
        <v>0.9</v>
      </c>
      <c r="BA718" s="5">
        <v>0</v>
      </c>
      <c r="BB718" s="5">
        <v>1</v>
      </c>
      <c r="BC718" s="5">
        <v>0.439</v>
      </c>
      <c r="BD718" s="5">
        <v>0.114</v>
      </c>
      <c r="BE718" s="5">
        <v>0.39800000000000002</v>
      </c>
      <c r="BF718" s="5">
        <v>0.96299999999999997</v>
      </c>
      <c r="BG718" s="5">
        <v>0.15</v>
      </c>
      <c r="BH718" s="5">
        <v>1</v>
      </c>
      <c r="BI718" s="5">
        <v>0.505</v>
      </c>
      <c r="BJ718" s="5">
        <v>0.114</v>
      </c>
      <c r="BK718" s="5">
        <v>-6.0999999999999999E-2</v>
      </c>
      <c r="BL718" s="5">
        <v>0.51</v>
      </c>
      <c r="BM718" s="5">
        <v>0.15</v>
      </c>
      <c r="BN718" s="5">
        <v>1</v>
      </c>
      <c r="BO718" s="5">
        <v>0</v>
      </c>
      <c r="BP718" s="5">
        <v>-1E-3</v>
      </c>
      <c r="BQ718" s="5">
        <v>4.9000000000000002E-2</v>
      </c>
      <c r="BR718" s="5">
        <v>0</v>
      </c>
      <c r="BS718" s="5">
        <v>1</v>
      </c>
      <c r="BT718" s="5">
        <v>0</v>
      </c>
      <c r="BU718" s="5">
        <v>-1E-3</v>
      </c>
      <c r="BV718" s="5">
        <v>0.17299999999999999</v>
      </c>
      <c r="BW718" s="5">
        <v>0.15</v>
      </c>
      <c r="BX718" s="5">
        <v>1</v>
      </c>
      <c r="BY718" s="5">
        <v>11.787000000000001</v>
      </c>
      <c r="BZ718" s="5">
        <v>0</v>
      </c>
      <c r="CA718" s="5">
        <v>11.787000000000001</v>
      </c>
      <c r="CB718" s="5">
        <v>0</v>
      </c>
      <c r="CC718" s="5">
        <v>78.125</v>
      </c>
      <c r="CD718" s="5">
        <v>7.95</v>
      </c>
      <c r="CE718" s="5">
        <v>7.2690000000000001</v>
      </c>
      <c r="CF718" s="5">
        <v>98.203000000000003</v>
      </c>
      <c r="CG718" s="5">
        <v>0.15</v>
      </c>
      <c r="CH718" s="5">
        <v>1</v>
      </c>
      <c r="CI718" s="5">
        <v>0</v>
      </c>
      <c r="CJ718" s="5">
        <v>0</v>
      </c>
      <c r="CK718" s="5">
        <v>0</v>
      </c>
      <c r="CL718" s="5">
        <v>0</v>
      </c>
      <c r="CM718" s="5">
        <v>0</v>
      </c>
      <c r="CN718" s="5">
        <v>0</v>
      </c>
      <c r="CO718" s="5">
        <v>0</v>
      </c>
      <c r="CP718" s="5">
        <v>0.98</v>
      </c>
      <c r="CQ718" s="5">
        <v>1.25</v>
      </c>
      <c r="CR718" s="5">
        <v>5.0000000000000001E-3</v>
      </c>
      <c r="CS718" s="5">
        <v>7.3090000000000002</v>
      </c>
      <c r="CT718" s="5">
        <v>4.9980000000000002</v>
      </c>
      <c r="CU718" s="5">
        <v>7.3090000000000002</v>
      </c>
    </row>
    <row r="719" spans="1:99" x14ac:dyDescent="0.25">
      <c r="A719" s="5" t="s">
        <v>3027</v>
      </c>
      <c r="B719" s="5" t="s">
        <v>1867</v>
      </c>
      <c r="C719" s="5" t="s">
        <v>1867</v>
      </c>
      <c r="D719" s="5" t="s">
        <v>1868</v>
      </c>
      <c r="E719" s="5">
        <v>2022</v>
      </c>
      <c r="F719" s="5">
        <v>0.15</v>
      </c>
      <c r="G719" s="5">
        <v>2.11</v>
      </c>
      <c r="H719" s="5">
        <v>0.626</v>
      </c>
      <c r="I719" s="5">
        <v>0.74199999999999999</v>
      </c>
      <c r="J719" s="5">
        <v>2.8519999999999999</v>
      </c>
      <c r="K719" s="5">
        <v>0</v>
      </c>
      <c r="L719" s="5">
        <v>1</v>
      </c>
      <c r="M719" s="5">
        <v>2.093</v>
      </c>
      <c r="N719" s="5">
        <v>0.626</v>
      </c>
      <c r="O719" s="5">
        <v>0.74199999999999999</v>
      </c>
      <c r="P719" s="5">
        <v>2.835</v>
      </c>
      <c r="Q719" s="5">
        <v>0</v>
      </c>
      <c r="R719" s="5">
        <v>1</v>
      </c>
      <c r="S719" s="5">
        <v>4.6139999999999999</v>
      </c>
      <c r="T719" s="5">
        <v>3.129</v>
      </c>
      <c r="U719" s="5">
        <v>0.80100000000000005</v>
      </c>
      <c r="V719" s="5">
        <v>6.1589999999999998</v>
      </c>
      <c r="W719" s="5">
        <v>0.15</v>
      </c>
      <c r="X719" s="5">
        <v>1</v>
      </c>
      <c r="Y719" s="5">
        <v>18.417000000000002</v>
      </c>
      <c r="Z719" s="5">
        <v>4.2050000000000001</v>
      </c>
      <c r="AA719" s="5">
        <v>0.439</v>
      </c>
      <c r="AB719" s="5">
        <v>18.856000000000002</v>
      </c>
      <c r="AC719" s="5">
        <v>0</v>
      </c>
      <c r="AD719" s="5">
        <v>1</v>
      </c>
      <c r="AE719" s="5">
        <v>19.649999999999999</v>
      </c>
      <c r="AF719" s="5">
        <v>7.1639999999999997</v>
      </c>
      <c r="AG719" s="5">
        <v>0.439</v>
      </c>
      <c r="AH719" s="5">
        <v>20.088999999999999</v>
      </c>
      <c r="AI719" s="5">
        <v>0</v>
      </c>
      <c r="AJ719" s="5">
        <v>1</v>
      </c>
      <c r="AK719" s="5">
        <v>27.045999999999999</v>
      </c>
      <c r="AL719" s="5">
        <v>18.413</v>
      </c>
      <c r="AM719" s="5">
        <v>0.74399999999999999</v>
      </c>
      <c r="AN719" s="5">
        <v>31.608000000000001</v>
      </c>
      <c r="AO719" s="5">
        <v>0.15</v>
      </c>
      <c r="AP719" s="5">
        <v>1</v>
      </c>
      <c r="AQ719" s="5">
        <v>0.86099999999999999</v>
      </c>
      <c r="AR719" s="5">
        <v>0.123</v>
      </c>
      <c r="AS719" s="5">
        <v>0.38600000000000001</v>
      </c>
      <c r="AT719" s="5">
        <v>1.2470000000000001</v>
      </c>
      <c r="AU719" s="5">
        <v>0</v>
      </c>
      <c r="AV719" s="5">
        <v>1</v>
      </c>
      <c r="AW719" s="5">
        <v>0.98599999999999999</v>
      </c>
      <c r="AX719" s="5">
        <v>0.123</v>
      </c>
      <c r="AY719" s="5">
        <v>0.23499999999999999</v>
      </c>
      <c r="AZ719" s="5">
        <v>1.2210000000000001</v>
      </c>
      <c r="BA719" s="5">
        <v>0</v>
      </c>
      <c r="BB719" s="5">
        <v>1</v>
      </c>
      <c r="BC719" s="5">
        <v>0.59799999999999998</v>
      </c>
      <c r="BD719" s="5">
        <v>0.123</v>
      </c>
      <c r="BE719" s="5">
        <v>0.42499999999999999</v>
      </c>
      <c r="BF719" s="5">
        <v>1.1639999999999999</v>
      </c>
      <c r="BG719" s="5">
        <v>0.15</v>
      </c>
      <c r="BH719" s="5">
        <v>1</v>
      </c>
      <c r="BI719" s="5">
        <v>0.61199999999999999</v>
      </c>
      <c r="BJ719" s="5">
        <v>0.123</v>
      </c>
      <c r="BK719" s="5">
        <v>0.191</v>
      </c>
      <c r="BL719" s="5">
        <v>0.92400000000000004</v>
      </c>
      <c r="BM719" s="5">
        <v>0.15</v>
      </c>
      <c r="BN719" s="5">
        <v>1</v>
      </c>
      <c r="BO719" s="5">
        <v>0</v>
      </c>
      <c r="BP719" s="5">
        <v>-3.2000000000000001E-2</v>
      </c>
      <c r="BQ719" s="5">
        <v>4.9000000000000002E-2</v>
      </c>
      <c r="BR719" s="5">
        <v>0</v>
      </c>
      <c r="BS719" s="5">
        <v>1</v>
      </c>
      <c r="BT719" s="5">
        <v>0</v>
      </c>
      <c r="BU719" s="5">
        <v>-3.2000000000000001E-2</v>
      </c>
      <c r="BV719" s="5">
        <v>0.17</v>
      </c>
      <c r="BW719" s="5">
        <v>0.15</v>
      </c>
      <c r="BX719" s="5">
        <v>1</v>
      </c>
      <c r="BY719" s="5">
        <v>12.728999999999999</v>
      </c>
      <c r="BZ719" s="5">
        <v>0</v>
      </c>
      <c r="CA719" s="5">
        <v>12.728999999999999</v>
      </c>
      <c r="CB719" s="5">
        <v>0</v>
      </c>
      <c r="CC719" s="5">
        <v>97.9</v>
      </c>
      <c r="CD719" s="5">
        <v>7.95</v>
      </c>
      <c r="CE719" s="5">
        <v>10.898</v>
      </c>
      <c r="CF719" s="5">
        <v>123.74299999999999</v>
      </c>
      <c r="CG719" s="5">
        <v>0.15</v>
      </c>
      <c r="CH719" s="5">
        <v>1</v>
      </c>
      <c r="CI719" s="5">
        <v>0</v>
      </c>
      <c r="CJ719" s="5">
        <v>0</v>
      </c>
      <c r="CK719" s="5">
        <v>0</v>
      </c>
      <c r="CL719" s="5">
        <v>0</v>
      </c>
      <c r="CM719" s="5">
        <v>0</v>
      </c>
      <c r="CN719" s="5">
        <v>0</v>
      </c>
      <c r="CO719" s="5">
        <v>0</v>
      </c>
      <c r="CP719" s="5">
        <v>0.98599999999999999</v>
      </c>
      <c r="CQ719" s="5">
        <v>1.35</v>
      </c>
      <c r="CR719" s="5">
        <v>3.0000000000000001E-3</v>
      </c>
      <c r="CS719" s="5">
        <v>8.7089999999999996</v>
      </c>
      <c r="CT719" s="5">
        <v>11.066000000000001</v>
      </c>
      <c r="CU719" s="5">
        <v>17.239000000000001</v>
      </c>
    </row>
    <row r="720" spans="1:99" x14ac:dyDescent="0.25">
      <c r="A720" s="5" t="s">
        <v>3028</v>
      </c>
      <c r="B720" s="5" t="s">
        <v>1867</v>
      </c>
      <c r="C720" s="5" t="s">
        <v>1867</v>
      </c>
      <c r="D720" s="5" t="s">
        <v>1868</v>
      </c>
      <c r="E720" s="5">
        <v>2023</v>
      </c>
      <c r="F720" s="5">
        <v>0.15</v>
      </c>
      <c r="G720" s="5">
        <v>2.1230000000000002</v>
      </c>
      <c r="H720" s="5">
        <v>0.65300000000000002</v>
      </c>
      <c r="I720" s="5">
        <v>0.70099999999999996</v>
      </c>
      <c r="J720" s="5">
        <v>2.8239999999999998</v>
      </c>
      <c r="K720" s="5">
        <v>0</v>
      </c>
      <c r="L720" s="5">
        <v>1</v>
      </c>
      <c r="M720" s="5">
        <v>2.12</v>
      </c>
      <c r="N720" s="5">
        <v>0.65300000000000002</v>
      </c>
      <c r="O720" s="5">
        <v>0.70099999999999996</v>
      </c>
      <c r="P720" s="5">
        <v>2.8210000000000002</v>
      </c>
      <c r="Q720" s="5">
        <v>0</v>
      </c>
      <c r="R720" s="5">
        <v>1</v>
      </c>
      <c r="S720" s="5">
        <v>4.7370000000000001</v>
      </c>
      <c r="T720" s="5">
        <v>3.2669999999999999</v>
      </c>
      <c r="U720" s="5">
        <v>0.79100000000000004</v>
      </c>
      <c r="V720" s="5">
        <v>6.2530000000000001</v>
      </c>
      <c r="W720" s="5">
        <v>0.15</v>
      </c>
      <c r="X720" s="5">
        <v>1</v>
      </c>
      <c r="Y720" s="5">
        <v>7.1920000000000002</v>
      </c>
      <c r="Z720" s="5">
        <v>1.6419999999999999</v>
      </c>
      <c r="AA720" s="5">
        <v>0.41399999999999998</v>
      </c>
      <c r="AB720" s="5">
        <v>7.6059999999999999</v>
      </c>
      <c r="AC720" s="5">
        <v>0</v>
      </c>
      <c r="AD720" s="5">
        <v>1</v>
      </c>
      <c r="AE720" s="5">
        <v>8.4760000000000009</v>
      </c>
      <c r="AF720" s="5">
        <v>3.09</v>
      </c>
      <c r="AG720" s="5">
        <v>0.41399999999999998</v>
      </c>
      <c r="AH720" s="5">
        <v>8.89</v>
      </c>
      <c r="AI720" s="5">
        <v>0</v>
      </c>
      <c r="AJ720" s="5">
        <v>1</v>
      </c>
      <c r="AK720" s="5">
        <v>16.178000000000001</v>
      </c>
      <c r="AL720" s="5">
        <v>11.013999999999999</v>
      </c>
      <c r="AM720" s="5">
        <v>0.69</v>
      </c>
      <c r="AN720" s="5">
        <v>19.082000000000001</v>
      </c>
      <c r="AO720" s="5">
        <v>0.15</v>
      </c>
      <c r="AP720" s="5">
        <v>1</v>
      </c>
      <c r="AQ720" s="5">
        <v>0.76</v>
      </c>
      <c r="AR720" s="5">
        <v>0.129</v>
      </c>
      <c r="AS720" s="5">
        <v>0.36199999999999999</v>
      </c>
      <c r="AT720" s="5">
        <v>1.123</v>
      </c>
      <c r="AU720" s="5">
        <v>0</v>
      </c>
      <c r="AV720" s="5">
        <v>1</v>
      </c>
      <c r="AW720" s="5">
        <v>0.81100000000000005</v>
      </c>
      <c r="AX720" s="5">
        <v>0.129</v>
      </c>
      <c r="AY720" s="5">
        <v>0.23100000000000001</v>
      </c>
      <c r="AZ720" s="5">
        <v>1.0429999999999999</v>
      </c>
      <c r="BA720" s="5">
        <v>0</v>
      </c>
      <c r="BB720" s="5">
        <v>1</v>
      </c>
      <c r="BC720" s="5">
        <v>0.53500000000000003</v>
      </c>
      <c r="BD720" s="5">
        <v>0.129</v>
      </c>
      <c r="BE720" s="5">
        <v>0.45900000000000002</v>
      </c>
      <c r="BF720" s="5">
        <v>1.1240000000000001</v>
      </c>
      <c r="BG720" s="5">
        <v>0.15</v>
      </c>
      <c r="BH720" s="5">
        <v>1</v>
      </c>
      <c r="BI720" s="5">
        <v>0.57899999999999996</v>
      </c>
      <c r="BJ720" s="5">
        <v>0.129</v>
      </c>
      <c r="BK720" s="5">
        <v>0.10199999999999999</v>
      </c>
      <c r="BL720" s="5">
        <v>0.78300000000000003</v>
      </c>
      <c r="BM720" s="5">
        <v>0.15</v>
      </c>
      <c r="BN720" s="5">
        <v>1</v>
      </c>
      <c r="BO720" s="5">
        <v>0</v>
      </c>
      <c r="BP720" s="5">
        <v>0</v>
      </c>
      <c r="BQ720" s="5">
        <v>3.5000000000000003E-2</v>
      </c>
      <c r="BR720" s="5">
        <v>0</v>
      </c>
      <c r="BS720" s="5">
        <v>1</v>
      </c>
      <c r="BT720" s="5">
        <v>0</v>
      </c>
      <c r="BU720" s="5">
        <v>0</v>
      </c>
      <c r="BV720" s="5">
        <v>0.154</v>
      </c>
      <c r="BW720" s="5">
        <v>0.15</v>
      </c>
      <c r="BX720" s="5">
        <v>1</v>
      </c>
      <c r="BY720" s="5">
        <v>13.254</v>
      </c>
      <c r="BZ720" s="5">
        <v>0</v>
      </c>
      <c r="CA720" s="5">
        <v>13.254</v>
      </c>
      <c r="CB720" s="5">
        <v>0</v>
      </c>
      <c r="CC720" s="5">
        <v>83.248000000000005</v>
      </c>
      <c r="CD720" s="5">
        <v>7.95</v>
      </c>
      <c r="CE720" s="5">
        <v>9.8559999999999999</v>
      </c>
      <c r="CF720" s="5">
        <v>105.321</v>
      </c>
      <c r="CG720" s="5">
        <v>0.15</v>
      </c>
      <c r="CH720" s="5">
        <v>1</v>
      </c>
      <c r="CI720" s="5">
        <v>0</v>
      </c>
      <c r="CJ720" s="5">
        <v>0</v>
      </c>
      <c r="CK720" s="5">
        <v>0</v>
      </c>
      <c r="CL720" s="5">
        <v>0</v>
      </c>
      <c r="CM720" s="5">
        <v>0</v>
      </c>
      <c r="CN720" s="5">
        <v>0</v>
      </c>
      <c r="CO720" s="5">
        <v>0</v>
      </c>
      <c r="CP720" s="5">
        <v>0.98299999999999998</v>
      </c>
      <c r="CQ720" s="5">
        <v>1.4059999999999999</v>
      </c>
      <c r="CR720" s="5">
        <v>3.0000000000000001E-3</v>
      </c>
      <c r="CS720" s="5">
        <v>5.9189999999999996</v>
      </c>
      <c r="CT720" s="5">
        <v>5.2670000000000003</v>
      </c>
      <c r="CU720" s="5">
        <v>5.9189999999999996</v>
      </c>
    </row>
    <row r="721" spans="1:99" x14ac:dyDescent="0.25">
      <c r="A721" s="5" t="s">
        <v>3029</v>
      </c>
      <c r="B721" s="5" t="s">
        <v>1867</v>
      </c>
      <c r="C721" s="5" t="s">
        <v>1867</v>
      </c>
      <c r="D721" s="5" t="s">
        <v>1868</v>
      </c>
      <c r="E721" s="5">
        <v>2024</v>
      </c>
      <c r="F721" s="5">
        <v>0.15</v>
      </c>
      <c r="G721" s="5">
        <v>2.1709999999999998</v>
      </c>
      <c r="H721" s="5">
        <v>0.67300000000000004</v>
      </c>
      <c r="I721" s="5">
        <v>0.81599999999999995</v>
      </c>
      <c r="J721" s="5">
        <v>2.9860000000000002</v>
      </c>
      <c r="K721" s="5">
        <v>0</v>
      </c>
      <c r="L721" s="5">
        <v>1</v>
      </c>
      <c r="M721" s="5">
        <v>2.1669999999999998</v>
      </c>
      <c r="N721" s="5">
        <v>0.67300000000000004</v>
      </c>
      <c r="O721" s="5">
        <v>0.81599999999999995</v>
      </c>
      <c r="P721" s="5">
        <v>2.9830000000000001</v>
      </c>
      <c r="Q721" s="5">
        <v>0</v>
      </c>
      <c r="R721" s="5">
        <v>1</v>
      </c>
      <c r="S721" s="5">
        <v>4.8620000000000001</v>
      </c>
      <c r="T721" s="5">
        <v>3.3639999999999999</v>
      </c>
      <c r="U721" s="5">
        <v>0.93200000000000005</v>
      </c>
      <c r="V721" s="5">
        <v>6.5289999999999999</v>
      </c>
      <c r="W721" s="5">
        <v>0.15</v>
      </c>
      <c r="X721" s="5">
        <v>1</v>
      </c>
      <c r="Y721" s="5">
        <v>6.32</v>
      </c>
      <c r="Z721" s="5">
        <v>1.4430000000000001</v>
      </c>
      <c r="AA721" s="5">
        <v>0.48199999999999998</v>
      </c>
      <c r="AB721" s="5">
        <v>6.8019999999999996</v>
      </c>
      <c r="AC721" s="5">
        <v>0</v>
      </c>
      <c r="AD721" s="5">
        <v>1</v>
      </c>
      <c r="AE721" s="5">
        <v>7.641</v>
      </c>
      <c r="AF721" s="5">
        <v>2.786</v>
      </c>
      <c r="AG721" s="5">
        <v>0.48199999999999998</v>
      </c>
      <c r="AH721" s="5">
        <v>8.1240000000000006</v>
      </c>
      <c r="AI721" s="5">
        <v>0</v>
      </c>
      <c r="AJ721" s="5">
        <v>1</v>
      </c>
      <c r="AK721" s="5">
        <v>15.571999999999999</v>
      </c>
      <c r="AL721" s="5">
        <v>10.601000000000001</v>
      </c>
      <c r="AM721" s="5">
        <v>0.81</v>
      </c>
      <c r="AN721" s="5">
        <v>18.462</v>
      </c>
      <c r="AO721" s="5">
        <v>0.15</v>
      </c>
      <c r="AP721" s="5">
        <v>1</v>
      </c>
      <c r="AQ721" s="5">
        <v>0.72399999999999998</v>
      </c>
      <c r="AR721" s="5">
        <v>0.13200000000000001</v>
      </c>
      <c r="AS721" s="5">
        <v>0.40200000000000002</v>
      </c>
      <c r="AT721" s="5">
        <v>1.127</v>
      </c>
      <c r="AU721" s="5">
        <v>0</v>
      </c>
      <c r="AV721" s="5">
        <v>1</v>
      </c>
      <c r="AW721" s="5">
        <v>0.75</v>
      </c>
      <c r="AX721" s="5">
        <v>0.13200000000000001</v>
      </c>
      <c r="AY721" s="5">
        <v>0.313</v>
      </c>
      <c r="AZ721" s="5">
        <v>1.0629999999999999</v>
      </c>
      <c r="BA721" s="5">
        <v>0</v>
      </c>
      <c r="BB721" s="5">
        <v>1</v>
      </c>
      <c r="BC721" s="5">
        <v>0.51300000000000001</v>
      </c>
      <c r="BD721" s="5">
        <v>0.13200000000000001</v>
      </c>
      <c r="BE721" s="5">
        <v>0.48099999999999998</v>
      </c>
      <c r="BF721" s="5">
        <v>1.1200000000000001</v>
      </c>
      <c r="BG721" s="5">
        <v>0.15</v>
      </c>
      <c r="BH721" s="5">
        <v>1</v>
      </c>
      <c r="BI721" s="5">
        <v>0.59099999999999997</v>
      </c>
      <c r="BJ721" s="5">
        <v>0.13200000000000001</v>
      </c>
      <c r="BK721" s="5">
        <v>5.6000000000000001E-2</v>
      </c>
      <c r="BL721" s="5">
        <v>0.74399999999999999</v>
      </c>
      <c r="BM721" s="5">
        <v>0.15</v>
      </c>
      <c r="BN721" s="5">
        <v>1</v>
      </c>
      <c r="BO721" s="5">
        <v>0</v>
      </c>
      <c r="BP721" s="5">
        <v>0</v>
      </c>
      <c r="BQ721" s="5">
        <v>7.0000000000000007E-2</v>
      </c>
      <c r="BR721" s="5">
        <v>0</v>
      </c>
      <c r="BS721" s="5">
        <v>1</v>
      </c>
      <c r="BT721" s="5">
        <v>0</v>
      </c>
      <c r="BU721" s="5">
        <v>0</v>
      </c>
      <c r="BV721" s="5">
        <v>0.16900000000000001</v>
      </c>
      <c r="BW721" s="5">
        <v>0.15</v>
      </c>
      <c r="BX721" s="5">
        <v>1</v>
      </c>
      <c r="BY721" s="5">
        <v>13.646000000000001</v>
      </c>
      <c r="BZ721" s="5">
        <v>0</v>
      </c>
      <c r="CA721" s="5">
        <v>13.646000000000001</v>
      </c>
      <c r="CB721" s="5">
        <v>0</v>
      </c>
      <c r="CC721" s="5">
        <v>82.587999999999994</v>
      </c>
      <c r="CD721" s="5">
        <v>7.95</v>
      </c>
      <c r="CE721" s="5">
        <v>10.717000000000001</v>
      </c>
      <c r="CF721" s="5">
        <v>105.152</v>
      </c>
      <c r="CG721" s="5">
        <v>0.15</v>
      </c>
      <c r="CH721" s="5">
        <v>1</v>
      </c>
      <c r="CI721" s="5">
        <v>0</v>
      </c>
      <c r="CJ721" s="5">
        <v>0</v>
      </c>
      <c r="CK721" s="5">
        <v>0</v>
      </c>
      <c r="CL721" s="5">
        <v>0</v>
      </c>
      <c r="CM721" s="5">
        <v>0</v>
      </c>
      <c r="CN721" s="5">
        <v>0</v>
      </c>
      <c r="CO721" s="5">
        <v>0</v>
      </c>
      <c r="CP721" s="5">
        <v>0.98299999999999998</v>
      </c>
      <c r="CQ721" s="5">
        <v>1.4470000000000001</v>
      </c>
      <c r="CR721" s="5">
        <v>3.0000000000000001E-3</v>
      </c>
      <c r="CS721" s="5">
        <v>5.0039999999999996</v>
      </c>
      <c r="CT721" s="5">
        <v>4.5</v>
      </c>
      <c r="CU721" s="5">
        <v>5.0039999999999996</v>
      </c>
    </row>
    <row r="722" spans="1:99" x14ac:dyDescent="0.25">
      <c r="A722" s="5" t="s">
        <v>3030</v>
      </c>
      <c r="B722" s="5" t="s">
        <v>1744</v>
      </c>
      <c r="C722" s="5" t="s">
        <v>1744</v>
      </c>
      <c r="D722" s="5" t="s">
        <v>1745</v>
      </c>
      <c r="E722" s="5">
        <v>2021</v>
      </c>
      <c r="F722" s="5">
        <v>0.15</v>
      </c>
      <c r="G722" s="5">
        <v>5.8970000000000002</v>
      </c>
      <c r="H722" s="5">
        <v>1.143</v>
      </c>
      <c r="I722" s="5">
        <v>0</v>
      </c>
      <c r="J722" s="5">
        <v>5.8970000000000002</v>
      </c>
      <c r="K722" s="5">
        <v>0</v>
      </c>
      <c r="L722" s="5">
        <v>1</v>
      </c>
      <c r="M722" s="5">
        <v>7.9640000000000004</v>
      </c>
      <c r="N722" s="5">
        <v>3.43</v>
      </c>
      <c r="O722" s="5">
        <v>0</v>
      </c>
      <c r="P722" s="5">
        <v>7.9640000000000004</v>
      </c>
      <c r="Q722" s="5">
        <v>0</v>
      </c>
      <c r="R722" s="5">
        <v>1</v>
      </c>
      <c r="S722" s="5">
        <v>11.613</v>
      </c>
      <c r="T722" s="5">
        <v>6.86</v>
      </c>
      <c r="U722" s="5">
        <v>0</v>
      </c>
      <c r="V722" s="5">
        <v>13.355</v>
      </c>
      <c r="W722" s="5">
        <v>0.15</v>
      </c>
      <c r="X722" s="5">
        <v>1</v>
      </c>
      <c r="Y722" s="5">
        <v>16.305</v>
      </c>
      <c r="Z722" s="5">
        <v>2.2040000000000002</v>
      </c>
      <c r="AA722" s="5">
        <v>0</v>
      </c>
      <c r="AB722" s="5">
        <v>16.305</v>
      </c>
      <c r="AC722" s="5">
        <v>0</v>
      </c>
      <c r="AD722" s="5">
        <v>1</v>
      </c>
      <c r="AE722" s="5">
        <v>17.449000000000002</v>
      </c>
      <c r="AF722" s="5">
        <v>4.08</v>
      </c>
      <c r="AG722" s="5">
        <v>0</v>
      </c>
      <c r="AH722" s="5">
        <v>17.449000000000002</v>
      </c>
      <c r="AI722" s="5">
        <v>0</v>
      </c>
      <c r="AJ722" s="5">
        <v>1</v>
      </c>
      <c r="AK722" s="5">
        <v>24.309000000000001</v>
      </c>
      <c r="AL722" s="5">
        <v>12.946999999999999</v>
      </c>
      <c r="AM722" s="5">
        <v>0</v>
      </c>
      <c r="AN722" s="5">
        <v>27.954999999999998</v>
      </c>
      <c r="AO722" s="5">
        <v>0.15</v>
      </c>
      <c r="AP722" s="5">
        <v>1</v>
      </c>
      <c r="AQ722" s="5">
        <v>0.61899999999999999</v>
      </c>
      <c r="AR722" s="5">
        <v>0.114</v>
      </c>
      <c r="AS722" s="5">
        <v>0.748</v>
      </c>
      <c r="AT722" s="5">
        <v>1.5720000000000001</v>
      </c>
      <c r="AU722" s="5">
        <v>0.15</v>
      </c>
      <c r="AV722" s="5">
        <v>1</v>
      </c>
      <c r="AW722" s="5">
        <v>0.59899999999999998</v>
      </c>
      <c r="AX722" s="5">
        <v>0.114</v>
      </c>
      <c r="AY722" s="5">
        <v>0.65500000000000003</v>
      </c>
      <c r="AZ722" s="5">
        <v>1.4430000000000001</v>
      </c>
      <c r="BA722" s="5">
        <v>0.15</v>
      </c>
      <c r="BB722" s="5">
        <v>1</v>
      </c>
      <c r="BC722" s="5">
        <v>0.439</v>
      </c>
      <c r="BD722" s="5">
        <v>0.114</v>
      </c>
      <c r="BE722" s="5">
        <v>0</v>
      </c>
      <c r="BF722" s="5">
        <v>0.505</v>
      </c>
      <c r="BG722" s="5">
        <v>0.15</v>
      </c>
      <c r="BH722" s="5">
        <v>1</v>
      </c>
      <c r="BI722" s="5">
        <v>0.505</v>
      </c>
      <c r="BJ722" s="5">
        <v>0.114</v>
      </c>
      <c r="BK722" s="5">
        <v>0.82599999999999996</v>
      </c>
      <c r="BL722" s="5">
        <v>1.5309999999999999</v>
      </c>
      <c r="BM722" s="5">
        <v>0.15</v>
      </c>
      <c r="BN722" s="5">
        <v>1</v>
      </c>
      <c r="BO722" s="5">
        <v>0</v>
      </c>
      <c r="BP722" s="5">
        <v>0</v>
      </c>
      <c r="BQ722" s="5">
        <v>0</v>
      </c>
      <c r="BR722" s="5">
        <v>0</v>
      </c>
      <c r="BS722" s="5">
        <v>1</v>
      </c>
      <c r="BT722" s="5">
        <v>0</v>
      </c>
      <c r="BU722" s="5">
        <v>0</v>
      </c>
      <c r="BV722" s="5">
        <v>0</v>
      </c>
      <c r="BW722" s="5">
        <v>0.15</v>
      </c>
      <c r="BX722" s="5">
        <v>1</v>
      </c>
      <c r="BY722" s="5">
        <v>11.787000000000001</v>
      </c>
      <c r="BZ722" s="5">
        <v>0</v>
      </c>
      <c r="CA722" s="5">
        <v>11.787000000000001</v>
      </c>
      <c r="CB722" s="5">
        <v>0</v>
      </c>
      <c r="CC722" s="5">
        <v>78.125</v>
      </c>
      <c r="CD722" s="5">
        <v>7.95</v>
      </c>
      <c r="CE722" s="5">
        <v>0</v>
      </c>
      <c r="CF722" s="5">
        <v>89.843999999999994</v>
      </c>
      <c r="CG722" s="5">
        <v>0.15</v>
      </c>
      <c r="CH722" s="5">
        <v>1</v>
      </c>
      <c r="CI722" s="5">
        <v>0</v>
      </c>
      <c r="CJ722" s="5">
        <v>0</v>
      </c>
      <c r="CK722" s="5">
        <v>0</v>
      </c>
      <c r="CL722" s="5">
        <v>0</v>
      </c>
      <c r="CM722" s="5">
        <v>0</v>
      </c>
      <c r="CN722" s="5">
        <v>0</v>
      </c>
      <c r="CO722" s="5">
        <v>0</v>
      </c>
      <c r="CP722" s="5">
        <v>0</v>
      </c>
      <c r="CQ722" s="5">
        <v>1.198</v>
      </c>
      <c r="CR722" s="5">
        <v>0</v>
      </c>
      <c r="CS722" s="5">
        <v>4.7759999999999998</v>
      </c>
      <c r="CT722" s="5">
        <v>4.7530000000000001</v>
      </c>
      <c r="CU722" s="5">
        <v>15.162000000000001</v>
      </c>
    </row>
    <row r="723" spans="1:99" x14ac:dyDescent="0.25">
      <c r="A723" s="5" t="s">
        <v>3031</v>
      </c>
      <c r="B723" s="5" t="s">
        <v>1744</v>
      </c>
      <c r="C723" s="5" t="s">
        <v>1744</v>
      </c>
      <c r="D723" s="5" t="s">
        <v>1745</v>
      </c>
      <c r="E723" s="5">
        <v>2022</v>
      </c>
      <c r="F723" s="5">
        <v>0.18</v>
      </c>
      <c r="G723" s="5">
        <v>11.72</v>
      </c>
      <c r="H723" s="5">
        <v>1.2350000000000001</v>
      </c>
      <c r="I723" s="5">
        <v>0</v>
      </c>
      <c r="J723" s="5">
        <v>11.72</v>
      </c>
      <c r="K723" s="5">
        <v>0</v>
      </c>
      <c r="L723" s="5">
        <v>1</v>
      </c>
      <c r="M723" s="5">
        <v>9.7829999999999995</v>
      </c>
      <c r="N723" s="5">
        <v>3.7040000000000002</v>
      </c>
      <c r="O723" s="5">
        <v>0</v>
      </c>
      <c r="P723" s="5">
        <v>9.7829999999999995</v>
      </c>
      <c r="Q723" s="5">
        <v>0</v>
      </c>
      <c r="R723" s="5">
        <v>1</v>
      </c>
      <c r="S723" s="5">
        <v>17.893000000000001</v>
      </c>
      <c r="T723" s="5">
        <v>7.4080000000000004</v>
      </c>
      <c r="U723" s="5">
        <v>0.23799999999999999</v>
      </c>
      <c r="V723" s="5">
        <v>21.114000000000001</v>
      </c>
      <c r="W723" s="5">
        <v>0.18</v>
      </c>
      <c r="X723" s="5">
        <v>1</v>
      </c>
      <c r="Y723" s="5">
        <v>32.56</v>
      </c>
      <c r="Z723" s="5">
        <v>4.4009999999999998</v>
      </c>
      <c r="AA723" s="5">
        <v>0</v>
      </c>
      <c r="AB723" s="5">
        <v>32.56</v>
      </c>
      <c r="AC723" s="5">
        <v>0</v>
      </c>
      <c r="AD723" s="5">
        <v>1</v>
      </c>
      <c r="AE723" s="5">
        <v>33.795000000000002</v>
      </c>
      <c r="AF723" s="5">
        <v>7.9020000000000001</v>
      </c>
      <c r="AG723" s="5">
        <v>0</v>
      </c>
      <c r="AH723" s="5">
        <v>33.795000000000002</v>
      </c>
      <c r="AI723" s="5">
        <v>0</v>
      </c>
      <c r="AJ723" s="5">
        <v>1</v>
      </c>
      <c r="AK723" s="5">
        <v>41.203000000000003</v>
      </c>
      <c r="AL723" s="5">
        <v>21.945</v>
      </c>
      <c r="AM723" s="5">
        <v>0.54900000000000004</v>
      </c>
      <c r="AN723" s="5">
        <v>48.62</v>
      </c>
      <c r="AO723" s="5">
        <v>0.18</v>
      </c>
      <c r="AP723" s="5">
        <v>1</v>
      </c>
      <c r="AQ723" s="5">
        <v>0.86099999999999999</v>
      </c>
      <c r="AR723" s="5">
        <v>0.123</v>
      </c>
      <c r="AS723" s="5">
        <v>0.76200000000000001</v>
      </c>
      <c r="AT723" s="5">
        <v>1.89</v>
      </c>
      <c r="AU723" s="5">
        <v>0.18</v>
      </c>
      <c r="AV723" s="5">
        <v>1</v>
      </c>
      <c r="AW723" s="5">
        <v>0.98599999999999999</v>
      </c>
      <c r="AX723" s="5">
        <v>0.123</v>
      </c>
      <c r="AY723" s="5">
        <v>0.64300000000000002</v>
      </c>
      <c r="AZ723" s="5">
        <v>1.897</v>
      </c>
      <c r="BA723" s="5">
        <v>0.18</v>
      </c>
      <c r="BB723" s="5">
        <v>1</v>
      </c>
      <c r="BC723" s="5">
        <v>0.59799999999999998</v>
      </c>
      <c r="BD723" s="5">
        <v>0.123</v>
      </c>
      <c r="BE723" s="5">
        <v>8.0000000000000002E-3</v>
      </c>
      <c r="BF723" s="5">
        <v>0.70499999999999996</v>
      </c>
      <c r="BG723" s="5">
        <v>0.18</v>
      </c>
      <c r="BH723" s="5">
        <v>1</v>
      </c>
      <c r="BI723" s="5">
        <v>0.61199999999999999</v>
      </c>
      <c r="BJ723" s="5">
        <v>0.123</v>
      </c>
      <c r="BK723" s="5">
        <v>0.86499999999999999</v>
      </c>
      <c r="BL723" s="5">
        <v>1.72</v>
      </c>
      <c r="BM723" s="5">
        <v>0.18</v>
      </c>
      <c r="BN723" s="5">
        <v>1</v>
      </c>
      <c r="BO723" s="5">
        <v>0</v>
      </c>
      <c r="BP723" s="5">
        <v>0</v>
      </c>
      <c r="BQ723" s="5">
        <v>0</v>
      </c>
      <c r="BR723" s="5">
        <v>0</v>
      </c>
      <c r="BS723" s="5">
        <v>1</v>
      </c>
      <c r="BT723" s="5">
        <v>0</v>
      </c>
      <c r="BU723" s="5">
        <v>0</v>
      </c>
      <c r="BV723" s="5">
        <v>0</v>
      </c>
      <c r="BW723" s="5">
        <v>0.18</v>
      </c>
      <c r="BX723" s="5">
        <v>1</v>
      </c>
      <c r="BY723" s="5">
        <v>12.728999999999999</v>
      </c>
      <c r="BZ723" s="5">
        <v>0</v>
      </c>
      <c r="CA723" s="5">
        <v>12.728999999999999</v>
      </c>
      <c r="CB723" s="5">
        <v>0</v>
      </c>
      <c r="CC723" s="5">
        <v>97.9</v>
      </c>
      <c r="CD723" s="5">
        <v>7.95</v>
      </c>
      <c r="CE723" s="5">
        <v>1.304</v>
      </c>
      <c r="CF723" s="5">
        <v>115.52200000000001</v>
      </c>
      <c r="CG723" s="5">
        <v>0.18</v>
      </c>
      <c r="CH723" s="5">
        <v>1</v>
      </c>
      <c r="CI723" s="5">
        <v>0</v>
      </c>
      <c r="CJ723" s="5">
        <v>0</v>
      </c>
      <c r="CK723" s="5">
        <v>0</v>
      </c>
      <c r="CL723" s="5">
        <v>0</v>
      </c>
      <c r="CM723" s="5">
        <v>0</v>
      </c>
      <c r="CN723" s="5">
        <v>0</v>
      </c>
      <c r="CO723" s="5">
        <v>0</v>
      </c>
      <c r="CP723" s="5">
        <v>0</v>
      </c>
      <c r="CQ723" s="5">
        <v>1.294</v>
      </c>
      <c r="CR723" s="5">
        <v>0</v>
      </c>
      <c r="CS723" s="5">
        <v>5.1580000000000004</v>
      </c>
      <c r="CT723" s="5">
        <v>10.484999999999999</v>
      </c>
      <c r="CU723" s="5">
        <v>31.326000000000001</v>
      </c>
    </row>
    <row r="724" spans="1:99" x14ac:dyDescent="0.25">
      <c r="A724" s="5" t="s">
        <v>3032</v>
      </c>
      <c r="B724" s="5" t="s">
        <v>1744</v>
      </c>
      <c r="C724" s="5" t="s">
        <v>1744</v>
      </c>
      <c r="D724" s="5" t="s">
        <v>1745</v>
      </c>
      <c r="E724" s="5">
        <v>2023</v>
      </c>
      <c r="F724" s="5">
        <v>0.18</v>
      </c>
      <c r="G724" s="5">
        <v>6.1470000000000002</v>
      </c>
      <c r="H724" s="5">
        <v>1.286</v>
      </c>
      <c r="I724" s="5">
        <v>0</v>
      </c>
      <c r="J724" s="5">
        <v>6.1470000000000002</v>
      </c>
      <c r="K724" s="5">
        <v>0</v>
      </c>
      <c r="L724" s="5">
        <v>1</v>
      </c>
      <c r="M724" s="5">
        <v>7.8860000000000001</v>
      </c>
      <c r="N724" s="5">
        <v>3.8570000000000002</v>
      </c>
      <c r="O724" s="5">
        <v>0</v>
      </c>
      <c r="P724" s="5">
        <v>7.8860000000000001</v>
      </c>
      <c r="Q724" s="5">
        <v>0</v>
      </c>
      <c r="R724" s="5">
        <v>1</v>
      </c>
      <c r="S724" s="5">
        <v>12.574999999999999</v>
      </c>
      <c r="T724" s="5">
        <v>7.7140000000000004</v>
      </c>
      <c r="U724" s="5">
        <v>0.251</v>
      </c>
      <c r="V724" s="5">
        <v>14.839</v>
      </c>
      <c r="W724" s="5">
        <v>0.18</v>
      </c>
      <c r="X724" s="5">
        <v>1</v>
      </c>
      <c r="Y724" s="5">
        <v>12.907999999999999</v>
      </c>
      <c r="Z724" s="5">
        <v>1.7450000000000001</v>
      </c>
      <c r="AA724" s="5">
        <v>0</v>
      </c>
      <c r="AB724" s="5">
        <v>12.907999999999999</v>
      </c>
      <c r="AC724" s="5">
        <v>0</v>
      </c>
      <c r="AD724" s="5">
        <v>1</v>
      </c>
      <c r="AE724" s="5">
        <v>14.194000000000001</v>
      </c>
      <c r="AF724" s="5">
        <v>3.319</v>
      </c>
      <c r="AG724" s="5">
        <v>0</v>
      </c>
      <c r="AH724" s="5">
        <v>14.194000000000001</v>
      </c>
      <c r="AI724" s="5">
        <v>0</v>
      </c>
      <c r="AJ724" s="5">
        <v>1</v>
      </c>
      <c r="AK724" s="5">
        <v>21.908000000000001</v>
      </c>
      <c r="AL724" s="5">
        <v>11.667999999999999</v>
      </c>
      <c r="AM724" s="5">
        <v>0.437</v>
      </c>
      <c r="AN724" s="5">
        <v>25.850999999999999</v>
      </c>
      <c r="AO724" s="5">
        <v>0.18</v>
      </c>
      <c r="AP724" s="5">
        <v>1</v>
      </c>
      <c r="AQ724" s="5">
        <v>0.76</v>
      </c>
      <c r="AR724" s="5">
        <v>0.129</v>
      </c>
      <c r="AS724" s="5">
        <v>0.82299999999999995</v>
      </c>
      <c r="AT724" s="5">
        <v>1.8320000000000001</v>
      </c>
      <c r="AU724" s="5">
        <v>0.18</v>
      </c>
      <c r="AV724" s="5">
        <v>1</v>
      </c>
      <c r="AW724" s="5">
        <v>0.81100000000000005</v>
      </c>
      <c r="AX724" s="5">
        <v>0.129</v>
      </c>
      <c r="AY724" s="5">
        <v>0.71</v>
      </c>
      <c r="AZ724" s="5">
        <v>1.76</v>
      </c>
      <c r="BA724" s="5">
        <v>0.18</v>
      </c>
      <c r="BB724" s="5">
        <v>1</v>
      </c>
      <c r="BC724" s="5">
        <v>0.53500000000000003</v>
      </c>
      <c r="BD724" s="5">
        <v>0.129</v>
      </c>
      <c r="BE724" s="5">
        <v>1.0999999999999999E-2</v>
      </c>
      <c r="BF724" s="5">
        <v>0.63100000000000001</v>
      </c>
      <c r="BG724" s="5">
        <v>0.18</v>
      </c>
      <c r="BH724" s="5">
        <v>1</v>
      </c>
      <c r="BI724" s="5">
        <v>0.57899999999999996</v>
      </c>
      <c r="BJ724" s="5">
        <v>0.129</v>
      </c>
      <c r="BK724" s="5">
        <v>0.91900000000000004</v>
      </c>
      <c r="BL724" s="5">
        <v>1.7330000000000001</v>
      </c>
      <c r="BM724" s="5">
        <v>0.18</v>
      </c>
      <c r="BN724" s="5">
        <v>1</v>
      </c>
      <c r="BO724" s="5">
        <v>0</v>
      </c>
      <c r="BP724" s="5">
        <v>0</v>
      </c>
      <c r="BQ724" s="5">
        <v>0</v>
      </c>
      <c r="BR724" s="5">
        <v>0</v>
      </c>
      <c r="BS724" s="5">
        <v>1</v>
      </c>
      <c r="BT724" s="5">
        <v>0</v>
      </c>
      <c r="BU724" s="5">
        <v>0</v>
      </c>
      <c r="BV724" s="5">
        <v>0</v>
      </c>
      <c r="BW724" s="5">
        <v>0.18</v>
      </c>
      <c r="BX724" s="5">
        <v>1</v>
      </c>
      <c r="BY724" s="5">
        <v>13.254</v>
      </c>
      <c r="BZ724" s="5">
        <v>0</v>
      </c>
      <c r="CA724" s="5">
        <v>13.254</v>
      </c>
      <c r="CB724" s="5">
        <v>0</v>
      </c>
      <c r="CC724" s="5">
        <v>83.248000000000005</v>
      </c>
      <c r="CD724" s="5">
        <v>7.95</v>
      </c>
      <c r="CE724" s="5">
        <v>1.659</v>
      </c>
      <c r="CF724" s="5">
        <v>98.233000000000004</v>
      </c>
      <c r="CG724" s="5">
        <v>0.18</v>
      </c>
      <c r="CH724" s="5">
        <v>1</v>
      </c>
      <c r="CI724" s="5">
        <v>0</v>
      </c>
      <c r="CJ724" s="5">
        <v>0</v>
      </c>
      <c r="CK724" s="5">
        <v>0</v>
      </c>
      <c r="CL724" s="5">
        <v>0</v>
      </c>
      <c r="CM724" s="5">
        <v>0</v>
      </c>
      <c r="CN724" s="5">
        <v>0</v>
      </c>
      <c r="CO724" s="5">
        <v>0</v>
      </c>
      <c r="CP724" s="5">
        <v>0</v>
      </c>
      <c r="CQ724" s="5">
        <v>1.3480000000000001</v>
      </c>
      <c r="CR724" s="5">
        <v>0</v>
      </c>
      <c r="CS724" s="5">
        <v>5.37</v>
      </c>
      <c r="CT724" s="5">
        <v>4.8609999999999998</v>
      </c>
      <c r="CU724" s="5">
        <v>11.622</v>
      </c>
    </row>
    <row r="725" spans="1:99" x14ac:dyDescent="0.25">
      <c r="A725" s="5" t="s">
        <v>3033</v>
      </c>
      <c r="B725" s="5" t="s">
        <v>1744</v>
      </c>
      <c r="C725" s="5" t="s">
        <v>1744</v>
      </c>
      <c r="D725" s="5" t="s">
        <v>1745</v>
      </c>
      <c r="E725" s="5">
        <v>2024</v>
      </c>
      <c r="F725" s="5">
        <v>0.18</v>
      </c>
      <c r="G725" s="5">
        <v>5.5750000000000002</v>
      </c>
      <c r="H725" s="5">
        <v>1.3240000000000001</v>
      </c>
      <c r="I725" s="5">
        <v>0</v>
      </c>
      <c r="J725" s="5">
        <v>5.5750000000000002</v>
      </c>
      <c r="K725" s="5">
        <v>0</v>
      </c>
      <c r="L725" s="5">
        <v>1</v>
      </c>
      <c r="M725" s="5">
        <v>7.1239999999999997</v>
      </c>
      <c r="N725" s="5">
        <v>3.9710000000000001</v>
      </c>
      <c r="O725" s="5">
        <v>0</v>
      </c>
      <c r="P725" s="5">
        <v>7.1239999999999997</v>
      </c>
      <c r="Q725" s="5">
        <v>0</v>
      </c>
      <c r="R725" s="5">
        <v>1</v>
      </c>
      <c r="S725" s="5">
        <v>12.193</v>
      </c>
      <c r="T725" s="5">
        <v>7.9420000000000002</v>
      </c>
      <c r="U725" s="5">
        <v>0.29899999999999999</v>
      </c>
      <c r="V725" s="5">
        <v>14.388</v>
      </c>
      <c r="W725" s="5">
        <v>0.18</v>
      </c>
      <c r="X725" s="5">
        <v>1</v>
      </c>
      <c r="Y725" s="5">
        <v>11.492000000000001</v>
      </c>
      <c r="Z725" s="5">
        <v>1.5529999999999999</v>
      </c>
      <c r="AA725" s="5">
        <v>0</v>
      </c>
      <c r="AB725" s="5">
        <v>11.492000000000001</v>
      </c>
      <c r="AC725" s="5">
        <v>0</v>
      </c>
      <c r="AD725" s="5">
        <v>1</v>
      </c>
      <c r="AE725" s="5">
        <v>12.815</v>
      </c>
      <c r="AF725" s="5">
        <v>2.9969999999999999</v>
      </c>
      <c r="AG725" s="5">
        <v>0</v>
      </c>
      <c r="AH725" s="5">
        <v>12.815</v>
      </c>
      <c r="AI725" s="5">
        <v>0</v>
      </c>
      <c r="AJ725" s="5">
        <v>1</v>
      </c>
      <c r="AK725" s="5">
        <v>20.757000000000001</v>
      </c>
      <c r="AL725" s="5">
        <v>11.055</v>
      </c>
      <c r="AM725" s="5">
        <v>0.50900000000000001</v>
      </c>
      <c r="AN725" s="5">
        <v>24.492999999999999</v>
      </c>
      <c r="AO725" s="5">
        <v>0.18</v>
      </c>
      <c r="AP725" s="5">
        <v>1</v>
      </c>
      <c r="AQ725" s="5">
        <v>0.72399999999999998</v>
      </c>
      <c r="AR725" s="5">
        <v>0.13200000000000001</v>
      </c>
      <c r="AS725" s="5">
        <v>0.86199999999999999</v>
      </c>
      <c r="AT725" s="5">
        <v>1.827</v>
      </c>
      <c r="AU725" s="5">
        <v>0.18</v>
      </c>
      <c r="AV725" s="5">
        <v>1</v>
      </c>
      <c r="AW725" s="5">
        <v>0.75</v>
      </c>
      <c r="AX725" s="5">
        <v>0.13200000000000001</v>
      </c>
      <c r="AY725" s="5">
        <v>0.749</v>
      </c>
      <c r="AZ725" s="5">
        <v>1.7270000000000001</v>
      </c>
      <c r="BA725" s="5">
        <v>0.18</v>
      </c>
      <c r="BB725" s="5">
        <v>1</v>
      </c>
      <c r="BC725" s="5">
        <v>0.51300000000000001</v>
      </c>
      <c r="BD725" s="5">
        <v>0.13200000000000001</v>
      </c>
      <c r="BE725" s="5">
        <v>1.2999999999999999E-2</v>
      </c>
      <c r="BF725" s="5">
        <v>0.60499999999999998</v>
      </c>
      <c r="BG725" s="5">
        <v>0.18</v>
      </c>
      <c r="BH725" s="5">
        <v>1</v>
      </c>
      <c r="BI725" s="5">
        <v>0.59099999999999997</v>
      </c>
      <c r="BJ725" s="5">
        <v>0.13200000000000001</v>
      </c>
      <c r="BK725" s="5">
        <v>0.95299999999999996</v>
      </c>
      <c r="BL725" s="5">
        <v>1.7789999999999999</v>
      </c>
      <c r="BM725" s="5">
        <v>0.18</v>
      </c>
      <c r="BN725" s="5">
        <v>1</v>
      </c>
      <c r="BO725" s="5">
        <v>0</v>
      </c>
      <c r="BP725" s="5">
        <v>0</v>
      </c>
      <c r="BQ725" s="5">
        <v>0</v>
      </c>
      <c r="BR725" s="5">
        <v>0</v>
      </c>
      <c r="BS725" s="5">
        <v>1</v>
      </c>
      <c r="BT725" s="5">
        <v>0</v>
      </c>
      <c r="BU725" s="5">
        <v>0</v>
      </c>
      <c r="BV725" s="5">
        <v>0</v>
      </c>
      <c r="BW725" s="5">
        <v>0.18</v>
      </c>
      <c r="BX725" s="5">
        <v>1</v>
      </c>
      <c r="BY725" s="5">
        <v>13.646000000000001</v>
      </c>
      <c r="BZ725" s="5">
        <v>0</v>
      </c>
      <c r="CA725" s="5">
        <v>13.646000000000001</v>
      </c>
      <c r="CB725" s="5">
        <v>0</v>
      </c>
      <c r="CC725" s="5">
        <v>82.587999999999994</v>
      </c>
      <c r="CD725" s="5">
        <v>7.95</v>
      </c>
      <c r="CE725" s="5">
        <v>2.0249999999999999</v>
      </c>
      <c r="CF725" s="5">
        <v>97.453999999999994</v>
      </c>
      <c r="CG725" s="5">
        <v>0.18</v>
      </c>
      <c r="CH725" s="5">
        <v>1</v>
      </c>
      <c r="CI725" s="5">
        <v>0</v>
      </c>
      <c r="CJ725" s="5">
        <v>0</v>
      </c>
      <c r="CK725" s="5">
        <v>0</v>
      </c>
      <c r="CL725" s="5">
        <v>0</v>
      </c>
      <c r="CM725" s="5">
        <v>0</v>
      </c>
      <c r="CN725" s="5">
        <v>0</v>
      </c>
      <c r="CO725" s="5">
        <v>0</v>
      </c>
      <c r="CP725" s="5">
        <v>0</v>
      </c>
      <c r="CQ725" s="5">
        <v>1.387</v>
      </c>
      <c r="CR725" s="5">
        <v>0</v>
      </c>
      <c r="CS725" s="5">
        <v>5.5289999999999999</v>
      </c>
      <c r="CT725" s="5">
        <v>4.2510000000000003</v>
      </c>
      <c r="CU725" s="5">
        <v>10.167999999999999</v>
      </c>
    </row>
    <row r="726" spans="1:99" x14ac:dyDescent="0.25">
      <c r="A726" s="5" t="s">
        <v>3034</v>
      </c>
      <c r="B726" s="5" t="s">
        <v>1389</v>
      </c>
      <c r="C726" s="5" t="s">
        <v>1389</v>
      </c>
      <c r="D726" s="5" t="s">
        <v>1390</v>
      </c>
      <c r="E726" s="5">
        <v>2021</v>
      </c>
      <c r="F726" s="5">
        <v>0.21</v>
      </c>
      <c r="G726" s="5">
        <v>6.4370000000000003</v>
      </c>
      <c r="H726" s="5">
        <v>1.143</v>
      </c>
      <c r="I726" s="5">
        <v>1.538</v>
      </c>
      <c r="J726" s="5">
        <v>7.9749999999999996</v>
      </c>
      <c r="K726" s="5">
        <v>0</v>
      </c>
      <c r="L726" s="5">
        <v>1</v>
      </c>
      <c r="M726" s="5">
        <v>9.7569999999999997</v>
      </c>
      <c r="N726" s="5">
        <v>3.43</v>
      </c>
      <c r="O726" s="5">
        <v>1.556</v>
      </c>
      <c r="P726" s="5">
        <v>11.313000000000001</v>
      </c>
      <c r="Q726" s="5">
        <v>0</v>
      </c>
      <c r="R726" s="5">
        <v>1</v>
      </c>
      <c r="S726" s="5">
        <v>12.153</v>
      </c>
      <c r="T726" s="5">
        <v>6.86</v>
      </c>
      <c r="U726" s="5">
        <v>0.41799999999999998</v>
      </c>
      <c r="V726" s="5">
        <v>15.211</v>
      </c>
      <c r="W726" s="5">
        <v>0.21</v>
      </c>
      <c r="X726" s="5">
        <v>1</v>
      </c>
      <c r="Y726" s="5">
        <v>19.623000000000001</v>
      </c>
      <c r="Z726" s="5">
        <v>2.1680000000000001</v>
      </c>
      <c r="AA726" s="5">
        <v>-9.3010000000000002</v>
      </c>
      <c r="AB726" s="5">
        <v>10.323</v>
      </c>
      <c r="AC726" s="5">
        <v>0</v>
      </c>
      <c r="AD726" s="5">
        <v>1</v>
      </c>
      <c r="AE726" s="5">
        <v>19.579999999999998</v>
      </c>
      <c r="AF726" s="5">
        <v>3.8530000000000002</v>
      </c>
      <c r="AG726" s="5">
        <v>-9.2569999999999997</v>
      </c>
      <c r="AH726" s="5">
        <v>10.323</v>
      </c>
      <c r="AI726" s="5">
        <v>0</v>
      </c>
      <c r="AJ726" s="5">
        <v>1</v>
      </c>
      <c r="AK726" s="5">
        <v>28.28</v>
      </c>
      <c r="AL726" s="5">
        <v>13.88</v>
      </c>
      <c r="AM726" s="5">
        <v>-4.2030000000000003</v>
      </c>
      <c r="AN726" s="5">
        <v>29.132000000000001</v>
      </c>
      <c r="AO726" s="5">
        <v>0.21</v>
      </c>
      <c r="AP726" s="5">
        <v>1</v>
      </c>
      <c r="AQ726" s="5">
        <v>0.61899999999999999</v>
      </c>
      <c r="AR726" s="5">
        <v>0.114</v>
      </c>
      <c r="AS726" s="5">
        <v>0.73</v>
      </c>
      <c r="AT726" s="5">
        <v>1.6319999999999999</v>
      </c>
      <c r="AU726" s="5">
        <v>0.21</v>
      </c>
      <c r="AV726" s="5">
        <v>1</v>
      </c>
      <c r="AW726" s="5">
        <v>0.59899999999999998</v>
      </c>
      <c r="AX726" s="5">
        <v>0.114</v>
      </c>
      <c r="AY726" s="5">
        <v>0.61799999999999999</v>
      </c>
      <c r="AZ726" s="5">
        <v>1.4730000000000001</v>
      </c>
      <c r="BA726" s="5">
        <v>0.21</v>
      </c>
      <c r="BB726" s="5">
        <v>1</v>
      </c>
      <c r="BC726" s="5">
        <v>0.439</v>
      </c>
      <c r="BD726" s="5">
        <v>0.114</v>
      </c>
      <c r="BE726" s="5">
        <v>0.30199999999999999</v>
      </c>
      <c r="BF726" s="5">
        <v>0.89600000000000002</v>
      </c>
      <c r="BG726" s="5">
        <v>0.21</v>
      </c>
      <c r="BH726" s="5">
        <v>1</v>
      </c>
      <c r="BI726" s="5">
        <v>0.505</v>
      </c>
      <c r="BJ726" s="5">
        <v>0.114</v>
      </c>
      <c r="BK726" s="5">
        <v>0.20499999999999999</v>
      </c>
      <c r="BL726" s="5">
        <v>0.85899999999999999</v>
      </c>
      <c r="BM726" s="5">
        <v>0.21</v>
      </c>
      <c r="BN726" s="5">
        <v>1</v>
      </c>
      <c r="BO726" s="5">
        <v>0</v>
      </c>
      <c r="BP726" s="5">
        <v>2.1999999999999999E-2</v>
      </c>
      <c r="BQ726" s="5">
        <v>0.125</v>
      </c>
      <c r="BR726" s="5">
        <v>0</v>
      </c>
      <c r="BS726" s="5">
        <v>1</v>
      </c>
      <c r="BT726" s="5">
        <v>0</v>
      </c>
      <c r="BU726" s="5">
        <v>7.0999999999999994E-2</v>
      </c>
      <c r="BV726" s="5">
        <v>0.30399999999999999</v>
      </c>
      <c r="BW726" s="5">
        <v>0.21</v>
      </c>
      <c r="BX726" s="5">
        <v>1</v>
      </c>
      <c r="BY726" s="5">
        <v>11.787000000000001</v>
      </c>
      <c r="BZ726" s="5">
        <v>0</v>
      </c>
      <c r="CA726" s="5">
        <v>11.787000000000001</v>
      </c>
      <c r="CB726" s="5">
        <v>0</v>
      </c>
      <c r="CC726" s="5">
        <v>78.125</v>
      </c>
      <c r="CD726" s="5">
        <v>7.95</v>
      </c>
      <c r="CE726" s="5">
        <v>41.390999999999998</v>
      </c>
      <c r="CF726" s="5">
        <v>144.614</v>
      </c>
      <c r="CG726" s="5">
        <v>0.21</v>
      </c>
      <c r="CH726" s="5">
        <v>1</v>
      </c>
      <c r="CI726" s="5">
        <v>0</v>
      </c>
      <c r="CJ726" s="5">
        <v>0</v>
      </c>
      <c r="CK726" s="5">
        <v>0</v>
      </c>
      <c r="CL726" s="5">
        <v>0</v>
      </c>
      <c r="CM726" s="5">
        <v>0.155</v>
      </c>
      <c r="CN726" s="5">
        <v>0</v>
      </c>
      <c r="CO726" s="5">
        <v>0</v>
      </c>
      <c r="CP726" s="5">
        <v>0</v>
      </c>
      <c r="CQ726" s="5">
        <v>1.198</v>
      </c>
      <c r="CR726" s="5">
        <v>0</v>
      </c>
      <c r="CS726" s="5">
        <v>4.7759999999999998</v>
      </c>
      <c r="CT726" s="5">
        <v>5.2939999999999996</v>
      </c>
      <c r="CU726" s="5">
        <v>15.657999999999999</v>
      </c>
    </row>
    <row r="727" spans="1:99" x14ac:dyDescent="0.25">
      <c r="A727" s="5" t="s">
        <v>3035</v>
      </c>
      <c r="B727" s="5" t="s">
        <v>1389</v>
      </c>
      <c r="C727" s="5" t="s">
        <v>1389</v>
      </c>
      <c r="D727" s="5" t="s">
        <v>1390</v>
      </c>
      <c r="E727" s="5">
        <v>2022</v>
      </c>
      <c r="F727" s="5">
        <v>0.21</v>
      </c>
      <c r="G727" s="5">
        <v>12.249000000000001</v>
      </c>
      <c r="H727" s="5">
        <v>1.2350000000000001</v>
      </c>
      <c r="I727" s="5">
        <v>8.2059999999999995</v>
      </c>
      <c r="J727" s="5">
        <v>20.454999999999998</v>
      </c>
      <c r="K727" s="5">
        <v>0</v>
      </c>
      <c r="L727" s="5">
        <v>1</v>
      </c>
      <c r="M727" s="5">
        <v>13.529</v>
      </c>
      <c r="N727" s="5">
        <v>3.7040000000000002</v>
      </c>
      <c r="O727" s="5">
        <v>8.2919999999999998</v>
      </c>
      <c r="P727" s="5">
        <v>21.821999999999999</v>
      </c>
      <c r="Q727" s="5">
        <v>0</v>
      </c>
      <c r="R727" s="5">
        <v>1</v>
      </c>
      <c r="S727" s="5">
        <v>18.422999999999998</v>
      </c>
      <c r="T727" s="5">
        <v>7.4080000000000004</v>
      </c>
      <c r="U727" s="5">
        <v>0.69799999999999995</v>
      </c>
      <c r="V727" s="5">
        <v>22.783000000000001</v>
      </c>
      <c r="W727" s="5">
        <v>0.21</v>
      </c>
      <c r="X727" s="5">
        <v>1</v>
      </c>
      <c r="Y727" s="5">
        <v>33.323</v>
      </c>
      <c r="Z727" s="5">
        <v>3.496</v>
      </c>
      <c r="AA727" s="5">
        <v>-2.5249999999999999</v>
      </c>
      <c r="AB727" s="5">
        <v>30.797999999999998</v>
      </c>
      <c r="AC727" s="5">
        <v>0</v>
      </c>
      <c r="AD727" s="5">
        <v>1</v>
      </c>
      <c r="AE727" s="5">
        <v>33.369999999999997</v>
      </c>
      <c r="AF727" s="5">
        <v>6.1859999999999999</v>
      </c>
      <c r="AG727" s="5">
        <v>-2.573</v>
      </c>
      <c r="AH727" s="5">
        <v>30.797999999999998</v>
      </c>
      <c r="AI727" s="5">
        <v>0</v>
      </c>
      <c r="AJ727" s="5">
        <v>1</v>
      </c>
      <c r="AK727" s="5">
        <v>42.618000000000002</v>
      </c>
      <c r="AL727" s="5">
        <v>20.352</v>
      </c>
      <c r="AM727" s="5">
        <v>-12.75</v>
      </c>
      <c r="AN727" s="5">
        <v>36.14</v>
      </c>
      <c r="AO727" s="5">
        <v>0.21</v>
      </c>
      <c r="AP727" s="5">
        <v>1</v>
      </c>
      <c r="AQ727" s="5">
        <v>0.86099999999999999</v>
      </c>
      <c r="AR727" s="5">
        <v>0.123</v>
      </c>
      <c r="AS727" s="5">
        <v>0.68899999999999995</v>
      </c>
      <c r="AT727" s="5">
        <v>1.875</v>
      </c>
      <c r="AU727" s="5">
        <v>0.21</v>
      </c>
      <c r="AV727" s="5">
        <v>1</v>
      </c>
      <c r="AW727" s="5">
        <v>0.98599999999999999</v>
      </c>
      <c r="AX727" s="5">
        <v>0.123</v>
      </c>
      <c r="AY727" s="5">
        <v>0.57599999999999996</v>
      </c>
      <c r="AZ727" s="5">
        <v>1.89</v>
      </c>
      <c r="BA727" s="5">
        <v>0.21</v>
      </c>
      <c r="BB727" s="5">
        <v>1</v>
      </c>
      <c r="BC727" s="5">
        <v>0.59799999999999998</v>
      </c>
      <c r="BD727" s="5">
        <v>0.123</v>
      </c>
      <c r="BE727" s="5">
        <v>0.26600000000000001</v>
      </c>
      <c r="BF727" s="5">
        <v>1.0449999999999999</v>
      </c>
      <c r="BG727" s="5">
        <v>0.21</v>
      </c>
      <c r="BH727" s="5">
        <v>1</v>
      </c>
      <c r="BI727" s="5">
        <v>0.61199999999999999</v>
      </c>
      <c r="BJ727" s="5">
        <v>0.123</v>
      </c>
      <c r="BK727" s="5">
        <v>0.51100000000000001</v>
      </c>
      <c r="BL727" s="5">
        <v>1.359</v>
      </c>
      <c r="BM727" s="5">
        <v>0.21</v>
      </c>
      <c r="BN727" s="5">
        <v>1</v>
      </c>
      <c r="BO727" s="5">
        <v>0</v>
      </c>
      <c r="BP727" s="5">
        <v>1.4E-2</v>
      </c>
      <c r="BQ727" s="5">
        <v>0.223</v>
      </c>
      <c r="BR727" s="5">
        <v>0</v>
      </c>
      <c r="BS727" s="5">
        <v>1</v>
      </c>
      <c r="BT727" s="5">
        <v>0</v>
      </c>
      <c r="BU727" s="5">
        <v>2.5000000000000001E-2</v>
      </c>
      <c r="BV727" s="5">
        <v>0.33800000000000002</v>
      </c>
      <c r="BW727" s="5">
        <v>0.21</v>
      </c>
      <c r="BX727" s="5">
        <v>1</v>
      </c>
      <c r="BY727" s="5">
        <v>12.728999999999999</v>
      </c>
      <c r="BZ727" s="5">
        <v>0</v>
      </c>
      <c r="CA727" s="5">
        <v>12.728999999999999</v>
      </c>
      <c r="CB727" s="5">
        <v>0</v>
      </c>
      <c r="CC727" s="5">
        <v>97.9</v>
      </c>
      <c r="CD727" s="5">
        <v>7.95</v>
      </c>
      <c r="CE727" s="5">
        <v>113.71299999999999</v>
      </c>
      <c r="CF727" s="5">
        <v>256.05200000000002</v>
      </c>
      <c r="CG727" s="5">
        <v>0.21</v>
      </c>
      <c r="CH727" s="5">
        <v>1</v>
      </c>
      <c r="CI727" s="5">
        <v>0</v>
      </c>
      <c r="CJ727" s="5">
        <v>0</v>
      </c>
      <c r="CK727" s="5">
        <v>0</v>
      </c>
      <c r="CL727" s="5">
        <v>0</v>
      </c>
      <c r="CM727" s="5">
        <v>0.16700000000000001</v>
      </c>
      <c r="CN727" s="5">
        <v>0</v>
      </c>
      <c r="CO727" s="5">
        <v>0</v>
      </c>
      <c r="CP727" s="5">
        <v>0</v>
      </c>
      <c r="CQ727" s="5">
        <v>1.294</v>
      </c>
      <c r="CR727" s="5">
        <v>0</v>
      </c>
      <c r="CS727" s="5">
        <v>5.1580000000000004</v>
      </c>
      <c r="CT727" s="5">
        <v>11.015000000000001</v>
      </c>
      <c r="CU727" s="5">
        <v>29.265999999999998</v>
      </c>
    </row>
    <row r="728" spans="1:99" x14ac:dyDescent="0.25">
      <c r="A728" s="5" t="s">
        <v>3036</v>
      </c>
      <c r="B728" s="5" t="s">
        <v>1389</v>
      </c>
      <c r="C728" s="5" t="s">
        <v>1389</v>
      </c>
      <c r="D728" s="5" t="s">
        <v>1390</v>
      </c>
      <c r="E728" s="5">
        <v>2023</v>
      </c>
      <c r="F728" s="5">
        <v>0.21</v>
      </c>
      <c r="G728" s="5">
        <v>8.5350000000000001</v>
      </c>
      <c r="H728" s="5">
        <v>1.286</v>
      </c>
      <c r="I728" s="5">
        <v>9.5039999999999996</v>
      </c>
      <c r="J728" s="5">
        <v>18.039000000000001</v>
      </c>
      <c r="K728" s="5">
        <v>0</v>
      </c>
      <c r="L728" s="5">
        <v>1</v>
      </c>
      <c r="M728" s="5">
        <v>10.851000000000001</v>
      </c>
      <c r="N728" s="5">
        <v>3.8570000000000002</v>
      </c>
      <c r="O728" s="5">
        <v>9.6039999999999992</v>
      </c>
      <c r="P728" s="5">
        <v>20.454999999999998</v>
      </c>
      <c r="Q728" s="5">
        <v>0</v>
      </c>
      <c r="R728" s="5">
        <v>1</v>
      </c>
      <c r="S728" s="5">
        <v>14.964</v>
      </c>
      <c r="T728" s="5">
        <v>7.7140000000000004</v>
      </c>
      <c r="U728" s="5">
        <v>0.748</v>
      </c>
      <c r="V728" s="5">
        <v>18.579000000000001</v>
      </c>
      <c r="W728" s="5">
        <v>0.21</v>
      </c>
      <c r="X728" s="5">
        <v>1</v>
      </c>
      <c r="Y728" s="5">
        <v>15.827</v>
      </c>
      <c r="Z728" s="5">
        <v>1.7729999999999999</v>
      </c>
      <c r="AA728" s="5">
        <v>8.3390000000000004</v>
      </c>
      <c r="AB728" s="5">
        <v>24.166</v>
      </c>
      <c r="AC728" s="5">
        <v>0</v>
      </c>
      <c r="AD728" s="5">
        <v>1</v>
      </c>
      <c r="AE728" s="5">
        <v>15.926</v>
      </c>
      <c r="AF728" s="5">
        <v>3.1720000000000002</v>
      </c>
      <c r="AG728" s="5">
        <v>8.24</v>
      </c>
      <c r="AH728" s="5">
        <v>24.166</v>
      </c>
      <c r="AI728" s="5">
        <v>0</v>
      </c>
      <c r="AJ728" s="5">
        <v>1</v>
      </c>
      <c r="AK728" s="5">
        <v>25.48</v>
      </c>
      <c r="AL728" s="5">
        <v>12.622</v>
      </c>
      <c r="AM728" s="5">
        <v>0.42299999999999999</v>
      </c>
      <c r="AN728" s="5">
        <v>31.341999999999999</v>
      </c>
      <c r="AO728" s="5">
        <v>0.21</v>
      </c>
      <c r="AP728" s="5">
        <v>1</v>
      </c>
      <c r="AQ728" s="5">
        <v>0.76</v>
      </c>
      <c r="AR728" s="5">
        <v>0.129</v>
      </c>
      <c r="AS728" s="5">
        <v>0.70199999999999996</v>
      </c>
      <c r="AT728" s="5">
        <v>1.7689999999999999</v>
      </c>
      <c r="AU728" s="5">
        <v>0.21</v>
      </c>
      <c r="AV728" s="5">
        <v>1</v>
      </c>
      <c r="AW728" s="5">
        <v>0.81100000000000005</v>
      </c>
      <c r="AX728" s="5">
        <v>0.129</v>
      </c>
      <c r="AY728" s="5">
        <v>0.58399999999999996</v>
      </c>
      <c r="AZ728" s="5">
        <v>1.6879999999999999</v>
      </c>
      <c r="BA728" s="5">
        <v>0.21</v>
      </c>
      <c r="BB728" s="5">
        <v>1</v>
      </c>
      <c r="BC728" s="5">
        <v>0.53500000000000003</v>
      </c>
      <c r="BD728" s="5">
        <v>0.129</v>
      </c>
      <c r="BE728" s="5">
        <v>0.32100000000000001</v>
      </c>
      <c r="BF728" s="5">
        <v>1.036</v>
      </c>
      <c r="BG728" s="5">
        <v>0.21</v>
      </c>
      <c r="BH728" s="5">
        <v>1</v>
      </c>
      <c r="BI728" s="5">
        <v>0.57899999999999996</v>
      </c>
      <c r="BJ728" s="5">
        <v>0.129</v>
      </c>
      <c r="BK728" s="5">
        <v>0.36199999999999999</v>
      </c>
      <c r="BL728" s="5">
        <v>1.139</v>
      </c>
      <c r="BM728" s="5">
        <v>0.21</v>
      </c>
      <c r="BN728" s="5">
        <v>1</v>
      </c>
      <c r="BO728" s="5">
        <v>0</v>
      </c>
      <c r="BP728" s="5">
        <v>5.0000000000000001E-3</v>
      </c>
      <c r="BQ728" s="5">
        <v>0.13400000000000001</v>
      </c>
      <c r="BR728" s="5">
        <v>0</v>
      </c>
      <c r="BS728" s="5">
        <v>1</v>
      </c>
      <c r="BT728" s="5">
        <v>0</v>
      </c>
      <c r="BU728" s="5">
        <v>1.7000000000000001E-2</v>
      </c>
      <c r="BV728" s="5">
        <v>0.26</v>
      </c>
      <c r="BW728" s="5">
        <v>0.21</v>
      </c>
      <c r="BX728" s="5">
        <v>1</v>
      </c>
      <c r="BY728" s="5">
        <v>13.254</v>
      </c>
      <c r="BZ728" s="5">
        <v>0</v>
      </c>
      <c r="CA728" s="5">
        <v>13.254</v>
      </c>
      <c r="CB728" s="5">
        <v>0</v>
      </c>
      <c r="CC728" s="5">
        <v>83.248000000000005</v>
      </c>
      <c r="CD728" s="5">
        <v>7.95</v>
      </c>
      <c r="CE728" s="5">
        <v>105.416</v>
      </c>
      <c r="CF728" s="5">
        <v>228.28299999999999</v>
      </c>
      <c r="CG728" s="5">
        <v>0.21</v>
      </c>
      <c r="CH728" s="5">
        <v>1</v>
      </c>
      <c r="CI728" s="5">
        <v>0</v>
      </c>
      <c r="CJ728" s="5">
        <v>0</v>
      </c>
      <c r="CK728" s="5">
        <v>0</v>
      </c>
      <c r="CL728" s="5">
        <v>0</v>
      </c>
      <c r="CM728" s="5">
        <v>0.17399999999999999</v>
      </c>
      <c r="CN728" s="5">
        <v>0</v>
      </c>
      <c r="CO728" s="5">
        <v>0</v>
      </c>
      <c r="CP728" s="5">
        <v>0</v>
      </c>
      <c r="CQ728" s="5">
        <v>1.3480000000000001</v>
      </c>
      <c r="CR728" s="5">
        <v>0</v>
      </c>
      <c r="CS728" s="5">
        <v>5.37</v>
      </c>
      <c r="CT728" s="5">
        <v>7.25</v>
      </c>
      <c r="CU728" s="5">
        <v>11.72</v>
      </c>
    </row>
    <row r="729" spans="1:99" x14ac:dyDescent="0.25">
      <c r="A729" s="5" t="s">
        <v>3037</v>
      </c>
      <c r="B729" s="5" t="s">
        <v>1389</v>
      </c>
      <c r="C729" s="5" t="s">
        <v>1389</v>
      </c>
      <c r="D729" s="5" t="s">
        <v>1390</v>
      </c>
      <c r="E729" s="5">
        <v>2024</v>
      </c>
      <c r="F729" s="5">
        <v>0.21</v>
      </c>
      <c r="G729" s="5">
        <v>7.0949999999999998</v>
      </c>
      <c r="H729" s="5">
        <v>1.3240000000000001</v>
      </c>
      <c r="I729" s="5">
        <v>6.2469999999999999</v>
      </c>
      <c r="J729" s="5">
        <v>13.340999999999999</v>
      </c>
      <c r="K729" s="5">
        <v>0</v>
      </c>
      <c r="L729" s="5">
        <v>1</v>
      </c>
      <c r="M729" s="5">
        <v>10.26</v>
      </c>
      <c r="N729" s="5">
        <v>3.9710000000000001</v>
      </c>
      <c r="O729" s="5">
        <v>6.3120000000000003</v>
      </c>
      <c r="P729" s="5">
        <v>16.571999999999999</v>
      </c>
      <c r="Q729" s="5">
        <v>0</v>
      </c>
      <c r="R729" s="5">
        <v>1</v>
      </c>
      <c r="S729" s="5">
        <v>13.712999999999999</v>
      </c>
      <c r="T729" s="5">
        <v>7.9420000000000002</v>
      </c>
      <c r="U729" s="5">
        <v>0.79600000000000004</v>
      </c>
      <c r="V729" s="5">
        <v>17.067</v>
      </c>
      <c r="W729" s="5">
        <v>0.21</v>
      </c>
      <c r="X729" s="5">
        <v>1</v>
      </c>
      <c r="Y729" s="5">
        <v>13.577999999999999</v>
      </c>
      <c r="Z729" s="5">
        <v>1.714</v>
      </c>
      <c r="AA729" s="5">
        <v>4.38</v>
      </c>
      <c r="AB729" s="5">
        <v>17.957999999999998</v>
      </c>
      <c r="AC729" s="5">
        <v>0</v>
      </c>
      <c r="AD729" s="5">
        <v>1</v>
      </c>
      <c r="AE729" s="5">
        <v>13.577999999999999</v>
      </c>
      <c r="AF729" s="5">
        <v>2.9740000000000002</v>
      </c>
      <c r="AG729" s="5">
        <v>4.38</v>
      </c>
      <c r="AH729" s="5">
        <v>17.957999999999998</v>
      </c>
      <c r="AI729" s="5">
        <v>0</v>
      </c>
      <c r="AJ729" s="5">
        <v>1</v>
      </c>
      <c r="AK729" s="5">
        <v>20.49</v>
      </c>
      <c r="AL729" s="5">
        <v>10.422000000000001</v>
      </c>
      <c r="AM729" s="5">
        <v>1.357</v>
      </c>
      <c r="AN729" s="5">
        <v>26.434000000000001</v>
      </c>
      <c r="AO729" s="5">
        <v>0.21</v>
      </c>
      <c r="AP729" s="5">
        <v>1</v>
      </c>
      <c r="AQ729" s="5">
        <v>0.72399999999999998</v>
      </c>
      <c r="AR729" s="5">
        <v>0.13200000000000001</v>
      </c>
      <c r="AS729" s="5">
        <v>0.68700000000000006</v>
      </c>
      <c r="AT729" s="5">
        <v>1.708</v>
      </c>
      <c r="AU729" s="5">
        <v>0.21</v>
      </c>
      <c r="AV729" s="5">
        <v>1</v>
      </c>
      <c r="AW729" s="5">
        <v>0.75</v>
      </c>
      <c r="AX729" s="5">
        <v>0.13200000000000001</v>
      </c>
      <c r="AY729" s="5">
        <v>0.56599999999999995</v>
      </c>
      <c r="AZ729" s="5">
        <v>1.5920000000000001</v>
      </c>
      <c r="BA729" s="5">
        <v>0.21</v>
      </c>
      <c r="BB729" s="5">
        <v>1</v>
      </c>
      <c r="BC729" s="5">
        <v>0.51300000000000001</v>
      </c>
      <c r="BD729" s="5">
        <v>0.13200000000000001</v>
      </c>
      <c r="BE729" s="5">
        <v>0.33400000000000002</v>
      </c>
      <c r="BF729" s="5">
        <v>1.0249999999999999</v>
      </c>
      <c r="BG729" s="5">
        <v>0.21</v>
      </c>
      <c r="BH729" s="5">
        <v>1</v>
      </c>
      <c r="BI729" s="5">
        <v>0.59099999999999997</v>
      </c>
      <c r="BJ729" s="5">
        <v>0.13200000000000001</v>
      </c>
      <c r="BK729" s="5">
        <v>0.27900000000000003</v>
      </c>
      <c r="BL729" s="5">
        <v>1.0529999999999999</v>
      </c>
      <c r="BM729" s="5">
        <v>0.21</v>
      </c>
      <c r="BN729" s="5">
        <v>1</v>
      </c>
      <c r="BO729" s="5">
        <v>0</v>
      </c>
      <c r="BP729" s="5">
        <v>0.01</v>
      </c>
      <c r="BQ729" s="5">
        <v>0.11600000000000001</v>
      </c>
      <c r="BR729" s="5">
        <v>0</v>
      </c>
      <c r="BS729" s="5">
        <v>1</v>
      </c>
      <c r="BT729" s="5">
        <v>0</v>
      </c>
      <c r="BU729" s="5">
        <v>3.2000000000000001E-2</v>
      </c>
      <c r="BV729" s="5">
        <v>0.26200000000000001</v>
      </c>
      <c r="BW729" s="5">
        <v>0.21</v>
      </c>
      <c r="BX729" s="5">
        <v>1</v>
      </c>
      <c r="BY729" s="5">
        <v>13.646000000000001</v>
      </c>
      <c r="BZ729" s="5">
        <v>0</v>
      </c>
      <c r="CA729" s="5">
        <v>13.646000000000001</v>
      </c>
      <c r="CB729" s="5">
        <v>0</v>
      </c>
      <c r="CC729" s="5">
        <v>82.587999999999994</v>
      </c>
      <c r="CD729" s="5">
        <v>7.95</v>
      </c>
      <c r="CE729" s="5">
        <v>82.757000000000005</v>
      </c>
      <c r="CF729" s="5">
        <v>200.06700000000001</v>
      </c>
      <c r="CG729" s="5">
        <v>0.21</v>
      </c>
      <c r="CH729" s="5">
        <v>1</v>
      </c>
      <c r="CI729" s="5">
        <v>0</v>
      </c>
      <c r="CJ729" s="5">
        <v>0</v>
      </c>
      <c r="CK729" s="5">
        <v>0</v>
      </c>
      <c r="CL729" s="5">
        <v>0</v>
      </c>
      <c r="CM729" s="5">
        <v>0.17899999999999999</v>
      </c>
      <c r="CN729" s="5">
        <v>0</v>
      </c>
      <c r="CO729" s="5">
        <v>0</v>
      </c>
      <c r="CP729" s="5">
        <v>0</v>
      </c>
      <c r="CQ729" s="5">
        <v>1.387</v>
      </c>
      <c r="CR729" s="5">
        <v>0</v>
      </c>
      <c r="CS729" s="5">
        <v>5.5289999999999999</v>
      </c>
      <c r="CT729" s="5">
        <v>5.7709999999999999</v>
      </c>
      <c r="CU729" s="5">
        <v>9.4949999999999992</v>
      </c>
    </row>
    <row r="730" spans="1:99" x14ac:dyDescent="0.25">
      <c r="A730" s="5" t="s">
        <v>3038</v>
      </c>
      <c r="B730" s="5" t="s">
        <v>1552</v>
      </c>
      <c r="C730" s="5" t="s">
        <v>1552</v>
      </c>
      <c r="D730" s="5" t="s">
        <v>1553</v>
      </c>
      <c r="E730" s="5">
        <v>2021</v>
      </c>
      <c r="F730" s="5">
        <v>0.08</v>
      </c>
      <c r="G730" s="5">
        <v>4.6059999999999999</v>
      </c>
      <c r="H730" s="5">
        <v>1.1160000000000001</v>
      </c>
      <c r="I730" s="5">
        <v>0</v>
      </c>
      <c r="J730" s="5">
        <v>4.6059999999999999</v>
      </c>
      <c r="K730" s="5">
        <v>0</v>
      </c>
      <c r="L730" s="5">
        <v>1</v>
      </c>
      <c r="M730" s="5">
        <v>7.7240000000000002</v>
      </c>
      <c r="N730" s="5">
        <v>3.3479999999999999</v>
      </c>
      <c r="O730" s="5">
        <v>0</v>
      </c>
      <c r="P730" s="5">
        <v>7.7240000000000002</v>
      </c>
      <c r="Q730" s="5">
        <v>0</v>
      </c>
      <c r="R730" s="5">
        <v>1</v>
      </c>
      <c r="S730" s="5">
        <v>10.186999999999999</v>
      </c>
      <c r="T730" s="5">
        <v>6.6970000000000001</v>
      </c>
      <c r="U730" s="5">
        <v>0</v>
      </c>
      <c r="V730" s="5">
        <v>11.000999999999999</v>
      </c>
      <c r="W730" s="5">
        <v>0.08</v>
      </c>
      <c r="X730" s="5">
        <v>1</v>
      </c>
      <c r="Y730" s="5">
        <v>4.7830000000000004</v>
      </c>
      <c r="Z730" s="5">
        <v>0.55900000000000005</v>
      </c>
      <c r="AA730" s="5">
        <v>0</v>
      </c>
      <c r="AB730" s="5">
        <v>4.7830000000000004</v>
      </c>
      <c r="AC730" s="5">
        <v>0</v>
      </c>
      <c r="AD730" s="5">
        <v>1</v>
      </c>
      <c r="AE730" s="5">
        <v>5.9260000000000002</v>
      </c>
      <c r="AF730" s="5">
        <v>1.2250000000000001</v>
      </c>
      <c r="AG730" s="5">
        <v>0</v>
      </c>
      <c r="AH730" s="5">
        <v>5.9260000000000002</v>
      </c>
      <c r="AI730" s="5">
        <v>0</v>
      </c>
      <c r="AJ730" s="5">
        <v>1</v>
      </c>
      <c r="AK730" s="5">
        <v>12.786</v>
      </c>
      <c r="AL730" s="5">
        <v>6.3719999999999999</v>
      </c>
      <c r="AM730" s="5">
        <v>0</v>
      </c>
      <c r="AN730" s="5">
        <v>13.808999999999999</v>
      </c>
      <c r="AO730" s="5">
        <v>0.08</v>
      </c>
      <c r="AP730" s="5">
        <v>1</v>
      </c>
      <c r="AQ730" s="5">
        <v>0.621</v>
      </c>
      <c r="AR730" s="5">
        <v>0.114</v>
      </c>
      <c r="AS730" s="5">
        <v>0.13700000000000001</v>
      </c>
      <c r="AT730" s="5">
        <v>0.75800000000000001</v>
      </c>
      <c r="AU730" s="5">
        <v>0</v>
      </c>
      <c r="AV730" s="5">
        <v>1</v>
      </c>
      <c r="AW730" s="5">
        <v>0.59299999999999997</v>
      </c>
      <c r="AX730" s="5">
        <v>0.114</v>
      </c>
      <c r="AY730" s="5">
        <v>2.1999999999999999E-2</v>
      </c>
      <c r="AZ730" s="5">
        <v>0.61499999999999999</v>
      </c>
      <c r="BA730" s="5">
        <v>0</v>
      </c>
      <c r="BB730" s="5">
        <v>1</v>
      </c>
      <c r="BC730" s="5">
        <v>0.44</v>
      </c>
      <c r="BD730" s="5">
        <v>0.114</v>
      </c>
      <c r="BE730" s="5">
        <v>0</v>
      </c>
      <c r="BF730" s="5">
        <v>0.47499999999999998</v>
      </c>
      <c r="BG730" s="5">
        <v>0.08</v>
      </c>
      <c r="BH730" s="5">
        <v>1</v>
      </c>
      <c r="BI730" s="5">
        <v>0.56000000000000005</v>
      </c>
      <c r="BJ730" s="5">
        <v>0.114</v>
      </c>
      <c r="BK730" s="5">
        <v>-0.20799999999999999</v>
      </c>
      <c r="BL730" s="5">
        <v>0.35199999999999998</v>
      </c>
      <c r="BM730" s="5">
        <v>0</v>
      </c>
      <c r="BN730" s="5">
        <v>1</v>
      </c>
      <c r="BO730" s="5">
        <v>0</v>
      </c>
      <c r="BP730" s="5">
        <v>-0.03</v>
      </c>
      <c r="BQ730" s="5">
        <v>7.3999999999999996E-2</v>
      </c>
      <c r="BR730" s="5">
        <v>0</v>
      </c>
      <c r="BS730" s="5">
        <v>0.83299999999999996</v>
      </c>
      <c r="BT730" s="5">
        <v>0</v>
      </c>
      <c r="BU730" s="5">
        <v>-0.03</v>
      </c>
      <c r="BV730" s="5">
        <v>7.4999999999999997E-2</v>
      </c>
      <c r="BW730" s="5">
        <v>0</v>
      </c>
      <c r="BX730" s="5">
        <v>0.83299999999999996</v>
      </c>
      <c r="BY730" s="5">
        <v>11.787000000000001</v>
      </c>
      <c r="BZ730" s="5">
        <v>0</v>
      </c>
      <c r="CA730" s="5">
        <v>11.787000000000001</v>
      </c>
      <c r="CB730" s="5">
        <v>0</v>
      </c>
      <c r="CC730" s="5">
        <v>81.694999999999993</v>
      </c>
      <c r="CD730" s="5">
        <v>7.95</v>
      </c>
      <c r="CE730" s="5">
        <v>-15.968999999999999</v>
      </c>
      <c r="CF730" s="5">
        <v>70.984999999999999</v>
      </c>
      <c r="CG730" s="5">
        <v>0.08</v>
      </c>
      <c r="CH730" s="5">
        <v>1</v>
      </c>
      <c r="CI730" s="5">
        <v>0</v>
      </c>
      <c r="CJ730" s="5">
        <v>0</v>
      </c>
      <c r="CK730" s="5">
        <v>0</v>
      </c>
      <c r="CL730" s="5">
        <v>0</v>
      </c>
      <c r="CM730" s="5">
        <v>0</v>
      </c>
      <c r="CN730" s="5">
        <v>0</v>
      </c>
      <c r="CO730" s="5">
        <v>0</v>
      </c>
      <c r="CP730" s="5">
        <v>4.8000000000000001E-2</v>
      </c>
      <c r="CQ730" s="5">
        <v>1.198</v>
      </c>
      <c r="CR730" s="5">
        <v>0</v>
      </c>
      <c r="CS730" s="5">
        <v>4.7759999999999998</v>
      </c>
      <c r="CT730" s="5">
        <v>3.6040000000000001</v>
      </c>
      <c r="CU730" s="5">
        <v>16.843</v>
      </c>
    </row>
    <row r="731" spans="1:99" x14ac:dyDescent="0.25">
      <c r="A731" s="5" t="s">
        <v>3039</v>
      </c>
      <c r="B731" s="5" t="s">
        <v>1552</v>
      </c>
      <c r="C731" s="5" t="s">
        <v>1552</v>
      </c>
      <c r="D731" s="5" t="s">
        <v>1553</v>
      </c>
      <c r="E731" s="5">
        <v>2022</v>
      </c>
      <c r="F731" s="5">
        <v>0.08</v>
      </c>
      <c r="G731" s="5">
        <v>8.7810000000000006</v>
      </c>
      <c r="H731" s="5">
        <v>1.234</v>
      </c>
      <c r="I731" s="5">
        <v>0</v>
      </c>
      <c r="J731" s="5">
        <v>8.7810000000000006</v>
      </c>
      <c r="K731" s="5">
        <v>0</v>
      </c>
      <c r="L731" s="5">
        <v>1</v>
      </c>
      <c r="M731" s="5">
        <v>9.7750000000000004</v>
      </c>
      <c r="N731" s="5">
        <v>3.702</v>
      </c>
      <c r="O731" s="5">
        <v>0</v>
      </c>
      <c r="P731" s="5">
        <v>9.7750000000000004</v>
      </c>
      <c r="Q731" s="5">
        <v>0</v>
      </c>
      <c r="R731" s="5">
        <v>1</v>
      </c>
      <c r="S731" s="5">
        <v>14.95</v>
      </c>
      <c r="T731" s="5">
        <v>7.4039999999999999</v>
      </c>
      <c r="U731" s="5">
        <v>8.8999999999999996E-2</v>
      </c>
      <c r="V731" s="5">
        <v>16.146999999999998</v>
      </c>
      <c r="W731" s="5">
        <v>0.08</v>
      </c>
      <c r="X731" s="5">
        <v>1</v>
      </c>
      <c r="Y731" s="5">
        <v>5.165</v>
      </c>
      <c r="Z731" s="5">
        <v>0.60299999999999998</v>
      </c>
      <c r="AA731" s="5">
        <v>0</v>
      </c>
      <c r="AB731" s="5">
        <v>5.165</v>
      </c>
      <c r="AC731" s="5">
        <v>0</v>
      </c>
      <c r="AD731" s="5">
        <v>1</v>
      </c>
      <c r="AE731" s="5">
        <v>6.4</v>
      </c>
      <c r="AF731" s="5">
        <v>1.323</v>
      </c>
      <c r="AG731" s="5">
        <v>0</v>
      </c>
      <c r="AH731" s="5">
        <v>6.4</v>
      </c>
      <c r="AI731" s="5">
        <v>0</v>
      </c>
      <c r="AJ731" s="5">
        <v>1</v>
      </c>
      <c r="AK731" s="5">
        <v>13.808</v>
      </c>
      <c r="AL731" s="5">
        <v>6.8810000000000002</v>
      </c>
      <c r="AM731" s="5">
        <v>8.2000000000000003E-2</v>
      </c>
      <c r="AN731" s="5">
        <v>14.912000000000001</v>
      </c>
      <c r="AO731" s="5">
        <v>0.08</v>
      </c>
      <c r="AP731" s="5">
        <v>1</v>
      </c>
      <c r="AQ731" s="5">
        <v>0.84699999999999998</v>
      </c>
      <c r="AR731" s="5">
        <v>0.123</v>
      </c>
      <c r="AS731" s="5">
        <v>0.313</v>
      </c>
      <c r="AT731" s="5">
        <v>1.1599999999999999</v>
      </c>
      <c r="AU731" s="5">
        <v>0</v>
      </c>
      <c r="AV731" s="5">
        <v>1</v>
      </c>
      <c r="AW731" s="5">
        <v>0.94699999999999995</v>
      </c>
      <c r="AX731" s="5">
        <v>0.123</v>
      </c>
      <c r="AY731" s="5">
        <v>0.14899999999999999</v>
      </c>
      <c r="AZ731" s="5">
        <v>1.0960000000000001</v>
      </c>
      <c r="BA731" s="5">
        <v>0</v>
      </c>
      <c r="BB731" s="5">
        <v>1</v>
      </c>
      <c r="BC731" s="5">
        <v>0.58899999999999997</v>
      </c>
      <c r="BD731" s="5">
        <v>0.123</v>
      </c>
      <c r="BE731" s="5">
        <v>3.0000000000000001E-3</v>
      </c>
      <c r="BF731" s="5">
        <v>0.63600000000000001</v>
      </c>
      <c r="BG731" s="5">
        <v>0.08</v>
      </c>
      <c r="BH731" s="5">
        <v>1</v>
      </c>
      <c r="BI731" s="5">
        <v>0.68899999999999995</v>
      </c>
      <c r="BJ731" s="5">
        <v>0.123</v>
      </c>
      <c r="BK731" s="5">
        <v>-9.5000000000000001E-2</v>
      </c>
      <c r="BL731" s="5">
        <v>0.59399999999999997</v>
      </c>
      <c r="BM731" s="5">
        <v>0</v>
      </c>
      <c r="BN731" s="5">
        <v>1</v>
      </c>
      <c r="BO731" s="5">
        <v>0</v>
      </c>
      <c r="BP731" s="5">
        <v>-9.9000000000000005E-2</v>
      </c>
      <c r="BQ731" s="5">
        <v>6.9000000000000006E-2</v>
      </c>
      <c r="BR731" s="5">
        <v>0</v>
      </c>
      <c r="BS731" s="5">
        <v>0.83299999999999996</v>
      </c>
      <c r="BT731" s="5">
        <v>0</v>
      </c>
      <c r="BU731" s="5">
        <v>-9.9000000000000005E-2</v>
      </c>
      <c r="BV731" s="5">
        <v>7.4999999999999997E-2</v>
      </c>
      <c r="BW731" s="5">
        <v>0</v>
      </c>
      <c r="BX731" s="5">
        <v>0.83299999999999996</v>
      </c>
      <c r="BY731" s="5">
        <v>12.728999999999999</v>
      </c>
      <c r="BZ731" s="5">
        <v>0</v>
      </c>
      <c r="CA731" s="5">
        <v>12.728999999999999</v>
      </c>
      <c r="CB731" s="5">
        <v>0</v>
      </c>
      <c r="CC731" s="5">
        <v>102.477</v>
      </c>
      <c r="CD731" s="5">
        <v>7.95</v>
      </c>
      <c r="CE731" s="5">
        <v>30.001999999999999</v>
      </c>
      <c r="CF731" s="5">
        <v>143.077</v>
      </c>
      <c r="CG731" s="5">
        <v>0.08</v>
      </c>
      <c r="CH731" s="5">
        <v>1</v>
      </c>
      <c r="CI731" s="5">
        <v>0</v>
      </c>
      <c r="CJ731" s="5">
        <v>0</v>
      </c>
      <c r="CK731" s="5">
        <v>0</v>
      </c>
      <c r="CL731" s="5">
        <v>0</v>
      </c>
      <c r="CM731" s="5">
        <v>0</v>
      </c>
      <c r="CN731" s="5">
        <v>0</v>
      </c>
      <c r="CO731" s="5">
        <v>0</v>
      </c>
      <c r="CP731" s="5">
        <v>1E-3</v>
      </c>
      <c r="CQ731" s="5">
        <v>1.294</v>
      </c>
      <c r="CR731" s="5">
        <v>0</v>
      </c>
      <c r="CS731" s="5">
        <v>5.1580000000000004</v>
      </c>
      <c r="CT731" s="5">
        <v>7.5540000000000003</v>
      </c>
      <c r="CU731" s="5">
        <v>30.149000000000001</v>
      </c>
    </row>
    <row r="732" spans="1:99" x14ac:dyDescent="0.25">
      <c r="A732" s="5" t="s">
        <v>3040</v>
      </c>
      <c r="B732" s="5" t="s">
        <v>1552</v>
      </c>
      <c r="C732" s="5" t="s">
        <v>1552</v>
      </c>
      <c r="D732" s="5" t="s">
        <v>1553</v>
      </c>
      <c r="E732" s="5">
        <v>2023</v>
      </c>
      <c r="F732" s="5">
        <v>0.08</v>
      </c>
      <c r="G732" s="5">
        <v>5.641</v>
      </c>
      <c r="H732" s="5">
        <v>1.264</v>
      </c>
      <c r="I732" s="5">
        <v>0</v>
      </c>
      <c r="J732" s="5">
        <v>5.641</v>
      </c>
      <c r="K732" s="5">
        <v>0</v>
      </c>
      <c r="L732" s="5">
        <v>1</v>
      </c>
      <c r="M732" s="5">
        <v>7.7290000000000001</v>
      </c>
      <c r="N732" s="5">
        <v>3.7909999999999999</v>
      </c>
      <c r="O732" s="5">
        <v>0</v>
      </c>
      <c r="P732" s="5">
        <v>7.7290000000000001</v>
      </c>
      <c r="Q732" s="5">
        <v>0</v>
      </c>
      <c r="R732" s="5">
        <v>1</v>
      </c>
      <c r="S732" s="5">
        <v>11.96</v>
      </c>
      <c r="T732" s="5">
        <v>7.5819999999999999</v>
      </c>
      <c r="U732" s="5">
        <v>0.106</v>
      </c>
      <c r="V732" s="5">
        <v>12.916</v>
      </c>
      <c r="W732" s="5">
        <v>0.08</v>
      </c>
      <c r="X732" s="5">
        <v>1</v>
      </c>
      <c r="Y732" s="5">
        <v>5.3780000000000001</v>
      </c>
      <c r="Z732" s="5">
        <v>0.628</v>
      </c>
      <c r="AA732" s="5">
        <v>0</v>
      </c>
      <c r="AB732" s="5">
        <v>5.3780000000000001</v>
      </c>
      <c r="AC732" s="5">
        <v>0</v>
      </c>
      <c r="AD732" s="5">
        <v>1</v>
      </c>
      <c r="AE732" s="5">
        <v>6.6639999999999997</v>
      </c>
      <c r="AF732" s="5">
        <v>1.3779999999999999</v>
      </c>
      <c r="AG732" s="5">
        <v>0</v>
      </c>
      <c r="AH732" s="5">
        <v>6.6639999999999997</v>
      </c>
      <c r="AI732" s="5">
        <v>0</v>
      </c>
      <c r="AJ732" s="5">
        <v>1</v>
      </c>
      <c r="AK732" s="5">
        <v>14.378</v>
      </c>
      <c r="AL732" s="5">
        <v>7.165</v>
      </c>
      <c r="AM732" s="5">
        <v>0.127</v>
      </c>
      <c r="AN732" s="5">
        <v>15.528</v>
      </c>
      <c r="AO732" s="5">
        <v>0.08</v>
      </c>
      <c r="AP732" s="5">
        <v>1</v>
      </c>
      <c r="AQ732" s="5">
        <v>0.749</v>
      </c>
      <c r="AR732" s="5">
        <v>0.129</v>
      </c>
      <c r="AS732" s="5">
        <v>0.40899999999999997</v>
      </c>
      <c r="AT732" s="5">
        <v>1.1579999999999999</v>
      </c>
      <c r="AU732" s="5">
        <v>0</v>
      </c>
      <c r="AV732" s="5">
        <v>1</v>
      </c>
      <c r="AW732" s="5">
        <v>0.78300000000000003</v>
      </c>
      <c r="AX732" s="5">
        <v>0.129</v>
      </c>
      <c r="AY732" s="5">
        <v>0.35499999999999998</v>
      </c>
      <c r="AZ732" s="5">
        <v>1.1379999999999999</v>
      </c>
      <c r="BA732" s="5">
        <v>0</v>
      </c>
      <c r="BB732" s="5">
        <v>1</v>
      </c>
      <c r="BC732" s="5">
        <v>0.52700000000000002</v>
      </c>
      <c r="BD732" s="5">
        <v>0.129</v>
      </c>
      <c r="BE732" s="5">
        <v>5.0000000000000001E-3</v>
      </c>
      <c r="BF732" s="5">
        <v>0.56999999999999995</v>
      </c>
      <c r="BG732" s="5">
        <v>0.08</v>
      </c>
      <c r="BH732" s="5">
        <v>1</v>
      </c>
      <c r="BI732" s="5">
        <v>0.64</v>
      </c>
      <c r="BJ732" s="5">
        <v>0.129</v>
      </c>
      <c r="BK732" s="5">
        <v>0.16800000000000001</v>
      </c>
      <c r="BL732" s="5">
        <v>0.80800000000000005</v>
      </c>
      <c r="BM732" s="5">
        <v>0</v>
      </c>
      <c r="BN732" s="5">
        <v>1</v>
      </c>
      <c r="BO732" s="5">
        <v>0</v>
      </c>
      <c r="BP732" s="5">
        <v>-4.2000000000000003E-2</v>
      </c>
      <c r="BQ732" s="5">
        <v>6.8000000000000005E-2</v>
      </c>
      <c r="BR732" s="5">
        <v>0</v>
      </c>
      <c r="BS732" s="5">
        <v>0.83299999999999996</v>
      </c>
      <c r="BT732" s="5">
        <v>0</v>
      </c>
      <c r="BU732" s="5">
        <v>-4.2000000000000003E-2</v>
      </c>
      <c r="BV732" s="5">
        <v>7.3999999999999996E-2</v>
      </c>
      <c r="BW732" s="5">
        <v>0</v>
      </c>
      <c r="BX732" s="5">
        <v>0.83299999999999996</v>
      </c>
      <c r="BY732" s="5">
        <v>13.254</v>
      </c>
      <c r="BZ732" s="5">
        <v>0</v>
      </c>
      <c r="CA732" s="5">
        <v>13.254</v>
      </c>
      <c r="CB732" s="5">
        <v>0</v>
      </c>
      <c r="CC732" s="5">
        <v>87.078999999999994</v>
      </c>
      <c r="CD732" s="5">
        <v>7.95</v>
      </c>
      <c r="CE732" s="5">
        <v>15.298999999999999</v>
      </c>
      <c r="CF732" s="5">
        <v>110.568</v>
      </c>
      <c r="CG732" s="5">
        <v>0.08</v>
      </c>
      <c r="CH732" s="5">
        <v>1</v>
      </c>
      <c r="CI732" s="5">
        <v>0</v>
      </c>
      <c r="CJ732" s="5">
        <v>0</v>
      </c>
      <c r="CK732" s="5">
        <v>0</v>
      </c>
      <c r="CL732" s="5">
        <v>0</v>
      </c>
      <c r="CM732" s="5">
        <v>0</v>
      </c>
      <c r="CN732" s="5">
        <v>0</v>
      </c>
      <c r="CO732" s="5">
        <v>0</v>
      </c>
      <c r="CP732" s="5">
        <v>3.4000000000000002E-2</v>
      </c>
      <c r="CQ732" s="5">
        <v>1.3480000000000001</v>
      </c>
      <c r="CR732" s="5">
        <v>0</v>
      </c>
      <c r="CS732" s="5">
        <v>5.37</v>
      </c>
      <c r="CT732" s="5">
        <v>4.484</v>
      </c>
      <c r="CU732" s="5">
        <v>12.391999999999999</v>
      </c>
    </row>
    <row r="733" spans="1:99" x14ac:dyDescent="0.25">
      <c r="A733" s="5" t="s">
        <v>3041</v>
      </c>
      <c r="B733" s="5" t="s">
        <v>1552</v>
      </c>
      <c r="C733" s="5" t="s">
        <v>1552</v>
      </c>
      <c r="D733" s="5" t="s">
        <v>1553</v>
      </c>
      <c r="E733" s="5">
        <v>2024</v>
      </c>
      <c r="F733" s="5">
        <v>0.08</v>
      </c>
      <c r="G733" s="5">
        <v>4.7380000000000004</v>
      </c>
      <c r="H733" s="5">
        <v>1.3009999999999999</v>
      </c>
      <c r="I733" s="5">
        <v>0</v>
      </c>
      <c r="J733" s="5">
        <v>4.7380000000000004</v>
      </c>
      <c r="K733" s="5">
        <v>0</v>
      </c>
      <c r="L733" s="5">
        <v>1</v>
      </c>
      <c r="M733" s="5">
        <v>6.9960000000000004</v>
      </c>
      <c r="N733" s="5">
        <v>3.903</v>
      </c>
      <c r="O733" s="5">
        <v>0</v>
      </c>
      <c r="P733" s="5">
        <v>6.9960000000000004</v>
      </c>
      <c r="Q733" s="5">
        <v>0</v>
      </c>
      <c r="R733" s="5">
        <v>1</v>
      </c>
      <c r="S733" s="5">
        <v>11.243</v>
      </c>
      <c r="T733" s="5">
        <v>7.806</v>
      </c>
      <c r="U733" s="5">
        <v>0.123</v>
      </c>
      <c r="V733" s="5">
        <v>12.141999999999999</v>
      </c>
      <c r="W733" s="5">
        <v>0.08</v>
      </c>
      <c r="X733" s="5">
        <v>1</v>
      </c>
      <c r="Y733" s="5">
        <v>5.5369999999999999</v>
      </c>
      <c r="Z733" s="5">
        <v>0.64700000000000002</v>
      </c>
      <c r="AA733" s="5">
        <v>0</v>
      </c>
      <c r="AB733" s="5">
        <v>5.5369999999999999</v>
      </c>
      <c r="AC733" s="5">
        <v>0</v>
      </c>
      <c r="AD733" s="5">
        <v>1</v>
      </c>
      <c r="AE733" s="5">
        <v>6.8609999999999998</v>
      </c>
      <c r="AF733" s="5">
        <v>1.419</v>
      </c>
      <c r="AG733" s="5">
        <v>0</v>
      </c>
      <c r="AH733" s="5">
        <v>6.8609999999999998</v>
      </c>
      <c r="AI733" s="5">
        <v>0</v>
      </c>
      <c r="AJ733" s="5">
        <v>1</v>
      </c>
      <c r="AK733" s="5">
        <v>14.802</v>
      </c>
      <c r="AL733" s="5">
        <v>7.3769999999999998</v>
      </c>
      <c r="AM733" s="5">
        <v>0.161</v>
      </c>
      <c r="AN733" s="5">
        <v>15.986000000000001</v>
      </c>
      <c r="AO733" s="5">
        <v>0.08</v>
      </c>
      <c r="AP733" s="5">
        <v>1</v>
      </c>
      <c r="AQ733" s="5">
        <v>0.72</v>
      </c>
      <c r="AR733" s="5">
        <v>0.13200000000000001</v>
      </c>
      <c r="AS733" s="5">
        <v>0.46300000000000002</v>
      </c>
      <c r="AT733" s="5">
        <v>1.1830000000000001</v>
      </c>
      <c r="AU733" s="5">
        <v>0</v>
      </c>
      <c r="AV733" s="5">
        <v>1</v>
      </c>
      <c r="AW733" s="5">
        <v>0.73399999999999999</v>
      </c>
      <c r="AX733" s="5">
        <v>0.13200000000000001</v>
      </c>
      <c r="AY733" s="5">
        <v>0.39300000000000002</v>
      </c>
      <c r="AZ733" s="5">
        <v>1.127</v>
      </c>
      <c r="BA733" s="5">
        <v>0</v>
      </c>
      <c r="BB733" s="5">
        <v>1</v>
      </c>
      <c r="BC733" s="5">
        <v>0.51</v>
      </c>
      <c r="BD733" s="5">
        <v>0.13200000000000001</v>
      </c>
      <c r="BE733" s="5">
        <v>6.0000000000000001E-3</v>
      </c>
      <c r="BF733" s="5">
        <v>0.55100000000000005</v>
      </c>
      <c r="BG733" s="5">
        <v>0.08</v>
      </c>
      <c r="BH733" s="5">
        <v>1</v>
      </c>
      <c r="BI733" s="5">
        <v>0.65200000000000002</v>
      </c>
      <c r="BJ733" s="5">
        <v>0.13200000000000001</v>
      </c>
      <c r="BK733" s="5">
        <v>-2.7E-2</v>
      </c>
      <c r="BL733" s="5">
        <v>0.625</v>
      </c>
      <c r="BM733" s="5">
        <v>0</v>
      </c>
      <c r="BN733" s="5">
        <v>1</v>
      </c>
      <c r="BO733" s="5">
        <v>0</v>
      </c>
      <c r="BP733" s="5">
        <v>-4.3999999999999997E-2</v>
      </c>
      <c r="BQ733" s="5">
        <v>9.5000000000000001E-2</v>
      </c>
      <c r="BR733" s="5">
        <v>0</v>
      </c>
      <c r="BS733" s="5">
        <v>0.83299999999999996</v>
      </c>
      <c r="BT733" s="5">
        <v>0</v>
      </c>
      <c r="BU733" s="5">
        <v>-4.3999999999999997E-2</v>
      </c>
      <c r="BV733" s="5">
        <v>9.4E-2</v>
      </c>
      <c r="BW733" s="5">
        <v>0</v>
      </c>
      <c r="BX733" s="5">
        <v>0.83299999999999996</v>
      </c>
      <c r="BY733" s="5">
        <v>13.646000000000001</v>
      </c>
      <c r="BZ733" s="5">
        <v>0</v>
      </c>
      <c r="CA733" s="5">
        <v>13.646000000000001</v>
      </c>
      <c r="CB733" s="5">
        <v>0</v>
      </c>
      <c r="CC733" s="5">
        <v>86.385000000000005</v>
      </c>
      <c r="CD733" s="5">
        <v>7.95</v>
      </c>
      <c r="CE733" s="5">
        <v>3.6749999999999998</v>
      </c>
      <c r="CF733" s="5">
        <v>97.266000000000005</v>
      </c>
      <c r="CG733" s="5">
        <v>0.08</v>
      </c>
      <c r="CH733" s="5">
        <v>1</v>
      </c>
      <c r="CI733" s="5">
        <v>0</v>
      </c>
      <c r="CJ733" s="5">
        <v>0</v>
      </c>
      <c r="CK733" s="5">
        <v>0</v>
      </c>
      <c r="CL733" s="5">
        <v>0</v>
      </c>
      <c r="CM733" s="5">
        <v>0</v>
      </c>
      <c r="CN733" s="5">
        <v>0</v>
      </c>
      <c r="CO733" s="5">
        <v>0</v>
      </c>
      <c r="CP733" s="5">
        <v>3.4000000000000002E-2</v>
      </c>
      <c r="CQ733" s="5">
        <v>1.387</v>
      </c>
      <c r="CR733" s="5">
        <v>0</v>
      </c>
      <c r="CS733" s="5">
        <v>5.5289999999999999</v>
      </c>
      <c r="CT733" s="5">
        <v>3.5089999999999999</v>
      </c>
      <c r="CU733" s="5">
        <v>10.792</v>
      </c>
    </row>
    <row r="734" spans="1:99" x14ac:dyDescent="0.25">
      <c r="A734" s="5" t="s">
        <v>3042</v>
      </c>
      <c r="B734" s="5" t="s">
        <v>1525</v>
      </c>
      <c r="C734" s="5" t="s">
        <v>1525</v>
      </c>
      <c r="D734" s="5" t="s">
        <v>1526</v>
      </c>
      <c r="E734" s="5">
        <v>2021</v>
      </c>
      <c r="F734" s="5">
        <v>0.17</v>
      </c>
      <c r="G734" s="5">
        <v>5.8970000000000002</v>
      </c>
      <c r="H734" s="5">
        <v>1.143</v>
      </c>
      <c r="I734" s="5">
        <v>0</v>
      </c>
      <c r="J734" s="5">
        <v>5.8970000000000002</v>
      </c>
      <c r="K734" s="5">
        <v>0</v>
      </c>
      <c r="L734" s="5">
        <v>1</v>
      </c>
      <c r="M734" s="5">
        <v>7.9640000000000004</v>
      </c>
      <c r="N734" s="5">
        <v>3.43</v>
      </c>
      <c r="O734" s="5">
        <v>0</v>
      </c>
      <c r="P734" s="5">
        <v>7.9640000000000004</v>
      </c>
      <c r="Q734" s="5">
        <v>0</v>
      </c>
      <c r="R734" s="5">
        <v>1</v>
      </c>
      <c r="S734" s="5">
        <v>11.613</v>
      </c>
      <c r="T734" s="5">
        <v>6.86</v>
      </c>
      <c r="U734" s="5">
        <v>0</v>
      </c>
      <c r="V734" s="5">
        <v>13.587999999999999</v>
      </c>
      <c r="W734" s="5">
        <v>0.17</v>
      </c>
      <c r="X734" s="5">
        <v>1</v>
      </c>
      <c r="Y734" s="5">
        <v>17.126999999999999</v>
      </c>
      <c r="Z734" s="5">
        <v>2.3039999999999998</v>
      </c>
      <c r="AA734" s="5">
        <v>0</v>
      </c>
      <c r="AB734" s="5">
        <v>17.126999999999999</v>
      </c>
      <c r="AC734" s="5">
        <v>0</v>
      </c>
      <c r="AD734" s="5">
        <v>1</v>
      </c>
      <c r="AE734" s="5">
        <v>18.27</v>
      </c>
      <c r="AF734" s="5">
        <v>4.2779999999999996</v>
      </c>
      <c r="AG734" s="5">
        <v>0</v>
      </c>
      <c r="AH734" s="5">
        <v>18.27</v>
      </c>
      <c r="AI734" s="5">
        <v>0</v>
      </c>
      <c r="AJ734" s="5">
        <v>1</v>
      </c>
      <c r="AK734" s="5">
        <v>25.13</v>
      </c>
      <c r="AL734" s="5">
        <v>13.503</v>
      </c>
      <c r="AM734" s="5">
        <v>0</v>
      </c>
      <c r="AN734" s="5">
        <v>29.402000000000001</v>
      </c>
      <c r="AO734" s="5">
        <v>0.17</v>
      </c>
      <c r="AP734" s="5">
        <v>1</v>
      </c>
      <c r="AQ734" s="5">
        <v>0.64900000000000002</v>
      </c>
      <c r="AR734" s="5">
        <v>0.114</v>
      </c>
      <c r="AS734" s="5">
        <v>0</v>
      </c>
      <c r="AT734" s="5">
        <v>0.75900000000000001</v>
      </c>
      <c r="AU734" s="5">
        <v>0.17</v>
      </c>
      <c r="AV734" s="5">
        <v>1</v>
      </c>
      <c r="AW734" s="5">
        <v>0.57699999999999996</v>
      </c>
      <c r="AX734" s="5">
        <v>0.114</v>
      </c>
      <c r="AY734" s="5">
        <v>0</v>
      </c>
      <c r="AZ734" s="5">
        <v>0.67500000000000004</v>
      </c>
      <c r="BA734" s="5">
        <v>0.17</v>
      </c>
      <c r="BB734" s="5">
        <v>1</v>
      </c>
      <c r="BC734" s="5">
        <v>0.45800000000000002</v>
      </c>
      <c r="BD734" s="5">
        <v>0.114</v>
      </c>
      <c r="BE734" s="5">
        <v>0</v>
      </c>
      <c r="BF734" s="5">
        <v>0.53600000000000003</v>
      </c>
      <c r="BG734" s="5">
        <v>0.17</v>
      </c>
      <c r="BH734" s="5">
        <v>1</v>
      </c>
      <c r="BI734" s="5">
        <v>0.49099999999999999</v>
      </c>
      <c r="BJ734" s="5">
        <v>0.114</v>
      </c>
      <c r="BK734" s="5">
        <v>0</v>
      </c>
      <c r="BL734" s="5">
        <v>0.57499999999999996</v>
      </c>
      <c r="BM734" s="5">
        <v>0.17</v>
      </c>
      <c r="BN734" s="5">
        <v>1</v>
      </c>
      <c r="BO734" s="5">
        <v>0</v>
      </c>
      <c r="BP734" s="5">
        <v>0</v>
      </c>
      <c r="BQ734" s="5">
        <v>0</v>
      </c>
      <c r="BR734" s="5">
        <v>0</v>
      </c>
      <c r="BS734" s="5">
        <v>1</v>
      </c>
      <c r="BT734" s="5">
        <v>0</v>
      </c>
      <c r="BU734" s="5">
        <v>0</v>
      </c>
      <c r="BV734" s="5">
        <v>0</v>
      </c>
      <c r="BW734" s="5">
        <v>0.17</v>
      </c>
      <c r="BX734" s="5">
        <v>1</v>
      </c>
      <c r="BY734" s="5">
        <v>11.787000000000001</v>
      </c>
      <c r="BZ734" s="5">
        <v>0</v>
      </c>
      <c r="CA734" s="5">
        <v>11.787000000000001</v>
      </c>
      <c r="CB734" s="5">
        <v>0</v>
      </c>
      <c r="CC734" s="5">
        <v>78.125</v>
      </c>
      <c r="CD734" s="5">
        <v>7.95</v>
      </c>
      <c r="CE734" s="5">
        <v>0</v>
      </c>
      <c r="CF734" s="5">
        <v>91.406000000000006</v>
      </c>
      <c r="CG734" s="5">
        <v>0.17</v>
      </c>
      <c r="CH734" s="5">
        <v>1</v>
      </c>
      <c r="CI734" s="5">
        <v>0</v>
      </c>
      <c r="CJ734" s="5">
        <v>0</v>
      </c>
      <c r="CK734" s="5">
        <v>0</v>
      </c>
      <c r="CL734" s="5">
        <v>0</v>
      </c>
      <c r="CM734" s="5">
        <v>0</v>
      </c>
      <c r="CN734" s="5">
        <v>0</v>
      </c>
      <c r="CO734" s="5">
        <v>0</v>
      </c>
      <c r="CP734" s="5">
        <v>0</v>
      </c>
      <c r="CQ734" s="5">
        <v>1.198</v>
      </c>
      <c r="CR734" s="5">
        <v>0</v>
      </c>
      <c r="CS734" s="5">
        <v>4.7759999999999998</v>
      </c>
      <c r="CT734" s="5">
        <v>4.7530000000000001</v>
      </c>
      <c r="CU734" s="5">
        <v>15.983000000000001</v>
      </c>
    </row>
    <row r="735" spans="1:99" x14ac:dyDescent="0.25">
      <c r="A735" s="5" t="s">
        <v>3043</v>
      </c>
      <c r="B735" s="5" t="s">
        <v>1525</v>
      </c>
      <c r="C735" s="5" t="s">
        <v>1525</v>
      </c>
      <c r="D735" s="5" t="s">
        <v>1526</v>
      </c>
      <c r="E735" s="5">
        <v>2022</v>
      </c>
      <c r="F735" s="5">
        <v>0.17</v>
      </c>
      <c r="G735" s="5">
        <v>11.72</v>
      </c>
      <c r="H735" s="5">
        <v>1.2350000000000001</v>
      </c>
      <c r="I735" s="5">
        <v>0</v>
      </c>
      <c r="J735" s="5">
        <v>11.72</v>
      </c>
      <c r="K735" s="5">
        <v>0</v>
      </c>
      <c r="L735" s="5">
        <v>1</v>
      </c>
      <c r="M735" s="5">
        <v>9.7829999999999995</v>
      </c>
      <c r="N735" s="5">
        <v>3.7040000000000002</v>
      </c>
      <c r="O735" s="5">
        <v>0</v>
      </c>
      <c r="P735" s="5">
        <v>9.7829999999999995</v>
      </c>
      <c r="Q735" s="5">
        <v>0</v>
      </c>
      <c r="R735" s="5">
        <v>1</v>
      </c>
      <c r="S735" s="5">
        <v>17.893000000000001</v>
      </c>
      <c r="T735" s="5">
        <v>7.4080000000000004</v>
      </c>
      <c r="U735" s="5">
        <v>0.22500000000000001</v>
      </c>
      <c r="V735" s="5">
        <v>20.934999999999999</v>
      </c>
      <c r="W735" s="5">
        <v>0.17</v>
      </c>
      <c r="X735" s="5">
        <v>1</v>
      </c>
      <c r="Y735" s="5">
        <v>30.728000000000002</v>
      </c>
      <c r="Z735" s="5">
        <v>4.133</v>
      </c>
      <c r="AA735" s="5">
        <v>0</v>
      </c>
      <c r="AB735" s="5">
        <v>30.728000000000002</v>
      </c>
      <c r="AC735" s="5">
        <v>0</v>
      </c>
      <c r="AD735" s="5">
        <v>1</v>
      </c>
      <c r="AE735" s="5">
        <v>31.963000000000001</v>
      </c>
      <c r="AF735" s="5">
        <v>7.4850000000000003</v>
      </c>
      <c r="AG735" s="5">
        <v>0</v>
      </c>
      <c r="AH735" s="5">
        <v>31.963000000000001</v>
      </c>
      <c r="AI735" s="5">
        <v>0</v>
      </c>
      <c r="AJ735" s="5">
        <v>1</v>
      </c>
      <c r="AK735" s="5">
        <v>39.371000000000002</v>
      </c>
      <c r="AL735" s="5">
        <v>21.155000000000001</v>
      </c>
      <c r="AM735" s="5">
        <v>0.495</v>
      </c>
      <c r="AN735" s="5">
        <v>46.064</v>
      </c>
      <c r="AO735" s="5">
        <v>0.17</v>
      </c>
      <c r="AP735" s="5">
        <v>1</v>
      </c>
      <c r="AQ735" s="5">
        <v>0.89600000000000002</v>
      </c>
      <c r="AR735" s="5">
        <v>0.123</v>
      </c>
      <c r="AS735" s="5">
        <v>1.0999999999999999E-2</v>
      </c>
      <c r="AT735" s="5">
        <v>1.048</v>
      </c>
      <c r="AU735" s="5">
        <v>0.17</v>
      </c>
      <c r="AV735" s="5">
        <v>1</v>
      </c>
      <c r="AW735" s="5">
        <v>0.89</v>
      </c>
      <c r="AX735" s="5">
        <v>0.123</v>
      </c>
      <c r="AY735" s="5">
        <v>1.0999999999999999E-2</v>
      </c>
      <c r="AZ735" s="5">
        <v>1.0409999999999999</v>
      </c>
      <c r="BA735" s="5">
        <v>0.17</v>
      </c>
      <c r="BB735" s="5">
        <v>1</v>
      </c>
      <c r="BC735" s="5">
        <v>0.62</v>
      </c>
      <c r="BD735" s="5">
        <v>0.123</v>
      </c>
      <c r="BE735" s="5">
        <v>8.0000000000000002E-3</v>
      </c>
      <c r="BF735" s="5">
        <v>0.72599999999999998</v>
      </c>
      <c r="BG735" s="5">
        <v>0.17</v>
      </c>
      <c r="BH735" s="5">
        <v>1</v>
      </c>
      <c r="BI735" s="5">
        <v>0.60799999999999998</v>
      </c>
      <c r="BJ735" s="5">
        <v>0.123</v>
      </c>
      <c r="BK735" s="5">
        <v>8.0000000000000002E-3</v>
      </c>
      <c r="BL735" s="5">
        <v>0.71099999999999997</v>
      </c>
      <c r="BM735" s="5">
        <v>0.17</v>
      </c>
      <c r="BN735" s="5">
        <v>1</v>
      </c>
      <c r="BO735" s="5">
        <v>0</v>
      </c>
      <c r="BP735" s="5">
        <v>0</v>
      </c>
      <c r="BQ735" s="5">
        <v>0</v>
      </c>
      <c r="BR735" s="5">
        <v>0</v>
      </c>
      <c r="BS735" s="5">
        <v>1</v>
      </c>
      <c r="BT735" s="5">
        <v>0</v>
      </c>
      <c r="BU735" s="5">
        <v>0</v>
      </c>
      <c r="BV735" s="5">
        <v>0</v>
      </c>
      <c r="BW735" s="5">
        <v>0.17</v>
      </c>
      <c r="BX735" s="5">
        <v>1</v>
      </c>
      <c r="BY735" s="5">
        <v>12.728999999999999</v>
      </c>
      <c r="BZ735" s="5">
        <v>0</v>
      </c>
      <c r="CA735" s="5">
        <v>12.728999999999999</v>
      </c>
      <c r="CB735" s="5">
        <v>0</v>
      </c>
      <c r="CC735" s="5">
        <v>97.9</v>
      </c>
      <c r="CD735" s="5">
        <v>7.95</v>
      </c>
      <c r="CE735" s="5">
        <v>1.232</v>
      </c>
      <c r="CF735" s="5">
        <v>114.54300000000001</v>
      </c>
      <c r="CG735" s="5">
        <v>0.17</v>
      </c>
      <c r="CH735" s="5">
        <v>1</v>
      </c>
      <c r="CI735" s="5">
        <v>0</v>
      </c>
      <c r="CJ735" s="5">
        <v>0</v>
      </c>
      <c r="CK735" s="5">
        <v>0</v>
      </c>
      <c r="CL735" s="5">
        <v>0</v>
      </c>
      <c r="CM735" s="5">
        <v>0</v>
      </c>
      <c r="CN735" s="5">
        <v>0</v>
      </c>
      <c r="CO735" s="5">
        <v>0</v>
      </c>
      <c r="CP735" s="5">
        <v>0</v>
      </c>
      <c r="CQ735" s="5">
        <v>1.294</v>
      </c>
      <c r="CR735" s="5">
        <v>0</v>
      </c>
      <c r="CS735" s="5">
        <v>5.1580000000000004</v>
      </c>
      <c r="CT735" s="5">
        <v>10.484999999999999</v>
      </c>
      <c r="CU735" s="5">
        <v>29.494</v>
      </c>
    </row>
    <row r="736" spans="1:99" x14ac:dyDescent="0.25">
      <c r="A736" s="5" t="s">
        <v>3044</v>
      </c>
      <c r="B736" s="5" t="s">
        <v>1525</v>
      </c>
      <c r="C736" s="5" t="s">
        <v>1525</v>
      </c>
      <c r="D736" s="5" t="s">
        <v>1526</v>
      </c>
      <c r="E736" s="5">
        <v>2023</v>
      </c>
      <c r="F736" s="5">
        <v>0.17</v>
      </c>
      <c r="G736" s="5">
        <v>6.1470000000000002</v>
      </c>
      <c r="H736" s="5">
        <v>1.286</v>
      </c>
      <c r="I736" s="5">
        <v>0</v>
      </c>
      <c r="J736" s="5">
        <v>6.1470000000000002</v>
      </c>
      <c r="K736" s="5">
        <v>0</v>
      </c>
      <c r="L736" s="5">
        <v>1</v>
      </c>
      <c r="M736" s="5">
        <v>7.8860000000000001</v>
      </c>
      <c r="N736" s="5">
        <v>3.8570000000000002</v>
      </c>
      <c r="O736" s="5">
        <v>0</v>
      </c>
      <c r="P736" s="5">
        <v>7.8860000000000001</v>
      </c>
      <c r="Q736" s="5">
        <v>0</v>
      </c>
      <c r="R736" s="5">
        <v>1</v>
      </c>
      <c r="S736" s="5">
        <v>12.574999999999999</v>
      </c>
      <c r="T736" s="5">
        <v>7.7140000000000004</v>
      </c>
      <c r="U736" s="5">
        <v>0.23699999999999999</v>
      </c>
      <c r="V736" s="5">
        <v>14.712999999999999</v>
      </c>
      <c r="W736" s="5">
        <v>0.17</v>
      </c>
      <c r="X736" s="5">
        <v>1</v>
      </c>
      <c r="Y736" s="5">
        <v>12.478</v>
      </c>
      <c r="Z736" s="5">
        <v>1.6779999999999999</v>
      </c>
      <c r="AA736" s="5">
        <v>0</v>
      </c>
      <c r="AB736" s="5">
        <v>12.478</v>
      </c>
      <c r="AC736" s="5">
        <v>0</v>
      </c>
      <c r="AD736" s="5">
        <v>1</v>
      </c>
      <c r="AE736" s="5">
        <v>13.763</v>
      </c>
      <c r="AF736" s="5">
        <v>3.2229999999999999</v>
      </c>
      <c r="AG736" s="5">
        <v>0</v>
      </c>
      <c r="AH736" s="5">
        <v>13.763</v>
      </c>
      <c r="AI736" s="5">
        <v>0</v>
      </c>
      <c r="AJ736" s="5">
        <v>1</v>
      </c>
      <c r="AK736" s="5">
        <v>21.477</v>
      </c>
      <c r="AL736" s="5">
        <v>11.54</v>
      </c>
      <c r="AM736" s="5">
        <v>0.40400000000000003</v>
      </c>
      <c r="AN736" s="5">
        <v>25.129000000000001</v>
      </c>
      <c r="AO736" s="5">
        <v>0.17</v>
      </c>
      <c r="AP736" s="5">
        <v>1</v>
      </c>
      <c r="AQ736" s="5">
        <v>0.79100000000000004</v>
      </c>
      <c r="AR736" s="5">
        <v>0.129</v>
      </c>
      <c r="AS736" s="5">
        <v>1.4999999999999999E-2</v>
      </c>
      <c r="AT736" s="5">
        <v>0.92500000000000004</v>
      </c>
      <c r="AU736" s="5">
        <v>0.17</v>
      </c>
      <c r="AV736" s="5">
        <v>1</v>
      </c>
      <c r="AW736" s="5">
        <v>0.61799999999999999</v>
      </c>
      <c r="AX736" s="5">
        <v>0.129</v>
      </c>
      <c r="AY736" s="5">
        <v>1.2E-2</v>
      </c>
      <c r="AZ736" s="5">
        <v>0.72299999999999998</v>
      </c>
      <c r="BA736" s="5">
        <v>0.17</v>
      </c>
      <c r="BB736" s="5">
        <v>1</v>
      </c>
      <c r="BC736" s="5">
        <v>0.55400000000000005</v>
      </c>
      <c r="BD736" s="5">
        <v>0.129</v>
      </c>
      <c r="BE736" s="5">
        <v>0.01</v>
      </c>
      <c r="BF736" s="5">
        <v>0.64900000000000002</v>
      </c>
      <c r="BG736" s="5">
        <v>0.17</v>
      </c>
      <c r="BH736" s="5">
        <v>1</v>
      </c>
      <c r="BI736" s="5">
        <v>0.55700000000000005</v>
      </c>
      <c r="BJ736" s="5">
        <v>0.129</v>
      </c>
      <c r="BK736" s="5">
        <v>0.01</v>
      </c>
      <c r="BL736" s="5">
        <v>0.65200000000000002</v>
      </c>
      <c r="BM736" s="5">
        <v>0.17</v>
      </c>
      <c r="BN736" s="5">
        <v>1</v>
      </c>
      <c r="BO736" s="5">
        <v>0</v>
      </c>
      <c r="BP736" s="5">
        <v>0</v>
      </c>
      <c r="BQ736" s="5">
        <v>0</v>
      </c>
      <c r="BR736" s="5">
        <v>0</v>
      </c>
      <c r="BS736" s="5">
        <v>1</v>
      </c>
      <c r="BT736" s="5">
        <v>0</v>
      </c>
      <c r="BU736" s="5">
        <v>0</v>
      </c>
      <c r="BV736" s="5">
        <v>0</v>
      </c>
      <c r="BW736" s="5">
        <v>0.17</v>
      </c>
      <c r="BX736" s="5">
        <v>1</v>
      </c>
      <c r="BY736" s="5">
        <v>13.254</v>
      </c>
      <c r="BZ736" s="5">
        <v>0</v>
      </c>
      <c r="CA736" s="5">
        <v>13.254</v>
      </c>
      <c r="CB736" s="5">
        <v>0</v>
      </c>
      <c r="CC736" s="5">
        <v>83.248000000000005</v>
      </c>
      <c r="CD736" s="5">
        <v>7.95</v>
      </c>
      <c r="CE736" s="5">
        <v>1.5669999999999999</v>
      </c>
      <c r="CF736" s="5">
        <v>97.4</v>
      </c>
      <c r="CG736" s="5">
        <v>0.17</v>
      </c>
      <c r="CH736" s="5">
        <v>1</v>
      </c>
      <c r="CI736" s="5">
        <v>0</v>
      </c>
      <c r="CJ736" s="5">
        <v>0</v>
      </c>
      <c r="CK736" s="5">
        <v>0</v>
      </c>
      <c r="CL736" s="5">
        <v>0</v>
      </c>
      <c r="CM736" s="5">
        <v>0</v>
      </c>
      <c r="CN736" s="5">
        <v>0</v>
      </c>
      <c r="CO736" s="5">
        <v>0</v>
      </c>
      <c r="CP736" s="5">
        <v>0</v>
      </c>
      <c r="CQ736" s="5">
        <v>1.3480000000000001</v>
      </c>
      <c r="CR736" s="5">
        <v>0</v>
      </c>
      <c r="CS736" s="5">
        <v>5.37</v>
      </c>
      <c r="CT736" s="5">
        <v>4.8609999999999998</v>
      </c>
      <c r="CU736" s="5">
        <v>11.192</v>
      </c>
    </row>
    <row r="737" spans="1:99" x14ac:dyDescent="0.25">
      <c r="A737" s="5" t="s">
        <v>3045</v>
      </c>
      <c r="B737" s="5" t="s">
        <v>1525</v>
      </c>
      <c r="C737" s="5" t="s">
        <v>1525</v>
      </c>
      <c r="D737" s="5" t="s">
        <v>1526</v>
      </c>
      <c r="E737" s="5">
        <v>2024</v>
      </c>
      <c r="F737" s="5">
        <v>0.17</v>
      </c>
      <c r="G737" s="5">
        <v>5.5750000000000002</v>
      </c>
      <c r="H737" s="5">
        <v>1.3240000000000001</v>
      </c>
      <c r="I737" s="5">
        <v>0</v>
      </c>
      <c r="J737" s="5">
        <v>5.5750000000000002</v>
      </c>
      <c r="K737" s="5">
        <v>0</v>
      </c>
      <c r="L737" s="5">
        <v>1</v>
      </c>
      <c r="M737" s="5">
        <v>7.1239999999999997</v>
      </c>
      <c r="N737" s="5">
        <v>3.9710000000000001</v>
      </c>
      <c r="O737" s="5">
        <v>0</v>
      </c>
      <c r="P737" s="5">
        <v>7.1239999999999997</v>
      </c>
      <c r="Q737" s="5">
        <v>0</v>
      </c>
      <c r="R737" s="5">
        <v>1</v>
      </c>
      <c r="S737" s="5">
        <v>12.193</v>
      </c>
      <c r="T737" s="5">
        <v>7.9420000000000002</v>
      </c>
      <c r="U737" s="5">
        <v>0.28199999999999997</v>
      </c>
      <c r="V737" s="5">
        <v>14.266</v>
      </c>
      <c r="W737" s="5">
        <v>0.17</v>
      </c>
      <c r="X737" s="5">
        <v>1</v>
      </c>
      <c r="Y737" s="5">
        <v>11.446999999999999</v>
      </c>
      <c r="Z737" s="5">
        <v>1.54</v>
      </c>
      <c r="AA737" s="5">
        <v>0</v>
      </c>
      <c r="AB737" s="5">
        <v>11.446999999999999</v>
      </c>
      <c r="AC737" s="5">
        <v>0</v>
      </c>
      <c r="AD737" s="5">
        <v>1</v>
      </c>
      <c r="AE737" s="5">
        <v>12.771000000000001</v>
      </c>
      <c r="AF737" s="5">
        <v>2.9910000000000001</v>
      </c>
      <c r="AG737" s="5">
        <v>0</v>
      </c>
      <c r="AH737" s="5">
        <v>12.771000000000001</v>
      </c>
      <c r="AI737" s="5">
        <v>0</v>
      </c>
      <c r="AJ737" s="5">
        <v>1</v>
      </c>
      <c r="AK737" s="5">
        <v>20.712</v>
      </c>
      <c r="AL737" s="5">
        <v>11.129</v>
      </c>
      <c r="AM737" s="5">
        <v>0.48</v>
      </c>
      <c r="AN737" s="5">
        <v>24.233000000000001</v>
      </c>
      <c r="AO737" s="5">
        <v>0.17</v>
      </c>
      <c r="AP737" s="5">
        <v>1</v>
      </c>
      <c r="AQ737" s="5">
        <v>0.75600000000000001</v>
      </c>
      <c r="AR737" s="5">
        <v>0.13200000000000001</v>
      </c>
      <c r="AS737" s="5">
        <v>1.7999999999999999E-2</v>
      </c>
      <c r="AT737" s="5">
        <v>0.88500000000000001</v>
      </c>
      <c r="AU737" s="5">
        <v>0.17</v>
      </c>
      <c r="AV737" s="5">
        <v>1</v>
      </c>
      <c r="AW737" s="5">
        <v>0.65500000000000003</v>
      </c>
      <c r="AX737" s="5">
        <v>0.13200000000000001</v>
      </c>
      <c r="AY737" s="5">
        <v>1.4999999999999999E-2</v>
      </c>
      <c r="AZ737" s="5">
        <v>0.76700000000000002</v>
      </c>
      <c r="BA737" s="5">
        <v>0.17</v>
      </c>
      <c r="BB737" s="5">
        <v>1</v>
      </c>
      <c r="BC737" s="5">
        <v>0.53400000000000003</v>
      </c>
      <c r="BD737" s="5">
        <v>0.13200000000000001</v>
      </c>
      <c r="BE737" s="5">
        <v>1.2E-2</v>
      </c>
      <c r="BF737" s="5">
        <v>0.624</v>
      </c>
      <c r="BG737" s="5">
        <v>0.17</v>
      </c>
      <c r="BH737" s="5">
        <v>1</v>
      </c>
      <c r="BI737" s="5">
        <v>0.56799999999999995</v>
      </c>
      <c r="BJ737" s="5">
        <v>0.13200000000000001</v>
      </c>
      <c r="BK737" s="5">
        <v>1.2999999999999999E-2</v>
      </c>
      <c r="BL737" s="5">
        <v>0.66400000000000003</v>
      </c>
      <c r="BM737" s="5">
        <v>0.17</v>
      </c>
      <c r="BN737" s="5">
        <v>1</v>
      </c>
      <c r="BO737" s="5">
        <v>0</v>
      </c>
      <c r="BP737" s="5">
        <v>0</v>
      </c>
      <c r="BQ737" s="5">
        <v>0</v>
      </c>
      <c r="BR737" s="5">
        <v>0</v>
      </c>
      <c r="BS737" s="5">
        <v>1</v>
      </c>
      <c r="BT737" s="5">
        <v>0</v>
      </c>
      <c r="BU737" s="5">
        <v>0</v>
      </c>
      <c r="BV737" s="5">
        <v>0</v>
      </c>
      <c r="BW737" s="5">
        <v>0.17</v>
      </c>
      <c r="BX737" s="5">
        <v>1</v>
      </c>
      <c r="BY737" s="5">
        <v>13.646000000000001</v>
      </c>
      <c r="BZ737" s="5">
        <v>0</v>
      </c>
      <c r="CA737" s="5">
        <v>13.646000000000001</v>
      </c>
      <c r="CB737" s="5">
        <v>0</v>
      </c>
      <c r="CC737" s="5">
        <v>82.587999999999994</v>
      </c>
      <c r="CD737" s="5">
        <v>7.95</v>
      </c>
      <c r="CE737" s="5">
        <v>1.9119999999999999</v>
      </c>
      <c r="CF737" s="5">
        <v>96.628</v>
      </c>
      <c r="CG737" s="5">
        <v>0.17</v>
      </c>
      <c r="CH737" s="5">
        <v>1</v>
      </c>
      <c r="CI737" s="5">
        <v>0</v>
      </c>
      <c r="CJ737" s="5">
        <v>0</v>
      </c>
      <c r="CK737" s="5">
        <v>0</v>
      </c>
      <c r="CL737" s="5">
        <v>0</v>
      </c>
      <c r="CM737" s="5">
        <v>0</v>
      </c>
      <c r="CN737" s="5">
        <v>0</v>
      </c>
      <c r="CO737" s="5">
        <v>0</v>
      </c>
      <c r="CP737" s="5">
        <v>0</v>
      </c>
      <c r="CQ737" s="5">
        <v>1.387</v>
      </c>
      <c r="CR737" s="5">
        <v>0</v>
      </c>
      <c r="CS737" s="5">
        <v>5.5289999999999999</v>
      </c>
      <c r="CT737" s="5">
        <v>4.2510000000000003</v>
      </c>
      <c r="CU737" s="5">
        <v>10.122999999999999</v>
      </c>
    </row>
    <row r="738" spans="1:99" x14ac:dyDescent="0.25">
      <c r="A738" s="5" t="s">
        <v>3046</v>
      </c>
      <c r="B738" s="5" t="s">
        <v>1546</v>
      </c>
      <c r="C738" s="5" t="s">
        <v>1546</v>
      </c>
      <c r="D738" s="5" t="s">
        <v>1547</v>
      </c>
      <c r="E738" s="5">
        <v>2021</v>
      </c>
      <c r="F738" s="5">
        <v>0.125</v>
      </c>
      <c r="G738" s="5">
        <v>5.8970000000000002</v>
      </c>
      <c r="H738" s="5">
        <v>1.143</v>
      </c>
      <c r="I738" s="5">
        <v>0</v>
      </c>
      <c r="J738" s="5">
        <v>5.8970000000000002</v>
      </c>
      <c r="K738" s="5">
        <v>0</v>
      </c>
      <c r="L738" s="5">
        <v>1</v>
      </c>
      <c r="M738" s="5">
        <v>7.9640000000000004</v>
      </c>
      <c r="N738" s="5">
        <v>3.43</v>
      </c>
      <c r="O738" s="5">
        <v>0</v>
      </c>
      <c r="P738" s="5">
        <v>7.9640000000000004</v>
      </c>
      <c r="Q738" s="5">
        <v>0</v>
      </c>
      <c r="R738" s="5">
        <v>1</v>
      </c>
      <c r="S738" s="5">
        <v>11.613</v>
      </c>
      <c r="T738" s="5">
        <v>6.86</v>
      </c>
      <c r="U738" s="5">
        <v>0</v>
      </c>
      <c r="V738" s="5">
        <v>13.065</v>
      </c>
      <c r="W738" s="5">
        <v>0.125</v>
      </c>
      <c r="X738" s="5">
        <v>1</v>
      </c>
      <c r="Y738" s="5">
        <v>17.126999999999999</v>
      </c>
      <c r="Z738" s="5">
        <v>2.3039999999999998</v>
      </c>
      <c r="AA738" s="5">
        <v>0</v>
      </c>
      <c r="AB738" s="5">
        <v>17.126999999999999</v>
      </c>
      <c r="AC738" s="5">
        <v>0</v>
      </c>
      <c r="AD738" s="5">
        <v>1</v>
      </c>
      <c r="AE738" s="5">
        <v>18.27</v>
      </c>
      <c r="AF738" s="5">
        <v>4.2779999999999996</v>
      </c>
      <c r="AG738" s="5">
        <v>0</v>
      </c>
      <c r="AH738" s="5">
        <v>18.27</v>
      </c>
      <c r="AI738" s="5">
        <v>0</v>
      </c>
      <c r="AJ738" s="5">
        <v>1</v>
      </c>
      <c r="AK738" s="5">
        <v>25.13</v>
      </c>
      <c r="AL738" s="5">
        <v>13.503</v>
      </c>
      <c r="AM738" s="5">
        <v>0</v>
      </c>
      <c r="AN738" s="5">
        <v>28.271000000000001</v>
      </c>
      <c r="AO738" s="5">
        <v>0.125</v>
      </c>
      <c r="AP738" s="5">
        <v>1</v>
      </c>
      <c r="AQ738" s="5">
        <v>0.64900000000000002</v>
      </c>
      <c r="AR738" s="5">
        <v>0.114</v>
      </c>
      <c r="AS738" s="5">
        <v>0.45600000000000002</v>
      </c>
      <c r="AT738" s="5">
        <v>1.105</v>
      </c>
      <c r="AU738" s="5">
        <v>0</v>
      </c>
      <c r="AV738" s="5">
        <v>1</v>
      </c>
      <c r="AW738" s="5">
        <v>0.57699999999999996</v>
      </c>
      <c r="AX738" s="5">
        <v>0.114</v>
      </c>
      <c r="AY738" s="5">
        <v>0.439</v>
      </c>
      <c r="AZ738" s="5">
        <v>1.016</v>
      </c>
      <c r="BA738" s="5">
        <v>0</v>
      </c>
      <c r="BB738" s="5">
        <v>1</v>
      </c>
      <c r="BC738" s="5">
        <v>0.45800000000000002</v>
      </c>
      <c r="BD738" s="5">
        <v>0.114</v>
      </c>
      <c r="BE738" s="5">
        <v>0.28199999999999997</v>
      </c>
      <c r="BF738" s="5">
        <v>0.74</v>
      </c>
      <c r="BG738" s="5">
        <v>0</v>
      </c>
      <c r="BH738" s="5">
        <v>1</v>
      </c>
      <c r="BI738" s="5">
        <v>0.49099999999999999</v>
      </c>
      <c r="BJ738" s="5">
        <v>0.114</v>
      </c>
      <c r="BK738" s="5">
        <v>0.187</v>
      </c>
      <c r="BL738" s="5">
        <v>0.67800000000000005</v>
      </c>
      <c r="BM738" s="5">
        <v>0</v>
      </c>
      <c r="BN738" s="5">
        <v>1</v>
      </c>
      <c r="BO738" s="5">
        <v>0</v>
      </c>
      <c r="BP738" s="5">
        <v>0</v>
      </c>
      <c r="BQ738" s="5">
        <v>0.32200000000000001</v>
      </c>
      <c r="BR738" s="5">
        <v>0</v>
      </c>
      <c r="BS738" s="5">
        <v>1</v>
      </c>
      <c r="BT738" s="5">
        <v>0</v>
      </c>
      <c r="BU738" s="5">
        <v>0</v>
      </c>
      <c r="BV738" s="5">
        <v>0.26400000000000001</v>
      </c>
      <c r="BW738" s="5">
        <v>0</v>
      </c>
      <c r="BX738" s="5">
        <v>1</v>
      </c>
      <c r="BY738" s="5">
        <v>11.787000000000001</v>
      </c>
      <c r="BZ738" s="5">
        <v>0</v>
      </c>
      <c r="CA738" s="5">
        <v>11.787000000000001</v>
      </c>
      <c r="CB738" s="5">
        <v>0</v>
      </c>
      <c r="CC738" s="5">
        <v>78.125</v>
      </c>
      <c r="CD738" s="5">
        <v>7.95</v>
      </c>
      <c r="CE738" s="5">
        <v>0</v>
      </c>
      <c r="CF738" s="5">
        <v>87.891000000000005</v>
      </c>
      <c r="CG738" s="5">
        <v>0.125</v>
      </c>
      <c r="CH738" s="5">
        <v>1</v>
      </c>
      <c r="CI738" s="5">
        <v>0</v>
      </c>
      <c r="CJ738" s="5">
        <v>0</v>
      </c>
      <c r="CK738" s="5">
        <v>0</v>
      </c>
      <c r="CL738" s="5">
        <v>0</v>
      </c>
      <c r="CM738" s="5">
        <v>0</v>
      </c>
      <c r="CN738" s="5">
        <v>0</v>
      </c>
      <c r="CO738" s="5">
        <v>0</v>
      </c>
      <c r="CP738" s="5">
        <v>0</v>
      </c>
      <c r="CQ738" s="5">
        <v>1.198</v>
      </c>
      <c r="CR738" s="5">
        <v>0</v>
      </c>
      <c r="CS738" s="5">
        <v>4.7759999999999998</v>
      </c>
      <c r="CT738" s="5">
        <v>4.7530000000000001</v>
      </c>
      <c r="CU738" s="5">
        <v>15.983000000000001</v>
      </c>
    </row>
    <row r="739" spans="1:99" x14ac:dyDescent="0.25">
      <c r="A739" s="5" t="s">
        <v>3047</v>
      </c>
      <c r="B739" s="5" t="s">
        <v>1546</v>
      </c>
      <c r="C739" s="5" t="s">
        <v>1546</v>
      </c>
      <c r="D739" s="5" t="s">
        <v>1547</v>
      </c>
      <c r="E739" s="5">
        <v>2022</v>
      </c>
      <c r="F739" s="5">
        <v>0.125</v>
      </c>
      <c r="G739" s="5">
        <v>11.72</v>
      </c>
      <c r="H739" s="5">
        <v>1.2350000000000001</v>
      </c>
      <c r="I739" s="5">
        <v>0</v>
      </c>
      <c r="J739" s="5">
        <v>11.72</v>
      </c>
      <c r="K739" s="5">
        <v>0</v>
      </c>
      <c r="L739" s="5">
        <v>1</v>
      </c>
      <c r="M739" s="5">
        <v>9.7829999999999995</v>
      </c>
      <c r="N739" s="5">
        <v>3.7040000000000002</v>
      </c>
      <c r="O739" s="5">
        <v>0</v>
      </c>
      <c r="P739" s="5">
        <v>9.7829999999999995</v>
      </c>
      <c r="Q739" s="5">
        <v>0</v>
      </c>
      <c r="R739" s="5">
        <v>1</v>
      </c>
      <c r="S739" s="5">
        <v>17.893000000000001</v>
      </c>
      <c r="T739" s="5">
        <v>7.4080000000000004</v>
      </c>
      <c r="U739" s="5">
        <v>0.16600000000000001</v>
      </c>
      <c r="V739" s="5">
        <v>20.13</v>
      </c>
      <c r="W739" s="5">
        <v>0.125</v>
      </c>
      <c r="X739" s="5">
        <v>1</v>
      </c>
      <c r="Y739" s="5">
        <v>30.728000000000002</v>
      </c>
      <c r="Z739" s="5">
        <v>4.133</v>
      </c>
      <c r="AA739" s="5">
        <v>0</v>
      </c>
      <c r="AB739" s="5">
        <v>30.728000000000002</v>
      </c>
      <c r="AC739" s="5">
        <v>0</v>
      </c>
      <c r="AD739" s="5">
        <v>1</v>
      </c>
      <c r="AE739" s="5">
        <v>31.963000000000001</v>
      </c>
      <c r="AF739" s="5">
        <v>7.4850000000000003</v>
      </c>
      <c r="AG739" s="5">
        <v>0</v>
      </c>
      <c r="AH739" s="5">
        <v>31.963000000000001</v>
      </c>
      <c r="AI739" s="5">
        <v>0</v>
      </c>
      <c r="AJ739" s="5">
        <v>1</v>
      </c>
      <c r="AK739" s="5">
        <v>39.371000000000002</v>
      </c>
      <c r="AL739" s="5">
        <v>21.155000000000001</v>
      </c>
      <c r="AM739" s="5">
        <v>0.36399999999999999</v>
      </c>
      <c r="AN739" s="5">
        <v>44.292999999999999</v>
      </c>
      <c r="AO739" s="5">
        <v>0.125</v>
      </c>
      <c r="AP739" s="5">
        <v>1</v>
      </c>
      <c r="AQ739" s="5">
        <v>0.89600000000000002</v>
      </c>
      <c r="AR739" s="5">
        <v>0.123</v>
      </c>
      <c r="AS739" s="5">
        <v>0.44500000000000001</v>
      </c>
      <c r="AT739" s="5">
        <v>1.341</v>
      </c>
      <c r="AU739" s="5">
        <v>0</v>
      </c>
      <c r="AV739" s="5">
        <v>1</v>
      </c>
      <c r="AW739" s="5">
        <v>0.89</v>
      </c>
      <c r="AX739" s="5">
        <v>0.123</v>
      </c>
      <c r="AY739" s="5">
        <v>0.41299999999999998</v>
      </c>
      <c r="AZ739" s="5">
        <v>1.3029999999999999</v>
      </c>
      <c r="BA739" s="5">
        <v>0</v>
      </c>
      <c r="BB739" s="5">
        <v>1</v>
      </c>
      <c r="BC739" s="5">
        <v>0.62</v>
      </c>
      <c r="BD739" s="5">
        <v>0.123</v>
      </c>
      <c r="BE739" s="5">
        <v>0.29499999999999998</v>
      </c>
      <c r="BF739" s="5">
        <v>0.91500000000000004</v>
      </c>
      <c r="BG739" s="5">
        <v>0</v>
      </c>
      <c r="BH739" s="5">
        <v>1</v>
      </c>
      <c r="BI739" s="5">
        <v>0.60799999999999998</v>
      </c>
      <c r="BJ739" s="5">
        <v>0.123</v>
      </c>
      <c r="BK739" s="5">
        <v>0.57399999999999995</v>
      </c>
      <c r="BL739" s="5">
        <v>1.181</v>
      </c>
      <c r="BM739" s="5">
        <v>0</v>
      </c>
      <c r="BN739" s="5">
        <v>1</v>
      </c>
      <c r="BO739" s="5">
        <v>0</v>
      </c>
      <c r="BP739" s="5">
        <v>0</v>
      </c>
      <c r="BQ739" s="5">
        <v>0.34799999999999998</v>
      </c>
      <c r="BR739" s="5">
        <v>0</v>
      </c>
      <c r="BS739" s="5">
        <v>1</v>
      </c>
      <c r="BT739" s="5">
        <v>0</v>
      </c>
      <c r="BU739" s="5">
        <v>0</v>
      </c>
      <c r="BV739" s="5">
        <v>0.28499999999999998</v>
      </c>
      <c r="BW739" s="5">
        <v>0</v>
      </c>
      <c r="BX739" s="5">
        <v>1</v>
      </c>
      <c r="BY739" s="5">
        <v>12.728999999999999</v>
      </c>
      <c r="BZ739" s="5">
        <v>0</v>
      </c>
      <c r="CA739" s="5">
        <v>12.728999999999999</v>
      </c>
      <c r="CB739" s="5">
        <v>0</v>
      </c>
      <c r="CC739" s="5">
        <v>97.9</v>
      </c>
      <c r="CD739" s="5">
        <v>7.95</v>
      </c>
      <c r="CE739" s="5">
        <v>0.90600000000000003</v>
      </c>
      <c r="CF739" s="5">
        <v>110.13800000000001</v>
      </c>
      <c r="CG739" s="5">
        <v>0.125</v>
      </c>
      <c r="CH739" s="5">
        <v>1</v>
      </c>
      <c r="CI739" s="5">
        <v>0</v>
      </c>
      <c r="CJ739" s="5">
        <v>0</v>
      </c>
      <c r="CK739" s="5">
        <v>0</v>
      </c>
      <c r="CL739" s="5">
        <v>0</v>
      </c>
      <c r="CM739" s="5">
        <v>0</v>
      </c>
      <c r="CN739" s="5">
        <v>0</v>
      </c>
      <c r="CO739" s="5">
        <v>0</v>
      </c>
      <c r="CP739" s="5">
        <v>0</v>
      </c>
      <c r="CQ739" s="5">
        <v>1.294</v>
      </c>
      <c r="CR739" s="5">
        <v>0</v>
      </c>
      <c r="CS739" s="5">
        <v>5.1580000000000004</v>
      </c>
      <c r="CT739" s="5">
        <v>10.484999999999999</v>
      </c>
      <c r="CU739" s="5">
        <v>29.494</v>
      </c>
    </row>
    <row r="740" spans="1:99" x14ac:dyDescent="0.25">
      <c r="A740" s="5" t="s">
        <v>3048</v>
      </c>
      <c r="B740" s="5" t="s">
        <v>1546</v>
      </c>
      <c r="C740" s="5" t="s">
        <v>1546</v>
      </c>
      <c r="D740" s="5" t="s">
        <v>1547</v>
      </c>
      <c r="E740" s="5">
        <v>2023</v>
      </c>
      <c r="F740" s="5">
        <v>0.125</v>
      </c>
      <c r="G740" s="5">
        <v>6.1470000000000002</v>
      </c>
      <c r="H740" s="5">
        <v>1.286</v>
      </c>
      <c r="I740" s="5">
        <v>0</v>
      </c>
      <c r="J740" s="5">
        <v>6.1470000000000002</v>
      </c>
      <c r="K740" s="5">
        <v>0</v>
      </c>
      <c r="L740" s="5">
        <v>1</v>
      </c>
      <c r="M740" s="5">
        <v>7.8860000000000001</v>
      </c>
      <c r="N740" s="5">
        <v>3.8570000000000002</v>
      </c>
      <c r="O740" s="5">
        <v>0</v>
      </c>
      <c r="P740" s="5">
        <v>7.8860000000000001</v>
      </c>
      <c r="Q740" s="5">
        <v>0</v>
      </c>
      <c r="R740" s="5">
        <v>1</v>
      </c>
      <c r="S740" s="5">
        <v>12.574999999999999</v>
      </c>
      <c r="T740" s="5">
        <v>7.7140000000000004</v>
      </c>
      <c r="U740" s="5">
        <v>0.17399999999999999</v>
      </c>
      <c r="V740" s="5">
        <v>14.147</v>
      </c>
      <c r="W740" s="5">
        <v>0.125</v>
      </c>
      <c r="X740" s="5">
        <v>1</v>
      </c>
      <c r="Y740" s="5">
        <v>12.478</v>
      </c>
      <c r="Z740" s="5">
        <v>1.6779999999999999</v>
      </c>
      <c r="AA740" s="5">
        <v>0</v>
      </c>
      <c r="AB740" s="5">
        <v>12.478</v>
      </c>
      <c r="AC740" s="5">
        <v>0</v>
      </c>
      <c r="AD740" s="5">
        <v>1</v>
      </c>
      <c r="AE740" s="5">
        <v>13.763</v>
      </c>
      <c r="AF740" s="5">
        <v>3.2229999999999999</v>
      </c>
      <c r="AG740" s="5">
        <v>0</v>
      </c>
      <c r="AH740" s="5">
        <v>13.763</v>
      </c>
      <c r="AI740" s="5">
        <v>0</v>
      </c>
      <c r="AJ740" s="5">
        <v>1</v>
      </c>
      <c r="AK740" s="5">
        <v>21.477</v>
      </c>
      <c r="AL740" s="5">
        <v>11.54</v>
      </c>
      <c r="AM740" s="5">
        <v>0.29699999999999999</v>
      </c>
      <c r="AN740" s="5">
        <v>24.161999999999999</v>
      </c>
      <c r="AO740" s="5">
        <v>0.125</v>
      </c>
      <c r="AP740" s="5">
        <v>1</v>
      </c>
      <c r="AQ740" s="5">
        <v>0.79100000000000004</v>
      </c>
      <c r="AR740" s="5">
        <v>0.129</v>
      </c>
      <c r="AS740" s="5">
        <v>0.56299999999999994</v>
      </c>
      <c r="AT740" s="5">
        <v>1.3540000000000001</v>
      </c>
      <c r="AU740" s="5">
        <v>0</v>
      </c>
      <c r="AV740" s="5">
        <v>1</v>
      </c>
      <c r="AW740" s="5">
        <v>0.61799999999999999</v>
      </c>
      <c r="AX740" s="5">
        <v>0.129</v>
      </c>
      <c r="AY740" s="5">
        <v>0.67800000000000005</v>
      </c>
      <c r="AZ740" s="5">
        <v>1.296</v>
      </c>
      <c r="BA740" s="5">
        <v>0</v>
      </c>
      <c r="BB740" s="5">
        <v>1</v>
      </c>
      <c r="BC740" s="5">
        <v>0.55400000000000005</v>
      </c>
      <c r="BD740" s="5">
        <v>0.129</v>
      </c>
      <c r="BE740" s="5">
        <v>0.314</v>
      </c>
      <c r="BF740" s="5">
        <v>0.86799999999999999</v>
      </c>
      <c r="BG740" s="5">
        <v>0</v>
      </c>
      <c r="BH740" s="5">
        <v>1</v>
      </c>
      <c r="BI740" s="5">
        <v>0.55700000000000005</v>
      </c>
      <c r="BJ740" s="5">
        <v>0.129</v>
      </c>
      <c r="BK740" s="5">
        <v>0.442</v>
      </c>
      <c r="BL740" s="5">
        <v>0.999</v>
      </c>
      <c r="BM740" s="5">
        <v>0</v>
      </c>
      <c r="BN740" s="5">
        <v>1</v>
      </c>
      <c r="BO740" s="5">
        <v>0</v>
      </c>
      <c r="BP740" s="5">
        <v>0</v>
      </c>
      <c r="BQ740" s="5">
        <v>0.36199999999999999</v>
      </c>
      <c r="BR740" s="5">
        <v>0</v>
      </c>
      <c r="BS740" s="5">
        <v>1</v>
      </c>
      <c r="BT740" s="5">
        <v>0</v>
      </c>
      <c r="BU740" s="5">
        <v>0</v>
      </c>
      <c r="BV740" s="5">
        <v>0.29599999999999999</v>
      </c>
      <c r="BW740" s="5">
        <v>0</v>
      </c>
      <c r="BX740" s="5">
        <v>1</v>
      </c>
      <c r="BY740" s="5">
        <v>13.254</v>
      </c>
      <c r="BZ740" s="5">
        <v>0</v>
      </c>
      <c r="CA740" s="5">
        <v>13.254</v>
      </c>
      <c r="CB740" s="5">
        <v>0</v>
      </c>
      <c r="CC740" s="5">
        <v>83.248000000000005</v>
      </c>
      <c r="CD740" s="5">
        <v>7.95</v>
      </c>
      <c r="CE740" s="5">
        <v>1.1519999999999999</v>
      </c>
      <c r="CF740" s="5">
        <v>93.653999999999996</v>
      </c>
      <c r="CG740" s="5">
        <v>0.125</v>
      </c>
      <c r="CH740" s="5">
        <v>1</v>
      </c>
      <c r="CI740" s="5">
        <v>0</v>
      </c>
      <c r="CJ740" s="5">
        <v>0</v>
      </c>
      <c r="CK740" s="5">
        <v>0</v>
      </c>
      <c r="CL740" s="5">
        <v>0</v>
      </c>
      <c r="CM740" s="5">
        <v>0</v>
      </c>
      <c r="CN740" s="5">
        <v>0</v>
      </c>
      <c r="CO740" s="5">
        <v>0</v>
      </c>
      <c r="CP740" s="5">
        <v>0</v>
      </c>
      <c r="CQ740" s="5">
        <v>1.3480000000000001</v>
      </c>
      <c r="CR740" s="5">
        <v>0</v>
      </c>
      <c r="CS740" s="5">
        <v>5.37</v>
      </c>
      <c r="CT740" s="5">
        <v>4.8609999999999998</v>
      </c>
      <c r="CU740" s="5">
        <v>11.192</v>
      </c>
    </row>
    <row r="741" spans="1:99" x14ac:dyDescent="0.25">
      <c r="A741" s="5" t="s">
        <v>3049</v>
      </c>
      <c r="B741" s="5" t="s">
        <v>1546</v>
      </c>
      <c r="C741" s="5" t="s">
        <v>1546</v>
      </c>
      <c r="D741" s="5" t="s">
        <v>1547</v>
      </c>
      <c r="E741" s="5">
        <v>2024</v>
      </c>
      <c r="F741" s="5">
        <v>0.125</v>
      </c>
      <c r="G741" s="5">
        <v>5.5750000000000002</v>
      </c>
      <c r="H741" s="5">
        <v>1.3240000000000001</v>
      </c>
      <c r="I741" s="5">
        <v>0</v>
      </c>
      <c r="J741" s="5">
        <v>5.5750000000000002</v>
      </c>
      <c r="K741" s="5">
        <v>0</v>
      </c>
      <c r="L741" s="5">
        <v>1</v>
      </c>
      <c r="M741" s="5">
        <v>7.1239999999999997</v>
      </c>
      <c r="N741" s="5">
        <v>3.9710000000000001</v>
      </c>
      <c r="O741" s="5">
        <v>0</v>
      </c>
      <c r="P741" s="5">
        <v>7.1239999999999997</v>
      </c>
      <c r="Q741" s="5">
        <v>0</v>
      </c>
      <c r="R741" s="5">
        <v>1</v>
      </c>
      <c r="S741" s="5">
        <v>12.193</v>
      </c>
      <c r="T741" s="5">
        <v>7.9420000000000002</v>
      </c>
      <c r="U741" s="5">
        <v>0.20799999999999999</v>
      </c>
      <c r="V741" s="5">
        <v>13.717000000000001</v>
      </c>
      <c r="W741" s="5">
        <v>0.125</v>
      </c>
      <c r="X741" s="5">
        <v>1</v>
      </c>
      <c r="Y741" s="5">
        <v>11.446999999999999</v>
      </c>
      <c r="Z741" s="5">
        <v>1.54</v>
      </c>
      <c r="AA741" s="5">
        <v>0</v>
      </c>
      <c r="AB741" s="5">
        <v>11.446999999999999</v>
      </c>
      <c r="AC741" s="5">
        <v>0</v>
      </c>
      <c r="AD741" s="5">
        <v>1</v>
      </c>
      <c r="AE741" s="5">
        <v>12.771000000000001</v>
      </c>
      <c r="AF741" s="5">
        <v>2.9910000000000001</v>
      </c>
      <c r="AG741" s="5">
        <v>0</v>
      </c>
      <c r="AH741" s="5">
        <v>12.771000000000001</v>
      </c>
      <c r="AI741" s="5">
        <v>0</v>
      </c>
      <c r="AJ741" s="5">
        <v>1</v>
      </c>
      <c r="AK741" s="5">
        <v>20.712</v>
      </c>
      <c r="AL741" s="5">
        <v>11.129</v>
      </c>
      <c r="AM741" s="5">
        <v>0.35299999999999998</v>
      </c>
      <c r="AN741" s="5">
        <v>23.300999999999998</v>
      </c>
      <c r="AO741" s="5">
        <v>0.125</v>
      </c>
      <c r="AP741" s="5">
        <v>1</v>
      </c>
      <c r="AQ741" s="5">
        <v>0.75600000000000001</v>
      </c>
      <c r="AR741" s="5">
        <v>0.13200000000000001</v>
      </c>
      <c r="AS741" s="5">
        <v>0.58599999999999997</v>
      </c>
      <c r="AT741" s="5">
        <v>1.3420000000000001</v>
      </c>
      <c r="AU741" s="5">
        <v>0</v>
      </c>
      <c r="AV741" s="5">
        <v>1</v>
      </c>
      <c r="AW741" s="5">
        <v>0.65500000000000003</v>
      </c>
      <c r="AX741" s="5">
        <v>0.13200000000000001</v>
      </c>
      <c r="AY741" s="5">
        <v>0.64300000000000002</v>
      </c>
      <c r="AZ741" s="5">
        <v>1.2989999999999999</v>
      </c>
      <c r="BA741" s="5">
        <v>0</v>
      </c>
      <c r="BB741" s="5">
        <v>1</v>
      </c>
      <c r="BC741" s="5">
        <v>0.53400000000000003</v>
      </c>
      <c r="BD741" s="5">
        <v>0.13200000000000001</v>
      </c>
      <c r="BE741" s="5">
        <v>0.32600000000000001</v>
      </c>
      <c r="BF741" s="5">
        <v>0.85899999999999999</v>
      </c>
      <c r="BG741" s="5">
        <v>0</v>
      </c>
      <c r="BH741" s="5">
        <v>1</v>
      </c>
      <c r="BI741" s="5">
        <v>0.56799999999999995</v>
      </c>
      <c r="BJ741" s="5">
        <v>0.13200000000000001</v>
      </c>
      <c r="BK741" s="5">
        <v>0.371</v>
      </c>
      <c r="BL741" s="5">
        <v>0.93899999999999995</v>
      </c>
      <c r="BM741" s="5">
        <v>0</v>
      </c>
      <c r="BN741" s="5">
        <v>1</v>
      </c>
      <c r="BO741" s="5">
        <v>0</v>
      </c>
      <c r="BP741" s="5">
        <v>0</v>
      </c>
      <c r="BQ741" s="5">
        <v>0.373</v>
      </c>
      <c r="BR741" s="5">
        <v>0</v>
      </c>
      <c r="BS741" s="5">
        <v>1</v>
      </c>
      <c r="BT741" s="5">
        <v>0</v>
      </c>
      <c r="BU741" s="5">
        <v>0</v>
      </c>
      <c r="BV741" s="5">
        <v>0.30499999999999999</v>
      </c>
      <c r="BW741" s="5">
        <v>0</v>
      </c>
      <c r="BX741" s="5">
        <v>1</v>
      </c>
      <c r="BY741" s="5">
        <v>13.646000000000001</v>
      </c>
      <c r="BZ741" s="5">
        <v>0</v>
      </c>
      <c r="CA741" s="5">
        <v>13.646000000000001</v>
      </c>
      <c r="CB741" s="5">
        <v>0</v>
      </c>
      <c r="CC741" s="5">
        <v>82.587999999999994</v>
      </c>
      <c r="CD741" s="5">
        <v>7.95</v>
      </c>
      <c r="CE741" s="5">
        <v>1.4059999999999999</v>
      </c>
      <c r="CF741" s="5">
        <v>92.912000000000006</v>
      </c>
      <c r="CG741" s="5">
        <v>0.125</v>
      </c>
      <c r="CH741" s="5">
        <v>1</v>
      </c>
      <c r="CI741" s="5">
        <v>0</v>
      </c>
      <c r="CJ741" s="5">
        <v>0</v>
      </c>
      <c r="CK741" s="5">
        <v>0</v>
      </c>
      <c r="CL741" s="5">
        <v>0</v>
      </c>
      <c r="CM741" s="5">
        <v>0</v>
      </c>
      <c r="CN741" s="5">
        <v>0</v>
      </c>
      <c r="CO741" s="5">
        <v>0</v>
      </c>
      <c r="CP741" s="5">
        <v>0</v>
      </c>
      <c r="CQ741" s="5">
        <v>1.387</v>
      </c>
      <c r="CR741" s="5">
        <v>0</v>
      </c>
      <c r="CS741" s="5">
        <v>5.5289999999999999</v>
      </c>
      <c r="CT741" s="5">
        <v>4.2510000000000003</v>
      </c>
      <c r="CU741" s="5">
        <v>10.122999999999999</v>
      </c>
    </row>
    <row r="742" spans="1:99" x14ac:dyDescent="0.25">
      <c r="A742" s="5" t="s">
        <v>3050</v>
      </c>
      <c r="B742" s="5" t="s">
        <v>1570</v>
      </c>
      <c r="C742" s="5" t="s">
        <v>1570</v>
      </c>
      <c r="D742" s="5" t="s">
        <v>1571</v>
      </c>
      <c r="E742" s="5">
        <v>2021</v>
      </c>
      <c r="F742" s="5">
        <v>0.05</v>
      </c>
      <c r="G742" s="5">
        <v>5.8970000000000002</v>
      </c>
      <c r="H742" s="5">
        <v>1.143</v>
      </c>
      <c r="I742" s="5">
        <v>0</v>
      </c>
      <c r="J742" s="5">
        <v>5.8970000000000002</v>
      </c>
      <c r="K742" s="5">
        <v>0</v>
      </c>
      <c r="L742" s="5">
        <v>1</v>
      </c>
      <c r="M742" s="5">
        <v>7.9640000000000004</v>
      </c>
      <c r="N742" s="5">
        <v>3.43</v>
      </c>
      <c r="O742" s="5">
        <v>0</v>
      </c>
      <c r="P742" s="5">
        <v>7.9640000000000004</v>
      </c>
      <c r="Q742" s="5">
        <v>0</v>
      </c>
      <c r="R742" s="5">
        <v>1</v>
      </c>
      <c r="S742" s="5">
        <v>11.613</v>
      </c>
      <c r="T742" s="5">
        <v>6.86</v>
      </c>
      <c r="U742" s="5">
        <v>0</v>
      </c>
      <c r="V742" s="5">
        <v>12.194000000000001</v>
      </c>
      <c r="W742" s="5">
        <v>0.05</v>
      </c>
      <c r="X742" s="5">
        <v>1</v>
      </c>
      <c r="Y742" s="5">
        <v>17.126999999999999</v>
      </c>
      <c r="Z742" s="5">
        <v>2.3039999999999998</v>
      </c>
      <c r="AA742" s="5">
        <v>0</v>
      </c>
      <c r="AB742" s="5">
        <v>17.126999999999999</v>
      </c>
      <c r="AC742" s="5">
        <v>0</v>
      </c>
      <c r="AD742" s="5">
        <v>1</v>
      </c>
      <c r="AE742" s="5">
        <v>18.27</v>
      </c>
      <c r="AF742" s="5">
        <v>4.2779999999999996</v>
      </c>
      <c r="AG742" s="5">
        <v>0</v>
      </c>
      <c r="AH742" s="5">
        <v>18.27</v>
      </c>
      <c r="AI742" s="5">
        <v>0</v>
      </c>
      <c r="AJ742" s="5">
        <v>1</v>
      </c>
      <c r="AK742" s="5">
        <v>25.13</v>
      </c>
      <c r="AL742" s="5">
        <v>13.503</v>
      </c>
      <c r="AM742" s="5">
        <v>0</v>
      </c>
      <c r="AN742" s="5">
        <v>26.385999999999999</v>
      </c>
      <c r="AO742" s="5">
        <v>0.05</v>
      </c>
      <c r="AP742" s="5">
        <v>1</v>
      </c>
      <c r="AQ742" s="5">
        <v>0.64900000000000002</v>
      </c>
      <c r="AR742" s="5">
        <v>0.114</v>
      </c>
      <c r="AS742" s="5">
        <v>0</v>
      </c>
      <c r="AT742" s="5">
        <v>0.68100000000000005</v>
      </c>
      <c r="AU742" s="5">
        <v>0.05</v>
      </c>
      <c r="AV742" s="5">
        <v>1</v>
      </c>
      <c r="AW742" s="5">
        <v>0.57699999999999996</v>
      </c>
      <c r="AX742" s="5">
        <v>0.114</v>
      </c>
      <c r="AY742" s="5">
        <v>0</v>
      </c>
      <c r="AZ742" s="5">
        <v>0.60499999999999998</v>
      </c>
      <c r="BA742" s="5">
        <v>0.05</v>
      </c>
      <c r="BB742" s="5">
        <v>1</v>
      </c>
      <c r="BC742" s="5">
        <v>0.45800000000000002</v>
      </c>
      <c r="BD742" s="5">
        <v>0.114</v>
      </c>
      <c r="BE742" s="5">
        <v>0</v>
      </c>
      <c r="BF742" s="5">
        <v>0.48099999999999998</v>
      </c>
      <c r="BG742" s="5">
        <v>0.05</v>
      </c>
      <c r="BH742" s="5">
        <v>1</v>
      </c>
      <c r="BI742" s="5">
        <v>0.49099999999999999</v>
      </c>
      <c r="BJ742" s="5">
        <v>0.114</v>
      </c>
      <c r="BK742" s="5">
        <v>0</v>
      </c>
      <c r="BL742" s="5">
        <v>0.51600000000000001</v>
      </c>
      <c r="BM742" s="5">
        <v>0.05</v>
      </c>
      <c r="BN742" s="5">
        <v>1</v>
      </c>
      <c r="BO742" s="5">
        <v>0</v>
      </c>
      <c r="BP742" s="5">
        <v>0</v>
      </c>
      <c r="BQ742" s="5">
        <v>0</v>
      </c>
      <c r="BR742" s="5">
        <v>0</v>
      </c>
      <c r="BS742" s="5">
        <v>1</v>
      </c>
      <c r="BT742" s="5">
        <v>0</v>
      </c>
      <c r="BU742" s="5">
        <v>0</v>
      </c>
      <c r="BV742" s="5">
        <v>0</v>
      </c>
      <c r="BW742" s="5">
        <v>0.05</v>
      </c>
      <c r="BX742" s="5">
        <v>1</v>
      </c>
      <c r="BY742" s="5">
        <v>11.787000000000001</v>
      </c>
      <c r="BZ742" s="5">
        <v>0</v>
      </c>
      <c r="CA742" s="5">
        <v>11.787000000000001</v>
      </c>
      <c r="CB742" s="5">
        <v>0</v>
      </c>
      <c r="CC742" s="5">
        <v>78.125</v>
      </c>
      <c r="CD742" s="5">
        <v>7.95</v>
      </c>
      <c r="CE742" s="5">
        <v>0</v>
      </c>
      <c r="CF742" s="5">
        <v>82.031000000000006</v>
      </c>
      <c r="CG742" s="5">
        <v>0.05</v>
      </c>
      <c r="CH742" s="5">
        <v>1</v>
      </c>
      <c r="CI742" s="5">
        <v>0</v>
      </c>
      <c r="CJ742" s="5">
        <v>0</v>
      </c>
      <c r="CK742" s="5">
        <v>0</v>
      </c>
      <c r="CL742" s="5">
        <v>0</v>
      </c>
      <c r="CM742" s="5">
        <v>0</v>
      </c>
      <c r="CN742" s="5">
        <v>0</v>
      </c>
      <c r="CO742" s="5">
        <v>0</v>
      </c>
      <c r="CP742" s="5">
        <v>0</v>
      </c>
      <c r="CQ742" s="5">
        <v>1.198</v>
      </c>
      <c r="CR742" s="5">
        <v>0</v>
      </c>
      <c r="CS742" s="5">
        <v>4.7759999999999998</v>
      </c>
      <c r="CT742" s="5">
        <v>4.7530000000000001</v>
      </c>
      <c r="CU742" s="5">
        <v>15.983000000000001</v>
      </c>
    </row>
    <row r="743" spans="1:99" x14ac:dyDescent="0.25">
      <c r="A743" s="5" t="s">
        <v>3051</v>
      </c>
      <c r="B743" s="5" t="s">
        <v>1570</v>
      </c>
      <c r="C743" s="5" t="s">
        <v>1570</v>
      </c>
      <c r="D743" s="5" t="s">
        <v>1571</v>
      </c>
      <c r="E743" s="5">
        <v>2022</v>
      </c>
      <c r="F743" s="5">
        <v>0.05</v>
      </c>
      <c r="G743" s="5">
        <v>11.72</v>
      </c>
      <c r="H743" s="5">
        <v>1.2350000000000001</v>
      </c>
      <c r="I743" s="5">
        <v>0</v>
      </c>
      <c r="J743" s="5">
        <v>11.72</v>
      </c>
      <c r="K743" s="5">
        <v>0</v>
      </c>
      <c r="L743" s="5">
        <v>1</v>
      </c>
      <c r="M743" s="5">
        <v>9.7829999999999995</v>
      </c>
      <c r="N743" s="5">
        <v>3.7040000000000002</v>
      </c>
      <c r="O743" s="5">
        <v>0</v>
      </c>
      <c r="P743" s="5">
        <v>9.7829999999999995</v>
      </c>
      <c r="Q743" s="5">
        <v>0</v>
      </c>
      <c r="R743" s="5">
        <v>1</v>
      </c>
      <c r="S743" s="5">
        <v>17.893000000000001</v>
      </c>
      <c r="T743" s="5">
        <v>7.4080000000000004</v>
      </c>
      <c r="U743" s="5">
        <v>6.6000000000000003E-2</v>
      </c>
      <c r="V743" s="5">
        <v>18.788</v>
      </c>
      <c r="W743" s="5">
        <v>0.05</v>
      </c>
      <c r="X743" s="5">
        <v>1</v>
      </c>
      <c r="Y743" s="5">
        <v>30.728000000000002</v>
      </c>
      <c r="Z743" s="5">
        <v>4.133</v>
      </c>
      <c r="AA743" s="5">
        <v>0</v>
      </c>
      <c r="AB743" s="5">
        <v>30.728000000000002</v>
      </c>
      <c r="AC743" s="5">
        <v>0</v>
      </c>
      <c r="AD743" s="5">
        <v>1</v>
      </c>
      <c r="AE743" s="5">
        <v>31.963000000000001</v>
      </c>
      <c r="AF743" s="5">
        <v>7.4850000000000003</v>
      </c>
      <c r="AG743" s="5">
        <v>0</v>
      </c>
      <c r="AH743" s="5">
        <v>31.963000000000001</v>
      </c>
      <c r="AI743" s="5">
        <v>0</v>
      </c>
      <c r="AJ743" s="5">
        <v>1</v>
      </c>
      <c r="AK743" s="5">
        <v>39.371000000000002</v>
      </c>
      <c r="AL743" s="5">
        <v>21.155000000000001</v>
      </c>
      <c r="AM743" s="5">
        <v>0.14599999999999999</v>
      </c>
      <c r="AN743" s="5">
        <v>41.34</v>
      </c>
      <c r="AO743" s="5">
        <v>0.05</v>
      </c>
      <c r="AP743" s="5">
        <v>1</v>
      </c>
      <c r="AQ743" s="5">
        <v>0.89600000000000002</v>
      </c>
      <c r="AR743" s="5">
        <v>0.123</v>
      </c>
      <c r="AS743" s="5">
        <v>3.0000000000000001E-3</v>
      </c>
      <c r="AT743" s="5">
        <v>0.94099999999999995</v>
      </c>
      <c r="AU743" s="5">
        <v>0.05</v>
      </c>
      <c r="AV743" s="5">
        <v>1</v>
      </c>
      <c r="AW743" s="5">
        <v>0.89</v>
      </c>
      <c r="AX743" s="5">
        <v>0.123</v>
      </c>
      <c r="AY743" s="5">
        <v>3.0000000000000001E-3</v>
      </c>
      <c r="AZ743" s="5">
        <v>0.93500000000000005</v>
      </c>
      <c r="BA743" s="5">
        <v>0.05</v>
      </c>
      <c r="BB743" s="5">
        <v>1</v>
      </c>
      <c r="BC743" s="5">
        <v>0.62</v>
      </c>
      <c r="BD743" s="5">
        <v>0.123</v>
      </c>
      <c r="BE743" s="5">
        <v>2E-3</v>
      </c>
      <c r="BF743" s="5">
        <v>0.65100000000000002</v>
      </c>
      <c r="BG743" s="5">
        <v>0.05</v>
      </c>
      <c r="BH743" s="5">
        <v>1</v>
      </c>
      <c r="BI743" s="5">
        <v>0.60799999999999998</v>
      </c>
      <c r="BJ743" s="5">
        <v>0.123</v>
      </c>
      <c r="BK743" s="5">
        <v>2E-3</v>
      </c>
      <c r="BL743" s="5">
        <v>0.63800000000000001</v>
      </c>
      <c r="BM743" s="5">
        <v>0.05</v>
      </c>
      <c r="BN743" s="5">
        <v>1</v>
      </c>
      <c r="BO743" s="5">
        <v>0</v>
      </c>
      <c r="BP743" s="5">
        <v>0</v>
      </c>
      <c r="BQ743" s="5">
        <v>0</v>
      </c>
      <c r="BR743" s="5">
        <v>0</v>
      </c>
      <c r="BS743" s="5">
        <v>1</v>
      </c>
      <c r="BT743" s="5">
        <v>0</v>
      </c>
      <c r="BU743" s="5">
        <v>0</v>
      </c>
      <c r="BV743" s="5">
        <v>0</v>
      </c>
      <c r="BW743" s="5">
        <v>0.05</v>
      </c>
      <c r="BX743" s="5">
        <v>1</v>
      </c>
      <c r="BY743" s="5">
        <v>12.728999999999999</v>
      </c>
      <c r="BZ743" s="5">
        <v>0</v>
      </c>
      <c r="CA743" s="5">
        <v>12.728999999999999</v>
      </c>
      <c r="CB743" s="5">
        <v>0</v>
      </c>
      <c r="CC743" s="5">
        <v>97.9</v>
      </c>
      <c r="CD743" s="5">
        <v>7.95</v>
      </c>
      <c r="CE743" s="5">
        <v>0.36199999999999999</v>
      </c>
      <c r="CF743" s="5">
        <v>102.795</v>
      </c>
      <c r="CG743" s="5">
        <v>0.05</v>
      </c>
      <c r="CH743" s="5">
        <v>1</v>
      </c>
      <c r="CI743" s="5">
        <v>0</v>
      </c>
      <c r="CJ743" s="5">
        <v>0</v>
      </c>
      <c r="CK743" s="5">
        <v>0</v>
      </c>
      <c r="CL743" s="5">
        <v>0</v>
      </c>
      <c r="CM743" s="5">
        <v>0</v>
      </c>
      <c r="CN743" s="5">
        <v>0</v>
      </c>
      <c r="CO743" s="5">
        <v>0</v>
      </c>
      <c r="CP743" s="5">
        <v>0</v>
      </c>
      <c r="CQ743" s="5">
        <v>1.294</v>
      </c>
      <c r="CR743" s="5">
        <v>0</v>
      </c>
      <c r="CS743" s="5">
        <v>5.1580000000000004</v>
      </c>
      <c r="CT743" s="5">
        <v>10.484999999999999</v>
      </c>
      <c r="CU743" s="5">
        <v>29.494</v>
      </c>
    </row>
    <row r="744" spans="1:99" x14ac:dyDescent="0.25">
      <c r="A744" s="5" t="s">
        <v>3052</v>
      </c>
      <c r="B744" s="5" t="s">
        <v>1570</v>
      </c>
      <c r="C744" s="5" t="s">
        <v>1570</v>
      </c>
      <c r="D744" s="5" t="s">
        <v>1571</v>
      </c>
      <c r="E744" s="5">
        <v>2023</v>
      </c>
      <c r="F744" s="5">
        <v>0.05</v>
      </c>
      <c r="G744" s="5">
        <v>6.1470000000000002</v>
      </c>
      <c r="H744" s="5">
        <v>1.286</v>
      </c>
      <c r="I744" s="5">
        <v>0</v>
      </c>
      <c r="J744" s="5">
        <v>6.1470000000000002</v>
      </c>
      <c r="K744" s="5">
        <v>0</v>
      </c>
      <c r="L744" s="5">
        <v>1</v>
      </c>
      <c r="M744" s="5">
        <v>7.8860000000000001</v>
      </c>
      <c r="N744" s="5">
        <v>3.8570000000000002</v>
      </c>
      <c r="O744" s="5">
        <v>0</v>
      </c>
      <c r="P744" s="5">
        <v>7.8860000000000001</v>
      </c>
      <c r="Q744" s="5">
        <v>0</v>
      </c>
      <c r="R744" s="5">
        <v>1</v>
      </c>
      <c r="S744" s="5">
        <v>12.574999999999999</v>
      </c>
      <c r="T744" s="5">
        <v>7.7140000000000004</v>
      </c>
      <c r="U744" s="5">
        <v>7.0000000000000007E-2</v>
      </c>
      <c r="V744" s="5">
        <v>13.204000000000001</v>
      </c>
      <c r="W744" s="5">
        <v>0.05</v>
      </c>
      <c r="X744" s="5">
        <v>1</v>
      </c>
      <c r="Y744" s="5">
        <v>12.478</v>
      </c>
      <c r="Z744" s="5">
        <v>1.6779999999999999</v>
      </c>
      <c r="AA744" s="5">
        <v>0</v>
      </c>
      <c r="AB744" s="5">
        <v>12.478</v>
      </c>
      <c r="AC744" s="5">
        <v>0</v>
      </c>
      <c r="AD744" s="5">
        <v>1</v>
      </c>
      <c r="AE744" s="5">
        <v>13.763</v>
      </c>
      <c r="AF744" s="5">
        <v>3.2229999999999999</v>
      </c>
      <c r="AG744" s="5">
        <v>0</v>
      </c>
      <c r="AH744" s="5">
        <v>13.763</v>
      </c>
      <c r="AI744" s="5">
        <v>0</v>
      </c>
      <c r="AJ744" s="5">
        <v>1</v>
      </c>
      <c r="AK744" s="5">
        <v>21.477</v>
      </c>
      <c r="AL744" s="5">
        <v>11.54</v>
      </c>
      <c r="AM744" s="5">
        <v>0.11899999999999999</v>
      </c>
      <c r="AN744" s="5">
        <v>22.550999999999998</v>
      </c>
      <c r="AO744" s="5">
        <v>0.05</v>
      </c>
      <c r="AP744" s="5">
        <v>1</v>
      </c>
      <c r="AQ744" s="5">
        <v>0.79100000000000004</v>
      </c>
      <c r="AR744" s="5">
        <v>0.129</v>
      </c>
      <c r="AS744" s="5">
        <v>4.0000000000000001E-3</v>
      </c>
      <c r="AT744" s="5">
        <v>0.83</v>
      </c>
      <c r="AU744" s="5">
        <v>0.05</v>
      </c>
      <c r="AV744" s="5">
        <v>1</v>
      </c>
      <c r="AW744" s="5">
        <v>0.61799999999999999</v>
      </c>
      <c r="AX744" s="5">
        <v>0.129</v>
      </c>
      <c r="AY744" s="5">
        <v>3.0000000000000001E-3</v>
      </c>
      <c r="AZ744" s="5">
        <v>0.64900000000000002</v>
      </c>
      <c r="BA744" s="5">
        <v>0.05</v>
      </c>
      <c r="BB744" s="5">
        <v>1</v>
      </c>
      <c r="BC744" s="5">
        <v>0.55400000000000005</v>
      </c>
      <c r="BD744" s="5">
        <v>0.129</v>
      </c>
      <c r="BE744" s="5">
        <v>3.0000000000000001E-3</v>
      </c>
      <c r="BF744" s="5">
        <v>0.58199999999999996</v>
      </c>
      <c r="BG744" s="5">
        <v>0.05</v>
      </c>
      <c r="BH744" s="5">
        <v>1</v>
      </c>
      <c r="BI744" s="5">
        <v>0.55700000000000005</v>
      </c>
      <c r="BJ744" s="5">
        <v>0.129</v>
      </c>
      <c r="BK744" s="5">
        <v>3.0000000000000001E-3</v>
      </c>
      <c r="BL744" s="5">
        <v>0.58499999999999996</v>
      </c>
      <c r="BM744" s="5">
        <v>0.05</v>
      </c>
      <c r="BN744" s="5">
        <v>1</v>
      </c>
      <c r="BO744" s="5">
        <v>0</v>
      </c>
      <c r="BP744" s="5">
        <v>0</v>
      </c>
      <c r="BQ744" s="5">
        <v>0</v>
      </c>
      <c r="BR744" s="5">
        <v>0</v>
      </c>
      <c r="BS744" s="5">
        <v>1</v>
      </c>
      <c r="BT744" s="5">
        <v>0</v>
      </c>
      <c r="BU744" s="5">
        <v>0</v>
      </c>
      <c r="BV744" s="5">
        <v>0</v>
      </c>
      <c r="BW744" s="5">
        <v>0.05</v>
      </c>
      <c r="BX744" s="5">
        <v>1</v>
      </c>
      <c r="BY744" s="5">
        <v>13.254</v>
      </c>
      <c r="BZ744" s="5">
        <v>0</v>
      </c>
      <c r="CA744" s="5">
        <v>13.254</v>
      </c>
      <c r="CB744" s="5">
        <v>0</v>
      </c>
      <c r="CC744" s="5">
        <v>83.248000000000005</v>
      </c>
      <c r="CD744" s="5">
        <v>7.95</v>
      </c>
      <c r="CE744" s="5">
        <v>0.46100000000000002</v>
      </c>
      <c r="CF744" s="5">
        <v>87.41</v>
      </c>
      <c r="CG744" s="5">
        <v>0.05</v>
      </c>
      <c r="CH744" s="5">
        <v>1</v>
      </c>
      <c r="CI744" s="5">
        <v>0</v>
      </c>
      <c r="CJ744" s="5">
        <v>0</v>
      </c>
      <c r="CK744" s="5">
        <v>0</v>
      </c>
      <c r="CL744" s="5">
        <v>0</v>
      </c>
      <c r="CM744" s="5">
        <v>0</v>
      </c>
      <c r="CN744" s="5">
        <v>0</v>
      </c>
      <c r="CO744" s="5">
        <v>0</v>
      </c>
      <c r="CP744" s="5">
        <v>0</v>
      </c>
      <c r="CQ744" s="5">
        <v>1.3480000000000001</v>
      </c>
      <c r="CR744" s="5">
        <v>0</v>
      </c>
      <c r="CS744" s="5">
        <v>5.37</v>
      </c>
      <c r="CT744" s="5">
        <v>4.8609999999999998</v>
      </c>
      <c r="CU744" s="5">
        <v>11.192</v>
      </c>
    </row>
    <row r="745" spans="1:99" x14ac:dyDescent="0.25">
      <c r="A745" s="5" t="s">
        <v>3053</v>
      </c>
      <c r="B745" s="5" t="s">
        <v>1570</v>
      </c>
      <c r="C745" s="5" t="s">
        <v>1570</v>
      </c>
      <c r="D745" s="5" t="s">
        <v>1571</v>
      </c>
      <c r="E745" s="5">
        <v>2024</v>
      </c>
      <c r="F745" s="5">
        <v>0.05</v>
      </c>
      <c r="G745" s="5">
        <v>5.5750000000000002</v>
      </c>
      <c r="H745" s="5">
        <v>1.3240000000000001</v>
      </c>
      <c r="I745" s="5">
        <v>0</v>
      </c>
      <c r="J745" s="5">
        <v>5.5750000000000002</v>
      </c>
      <c r="K745" s="5">
        <v>0</v>
      </c>
      <c r="L745" s="5">
        <v>1</v>
      </c>
      <c r="M745" s="5">
        <v>7.1239999999999997</v>
      </c>
      <c r="N745" s="5">
        <v>3.9710000000000001</v>
      </c>
      <c r="O745" s="5">
        <v>0</v>
      </c>
      <c r="P745" s="5">
        <v>7.1239999999999997</v>
      </c>
      <c r="Q745" s="5">
        <v>0</v>
      </c>
      <c r="R745" s="5">
        <v>1</v>
      </c>
      <c r="S745" s="5">
        <v>12.193</v>
      </c>
      <c r="T745" s="5">
        <v>7.9420000000000002</v>
      </c>
      <c r="U745" s="5">
        <v>8.3000000000000004E-2</v>
      </c>
      <c r="V745" s="5">
        <v>12.802</v>
      </c>
      <c r="W745" s="5">
        <v>0.05</v>
      </c>
      <c r="X745" s="5">
        <v>1</v>
      </c>
      <c r="Y745" s="5">
        <v>11.446999999999999</v>
      </c>
      <c r="Z745" s="5">
        <v>1.54</v>
      </c>
      <c r="AA745" s="5">
        <v>0</v>
      </c>
      <c r="AB745" s="5">
        <v>11.446999999999999</v>
      </c>
      <c r="AC745" s="5">
        <v>0</v>
      </c>
      <c r="AD745" s="5">
        <v>1</v>
      </c>
      <c r="AE745" s="5">
        <v>12.771000000000001</v>
      </c>
      <c r="AF745" s="5">
        <v>2.9910000000000001</v>
      </c>
      <c r="AG745" s="5">
        <v>0</v>
      </c>
      <c r="AH745" s="5">
        <v>12.771000000000001</v>
      </c>
      <c r="AI745" s="5">
        <v>0</v>
      </c>
      <c r="AJ745" s="5">
        <v>1</v>
      </c>
      <c r="AK745" s="5">
        <v>20.712</v>
      </c>
      <c r="AL745" s="5">
        <v>11.129</v>
      </c>
      <c r="AM745" s="5">
        <v>0.14099999999999999</v>
      </c>
      <c r="AN745" s="5">
        <v>21.748000000000001</v>
      </c>
      <c r="AO745" s="5">
        <v>0.05</v>
      </c>
      <c r="AP745" s="5">
        <v>1</v>
      </c>
      <c r="AQ745" s="5">
        <v>0.75600000000000001</v>
      </c>
      <c r="AR745" s="5">
        <v>0.13200000000000001</v>
      </c>
      <c r="AS745" s="5">
        <v>5.0000000000000001E-3</v>
      </c>
      <c r="AT745" s="5">
        <v>0.79400000000000004</v>
      </c>
      <c r="AU745" s="5">
        <v>0.05</v>
      </c>
      <c r="AV745" s="5">
        <v>1</v>
      </c>
      <c r="AW745" s="5">
        <v>0.65500000000000003</v>
      </c>
      <c r="AX745" s="5">
        <v>0.13200000000000001</v>
      </c>
      <c r="AY745" s="5">
        <v>4.0000000000000001E-3</v>
      </c>
      <c r="AZ745" s="5">
        <v>0.68799999999999994</v>
      </c>
      <c r="BA745" s="5">
        <v>0.05</v>
      </c>
      <c r="BB745" s="5">
        <v>1</v>
      </c>
      <c r="BC745" s="5">
        <v>0.53400000000000003</v>
      </c>
      <c r="BD745" s="5">
        <v>0.13200000000000001</v>
      </c>
      <c r="BE745" s="5">
        <v>4.0000000000000001E-3</v>
      </c>
      <c r="BF745" s="5">
        <v>0.56000000000000005</v>
      </c>
      <c r="BG745" s="5">
        <v>0.05</v>
      </c>
      <c r="BH745" s="5">
        <v>1</v>
      </c>
      <c r="BI745" s="5">
        <v>0.56799999999999995</v>
      </c>
      <c r="BJ745" s="5">
        <v>0.13200000000000001</v>
      </c>
      <c r="BK745" s="5">
        <v>4.0000000000000001E-3</v>
      </c>
      <c r="BL745" s="5">
        <v>0.59599999999999997</v>
      </c>
      <c r="BM745" s="5">
        <v>0.05</v>
      </c>
      <c r="BN745" s="5">
        <v>1</v>
      </c>
      <c r="BO745" s="5">
        <v>0</v>
      </c>
      <c r="BP745" s="5">
        <v>0</v>
      </c>
      <c r="BQ745" s="5">
        <v>0</v>
      </c>
      <c r="BR745" s="5">
        <v>0</v>
      </c>
      <c r="BS745" s="5">
        <v>1</v>
      </c>
      <c r="BT745" s="5">
        <v>0</v>
      </c>
      <c r="BU745" s="5">
        <v>0</v>
      </c>
      <c r="BV745" s="5">
        <v>0</v>
      </c>
      <c r="BW745" s="5">
        <v>0.05</v>
      </c>
      <c r="BX745" s="5">
        <v>1</v>
      </c>
      <c r="BY745" s="5">
        <v>13.646000000000001</v>
      </c>
      <c r="BZ745" s="5">
        <v>0</v>
      </c>
      <c r="CA745" s="5">
        <v>13.646000000000001</v>
      </c>
      <c r="CB745" s="5">
        <v>0</v>
      </c>
      <c r="CC745" s="5">
        <v>82.587999999999994</v>
      </c>
      <c r="CD745" s="5">
        <v>7.95</v>
      </c>
      <c r="CE745" s="5">
        <v>0.56200000000000006</v>
      </c>
      <c r="CF745" s="5">
        <v>86.716999999999999</v>
      </c>
      <c r="CG745" s="5">
        <v>0.05</v>
      </c>
      <c r="CH745" s="5">
        <v>1</v>
      </c>
      <c r="CI745" s="5">
        <v>0</v>
      </c>
      <c r="CJ745" s="5">
        <v>0</v>
      </c>
      <c r="CK745" s="5">
        <v>0</v>
      </c>
      <c r="CL745" s="5">
        <v>0</v>
      </c>
      <c r="CM745" s="5">
        <v>0</v>
      </c>
      <c r="CN745" s="5">
        <v>0</v>
      </c>
      <c r="CO745" s="5">
        <v>0</v>
      </c>
      <c r="CP745" s="5">
        <v>0</v>
      </c>
      <c r="CQ745" s="5">
        <v>1.387</v>
      </c>
      <c r="CR745" s="5">
        <v>0</v>
      </c>
      <c r="CS745" s="5">
        <v>5.5289999999999999</v>
      </c>
      <c r="CT745" s="5">
        <v>4.2510000000000003</v>
      </c>
      <c r="CU745" s="5">
        <v>10.122999999999999</v>
      </c>
    </row>
    <row r="746" spans="1:99" x14ac:dyDescent="0.25">
      <c r="A746" s="5" t="s">
        <v>3054</v>
      </c>
      <c r="B746" s="5" t="s">
        <v>1833</v>
      </c>
      <c r="C746" s="5" t="s">
        <v>1833</v>
      </c>
      <c r="D746" s="5" t="s">
        <v>1834</v>
      </c>
      <c r="E746" s="5">
        <v>2021</v>
      </c>
      <c r="F746" s="5">
        <v>0.16</v>
      </c>
      <c r="G746" s="5">
        <v>5.8970000000000002</v>
      </c>
      <c r="H746" s="5">
        <v>1.143</v>
      </c>
      <c r="I746" s="5">
        <v>0</v>
      </c>
      <c r="J746" s="5">
        <v>5.8970000000000002</v>
      </c>
      <c r="K746" s="5">
        <v>0</v>
      </c>
      <c r="L746" s="5">
        <v>1</v>
      </c>
      <c r="M746" s="5">
        <v>7.9640000000000004</v>
      </c>
      <c r="N746" s="5">
        <v>3.43</v>
      </c>
      <c r="O746" s="5">
        <v>0</v>
      </c>
      <c r="P746" s="5">
        <v>7.9640000000000004</v>
      </c>
      <c r="Q746" s="5">
        <v>0</v>
      </c>
      <c r="R746" s="5">
        <v>1</v>
      </c>
      <c r="S746" s="5">
        <v>11.613</v>
      </c>
      <c r="T746" s="5">
        <v>6.86</v>
      </c>
      <c r="U746" s="5">
        <v>0</v>
      </c>
      <c r="V746" s="5">
        <v>13.471</v>
      </c>
      <c r="W746" s="5">
        <v>0.16</v>
      </c>
      <c r="X746" s="5">
        <v>1</v>
      </c>
      <c r="Y746" s="5">
        <v>5.8490000000000002</v>
      </c>
      <c r="Z746" s="5">
        <v>0.78700000000000003</v>
      </c>
      <c r="AA746" s="5">
        <v>0</v>
      </c>
      <c r="AB746" s="5">
        <v>5.8490000000000002</v>
      </c>
      <c r="AC746" s="5">
        <v>0</v>
      </c>
      <c r="AD746" s="5">
        <v>1</v>
      </c>
      <c r="AE746" s="5">
        <v>6.992</v>
      </c>
      <c r="AF746" s="5">
        <v>1.637</v>
      </c>
      <c r="AG746" s="5">
        <v>0</v>
      </c>
      <c r="AH746" s="5">
        <v>6.992</v>
      </c>
      <c r="AI746" s="5">
        <v>0</v>
      </c>
      <c r="AJ746" s="5">
        <v>1</v>
      </c>
      <c r="AK746" s="5">
        <v>13.852</v>
      </c>
      <c r="AL746" s="5">
        <v>7.4429999999999996</v>
      </c>
      <c r="AM746" s="5">
        <v>0</v>
      </c>
      <c r="AN746" s="5">
        <v>16.068000000000001</v>
      </c>
      <c r="AO746" s="5">
        <v>0.16</v>
      </c>
      <c r="AP746" s="5">
        <v>1</v>
      </c>
      <c r="AQ746" s="5">
        <v>0.64900000000000002</v>
      </c>
      <c r="AR746" s="5">
        <v>0.114</v>
      </c>
      <c r="AS746" s="5">
        <v>0</v>
      </c>
      <c r="AT746" s="5">
        <v>0.753</v>
      </c>
      <c r="AU746" s="5">
        <v>0.16</v>
      </c>
      <c r="AV746" s="5">
        <v>1</v>
      </c>
      <c r="AW746" s="5">
        <v>0.57699999999999996</v>
      </c>
      <c r="AX746" s="5">
        <v>0.114</v>
      </c>
      <c r="AY746" s="5">
        <v>0</v>
      </c>
      <c r="AZ746" s="5">
        <v>0.66900000000000004</v>
      </c>
      <c r="BA746" s="5">
        <v>0.16</v>
      </c>
      <c r="BB746" s="5">
        <v>1</v>
      </c>
      <c r="BC746" s="5">
        <v>0.45800000000000002</v>
      </c>
      <c r="BD746" s="5">
        <v>0.114</v>
      </c>
      <c r="BE746" s="5">
        <v>0</v>
      </c>
      <c r="BF746" s="5">
        <v>0.53100000000000003</v>
      </c>
      <c r="BG746" s="5">
        <v>0.16</v>
      </c>
      <c r="BH746" s="5">
        <v>1</v>
      </c>
      <c r="BI746" s="5">
        <v>0.49099999999999999</v>
      </c>
      <c r="BJ746" s="5">
        <v>0.114</v>
      </c>
      <c r="BK746" s="5">
        <v>0</v>
      </c>
      <c r="BL746" s="5">
        <v>0.56999999999999995</v>
      </c>
      <c r="BM746" s="5">
        <v>0.16</v>
      </c>
      <c r="BN746" s="5">
        <v>1</v>
      </c>
      <c r="BO746" s="5">
        <v>0</v>
      </c>
      <c r="BP746" s="5">
        <v>0</v>
      </c>
      <c r="BQ746" s="5">
        <v>0</v>
      </c>
      <c r="BR746" s="5">
        <v>0</v>
      </c>
      <c r="BS746" s="5">
        <v>1</v>
      </c>
      <c r="BT746" s="5">
        <v>0</v>
      </c>
      <c r="BU746" s="5">
        <v>0</v>
      </c>
      <c r="BV746" s="5">
        <v>0</v>
      </c>
      <c r="BW746" s="5">
        <v>0.16</v>
      </c>
      <c r="BX746" s="5">
        <v>1</v>
      </c>
      <c r="BY746" s="5">
        <v>11.787000000000001</v>
      </c>
      <c r="BZ746" s="5">
        <v>0</v>
      </c>
      <c r="CA746" s="5">
        <v>11.787000000000001</v>
      </c>
      <c r="CB746" s="5">
        <v>0</v>
      </c>
      <c r="CC746" s="5">
        <v>78.125</v>
      </c>
      <c r="CD746" s="5">
        <v>7.95</v>
      </c>
      <c r="CE746" s="5">
        <v>0</v>
      </c>
      <c r="CF746" s="5">
        <v>90.625</v>
      </c>
      <c r="CG746" s="5">
        <v>0.16</v>
      </c>
      <c r="CH746" s="5">
        <v>1</v>
      </c>
      <c r="CI746" s="5">
        <v>0</v>
      </c>
      <c r="CJ746" s="5">
        <v>0</v>
      </c>
      <c r="CK746" s="5">
        <v>0</v>
      </c>
      <c r="CL746" s="5">
        <v>0</v>
      </c>
      <c r="CM746" s="5">
        <v>0</v>
      </c>
      <c r="CN746" s="5">
        <v>0</v>
      </c>
      <c r="CO746" s="5">
        <v>0</v>
      </c>
      <c r="CP746" s="5">
        <v>0</v>
      </c>
      <c r="CQ746" s="5">
        <v>1.198</v>
      </c>
      <c r="CR746" s="5">
        <v>0</v>
      </c>
      <c r="CS746" s="5">
        <v>4.7759999999999998</v>
      </c>
      <c r="CT746" s="5">
        <v>4.7530000000000001</v>
      </c>
      <c r="CU746" s="5">
        <v>15.983000000000001</v>
      </c>
    </row>
    <row r="747" spans="1:99" x14ac:dyDescent="0.25">
      <c r="A747" s="5" t="s">
        <v>3055</v>
      </c>
      <c r="B747" s="5" t="s">
        <v>1833</v>
      </c>
      <c r="C747" s="5" t="s">
        <v>1833</v>
      </c>
      <c r="D747" s="5" t="s">
        <v>1834</v>
      </c>
      <c r="E747" s="5">
        <v>2022</v>
      </c>
      <c r="F747" s="5">
        <v>0.16</v>
      </c>
      <c r="G747" s="5">
        <v>11.72</v>
      </c>
      <c r="H747" s="5">
        <v>1.2350000000000001</v>
      </c>
      <c r="I747" s="5">
        <v>0</v>
      </c>
      <c r="J747" s="5">
        <v>11.72</v>
      </c>
      <c r="K747" s="5">
        <v>0</v>
      </c>
      <c r="L747" s="5">
        <v>1</v>
      </c>
      <c r="M747" s="5">
        <v>9.7829999999999995</v>
      </c>
      <c r="N747" s="5">
        <v>3.7040000000000002</v>
      </c>
      <c r="O747" s="5">
        <v>0</v>
      </c>
      <c r="P747" s="5">
        <v>9.7829999999999995</v>
      </c>
      <c r="Q747" s="5">
        <v>0</v>
      </c>
      <c r="R747" s="5">
        <v>1</v>
      </c>
      <c r="S747" s="5">
        <v>17.893000000000001</v>
      </c>
      <c r="T747" s="5">
        <v>7.4080000000000004</v>
      </c>
      <c r="U747" s="5">
        <v>0.21199999999999999</v>
      </c>
      <c r="V747" s="5">
        <v>20.756</v>
      </c>
      <c r="W747" s="5">
        <v>0.16</v>
      </c>
      <c r="X747" s="5">
        <v>1</v>
      </c>
      <c r="Y747" s="5">
        <v>6.3159999999999998</v>
      </c>
      <c r="Z747" s="5">
        <v>0.85</v>
      </c>
      <c r="AA747" s="5">
        <v>0</v>
      </c>
      <c r="AB747" s="5">
        <v>6.3159999999999998</v>
      </c>
      <c r="AC747" s="5">
        <v>0</v>
      </c>
      <c r="AD747" s="5">
        <v>1</v>
      </c>
      <c r="AE747" s="5">
        <v>7.5510000000000002</v>
      </c>
      <c r="AF747" s="5">
        <v>1.768</v>
      </c>
      <c r="AG747" s="5">
        <v>0</v>
      </c>
      <c r="AH747" s="5">
        <v>7.5510000000000002</v>
      </c>
      <c r="AI747" s="5">
        <v>0</v>
      </c>
      <c r="AJ747" s="5">
        <v>1</v>
      </c>
      <c r="AK747" s="5">
        <v>14.959</v>
      </c>
      <c r="AL747" s="5">
        <v>8.0380000000000003</v>
      </c>
      <c r="AM747" s="5">
        <v>0.17699999999999999</v>
      </c>
      <c r="AN747" s="5">
        <v>17.352</v>
      </c>
      <c r="AO747" s="5">
        <v>0.16</v>
      </c>
      <c r="AP747" s="5">
        <v>1</v>
      </c>
      <c r="AQ747" s="5">
        <v>0.89600000000000002</v>
      </c>
      <c r="AR747" s="5">
        <v>0.123</v>
      </c>
      <c r="AS747" s="5">
        <v>1.0999999999999999E-2</v>
      </c>
      <c r="AT747" s="5">
        <v>1.0389999999999999</v>
      </c>
      <c r="AU747" s="5">
        <v>0.16</v>
      </c>
      <c r="AV747" s="5">
        <v>1</v>
      </c>
      <c r="AW747" s="5">
        <v>0.89</v>
      </c>
      <c r="AX747" s="5">
        <v>0.123</v>
      </c>
      <c r="AY747" s="5">
        <v>1.0999999999999999E-2</v>
      </c>
      <c r="AZ747" s="5">
        <v>1.0329999999999999</v>
      </c>
      <c r="BA747" s="5">
        <v>0.16</v>
      </c>
      <c r="BB747" s="5">
        <v>1</v>
      </c>
      <c r="BC747" s="5">
        <v>0.62</v>
      </c>
      <c r="BD747" s="5">
        <v>0.123</v>
      </c>
      <c r="BE747" s="5">
        <v>7.0000000000000001E-3</v>
      </c>
      <c r="BF747" s="5">
        <v>0.72</v>
      </c>
      <c r="BG747" s="5">
        <v>0.16</v>
      </c>
      <c r="BH747" s="5">
        <v>1</v>
      </c>
      <c r="BI747" s="5">
        <v>0.60799999999999998</v>
      </c>
      <c r="BJ747" s="5">
        <v>0.123</v>
      </c>
      <c r="BK747" s="5">
        <v>7.0000000000000001E-3</v>
      </c>
      <c r="BL747" s="5">
        <v>0.70499999999999996</v>
      </c>
      <c r="BM747" s="5">
        <v>0.16</v>
      </c>
      <c r="BN747" s="5">
        <v>1</v>
      </c>
      <c r="BO747" s="5">
        <v>0</v>
      </c>
      <c r="BP747" s="5">
        <v>0</v>
      </c>
      <c r="BQ747" s="5">
        <v>0</v>
      </c>
      <c r="BR747" s="5">
        <v>0</v>
      </c>
      <c r="BS747" s="5">
        <v>1</v>
      </c>
      <c r="BT747" s="5">
        <v>0</v>
      </c>
      <c r="BU747" s="5">
        <v>0</v>
      </c>
      <c r="BV747" s="5">
        <v>0</v>
      </c>
      <c r="BW747" s="5">
        <v>0.16</v>
      </c>
      <c r="BX747" s="5">
        <v>1</v>
      </c>
      <c r="BY747" s="5">
        <v>12.728999999999999</v>
      </c>
      <c r="BZ747" s="5">
        <v>0</v>
      </c>
      <c r="CA747" s="5">
        <v>12.728999999999999</v>
      </c>
      <c r="CB747" s="5">
        <v>0</v>
      </c>
      <c r="CC747" s="5">
        <v>97.9</v>
      </c>
      <c r="CD747" s="5">
        <v>7.95</v>
      </c>
      <c r="CE747" s="5">
        <v>1.159</v>
      </c>
      <c r="CF747" s="5">
        <v>113.56399999999999</v>
      </c>
      <c r="CG747" s="5">
        <v>0.16</v>
      </c>
      <c r="CH747" s="5">
        <v>1</v>
      </c>
      <c r="CI747" s="5">
        <v>0</v>
      </c>
      <c r="CJ747" s="5">
        <v>0</v>
      </c>
      <c r="CK747" s="5">
        <v>0</v>
      </c>
      <c r="CL747" s="5">
        <v>0</v>
      </c>
      <c r="CM747" s="5">
        <v>0</v>
      </c>
      <c r="CN747" s="5">
        <v>0</v>
      </c>
      <c r="CO747" s="5">
        <v>0</v>
      </c>
      <c r="CP747" s="5">
        <v>0</v>
      </c>
      <c r="CQ747" s="5">
        <v>1.294</v>
      </c>
      <c r="CR747" s="5">
        <v>0</v>
      </c>
      <c r="CS747" s="5">
        <v>5.1580000000000004</v>
      </c>
      <c r="CT747" s="5">
        <v>10.484999999999999</v>
      </c>
      <c r="CU747" s="5">
        <v>29.494</v>
      </c>
    </row>
    <row r="748" spans="1:99" x14ac:dyDescent="0.25">
      <c r="A748" s="5" t="s">
        <v>3056</v>
      </c>
      <c r="B748" s="5" t="s">
        <v>1833</v>
      </c>
      <c r="C748" s="5" t="s">
        <v>1833</v>
      </c>
      <c r="D748" s="5" t="s">
        <v>1834</v>
      </c>
      <c r="E748" s="5">
        <v>2023</v>
      </c>
      <c r="F748" s="5">
        <v>0.16</v>
      </c>
      <c r="G748" s="5">
        <v>6.1470000000000002</v>
      </c>
      <c r="H748" s="5">
        <v>1.286</v>
      </c>
      <c r="I748" s="5">
        <v>0</v>
      </c>
      <c r="J748" s="5">
        <v>6.1470000000000002</v>
      </c>
      <c r="K748" s="5">
        <v>0</v>
      </c>
      <c r="L748" s="5">
        <v>1</v>
      </c>
      <c r="M748" s="5">
        <v>7.8860000000000001</v>
      </c>
      <c r="N748" s="5">
        <v>3.8570000000000002</v>
      </c>
      <c r="O748" s="5">
        <v>0</v>
      </c>
      <c r="P748" s="5">
        <v>7.8860000000000001</v>
      </c>
      <c r="Q748" s="5">
        <v>0</v>
      </c>
      <c r="R748" s="5">
        <v>1</v>
      </c>
      <c r="S748" s="5">
        <v>12.574999999999999</v>
      </c>
      <c r="T748" s="5">
        <v>7.7140000000000004</v>
      </c>
      <c r="U748" s="5">
        <v>0.223</v>
      </c>
      <c r="V748" s="5">
        <v>14.587</v>
      </c>
      <c r="W748" s="5">
        <v>0.16</v>
      </c>
      <c r="X748" s="5">
        <v>1</v>
      </c>
      <c r="Y748" s="5">
        <v>6.577</v>
      </c>
      <c r="Z748" s="5">
        <v>0.88500000000000001</v>
      </c>
      <c r="AA748" s="5">
        <v>0</v>
      </c>
      <c r="AB748" s="5">
        <v>6.577</v>
      </c>
      <c r="AC748" s="5">
        <v>0</v>
      </c>
      <c r="AD748" s="5">
        <v>1</v>
      </c>
      <c r="AE748" s="5">
        <v>7.8620000000000001</v>
      </c>
      <c r="AF748" s="5">
        <v>1.841</v>
      </c>
      <c r="AG748" s="5">
        <v>0</v>
      </c>
      <c r="AH748" s="5">
        <v>7.8620000000000001</v>
      </c>
      <c r="AI748" s="5">
        <v>0</v>
      </c>
      <c r="AJ748" s="5">
        <v>1</v>
      </c>
      <c r="AK748" s="5">
        <v>15.576000000000001</v>
      </c>
      <c r="AL748" s="5">
        <v>8.3699999999999992</v>
      </c>
      <c r="AM748" s="5">
        <v>0.27600000000000002</v>
      </c>
      <c r="AN748" s="5">
        <v>18.068999999999999</v>
      </c>
      <c r="AO748" s="5">
        <v>0.16</v>
      </c>
      <c r="AP748" s="5">
        <v>1</v>
      </c>
      <c r="AQ748" s="5">
        <v>0.79100000000000004</v>
      </c>
      <c r="AR748" s="5">
        <v>0.129</v>
      </c>
      <c r="AS748" s="5">
        <v>1.4E-2</v>
      </c>
      <c r="AT748" s="5">
        <v>0.91700000000000004</v>
      </c>
      <c r="AU748" s="5">
        <v>0.16</v>
      </c>
      <c r="AV748" s="5">
        <v>1</v>
      </c>
      <c r="AW748" s="5">
        <v>0.61799999999999999</v>
      </c>
      <c r="AX748" s="5">
        <v>0.129</v>
      </c>
      <c r="AY748" s="5">
        <v>1.0999999999999999E-2</v>
      </c>
      <c r="AZ748" s="5">
        <v>0.71699999999999997</v>
      </c>
      <c r="BA748" s="5">
        <v>0.16</v>
      </c>
      <c r="BB748" s="5">
        <v>1</v>
      </c>
      <c r="BC748" s="5">
        <v>0.55400000000000005</v>
      </c>
      <c r="BD748" s="5">
        <v>0.129</v>
      </c>
      <c r="BE748" s="5">
        <v>0.01</v>
      </c>
      <c r="BF748" s="5">
        <v>0.64300000000000002</v>
      </c>
      <c r="BG748" s="5">
        <v>0.16</v>
      </c>
      <c r="BH748" s="5">
        <v>1</v>
      </c>
      <c r="BI748" s="5">
        <v>0.55700000000000005</v>
      </c>
      <c r="BJ748" s="5">
        <v>0.129</v>
      </c>
      <c r="BK748" s="5">
        <v>0.01</v>
      </c>
      <c r="BL748" s="5">
        <v>0.64600000000000002</v>
      </c>
      <c r="BM748" s="5">
        <v>0.16</v>
      </c>
      <c r="BN748" s="5">
        <v>1</v>
      </c>
      <c r="BO748" s="5">
        <v>0</v>
      </c>
      <c r="BP748" s="5">
        <v>0</v>
      </c>
      <c r="BQ748" s="5">
        <v>0</v>
      </c>
      <c r="BR748" s="5">
        <v>0</v>
      </c>
      <c r="BS748" s="5">
        <v>1</v>
      </c>
      <c r="BT748" s="5">
        <v>0</v>
      </c>
      <c r="BU748" s="5">
        <v>0</v>
      </c>
      <c r="BV748" s="5">
        <v>0</v>
      </c>
      <c r="BW748" s="5">
        <v>0.16</v>
      </c>
      <c r="BX748" s="5">
        <v>1</v>
      </c>
      <c r="BY748" s="5">
        <v>13.254</v>
      </c>
      <c r="BZ748" s="5">
        <v>0</v>
      </c>
      <c r="CA748" s="5">
        <v>13.254</v>
      </c>
      <c r="CB748" s="5">
        <v>0</v>
      </c>
      <c r="CC748" s="5">
        <v>83.248000000000005</v>
      </c>
      <c r="CD748" s="5">
        <v>7.95</v>
      </c>
      <c r="CE748" s="5">
        <v>1.4750000000000001</v>
      </c>
      <c r="CF748" s="5">
        <v>96.567999999999998</v>
      </c>
      <c r="CG748" s="5">
        <v>0.16</v>
      </c>
      <c r="CH748" s="5">
        <v>1</v>
      </c>
      <c r="CI748" s="5">
        <v>0</v>
      </c>
      <c r="CJ748" s="5">
        <v>0</v>
      </c>
      <c r="CK748" s="5">
        <v>0</v>
      </c>
      <c r="CL748" s="5">
        <v>0</v>
      </c>
      <c r="CM748" s="5">
        <v>0</v>
      </c>
      <c r="CN748" s="5">
        <v>0</v>
      </c>
      <c r="CO748" s="5">
        <v>0</v>
      </c>
      <c r="CP748" s="5">
        <v>0</v>
      </c>
      <c r="CQ748" s="5">
        <v>1.3480000000000001</v>
      </c>
      <c r="CR748" s="5">
        <v>0</v>
      </c>
      <c r="CS748" s="5">
        <v>5.37</v>
      </c>
      <c r="CT748" s="5">
        <v>4.8609999999999998</v>
      </c>
      <c r="CU748" s="5">
        <v>11.192</v>
      </c>
    </row>
    <row r="749" spans="1:99" x14ac:dyDescent="0.25">
      <c r="A749" s="5" t="s">
        <v>3057</v>
      </c>
      <c r="B749" s="5" t="s">
        <v>1833</v>
      </c>
      <c r="C749" s="5" t="s">
        <v>1833</v>
      </c>
      <c r="D749" s="5" t="s">
        <v>1834</v>
      </c>
      <c r="E749" s="5">
        <v>2024</v>
      </c>
      <c r="F749" s="5">
        <v>0.16</v>
      </c>
      <c r="G749" s="5">
        <v>5.5750000000000002</v>
      </c>
      <c r="H749" s="5">
        <v>1.3240000000000001</v>
      </c>
      <c r="I749" s="5">
        <v>0</v>
      </c>
      <c r="J749" s="5">
        <v>5.5750000000000002</v>
      </c>
      <c r="K749" s="5">
        <v>0</v>
      </c>
      <c r="L749" s="5">
        <v>1</v>
      </c>
      <c r="M749" s="5">
        <v>7.1239999999999997</v>
      </c>
      <c r="N749" s="5">
        <v>3.9710000000000001</v>
      </c>
      <c r="O749" s="5">
        <v>0</v>
      </c>
      <c r="P749" s="5">
        <v>7.1239999999999997</v>
      </c>
      <c r="Q749" s="5">
        <v>0</v>
      </c>
      <c r="R749" s="5">
        <v>1</v>
      </c>
      <c r="S749" s="5">
        <v>12.193</v>
      </c>
      <c r="T749" s="5">
        <v>7.9420000000000002</v>
      </c>
      <c r="U749" s="5">
        <v>0.26600000000000001</v>
      </c>
      <c r="V749" s="5">
        <v>14.144</v>
      </c>
      <c r="W749" s="5">
        <v>0.16</v>
      </c>
      <c r="X749" s="5">
        <v>1</v>
      </c>
      <c r="Y749" s="5">
        <v>6.7709999999999999</v>
      </c>
      <c r="Z749" s="5">
        <v>0.91100000000000003</v>
      </c>
      <c r="AA749" s="5">
        <v>0</v>
      </c>
      <c r="AB749" s="5">
        <v>6.7709999999999999</v>
      </c>
      <c r="AC749" s="5">
        <v>0</v>
      </c>
      <c r="AD749" s="5">
        <v>1</v>
      </c>
      <c r="AE749" s="5">
        <v>8.0950000000000006</v>
      </c>
      <c r="AF749" s="5">
        <v>1.8959999999999999</v>
      </c>
      <c r="AG749" s="5">
        <v>0</v>
      </c>
      <c r="AH749" s="5">
        <v>8.0950000000000006</v>
      </c>
      <c r="AI749" s="5">
        <v>0</v>
      </c>
      <c r="AJ749" s="5">
        <v>1</v>
      </c>
      <c r="AK749" s="5">
        <v>16.036000000000001</v>
      </c>
      <c r="AL749" s="5">
        <v>8.6170000000000009</v>
      </c>
      <c r="AM749" s="5">
        <v>0.34899999999999998</v>
      </c>
      <c r="AN749" s="5">
        <v>18.602</v>
      </c>
      <c r="AO749" s="5">
        <v>0.16</v>
      </c>
      <c r="AP749" s="5">
        <v>1</v>
      </c>
      <c r="AQ749" s="5">
        <v>0.75600000000000001</v>
      </c>
      <c r="AR749" s="5">
        <v>0.13200000000000001</v>
      </c>
      <c r="AS749" s="5">
        <v>1.6E-2</v>
      </c>
      <c r="AT749" s="5">
        <v>0.877</v>
      </c>
      <c r="AU749" s="5">
        <v>0.16</v>
      </c>
      <c r="AV749" s="5">
        <v>1</v>
      </c>
      <c r="AW749" s="5">
        <v>0.65500000000000003</v>
      </c>
      <c r="AX749" s="5">
        <v>0.13200000000000001</v>
      </c>
      <c r="AY749" s="5">
        <v>1.4E-2</v>
      </c>
      <c r="AZ749" s="5">
        <v>0.76</v>
      </c>
      <c r="BA749" s="5">
        <v>0.16</v>
      </c>
      <c r="BB749" s="5">
        <v>1</v>
      </c>
      <c r="BC749" s="5">
        <v>0.53400000000000003</v>
      </c>
      <c r="BD749" s="5">
        <v>0.13200000000000001</v>
      </c>
      <c r="BE749" s="5">
        <v>1.2E-2</v>
      </c>
      <c r="BF749" s="5">
        <v>0.61899999999999999</v>
      </c>
      <c r="BG749" s="5">
        <v>0.16</v>
      </c>
      <c r="BH749" s="5">
        <v>1</v>
      </c>
      <c r="BI749" s="5">
        <v>0.56799999999999995</v>
      </c>
      <c r="BJ749" s="5">
        <v>0.13200000000000001</v>
      </c>
      <c r="BK749" s="5">
        <v>1.2E-2</v>
      </c>
      <c r="BL749" s="5">
        <v>0.65900000000000003</v>
      </c>
      <c r="BM749" s="5">
        <v>0.16</v>
      </c>
      <c r="BN749" s="5">
        <v>1</v>
      </c>
      <c r="BO749" s="5">
        <v>0</v>
      </c>
      <c r="BP749" s="5">
        <v>0</v>
      </c>
      <c r="BQ749" s="5">
        <v>0</v>
      </c>
      <c r="BR749" s="5">
        <v>0</v>
      </c>
      <c r="BS749" s="5">
        <v>1</v>
      </c>
      <c r="BT749" s="5">
        <v>0</v>
      </c>
      <c r="BU749" s="5">
        <v>0</v>
      </c>
      <c r="BV749" s="5">
        <v>0</v>
      </c>
      <c r="BW749" s="5">
        <v>0.16</v>
      </c>
      <c r="BX749" s="5">
        <v>1</v>
      </c>
      <c r="BY749" s="5">
        <v>13.646000000000001</v>
      </c>
      <c r="BZ749" s="5">
        <v>0</v>
      </c>
      <c r="CA749" s="5">
        <v>13.646000000000001</v>
      </c>
      <c r="CB749" s="5">
        <v>0</v>
      </c>
      <c r="CC749" s="5">
        <v>82.587999999999994</v>
      </c>
      <c r="CD749" s="5">
        <v>7.95</v>
      </c>
      <c r="CE749" s="5">
        <v>1.8</v>
      </c>
      <c r="CF749" s="5">
        <v>95.802000000000007</v>
      </c>
      <c r="CG749" s="5">
        <v>0.16</v>
      </c>
      <c r="CH749" s="5">
        <v>1</v>
      </c>
      <c r="CI749" s="5">
        <v>0</v>
      </c>
      <c r="CJ749" s="5">
        <v>0</v>
      </c>
      <c r="CK749" s="5">
        <v>0</v>
      </c>
      <c r="CL749" s="5">
        <v>0</v>
      </c>
      <c r="CM749" s="5">
        <v>0</v>
      </c>
      <c r="CN749" s="5">
        <v>0</v>
      </c>
      <c r="CO749" s="5">
        <v>0</v>
      </c>
      <c r="CP749" s="5">
        <v>0</v>
      </c>
      <c r="CQ749" s="5">
        <v>1.387</v>
      </c>
      <c r="CR749" s="5">
        <v>0</v>
      </c>
      <c r="CS749" s="5">
        <v>5.5289999999999999</v>
      </c>
      <c r="CT749" s="5">
        <v>4.2510000000000003</v>
      </c>
      <c r="CU749" s="5">
        <v>10.122999999999999</v>
      </c>
    </row>
    <row r="750" spans="1:99" x14ac:dyDescent="0.25">
      <c r="A750" s="5" t="s">
        <v>3058</v>
      </c>
      <c r="B750" s="5" t="s">
        <v>1717</v>
      </c>
      <c r="C750" s="5" t="s">
        <v>1717</v>
      </c>
      <c r="D750" s="5" t="s">
        <v>1718</v>
      </c>
      <c r="E750" s="5">
        <v>2021</v>
      </c>
      <c r="F750" s="5">
        <v>0.17</v>
      </c>
      <c r="G750" s="5">
        <v>5.8970000000000002</v>
      </c>
      <c r="H750" s="5">
        <v>1.143</v>
      </c>
      <c r="I750" s="5">
        <v>0</v>
      </c>
      <c r="J750" s="5">
        <v>5.8970000000000002</v>
      </c>
      <c r="K750" s="5">
        <v>0</v>
      </c>
      <c r="L750" s="5">
        <v>1</v>
      </c>
      <c r="M750" s="5">
        <v>7.9640000000000004</v>
      </c>
      <c r="N750" s="5">
        <v>3.43</v>
      </c>
      <c r="O750" s="5">
        <v>0</v>
      </c>
      <c r="P750" s="5">
        <v>7.9640000000000004</v>
      </c>
      <c r="Q750" s="5">
        <v>0</v>
      </c>
      <c r="R750" s="5">
        <v>1</v>
      </c>
      <c r="S750" s="5">
        <v>11.613</v>
      </c>
      <c r="T750" s="5">
        <v>6.86</v>
      </c>
      <c r="U750" s="5">
        <v>0</v>
      </c>
      <c r="V750" s="5">
        <v>13.587999999999999</v>
      </c>
      <c r="W750" s="5">
        <v>0.17</v>
      </c>
      <c r="X750" s="5">
        <v>1</v>
      </c>
      <c r="Y750" s="5">
        <v>15.47</v>
      </c>
      <c r="Z750" s="5">
        <v>2.0910000000000002</v>
      </c>
      <c r="AA750" s="5">
        <v>0</v>
      </c>
      <c r="AB750" s="5">
        <v>15.47</v>
      </c>
      <c r="AC750" s="5">
        <v>0</v>
      </c>
      <c r="AD750" s="5">
        <v>1</v>
      </c>
      <c r="AE750" s="5">
        <v>16.613</v>
      </c>
      <c r="AF750" s="5">
        <v>3.8849999999999998</v>
      </c>
      <c r="AG750" s="5">
        <v>0</v>
      </c>
      <c r="AH750" s="5">
        <v>16.613</v>
      </c>
      <c r="AI750" s="5">
        <v>0</v>
      </c>
      <c r="AJ750" s="5">
        <v>1</v>
      </c>
      <c r="AK750" s="5">
        <v>23.472999999999999</v>
      </c>
      <c r="AL750" s="5">
        <v>12.502000000000001</v>
      </c>
      <c r="AM750" s="5">
        <v>0</v>
      </c>
      <c r="AN750" s="5">
        <v>27.463000000000001</v>
      </c>
      <c r="AO750" s="5">
        <v>0.17</v>
      </c>
      <c r="AP750" s="5">
        <v>1</v>
      </c>
      <c r="AQ750" s="5">
        <v>0.61899999999999999</v>
      </c>
      <c r="AR750" s="5">
        <v>0.114</v>
      </c>
      <c r="AS750" s="5">
        <v>-0.47399999999999998</v>
      </c>
      <c r="AT750" s="5">
        <v>0.14499999999999999</v>
      </c>
      <c r="AU750" s="5">
        <v>0</v>
      </c>
      <c r="AV750" s="5">
        <v>1</v>
      </c>
      <c r="AW750" s="5">
        <v>0.59899999999999998</v>
      </c>
      <c r="AX750" s="5">
        <v>0.114</v>
      </c>
      <c r="AY750" s="5">
        <v>-0.504</v>
      </c>
      <c r="AZ750" s="5">
        <v>9.6000000000000002E-2</v>
      </c>
      <c r="BA750" s="5">
        <v>0</v>
      </c>
      <c r="BB750" s="5">
        <v>1</v>
      </c>
      <c r="BC750" s="5">
        <v>0.439</v>
      </c>
      <c r="BD750" s="5">
        <v>0.114</v>
      </c>
      <c r="BE750" s="5">
        <v>0</v>
      </c>
      <c r="BF750" s="5">
        <v>0.51400000000000001</v>
      </c>
      <c r="BG750" s="5">
        <v>0.17</v>
      </c>
      <c r="BH750" s="5">
        <v>1</v>
      </c>
      <c r="BI750" s="5">
        <v>0.505</v>
      </c>
      <c r="BJ750" s="5">
        <v>0.114</v>
      </c>
      <c r="BK750" s="5">
        <v>0</v>
      </c>
      <c r="BL750" s="5">
        <v>0.59099999999999997</v>
      </c>
      <c r="BM750" s="5">
        <v>0.17</v>
      </c>
      <c r="BN750" s="5">
        <v>1</v>
      </c>
      <c r="BO750" s="5">
        <v>0</v>
      </c>
      <c r="BP750" s="5">
        <v>0</v>
      </c>
      <c r="BQ750" s="5">
        <v>0</v>
      </c>
      <c r="BR750" s="5">
        <v>0</v>
      </c>
      <c r="BS750" s="5">
        <v>1</v>
      </c>
      <c r="BT750" s="5">
        <v>0</v>
      </c>
      <c r="BU750" s="5">
        <v>0</v>
      </c>
      <c r="BV750" s="5">
        <v>0</v>
      </c>
      <c r="BW750" s="5">
        <v>0.17</v>
      </c>
      <c r="BX750" s="5">
        <v>1</v>
      </c>
      <c r="BY750" s="5">
        <v>11.787000000000001</v>
      </c>
      <c r="BZ750" s="5">
        <v>0</v>
      </c>
      <c r="CA750" s="5">
        <v>11.787000000000001</v>
      </c>
      <c r="CB750" s="5">
        <v>0</v>
      </c>
      <c r="CC750" s="5">
        <v>78.125</v>
      </c>
      <c r="CD750" s="5">
        <v>7.95</v>
      </c>
      <c r="CE750" s="5">
        <v>0</v>
      </c>
      <c r="CF750" s="5">
        <v>91.406000000000006</v>
      </c>
      <c r="CG750" s="5">
        <v>0.17</v>
      </c>
      <c r="CH750" s="5">
        <v>1</v>
      </c>
      <c r="CI750" s="5">
        <v>0</v>
      </c>
      <c r="CJ750" s="5">
        <v>0</v>
      </c>
      <c r="CK750" s="5">
        <v>0</v>
      </c>
      <c r="CL750" s="5">
        <v>0</v>
      </c>
      <c r="CM750" s="5">
        <v>0</v>
      </c>
      <c r="CN750" s="5">
        <v>0</v>
      </c>
      <c r="CO750" s="5">
        <v>0</v>
      </c>
      <c r="CP750" s="5">
        <v>0</v>
      </c>
      <c r="CQ750" s="5">
        <v>1.198</v>
      </c>
      <c r="CR750" s="5">
        <v>0</v>
      </c>
      <c r="CS750" s="5">
        <v>4.7759999999999998</v>
      </c>
      <c r="CT750" s="5">
        <v>4.7530000000000001</v>
      </c>
      <c r="CU750" s="5">
        <v>15.162000000000001</v>
      </c>
    </row>
    <row r="751" spans="1:99" x14ac:dyDescent="0.25">
      <c r="A751" s="5" t="s">
        <v>3059</v>
      </c>
      <c r="B751" s="5" t="s">
        <v>1717</v>
      </c>
      <c r="C751" s="5" t="s">
        <v>1717</v>
      </c>
      <c r="D751" s="5" t="s">
        <v>1718</v>
      </c>
      <c r="E751" s="5">
        <v>2022</v>
      </c>
      <c r="F751" s="5">
        <v>0.17</v>
      </c>
      <c r="G751" s="5">
        <v>11.72</v>
      </c>
      <c r="H751" s="5">
        <v>1.82</v>
      </c>
      <c r="I751" s="5">
        <v>0</v>
      </c>
      <c r="J751" s="5">
        <v>11.72</v>
      </c>
      <c r="K751" s="5">
        <v>0</v>
      </c>
      <c r="L751" s="5">
        <v>1</v>
      </c>
      <c r="M751" s="5">
        <v>9.7829999999999995</v>
      </c>
      <c r="N751" s="5">
        <v>4.04</v>
      </c>
      <c r="O751" s="5">
        <v>0</v>
      </c>
      <c r="P751" s="5">
        <v>9.7829999999999995</v>
      </c>
      <c r="Q751" s="5">
        <v>0</v>
      </c>
      <c r="R751" s="5">
        <v>1</v>
      </c>
      <c r="S751" s="5">
        <v>17.893000000000001</v>
      </c>
      <c r="T751" s="5">
        <v>8.7639999999999993</v>
      </c>
      <c r="U751" s="5">
        <v>0.22500000000000001</v>
      </c>
      <c r="V751" s="5">
        <v>20.934999999999999</v>
      </c>
      <c r="W751" s="5">
        <v>0.17</v>
      </c>
      <c r="X751" s="5">
        <v>1</v>
      </c>
      <c r="Y751" s="5">
        <v>30.454999999999998</v>
      </c>
      <c r="Z751" s="5">
        <v>3.1949999999999998</v>
      </c>
      <c r="AA751" s="5">
        <v>0</v>
      </c>
      <c r="AB751" s="5">
        <v>30.454999999999998</v>
      </c>
      <c r="AC751" s="5">
        <v>0</v>
      </c>
      <c r="AD751" s="5">
        <v>1</v>
      </c>
      <c r="AE751" s="5">
        <v>31.69</v>
      </c>
      <c r="AF751" s="5">
        <v>5.875</v>
      </c>
      <c r="AG751" s="5">
        <v>0</v>
      </c>
      <c r="AH751" s="5">
        <v>31.69</v>
      </c>
      <c r="AI751" s="5">
        <v>0</v>
      </c>
      <c r="AJ751" s="5">
        <v>1</v>
      </c>
      <c r="AK751" s="5">
        <v>39.097999999999999</v>
      </c>
      <c r="AL751" s="5">
        <v>18.670999999999999</v>
      </c>
      <c r="AM751" s="5">
        <v>0.49199999999999999</v>
      </c>
      <c r="AN751" s="5">
        <v>45.744</v>
      </c>
      <c r="AO751" s="5">
        <v>0.17</v>
      </c>
      <c r="AP751" s="5">
        <v>1</v>
      </c>
      <c r="AQ751" s="5">
        <v>0.86099999999999999</v>
      </c>
      <c r="AR751" s="5">
        <v>0.123</v>
      </c>
      <c r="AS751" s="5">
        <v>0.14599999999999999</v>
      </c>
      <c r="AT751" s="5">
        <v>1.0069999999999999</v>
      </c>
      <c r="AU751" s="5">
        <v>0</v>
      </c>
      <c r="AV751" s="5">
        <v>1</v>
      </c>
      <c r="AW751" s="5">
        <v>0.98599999999999999</v>
      </c>
      <c r="AX751" s="5">
        <v>0.128</v>
      </c>
      <c r="AY751" s="5">
        <v>0.16800000000000001</v>
      </c>
      <c r="AZ751" s="5">
        <v>1.1539999999999999</v>
      </c>
      <c r="BA751" s="5">
        <v>0</v>
      </c>
      <c r="BB751" s="5">
        <v>1</v>
      </c>
      <c r="BC751" s="5">
        <v>0.59799999999999998</v>
      </c>
      <c r="BD751" s="5">
        <v>0.123</v>
      </c>
      <c r="BE751" s="5">
        <v>8.0000000000000002E-3</v>
      </c>
      <c r="BF751" s="5">
        <v>0.69899999999999995</v>
      </c>
      <c r="BG751" s="5">
        <v>0.17</v>
      </c>
      <c r="BH751" s="5">
        <v>1</v>
      </c>
      <c r="BI751" s="5">
        <v>0.61199999999999999</v>
      </c>
      <c r="BJ751" s="5">
        <v>0.11899999999999999</v>
      </c>
      <c r="BK751" s="5">
        <v>8.0000000000000002E-3</v>
      </c>
      <c r="BL751" s="5">
        <v>0.71599999999999997</v>
      </c>
      <c r="BM751" s="5">
        <v>0.17</v>
      </c>
      <c r="BN751" s="5">
        <v>1</v>
      </c>
      <c r="BO751" s="5">
        <v>0</v>
      </c>
      <c r="BP751" s="5">
        <v>0</v>
      </c>
      <c r="BQ751" s="5">
        <v>0</v>
      </c>
      <c r="BR751" s="5">
        <v>0</v>
      </c>
      <c r="BS751" s="5">
        <v>1</v>
      </c>
      <c r="BT751" s="5">
        <v>0</v>
      </c>
      <c r="BU751" s="5">
        <v>0</v>
      </c>
      <c r="BV751" s="5">
        <v>0</v>
      </c>
      <c r="BW751" s="5">
        <v>0.17</v>
      </c>
      <c r="BX751" s="5">
        <v>1</v>
      </c>
      <c r="BY751" s="5">
        <v>12.728999999999999</v>
      </c>
      <c r="BZ751" s="5">
        <v>0</v>
      </c>
      <c r="CA751" s="5">
        <v>12.728999999999999</v>
      </c>
      <c r="CB751" s="5">
        <v>0</v>
      </c>
      <c r="CC751" s="5">
        <v>97.9</v>
      </c>
      <c r="CD751" s="5">
        <v>7.95</v>
      </c>
      <c r="CE751" s="5">
        <v>1.232</v>
      </c>
      <c r="CF751" s="5">
        <v>114.54300000000001</v>
      </c>
      <c r="CG751" s="5">
        <v>0.17</v>
      </c>
      <c r="CH751" s="5">
        <v>1</v>
      </c>
      <c r="CI751" s="5">
        <v>1</v>
      </c>
      <c r="CJ751" s="5">
        <v>1</v>
      </c>
      <c r="CK751" s="5">
        <v>0</v>
      </c>
      <c r="CL751" s="5">
        <v>0</v>
      </c>
      <c r="CM751" s="5">
        <v>0</v>
      </c>
      <c r="CN751" s="5">
        <v>0</v>
      </c>
      <c r="CO751" s="5">
        <v>0</v>
      </c>
      <c r="CP751" s="5">
        <v>0</v>
      </c>
      <c r="CQ751" s="5">
        <v>1.294</v>
      </c>
      <c r="CR751" s="5">
        <v>0</v>
      </c>
      <c r="CS751" s="5">
        <v>5.1580000000000004</v>
      </c>
      <c r="CT751" s="5">
        <v>10.484999999999999</v>
      </c>
      <c r="CU751" s="5">
        <v>31.326000000000001</v>
      </c>
    </row>
    <row r="752" spans="1:99" x14ac:dyDescent="0.25">
      <c r="A752" s="5" t="s">
        <v>3060</v>
      </c>
      <c r="B752" s="5" t="s">
        <v>1717</v>
      </c>
      <c r="C752" s="5" t="s">
        <v>1717</v>
      </c>
      <c r="D752" s="5" t="s">
        <v>1718</v>
      </c>
      <c r="E752" s="5">
        <v>2023</v>
      </c>
      <c r="F752" s="5">
        <v>0.17</v>
      </c>
      <c r="G752" s="5">
        <v>6.1470000000000002</v>
      </c>
      <c r="H752" s="5">
        <v>1.4</v>
      </c>
      <c r="I752" s="5">
        <v>0</v>
      </c>
      <c r="J752" s="5">
        <v>6.1470000000000002</v>
      </c>
      <c r="K752" s="5">
        <v>0</v>
      </c>
      <c r="L752" s="5">
        <v>1</v>
      </c>
      <c r="M752" s="5">
        <v>7.8860000000000001</v>
      </c>
      <c r="N752" s="5">
        <v>3.911</v>
      </c>
      <c r="O752" s="5">
        <v>0</v>
      </c>
      <c r="P752" s="5">
        <v>7.8860000000000001</v>
      </c>
      <c r="Q752" s="5">
        <v>0</v>
      </c>
      <c r="R752" s="5">
        <v>1</v>
      </c>
      <c r="S752" s="5">
        <v>12.574999999999999</v>
      </c>
      <c r="T752" s="5">
        <v>7.8860000000000001</v>
      </c>
      <c r="U752" s="5">
        <v>0.23699999999999999</v>
      </c>
      <c r="V752" s="5">
        <v>14.712999999999999</v>
      </c>
      <c r="W752" s="5">
        <v>0.17</v>
      </c>
      <c r="X752" s="5">
        <v>1</v>
      </c>
      <c r="Y752" s="5">
        <v>12.404999999999999</v>
      </c>
      <c r="Z752" s="5">
        <v>1.39</v>
      </c>
      <c r="AA752" s="5">
        <v>0</v>
      </c>
      <c r="AB752" s="5">
        <v>12.404999999999999</v>
      </c>
      <c r="AC752" s="5">
        <v>0</v>
      </c>
      <c r="AD752" s="5">
        <v>1</v>
      </c>
      <c r="AE752" s="5">
        <v>13.691000000000001</v>
      </c>
      <c r="AF752" s="5">
        <v>2.7269999999999999</v>
      </c>
      <c r="AG752" s="5">
        <v>0</v>
      </c>
      <c r="AH752" s="5">
        <v>13.691000000000001</v>
      </c>
      <c r="AI752" s="5">
        <v>0</v>
      </c>
      <c r="AJ752" s="5">
        <v>1</v>
      </c>
      <c r="AK752" s="5">
        <v>21.405000000000001</v>
      </c>
      <c r="AL752" s="5">
        <v>10.603</v>
      </c>
      <c r="AM752" s="5">
        <v>0.40300000000000002</v>
      </c>
      <c r="AN752" s="5">
        <v>25.042999999999999</v>
      </c>
      <c r="AO752" s="5">
        <v>0.17</v>
      </c>
      <c r="AP752" s="5">
        <v>1</v>
      </c>
      <c r="AQ752" s="5">
        <v>0.76</v>
      </c>
      <c r="AR752" s="5">
        <v>0.128</v>
      </c>
      <c r="AS752" s="5">
        <v>0.129</v>
      </c>
      <c r="AT752" s="5">
        <v>0.89</v>
      </c>
      <c r="AU752" s="5">
        <v>0</v>
      </c>
      <c r="AV752" s="5">
        <v>1</v>
      </c>
      <c r="AW752" s="5">
        <v>0.81100000000000005</v>
      </c>
      <c r="AX752" s="5">
        <v>0.13900000000000001</v>
      </c>
      <c r="AY752" s="5">
        <v>0.13800000000000001</v>
      </c>
      <c r="AZ752" s="5">
        <v>0.94899999999999995</v>
      </c>
      <c r="BA752" s="5">
        <v>0</v>
      </c>
      <c r="BB752" s="5">
        <v>1</v>
      </c>
      <c r="BC752" s="5">
        <v>0.53500000000000003</v>
      </c>
      <c r="BD752" s="5">
        <v>0.129</v>
      </c>
      <c r="BE752" s="5">
        <v>0.01</v>
      </c>
      <c r="BF752" s="5">
        <v>0.626</v>
      </c>
      <c r="BG752" s="5">
        <v>0.17</v>
      </c>
      <c r="BH752" s="5">
        <v>1</v>
      </c>
      <c r="BI752" s="5">
        <v>0.57899999999999996</v>
      </c>
      <c r="BJ752" s="5">
        <v>0.126</v>
      </c>
      <c r="BK752" s="5">
        <v>1.0999999999999999E-2</v>
      </c>
      <c r="BL752" s="5">
        <v>0.67800000000000005</v>
      </c>
      <c r="BM752" s="5">
        <v>0.17</v>
      </c>
      <c r="BN752" s="5">
        <v>1</v>
      </c>
      <c r="BO752" s="5">
        <v>0</v>
      </c>
      <c r="BP752" s="5">
        <v>0</v>
      </c>
      <c r="BQ752" s="5">
        <v>0</v>
      </c>
      <c r="BR752" s="5">
        <v>0</v>
      </c>
      <c r="BS752" s="5">
        <v>1</v>
      </c>
      <c r="BT752" s="5">
        <v>0</v>
      </c>
      <c r="BU752" s="5">
        <v>0</v>
      </c>
      <c r="BV752" s="5">
        <v>0</v>
      </c>
      <c r="BW752" s="5">
        <v>0.17</v>
      </c>
      <c r="BX752" s="5">
        <v>1</v>
      </c>
      <c r="BY752" s="5">
        <v>13.254</v>
      </c>
      <c r="BZ752" s="5">
        <v>0</v>
      </c>
      <c r="CA752" s="5">
        <v>13.254</v>
      </c>
      <c r="CB752" s="5">
        <v>0</v>
      </c>
      <c r="CC752" s="5">
        <v>83.248000000000005</v>
      </c>
      <c r="CD752" s="5">
        <v>7.95</v>
      </c>
      <c r="CE752" s="5">
        <v>1.5669999999999999</v>
      </c>
      <c r="CF752" s="5">
        <v>97.4</v>
      </c>
      <c r="CG752" s="5">
        <v>0.17</v>
      </c>
      <c r="CH752" s="5">
        <v>1</v>
      </c>
      <c r="CI752" s="5">
        <v>1</v>
      </c>
      <c r="CJ752" s="5">
        <v>1</v>
      </c>
      <c r="CK752" s="5">
        <v>0</v>
      </c>
      <c r="CL752" s="5">
        <v>0</v>
      </c>
      <c r="CM752" s="5">
        <v>0</v>
      </c>
      <c r="CN752" s="5">
        <v>0</v>
      </c>
      <c r="CO752" s="5">
        <v>0</v>
      </c>
      <c r="CP752" s="5">
        <v>0</v>
      </c>
      <c r="CQ752" s="5">
        <v>1.3480000000000001</v>
      </c>
      <c r="CR752" s="5">
        <v>0</v>
      </c>
      <c r="CS752" s="5">
        <v>5.37</v>
      </c>
      <c r="CT752" s="5">
        <v>4.8609999999999998</v>
      </c>
      <c r="CU752" s="5">
        <v>11.622</v>
      </c>
    </row>
    <row r="753" spans="1:99" x14ac:dyDescent="0.25">
      <c r="A753" s="5" t="s">
        <v>3061</v>
      </c>
      <c r="B753" s="5" t="s">
        <v>1717</v>
      </c>
      <c r="C753" s="5" t="s">
        <v>1717</v>
      </c>
      <c r="D753" s="5" t="s">
        <v>1718</v>
      </c>
      <c r="E753" s="5">
        <v>2024</v>
      </c>
      <c r="F753" s="5">
        <v>0.17</v>
      </c>
      <c r="G753" s="5">
        <v>5.5750000000000002</v>
      </c>
      <c r="H753" s="5">
        <v>1.4119999999999999</v>
      </c>
      <c r="I753" s="5">
        <v>0</v>
      </c>
      <c r="J753" s="5">
        <v>5.5750000000000002</v>
      </c>
      <c r="K753" s="5">
        <v>0</v>
      </c>
      <c r="L753" s="5">
        <v>1</v>
      </c>
      <c r="M753" s="5">
        <v>7.1239999999999997</v>
      </c>
      <c r="N753" s="5">
        <v>3.8809999999999998</v>
      </c>
      <c r="O753" s="5">
        <v>0</v>
      </c>
      <c r="P753" s="5">
        <v>7.1239999999999997</v>
      </c>
      <c r="Q753" s="5">
        <v>0</v>
      </c>
      <c r="R753" s="5">
        <v>1</v>
      </c>
      <c r="S753" s="5">
        <v>12.193</v>
      </c>
      <c r="T753" s="5">
        <v>8.0719999999999992</v>
      </c>
      <c r="U753" s="5">
        <v>0.28199999999999997</v>
      </c>
      <c r="V753" s="5">
        <v>14.266</v>
      </c>
      <c r="W753" s="5">
        <v>0.17</v>
      </c>
      <c r="X753" s="5">
        <v>1</v>
      </c>
      <c r="Y753" s="5">
        <v>11.119</v>
      </c>
      <c r="Z753" s="5">
        <v>1.4039999999999999</v>
      </c>
      <c r="AA753" s="5">
        <v>0</v>
      </c>
      <c r="AB753" s="5">
        <v>11.119</v>
      </c>
      <c r="AC753" s="5">
        <v>0</v>
      </c>
      <c r="AD753" s="5">
        <v>1</v>
      </c>
      <c r="AE753" s="5">
        <v>12.442</v>
      </c>
      <c r="AF753" s="5">
        <v>2.726</v>
      </c>
      <c r="AG753" s="5">
        <v>0</v>
      </c>
      <c r="AH753" s="5">
        <v>12.442</v>
      </c>
      <c r="AI753" s="5">
        <v>0</v>
      </c>
      <c r="AJ753" s="5">
        <v>1</v>
      </c>
      <c r="AK753" s="5">
        <v>20.384</v>
      </c>
      <c r="AL753" s="5">
        <v>10.368</v>
      </c>
      <c r="AM753" s="5">
        <v>0.47199999999999998</v>
      </c>
      <c r="AN753" s="5">
        <v>23.849</v>
      </c>
      <c r="AO753" s="5">
        <v>0.17</v>
      </c>
      <c r="AP753" s="5">
        <v>1</v>
      </c>
      <c r="AQ753" s="5">
        <v>0.72399999999999998</v>
      </c>
      <c r="AR753" s="5">
        <v>0.13200000000000001</v>
      </c>
      <c r="AS753" s="5">
        <v>0.123</v>
      </c>
      <c r="AT753" s="5">
        <v>0.84699999999999998</v>
      </c>
      <c r="AU753" s="5">
        <v>0</v>
      </c>
      <c r="AV753" s="5">
        <v>1</v>
      </c>
      <c r="AW753" s="5">
        <v>0.75</v>
      </c>
      <c r="AX753" s="5">
        <v>0.13800000000000001</v>
      </c>
      <c r="AY753" s="5">
        <v>0.128</v>
      </c>
      <c r="AZ753" s="5">
        <v>0.878</v>
      </c>
      <c r="BA753" s="5">
        <v>0</v>
      </c>
      <c r="BB753" s="5">
        <v>1</v>
      </c>
      <c r="BC753" s="5">
        <v>0.51300000000000001</v>
      </c>
      <c r="BD753" s="5">
        <v>0.13200000000000001</v>
      </c>
      <c r="BE753" s="5">
        <v>1.2E-2</v>
      </c>
      <c r="BF753" s="5">
        <v>0.6</v>
      </c>
      <c r="BG753" s="5">
        <v>0.17</v>
      </c>
      <c r="BH753" s="5">
        <v>1</v>
      </c>
      <c r="BI753" s="5">
        <v>0.59099999999999997</v>
      </c>
      <c r="BJ753" s="5">
        <v>0.13</v>
      </c>
      <c r="BK753" s="5">
        <v>1.4E-2</v>
      </c>
      <c r="BL753" s="5">
        <v>0.69199999999999995</v>
      </c>
      <c r="BM753" s="5">
        <v>0.17</v>
      </c>
      <c r="BN753" s="5">
        <v>1</v>
      </c>
      <c r="BO753" s="5">
        <v>0</v>
      </c>
      <c r="BP753" s="5">
        <v>0</v>
      </c>
      <c r="BQ753" s="5">
        <v>0</v>
      </c>
      <c r="BR753" s="5">
        <v>0</v>
      </c>
      <c r="BS753" s="5">
        <v>1</v>
      </c>
      <c r="BT753" s="5">
        <v>0</v>
      </c>
      <c r="BU753" s="5">
        <v>0</v>
      </c>
      <c r="BV753" s="5">
        <v>0</v>
      </c>
      <c r="BW753" s="5">
        <v>0.17</v>
      </c>
      <c r="BX753" s="5">
        <v>1</v>
      </c>
      <c r="BY753" s="5">
        <v>13.646000000000001</v>
      </c>
      <c r="BZ753" s="5">
        <v>0</v>
      </c>
      <c r="CA753" s="5">
        <v>13.646000000000001</v>
      </c>
      <c r="CB753" s="5">
        <v>0</v>
      </c>
      <c r="CC753" s="5">
        <v>82.587999999999994</v>
      </c>
      <c r="CD753" s="5">
        <v>7.95</v>
      </c>
      <c r="CE753" s="5">
        <v>1.9119999999999999</v>
      </c>
      <c r="CF753" s="5">
        <v>96.628</v>
      </c>
      <c r="CG753" s="5">
        <v>0.17</v>
      </c>
      <c r="CH753" s="5">
        <v>1</v>
      </c>
      <c r="CI753" s="5">
        <v>1</v>
      </c>
      <c r="CJ753" s="5">
        <v>1</v>
      </c>
      <c r="CK753" s="5">
        <v>0</v>
      </c>
      <c r="CL753" s="5">
        <v>0</v>
      </c>
      <c r="CM753" s="5">
        <v>0</v>
      </c>
      <c r="CN753" s="5">
        <v>0</v>
      </c>
      <c r="CO753" s="5">
        <v>0</v>
      </c>
      <c r="CP753" s="5">
        <v>0</v>
      </c>
      <c r="CQ753" s="5">
        <v>1.387</v>
      </c>
      <c r="CR753" s="5">
        <v>0</v>
      </c>
      <c r="CS753" s="5">
        <v>5.5289999999999999</v>
      </c>
      <c r="CT753" s="5">
        <v>4.2510000000000003</v>
      </c>
      <c r="CU753" s="5">
        <v>10.167999999999999</v>
      </c>
    </row>
    <row r="754" spans="1:99" x14ac:dyDescent="0.25">
      <c r="A754" s="5" t="s">
        <v>3062</v>
      </c>
      <c r="B754" s="5" t="s">
        <v>1752</v>
      </c>
      <c r="C754" s="5" t="s">
        <v>1752</v>
      </c>
      <c r="D754" s="5" t="s">
        <v>1753</v>
      </c>
      <c r="E754" s="5">
        <v>2021</v>
      </c>
      <c r="F754" s="5">
        <v>0.1</v>
      </c>
      <c r="G754" s="5">
        <v>5.8970000000000002</v>
      </c>
      <c r="H754" s="5">
        <v>1.143</v>
      </c>
      <c r="I754" s="5">
        <v>0</v>
      </c>
      <c r="J754" s="5">
        <v>5.8970000000000002</v>
      </c>
      <c r="K754" s="5">
        <v>0</v>
      </c>
      <c r="L754" s="5">
        <v>1</v>
      </c>
      <c r="M754" s="5">
        <v>7.9640000000000004</v>
      </c>
      <c r="N754" s="5">
        <v>3.43</v>
      </c>
      <c r="O754" s="5">
        <v>0</v>
      </c>
      <c r="P754" s="5">
        <v>7.9640000000000004</v>
      </c>
      <c r="Q754" s="5">
        <v>0</v>
      </c>
      <c r="R754" s="5">
        <v>1</v>
      </c>
      <c r="S754" s="5">
        <v>11.613</v>
      </c>
      <c r="T754" s="5">
        <v>6.86</v>
      </c>
      <c r="U754" s="5">
        <v>0</v>
      </c>
      <c r="V754" s="5">
        <v>12.775</v>
      </c>
      <c r="W754" s="5">
        <v>0.1</v>
      </c>
      <c r="X754" s="5">
        <v>1</v>
      </c>
      <c r="Y754" s="5">
        <v>5.3470000000000004</v>
      </c>
      <c r="Z754" s="5">
        <v>0.38900000000000001</v>
      </c>
      <c r="AA754" s="5">
        <v>0</v>
      </c>
      <c r="AB754" s="5">
        <v>5.3470000000000004</v>
      </c>
      <c r="AC754" s="5">
        <v>0</v>
      </c>
      <c r="AD754" s="5">
        <v>1</v>
      </c>
      <c r="AE754" s="5">
        <v>5.9189999999999996</v>
      </c>
      <c r="AF754" s="5">
        <v>0.79600000000000004</v>
      </c>
      <c r="AG754" s="5">
        <v>0</v>
      </c>
      <c r="AH754" s="5">
        <v>5.9189999999999996</v>
      </c>
      <c r="AI754" s="5">
        <v>0</v>
      </c>
      <c r="AJ754" s="5">
        <v>1</v>
      </c>
      <c r="AK754" s="5">
        <v>9.3490000000000002</v>
      </c>
      <c r="AL754" s="5">
        <v>3.4969999999999999</v>
      </c>
      <c r="AM754" s="5">
        <v>0</v>
      </c>
      <c r="AN754" s="5">
        <v>10.284000000000001</v>
      </c>
      <c r="AO754" s="5">
        <v>0.1</v>
      </c>
      <c r="AP754" s="5">
        <v>1</v>
      </c>
      <c r="AQ754" s="5">
        <v>0.64900000000000002</v>
      </c>
      <c r="AR754" s="5">
        <v>0.114</v>
      </c>
      <c r="AS754" s="5">
        <v>0.13900000000000001</v>
      </c>
      <c r="AT754" s="5">
        <v>0.86699999999999999</v>
      </c>
      <c r="AU754" s="5">
        <v>0.1</v>
      </c>
      <c r="AV754" s="5">
        <v>1</v>
      </c>
      <c r="AW754" s="5">
        <v>0.57699999999999996</v>
      </c>
      <c r="AX754" s="5">
        <v>0.114</v>
      </c>
      <c r="AY754" s="5">
        <v>0.12</v>
      </c>
      <c r="AZ754" s="5">
        <v>0.76600000000000001</v>
      </c>
      <c r="BA754" s="5">
        <v>0.1</v>
      </c>
      <c r="BB754" s="5">
        <v>1</v>
      </c>
      <c r="BC754" s="5">
        <v>0.45800000000000002</v>
      </c>
      <c r="BD754" s="5">
        <v>0.114</v>
      </c>
      <c r="BE754" s="5">
        <v>0</v>
      </c>
      <c r="BF754" s="5">
        <v>0.504</v>
      </c>
      <c r="BG754" s="5">
        <v>0.1</v>
      </c>
      <c r="BH754" s="5">
        <v>1</v>
      </c>
      <c r="BI754" s="5">
        <v>0.49099999999999999</v>
      </c>
      <c r="BJ754" s="5">
        <v>0.114</v>
      </c>
      <c r="BK754" s="5">
        <v>0</v>
      </c>
      <c r="BL754" s="5">
        <v>0.54</v>
      </c>
      <c r="BM754" s="5">
        <v>0.1</v>
      </c>
      <c r="BN754" s="5">
        <v>1</v>
      </c>
      <c r="BO754" s="5">
        <v>0</v>
      </c>
      <c r="BP754" s="5">
        <v>0</v>
      </c>
      <c r="BQ754" s="5">
        <v>6.9000000000000006E-2</v>
      </c>
      <c r="BR754" s="5">
        <v>0</v>
      </c>
      <c r="BS754" s="5">
        <v>1</v>
      </c>
      <c r="BT754" s="5">
        <v>0</v>
      </c>
      <c r="BU754" s="5">
        <v>0</v>
      </c>
      <c r="BV754" s="5">
        <v>3.1E-2</v>
      </c>
      <c r="BW754" s="5">
        <v>0</v>
      </c>
      <c r="BX754" s="5">
        <v>1</v>
      </c>
      <c r="BY754" s="5">
        <v>11.787000000000001</v>
      </c>
      <c r="BZ754" s="5">
        <v>0</v>
      </c>
      <c r="CA754" s="5">
        <v>11.787000000000001</v>
      </c>
      <c r="CB754" s="5">
        <v>0</v>
      </c>
      <c r="CC754" s="5">
        <v>78.125</v>
      </c>
      <c r="CD754" s="5">
        <v>7.95</v>
      </c>
      <c r="CE754" s="5">
        <v>-5.7759999999999998</v>
      </c>
      <c r="CF754" s="5">
        <v>79.584000000000003</v>
      </c>
      <c r="CG754" s="5">
        <v>0.1</v>
      </c>
      <c r="CH754" s="5">
        <v>1</v>
      </c>
      <c r="CI754" s="5">
        <v>0</v>
      </c>
      <c r="CJ754" s="5">
        <v>0</v>
      </c>
      <c r="CK754" s="5">
        <v>0</v>
      </c>
      <c r="CL754" s="5">
        <v>0</v>
      </c>
      <c r="CM754" s="5">
        <v>0</v>
      </c>
      <c r="CN754" s="5">
        <v>0</v>
      </c>
      <c r="CO754" s="5">
        <v>0</v>
      </c>
      <c r="CP754" s="5">
        <v>0</v>
      </c>
      <c r="CQ754" s="5">
        <v>1.198</v>
      </c>
      <c r="CR754" s="5">
        <v>1</v>
      </c>
      <c r="CS754" s="5">
        <v>4.7759999999999998</v>
      </c>
      <c r="CT754" s="5">
        <v>4.7530000000000001</v>
      </c>
      <c r="CU754" s="5">
        <v>15.983000000000001</v>
      </c>
    </row>
    <row r="755" spans="1:99" x14ac:dyDescent="0.25">
      <c r="A755" s="5" t="s">
        <v>3063</v>
      </c>
      <c r="B755" s="5" t="s">
        <v>1752</v>
      </c>
      <c r="C755" s="5" t="s">
        <v>1752</v>
      </c>
      <c r="D755" s="5" t="s">
        <v>1753</v>
      </c>
      <c r="E755" s="5">
        <v>2022</v>
      </c>
      <c r="F755" s="5">
        <v>0.1</v>
      </c>
      <c r="G755" s="5">
        <v>11.72</v>
      </c>
      <c r="H755" s="5">
        <v>1.2350000000000001</v>
      </c>
      <c r="I755" s="5">
        <v>0</v>
      </c>
      <c r="J755" s="5">
        <v>11.72</v>
      </c>
      <c r="K755" s="5">
        <v>0</v>
      </c>
      <c r="L755" s="5">
        <v>1</v>
      </c>
      <c r="M755" s="5">
        <v>9.7829999999999995</v>
      </c>
      <c r="N755" s="5">
        <v>3.7040000000000002</v>
      </c>
      <c r="O755" s="5">
        <v>0</v>
      </c>
      <c r="P755" s="5">
        <v>9.7829999999999995</v>
      </c>
      <c r="Q755" s="5">
        <v>0</v>
      </c>
      <c r="R755" s="5">
        <v>1</v>
      </c>
      <c r="S755" s="5">
        <v>17.893000000000001</v>
      </c>
      <c r="T755" s="5">
        <v>7.4080000000000004</v>
      </c>
      <c r="U755" s="5">
        <v>0.13200000000000001</v>
      </c>
      <c r="V755" s="5">
        <v>19.683</v>
      </c>
      <c r="W755" s="5">
        <v>0.1</v>
      </c>
      <c r="X755" s="5">
        <v>1</v>
      </c>
      <c r="Y755" s="5">
        <v>5.7750000000000004</v>
      </c>
      <c r="Z755" s="5">
        <v>0.42</v>
      </c>
      <c r="AA755" s="5">
        <v>0</v>
      </c>
      <c r="AB755" s="5">
        <v>5.7750000000000004</v>
      </c>
      <c r="AC755" s="5">
        <v>0</v>
      </c>
      <c r="AD755" s="5">
        <v>1</v>
      </c>
      <c r="AE755" s="5">
        <v>6.3920000000000003</v>
      </c>
      <c r="AF755" s="5">
        <v>0.86</v>
      </c>
      <c r="AG755" s="5">
        <v>0</v>
      </c>
      <c r="AH755" s="5">
        <v>6.3920000000000003</v>
      </c>
      <c r="AI755" s="5">
        <v>0</v>
      </c>
      <c r="AJ755" s="5">
        <v>1</v>
      </c>
      <c r="AK755" s="5">
        <v>10.096</v>
      </c>
      <c r="AL755" s="5">
        <v>3.7759999999999998</v>
      </c>
      <c r="AM755" s="5">
        <v>7.4999999999999997E-2</v>
      </c>
      <c r="AN755" s="5">
        <v>11.106</v>
      </c>
      <c r="AO755" s="5">
        <v>0.1</v>
      </c>
      <c r="AP755" s="5">
        <v>1</v>
      </c>
      <c r="AQ755" s="5">
        <v>0.89600000000000002</v>
      </c>
      <c r="AR755" s="5">
        <v>0.123</v>
      </c>
      <c r="AS755" s="5">
        <v>3.9E-2</v>
      </c>
      <c r="AT755" s="5">
        <v>1.028</v>
      </c>
      <c r="AU755" s="5">
        <v>0.1</v>
      </c>
      <c r="AV755" s="5">
        <v>1</v>
      </c>
      <c r="AW755" s="5">
        <v>0.89</v>
      </c>
      <c r="AX755" s="5">
        <v>0.123</v>
      </c>
      <c r="AY755" s="5">
        <v>-0.17599999999999999</v>
      </c>
      <c r="AZ755" s="5">
        <v>0.78600000000000003</v>
      </c>
      <c r="BA755" s="5">
        <v>0.1</v>
      </c>
      <c r="BB755" s="5">
        <v>1</v>
      </c>
      <c r="BC755" s="5">
        <v>0.62</v>
      </c>
      <c r="BD755" s="5">
        <v>0.123</v>
      </c>
      <c r="BE755" s="5">
        <v>5.0000000000000001E-3</v>
      </c>
      <c r="BF755" s="5">
        <v>0.68200000000000005</v>
      </c>
      <c r="BG755" s="5">
        <v>0.1</v>
      </c>
      <c r="BH755" s="5">
        <v>1</v>
      </c>
      <c r="BI755" s="5">
        <v>0.60799999999999998</v>
      </c>
      <c r="BJ755" s="5">
        <v>0.123</v>
      </c>
      <c r="BK755" s="5">
        <v>4.0000000000000001E-3</v>
      </c>
      <c r="BL755" s="5">
        <v>0.66800000000000004</v>
      </c>
      <c r="BM755" s="5">
        <v>0.1</v>
      </c>
      <c r="BN755" s="5">
        <v>1</v>
      </c>
      <c r="BO755" s="5">
        <v>0</v>
      </c>
      <c r="BP755" s="5">
        <v>0</v>
      </c>
      <c r="BQ755" s="5">
        <v>7.3999999999999996E-2</v>
      </c>
      <c r="BR755" s="5">
        <v>0</v>
      </c>
      <c r="BS755" s="5">
        <v>1</v>
      </c>
      <c r="BT755" s="5">
        <v>0</v>
      </c>
      <c r="BU755" s="5">
        <v>0</v>
      </c>
      <c r="BV755" s="5">
        <v>3.2000000000000001E-2</v>
      </c>
      <c r="BW755" s="5">
        <v>0</v>
      </c>
      <c r="BX755" s="5">
        <v>1</v>
      </c>
      <c r="BY755" s="5">
        <v>12.728999999999999</v>
      </c>
      <c r="BZ755" s="5">
        <v>0</v>
      </c>
      <c r="CA755" s="5">
        <v>12.728999999999999</v>
      </c>
      <c r="CB755" s="5">
        <v>0</v>
      </c>
      <c r="CC755" s="5">
        <v>97.9</v>
      </c>
      <c r="CD755" s="5">
        <v>7.95</v>
      </c>
      <c r="CE755" s="5">
        <v>-6.798</v>
      </c>
      <c r="CF755" s="5">
        <v>99.475999999999999</v>
      </c>
      <c r="CG755" s="5">
        <v>0.1</v>
      </c>
      <c r="CH755" s="5">
        <v>1</v>
      </c>
      <c r="CI755" s="5">
        <v>0</v>
      </c>
      <c r="CJ755" s="5">
        <v>0</v>
      </c>
      <c r="CK755" s="5">
        <v>0</v>
      </c>
      <c r="CL755" s="5">
        <v>0</v>
      </c>
      <c r="CM755" s="5">
        <v>0</v>
      </c>
      <c r="CN755" s="5">
        <v>0</v>
      </c>
      <c r="CO755" s="5">
        <v>0</v>
      </c>
      <c r="CP755" s="5">
        <v>0</v>
      </c>
      <c r="CQ755" s="5">
        <v>1.294</v>
      </c>
      <c r="CR755" s="5">
        <v>1</v>
      </c>
      <c r="CS755" s="5">
        <v>5.1580000000000004</v>
      </c>
      <c r="CT755" s="5">
        <v>10.484999999999999</v>
      </c>
      <c r="CU755" s="5">
        <v>29.494</v>
      </c>
    </row>
    <row r="756" spans="1:99" x14ac:dyDescent="0.25">
      <c r="A756" s="5" t="s">
        <v>3064</v>
      </c>
      <c r="B756" s="5" t="s">
        <v>1752</v>
      </c>
      <c r="C756" s="5" t="s">
        <v>1752</v>
      </c>
      <c r="D756" s="5" t="s">
        <v>1753</v>
      </c>
      <c r="E756" s="5">
        <v>2023</v>
      </c>
      <c r="F756" s="5">
        <v>0.1</v>
      </c>
      <c r="G756" s="5">
        <v>6.1470000000000002</v>
      </c>
      <c r="H756" s="5">
        <v>1.286</v>
      </c>
      <c r="I756" s="5">
        <v>0</v>
      </c>
      <c r="J756" s="5">
        <v>6.1470000000000002</v>
      </c>
      <c r="K756" s="5">
        <v>0</v>
      </c>
      <c r="L756" s="5">
        <v>1</v>
      </c>
      <c r="M756" s="5">
        <v>7.8860000000000001</v>
      </c>
      <c r="N756" s="5">
        <v>3.8570000000000002</v>
      </c>
      <c r="O756" s="5">
        <v>0</v>
      </c>
      <c r="P756" s="5">
        <v>7.8860000000000001</v>
      </c>
      <c r="Q756" s="5">
        <v>0</v>
      </c>
      <c r="R756" s="5">
        <v>1</v>
      </c>
      <c r="S756" s="5">
        <v>12.574999999999999</v>
      </c>
      <c r="T756" s="5">
        <v>7.7140000000000004</v>
      </c>
      <c r="U756" s="5">
        <v>0.13900000000000001</v>
      </c>
      <c r="V756" s="5">
        <v>13.833</v>
      </c>
      <c r="W756" s="5">
        <v>0.1</v>
      </c>
      <c r="X756" s="5">
        <v>1</v>
      </c>
      <c r="Y756" s="5">
        <v>6.0129999999999999</v>
      </c>
      <c r="Z756" s="5">
        <v>0.438</v>
      </c>
      <c r="AA756" s="5">
        <v>0</v>
      </c>
      <c r="AB756" s="5">
        <v>6.0129999999999999</v>
      </c>
      <c r="AC756" s="5">
        <v>0</v>
      </c>
      <c r="AD756" s="5">
        <v>1</v>
      </c>
      <c r="AE756" s="5">
        <v>6.6559999999999997</v>
      </c>
      <c r="AF756" s="5">
        <v>0.89500000000000002</v>
      </c>
      <c r="AG756" s="5">
        <v>0</v>
      </c>
      <c r="AH756" s="5">
        <v>6.6559999999999997</v>
      </c>
      <c r="AI756" s="5">
        <v>0</v>
      </c>
      <c r="AJ756" s="5">
        <v>1</v>
      </c>
      <c r="AK756" s="5">
        <v>10.513</v>
      </c>
      <c r="AL756" s="5">
        <v>3.9319999999999999</v>
      </c>
      <c r="AM756" s="5">
        <v>0.11600000000000001</v>
      </c>
      <c r="AN756" s="5">
        <v>11.564</v>
      </c>
      <c r="AO756" s="5">
        <v>0.1</v>
      </c>
      <c r="AP756" s="5">
        <v>1</v>
      </c>
      <c r="AQ756" s="5">
        <v>0.79100000000000004</v>
      </c>
      <c r="AR756" s="5">
        <v>0.129</v>
      </c>
      <c r="AS756" s="5">
        <v>0.26300000000000001</v>
      </c>
      <c r="AT756" s="5">
        <v>1.159</v>
      </c>
      <c r="AU756" s="5">
        <v>0.1</v>
      </c>
      <c r="AV756" s="5">
        <v>1</v>
      </c>
      <c r="AW756" s="5">
        <v>0.61799999999999999</v>
      </c>
      <c r="AX756" s="5">
        <v>0.129</v>
      </c>
      <c r="AY756" s="5">
        <v>0.316</v>
      </c>
      <c r="AZ756" s="5">
        <v>1.0269999999999999</v>
      </c>
      <c r="BA756" s="5">
        <v>0.1</v>
      </c>
      <c r="BB756" s="5">
        <v>1</v>
      </c>
      <c r="BC756" s="5">
        <v>0.55400000000000005</v>
      </c>
      <c r="BD756" s="5">
        <v>0.129</v>
      </c>
      <c r="BE756" s="5">
        <v>6.0000000000000001E-3</v>
      </c>
      <c r="BF756" s="5">
        <v>0.61</v>
      </c>
      <c r="BG756" s="5">
        <v>0.1</v>
      </c>
      <c r="BH756" s="5">
        <v>1</v>
      </c>
      <c r="BI756" s="5">
        <v>0.55700000000000005</v>
      </c>
      <c r="BJ756" s="5">
        <v>0.129</v>
      </c>
      <c r="BK756" s="5">
        <v>6.0000000000000001E-3</v>
      </c>
      <c r="BL756" s="5">
        <v>0.61299999999999999</v>
      </c>
      <c r="BM756" s="5">
        <v>0.1</v>
      </c>
      <c r="BN756" s="5">
        <v>1</v>
      </c>
      <c r="BO756" s="5">
        <v>0</v>
      </c>
      <c r="BP756" s="5">
        <v>0</v>
      </c>
      <c r="BQ756" s="5">
        <v>7.6999999999999999E-2</v>
      </c>
      <c r="BR756" s="5">
        <v>0</v>
      </c>
      <c r="BS756" s="5">
        <v>1</v>
      </c>
      <c r="BT756" s="5">
        <v>0</v>
      </c>
      <c r="BU756" s="5">
        <v>0</v>
      </c>
      <c r="BV756" s="5">
        <v>3.5999999999999997E-2</v>
      </c>
      <c r="BW756" s="5">
        <v>0</v>
      </c>
      <c r="BX756" s="5">
        <v>1</v>
      </c>
      <c r="BY756" s="5">
        <v>13.254</v>
      </c>
      <c r="BZ756" s="5">
        <v>0</v>
      </c>
      <c r="CA756" s="5">
        <v>13.254</v>
      </c>
      <c r="CB756" s="5">
        <v>0</v>
      </c>
      <c r="CC756" s="5">
        <v>83.248000000000005</v>
      </c>
      <c r="CD756" s="5">
        <v>7.95</v>
      </c>
      <c r="CE756" s="5">
        <v>-5.2220000000000004</v>
      </c>
      <c r="CF756" s="5">
        <v>84.888999999999996</v>
      </c>
      <c r="CG756" s="5">
        <v>0.1</v>
      </c>
      <c r="CH756" s="5">
        <v>1</v>
      </c>
      <c r="CI756" s="5">
        <v>0</v>
      </c>
      <c r="CJ756" s="5">
        <v>0</v>
      </c>
      <c r="CK756" s="5">
        <v>0</v>
      </c>
      <c r="CL756" s="5">
        <v>0</v>
      </c>
      <c r="CM756" s="5">
        <v>0</v>
      </c>
      <c r="CN756" s="5">
        <v>0</v>
      </c>
      <c r="CO756" s="5">
        <v>0</v>
      </c>
      <c r="CP756" s="5">
        <v>0</v>
      </c>
      <c r="CQ756" s="5">
        <v>1.3480000000000001</v>
      </c>
      <c r="CR756" s="5">
        <v>1</v>
      </c>
      <c r="CS756" s="5">
        <v>5.37</v>
      </c>
      <c r="CT756" s="5">
        <v>4.8609999999999998</v>
      </c>
      <c r="CU756" s="5">
        <v>11.192</v>
      </c>
    </row>
    <row r="757" spans="1:99" x14ac:dyDescent="0.25">
      <c r="A757" s="5" t="s">
        <v>3065</v>
      </c>
      <c r="B757" s="5" t="s">
        <v>1752</v>
      </c>
      <c r="C757" s="5" t="s">
        <v>1752</v>
      </c>
      <c r="D757" s="5" t="s">
        <v>1753</v>
      </c>
      <c r="E757" s="5">
        <v>2024</v>
      </c>
      <c r="F757" s="5">
        <v>0.1</v>
      </c>
      <c r="G757" s="5">
        <v>5.5750000000000002</v>
      </c>
      <c r="H757" s="5">
        <v>1.3240000000000001</v>
      </c>
      <c r="I757" s="5">
        <v>0</v>
      </c>
      <c r="J757" s="5">
        <v>5.5750000000000002</v>
      </c>
      <c r="K757" s="5">
        <v>0</v>
      </c>
      <c r="L757" s="5">
        <v>1</v>
      </c>
      <c r="M757" s="5">
        <v>7.1239999999999997</v>
      </c>
      <c r="N757" s="5">
        <v>3.9710000000000001</v>
      </c>
      <c r="O757" s="5">
        <v>0</v>
      </c>
      <c r="P757" s="5">
        <v>7.1239999999999997</v>
      </c>
      <c r="Q757" s="5">
        <v>0</v>
      </c>
      <c r="R757" s="5">
        <v>1</v>
      </c>
      <c r="S757" s="5">
        <v>12.193</v>
      </c>
      <c r="T757" s="5">
        <v>7.9420000000000002</v>
      </c>
      <c r="U757" s="5">
        <v>0.16600000000000001</v>
      </c>
      <c r="V757" s="5">
        <v>13.412000000000001</v>
      </c>
      <c r="W757" s="5">
        <v>0.1</v>
      </c>
      <c r="X757" s="5">
        <v>1</v>
      </c>
      <c r="Y757" s="5">
        <v>6.1909999999999998</v>
      </c>
      <c r="Z757" s="5">
        <v>0.45100000000000001</v>
      </c>
      <c r="AA757" s="5">
        <v>0</v>
      </c>
      <c r="AB757" s="5">
        <v>6.1909999999999998</v>
      </c>
      <c r="AC757" s="5">
        <v>0</v>
      </c>
      <c r="AD757" s="5">
        <v>1</v>
      </c>
      <c r="AE757" s="5">
        <v>6.8529999999999998</v>
      </c>
      <c r="AF757" s="5">
        <v>0.92200000000000004</v>
      </c>
      <c r="AG757" s="5">
        <v>0</v>
      </c>
      <c r="AH757" s="5">
        <v>6.8529999999999998</v>
      </c>
      <c r="AI757" s="5">
        <v>0</v>
      </c>
      <c r="AJ757" s="5">
        <v>1</v>
      </c>
      <c r="AK757" s="5">
        <v>10.823</v>
      </c>
      <c r="AL757" s="5">
        <v>4.048</v>
      </c>
      <c r="AM757" s="5">
        <v>0.14699999999999999</v>
      </c>
      <c r="AN757" s="5">
        <v>11.906000000000001</v>
      </c>
      <c r="AO757" s="5">
        <v>0.1</v>
      </c>
      <c r="AP757" s="5">
        <v>1</v>
      </c>
      <c r="AQ757" s="5">
        <v>0.75600000000000001</v>
      </c>
      <c r="AR757" s="5">
        <v>0.13200000000000001</v>
      </c>
      <c r="AS757" s="5">
        <v>0.44500000000000001</v>
      </c>
      <c r="AT757" s="5">
        <v>1.321</v>
      </c>
      <c r="AU757" s="5">
        <v>0.1</v>
      </c>
      <c r="AV757" s="5">
        <v>1</v>
      </c>
      <c r="AW757" s="5">
        <v>0.65500000000000003</v>
      </c>
      <c r="AX757" s="5">
        <v>0.13200000000000001</v>
      </c>
      <c r="AY757" s="5">
        <v>0.42599999999999999</v>
      </c>
      <c r="AZ757" s="5">
        <v>1.19</v>
      </c>
      <c r="BA757" s="5">
        <v>0.1</v>
      </c>
      <c r="BB757" s="5">
        <v>1</v>
      </c>
      <c r="BC757" s="5">
        <v>0.53400000000000003</v>
      </c>
      <c r="BD757" s="5">
        <v>0.13200000000000001</v>
      </c>
      <c r="BE757" s="5">
        <v>7.0000000000000001E-3</v>
      </c>
      <c r="BF757" s="5">
        <v>0.58699999999999997</v>
      </c>
      <c r="BG757" s="5">
        <v>0.1</v>
      </c>
      <c r="BH757" s="5">
        <v>1</v>
      </c>
      <c r="BI757" s="5">
        <v>0.56799999999999995</v>
      </c>
      <c r="BJ757" s="5">
        <v>0.13200000000000001</v>
      </c>
      <c r="BK757" s="5">
        <v>8.0000000000000002E-3</v>
      </c>
      <c r="BL757" s="5">
        <v>0.625</v>
      </c>
      <c r="BM757" s="5">
        <v>0.1</v>
      </c>
      <c r="BN757" s="5">
        <v>1</v>
      </c>
      <c r="BO757" s="5">
        <v>0</v>
      </c>
      <c r="BP757" s="5">
        <v>0</v>
      </c>
      <c r="BQ757" s="5">
        <v>7.9000000000000001E-2</v>
      </c>
      <c r="BR757" s="5">
        <v>0</v>
      </c>
      <c r="BS757" s="5">
        <v>1</v>
      </c>
      <c r="BT757" s="5">
        <v>0</v>
      </c>
      <c r="BU757" s="5">
        <v>0</v>
      </c>
      <c r="BV757" s="5">
        <v>7.2999999999999995E-2</v>
      </c>
      <c r="BW757" s="5">
        <v>0</v>
      </c>
      <c r="BX757" s="5">
        <v>1</v>
      </c>
      <c r="BY757" s="5">
        <v>13.646000000000001</v>
      </c>
      <c r="BZ757" s="5">
        <v>0</v>
      </c>
      <c r="CA757" s="5">
        <v>13.646000000000001</v>
      </c>
      <c r="CB757" s="5">
        <v>0</v>
      </c>
      <c r="CC757" s="5">
        <v>82.587999999999994</v>
      </c>
      <c r="CD757" s="5">
        <v>7.95</v>
      </c>
      <c r="CE757" s="5">
        <v>-4.9279999999999999</v>
      </c>
      <c r="CF757" s="5">
        <v>84.278000000000006</v>
      </c>
      <c r="CG757" s="5">
        <v>0.1</v>
      </c>
      <c r="CH757" s="5">
        <v>1</v>
      </c>
      <c r="CI757" s="5">
        <v>0</v>
      </c>
      <c r="CJ757" s="5">
        <v>0</v>
      </c>
      <c r="CK757" s="5">
        <v>0</v>
      </c>
      <c r="CL757" s="5">
        <v>0</v>
      </c>
      <c r="CM757" s="5">
        <v>0</v>
      </c>
      <c r="CN757" s="5">
        <v>0</v>
      </c>
      <c r="CO757" s="5">
        <v>0</v>
      </c>
      <c r="CP757" s="5">
        <v>0</v>
      </c>
      <c r="CQ757" s="5">
        <v>1.387</v>
      </c>
      <c r="CR757" s="5">
        <v>1</v>
      </c>
      <c r="CS757" s="5">
        <v>5.5289999999999999</v>
      </c>
      <c r="CT757" s="5">
        <v>4.2510000000000003</v>
      </c>
      <c r="CU757" s="5">
        <v>10.122999999999999</v>
      </c>
    </row>
    <row r="758" spans="1:99" x14ac:dyDescent="0.25">
      <c r="A758" s="5" t="s">
        <v>3066</v>
      </c>
      <c r="B758" s="5" t="s">
        <v>1761</v>
      </c>
      <c r="C758" s="5" t="s">
        <v>1761</v>
      </c>
      <c r="D758" s="5" t="s">
        <v>1762</v>
      </c>
      <c r="E758" s="5">
        <v>2021</v>
      </c>
      <c r="F758" s="5">
        <v>0.25</v>
      </c>
      <c r="G758" s="5">
        <v>7.2140000000000004</v>
      </c>
      <c r="H758" s="5">
        <v>1.097</v>
      </c>
      <c r="I758" s="5">
        <v>0.45400000000000001</v>
      </c>
      <c r="J758" s="5">
        <v>7.6680000000000001</v>
      </c>
      <c r="K758" s="5">
        <v>0</v>
      </c>
      <c r="L758" s="5">
        <v>1</v>
      </c>
      <c r="M758" s="5">
        <v>8.5060000000000002</v>
      </c>
      <c r="N758" s="5">
        <v>3.29</v>
      </c>
      <c r="O758" s="5">
        <v>0.77400000000000002</v>
      </c>
      <c r="P758" s="5">
        <v>9.2799999999999994</v>
      </c>
      <c r="Q758" s="5">
        <v>0</v>
      </c>
      <c r="R758" s="5">
        <v>1</v>
      </c>
      <c r="S758" s="5">
        <v>12.696999999999999</v>
      </c>
      <c r="T758" s="5">
        <v>6.5789999999999997</v>
      </c>
      <c r="U758" s="5">
        <v>11.458</v>
      </c>
      <c r="V758" s="5">
        <v>30.193000000000001</v>
      </c>
      <c r="W758" s="5">
        <v>0.25</v>
      </c>
      <c r="X758" s="5">
        <v>1</v>
      </c>
      <c r="Y758" s="5">
        <v>16.459</v>
      </c>
      <c r="Z758" s="5">
        <v>1.8180000000000001</v>
      </c>
      <c r="AA758" s="5">
        <v>11.814</v>
      </c>
      <c r="AB758" s="5">
        <v>28.273</v>
      </c>
      <c r="AC758" s="5">
        <v>0</v>
      </c>
      <c r="AD758" s="5">
        <v>1</v>
      </c>
      <c r="AE758" s="5">
        <v>16.416</v>
      </c>
      <c r="AF758" s="5">
        <v>3.23</v>
      </c>
      <c r="AG758" s="5">
        <v>11.858000000000001</v>
      </c>
      <c r="AH758" s="5">
        <v>28.273</v>
      </c>
      <c r="AI758" s="5">
        <v>0</v>
      </c>
      <c r="AJ758" s="5">
        <v>1</v>
      </c>
      <c r="AK758" s="5">
        <v>27.803000000000001</v>
      </c>
      <c r="AL758" s="5">
        <v>13.646000000000001</v>
      </c>
      <c r="AM758" s="5">
        <v>18.149000000000001</v>
      </c>
      <c r="AN758" s="5">
        <v>57.441000000000003</v>
      </c>
      <c r="AO758" s="5">
        <v>0.25</v>
      </c>
      <c r="AP758" s="5">
        <v>1</v>
      </c>
      <c r="AQ758" s="5">
        <v>0.61899999999999999</v>
      </c>
      <c r="AR758" s="5">
        <v>0.114</v>
      </c>
      <c r="AS758" s="5">
        <v>0.90400000000000003</v>
      </c>
      <c r="AT758" s="5">
        <v>1.9039999999999999</v>
      </c>
      <c r="AU758" s="5">
        <v>0.25</v>
      </c>
      <c r="AV758" s="5">
        <v>1</v>
      </c>
      <c r="AW758" s="5">
        <v>0.59899999999999998</v>
      </c>
      <c r="AX758" s="5">
        <v>0.114</v>
      </c>
      <c r="AY758" s="5">
        <v>0.98699999999999999</v>
      </c>
      <c r="AZ758" s="5">
        <v>1.984</v>
      </c>
      <c r="BA758" s="5">
        <v>0.25</v>
      </c>
      <c r="BB758" s="5">
        <v>1</v>
      </c>
      <c r="BC758" s="5">
        <v>0.439</v>
      </c>
      <c r="BD758" s="5">
        <v>0.114</v>
      </c>
      <c r="BE758" s="5">
        <v>0.65600000000000003</v>
      </c>
      <c r="BF758" s="5">
        <v>1.369</v>
      </c>
      <c r="BG758" s="5">
        <v>0.25</v>
      </c>
      <c r="BH758" s="5">
        <v>1</v>
      </c>
      <c r="BI758" s="5">
        <v>0.505</v>
      </c>
      <c r="BJ758" s="5">
        <v>0.114</v>
      </c>
      <c r="BK758" s="5">
        <v>1.099</v>
      </c>
      <c r="BL758" s="5">
        <v>2.0049999999999999</v>
      </c>
      <c r="BM758" s="5">
        <v>0.25</v>
      </c>
      <c r="BN758" s="5">
        <v>1</v>
      </c>
      <c r="BO758" s="5">
        <v>0</v>
      </c>
      <c r="BP758" s="5">
        <v>1E-3</v>
      </c>
      <c r="BQ758" s="5">
        <v>7.9000000000000001E-2</v>
      </c>
      <c r="BR758" s="5">
        <v>0</v>
      </c>
      <c r="BS758" s="5">
        <v>1</v>
      </c>
      <c r="BT758" s="5">
        <v>0</v>
      </c>
      <c r="BU758" s="5">
        <v>4.2000000000000003E-2</v>
      </c>
      <c r="BV758" s="5">
        <v>0.27900000000000003</v>
      </c>
      <c r="BW758" s="5">
        <v>0.25</v>
      </c>
      <c r="BX758" s="5">
        <v>1</v>
      </c>
      <c r="BY758" s="5">
        <v>11.787000000000001</v>
      </c>
      <c r="BZ758" s="5">
        <v>0</v>
      </c>
      <c r="CA758" s="5">
        <v>11.787000000000001</v>
      </c>
      <c r="CB758" s="5">
        <v>0</v>
      </c>
      <c r="CC758" s="5">
        <v>78.125</v>
      </c>
      <c r="CD758" s="5">
        <v>7.95</v>
      </c>
      <c r="CE758" s="5">
        <v>99.111999999999995</v>
      </c>
      <c r="CF758" s="5">
        <v>221.54599999999999</v>
      </c>
      <c r="CG758" s="5">
        <v>0.25</v>
      </c>
      <c r="CH758" s="5">
        <v>1</v>
      </c>
      <c r="CI758" s="5">
        <v>0</v>
      </c>
      <c r="CJ758" s="5">
        <v>0</v>
      </c>
      <c r="CK758" s="5">
        <v>0</v>
      </c>
      <c r="CL758" s="5">
        <v>0</v>
      </c>
      <c r="CM758" s="5">
        <v>0</v>
      </c>
      <c r="CN758" s="5">
        <v>0</v>
      </c>
      <c r="CO758" s="5">
        <v>0</v>
      </c>
      <c r="CP758" s="5">
        <v>8.2000000000000003E-2</v>
      </c>
      <c r="CQ758" s="5">
        <v>1.198</v>
      </c>
      <c r="CR758" s="5">
        <v>0</v>
      </c>
      <c r="CS758" s="5">
        <v>4.7759999999999998</v>
      </c>
      <c r="CT758" s="5">
        <v>6.5549999999999997</v>
      </c>
      <c r="CU758" s="5">
        <v>7.5069999999999997</v>
      </c>
    </row>
    <row r="759" spans="1:99" x14ac:dyDescent="0.25">
      <c r="A759" s="5" t="s">
        <v>3067</v>
      </c>
      <c r="B759" s="5" t="s">
        <v>1761</v>
      </c>
      <c r="C759" s="5" t="s">
        <v>1761</v>
      </c>
      <c r="D759" s="5" t="s">
        <v>1762</v>
      </c>
      <c r="E759" s="5">
        <v>2022</v>
      </c>
      <c r="F759" s="5">
        <v>0.25</v>
      </c>
      <c r="G759" s="5">
        <v>17.95</v>
      </c>
      <c r="H759" s="5">
        <v>1.2350000000000001</v>
      </c>
      <c r="I759" s="5">
        <v>11.97</v>
      </c>
      <c r="J759" s="5">
        <v>29.92</v>
      </c>
      <c r="K759" s="5">
        <v>0</v>
      </c>
      <c r="L759" s="5">
        <v>1</v>
      </c>
      <c r="M759" s="5">
        <v>13.647</v>
      </c>
      <c r="N759" s="5">
        <v>3.7040000000000002</v>
      </c>
      <c r="O759" s="5">
        <v>8.7479999999999993</v>
      </c>
      <c r="P759" s="5">
        <v>22.395</v>
      </c>
      <c r="Q759" s="5">
        <v>0</v>
      </c>
      <c r="R759" s="5">
        <v>1</v>
      </c>
      <c r="S759" s="5">
        <v>24.123000000000001</v>
      </c>
      <c r="T759" s="5">
        <v>7.4080000000000004</v>
      </c>
      <c r="U759" s="5">
        <v>13.305</v>
      </c>
      <c r="V759" s="5">
        <v>45.935000000000002</v>
      </c>
      <c r="W759" s="5">
        <v>0.25</v>
      </c>
      <c r="X759" s="5">
        <v>1</v>
      </c>
      <c r="Y759" s="5">
        <v>43.753</v>
      </c>
      <c r="Z759" s="5">
        <v>4.59</v>
      </c>
      <c r="AA759" s="5">
        <v>6.2869999999999999</v>
      </c>
      <c r="AB759" s="5">
        <v>50.039000000000001</v>
      </c>
      <c r="AC759" s="5">
        <v>0</v>
      </c>
      <c r="AD759" s="5">
        <v>1</v>
      </c>
      <c r="AE759" s="5">
        <v>43.8</v>
      </c>
      <c r="AF759" s="5">
        <v>8.1199999999999992</v>
      </c>
      <c r="AG759" s="5">
        <v>6.2389999999999999</v>
      </c>
      <c r="AH759" s="5">
        <v>50.039000000000001</v>
      </c>
      <c r="AI759" s="5">
        <v>0</v>
      </c>
      <c r="AJ759" s="5">
        <v>1</v>
      </c>
      <c r="AK759" s="5">
        <v>55.735999999999997</v>
      </c>
      <c r="AL759" s="5">
        <v>26.616</v>
      </c>
      <c r="AM759" s="5">
        <v>2.3759999999999999</v>
      </c>
      <c r="AN759" s="5">
        <v>72.64</v>
      </c>
      <c r="AO759" s="5">
        <v>0.25</v>
      </c>
      <c r="AP759" s="5">
        <v>1</v>
      </c>
      <c r="AQ759" s="5">
        <v>0.86099999999999999</v>
      </c>
      <c r="AR759" s="5">
        <v>0.123</v>
      </c>
      <c r="AS759" s="5">
        <v>0.77200000000000002</v>
      </c>
      <c r="AT759" s="5">
        <v>2.0419999999999998</v>
      </c>
      <c r="AU759" s="5">
        <v>0.25</v>
      </c>
      <c r="AV759" s="5">
        <v>1</v>
      </c>
      <c r="AW759" s="5">
        <v>0.98599999999999999</v>
      </c>
      <c r="AX759" s="5">
        <v>0.123</v>
      </c>
      <c r="AY759" s="5">
        <v>0.94799999999999995</v>
      </c>
      <c r="AZ759" s="5">
        <v>2.4169999999999998</v>
      </c>
      <c r="BA759" s="5">
        <v>0.25</v>
      </c>
      <c r="BB759" s="5">
        <v>1</v>
      </c>
      <c r="BC759" s="5">
        <v>0.59799999999999998</v>
      </c>
      <c r="BD759" s="5">
        <v>0.123</v>
      </c>
      <c r="BE759" s="5">
        <v>0.45200000000000001</v>
      </c>
      <c r="BF759" s="5">
        <v>1.3120000000000001</v>
      </c>
      <c r="BG759" s="5">
        <v>0.25</v>
      </c>
      <c r="BH759" s="5">
        <v>1</v>
      </c>
      <c r="BI759" s="5">
        <v>0.61199999999999999</v>
      </c>
      <c r="BJ759" s="5">
        <v>0.123</v>
      </c>
      <c r="BK759" s="5">
        <v>0.75</v>
      </c>
      <c r="BL759" s="5">
        <v>1.702</v>
      </c>
      <c r="BM759" s="5">
        <v>0.25</v>
      </c>
      <c r="BN759" s="5">
        <v>1</v>
      </c>
      <c r="BO759" s="5">
        <v>0</v>
      </c>
      <c r="BP759" s="5">
        <v>1E-3</v>
      </c>
      <c r="BQ759" s="5">
        <v>0.115</v>
      </c>
      <c r="BR759" s="5">
        <v>0</v>
      </c>
      <c r="BS759" s="5">
        <v>1</v>
      </c>
      <c r="BT759" s="5">
        <v>0</v>
      </c>
      <c r="BU759" s="5">
        <v>-2.8000000000000001E-2</v>
      </c>
      <c r="BV759" s="5">
        <v>0.26400000000000001</v>
      </c>
      <c r="BW759" s="5">
        <v>0.25</v>
      </c>
      <c r="BX759" s="5">
        <v>1</v>
      </c>
      <c r="BY759" s="5">
        <v>12.728999999999999</v>
      </c>
      <c r="BZ759" s="5">
        <v>0</v>
      </c>
      <c r="CA759" s="5">
        <v>12.728999999999999</v>
      </c>
      <c r="CB759" s="5">
        <v>0</v>
      </c>
      <c r="CC759" s="5">
        <v>97.9</v>
      </c>
      <c r="CD759" s="5">
        <v>7.95</v>
      </c>
      <c r="CE759" s="5">
        <v>151.16800000000001</v>
      </c>
      <c r="CF759" s="5">
        <v>311.33499999999998</v>
      </c>
      <c r="CG759" s="5">
        <v>0.25</v>
      </c>
      <c r="CH759" s="5">
        <v>1</v>
      </c>
      <c r="CI759" s="5">
        <v>0</v>
      </c>
      <c r="CJ759" s="5">
        <v>0</v>
      </c>
      <c r="CK759" s="5">
        <v>0</v>
      </c>
      <c r="CL759" s="5">
        <v>0</v>
      </c>
      <c r="CM759" s="5">
        <v>0</v>
      </c>
      <c r="CN759" s="5">
        <v>0</v>
      </c>
      <c r="CO759" s="5">
        <v>0</v>
      </c>
      <c r="CP759" s="5">
        <v>0</v>
      </c>
      <c r="CQ759" s="5">
        <v>1.294</v>
      </c>
      <c r="CR759" s="5">
        <v>0</v>
      </c>
      <c r="CS759" s="5">
        <v>5.1580000000000004</v>
      </c>
      <c r="CT759" s="5">
        <v>16.715</v>
      </c>
      <c r="CU759" s="5">
        <v>34.707999999999998</v>
      </c>
    </row>
    <row r="760" spans="1:99" x14ac:dyDescent="0.25">
      <c r="A760" s="5" t="s">
        <v>3068</v>
      </c>
      <c r="B760" s="5" t="s">
        <v>1761</v>
      </c>
      <c r="C760" s="5" t="s">
        <v>1761</v>
      </c>
      <c r="D760" s="5" t="s">
        <v>1762</v>
      </c>
      <c r="E760" s="5">
        <v>2023</v>
      </c>
      <c r="F760" s="5">
        <v>0.25</v>
      </c>
      <c r="G760" s="5">
        <v>12.102</v>
      </c>
      <c r="H760" s="5">
        <v>1.2589999999999999</v>
      </c>
      <c r="I760" s="5">
        <v>13.076000000000001</v>
      </c>
      <c r="J760" s="5">
        <v>25.178000000000001</v>
      </c>
      <c r="K760" s="5">
        <v>0</v>
      </c>
      <c r="L760" s="5">
        <v>1</v>
      </c>
      <c r="M760" s="5">
        <v>10.303000000000001</v>
      </c>
      <c r="N760" s="5">
        <v>3.778</v>
      </c>
      <c r="O760" s="5">
        <v>10.244999999999999</v>
      </c>
      <c r="P760" s="5">
        <v>20.548999999999999</v>
      </c>
      <c r="Q760" s="5">
        <v>0</v>
      </c>
      <c r="R760" s="5">
        <v>1</v>
      </c>
      <c r="S760" s="5">
        <v>18.398</v>
      </c>
      <c r="T760" s="5">
        <v>7.5549999999999997</v>
      </c>
      <c r="U760" s="5">
        <v>14.429</v>
      </c>
      <c r="V760" s="5">
        <v>39.927999999999997</v>
      </c>
      <c r="W760" s="5">
        <v>0.25</v>
      </c>
      <c r="X760" s="5">
        <v>1</v>
      </c>
      <c r="Y760" s="5">
        <v>24.649000000000001</v>
      </c>
      <c r="Z760" s="5">
        <v>2.7610000000000001</v>
      </c>
      <c r="AA760" s="5">
        <v>18.077999999999999</v>
      </c>
      <c r="AB760" s="5">
        <v>42.726999999999997</v>
      </c>
      <c r="AC760" s="5">
        <v>0</v>
      </c>
      <c r="AD760" s="5">
        <v>1</v>
      </c>
      <c r="AE760" s="5">
        <v>24.747</v>
      </c>
      <c r="AF760" s="5">
        <v>4.9290000000000003</v>
      </c>
      <c r="AG760" s="5">
        <v>17.98</v>
      </c>
      <c r="AH760" s="5">
        <v>42.726999999999997</v>
      </c>
      <c r="AI760" s="5">
        <v>0</v>
      </c>
      <c r="AJ760" s="5">
        <v>1</v>
      </c>
      <c r="AK760" s="5">
        <v>36.988999999999997</v>
      </c>
      <c r="AL760" s="5">
        <v>18.323</v>
      </c>
      <c r="AM760" s="5">
        <v>14.182</v>
      </c>
      <c r="AN760" s="5">
        <v>63.963999999999999</v>
      </c>
      <c r="AO760" s="5">
        <v>0.25</v>
      </c>
      <c r="AP760" s="5">
        <v>1</v>
      </c>
      <c r="AQ760" s="5">
        <v>0.76</v>
      </c>
      <c r="AR760" s="5">
        <v>0.129</v>
      </c>
      <c r="AS760" s="5">
        <v>0.745</v>
      </c>
      <c r="AT760" s="5">
        <v>1.881</v>
      </c>
      <c r="AU760" s="5">
        <v>0.25</v>
      </c>
      <c r="AV760" s="5">
        <v>1</v>
      </c>
      <c r="AW760" s="5">
        <v>0.81100000000000005</v>
      </c>
      <c r="AX760" s="5">
        <v>0.129</v>
      </c>
      <c r="AY760" s="5">
        <v>0.93899999999999995</v>
      </c>
      <c r="AZ760" s="5">
        <v>2.1880000000000002</v>
      </c>
      <c r="BA760" s="5">
        <v>0.25</v>
      </c>
      <c r="BB760" s="5">
        <v>1</v>
      </c>
      <c r="BC760" s="5">
        <v>0.53500000000000003</v>
      </c>
      <c r="BD760" s="5">
        <v>0.129</v>
      </c>
      <c r="BE760" s="5">
        <v>0.47799999999999998</v>
      </c>
      <c r="BF760" s="5">
        <v>1.2669999999999999</v>
      </c>
      <c r="BG760" s="5">
        <v>0.25</v>
      </c>
      <c r="BH760" s="5">
        <v>1</v>
      </c>
      <c r="BI760" s="5">
        <v>0.57899999999999996</v>
      </c>
      <c r="BJ760" s="5">
        <v>0.129</v>
      </c>
      <c r="BK760" s="5">
        <v>0.56100000000000005</v>
      </c>
      <c r="BL760" s="5">
        <v>1.4259999999999999</v>
      </c>
      <c r="BM760" s="5">
        <v>0.25</v>
      </c>
      <c r="BN760" s="5">
        <v>1</v>
      </c>
      <c r="BO760" s="5">
        <v>0</v>
      </c>
      <c r="BP760" s="5">
        <v>1E-3</v>
      </c>
      <c r="BQ760" s="5">
        <v>8.8999999999999996E-2</v>
      </c>
      <c r="BR760" s="5">
        <v>0</v>
      </c>
      <c r="BS760" s="5">
        <v>1</v>
      </c>
      <c r="BT760" s="5">
        <v>0</v>
      </c>
      <c r="BU760" s="5">
        <v>3.6999999999999998E-2</v>
      </c>
      <c r="BV760" s="5">
        <v>0.26200000000000001</v>
      </c>
      <c r="BW760" s="5">
        <v>0.25</v>
      </c>
      <c r="BX760" s="5">
        <v>1</v>
      </c>
      <c r="BY760" s="5">
        <v>13.254</v>
      </c>
      <c r="BZ760" s="5">
        <v>0</v>
      </c>
      <c r="CA760" s="5">
        <v>13.254</v>
      </c>
      <c r="CB760" s="5">
        <v>0</v>
      </c>
      <c r="CC760" s="5">
        <v>83.248000000000005</v>
      </c>
      <c r="CD760" s="5">
        <v>7.95</v>
      </c>
      <c r="CE760" s="5">
        <v>135.655</v>
      </c>
      <c r="CF760" s="5">
        <v>273.62799999999999</v>
      </c>
      <c r="CG760" s="5">
        <v>0.25</v>
      </c>
      <c r="CH760" s="5">
        <v>1</v>
      </c>
      <c r="CI760" s="5">
        <v>0</v>
      </c>
      <c r="CJ760" s="5">
        <v>0</v>
      </c>
      <c r="CK760" s="5">
        <v>0</v>
      </c>
      <c r="CL760" s="5">
        <v>0</v>
      </c>
      <c r="CM760" s="5">
        <v>0</v>
      </c>
      <c r="CN760" s="5">
        <v>0</v>
      </c>
      <c r="CO760" s="5">
        <v>0</v>
      </c>
      <c r="CP760" s="5">
        <v>4.1000000000000002E-2</v>
      </c>
      <c r="CQ760" s="5">
        <v>1.3480000000000001</v>
      </c>
      <c r="CR760" s="5">
        <v>0</v>
      </c>
      <c r="CS760" s="5">
        <v>5.37</v>
      </c>
      <c r="CT760" s="5">
        <v>11.25</v>
      </c>
      <c r="CU760" s="5">
        <v>15.553000000000001</v>
      </c>
    </row>
    <row r="761" spans="1:99" x14ac:dyDescent="0.25">
      <c r="A761" s="5" t="s">
        <v>3069</v>
      </c>
      <c r="B761" s="5" t="s">
        <v>1761</v>
      </c>
      <c r="C761" s="5" t="s">
        <v>1761</v>
      </c>
      <c r="D761" s="5" t="s">
        <v>1762</v>
      </c>
      <c r="E761" s="5">
        <v>2024</v>
      </c>
      <c r="F761" s="5">
        <v>0.25</v>
      </c>
      <c r="G761" s="5">
        <v>8.9640000000000004</v>
      </c>
      <c r="H761" s="5">
        <v>1.296</v>
      </c>
      <c r="I761" s="5">
        <v>10.859</v>
      </c>
      <c r="J761" s="5">
        <v>19.823</v>
      </c>
      <c r="K761" s="5">
        <v>0</v>
      </c>
      <c r="L761" s="5">
        <v>1</v>
      </c>
      <c r="M761" s="5">
        <v>10.582000000000001</v>
      </c>
      <c r="N761" s="5">
        <v>3.8889999999999998</v>
      </c>
      <c r="O761" s="5">
        <v>6.9560000000000004</v>
      </c>
      <c r="P761" s="5">
        <v>17.538</v>
      </c>
      <c r="Q761" s="5">
        <v>0</v>
      </c>
      <c r="R761" s="5">
        <v>1</v>
      </c>
      <c r="S761" s="5">
        <v>15.446</v>
      </c>
      <c r="T761" s="5">
        <v>7.7779999999999996</v>
      </c>
      <c r="U761" s="5">
        <v>15.34</v>
      </c>
      <c r="V761" s="5">
        <v>37.215000000000003</v>
      </c>
      <c r="W761" s="5">
        <v>0.25</v>
      </c>
      <c r="X761" s="5">
        <v>1</v>
      </c>
      <c r="Y761" s="5">
        <v>22.024000000000001</v>
      </c>
      <c r="Z761" s="5">
        <v>2.7810000000000001</v>
      </c>
      <c r="AA761" s="5">
        <v>12.965</v>
      </c>
      <c r="AB761" s="5">
        <v>34.988999999999997</v>
      </c>
      <c r="AC761" s="5">
        <v>0</v>
      </c>
      <c r="AD761" s="5">
        <v>1</v>
      </c>
      <c r="AE761" s="5">
        <v>22.024000000000001</v>
      </c>
      <c r="AF761" s="5">
        <v>4.8250000000000002</v>
      </c>
      <c r="AG761" s="5">
        <v>12.965</v>
      </c>
      <c r="AH761" s="5">
        <v>34.988999999999997</v>
      </c>
      <c r="AI761" s="5">
        <v>0</v>
      </c>
      <c r="AJ761" s="5">
        <v>1</v>
      </c>
      <c r="AK761" s="5">
        <v>34.633000000000003</v>
      </c>
      <c r="AL761" s="5">
        <v>17.614999999999998</v>
      </c>
      <c r="AM761" s="5">
        <v>9.298</v>
      </c>
      <c r="AN761" s="5">
        <v>54.912999999999997</v>
      </c>
      <c r="AO761" s="5">
        <v>0.25</v>
      </c>
      <c r="AP761" s="5">
        <v>1</v>
      </c>
      <c r="AQ761" s="5">
        <v>0.72399999999999998</v>
      </c>
      <c r="AR761" s="5">
        <v>0.13200000000000001</v>
      </c>
      <c r="AS761" s="5">
        <v>0.64</v>
      </c>
      <c r="AT761" s="5">
        <v>1.7050000000000001</v>
      </c>
      <c r="AU761" s="5">
        <v>0.25</v>
      </c>
      <c r="AV761" s="5">
        <v>1</v>
      </c>
      <c r="AW761" s="5">
        <v>0.75</v>
      </c>
      <c r="AX761" s="5">
        <v>0.13200000000000001</v>
      </c>
      <c r="AY761" s="5">
        <v>0.61399999999999999</v>
      </c>
      <c r="AZ761" s="5">
        <v>1.7050000000000001</v>
      </c>
      <c r="BA761" s="5">
        <v>0.25</v>
      </c>
      <c r="BB761" s="5">
        <v>1</v>
      </c>
      <c r="BC761" s="5">
        <v>0.51300000000000001</v>
      </c>
      <c r="BD761" s="5">
        <v>0.13200000000000001</v>
      </c>
      <c r="BE761" s="5">
        <v>0.53900000000000003</v>
      </c>
      <c r="BF761" s="5">
        <v>1.3149999999999999</v>
      </c>
      <c r="BG761" s="5">
        <v>0.25</v>
      </c>
      <c r="BH761" s="5">
        <v>1</v>
      </c>
      <c r="BI761" s="5">
        <v>0.59099999999999997</v>
      </c>
      <c r="BJ761" s="5">
        <v>0.13200000000000001</v>
      </c>
      <c r="BK761" s="5">
        <v>0.41899999999999998</v>
      </c>
      <c r="BL761" s="5">
        <v>1.2629999999999999</v>
      </c>
      <c r="BM761" s="5">
        <v>0.25</v>
      </c>
      <c r="BN761" s="5">
        <v>1</v>
      </c>
      <c r="BO761" s="5">
        <v>0</v>
      </c>
      <c r="BP761" s="5">
        <v>1E-3</v>
      </c>
      <c r="BQ761" s="5">
        <v>7.1999999999999995E-2</v>
      </c>
      <c r="BR761" s="5">
        <v>0</v>
      </c>
      <c r="BS761" s="5">
        <v>1</v>
      </c>
      <c r="BT761" s="5">
        <v>0</v>
      </c>
      <c r="BU761" s="5">
        <v>4.1000000000000002E-2</v>
      </c>
      <c r="BV761" s="5">
        <v>0.25900000000000001</v>
      </c>
      <c r="BW761" s="5">
        <v>0.25</v>
      </c>
      <c r="BX761" s="5">
        <v>1</v>
      </c>
      <c r="BY761" s="5">
        <v>13.646000000000001</v>
      </c>
      <c r="BZ761" s="5">
        <v>0</v>
      </c>
      <c r="CA761" s="5">
        <v>13.646000000000001</v>
      </c>
      <c r="CB761" s="5">
        <v>0</v>
      </c>
      <c r="CC761" s="5">
        <v>82.587999999999994</v>
      </c>
      <c r="CD761" s="5">
        <v>7.95</v>
      </c>
      <c r="CE761" s="5">
        <v>115.913</v>
      </c>
      <c r="CF761" s="5">
        <v>248.126</v>
      </c>
      <c r="CG761" s="5">
        <v>0.25</v>
      </c>
      <c r="CH761" s="5">
        <v>1</v>
      </c>
      <c r="CI761" s="5">
        <v>0</v>
      </c>
      <c r="CJ761" s="5">
        <v>0</v>
      </c>
      <c r="CK761" s="5">
        <v>0</v>
      </c>
      <c r="CL761" s="5">
        <v>0</v>
      </c>
      <c r="CM761" s="5">
        <v>0</v>
      </c>
      <c r="CN761" s="5">
        <v>0</v>
      </c>
      <c r="CO761" s="5">
        <v>0</v>
      </c>
      <c r="CP761" s="5">
        <v>4.1000000000000002E-2</v>
      </c>
      <c r="CQ761" s="5">
        <v>1.387</v>
      </c>
      <c r="CR761" s="5">
        <v>0</v>
      </c>
      <c r="CS761" s="5">
        <v>5.5289999999999999</v>
      </c>
      <c r="CT761" s="5">
        <v>7.9370000000000003</v>
      </c>
      <c r="CU761" s="5">
        <v>11.8</v>
      </c>
    </row>
    <row r="762" spans="1:99" x14ac:dyDescent="0.25">
      <c r="A762" s="5" t="s">
        <v>3070</v>
      </c>
      <c r="B762" s="5" t="s">
        <v>1313</v>
      </c>
      <c r="C762" s="5" t="s">
        <v>1313</v>
      </c>
      <c r="D762" s="5" t="s">
        <v>1314</v>
      </c>
      <c r="E762" s="5">
        <v>2021</v>
      </c>
      <c r="F762" s="5">
        <v>7.6999999999999999E-2</v>
      </c>
      <c r="G762" s="5">
        <v>2.702</v>
      </c>
      <c r="H762" s="5">
        <v>0.59099999999999997</v>
      </c>
      <c r="I762" s="5">
        <v>4.24</v>
      </c>
      <c r="J762" s="5">
        <v>6.9409999999999998</v>
      </c>
      <c r="K762" s="5">
        <v>0</v>
      </c>
      <c r="L762" s="5">
        <v>1</v>
      </c>
      <c r="M762" s="5">
        <v>7.9640000000000004</v>
      </c>
      <c r="N762" s="5">
        <v>3.43</v>
      </c>
      <c r="O762" s="5">
        <v>-1.0229999999999999</v>
      </c>
      <c r="P762" s="5">
        <v>6.9409999999999998</v>
      </c>
      <c r="Q762" s="5">
        <v>0</v>
      </c>
      <c r="R762" s="5">
        <v>1</v>
      </c>
      <c r="S762" s="5">
        <v>11.679</v>
      </c>
      <c r="T762" s="5">
        <v>6.86</v>
      </c>
      <c r="U762" s="5">
        <v>2.7549999999999999</v>
      </c>
      <c r="V762" s="5">
        <v>15.545</v>
      </c>
      <c r="W762" s="5">
        <v>7.6999999999999999E-2</v>
      </c>
      <c r="X762" s="5">
        <v>1</v>
      </c>
      <c r="Y762" s="5">
        <v>37.109000000000002</v>
      </c>
      <c r="Z762" s="5">
        <v>4.0990000000000002</v>
      </c>
      <c r="AA762" s="5">
        <v>-16.547999999999998</v>
      </c>
      <c r="AB762" s="5">
        <v>20.561</v>
      </c>
      <c r="AC762" s="5">
        <v>0</v>
      </c>
      <c r="AD762" s="5">
        <v>1</v>
      </c>
      <c r="AE762" s="5">
        <v>37.066000000000003</v>
      </c>
      <c r="AF762" s="5">
        <v>7.2939999999999996</v>
      </c>
      <c r="AG762" s="5">
        <v>-16.504999999999999</v>
      </c>
      <c r="AH762" s="5">
        <v>20.561</v>
      </c>
      <c r="AI762" s="5">
        <v>0</v>
      </c>
      <c r="AJ762" s="5">
        <v>1</v>
      </c>
      <c r="AK762" s="5">
        <v>40.75</v>
      </c>
      <c r="AL762" s="5">
        <v>20</v>
      </c>
      <c r="AM762" s="5">
        <v>-11.342000000000001</v>
      </c>
      <c r="AN762" s="5">
        <v>31.672000000000001</v>
      </c>
      <c r="AO762" s="5">
        <v>7.6999999999999999E-2</v>
      </c>
      <c r="AP762" s="5">
        <v>1</v>
      </c>
      <c r="AQ762" s="5">
        <v>0.61899999999999999</v>
      </c>
      <c r="AR762" s="5">
        <v>0.114</v>
      </c>
      <c r="AS762" s="5">
        <v>0.98</v>
      </c>
      <c r="AT762" s="5">
        <v>1.722</v>
      </c>
      <c r="AU762" s="5">
        <v>7.6999999999999999E-2</v>
      </c>
      <c r="AV762" s="5">
        <v>1</v>
      </c>
      <c r="AW762" s="5">
        <v>0.59899999999999998</v>
      </c>
      <c r="AX762" s="5">
        <v>0.114</v>
      </c>
      <c r="AY762" s="5">
        <v>1.056</v>
      </c>
      <c r="AZ762" s="5">
        <v>1.7829999999999999</v>
      </c>
      <c r="BA762" s="5">
        <v>7.6999999999999999E-2</v>
      </c>
      <c r="BB762" s="5">
        <v>1</v>
      </c>
      <c r="BC762" s="5">
        <v>0.439</v>
      </c>
      <c r="BD762" s="5">
        <v>0.114</v>
      </c>
      <c r="BE762" s="5">
        <v>0.52600000000000002</v>
      </c>
      <c r="BF762" s="5">
        <v>1.04</v>
      </c>
      <c r="BG762" s="5">
        <v>7.6999999999999999E-2</v>
      </c>
      <c r="BH762" s="5">
        <v>1</v>
      </c>
      <c r="BI762" s="5">
        <v>0.505</v>
      </c>
      <c r="BJ762" s="5">
        <v>0.114</v>
      </c>
      <c r="BK762" s="5">
        <v>0.36299999999999999</v>
      </c>
      <c r="BL762" s="5">
        <v>0.93500000000000005</v>
      </c>
      <c r="BM762" s="5">
        <v>7.6999999999999999E-2</v>
      </c>
      <c r="BN762" s="5">
        <v>1</v>
      </c>
      <c r="BO762" s="5">
        <v>0</v>
      </c>
      <c r="BP762" s="5">
        <v>0.03</v>
      </c>
      <c r="BQ762" s="5">
        <v>0.17100000000000001</v>
      </c>
      <c r="BR762" s="5">
        <v>0</v>
      </c>
      <c r="BS762" s="5">
        <v>0.83299999999999996</v>
      </c>
      <c r="BT762" s="5">
        <v>0</v>
      </c>
      <c r="BU762" s="5">
        <v>2.5000000000000001E-2</v>
      </c>
      <c r="BV762" s="5">
        <v>0.23</v>
      </c>
      <c r="BW762" s="5">
        <v>7.6999999999999999E-2</v>
      </c>
      <c r="BX762" s="5">
        <v>0.83299999999999996</v>
      </c>
      <c r="BY762" s="5">
        <v>11.787000000000001</v>
      </c>
      <c r="BZ762" s="5">
        <v>0</v>
      </c>
      <c r="CA762" s="5">
        <v>11.787000000000001</v>
      </c>
      <c r="CB762" s="5">
        <v>0</v>
      </c>
      <c r="CC762" s="5">
        <v>78.125</v>
      </c>
      <c r="CD762" s="5">
        <v>7.95</v>
      </c>
      <c r="CE762" s="5">
        <v>-25.812000000000001</v>
      </c>
      <c r="CF762" s="5">
        <v>56.341999999999999</v>
      </c>
      <c r="CG762" s="5">
        <v>7.6999999999999999E-2</v>
      </c>
      <c r="CH762" s="5">
        <v>1</v>
      </c>
      <c r="CI762" s="5">
        <v>0</v>
      </c>
      <c r="CJ762" s="5">
        <v>0</v>
      </c>
      <c r="CK762" s="5">
        <v>0</v>
      </c>
      <c r="CL762" s="5">
        <v>0</v>
      </c>
      <c r="CM762" s="5">
        <v>0</v>
      </c>
      <c r="CN762" s="5">
        <v>0</v>
      </c>
      <c r="CO762" s="5">
        <v>0</v>
      </c>
      <c r="CP762" s="5">
        <v>0</v>
      </c>
      <c r="CQ762" s="5">
        <v>1.198</v>
      </c>
      <c r="CR762" s="5">
        <v>0</v>
      </c>
      <c r="CS762" s="5">
        <v>4.7759999999999998</v>
      </c>
      <c r="CT762" s="5">
        <v>4.819</v>
      </c>
      <c r="CU762" s="5">
        <v>26.806000000000001</v>
      </c>
    </row>
    <row r="763" spans="1:99" x14ac:dyDescent="0.25">
      <c r="A763" s="5" t="s">
        <v>3071</v>
      </c>
      <c r="B763" s="5" t="s">
        <v>1313</v>
      </c>
      <c r="C763" s="5" t="s">
        <v>1313</v>
      </c>
      <c r="D763" s="5" t="s">
        <v>1314</v>
      </c>
      <c r="E763" s="5">
        <v>2022</v>
      </c>
      <c r="F763" s="5">
        <v>7.6999999999999999E-2</v>
      </c>
      <c r="G763" s="5">
        <v>12.303000000000001</v>
      </c>
      <c r="H763" s="5">
        <v>1.911</v>
      </c>
      <c r="I763" s="5">
        <v>6.4569999999999999</v>
      </c>
      <c r="J763" s="5">
        <v>18.760999999999999</v>
      </c>
      <c r="K763" s="5">
        <v>0</v>
      </c>
      <c r="L763" s="5">
        <v>1</v>
      </c>
      <c r="M763" s="5">
        <v>9.7829999999999995</v>
      </c>
      <c r="N763" s="5">
        <v>3.7040000000000002</v>
      </c>
      <c r="O763" s="5">
        <v>8.9779999999999998</v>
      </c>
      <c r="P763" s="5">
        <v>18.760999999999999</v>
      </c>
      <c r="Q763" s="5">
        <v>0</v>
      </c>
      <c r="R763" s="5">
        <v>1</v>
      </c>
      <c r="S763" s="5">
        <v>18.971</v>
      </c>
      <c r="T763" s="5">
        <v>7.4080000000000004</v>
      </c>
      <c r="U763" s="5">
        <v>12.503</v>
      </c>
      <c r="V763" s="5">
        <v>33.704999999999998</v>
      </c>
      <c r="W763" s="5">
        <v>7.6999999999999999E-2</v>
      </c>
      <c r="X763" s="5">
        <v>1</v>
      </c>
      <c r="Y763" s="5">
        <v>73.622</v>
      </c>
      <c r="Z763" s="5">
        <v>7.7229999999999999</v>
      </c>
      <c r="AA763" s="5">
        <v>-37.234000000000002</v>
      </c>
      <c r="AB763" s="5">
        <v>36.387999999999998</v>
      </c>
      <c r="AC763" s="5">
        <v>0</v>
      </c>
      <c r="AD763" s="5">
        <v>1</v>
      </c>
      <c r="AE763" s="5">
        <v>73.67</v>
      </c>
      <c r="AF763" s="5">
        <v>13.657</v>
      </c>
      <c r="AG763" s="5">
        <v>-37.281999999999996</v>
      </c>
      <c r="AH763" s="5">
        <v>36.387999999999998</v>
      </c>
      <c r="AI763" s="5">
        <v>0</v>
      </c>
      <c r="AJ763" s="5">
        <v>1</v>
      </c>
      <c r="AK763" s="5">
        <v>77.902000000000001</v>
      </c>
      <c r="AL763" s="5">
        <v>37.201999999999998</v>
      </c>
      <c r="AM763" s="5">
        <v>-35.345999999999997</v>
      </c>
      <c r="AN763" s="5">
        <v>45.834000000000003</v>
      </c>
      <c r="AO763" s="5">
        <v>7.6999999999999999E-2</v>
      </c>
      <c r="AP763" s="5">
        <v>1</v>
      </c>
      <c r="AQ763" s="5">
        <v>0.86099999999999999</v>
      </c>
      <c r="AR763" s="5">
        <v>0.123</v>
      </c>
      <c r="AS763" s="5">
        <v>1.0389999999999999</v>
      </c>
      <c r="AT763" s="5">
        <v>2.0459999999999998</v>
      </c>
      <c r="AU763" s="5">
        <v>7.6999999999999999E-2</v>
      </c>
      <c r="AV763" s="5">
        <v>1</v>
      </c>
      <c r="AW763" s="5">
        <v>0.98599999999999999</v>
      </c>
      <c r="AX763" s="5">
        <v>0.123</v>
      </c>
      <c r="AY763" s="5">
        <v>1.091</v>
      </c>
      <c r="AZ763" s="5">
        <v>2.2370000000000001</v>
      </c>
      <c r="BA763" s="5">
        <v>7.6999999999999999E-2</v>
      </c>
      <c r="BB763" s="5">
        <v>1</v>
      </c>
      <c r="BC763" s="5">
        <v>0.59799999999999998</v>
      </c>
      <c r="BD763" s="5">
        <v>0.123</v>
      </c>
      <c r="BE763" s="5">
        <v>0.51700000000000002</v>
      </c>
      <c r="BF763" s="5">
        <v>1.2</v>
      </c>
      <c r="BG763" s="5">
        <v>7.6999999999999999E-2</v>
      </c>
      <c r="BH763" s="5">
        <v>1</v>
      </c>
      <c r="BI763" s="5">
        <v>0.61199999999999999</v>
      </c>
      <c r="BJ763" s="5">
        <v>0.123</v>
      </c>
      <c r="BK763" s="5">
        <v>0.73799999999999999</v>
      </c>
      <c r="BL763" s="5">
        <v>1.454</v>
      </c>
      <c r="BM763" s="5">
        <v>7.6999999999999999E-2</v>
      </c>
      <c r="BN763" s="5">
        <v>1</v>
      </c>
      <c r="BO763" s="5">
        <v>0</v>
      </c>
      <c r="BP763" s="5">
        <v>2.9000000000000001E-2</v>
      </c>
      <c r="BQ763" s="5">
        <v>0.188</v>
      </c>
      <c r="BR763" s="5">
        <v>0</v>
      </c>
      <c r="BS763" s="5">
        <v>0.83299999999999996</v>
      </c>
      <c r="BT763" s="5">
        <v>0</v>
      </c>
      <c r="BU763" s="5">
        <v>2.4E-2</v>
      </c>
      <c r="BV763" s="5">
        <v>0.246</v>
      </c>
      <c r="BW763" s="5">
        <v>7.6999999999999999E-2</v>
      </c>
      <c r="BX763" s="5">
        <v>0.83299999999999996</v>
      </c>
      <c r="BY763" s="5">
        <v>12.728999999999999</v>
      </c>
      <c r="BZ763" s="5">
        <v>0</v>
      </c>
      <c r="CA763" s="5">
        <v>12.728999999999999</v>
      </c>
      <c r="CB763" s="5">
        <v>0</v>
      </c>
      <c r="CC763" s="5">
        <v>97.9</v>
      </c>
      <c r="CD763" s="5">
        <v>7.95</v>
      </c>
      <c r="CE763" s="5">
        <v>-25.236999999999998</v>
      </c>
      <c r="CF763" s="5">
        <v>78.257999999999996</v>
      </c>
      <c r="CG763" s="5">
        <v>7.6999999999999999E-2</v>
      </c>
      <c r="CH763" s="5">
        <v>1</v>
      </c>
      <c r="CI763" s="5">
        <v>0</v>
      </c>
      <c r="CJ763" s="5">
        <v>0</v>
      </c>
      <c r="CK763" s="5">
        <v>0</v>
      </c>
      <c r="CL763" s="5">
        <v>0</v>
      </c>
      <c r="CM763" s="5">
        <v>0</v>
      </c>
      <c r="CN763" s="5">
        <v>0</v>
      </c>
      <c r="CO763" s="5">
        <v>0</v>
      </c>
      <c r="CP763" s="5">
        <v>0</v>
      </c>
      <c r="CQ763" s="5">
        <v>1.294</v>
      </c>
      <c r="CR763" s="5">
        <v>0</v>
      </c>
      <c r="CS763" s="5">
        <v>5.1580000000000004</v>
      </c>
      <c r="CT763" s="5">
        <v>11.563000000000001</v>
      </c>
      <c r="CU763" s="5">
        <v>63.228000000000002</v>
      </c>
    </row>
    <row r="764" spans="1:99" x14ac:dyDescent="0.25">
      <c r="A764" s="5" t="s">
        <v>3072</v>
      </c>
      <c r="B764" s="5" t="s">
        <v>1313</v>
      </c>
      <c r="C764" s="5" t="s">
        <v>1313</v>
      </c>
      <c r="D764" s="5" t="s">
        <v>1314</v>
      </c>
      <c r="E764" s="5">
        <v>2023</v>
      </c>
      <c r="F764" s="5">
        <v>7.6999999999999999E-2</v>
      </c>
      <c r="G764" s="5">
        <v>6.64</v>
      </c>
      <c r="H764" s="5">
        <v>1.512</v>
      </c>
      <c r="I764" s="5">
        <v>9.5340000000000007</v>
      </c>
      <c r="J764" s="5">
        <v>16.173999999999999</v>
      </c>
      <c r="K764" s="5">
        <v>0</v>
      </c>
      <c r="L764" s="5">
        <v>1</v>
      </c>
      <c r="M764" s="5">
        <v>7.8860000000000001</v>
      </c>
      <c r="N764" s="5">
        <v>3.8570000000000002</v>
      </c>
      <c r="O764" s="5">
        <v>8.2880000000000003</v>
      </c>
      <c r="P764" s="5">
        <v>16.173999999999999</v>
      </c>
      <c r="Q764" s="5">
        <v>0</v>
      </c>
      <c r="R764" s="5">
        <v>1</v>
      </c>
      <c r="S764" s="5">
        <v>12.818</v>
      </c>
      <c r="T764" s="5">
        <v>7.7140000000000004</v>
      </c>
      <c r="U764" s="5">
        <v>13.099</v>
      </c>
      <c r="V764" s="5">
        <v>27.675999999999998</v>
      </c>
      <c r="W764" s="5">
        <v>7.6999999999999999E-2</v>
      </c>
      <c r="X764" s="5">
        <v>1</v>
      </c>
      <c r="Y764" s="5">
        <v>47.533000000000001</v>
      </c>
      <c r="Z764" s="5">
        <v>5.3239999999999998</v>
      </c>
      <c r="AA764" s="5">
        <v>3.9049999999999998</v>
      </c>
      <c r="AB764" s="5">
        <v>51.438000000000002</v>
      </c>
      <c r="AC764" s="5">
        <v>0</v>
      </c>
      <c r="AD764" s="5">
        <v>1</v>
      </c>
      <c r="AE764" s="5">
        <v>47.631999999999998</v>
      </c>
      <c r="AF764" s="5">
        <v>9.4860000000000007</v>
      </c>
      <c r="AG764" s="5">
        <v>3.806</v>
      </c>
      <c r="AH764" s="5">
        <v>51.438000000000002</v>
      </c>
      <c r="AI764" s="5">
        <v>0</v>
      </c>
      <c r="AJ764" s="5">
        <v>1</v>
      </c>
      <c r="AK764" s="5">
        <v>52.17</v>
      </c>
      <c r="AL764" s="5">
        <v>25.844000000000001</v>
      </c>
      <c r="AM764" s="5">
        <v>0.61599999999999999</v>
      </c>
      <c r="AN764" s="5">
        <v>56.850999999999999</v>
      </c>
      <c r="AO764" s="5">
        <v>7.6999999999999999E-2</v>
      </c>
      <c r="AP764" s="5">
        <v>1</v>
      </c>
      <c r="AQ764" s="5">
        <v>0.76</v>
      </c>
      <c r="AR764" s="5">
        <v>0.129</v>
      </c>
      <c r="AS764" s="5">
        <v>1.1319999999999999</v>
      </c>
      <c r="AT764" s="5">
        <v>2.0379999999999998</v>
      </c>
      <c r="AU764" s="5">
        <v>7.6999999999999999E-2</v>
      </c>
      <c r="AV764" s="5">
        <v>1</v>
      </c>
      <c r="AW764" s="5">
        <v>0.81100000000000005</v>
      </c>
      <c r="AX764" s="5">
        <v>0.129</v>
      </c>
      <c r="AY764" s="5">
        <v>1.2330000000000001</v>
      </c>
      <c r="AZ764" s="5">
        <v>2.2010000000000001</v>
      </c>
      <c r="BA764" s="5">
        <v>7.6999999999999999E-2</v>
      </c>
      <c r="BB764" s="5">
        <v>1</v>
      </c>
      <c r="BC764" s="5">
        <v>0.53500000000000003</v>
      </c>
      <c r="BD764" s="5">
        <v>0.129</v>
      </c>
      <c r="BE764" s="5">
        <v>0.75700000000000001</v>
      </c>
      <c r="BF764" s="5">
        <v>1.391</v>
      </c>
      <c r="BG764" s="5">
        <v>7.6999999999999999E-2</v>
      </c>
      <c r="BH764" s="5">
        <v>1</v>
      </c>
      <c r="BI764" s="5">
        <v>0.57899999999999996</v>
      </c>
      <c r="BJ764" s="5">
        <v>0.129</v>
      </c>
      <c r="BK764" s="5">
        <v>0.60899999999999999</v>
      </c>
      <c r="BL764" s="5">
        <v>1.28</v>
      </c>
      <c r="BM764" s="5">
        <v>7.6999999999999999E-2</v>
      </c>
      <c r="BN764" s="5">
        <v>1</v>
      </c>
      <c r="BO764" s="5">
        <v>0</v>
      </c>
      <c r="BP764" s="5">
        <v>3.5000000000000003E-2</v>
      </c>
      <c r="BQ764" s="5">
        <v>0.25700000000000001</v>
      </c>
      <c r="BR764" s="5">
        <v>0</v>
      </c>
      <c r="BS764" s="5">
        <v>0.83299999999999996</v>
      </c>
      <c r="BT764" s="5">
        <v>0</v>
      </c>
      <c r="BU764" s="5">
        <v>2.5999999999999999E-2</v>
      </c>
      <c r="BV764" s="5">
        <v>0.33800000000000002</v>
      </c>
      <c r="BW764" s="5">
        <v>7.6999999999999999E-2</v>
      </c>
      <c r="BX764" s="5">
        <v>0.83299999999999996</v>
      </c>
      <c r="BY764" s="5">
        <v>13.254</v>
      </c>
      <c r="BZ764" s="5">
        <v>0</v>
      </c>
      <c r="CA764" s="5">
        <v>13.254</v>
      </c>
      <c r="CB764" s="5">
        <v>0</v>
      </c>
      <c r="CC764" s="5">
        <v>83.248000000000005</v>
      </c>
      <c r="CD764" s="5">
        <v>7.95</v>
      </c>
      <c r="CE764" s="5">
        <v>6.1710000000000003</v>
      </c>
      <c r="CF764" s="5">
        <v>96.305000000000007</v>
      </c>
      <c r="CG764" s="5">
        <v>7.6999999999999999E-2</v>
      </c>
      <c r="CH764" s="5">
        <v>1</v>
      </c>
      <c r="CI764" s="5">
        <v>0</v>
      </c>
      <c r="CJ764" s="5">
        <v>0</v>
      </c>
      <c r="CK764" s="5">
        <v>0</v>
      </c>
      <c r="CL764" s="5">
        <v>0</v>
      </c>
      <c r="CM764" s="5">
        <v>0</v>
      </c>
      <c r="CN764" s="5">
        <v>0</v>
      </c>
      <c r="CO764" s="5">
        <v>0</v>
      </c>
      <c r="CP764" s="5">
        <v>0</v>
      </c>
      <c r="CQ764" s="5">
        <v>1.3480000000000001</v>
      </c>
      <c r="CR764" s="5">
        <v>0</v>
      </c>
      <c r="CS764" s="5">
        <v>5.37</v>
      </c>
      <c r="CT764" s="5">
        <v>5.1040000000000001</v>
      </c>
      <c r="CU764" s="5">
        <v>37.088000000000001</v>
      </c>
    </row>
    <row r="765" spans="1:99" x14ac:dyDescent="0.25">
      <c r="A765" s="5" t="s">
        <v>3073</v>
      </c>
      <c r="B765" s="5" t="s">
        <v>1313</v>
      </c>
      <c r="C765" s="5" t="s">
        <v>1313</v>
      </c>
      <c r="D765" s="5" t="s">
        <v>1314</v>
      </c>
      <c r="E765" s="5">
        <v>2024</v>
      </c>
      <c r="F765" s="5">
        <v>7.6999999999999999E-2</v>
      </c>
      <c r="G765" s="5">
        <v>5.47</v>
      </c>
      <c r="H765" s="5">
        <v>1.3859999999999999</v>
      </c>
      <c r="I765" s="5">
        <v>6.1989999999999998</v>
      </c>
      <c r="J765" s="5">
        <v>11.669</v>
      </c>
      <c r="K765" s="5">
        <v>0</v>
      </c>
      <c r="L765" s="5">
        <v>1</v>
      </c>
      <c r="M765" s="5">
        <v>7.1239999999999997</v>
      </c>
      <c r="N765" s="5">
        <v>3.9710000000000001</v>
      </c>
      <c r="O765" s="5">
        <v>4.5460000000000003</v>
      </c>
      <c r="P765" s="5">
        <v>11.669</v>
      </c>
      <c r="Q765" s="5">
        <v>0</v>
      </c>
      <c r="R765" s="5">
        <v>1</v>
      </c>
      <c r="S765" s="5">
        <v>12.404999999999999</v>
      </c>
      <c r="T765" s="5">
        <v>7.9420000000000002</v>
      </c>
      <c r="U765" s="5">
        <v>13.657</v>
      </c>
      <c r="V765" s="5">
        <v>27.777999999999999</v>
      </c>
      <c r="W765" s="5">
        <v>7.6999999999999999E-2</v>
      </c>
      <c r="X765" s="5">
        <v>1</v>
      </c>
      <c r="Y765" s="5">
        <v>40.253999999999998</v>
      </c>
      <c r="Z765" s="5">
        <v>5.0830000000000002</v>
      </c>
      <c r="AA765" s="5">
        <v>3.5910000000000002</v>
      </c>
      <c r="AB765" s="5">
        <v>43.844999999999999</v>
      </c>
      <c r="AC765" s="5">
        <v>0</v>
      </c>
      <c r="AD765" s="5">
        <v>1</v>
      </c>
      <c r="AE765" s="5">
        <v>40.253999999999998</v>
      </c>
      <c r="AF765" s="5">
        <v>8.8179999999999996</v>
      </c>
      <c r="AG765" s="5">
        <v>3.5910000000000002</v>
      </c>
      <c r="AH765" s="5">
        <v>43.844999999999999</v>
      </c>
      <c r="AI765" s="5">
        <v>0</v>
      </c>
      <c r="AJ765" s="5">
        <v>1</v>
      </c>
      <c r="AK765" s="5">
        <v>43.281999999999996</v>
      </c>
      <c r="AL765" s="5">
        <v>22.013999999999999</v>
      </c>
      <c r="AM765" s="5">
        <v>5.992</v>
      </c>
      <c r="AN765" s="5">
        <v>53.067999999999998</v>
      </c>
      <c r="AO765" s="5">
        <v>7.6999999999999999E-2</v>
      </c>
      <c r="AP765" s="5">
        <v>1</v>
      </c>
      <c r="AQ765" s="5">
        <v>0.72399999999999998</v>
      </c>
      <c r="AR765" s="5">
        <v>0.13200000000000001</v>
      </c>
      <c r="AS765" s="5">
        <v>1.1859999999999999</v>
      </c>
      <c r="AT765" s="5">
        <v>2.0569999999999999</v>
      </c>
      <c r="AU765" s="5">
        <v>7.6999999999999999E-2</v>
      </c>
      <c r="AV765" s="5">
        <v>1</v>
      </c>
      <c r="AW765" s="5">
        <v>0.75</v>
      </c>
      <c r="AX765" s="5">
        <v>0.13200000000000001</v>
      </c>
      <c r="AY765" s="5">
        <v>1.2649999999999999</v>
      </c>
      <c r="AZ765" s="5">
        <v>2.1709999999999998</v>
      </c>
      <c r="BA765" s="5">
        <v>7.6999999999999999E-2</v>
      </c>
      <c r="BB765" s="5">
        <v>1</v>
      </c>
      <c r="BC765" s="5">
        <v>0.51300000000000001</v>
      </c>
      <c r="BD765" s="5">
        <v>0.13200000000000001</v>
      </c>
      <c r="BE765" s="5">
        <v>0.68700000000000006</v>
      </c>
      <c r="BF765" s="5">
        <v>1.2929999999999999</v>
      </c>
      <c r="BG765" s="5">
        <v>7.6999999999999999E-2</v>
      </c>
      <c r="BH765" s="5">
        <v>1</v>
      </c>
      <c r="BI765" s="5">
        <v>0.59099999999999997</v>
      </c>
      <c r="BJ765" s="5">
        <v>0.13200000000000001</v>
      </c>
      <c r="BK765" s="5">
        <v>0.55000000000000004</v>
      </c>
      <c r="BL765" s="5">
        <v>1.2290000000000001</v>
      </c>
      <c r="BM765" s="5">
        <v>7.6999999999999999E-2</v>
      </c>
      <c r="BN765" s="5">
        <v>1</v>
      </c>
      <c r="BO765" s="5">
        <v>0</v>
      </c>
      <c r="BP765" s="5">
        <v>4.3999999999999997E-2</v>
      </c>
      <c r="BQ765" s="5">
        <v>0.315</v>
      </c>
      <c r="BR765" s="5">
        <v>0</v>
      </c>
      <c r="BS765" s="5">
        <v>0.83299999999999996</v>
      </c>
      <c r="BT765" s="5">
        <v>0</v>
      </c>
      <c r="BU765" s="5">
        <v>2.7E-2</v>
      </c>
      <c r="BV765" s="5">
        <v>0.38200000000000001</v>
      </c>
      <c r="BW765" s="5">
        <v>7.6999999999999999E-2</v>
      </c>
      <c r="BX765" s="5">
        <v>0.83299999999999996</v>
      </c>
      <c r="BY765" s="5">
        <v>13.646000000000001</v>
      </c>
      <c r="BZ765" s="5">
        <v>0</v>
      </c>
      <c r="CA765" s="5">
        <v>13.646000000000001</v>
      </c>
      <c r="CB765" s="5">
        <v>0</v>
      </c>
      <c r="CC765" s="5">
        <v>82.587999999999994</v>
      </c>
      <c r="CD765" s="5">
        <v>7.95</v>
      </c>
      <c r="CE765" s="5">
        <v>-11.843999999999999</v>
      </c>
      <c r="CF765" s="5">
        <v>76.191000000000003</v>
      </c>
      <c r="CG765" s="5">
        <v>7.6999999999999999E-2</v>
      </c>
      <c r="CH765" s="5">
        <v>1</v>
      </c>
      <c r="CI765" s="5">
        <v>0</v>
      </c>
      <c r="CJ765" s="5">
        <v>0</v>
      </c>
      <c r="CK765" s="5">
        <v>0</v>
      </c>
      <c r="CL765" s="5">
        <v>0</v>
      </c>
      <c r="CM765" s="5">
        <v>0</v>
      </c>
      <c r="CN765" s="5">
        <v>0</v>
      </c>
      <c r="CO765" s="5">
        <v>0</v>
      </c>
      <c r="CP765" s="5">
        <v>0</v>
      </c>
      <c r="CQ765" s="5">
        <v>1.387</v>
      </c>
      <c r="CR765" s="5">
        <v>0</v>
      </c>
      <c r="CS765" s="5">
        <v>5.5289999999999999</v>
      </c>
      <c r="CT765" s="5">
        <v>4.4630000000000001</v>
      </c>
      <c r="CU765" s="5">
        <v>31.353000000000002</v>
      </c>
    </row>
    <row r="766" spans="1:99" x14ac:dyDescent="0.25">
      <c r="A766" s="5" t="s">
        <v>3074</v>
      </c>
      <c r="B766" s="5" t="s">
        <v>1773</v>
      </c>
      <c r="C766" s="5" t="s">
        <v>1773</v>
      </c>
      <c r="D766" s="5" t="s">
        <v>1774</v>
      </c>
      <c r="E766" s="5">
        <v>2021</v>
      </c>
      <c r="F766" s="5">
        <v>0</v>
      </c>
      <c r="G766" s="5">
        <v>5.8970000000000002</v>
      </c>
      <c r="H766" s="5">
        <v>1.143</v>
      </c>
      <c r="I766" s="5">
        <v>0</v>
      </c>
      <c r="J766" s="5">
        <v>5.8970000000000002</v>
      </c>
      <c r="K766" s="5">
        <v>0</v>
      </c>
      <c r="L766" s="5">
        <v>1</v>
      </c>
      <c r="M766" s="5">
        <v>7.9640000000000004</v>
      </c>
      <c r="N766" s="5">
        <v>3.43</v>
      </c>
      <c r="O766" s="5">
        <v>0</v>
      </c>
      <c r="P766" s="5">
        <v>7.9640000000000004</v>
      </c>
      <c r="Q766" s="5">
        <v>0</v>
      </c>
      <c r="R766" s="5">
        <v>1</v>
      </c>
      <c r="S766" s="5">
        <v>11.613</v>
      </c>
      <c r="T766" s="5">
        <v>6.86</v>
      </c>
      <c r="U766" s="5">
        <v>0</v>
      </c>
      <c r="V766" s="5">
        <v>11.613</v>
      </c>
      <c r="W766" s="5">
        <v>0</v>
      </c>
      <c r="X766" s="5">
        <v>1</v>
      </c>
      <c r="Y766" s="5">
        <v>5.3470000000000004</v>
      </c>
      <c r="Z766" s="5">
        <v>0.48399999999999999</v>
      </c>
      <c r="AA766" s="5">
        <v>0</v>
      </c>
      <c r="AB766" s="5">
        <v>5.3470000000000004</v>
      </c>
      <c r="AC766" s="5">
        <v>0</v>
      </c>
      <c r="AD766" s="5">
        <v>1</v>
      </c>
      <c r="AE766" s="5">
        <v>5.9189999999999996</v>
      </c>
      <c r="AF766" s="5">
        <v>0.96599999999999997</v>
      </c>
      <c r="AG766" s="5">
        <v>0</v>
      </c>
      <c r="AH766" s="5">
        <v>5.9189999999999996</v>
      </c>
      <c r="AI766" s="5">
        <v>0</v>
      </c>
      <c r="AJ766" s="5">
        <v>1</v>
      </c>
      <c r="AK766" s="5">
        <v>9.3490000000000002</v>
      </c>
      <c r="AL766" s="5">
        <v>3.931</v>
      </c>
      <c r="AM766" s="5">
        <v>0</v>
      </c>
      <c r="AN766" s="5">
        <v>9.3490000000000002</v>
      </c>
      <c r="AO766" s="5">
        <v>0</v>
      </c>
      <c r="AP766" s="5">
        <v>1</v>
      </c>
      <c r="AQ766" s="5">
        <v>0.621</v>
      </c>
      <c r="AR766" s="5">
        <v>0.114</v>
      </c>
      <c r="AS766" s="5">
        <v>0.127</v>
      </c>
      <c r="AT766" s="5">
        <v>0.748</v>
      </c>
      <c r="AU766" s="5">
        <v>0</v>
      </c>
      <c r="AV766" s="5">
        <v>1</v>
      </c>
      <c r="AW766" s="5">
        <v>0.59299999999999997</v>
      </c>
      <c r="AX766" s="5">
        <v>0.114</v>
      </c>
      <c r="AY766" s="5">
        <v>0.21199999999999999</v>
      </c>
      <c r="AZ766" s="5">
        <v>0.80600000000000005</v>
      </c>
      <c r="BA766" s="5">
        <v>0</v>
      </c>
      <c r="BB766" s="5">
        <v>1</v>
      </c>
      <c r="BC766" s="5">
        <v>0.44</v>
      </c>
      <c r="BD766" s="5">
        <v>0.114</v>
      </c>
      <c r="BE766" s="5">
        <v>-0.33800000000000002</v>
      </c>
      <c r="BF766" s="5">
        <v>0.10199999999999999</v>
      </c>
      <c r="BG766" s="5">
        <v>0</v>
      </c>
      <c r="BH766" s="5">
        <v>0</v>
      </c>
      <c r="BI766" s="5">
        <v>0.56000000000000005</v>
      </c>
      <c r="BJ766" s="5">
        <v>0.114</v>
      </c>
      <c r="BK766" s="5">
        <v>0</v>
      </c>
      <c r="BL766" s="5">
        <v>0.56000000000000005</v>
      </c>
      <c r="BM766" s="5">
        <v>0</v>
      </c>
      <c r="BN766" s="5">
        <v>1</v>
      </c>
      <c r="BO766" s="5">
        <v>0</v>
      </c>
      <c r="BP766" s="5">
        <v>0</v>
      </c>
      <c r="BQ766" s="5">
        <v>8.7999999999999995E-2</v>
      </c>
      <c r="BR766" s="5">
        <v>0</v>
      </c>
      <c r="BS766" s="5">
        <v>1</v>
      </c>
      <c r="BT766" s="5">
        <v>0</v>
      </c>
      <c r="BU766" s="5">
        <v>0</v>
      </c>
      <c r="BV766" s="5">
        <v>3.1E-2</v>
      </c>
      <c r="BW766" s="5">
        <v>0</v>
      </c>
      <c r="BX766" s="5">
        <v>1</v>
      </c>
      <c r="BY766" s="5">
        <v>11.787000000000001</v>
      </c>
      <c r="BZ766" s="5">
        <v>0</v>
      </c>
      <c r="CA766" s="5">
        <v>11.787000000000001</v>
      </c>
      <c r="CB766" s="5">
        <v>0</v>
      </c>
      <c r="CC766" s="5">
        <v>81.694999999999993</v>
      </c>
      <c r="CD766" s="5">
        <v>7.95</v>
      </c>
      <c r="CE766" s="5">
        <v>0</v>
      </c>
      <c r="CF766" s="5">
        <v>81.694999999999993</v>
      </c>
      <c r="CG766" s="5">
        <v>0</v>
      </c>
      <c r="CH766" s="5">
        <v>1</v>
      </c>
      <c r="CI766" s="5">
        <v>0</v>
      </c>
      <c r="CJ766" s="5">
        <v>0</v>
      </c>
      <c r="CK766" s="5">
        <v>0</v>
      </c>
      <c r="CL766" s="5">
        <v>0</v>
      </c>
      <c r="CM766" s="5">
        <v>0</v>
      </c>
      <c r="CN766" s="5">
        <v>0</v>
      </c>
      <c r="CO766" s="5">
        <v>0</v>
      </c>
      <c r="CP766" s="5">
        <v>0</v>
      </c>
      <c r="CQ766" s="5">
        <v>1.198</v>
      </c>
      <c r="CR766" s="5">
        <v>1</v>
      </c>
      <c r="CS766" s="5">
        <v>4.7759999999999998</v>
      </c>
      <c r="CT766" s="5">
        <v>4.7530000000000001</v>
      </c>
      <c r="CU766" s="5">
        <v>14.162000000000001</v>
      </c>
    </row>
    <row r="767" spans="1:99" x14ac:dyDescent="0.25">
      <c r="A767" s="5" t="s">
        <v>3075</v>
      </c>
      <c r="B767" s="5" t="s">
        <v>1773</v>
      </c>
      <c r="C767" s="5" t="s">
        <v>1773</v>
      </c>
      <c r="D767" s="5" t="s">
        <v>1774</v>
      </c>
      <c r="E767" s="5">
        <v>2022</v>
      </c>
      <c r="F767" s="5">
        <v>0</v>
      </c>
      <c r="G767" s="5">
        <v>11.72</v>
      </c>
      <c r="H767" s="5">
        <v>1.2350000000000001</v>
      </c>
      <c r="I767" s="5">
        <v>0</v>
      </c>
      <c r="J767" s="5">
        <v>11.72</v>
      </c>
      <c r="K767" s="5">
        <v>0</v>
      </c>
      <c r="L767" s="5">
        <v>1</v>
      </c>
      <c r="M767" s="5">
        <v>9.7829999999999995</v>
      </c>
      <c r="N767" s="5">
        <v>3.7040000000000002</v>
      </c>
      <c r="O767" s="5">
        <v>0</v>
      </c>
      <c r="P767" s="5">
        <v>9.7829999999999995</v>
      </c>
      <c r="Q767" s="5">
        <v>0</v>
      </c>
      <c r="R767" s="5">
        <v>1</v>
      </c>
      <c r="S767" s="5">
        <v>17.893000000000001</v>
      </c>
      <c r="T767" s="5">
        <v>7.4080000000000004</v>
      </c>
      <c r="U767" s="5">
        <v>0</v>
      </c>
      <c r="V767" s="5">
        <v>17.893000000000001</v>
      </c>
      <c r="W767" s="5">
        <v>0</v>
      </c>
      <c r="X767" s="5">
        <v>1</v>
      </c>
      <c r="Y767" s="5">
        <v>5.7750000000000004</v>
      </c>
      <c r="Z767" s="5">
        <v>0.52300000000000002</v>
      </c>
      <c r="AA767" s="5">
        <v>0</v>
      </c>
      <c r="AB767" s="5">
        <v>5.7750000000000004</v>
      </c>
      <c r="AC767" s="5">
        <v>0</v>
      </c>
      <c r="AD767" s="5">
        <v>1</v>
      </c>
      <c r="AE767" s="5">
        <v>6.3920000000000003</v>
      </c>
      <c r="AF767" s="5">
        <v>1.0429999999999999</v>
      </c>
      <c r="AG767" s="5">
        <v>0</v>
      </c>
      <c r="AH767" s="5">
        <v>6.3920000000000003</v>
      </c>
      <c r="AI767" s="5">
        <v>0</v>
      </c>
      <c r="AJ767" s="5">
        <v>1</v>
      </c>
      <c r="AK767" s="5">
        <v>10.096</v>
      </c>
      <c r="AL767" s="5">
        <v>4.2450000000000001</v>
      </c>
      <c r="AM767" s="5">
        <v>0</v>
      </c>
      <c r="AN767" s="5">
        <v>10.096</v>
      </c>
      <c r="AO767" s="5">
        <v>0</v>
      </c>
      <c r="AP767" s="5">
        <v>1</v>
      </c>
      <c r="AQ767" s="5">
        <v>0.84699999999999998</v>
      </c>
      <c r="AR767" s="5">
        <v>0.123</v>
      </c>
      <c r="AS767" s="5">
        <v>0.63800000000000001</v>
      </c>
      <c r="AT767" s="5">
        <v>1.484</v>
      </c>
      <c r="AU767" s="5">
        <v>0</v>
      </c>
      <c r="AV767" s="5">
        <v>1</v>
      </c>
      <c r="AW767" s="5">
        <v>0.94699999999999995</v>
      </c>
      <c r="AX767" s="5">
        <v>0.123</v>
      </c>
      <c r="AY767" s="5">
        <v>-0.188</v>
      </c>
      <c r="AZ767" s="5">
        <v>0.75900000000000001</v>
      </c>
      <c r="BA767" s="5">
        <v>0</v>
      </c>
      <c r="BB767" s="5">
        <v>1</v>
      </c>
      <c r="BC767" s="5">
        <v>0.58899999999999997</v>
      </c>
      <c r="BD767" s="5">
        <v>0.123</v>
      </c>
      <c r="BE767" s="5">
        <v>-0.53800000000000003</v>
      </c>
      <c r="BF767" s="5">
        <v>5.0999999999999997E-2</v>
      </c>
      <c r="BG767" s="5">
        <v>0</v>
      </c>
      <c r="BH767" s="5">
        <v>0</v>
      </c>
      <c r="BI767" s="5">
        <v>0.68899999999999995</v>
      </c>
      <c r="BJ767" s="5">
        <v>0.123</v>
      </c>
      <c r="BK767" s="5">
        <v>0</v>
      </c>
      <c r="BL767" s="5">
        <v>0.68899999999999995</v>
      </c>
      <c r="BM767" s="5">
        <v>0</v>
      </c>
      <c r="BN767" s="5">
        <v>1</v>
      </c>
      <c r="BO767" s="5">
        <v>0</v>
      </c>
      <c r="BP767" s="5">
        <v>0</v>
      </c>
      <c r="BQ767" s="5">
        <v>4.3999999999999997E-2</v>
      </c>
      <c r="BR767" s="5">
        <v>0</v>
      </c>
      <c r="BS767" s="5">
        <v>1</v>
      </c>
      <c r="BT767" s="5">
        <v>0</v>
      </c>
      <c r="BU767" s="5">
        <v>0</v>
      </c>
      <c r="BV767" s="5">
        <v>1.6E-2</v>
      </c>
      <c r="BW767" s="5">
        <v>0</v>
      </c>
      <c r="BX767" s="5">
        <v>1</v>
      </c>
      <c r="BY767" s="5">
        <v>12.728999999999999</v>
      </c>
      <c r="BZ767" s="5">
        <v>0</v>
      </c>
      <c r="CA767" s="5">
        <v>12.728999999999999</v>
      </c>
      <c r="CB767" s="5">
        <v>0</v>
      </c>
      <c r="CC767" s="5">
        <v>102.477</v>
      </c>
      <c r="CD767" s="5">
        <v>7.95</v>
      </c>
      <c r="CE767" s="5">
        <v>0</v>
      </c>
      <c r="CF767" s="5">
        <v>102.477</v>
      </c>
      <c r="CG767" s="5">
        <v>0</v>
      </c>
      <c r="CH767" s="5">
        <v>1</v>
      </c>
      <c r="CI767" s="5">
        <v>0</v>
      </c>
      <c r="CJ767" s="5">
        <v>0</v>
      </c>
      <c r="CK767" s="5">
        <v>0</v>
      </c>
      <c r="CL767" s="5">
        <v>0</v>
      </c>
      <c r="CM767" s="5">
        <v>0</v>
      </c>
      <c r="CN767" s="5">
        <v>0</v>
      </c>
      <c r="CO767" s="5">
        <v>0</v>
      </c>
      <c r="CP767" s="5">
        <v>0</v>
      </c>
      <c r="CQ767" s="5">
        <v>1.294</v>
      </c>
      <c r="CR767" s="5">
        <v>1</v>
      </c>
      <c r="CS767" s="5">
        <v>5.1580000000000004</v>
      </c>
      <c r="CT767" s="5">
        <v>10.484999999999999</v>
      </c>
      <c r="CU767" s="5">
        <v>30.326000000000001</v>
      </c>
    </row>
    <row r="768" spans="1:99" x14ac:dyDescent="0.25">
      <c r="A768" s="5" t="s">
        <v>3076</v>
      </c>
      <c r="B768" s="5" t="s">
        <v>1773</v>
      </c>
      <c r="C768" s="5" t="s">
        <v>1773</v>
      </c>
      <c r="D768" s="5" t="s">
        <v>1774</v>
      </c>
      <c r="E768" s="5">
        <v>2023</v>
      </c>
      <c r="F768" s="5">
        <v>0</v>
      </c>
      <c r="G768" s="5">
        <v>6.1470000000000002</v>
      </c>
      <c r="H768" s="5">
        <v>1.286</v>
      </c>
      <c r="I768" s="5">
        <v>0</v>
      </c>
      <c r="J768" s="5">
        <v>6.1470000000000002</v>
      </c>
      <c r="K768" s="5">
        <v>0</v>
      </c>
      <c r="L768" s="5">
        <v>1</v>
      </c>
      <c r="M768" s="5">
        <v>7.8860000000000001</v>
      </c>
      <c r="N768" s="5">
        <v>3.8570000000000002</v>
      </c>
      <c r="O768" s="5">
        <v>0</v>
      </c>
      <c r="P768" s="5">
        <v>7.8860000000000001</v>
      </c>
      <c r="Q768" s="5">
        <v>0</v>
      </c>
      <c r="R768" s="5">
        <v>1</v>
      </c>
      <c r="S768" s="5">
        <v>12.574999999999999</v>
      </c>
      <c r="T768" s="5">
        <v>7.7140000000000004</v>
      </c>
      <c r="U768" s="5">
        <v>0</v>
      </c>
      <c r="V768" s="5">
        <v>12.574999999999999</v>
      </c>
      <c r="W768" s="5">
        <v>0</v>
      </c>
      <c r="X768" s="5">
        <v>1</v>
      </c>
      <c r="Y768" s="5">
        <v>6.0129999999999999</v>
      </c>
      <c r="Z768" s="5">
        <v>0.54500000000000004</v>
      </c>
      <c r="AA768" s="5">
        <v>0</v>
      </c>
      <c r="AB768" s="5">
        <v>6.0129999999999999</v>
      </c>
      <c r="AC768" s="5">
        <v>0</v>
      </c>
      <c r="AD768" s="5">
        <v>1</v>
      </c>
      <c r="AE768" s="5">
        <v>6.6559999999999997</v>
      </c>
      <c r="AF768" s="5">
        <v>1.0860000000000001</v>
      </c>
      <c r="AG768" s="5">
        <v>0</v>
      </c>
      <c r="AH768" s="5">
        <v>6.6559999999999997</v>
      </c>
      <c r="AI768" s="5">
        <v>0</v>
      </c>
      <c r="AJ768" s="5">
        <v>1</v>
      </c>
      <c r="AK768" s="5">
        <v>10.513</v>
      </c>
      <c r="AL768" s="5">
        <v>4.42</v>
      </c>
      <c r="AM768" s="5">
        <v>0</v>
      </c>
      <c r="AN768" s="5">
        <v>10.513</v>
      </c>
      <c r="AO768" s="5">
        <v>0</v>
      </c>
      <c r="AP768" s="5">
        <v>1</v>
      </c>
      <c r="AQ768" s="5">
        <v>0.749</v>
      </c>
      <c r="AR768" s="5">
        <v>0.129</v>
      </c>
      <c r="AS768" s="5">
        <v>0.66400000000000003</v>
      </c>
      <c r="AT768" s="5">
        <v>1.413</v>
      </c>
      <c r="AU768" s="5">
        <v>0</v>
      </c>
      <c r="AV768" s="5">
        <v>1</v>
      </c>
      <c r="AW768" s="5">
        <v>0.78300000000000003</v>
      </c>
      <c r="AX768" s="5">
        <v>0.129</v>
      </c>
      <c r="AY768" s="5">
        <v>-7.1999999999999995E-2</v>
      </c>
      <c r="AZ768" s="5">
        <v>0.71099999999999997</v>
      </c>
      <c r="BA768" s="5">
        <v>0</v>
      </c>
      <c r="BB768" s="5">
        <v>1</v>
      </c>
      <c r="BC768" s="5">
        <v>0.52700000000000002</v>
      </c>
      <c r="BD768" s="5">
        <v>0.129</v>
      </c>
      <c r="BE768" s="5">
        <v>-0.47699999999999998</v>
      </c>
      <c r="BF768" s="5">
        <v>0.05</v>
      </c>
      <c r="BG768" s="5">
        <v>0</v>
      </c>
      <c r="BH768" s="5">
        <v>0</v>
      </c>
      <c r="BI768" s="5">
        <v>0.64</v>
      </c>
      <c r="BJ768" s="5">
        <v>0.129</v>
      </c>
      <c r="BK768" s="5">
        <v>0</v>
      </c>
      <c r="BL768" s="5">
        <v>0.64</v>
      </c>
      <c r="BM768" s="5">
        <v>0</v>
      </c>
      <c r="BN768" s="5">
        <v>1</v>
      </c>
      <c r="BO768" s="5">
        <v>0</v>
      </c>
      <c r="BP768" s="5">
        <v>0</v>
      </c>
      <c r="BQ768" s="5">
        <v>4.5999999999999999E-2</v>
      </c>
      <c r="BR768" s="5">
        <v>0</v>
      </c>
      <c r="BS768" s="5">
        <v>1</v>
      </c>
      <c r="BT768" s="5">
        <v>0</v>
      </c>
      <c r="BU768" s="5">
        <v>0</v>
      </c>
      <c r="BV768" s="5">
        <v>1.6E-2</v>
      </c>
      <c r="BW768" s="5">
        <v>0</v>
      </c>
      <c r="BX768" s="5">
        <v>1</v>
      </c>
      <c r="BY768" s="5">
        <v>13.254</v>
      </c>
      <c r="BZ768" s="5">
        <v>0</v>
      </c>
      <c r="CA768" s="5">
        <v>13.254</v>
      </c>
      <c r="CB768" s="5">
        <v>0</v>
      </c>
      <c r="CC768" s="5">
        <v>87.078999999999994</v>
      </c>
      <c r="CD768" s="5">
        <v>7.95</v>
      </c>
      <c r="CE768" s="5">
        <v>0</v>
      </c>
      <c r="CF768" s="5">
        <v>87.078999999999994</v>
      </c>
      <c r="CG768" s="5">
        <v>0</v>
      </c>
      <c r="CH768" s="5">
        <v>1</v>
      </c>
      <c r="CI768" s="5">
        <v>0</v>
      </c>
      <c r="CJ768" s="5">
        <v>0</v>
      </c>
      <c r="CK768" s="5">
        <v>0</v>
      </c>
      <c r="CL768" s="5">
        <v>0</v>
      </c>
      <c r="CM768" s="5">
        <v>0</v>
      </c>
      <c r="CN768" s="5">
        <v>0</v>
      </c>
      <c r="CO768" s="5">
        <v>0</v>
      </c>
      <c r="CP768" s="5">
        <v>0</v>
      </c>
      <c r="CQ768" s="5">
        <v>1.3480000000000001</v>
      </c>
      <c r="CR768" s="5">
        <v>1</v>
      </c>
      <c r="CS768" s="5">
        <v>5.37</v>
      </c>
      <c r="CT768" s="5">
        <v>4.8609999999999998</v>
      </c>
      <c r="CU768" s="5">
        <v>10.622</v>
      </c>
    </row>
    <row r="769" spans="1:99" x14ac:dyDescent="0.25">
      <c r="A769" s="5" t="s">
        <v>3077</v>
      </c>
      <c r="B769" s="5" t="s">
        <v>1773</v>
      </c>
      <c r="C769" s="5" t="s">
        <v>1773</v>
      </c>
      <c r="D769" s="5" t="s">
        <v>1774</v>
      </c>
      <c r="E769" s="5">
        <v>2024</v>
      </c>
      <c r="F769" s="5">
        <v>0</v>
      </c>
      <c r="G769" s="5">
        <v>5.5750000000000002</v>
      </c>
      <c r="H769" s="5">
        <v>1.3240000000000001</v>
      </c>
      <c r="I769" s="5">
        <v>0</v>
      </c>
      <c r="J769" s="5">
        <v>5.5750000000000002</v>
      </c>
      <c r="K769" s="5">
        <v>0</v>
      </c>
      <c r="L769" s="5">
        <v>1</v>
      </c>
      <c r="M769" s="5">
        <v>7.1239999999999997</v>
      </c>
      <c r="N769" s="5">
        <v>3.9710000000000001</v>
      </c>
      <c r="O769" s="5">
        <v>0</v>
      </c>
      <c r="P769" s="5">
        <v>7.1239999999999997</v>
      </c>
      <c r="Q769" s="5">
        <v>0</v>
      </c>
      <c r="R769" s="5">
        <v>1</v>
      </c>
      <c r="S769" s="5">
        <v>12.193</v>
      </c>
      <c r="T769" s="5">
        <v>7.9420000000000002</v>
      </c>
      <c r="U769" s="5">
        <v>0</v>
      </c>
      <c r="V769" s="5">
        <v>12.193</v>
      </c>
      <c r="W769" s="5">
        <v>0</v>
      </c>
      <c r="X769" s="5">
        <v>1</v>
      </c>
      <c r="Y769" s="5">
        <v>6.1909999999999998</v>
      </c>
      <c r="Z769" s="5">
        <v>0.56100000000000005</v>
      </c>
      <c r="AA769" s="5">
        <v>0</v>
      </c>
      <c r="AB769" s="5">
        <v>6.1909999999999998</v>
      </c>
      <c r="AC769" s="5">
        <v>0</v>
      </c>
      <c r="AD769" s="5">
        <v>1</v>
      </c>
      <c r="AE769" s="5">
        <v>6.8529999999999998</v>
      </c>
      <c r="AF769" s="5">
        <v>1.1180000000000001</v>
      </c>
      <c r="AG769" s="5">
        <v>0</v>
      </c>
      <c r="AH769" s="5">
        <v>6.8529999999999998</v>
      </c>
      <c r="AI769" s="5">
        <v>0</v>
      </c>
      <c r="AJ769" s="5">
        <v>1</v>
      </c>
      <c r="AK769" s="5">
        <v>10.823</v>
      </c>
      <c r="AL769" s="5">
        <v>4.55</v>
      </c>
      <c r="AM769" s="5">
        <v>0</v>
      </c>
      <c r="AN769" s="5">
        <v>10.823</v>
      </c>
      <c r="AO769" s="5">
        <v>0</v>
      </c>
      <c r="AP769" s="5">
        <v>1</v>
      </c>
      <c r="AQ769" s="5">
        <v>0.72</v>
      </c>
      <c r="AR769" s="5">
        <v>0.13200000000000001</v>
      </c>
      <c r="AS769" s="5">
        <v>0.68300000000000005</v>
      </c>
      <c r="AT769" s="5">
        <v>1.403</v>
      </c>
      <c r="AU769" s="5">
        <v>0</v>
      </c>
      <c r="AV769" s="5">
        <v>1</v>
      </c>
      <c r="AW769" s="5">
        <v>0.73399999999999999</v>
      </c>
      <c r="AX769" s="5">
        <v>0.13200000000000001</v>
      </c>
      <c r="AY769" s="5">
        <v>-0.03</v>
      </c>
      <c r="AZ769" s="5">
        <v>0.70399999999999996</v>
      </c>
      <c r="BA769" s="5">
        <v>0</v>
      </c>
      <c r="BB769" s="5">
        <v>1</v>
      </c>
      <c r="BC769" s="5">
        <v>0.51</v>
      </c>
      <c r="BD769" s="5">
        <v>0.13200000000000001</v>
      </c>
      <c r="BE769" s="5">
        <v>-0.45900000000000002</v>
      </c>
      <c r="BF769" s="5">
        <v>5.0999999999999997E-2</v>
      </c>
      <c r="BG769" s="5">
        <v>0</v>
      </c>
      <c r="BH769" s="5">
        <v>0</v>
      </c>
      <c r="BI769" s="5">
        <v>0.65200000000000002</v>
      </c>
      <c r="BJ769" s="5">
        <v>0.13200000000000001</v>
      </c>
      <c r="BK769" s="5">
        <v>0</v>
      </c>
      <c r="BL769" s="5">
        <v>0.65200000000000002</v>
      </c>
      <c r="BM769" s="5">
        <v>0</v>
      </c>
      <c r="BN769" s="5">
        <v>1</v>
      </c>
      <c r="BO769" s="5">
        <v>0</v>
      </c>
      <c r="BP769" s="5">
        <v>0</v>
      </c>
      <c r="BQ769" s="5">
        <v>4.7E-2</v>
      </c>
      <c r="BR769" s="5">
        <v>0</v>
      </c>
      <c r="BS769" s="5">
        <v>1</v>
      </c>
      <c r="BT769" s="5">
        <v>0</v>
      </c>
      <c r="BU769" s="5">
        <v>0</v>
      </c>
      <c r="BV769" s="5">
        <v>1.7000000000000001E-2</v>
      </c>
      <c r="BW769" s="5">
        <v>0</v>
      </c>
      <c r="BX769" s="5">
        <v>1</v>
      </c>
      <c r="BY769" s="5">
        <v>13.646000000000001</v>
      </c>
      <c r="BZ769" s="5">
        <v>0</v>
      </c>
      <c r="CA769" s="5">
        <v>13.646000000000001</v>
      </c>
      <c r="CB769" s="5">
        <v>0</v>
      </c>
      <c r="CC769" s="5">
        <v>86.385000000000005</v>
      </c>
      <c r="CD769" s="5">
        <v>7.95</v>
      </c>
      <c r="CE769" s="5">
        <v>0</v>
      </c>
      <c r="CF769" s="5">
        <v>86.385000000000005</v>
      </c>
      <c r="CG769" s="5">
        <v>0</v>
      </c>
      <c r="CH769" s="5">
        <v>1</v>
      </c>
      <c r="CI769" s="5">
        <v>0</v>
      </c>
      <c r="CJ769" s="5">
        <v>0</v>
      </c>
      <c r="CK769" s="5">
        <v>0</v>
      </c>
      <c r="CL769" s="5">
        <v>0</v>
      </c>
      <c r="CM769" s="5">
        <v>0</v>
      </c>
      <c r="CN769" s="5">
        <v>0</v>
      </c>
      <c r="CO769" s="5">
        <v>0</v>
      </c>
      <c r="CP769" s="5">
        <v>0</v>
      </c>
      <c r="CQ769" s="5">
        <v>1.387</v>
      </c>
      <c r="CR769" s="5">
        <v>1</v>
      </c>
      <c r="CS769" s="5">
        <v>5.5289999999999999</v>
      </c>
      <c r="CT769" s="5">
        <v>4.2510000000000003</v>
      </c>
      <c r="CU769" s="5">
        <v>9.1679999999999993</v>
      </c>
    </row>
    <row r="770" spans="1:99" x14ac:dyDescent="0.25">
      <c r="A770" s="5" t="s">
        <v>3078</v>
      </c>
      <c r="B770" s="5" t="s">
        <v>1749</v>
      </c>
      <c r="C770" s="5" t="s">
        <v>1749</v>
      </c>
      <c r="D770" s="5" t="s">
        <v>1750</v>
      </c>
      <c r="E770" s="5">
        <v>2021</v>
      </c>
      <c r="F770" s="5">
        <v>0</v>
      </c>
      <c r="G770" s="5">
        <v>5.8970000000000002</v>
      </c>
      <c r="H770" s="5">
        <v>1.143</v>
      </c>
      <c r="I770" s="5">
        <v>0</v>
      </c>
      <c r="J770" s="5">
        <v>5.8970000000000002</v>
      </c>
      <c r="K770" s="5">
        <v>0</v>
      </c>
      <c r="L770" s="5">
        <v>1</v>
      </c>
      <c r="M770" s="5">
        <v>7.9640000000000004</v>
      </c>
      <c r="N770" s="5">
        <v>3.43</v>
      </c>
      <c r="O770" s="5">
        <v>0</v>
      </c>
      <c r="P770" s="5">
        <v>7.9640000000000004</v>
      </c>
      <c r="Q770" s="5">
        <v>0</v>
      </c>
      <c r="R770" s="5">
        <v>1</v>
      </c>
      <c r="S770" s="5">
        <v>11.613</v>
      </c>
      <c r="T770" s="5">
        <v>6.86</v>
      </c>
      <c r="U770" s="5">
        <v>0</v>
      </c>
      <c r="V770" s="5">
        <v>11.613</v>
      </c>
      <c r="W770" s="5">
        <v>0</v>
      </c>
      <c r="X770" s="5">
        <v>1</v>
      </c>
      <c r="Y770" s="5">
        <v>15.393000000000001</v>
      </c>
      <c r="Z770" s="5">
        <v>2.08</v>
      </c>
      <c r="AA770" s="5">
        <v>0</v>
      </c>
      <c r="AB770" s="5">
        <v>15.393000000000001</v>
      </c>
      <c r="AC770" s="5">
        <v>0</v>
      </c>
      <c r="AD770" s="5">
        <v>1</v>
      </c>
      <c r="AE770" s="5">
        <v>16.536000000000001</v>
      </c>
      <c r="AF770" s="5">
        <v>3.867</v>
      </c>
      <c r="AG770" s="5">
        <v>0</v>
      </c>
      <c r="AH770" s="5">
        <v>16.536000000000001</v>
      </c>
      <c r="AI770" s="5">
        <v>0</v>
      </c>
      <c r="AJ770" s="5">
        <v>1</v>
      </c>
      <c r="AK770" s="5">
        <v>23.396000000000001</v>
      </c>
      <c r="AL770" s="5">
        <v>12.461</v>
      </c>
      <c r="AM770" s="5">
        <v>0</v>
      </c>
      <c r="AN770" s="5">
        <v>23.396000000000001</v>
      </c>
      <c r="AO770" s="5">
        <v>0</v>
      </c>
      <c r="AP770" s="5">
        <v>1</v>
      </c>
      <c r="AQ770" s="5">
        <v>0.61899999999999999</v>
      </c>
      <c r="AR770" s="5">
        <v>0.114</v>
      </c>
      <c r="AS770" s="5">
        <v>0.81499999999999995</v>
      </c>
      <c r="AT770" s="5">
        <v>1.4339999999999999</v>
      </c>
      <c r="AU770" s="5">
        <v>0</v>
      </c>
      <c r="AV770" s="5">
        <v>1</v>
      </c>
      <c r="AW770" s="5">
        <v>0.59899999999999998</v>
      </c>
      <c r="AX770" s="5">
        <v>0.114</v>
      </c>
      <c r="AY770" s="5">
        <v>0.53900000000000003</v>
      </c>
      <c r="AZ770" s="5">
        <v>1.1379999999999999</v>
      </c>
      <c r="BA770" s="5">
        <v>0</v>
      </c>
      <c r="BB770" s="5">
        <v>1</v>
      </c>
      <c r="BC770" s="5">
        <v>0.439</v>
      </c>
      <c r="BD770" s="5">
        <v>0.114</v>
      </c>
      <c r="BE770" s="5">
        <v>0</v>
      </c>
      <c r="BF770" s="5">
        <v>0.439</v>
      </c>
      <c r="BG770" s="5">
        <v>0</v>
      </c>
      <c r="BH770" s="5">
        <v>1</v>
      </c>
      <c r="BI770" s="5">
        <v>0.505</v>
      </c>
      <c r="BJ770" s="5">
        <v>0.114</v>
      </c>
      <c r="BK770" s="5">
        <v>0.23799999999999999</v>
      </c>
      <c r="BL770" s="5">
        <v>0.74299999999999999</v>
      </c>
      <c r="BM770" s="5">
        <v>0</v>
      </c>
      <c r="BN770" s="5">
        <v>1</v>
      </c>
      <c r="BO770" s="5">
        <v>0</v>
      </c>
      <c r="BP770" s="5">
        <v>0</v>
      </c>
      <c r="BQ770" s="5">
        <v>0.16600000000000001</v>
      </c>
      <c r="BR770" s="5">
        <v>0</v>
      </c>
      <c r="BS770" s="5">
        <v>0.83299999999999996</v>
      </c>
      <c r="BT770" s="5">
        <v>0</v>
      </c>
      <c r="BU770" s="5">
        <v>0</v>
      </c>
      <c r="BV770" s="5">
        <v>0.11799999999999999</v>
      </c>
      <c r="BW770" s="5">
        <v>0</v>
      </c>
      <c r="BX770" s="5">
        <v>0.83299999999999996</v>
      </c>
      <c r="BY770" s="5">
        <v>11.787000000000001</v>
      </c>
      <c r="BZ770" s="5">
        <v>0</v>
      </c>
      <c r="CA770" s="5">
        <v>11.787000000000001</v>
      </c>
      <c r="CB770" s="5">
        <v>0</v>
      </c>
      <c r="CC770" s="5">
        <v>78.125</v>
      </c>
      <c r="CD770" s="5">
        <v>7.95</v>
      </c>
      <c r="CE770" s="5">
        <v>0</v>
      </c>
      <c r="CF770" s="5">
        <v>78.125</v>
      </c>
      <c r="CG770" s="5">
        <v>0</v>
      </c>
      <c r="CH770" s="5">
        <v>1</v>
      </c>
      <c r="CI770" s="5">
        <v>0</v>
      </c>
      <c r="CJ770" s="5">
        <v>0</v>
      </c>
      <c r="CK770" s="5">
        <v>0</v>
      </c>
      <c r="CL770" s="5">
        <v>0</v>
      </c>
      <c r="CM770" s="5">
        <v>0</v>
      </c>
      <c r="CN770" s="5">
        <v>0</v>
      </c>
      <c r="CO770" s="5">
        <v>0</v>
      </c>
      <c r="CP770" s="5">
        <v>0</v>
      </c>
      <c r="CQ770" s="5">
        <v>1.198</v>
      </c>
      <c r="CR770" s="5">
        <v>0</v>
      </c>
      <c r="CS770" s="5">
        <v>4.7759999999999998</v>
      </c>
      <c r="CT770" s="5">
        <v>4.7530000000000001</v>
      </c>
      <c r="CU770" s="5">
        <v>15.162000000000001</v>
      </c>
    </row>
    <row r="771" spans="1:99" x14ac:dyDescent="0.25">
      <c r="A771" s="5" t="s">
        <v>3079</v>
      </c>
      <c r="B771" s="5" t="s">
        <v>1749</v>
      </c>
      <c r="C771" s="5" t="s">
        <v>1749</v>
      </c>
      <c r="D771" s="5" t="s">
        <v>1750</v>
      </c>
      <c r="E771" s="5">
        <v>2022</v>
      </c>
      <c r="F771" s="5">
        <v>0</v>
      </c>
      <c r="G771" s="5">
        <v>11.72</v>
      </c>
      <c r="H771" s="5">
        <v>1.2350000000000001</v>
      </c>
      <c r="I771" s="5">
        <v>0</v>
      </c>
      <c r="J771" s="5">
        <v>11.72</v>
      </c>
      <c r="K771" s="5">
        <v>0</v>
      </c>
      <c r="L771" s="5">
        <v>1</v>
      </c>
      <c r="M771" s="5">
        <v>9.7829999999999995</v>
      </c>
      <c r="N771" s="5">
        <v>3.7040000000000002</v>
      </c>
      <c r="O771" s="5">
        <v>0</v>
      </c>
      <c r="P771" s="5">
        <v>9.7829999999999995</v>
      </c>
      <c r="Q771" s="5">
        <v>0</v>
      </c>
      <c r="R771" s="5">
        <v>1</v>
      </c>
      <c r="S771" s="5">
        <v>17.893000000000001</v>
      </c>
      <c r="T771" s="5">
        <v>7.4080000000000004</v>
      </c>
      <c r="U771" s="5">
        <v>0</v>
      </c>
      <c r="V771" s="5">
        <v>17.893000000000001</v>
      </c>
      <c r="W771" s="5">
        <v>0</v>
      </c>
      <c r="X771" s="5">
        <v>1</v>
      </c>
      <c r="Y771" s="5">
        <v>29.904</v>
      </c>
      <c r="Z771" s="5">
        <v>4.0419999999999998</v>
      </c>
      <c r="AA771" s="5">
        <v>0</v>
      </c>
      <c r="AB771" s="5">
        <v>29.904</v>
      </c>
      <c r="AC771" s="5">
        <v>0</v>
      </c>
      <c r="AD771" s="5">
        <v>1</v>
      </c>
      <c r="AE771" s="5">
        <v>31.138999999999999</v>
      </c>
      <c r="AF771" s="5">
        <v>7.2809999999999997</v>
      </c>
      <c r="AG771" s="5">
        <v>0</v>
      </c>
      <c r="AH771" s="5">
        <v>31.138999999999999</v>
      </c>
      <c r="AI771" s="5">
        <v>0</v>
      </c>
      <c r="AJ771" s="5">
        <v>1</v>
      </c>
      <c r="AK771" s="5">
        <v>38.546999999999997</v>
      </c>
      <c r="AL771" s="5">
        <v>20.53</v>
      </c>
      <c r="AM771" s="5">
        <v>0</v>
      </c>
      <c r="AN771" s="5">
        <v>38.546999999999997</v>
      </c>
      <c r="AO771" s="5">
        <v>0</v>
      </c>
      <c r="AP771" s="5">
        <v>1</v>
      </c>
      <c r="AQ771" s="5">
        <v>0.86099999999999999</v>
      </c>
      <c r="AR771" s="5">
        <v>0.123</v>
      </c>
      <c r="AS771" s="5">
        <v>0.88</v>
      </c>
      <c r="AT771" s="5">
        <v>1.7410000000000001</v>
      </c>
      <c r="AU771" s="5">
        <v>0</v>
      </c>
      <c r="AV771" s="5">
        <v>1</v>
      </c>
      <c r="AW771" s="5">
        <v>0.98599999999999999</v>
      </c>
      <c r="AX771" s="5">
        <v>0.123</v>
      </c>
      <c r="AY771" s="5">
        <v>0.48799999999999999</v>
      </c>
      <c r="AZ771" s="5">
        <v>1.4750000000000001</v>
      </c>
      <c r="BA771" s="5">
        <v>0</v>
      </c>
      <c r="BB771" s="5">
        <v>1</v>
      </c>
      <c r="BC771" s="5">
        <v>0.59799999999999998</v>
      </c>
      <c r="BD771" s="5">
        <v>0.123</v>
      </c>
      <c r="BE771" s="5">
        <v>0</v>
      </c>
      <c r="BF771" s="5">
        <v>0.59799999999999998</v>
      </c>
      <c r="BG771" s="5">
        <v>0</v>
      </c>
      <c r="BH771" s="5">
        <v>1</v>
      </c>
      <c r="BI771" s="5">
        <v>0.61199999999999999</v>
      </c>
      <c r="BJ771" s="5">
        <v>0.123</v>
      </c>
      <c r="BK771" s="5">
        <v>0.23</v>
      </c>
      <c r="BL771" s="5">
        <v>0.84299999999999997</v>
      </c>
      <c r="BM771" s="5">
        <v>0</v>
      </c>
      <c r="BN771" s="5">
        <v>1</v>
      </c>
      <c r="BO771" s="5">
        <v>0</v>
      </c>
      <c r="BP771" s="5">
        <v>0</v>
      </c>
      <c r="BQ771" s="5">
        <v>0.14699999999999999</v>
      </c>
      <c r="BR771" s="5">
        <v>0</v>
      </c>
      <c r="BS771" s="5">
        <v>0.83299999999999996</v>
      </c>
      <c r="BT771" s="5">
        <v>0</v>
      </c>
      <c r="BU771" s="5">
        <v>0</v>
      </c>
      <c r="BV771" s="5">
        <v>0.105</v>
      </c>
      <c r="BW771" s="5">
        <v>0</v>
      </c>
      <c r="BX771" s="5">
        <v>0.83299999999999996</v>
      </c>
      <c r="BY771" s="5">
        <v>12.728999999999999</v>
      </c>
      <c r="BZ771" s="5">
        <v>0</v>
      </c>
      <c r="CA771" s="5">
        <v>12.728999999999999</v>
      </c>
      <c r="CB771" s="5">
        <v>0</v>
      </c>
      <c r="CC771" s="5">
        <v>97.9</v>
      </c>
      <c r="CD771" s="5">
        <v>7.95</v>
      </c>
      <c r="CE771" s="5">
        <v>0</v>
      </c>
      <c r="CF771" s="5">
        <v>97.9</v>
      </c>
      <c r="CG771" s="5">
        <v>0</v>
      </c>
      <c r="CH771" s="5">
        <v>1</v>
      </c>
      <c r="CI771" s="5">
        <v>0</v>
      </c>
      <c r="CJ771" s="5">
        <v>0</v>
      </c>
      <c r="CK771" s="5">
        <v>0</v>
      </c>
      <c r="CL771" s="5">
        <v>0</v>
      </c>
      <c r="CM771" s="5">
        <v>0</v>
      </c>
      <c r="CN771" s="5">
        <v>0</v>
      </c>
      <c r="CO771" s="5">
        <v>0</v>
      </c>
      <c r="CP771" s="5">
        <v>0</v>
      </c>
      <c r="CQ771" s="5">
        <v>1.294</v>
      </c>
      <c r="CR771" s="5">
        <v>0</v>
      </c>
      <c r="CS771" s="5">
        <v>5.1580000000000004</v>
      </c>
      <c r="CT771" s="5">
        <v>10.484999999999999</v>
      </c>
      <c r="CU771" s="5">
        <v>31.326000000000001</v>
      </c>
    </row>
    <row r="772" spans="1:99" x14ac:dyDescent="0.25">
      <c r="A772" s="5" t="s">
        <v>3080</v>
      </c>
      <c r="B772" s="5" t="s">
        <v>1749</v>
      </c>
      <c r="C772" s="5" t="s">
        <v>1749</v>
      </c>
      <c r="D772" s="5" t="s">
        <v>1750</v>
      </c>
      <c r="E772" s="5">
        <v>2023</v>
      </c>
      <c r="F772" s="5">
        <v>0</v>
      </c>
      <c r="G772" s="5">
        <v>6.1470000000000002</v>
      </c>
      <c r="H772" s="5">
        <v>1.286</v>
      </c>
      <c r="I772" s="5">
        <v>0</v>
      </c>
      <c r="J772" s="5">
        <v>6.1470000000000002</v>
      </c>
      <c r="K772" s="5">
        <v>0</v>
      </c>
      <c r="L772" s="5">
        <v>1</v>
      </c>
      <c r="M772" s="5">
        <v>7.8860000000000001</v>
      </c>
      <c r="N772" s="5">
        <v>3.8570000000000002</v>
      </c>
      <c r="O772" s="5">
        <v>0</v>
      </c>
      <c r="P772" s="5">
        <v>7.8860000000000001</v>
      </c>
      <c r="Q772" s="5">
        <v>0</v>
      </c>
      <c r="R772" s="5">
        <v>1</v>
      </c>
      <c r="S772" s="5">
        <v>12.574999999999999</v>
      </c>
      <c r="T772" s="5">
        <v>7.7140000000000004</v>
      </c>
      <c r="U772" s="5">
        <v>0</v>
      </c>
      <c r="V772" s="5">
        <v>12.574999999999999</v>
      </c>
      <c r="W772" s="5">
        <v>0</v>
      </c>
      <c r="X772" s="5">
        <v>1</v>
      </c>
      <c r="Y772" s="5">
        <v>12.273</v>
      </c>
      <c r="Z772" s="5">
        <v>1.659</v>
      </c>
      <c r="AA772" s="5">
        <v>0</v>
      </c>
      <c r="AB772" s="5">
        <v>12.273</v>
      </c>
      <c r="AC772" s="5">
        <v>0</v>
      </c>
      <c r="AD772" s="5">
        <v>1</v>
      </c>
      <c r="AE772" s="5">
        <v>13.558999999999999</v>
      </c>
      <c r="AF772" s="5">
        <v>3.1709999999999998</v>
      </c>
      <c r="AG772" s="5">
        <v>0</v>
      </c>
      <c r="AH772" s="5">
        <v>13.558999999999999</v>
      </c>
      <c r="AI772" s="5">
        <v>0</v>
      </c>
      <c r="AJ772" s="5">
        <v>1</v>
      </c>
      <c r="AK772" s="5">
        <v>21.273</v>
      </c>
      <c r="AL772" s="5">
        <v>11.33</v>
      </c>
      <c r="AM772" s="5">
        <v>0</v>
      </c>
      <c r="AN772" s="5">
        <v>21.273</v>
      </c>
      <c r="AO772" s="5">
        <v>0</v>
      </c>
      <c r="AP772" s="5">
        <v>1</v>
      </c>
      <c r="AQ772" s="5">
        <v>0.76</v>
      </c>
      <c r="AR772" s="5">
        <v>0.129</v>
      </c>
      <c r="AS772" s="5">
        <v>0.91600000000000004</v>
      </c>
      <c r="AT772" s="5">
        <v>1.6759999999999999</v>
      </c>
      <c r="AU772" s="5">
        <v>0</v>
      </c>
      <c r="AV772" s="5">
        <v>1</v>
      </c>
      <c r="AW772" s="5">
        <v>0.81100000000000005</v>
      </c>
      <c r="AX772" s="5">
        <v>0.129</v>
      </c>
      <c r="AY772" s="5">
        <v>0.56799999999999995</v>
      </c>
      <c r="AZ772" s="5">
        <v>1.38</v>
      </c>
      <c r="BA772" s="5">
        <v>0</v>
      </c>
      <c r="BB772" s="5">
        <v>1</v>
      </c>
      <c r="BC772" s="5">
        <v>0.53500000000000003</v>
      </c>
      <c r="BD772" s="5">
        <v>0.129</v>
      </c>
      <c r="BE772" s="5">
        <v>0</v>
      </c>
      <c r="BF772" s="5">
        <v>0.53500000000000003</v>
      </c>
      <c r="BG772" s="5">
        <v>0</v>
      </c>
      <c r="BH772" s="5">
        <v>1</v>
      </c>
      <c r="BI772" s="5">
        <v>0.57899999999999996</v>
      </c>
      <c r="BJ772" s="5">
        <v>0.129</v>
      </c>
      <c r="BK772" s="5">
        <v>0.26300000000000001</v>
      </c>
      <c r="BL772" s="5">
        <v>0.84199999999999997</v>
      </c>
      <c r="BM772" s="5">
        <v>0</v>
      </c>
      <c r="BN772" s="5">
        <v>1</v>
      </c>
      <c r="BO772" s="5">
        <v>0</v>
      </c>
      <c r="BP772" s="5">
        <v>0</v>
      </c>
      <c r="BQ772" s="5">
        <v>0.151</v>
      </c>
      <c r="BR772" s="5">
        <v>0</v>
      </c>
      <c r="BS772" s="5">
        <v>0.83299999999999996</v>
      </c>
      <c r="BT772" s="5">
        <v>0</v>
      </c>
      <c r="BU772" s="5">
        <v>0</v>
      </c>
      <c r="BV772" s="5">
        <v>0.108</v>
      </c>
      <c r="BW772" s="5">
        <v>0</v>
      </c>
      <c r="BX772" s="5">
        <v>0.83299999999999996</v>
      </c>
      <c r="BY772" s="5">
        <v>13.254</v>
      </c>
      <c r="BZ772" s="5">
        <v>0</v>
      </c>
      <c r="CA772" s="5">
        <v>13.254</v>
      </c>
      <c r="CB772" s="5">
        <v>0</v>
      </c>
      <c r="CC772" s="5">
        <v>83.248000000000005</v>
      </c>
      <c r="CD772" s="5">
        <v>7.95</v>
      </c>
      <c r="CE772" s="5">
        <v>0</v>
      </c>
      <c r="CF772" s="5">
        <v>83.248000000000005</v>
      </c>
      <c r="CG772" s="5">
        <v>0</v>
      </c>
      <c r="CH772" s="5">
        <v>1</v>
      </c>
      <c r="CI772" s="5">
        <v>0</v>
      </c>
      <c r="CJ772" s="5">
        <v>0</v>
      </c>
      <c r="CK772" s="5">
        <v>0</v>
      </c>
      <c r="CL772" s="5">
        <v>0</v>
      </c>
      <c r="CM772" s="5">
        <v>0</v>
      </c>
      <c r="CN772" s="5">
        <v>0</v>
      </c>
      <c r="CO772" s="5">
        <v>0</v>
      </c>
      <c r="CP772" s="5">
        <v>0</v>
      </c>
      <c r="CQ772" s="5">
        <v>1.3480000000000001</v>
      </c>
      <c r="CR772" s="5">
        <v>0</v>
      </c>
      <c r="CS772" s="5">
        <v>5.37</v>
      </c>
      <c r="CT772" s="5">
        <v>4.8609999999999998</v>
      </c>
      <c r="CU772" s="5">
        <v>11.622</v>
      </c>
    </row>
    <row r="773" spans="1:99" x14ac:dyDescent="0.25">
      <c r="A773" s="5" t="s">
        <v>3081</v>
      </c>
      <c r="B773" s="5" t="s">
        <v>1749</v>
      </c>
      <c r="C773" s="5" t="s">
        <v>1749</v>
      </c>
      <c r="D773" s="5" t="s">
        <v>1750</v>
      </c>
      <c r="E773" s="5">
        <v>2024</v>
      </c>
      <c r="F773" s="5">
        <v>0</v>
      </c>
      <c r="G773" s="5">
        <v>5.5750000000000002</v>
      </c>
      <c r="H773" s="5">
        <v>1.3240000000000001</v>
      </c>
      <c r="I773" s="5">
        <v>0</v>
      </c>
      <c r="J773" s="5">
        <v>5.5750000000000002</v>
      </c>
      <c r="K773" s="5">
        <v>0</v>
      </c>
      <c r="L773" s="5">
        <v>1</v>
      </c>
      <c r="M773" s="5">
        <v>7.1239999999999997</v>
      </c>
      <c r="N773" s="5">
        <v>3.9710000000000001</v>
      </c>
      <c r="O773" s="5">
        <v>0</v>
      </c>
      <c r="P773" s="5">
        <v>7.1239999999999997</v>
      </c>
      <c r="Q773" s="5">
        <v>0</v>
      </c>
      <c r="R773" s="5">
        <v>1</v>
      </c>
      <c r="S773" s="5">
        <v>12.193</v>
      </c>
      <c r="T773" s="5">
        <v>7.9420000000000002</v>
      </c>
      <c r="U773" s="5">
        <v>0</v>
      </c>
      <c r="V773" s="5">
        <v>12.193</v>
      </c>
      <c r="W773" s="5">
        <v>0</v>
      </c>
      <c r="X773" s="5">
        <v>1</v>
      </c>
      <c r="Y773" s="5">
        <v>11.021000000000001</v>
      </c>
      <c r="Z773" s="5">
        <v>1.49</v>
      </c>
      <c r="AA773" s="5">
        <v>0</v>
      </c>
      <c r="AB773" s="5">
        <v>11.021000000000001</v>
      </c>
      <c r="AC773" s="5">
        <v>0</v>
      </c>
      <c r="AD773" s="5">
        <v>1</v>
      </c>
      <c r="AE773" s="5">
        <v>12.345000000000001</v>
      </c>
      <c r="AF773" s="5">
        <v>2.887</v>
      </c>
      <c r="AG773" s="5">
        <v>0</v>
      </c>
      <c r="AH773" s="5">
        <v>12.345000000000001</v>
      </c>
      <c r="AI773" s="5">
        <v>0</v>
      </c>
      <c r="AJ773" s="5">
        <v>1</v>
      </c>
      <c r="AK773" s="5">
        <v>20.286000000000001</v>
      </c>
      <c r="AL773" s="5">
        <v>10.804</v>
      </c>
      <c r="AM773" s="5">
        <v>0</v>
      </c>
      <c r="AN773" s="5">
        <v>20.286000000000001</v>
      </c>
      <c r="AO773" s="5">
        <v>0</v>
      </c>
      <c r="AP773" s="5">
        <v>1</v>
      </c>
      <c r="AQ773" s="5">
        <v>0.72399999999999998</v>
      </c>
      <c r="AR773" s="5">
        <v>0.13200000000000001</v>
      </c>
      <c r="AS773" s="5">
        <v>0.94299999999999995</v>
      </c>
      <c r="AT773" s="5">
        <v>1.667</v>
      </c>
      <c r="AU773" s="5">
        <v>0</v>
      </c>
      <c r="AV773" s="5">
        <v>1</v>
      </c>
      <c r="AW773" s="5">
        <v>0.75</v>
      </c>
      <c r="AX773" s="5">
        <v>0.13200000000000001</v>
      </c>
      <c r="AY773" s="5">
        <v>0.60799999999999998</v>
      </c>
      <c r="AZ773" s="5">
        <v>1.359</v>
      </c>
      <c r="BA773" s="5">
        <v>0</v>
      </c>
      <c r="BB773" s="5">
        <v>1</v>
      </c>
      <c r="BC773" s="5">
        <v>0.51300000000000001</v>
      </c>
      <c r="BD773" s="5">
        <v>0.13200000000000001</v>
      </c>
      <c r="BE773" s="5">
        <v>0</v>
      </c>
      <c r="BF773" s="5">
        <v>0.51300000000000001</v>
      </c>
      <c r="BG773" s="5">
        <v>0</v>
      </c>
      <c r="BH773" s="5">
        <v>1</v>
      </c>
      <c r="BI773" s="5">
        <v>0.59099999999999997</v>
      </c>
      <c r="BJ773" s="5">
        <v>0.13200000000000001</v>
      </c>
      <c r="BK773" s="5">
        <v>0.27300000000000002</v>
      </c>
      <c r="BL773" s="5">
        <v>0.86399999999999999</v>
      </c>
      <c r="BM773" s="5">
        <v>0</v>
      </c>
      <c r="BN773" s="5">
        <v>1</v>
      </c>
      <c r="BO773" s="5">
        <v>0</v>
      </c>
      <c r="BP773" s="5">
        <v>0</v>
      </c>
      <c r="BQ773" s="5">
        <v>0.151</v>
      </c>
      <c r="BR773" s="5">
        <v>0</v>
      </c>
      <c r="BS773" s="5">
        <v>0.83299999999999996</v>
      </c>
      <c r="BT773" s="5">
        <v>0</v>
      </c>
      <c r="BU773" s="5">
        <v>0</v>
      </c>
      <c r="BV773" s="5">
        <v>0.108</v>
      </c>
      <c r="BW773" s="5">
        <v>0</v>
      </c>
      <c r="BX773" s="5">
        <v>0.83299999999999996</v>
      </c>
      <c r="BY773" s="5">
        <v>13.646000000000001</v>
      </c>
      <c r="BZ773" s="5">
        <v>0</v>
      </c>
      <c r="CA773" s="5">
        <v>13.646000000000001</v>
      </c>
      <c r="CB773" s="5">
        <v>0</v>
      </c>
      <c r="CC773" s="5">
        <v>82.587999999999994</v>
      </c>
      <c r="CD773" s="5">
        <v>7.95</v>
      </c>
      <c r="CE773" s="5">
        <v>0</v>
      </c>
      <c r="CF773" s="5">
        <v>82.587999999999994</v>
      </c>
      <c r="CG773" s="5">
        <v>0</v>
      </c>
      <c r="CH773" s="5">
        <v>1</v>
      </c>
      <c r="CI773" s="5">
        <v>0</v>
      </c>
      <c r="CJ773" s="5">
        <v>0</v>
      </c>
      <c r="CK773" s="5">
        <v>0</v>
      </c>
      <c r="CL773" s="5">
        <v>0</v>
      </c>
      <c r="CM773" s="5">
        <v>0</v>
      </c>
      <c r="CN773" s="5">
        <v>0</v>
      </c>
      <c r="CO773" s="5">
        <v>0</v>
      </c>
      <c r="CP773" s="5">
        <v>0</v>
      </c>
      <c r="CQ773" s="5">
        <v>1.387</v>
      </c>
      <c r="CR773" s="5">
        <v>0</v>
      </c>
      <c r="CS773" s="5">
        <v>5.5289999999999999</v>
      </c>
      <c r="CT773" s="5">
        <v>4.2510000000000003</v>
      </c>
      <c r="CU773" s="5">
        <v>10.167999999999999</v>
      </c>
    </row>
    <row r="774" spans="1:99" x14ac:dyDescent="0.25">
      <c r="A774" s="5" t="s">
        <v>3082</v>
      </c>
      <c r="B774" s="5" t="s">
        <v>1812</v>
      </c>
      <c r="C774" s="5" t="s">
        <v>1812</v>
      </c>
      <c r="D774" s="5" t="s">
        <v>1813</v>
      </c>
      <c r="E774" s="5">
        <v>2021</v>
      </c>
      <c r="F774" s="5">
        <v>0.05</v>
      </c>
      <c r="G774" s="5">
        <v>5.74</v>
      </c>
      <c r="H774" s="5">
        <v>1.143</v>
      </c>
      <c r="I774" s="5">
        <v>-0.28699999999999998</v>
      </c>
      <c r="J774" s="5">
        <v>5.4530000000000003</v>
      </c>
      <c r="K774" s="5">
        <v>0</v>
      </c>
      <c r="L774" s="5">
        <v>1</v>
      </c>
      <c r="M774" s="5">
        <v>9.5090000000000003</v>
      </c>
      <c r="N774" s="5">
        <v>3.43</v>
      </c>
      <c r="O774" s="5">
        <v>-0.25700000000000001</v>
      </c>
      <c r="P774" s="5">
        <v>9.2520000000000007</v>
      </c>
      <c r="Q774" s="5">
        <v>0</v>
      </c>
      <c r="R774" s="5">
        <v>1</v>
      </c>
      <c r="S774" s="5">
        <v>11.456</v>
      </c>
      <c r="T774" s="5">
        <v>6.86</v>
      </c>
      <c r="U774" s="5">
        <v>-0.28699999999999998</v>
      </c>
      <c r="V774" s="5">
        <v>11.728</v>
      </c>
      <c r="W774" s="5">
        <v>0.05</v>
      </c>
      <c r="X774" s="5">
        <v>1</v>
      </c>
      <c r="Y774" s="5">
        <v>13.238</v>
      </c>
      <c r="Z774" s="5">
        <v>1.462</v>
      </c>
      <c r="AA774" s="5">
        <v>-5.0410000000000004</v>
      </c>
      <c r="AB774" s="5">
        <v>8.1969999999999992</v>
      </c>
      <c r="AC774" s="5">
        <v>0</v>
      </c>
      <c r="AD774" s="5">
        <v>1</v>
      </c>
      <c r="AE774" s="5">
        <v>10</v>
      </c>
      <c r="AF774" s="5">
        <v>1.968</v>
      </c>
      <c r="AG774" s="5">
        <v>-2.298</v>
      </c>
      <c r="AH774" s="5">
        <v>7.702</v>
      </c>
      <c r="AI774" s="5">
        <v>0</v>
      </c>
      <c r="AJ774" s="5">
        <v>1</v>
      </c>
      <c r="AK774" s="5">
        <v>14.207000000000001</v>
      </c>
      <c r="AL774" s="5">
        <v>6.9729999999999999</v>
      </c>
      <c r="AM774" s="5">
        <v>-5.8620000000000001</v>
      </c>
      <c r="AN774" s="5">
        <v>8.7620000000000005</v>
      </c>
      <c r="AO774" s="5">
        <v>0</v>
      </c>
      <c r="AP774" s="5">
        <v>0</v>
      </c>
      <c r="AQ774" s="5">
        <v>0.621</v>
      </c>
      <c r="AR774" s="5">
        <v>0.114</v>
      </c>
      <c r="AS774" s="5">
        <v>0.36099999999999999</v>
      </c>
      <c r="AT774" s="5">
        <v>1.03</v>
      </c>
      <c r="AU774" s="5">
        <v>0.05</v>
      </c>
      <c r="AV774" s="5">
        <v>1</v>
      </c>
      <c r="AW774" s="5">
        <v>0.59299999999999997</v>
      </c>
      <c r="AX774" s="5">
        <v>0.114</v>
      </c>
      <c r="AY774" s="5">
        <v>0.249</v>
      </c>
      <c r="AZ774" s="5">
        <v>0.88500000000000001</v>
      </c>
      <c r="BA774" s="5">
        <v>0.05</v>
      </c>
      <c r="BB774" s="5">
        <v>1</v>
      </c>
      <c r="BC774" s="5">
        <v>0.44</v>
      </c>
      <c r="BD774" s="5">
        <v>0.114</v>
      </c>
      <c r="BE774" s="5">
        <v>5.6000000000000001E-2</v>
      </c>
      <c r="BF774" s="5">
        <v>0.52100000000000002</v>
      </c>
      <c r="BG774" s="5">
        <v>0.05</v>
      </c>
      <c r="BH774" s="5">
        <v>0</v>
      </c>
      <c r="BI774" s="5">
        <v>0.56000000000000005</v>
      </c>
      <c r="BJ774" s="5">
        <v>0.114</v>
      </c>
      <c r="BK774" s="5">
        <v>0.56799999999999995</v>
      </c>
      <c r="BL774" s="5">
        <v>1.1839999999999999</v>
      </c>
      <c r="BM774" s="5">
        <v>0.05</v>
      </c>
      <c r="BN774" s="5">
        <v>1</v>
      </c>
      <c r="BO774" s="5">
        <v>0</v>
      </c>
      <c r="BP774" s="5">
        <v>-6.0000000000000001E-3</v>
      </c>
      <c r="BQ774" s="5">
        <v>9.0999999999999998E-2</v>
      </c>
      <c r="BR774" s="5">
        <v>0</v>
      </c>
      <c r="BS774" s="5">
        <v>0.66700000000000004</v>
      </c>
      <c r="BT774" s="5">
        <v>0</v>
      </c>
      <c r="BU774" s="5">
        <v>-6.0000000000000001E-3</v>
      </c>
      <c r="BV774" s="5">
        <v>0.09</v>
      </c>
      <c r="BW774" s="5">
        <v>0.05</v>
      </c>
      <c r="BX774" s="5">
        <v>0.83299999999999996</v>
      </c>
      <c r="BY774" s="5">
        <v>11.787000000000001</v>
      </c>
      <c r="BZ774" s="5">
        <v>0</v>
      </c>
      <c r="CA774" s="5">
        <v>11.787000000000001</v>
      </c>
      <c r="CB774" s="5">
        <v>0</v>
      </c>
      <c r="CC774" s="5">
        <v>81.694999999999993</v>
      </c>
      <c r="CD774" s="5">
        <v>7.95</v>
      </c>
      <c r="CE774" s="5">
        <v>-3.1779999999999999</v>
      </c>
      <c r="CF774" s="5">
        <v>82.444000000000003</v>
      </c>
      <c r="CG774" s="5">
        <v>0.05</v>
      </c>
      <c r="CH774" s="5">
        <v>1</v>
      </c>
      <c r="CI774" s="5">
        <v>0</v>
      </c>
      <c r="CJ774" s="5">
        <v>0</v>
      </c>
      <c r="CK774" s="5">
        <v>0</v>
      </c>
      <c r="CL774" s="5">
        <v>0</v>
      </c>
      <c r="CM774" s="5">
        <v>0</v>
      </c>
      <c r="CN774" s="5">
        <v>0</v>
      </c>
      <c r="CO774" s="5">
        <v>0</v>
      </c>
      <c r="CP774" s="5">
        <v>0</v>
      </c>
      <c r="CQ774" s="5">
        <v>1.198</v>
      </c>
      <c r="CR774" s="5">
        <v>0</v>
      </c>
      <c r="CS774" s="5">
        <v>6.5759999999999996</v>
      </c>
      <c r="CT774" s="5">
        <v>4.5970000000000004</v>
      </c>
      <c r="CU774" s="5">
        <v>12.71</v>
      </c>
    </row>
    <row r="775" spans="1:99" x14ac:dyDescent="0.25">
      <c r="A775" s="5" t="s">
        <v>3083</v>
      </c>
      <c r="B775" s="5" t="s">
        <v>1812</v>
      </c>
      <c r="C775" s="5" t="s">
        <v>1812</v>
      </c>
      <c r="D775" s="5" t="s">
        <v>1813</v>
      </c>
      <c r="E775" s="5">
        <v>2022</v>
      </c>
      <c r="F775" s="5">
        <v>0.05</v>
      </c>
      <c r="G775" s="5">
        <v>11.661</v>
      </c>
      <c r="H775" s="5">
        <v>1.2350000000000001</v>
      </c>
      <c r="I775" s="5">
        <v>-1.919</v>
      </c>
      <c r="J775" s="5">
        <v>9.7420000000000009</v>
      </c>
      <c r="K775" s="5">
        <v>0</v>
      </c>
      <c r="L775" s="5">
        <v>1</v>
      </c>
      <c r="M775" s="5">
        <v>13.326000000000001</v>
      </c>
      <c r="N775" s="5">
        <v>3.7040000000000002</v>
      </c>
      <c r="O775" s="5">
        <v>-1.867</v>
      </c>
      <c r="P775" s="5">
        <v>11.459</v>
      </c>
      <c r="Q775" s="5">
        <v>0</v>
      </c>
      <c r="R775" s="5">
        <v>1</v>
      </c>
      <c r="S775" s="5">
        <v>17.834</v>
      </c>
      <c r="T775" s="5">
        <v>7.4080000000000004</v>
      </c>
      <c r="U775" s="5">
        <v>-1.86</v>
      </c>
      <c r="V775" s="5">
        <v>16.710999999999999</v>
      </c>
      <c r="W775" s="5">
        <v>0.05</v>
      </c>
      <c r="X775" s="5">
        <v>1</v>
      </c>
      <c r="Y775" s="5">
        <v>22.484999999999999</v>
      </c>
      <c r="Z775" s="5">
        <v>2.359</v>
      </c>
      <c r="AA775" s="5">
        <v>-7.48</v>
      </c>
      <c r="AB775" s="5">
        <v>15.005000000000001</v>
      </c>
      <c r="AC775" s="5">
        <v>0</v>
      </c>
      <c r="AD775" s="5">
        <v>1</v>
      </c>
      <c r="AE775" s="5">
        <v>19.338999999999999</v>
      </c>
      <c r="AF775" s="5">
        <v>3.585</v>
      </c>
      <c r="AG775" s="5">
        <v>-11.958</v>
      </c>
      <c r="AH775" s="5">
        <v>7.3810000000000002</v>
      </c>
      <c r="AI775" s="5">
        <v>0</v>
      </c>
      <c r="AJ775" s="5">
        <v>1</v>
      </c>
      <c r="AK775" s="5">
        <v>24.094000000000001</v>
      </c>
      <c r="AL775" s="5">
        <v>11.506</v>
      </c>
      <c r="AM775" s="5">
        <v>-16.114999999999998</v>
      </c>
      <c r="AN775" s="5">
        <v>8.3780000000000001</v>
      </c>
      <c r="AO775" s="5">
        <v>0</v>
      </c>
      <c r="AP775" s="5">
        <v>0</v>
      </c>
      <c r="AQ775" s="5">
        <v>0.84699999999999998</v>
      </c>
      <c r="AR775" s="5">
        <v>0.123</v>
      </c>
      <c r="AS775" s="5">
        <v>0.15</v>
      </c>
      <c r="AT775" s="5">
        <v>1.0469999999999999</v>
      </c>
      <c r="AU775" s="5">
        <v>0.05</v>
      </c>
      <c r="AV775" s="5">
        <v>1</v>
      </c>
      <c r="AW775" s="5">
        <v>0.94699999999999995</v>
      </c>
      <c r="AX775" s="5">
        <v>0.123</v>
      </c>
      <c r="AY775" s="5">
        <v>-6.9000000000000006E-2</v>
      </c>
      <c r="AZ775" s="5">
        <v>0.92100000000000004</v>
      </c>
      <c r="BA775" s="5">
        <v>0.05</v>
      </c>
      <c r="BB775" s="5">
        <v>1</v>
      </c>
      <c r="BC775" s="5">
        <v>0.58899999999999997</v>
      </c>
      <c r="BD775" s="5">
        <v>0.123</v>
      </c>
      <c r="BE775" s="5">
        <v>-0.122</v>
      </c>
      <c r="BF775" s="5">
        <v>0.49</v>
      </c>
      <c r="BG775" s="5">
        <v>0.05</v>
      </c>
      <c r="BH775" s="5">
        <v>0</v>
      </c>
      <c r="BI775" s="5">
        <v>0.68899999999999995</v>
      </c>
      <c r="BJ775" s="5">
        <v>0.123</v>
      </c>
      <c r="BK775" s="5">
        <v>0.90900000000000003</v>
      </c>
      <c r="BL775" s="5">
        <v>1.6779999999999999</v>
      </c>
      <c r="BM775" s="5">
        <v>0.05</v>
      </c>
      <c r="BN775" s="5">
        <v>1</v>
      </c>
      <c r="BO775" s="5">
        <v>0</v>
      </c>
      <c r="BP775" s="5">
        <v>-0.03</v>
      </c>
      <c r="BQ775" s="5">
        <v>9.0999999999999998E-2</v>
      </c>
      <c r="BR775" s="5">
        <v>0</v>
      </c>
      <c r="BS775" s="5">
        <v>0.66700000000000004</v>
      </c>
      <c r="BT775" s="5">
        <v>0</v>
      </c>
      <c r="BU775" s="5">
        <v>-0.03</v>
      </c>
      <c r="BV775" s="5">
        <v>8.5999999999999993E-2</v>
      </c>
      <c r="BW775" s="5">
        <v>0.05</v>
      </c>
      <c r="BX775" s="5">
        <v>0.83299999999999996</v>
      </c>
      <c r="BY775" s="5">
        <v>12.728999999999999</v>
      </c>
      <c r="BZ775" s="5">
        <v>0</v>
      </c>
      <c r="CA775" s="5">
        <v>12.728999999999999</v>
      </c>
      <c r="CB775" s="5">
        <v>0</v>
      </c>
      <c r="CC775" s="5">
        <v>102.477</v>
      </c>
      <c r="CD775" s="5">
        <v>7.95</v>
      </c>
      <c r="CE775" s="5">
        <v>0.502</v>
      </c>
      <c r="CF775" s="5">
        <v>108.127</v>
      </c>
      <c r="CG775" s="5">
        <v>0.05</v>
      </c>
      <c r="CH775" s="5">
        <v>1</v>
      </c>
      <c r="CI775" s="5">
        <v>0</v>
      </c>
      <c r="CJ775" s="5">
        <v>0</v>
      </c>
      <c r="CK775" s="5">
        <v>0</v>
      </c>
      <c r="CL775" s="5">
        <v>0</v>
      </c>
      <c r="CM775" s="5">
        <v>0</v>
      </c>
      <c r="CN775" s="5">
        <v>0</v>
      </c>
      <c r="CO775" s="5">
        <v>0</v>
      </c>
      <c r="CP775" s="5">
        <v>0</v>
      </c>
      <c r="CQ775" s="5">
        <v>1.294</v>
      </c>
      <c r="CR775" s="5">
        <v>0</v>
      </c>
      <c r="CS775" s="5">
        <v>7.101</v>
      </c>
      <c r="CT775" s="5">
        <v>10.426</v>
      </c>
      <c r="CU775" s="5">
        <v>21.866</v>
      </c>
    </row>
    <row r="776" spans="1:99" x14ac:dyDescent="0.25">
      <c r="A776" s="5" t="s">
        <v>3084</v>
      </c>
      <c r="B776" s="5" t="s">
        <v>1812</v>
      </c>
      <c r="C776" s="5" t="s">
        <v>1812</v>
      </c>
      <c r="D776" s="5" t="s">
        <v>1813</v>
      </c>
      <c r="E776" s="5">
        <v>2023</v>
      </c>
      <c r="F776" s="5">
        <v>0.05</v>
      </c>
      <c r="G776" s="5">
        <v>8.8840000000000003</v>
      </c>
      <c r="H776" s="5">
        <v>1.272</v>
      </c>
      <c r="I776" s="5">
        <v>-0.13400000000000001</v>
      </c>
      <c r="J776" s="5">
        <v>8.75</v>
      </c>
      <c r="K776" s="5">
        <v>0</v>
      </c>
      <c r="L776" s="5">
        <v>1</v>
      </c>
      <c r="M776" s="5">
        <v>10.507</v>
      </c>
      <c r="N776" s="5">
        <v>3.8170000000000002</v>
      </c>
      <c r="O776" s="5">
        <v>-9.6000000000000002E-2</v>
      </c>
      <c r="P776" s="5">
        <v>10.411</v>
      </c>
      <c r="Q776" s="5">
        <v>0</v>
      </c>
      <c r="R776" s="5">
        <v>1</v>
      </c>
      <c r="S776" s="5">
        <v>15.246</v>
      </c>
      <c r="T776" s="5">
        <v>7.6340000000000003</v>
      </c>
      <c r="U776" s="5">
        <v>-0.05</v>
      </c>
      <c r="V776" s="5">
        <v>15.868</v>
      </c>
      <c r="W776" s="5">
        <v>0.05</v>
      </c>
      <c r="X776" s="5">
        <v>1</v>
      </c>
      <c r="Y776" s="5">
        <v>14.584</v>
      </c>
      <c r="Z776" s="5">
        <v>1.6339999999999999</v>
      </c>
      <c r="AA776" s="5">
        <v>1.2190000000000001</v>
      </c>
      <c r="AB776" s="5">
        <v>15.803000000000001</v>
      </c>
      <c r="AC776" s="5">
        <v>0</v>
      </c>
      <c r="AD776" s="5">
        <v>1</v>
      </c>
      <c r="AE776" s="5">
        <v>11.489000000000001</v>
      </c>
      <c r="AF776" s="5">
        <v>2.2879999999999998</v>
      </c>
      <c r="AG776" s="5">
        <v>-4.4279999999999999</v>
      </c>
      <c r="AH776" s="5">
        <v>7.0609999999999999</v>
      </c>
      <c r="AI776" s="5">
        <v>0</v>
      </c>
      <c r="AJ776" s="5">
        <v>1</v>
      </c>
      <c r="AK776" s="5">
        <v>16.55</v>
      </c>
      <c r="AL776" s="5">
        <v>8.1980000000000004</v>
      </c>
      <c r="AM776" s="5">
        <v>-8.9169999999999998</v>
      </c>
      <c r="AN776" s="5">
        <v>8.0150000000000006</v>
      </c>
      <c r="AO776" s="5">
        <v>0</v>
      </c>
      <c r="AP776" s="5">
        <v>0</v>
      </c>
      <c r="AQ776" s="5">
        <v>0.749</v>
      </c>
      <c r="AR776" s="5">
        <v>0.129</v>
      </c>
      <c r="AS776" s="5">
        <v>0.20200000000000001</v>
      </c>
      <c r="AT776" s="5">
        <v>0.999</v>
      </c>
      <c r="AU776" s="5">
        <v>0.05</v>
      </c>
      <c r="AV776" s="5">
        <v>1</v>
      </c>
      <c r="AW776" s="5">
        <v>0.78300000000000003</v>
      </c>
      <c r="AX776" s="5">
        <v>0.129</v>
      </c>
      <c r="AY776" s="5">
        <v>6.5000000000000002E-2</v>
      </c>
      <c r="AZ776" s="5">
        <v>0.88900000000000001</v>
      </c>
      <c r="BA776" s="5">
        <v>0.05</v>
      </c>
      <c r="BB776" s="5">
        <v>1</v>
      </c>
      <c r="BC776" s="5">
        <v>0.52700000000000002</v>
      </c>
      <c r="BD776" s="5">
        <v>0.129</v>
      </c>
      <c r="BE776" s="5">
        <v>-8.1000000000000003E-2</v>
      </c>
      <c r="BF776" s="5">
        <v>0.46899999999999997</v>
      </c>
      <c r="BG776" s="5">
        <v>0.05</v>
      </c>
      <c r="BH776" s="5">
        <v>0</v>
      </c>
      <c r="BI776" s="5">
        <v>0.64</v>
      </c>
      <c r="BJ776" s="5">
        <v>0.129</v>
      </c>
      <c r="BK776" s="5">
        <v>0.78800000000000003</v>
      </c>
      <c r="BL776" s="5">
        <v>1.4990000000000001</v>
      </c>
      <c r="BM776" s="5">
        <v>0.05</v>
      </c>
      <c r="BN776" s="5">
        <v>1</v>
      </c>
      <c r="BO776" s="5">
        <v>0</v>
      </c>
      <c r="BP776" s="5">
        <v>-4.0000000000000001E-3</v>
      </c>
      <c r="BQ776" s="5">
        <v>0.10199999999999999</v>
      </c>
      <c r="BR776" s="5">
        <v>0</v>
      </c>
      <c r="BS776" s="5">
        <v>0.66700000000000004</v>
      </c>
      <c r="BT776" s="5">
        <v>0</v>
      </c>
      <c r="BU776" s="5">
        <v>-4.0000000000000001E-3</v>
      </c>
      <c r="BV776" s="5">
        <v>8.4000000000000005E-2</v>
      </c>
      <c r="BW776" s="5">
        <v>0.05</v>
      </c>
      <c r="BX776" s="5">
        <v>0.83299999999999996</v>
      </c>
      <c r="BY776" s="5">
        <v>13.254</v>
      </c>
      <c r="BZ776" s="5">
        <v>0</v>
      </c>
      <c r="CA776" s="5">
        <v>13.254</v>
      </c>
      <c r="CB776" s="5">
        <v>0</v>
      </c>
      <c r="CC776" s="5">
        <v>87.078999999999994</v>
      </c>
      <c r="CD776" s="5">
        <v>7.95</v>
      </c>
      <c r="CE776" s="5">
        <v>7.8819999999999997</v>
      </c>
      <c r="CF776" s="5">
        <v>99.71</v>
      </c>
      <c r="CG776" s="5">
        <v>0.05</v>
      </c>
      <c r="CH776" s="5">
        <v>1</v>
      </c>
      <c r="CI776" s="5">
        <v>0</v>
      </c>
      <c r="CJ776" s="5">
        <v>0</v>
      </c>
      <c r="CK776" s="5">
        <v>0</v>
      </c>
      <c r="CL776" s="5">
        <v>0</v>
      </c>
      <c r="CM776" s="5">
        <v>0</v>
      </c>
      <c r="CN776" s="5">
        <v>0</v>
      </c>
      <c r="CO776" s="5">
        <v>0</v>
      </c>
      <c r="CP776" s="5">
        <v>2.1000000000000001E-2</v>
      </c>
      <c r="CQ776" s="5">
        <v>1.3480000000000001</v>
      </c>
      <c r="CR776" s="5">
        <v>0</v>
      </c>
      <c r="CS776" s="5">
        <v>7.3940000000000001</v>
      </c>
      <c r="CT776" s="5">
        <v>7.7439999999999998</v>
      </c>
      <c r="CU776" s="5">
        <v>13.914</v>
      </c>
    </row>
    <row r="777" spans="1:99" x14ac:dyDescent="0.25">
      <c r="A777" s="5" t="s">
        <v>3085</v>
      </c>
      <c r="B777" s="5" t="s">
        <v>1812</v>
      </c>
      <c r="C777" s="5" t="s">
        <v>1812</v>
      </c>
      <c r="D777" s="5" t="s">
        <v>1813</v>
      </c>
      <c r="E777" s="5">
        <v>2024</v>
      </c>
      <c r="F777" s="5">
        <v>0.05</v>
      </c>
      <c r="G777" s="5">
        <v>7.1379999999999999</v>
      </c>
      <c r="H777" s="5">
        <v>1.31</v>
      </c>
      <c r="I777" s="5">
        <v>-0.122</v>
      </c>
      <c r="J777" s="5">
        <v>7.016</v>
      </c>
      <c r="K777" s="5">
        <v>0</v>
      </c>
      <c r="L777" s="5">
        <v>1</v>
      </c>
      <c r="M777" s="5">
        <v>10.497999999999999</v>
      </c>
      <c r="N777" s="5">
        <v>3.93</v>
      </c>
      <c r="O777" s="5">
        <v>-0.09</v>
      </c>
      <c r="P777" s="5">
        <v>10.409000000000001</v>
      </c>
      <c r="Q777" s="5">
        <v>0</v>
      </c>
      <c r="R777" s="5">
        <v>1</v>
      </c>
      <c r="S777" s="5">
        <v>13.688000000000001</v>
      </c>
      <c r="T777" s="5">
        <v>7.859</v>
      </c>
      <c r="U777" s="5">
        <v>-0.03</v>
      </c>
      <c r="V777" s="5">
        <v>14.243</v>
      </c>
      <c r="W777" s="5">
        <v>0.05</v>
      </c>
      <c r="X777" s="5">
        <v>1</v>
      </c>
      <c r="Y777" s="5">
        <v>12.519</v>
      </c>
      <c r="Z777" s="5">
        <v>1.581</v>
      </c>
      <c r="AA777" s="5">
        <v>0.10299999999999999</v>
      </c>
      <c r="AB777" s="5">
        <v>12.622</v>
      </c>
      <c r="AC777" s="5">
        <v>0</v>
      </c>
      <c r="AD777" s="5">
        <v>1</v>
      </c>
      <c r="AE777" s="5">
        <v>8.9090000000000007</v>
      </c>
      <c r="AF777" s="5">
        <v>1.952</v>
      </c>
      <c r="AG777" s="5">
        <v>-0.01</v>
      </c>
      <c r="AH777" s="5">
        <v>8.8989999999999991</v>
      </c>
      <c r="AI777" s="5">
        <v>0</v>
      </c>
      <c r="AJ777" s="5">
        <v>1</v>
      </c>
      <c r="AK777" s="5">
        <v>14.196</v>
      </c>
      <c r="AL777" s="5">
        <v>7.22</v>
      </c>
      <c r="AM777" s="5">
        <v>-4.8449999999999998</v>
      </c>
      <c r="AN777" s="5">
        <v>9.8179999999999996</v>
      </c>
      <c r="AO777" s="5">
        <v>0</v>
      </c>
      <c r="AP777" s="5">
        <v>0</v>
      </c>
      <c r="AQ777" s="5">
        <v>0.72</v>
      </c>
      <c r="AR777" s="5">
        <v>0.13200000000000001</v>
      </c>
      <c r="AS777" s="5">
        <v>0.191</v>
      </c>
      <c r="AT777" s="5">
        <v>0.95599999999999996</v>
      </c>
      <c r="AU777" s="5">
        <v>0.05</v>
      </c>
      <c r="AV777" s="5">
        <v>1</v>
      </c>
      <c r="AW777" s="5">
        <v>0.73399999999999999</v>
      </c>
      <c r="AX777" s="5">
        <v>0.13200000000000001</v>
      </c>
      <c r="AY777" s="5">
        <v>7.3999999999999996E-2</v>
      </c>
      <c r="AZ777" s="5">
        <v>0.84799999999999998</v>
      </c>
      <c r="BA777" s="5">
        <v>0.05</v>
      </c>
      <c r="BB777" s="5">
        <v>1</v>
      </c>
      <c r="BC777" s="5">
        <v>0.51</v>
      </c>
      <c r="BD777" s="5">
        <v>0.13200000000000001</v>
      </c>
      <c r="BE777" s="5">
        <v>-7.6999999999999999E-2</v>
      </c>
      <c r="BF777" s="5">
        <v>0.45500000000000002</v>
      </c>
      <c r="BG777" s="5">
        <v>0.05</v>
      </c>
      <c r="BH777" s="5">
        <v>0</v>
      </c>
      <c r="BI777" s="5">
        <v>0.65200000000000002</v>
      </c>
      <c r="BJ777" s="5">
        <v>0.13200000000000001</v>
      </c>
      <c r="BK777" s="5">
        <v>0.69099999999999995</v>
      </c>
      <c r="BL777" s="5">
        <v>1.41</v>
      </c>
      <c r="BM777" s="5">
        <v>0.05</v>
      </c>
      <c r="BN777" s="5">
        <v>1</v>
      </c>
      <c r="BO777" s="5">
        <v>0</v>
      </c>
      <c r="BP777" s="5">
        <v>-3.0000000000000001E-3</v>
      </c>
      <c r="BQ777" s="5">
        <v>0.128</v>
      </c>
      <c r="BR777" s="5">
        <v>0</v>
      </c>
      <c r="BS777" s="5">
        <v>0.66700000000000004</v>
      </c>
      <c r="BT777" s="5">
        <v>0</v>
      </c>
      <c r="BU777" s="5">
        <v>-5.0000000000000001E-3</v>
      </c>
      <c r="BV777" s="5">
        <v>8.6999999999999994E-2</v>
      </c>
      <c r="BW777" s="5">
        <v>0.05</v>
      </c>
      <c r="BX777" s="5">
        <v>0.83299999999999996</v>
      </c>
      <c r="BY777" s="5">
        <v>13.646000000000001</v>
      </c>
      <c r="BZ777" s="5">
        <v>0</v>
      </c>
      <c r="CA777" s="5">
        <v>13.646000000000001</v>
      </c>
      <c r="CB777" s="5">
        <v>0</v>
      </c>
      <c r="CC777" s="5">
        <v>86.385000000000005</v>
      </c>
      <c r="CD777" s="5">
        <v>7.95</v>
      </c>
      <c r="CE777" s="5">
        <v>2.875</v>
      </c>
      <c r="CF777" s="5">
        <v>93.724000000000004</v>
      </c>
      <c r="CG777" s="5">
        <v>0.05</v>
      </c>
      <c r="CH777" s="5">
        <v>1</v>
      </c>
      <c r="CI777" s="5">
        <v>0</v>
      </c>
      <c r="CJ777" s="5">
        <v>0</v>
      </c>
      <c r="CK777" s="5">
        <v>0</v>
      </c>
      <c r="CL777" s="5">
        <v>0</v>
      </c>
      <c r="CM777" s="5">
        <v>0</v>
      </c>
      <c r="CN777" s="5">
        <v>0</v>
      </c>
      <c r="CO777" s="5">
        <v>0</v>
      </c>
      <c r="CP777" s="5">
        <v>2.1000000000000001E-2</v>
      </c>
      <c r="CQ777" s="5">
        <v>1.387</v>
      </c>
      <c r="CR777" s="5">
        <v>0</v>
      </c>
      <c r="CS777" s="5">
        <v>7.6130000000000004</v>
      </c>
      <c r="CT777" s="5">
        <v>5.9219999999999997</v>
      </c>
      <c r="CU777" s="5">
        <v>12.217000000000001</v>
      </c>
    </row>
    <row r="778" spans="1:99" x14ac:dyDescent="0.25">
      <c r="A778" s="5" t="s">
        <v>3086</v>
      </c>
      <c r="B778" s="5" t="s">
        <v>1788</v>
      </c>
      <c r="C778" s="5" t="s">
        <v>1788</v>
      </c>
      <c r="D778" s="5" t="s">
        <v>1789</v>
      </c>
      <c r="E778" s="5">
        <v>2021</v>
      </c>
      <c r="F778" s="5">
        <v>0.18</v>
      </c>
      <c r="G778" s="5">
        <v>1.9390000000000001</v>
      </c>
      <c r="H778" s="5">
        <v>0.59699999999999998</v>
      </c>
      <c r="I778" s="5">
        <v>0</v>
      </c>
      <c r="J778" s="5">
        <v>1.9390000000000001</v>
      </c>
      <c r="K778" s="5">
        <v>0</v>
      </c>
      <c r="L778" s="5">
        <v>1</v>
      </c>
      <c r="M778" s="5">
        <v>3.14</v>
      </c>
      <c r="N778" s="5">
        <v>1.792</v>
      </c>
      <c r="O778" s="5">
        <v>0</v>
      </c>
      <c r="P778" s="5">
        <v>3.14</v>
      </c>
      <c r="Q778" s="5">
        <v>0</v>
      </c>
      <c r="R778" s="5">
        <v>1</v>
      </c>
      <c r="S778" s="5">
        <v>4.9260000000000002</v>
      </c>
      <c r="T778" s="5">
        <v>3.5840000000000001</v>
      </c>
      <c r="U778" s="5">
        <v>-0.42199999999999999</v>
      </c>
      <c r="V778" s="5">
        <v>4.5030000000000001</v>
      </c>
      <c r="W778" s="5">
        <v>0</v>
      </c>
      <c r="X778" s="5">
        <v>1</v>
      </c>
      <c r="Y778" s="5">
        <v>5.8559999999999999</v>
      </c>
      <c r="Z778" s="5">
        <v>0.56999999999999995</v>
      </c>
      <c r="AA778" s="5">
        <v>0</v>
      </c>
      <c r="AB778" s="5">
        <v>5.8559999999999999</v>
      </c>
      <c r="AC778" s="5">
        <v>0</v>
      </c>
      <c r="AD778" s="5">
        <v>1</v>
      </c>
      <c r="AE778" s="5">
        <v>6.9980000000000002</v>
      </c>
      <c r="AF778" s="5">
        <v>1.216</v>
      </c>
      <c r="AG778" s="5">
        <v>0</v>
      </c>
      <c r="AH778" s="5">
        <v>6.9980000000000002</v>
      </c>
      <c r="AI778" s="5">
        <v>0</v>
      </c>
      <c r="AJ778" s="5">
        <v>1</v>
      </c>
      <c r="AK778" s="5">
        <v>13.848000000000001</v>
      </c>
      <c r="AL778" s="5">
        <v>6.0410000000000004</v>
      </c>
      <c r="AM778" s="5">
        <v>0</v>
      </c>
      <c r="AN778" s="5">
        <v>16.34</v>
      </c>
      <c r="AO778" s="5">
        <v>0.18</v>
      </c>
      <c r="AP778" s="5">
        <v>1</v>
      </c>
      <c r="AQ778" s="5">
        <v>0.61899999999999999</v>
      </c>
      <c r="AR778" s="5">
        <v>0.114</v>
      </c>
      <c r="AS778" s="5">
        <v>4.3999999999999997E-2</v>
      </c>
      <c r="AT778" s="5">
        <v>0.78200000000000003</v>
      </c>
      <c r="AU778" s="5">
        <v>0.18</v>
      </c>
      <c r="AV778" s="5">
        <v>1</v>
      </c>
      <c r="AW778" s="5">
        <v>0.59899999999999998</v>
      </c>
      <c r="AX778" s="5">
        <v>0.114</v>
      </c>
      <c r="AY778" s="5">
        <v>0.11</v>
      </c>
      <c r="AZ778" s="5">
        <v>0.83699999999999997</v>
      </c>
      <c r="BA778" s="5">
        <v>0.18</v>
      </c>
      <c r="BB778" s="5">
        <v>1</v>
      </c>
      <c r="BC778" s="5">
        <v>0.439</v>
      </c>
      <c r="BD778" s="5">
        <v>0.114</v>
      </c>
      <c r="BE778" s="5">
        <v>-2.8000000000000001E-2</v>
      </c>
      <c r="BF778" s="5">
        <v>0.41099999999999998</v>
      </c>
      <c r="BG778" s="5">
        <v>0</v>
      </c>
      <c r="BH778" s="5">
        <v>1</v>
      </c>
      <c r="BI778" s="5">
        <v>0.505</v>
      </c>
      <c r="BJ778" s="5">
        <v>0.114</v>
      </c>
      <c r="BK778" s="5">
        <v>0.61899999999999999</v>
      </c>
      <c r="BL778" s="5">
        <v>1.3260000000000001</v>
      </c>
      <c r="BM778" s="5">
        <v>0.18</v>
      </c>
      <c r="BN778" s="5">
        <v>1</v>
      </c>
      <c r="BO778" s="5">
        <v>0</v>
      </c>
      <c r="BP778" s="5">
        <v>0</v>
      </c>
      <c r="BQ778" s="5">
        <v>0.05</v>
      </c>
      <c r="BR778" s="5">
        <v>0</v>
      </c>
      <c r="BS778" s="5">
        <v>0.83299999999999996</v>
      </c>
      <c r="BT778" s="5">
        <v>0</v>
      </c>
      <c r="BU778" s="5">
        <v>0</v>
      </c>
      <c r="BV778" s="5">
        <v>2.1000000000000001E-2</v>
      </c>
      <c r="BW778" s="5">
        <v>0.18</v>
      </c>
      <c r="BX778" s="5">
        <v>0.83299999999999996</v>
      </c>
      <c r="BY778" s="5">
        <v>11.787000000000001</v>
      </c>
      <c r="BZ778" s="5">
        <v>0</v>
      </c>
      <c r="CA778" s="5">
        <v>11.787000000000001</v>
      </c>
      <c r="CB778" s="5">
        <v>0</v>
      </c>
      <c r="CC778" s="5">
        <v>78.125</v>
      </c>
      <c r="CD778" s="5">
        <v>7.95</v>
      </c>
      <c r="CE778" s="5">
        <v>0</v>
      </c>
      <c r="CF778" s="5">
        <v>92.188000000000002</v>
      </c>
      <c r="CG778" s="5">
        <v>0.18</v>
      </c>
      <c r="CH778" s="5">
        <v>1</v>
      </c>
      <c r="CI778" s="5">
        <v>0</v>
      </c>
      <c r="CJ778" s="5">
        <v>0</v>
      </c>
      <c r="CK778" s="5">
        <v>0</v>
      </c>
      <c r="CL778" s="5">
        <v>0</v>
      </c>
      <c r="CM778" s="5">
        <v>0</v>
      </c>
      <c r="CN778" s="5">
        <v>0</v>
      </c>
      <c r="CO778" s="5">
        <v>0</v>
      </c>
      <c r="CP778" s="5">
        <v>0.95499999999999996</v>
      </c>
      <c r="CQ778" s="5">
        <v>1.198</v>
      </c>
      <c r="CR778" s="5">
        <v>3.0000000000000001E-3</v>
      </c>
      <c r="CS778" s="5">
        <v>4.7759999999999998</v>
      </c>
      <c r="CT778" s="5">
        <v>4.41</v>
      </c>
      <c r="CU778" s="5">
        <v>15.162000000000001</v>
      </c>
    </row>
    <row r="779" spans="1:99" x14ac:dyDescent="0.25">
      <c r="A779" s="5" t="s">
        <v>3087</v>
      </c>
      <c r="B779" s="5" t="s">
        <v>1788</v>
      </c>
      <c r="C779" s="5" t="s">
        <v>1788</v>
      </c>
      <c r="D779" s="5" t="s">
        <v>1789</v>
      </c>
      <c r="E779" s="5">
        <v>2022</v>
      </c>
      <c r="F779" s="5">
        <v>0.18</v>
      </c>
      <c r="G779" s="5">
        <v>2.1619999999999999</v>
      </c>
      <c r="H779" s="5">
        <v>0.64700000000000002</v>
      </c>
      <c r="I779" s="5">
        <v>0</v>
      </c>
      <c r="J779" s="5">
        <v>2.1619999999999999</v>
      </c>
      <c r="K779" s="5">
        <v>0</v>
      </c>
      <c r="L779" s="5">
        <v>1</v>
      </c>
      <c r="M779" s="5">
        <v>3.4670000000000001</v>
      </c>
      <c r="N779" s="5">
        <v>1.9419999999999999</v>
      </c>
      <c r="O779" s="5">
        <v>0</v>
      </c>
      <c r="P779" s="5">
        <v>3.4670000000000001</v>
      </c>
      <c r="Q779" s="5">
        <v>0</v>
      </c>
      <c r="R779" s="5">
        <v>1</v>
      </c>
      <c r="S779" s="5">
        <v>5.3979999999999997</v>
      </c>
      <c r="T779" s="5">
        <v>3.883</v>
      </c>
      <c r="U779" s="5">
        <v>-0.442</v>
      </c>
      <c r="V779" s="5">
        <v>4.9560000000000004</v>
      </c>
      <c r="W779" s="5">
        <v>0</v>
      </c>
      <c r="X779" s="5">
        <v>1</v>
      </c>
      <c r="Y779" s="5">
        <v>6.3239999999999998</v>
      </c>
      <c r="Z779" s="5">
        <v>0.61599999999999999</v>
      </c>
      <c r="AA779" s="5">
        <v>0</v>
      </c>
      <c r="AB779" s="5">
        <v>6.3239999999999998</v>
      </c>
      <c r="AC779" s="5">
        <v>0</v>
      </c>
      <c r="AD779" s="5">
        <v>1</v>
      </c>
      <c r="AE779" s="5">
        <v>7.5570000000000004</v>
      </c>
      <c r="AF779" s="5">
        <v>1.3129999999999999</v>
      </c>
      <c r="AG779" s="5">
        <v>0</v>
      </c>
      <c r="AH779" s="5">
        <v>7.5570000000000004</v>
      </c>
      <c r="AI779" s="5">
        <v>0</v>
      </c>
      <c r="AJ779" s="5">
        <v>1</v>
      </c>
      <c r="AK779" s="5">
        <v>14.951000000000001</v>
      </c>
      <c r="AL779" s="5">
        <v>6.5220000000000002</v>
      </c>
      <c r="AM779" s="5">
        <v>0.19900000000000001</v>
      </c>
      <c r="AN779" s="5">
        <v>17.643000000000001</v>
      </c>
      <c r="AO779" s="5">
        <v>0.18</v>
      </c>
      <c r="AP779" s="5">
        <v>1</v>
      </c>
      <c r="AQ779" s="5">
        <v>0.86099999999999999</v>
      </c>
      <c r="AR779" s="5">
        <v>0.123</v>
      </c>
      <c r="AS779" s="5">
        <v>0.03</v>
      </c>
      <c r="AT779" s="5">
        <v>1.0369999999999999</v>
      </c>
      <c r="AU779" s="5">
        <v>0.18</v>
      </c>
      <c r="AV779" s="5">
        <v>1</v>
      </c>
      <c r="AW779" s="5">
        <v>0.98599999999999999</v>
      </c>
      <c r="AX779" s="5">
        <v>0.123</v>
      </c>
      <c r="AY779" s="5">
        <v>8.1000000000000003E-2</v>
      </c>
      <c r="AZ779" s="5">
        <v>1.2430000000000001</v>
      </c>
      <c r="BA779" s="5">
        <v>0.18</v>
      </c>
      <c r="BB779" s="5">
        <v>1</v>
      </c>
      <c r="BC779" s="5">
        <v>0.59799999999999998</v>
      </c>
      <c r="BD779" s="5">
        <v>0.123</v>
      </c>
      <c r="BE779" s="5">
        <v>-0.03</v>
      </c>
      <c r="BF779" s="5">
        <v>0.56799999999999995</v>
      </c>
      <c r="BG779" s="5">
        <v>0</v>
      </c>
      <c r="BH779" s="5">
        <v>1</v>
      </c>
      <c r="BI779" s="5">
        <v>0.61199999999999999</v>
      </c>
      <c r="BJ779" s="5">
        <v>0.123</v>
      </c>
      <c r="BK779" s="5">
        <v>0.67500000000000004</v>
      </c>
      <c r="BL779" s="5">
        <v>1.4990000000000001</v>
      </c>
      <c r="BM779" s="5">
        <v>0.18</v>
      </c>
      <c r="BN779" s="5">
        <v>1</v>
      </c>
      <c r="BO779" s="5">
        <v>0</v>
      </c>
      <c r="BP779" s="5">
        <v>0</v>
      </c>
      <c r="BQ779" s="5">
        <v>5.0999999999999997E-2</v>
      </c>
      <c r="BR779" s="5">
        <v>0</v>
      </c>
      <c r="BS779" s="5">
        <v>0.83299999999999996</v>
      </c>
      <c r="BT779" s="5">
        <v>0</v>
      </c>
      <c r="BU779" s="5">
        <v>0</v>
      </c>
      <c r="BV779" s="5">
        <v>2.1000000000000001E-2</v>
      </c>
      <c r="BW779" s="5">
        <v>0.18</v>
      </c>
      <c r="BX779" s="5">
        <v>0.83299999999999996</v>
      </c>
      <c r="BY779" s="5">
        <v>12.728999999999999</v>
      </c>
      <c r="BZ779" s="5">
        <v>0</v>
      </c>
      <c r="CA779" s="5">
        <v>12.728999999999999</v>
      </c>
      <c r="CB779" s="5">
        <v>0</v>
      </c>
      <c r="CC779" s="5">
        <v>97.9</v>
      </c>
      <c r="CD779" s="5">
        <v>7.95</v>
      </c>
      <c r="CE779" s="5">
        <v>1.087</v>
      </c>
      <c r="CF779" s="5">
        <v>112.58499999999999</v>
      </c>
      <c r="CG779" s="5">
        <v>0.15</v>
      </c>
      <c r="CH779" s="5">
        <v>1</v>
      </c>
      <c r="CI779" s="5">
        <v>0</v>
      </c>
      <c r="CJ779" s="5">
        <v>0</v>
      </c>
      <c r="CK779" s="5">
        <v>0</v>
      </c>
      <c r="CL779" s="5">
        <v>0</v>
      </c>
      <c r="CM779" s="5">
        <v>0</v>
      </c>
      <c r="CN779" s="5">
        <v>0</v>
      </c>
      <c r="CO779" s="5">
        <v>0</v>
      </c>
      <c r="CP779" s="5">
        <v>0.95199999999999996</v>
      </c>
      <c r="CQ779" s="5">
        <v>1.294</v>
      </c>
      <c r="CR779" s="5">
        <v>4.0000000000000001E-3</v>
      </c>
      <c r="CS779" s="5">
        <v>5.1580000000000004</v>
      </c>
      <c r="CT779" s="5">
        <v>5.8419999999999996</v>
      </c>
      <c r="CU779" s="5">
        <v>31.326000000000001</v>
      </c>
    </row>
    <row r="780" spans="1:99" x14ac:dyDescent="0.25">
      <c r="A780" s="5" t="s">
        <v>3088</v>
      </c>
      <c r="B780" s="5" t="s">
        <v>1788</v>
      </c>
      <c r="C780" s="5" t="s">
        <v>1788</v>
      </c>
      <c r="D780" s="5" t="s">
        <v>1789</v>
      </c>
      <c r="E780" s="5">
        <v>2023</v>
      </c>
      <c r="F780" s="5">
        <v>0.18</v>
      </c>
      <c r="G780" s="5">
        <v>2.1240000000000001</v>
      </c>
      <c r="H780" s="5">
        <v>0.67400000000000004</v>
      </c>
      <c r="I780" s="5">
        <v>0</v>
      </c>
      <c r="J780" s="5">
        <v>2.1240000000000001</v>
      </c>
      <c r="K780" s="5">
        <v>0</v>
      </c>
      <c r="L780" s="5">
        <v>1</v>
      </c>
      <c r="M780" s="5">
        <v>3.4990000000000001</v>
      </c>
      <c r="N780" s="5">
        <v>2.0219999999999998</v>
      </c>
      <c r="O780" s="5">
        <v>0</v>
      </c>
      <c r="P780" s="5">
        <v>3.4990000000000001</v>
      </c>
      <c r="Q780" s="5">
        <v>0</v>
      </c>
      <c r="R780" s="5">
        <v>1</v>
      </c>
      <c r="S780" s="5">
        <v>5.4939999999999998</v>
      </c>
      <c r="T780" s="5">
        <v>4.0439999999999996</v>
      </c>
      <c r="U780" s="5">
        <v>-0.48299999999999998</v>
      </c>
      <c r="V780" s="5">
        <v>5.0110000000000001</v>
      </c>
      <c r="W780" s="5">
        <v>0</v>
      </c>
      <c r="X780" s="5">
        <v>1</v>
      </c>
      <c r="Y780" s="5">
        <v>6.585</v>
      </c>
      <c r="Z780" s="5">
        <v>0.64100000000000001</v>
      </c>
      <c r="AA780" s="5">
        <v>0</v>
      </c>
      <c r="AB780" s="5">
        <v>6.585</v>
      </c>
      <c r="AC780" s="5">
        <v>0</v>
      </c>
      <c r="AD780" s="5">
        <v>1</v>
      </c>
      <c r="AE780" s="5">
        <v>7.8689999999999998</v>
      </c>
      <c r="AF780" s="5">
        <v>1.367</v>
      </c>
      <c r="AG780" s="5">
        <v>0</v>
      </c>
      <c r="AH780" s="5">
        <v>7.8689999999999998</v>
      </c>
      <c r="AI780" s="5">
        <v>0</v>
      </c>
      <c r="AJ780" s="5">
        <v>1</v>
      </c>
      <c r="AK780" s="5">
        <v>15.569000000000001</v>
      </c>
      <c r="AL780" s="5">
        <v>6.7919999999999998</v>
      </c>
      <c r="AM780" s="5">
        <v>0.31</v>
      </c>
      <c r="AN780" s="5">
        <v>18.370999999999999</v>
      </c>
      <c r="AO780" s="5">
        <v>0.18</v>
      </c>
      <c r="AP780" s="5">
        <v>1</v>
      </c>
      <c r="AQ780" s="5">
        <v>0.76</v>
      </c>
      <c r="AR780" s="5">
        <v>0.129</v>
      </c>
      <c r="AS780" s="5">
        <v>5.5E-2</v>
      </c>
      <c r="AT780" s="5">
        <v>0.94399999999999995</v>
      </c>
      <c r="AU780" s="5">
        <v>0.18</v>
      </c>
      <c r="AV780" s="5">
        <v>1</v>
      </c>
      <c r="AW780" s="5">
        <v>0.81100000000000005</v>
      </c>
      <c r="AX780" s="5">
        <v>0.129</v>
      </c>
      <c r="AY780" s="5">
        <v>0.121</v>
      </c>
      <c r="AZ780" s="5">
        <v>1.079</v>
      </c>
      <c r="BA780" s="5">
        <v>0.18</v>
      </c>
      <c r="BB780" s="5">
        <v>1</v>
      </c>
      <c r="BC780" s="5">
        <v>0.53500000000000003</v>
      </c>
      <c r="BD780" s="5">
        <v>0.129</v>
      </c>
      <c r="BE780" s="5">
        <v>-3.1E-2</v>
      </c>
      <c r="BF780" s="5">
        <v>0.504</v>
      </c>
      <c r="BG780" s="5">
        <v>0</v>
      </c>
      <c r="BH780" s="5">
        <v>1</v>
      </c>
      <c r="BI780" s="5">
        <v>0.57899999999999996</v>
      </c>
      <c r="BJ780" s="5">
        <v>0.129</v>
      </c>
      <c r="BK780" s="5">
        <v>0.71899999999999997</v>
      </c>
      <c r="BL780" s="5">
        <v>1.502</v>
      </c>
      <c r="BM780" s="5">
        <v>0.18</v>
      </c>
      <c r="BN780" s="5">
        <v>1</v>
      </c>
      <c r="BO780" s="5">
        <v>0</v>
      </c>
      <c r="BP780" s="5">
        <v>0</v>
      </c>
      <c r="BQ780" s="5">
        <v>5.8999999999999997E-2</v>
      </c>
      <c r="BR780" s="5">
        <v>0</v>
      </c>
      <c r="BS780" s="5">
        <v>0.83299999999999996</v>
      </c>
      <c r="BT780" s="5">
        <v>0</v>
      </c>
      <c r="BU780" s="5">
        <v>0</v>
      </c>
      <c r="BV780" s="5">
        <v>2.5000000000000001E-2</v>
      </c>
      <c r="BW780" s="5">
        <v>0.18</v>
      </c>
      <c r="BX780" s="5">
        <v>0.83299999999999996</v>
      </c>
      <c r="BY780" s="5">
        <v>13.254</v>
      </c>
      <c r="BZ780" s="5">
        <v>0</v>
      </c>
      <c r="CA780" s="5">
        <v>13.254</v>
      </c>
      <c r="CB780" s="5">
        <v>0</v>
      </c>
      <c r="CC780" s="5">
        <v>83.248000000000005</v>
      </c>
      <c r="CD780" s="5">
        <v>7.95</v>
      </c>
      <c r="CE780" s="5">
        <v>1.383</v>
      </c>
      <c r="CF780" s="5">
        <v>95.734999999999999</v>
      </c>
      <c r="CG780" s="5">
        <v>0.15</v>
      </c>
      <c r="CH780" s="5">
        <v>1</v>
      </c>
      <c r="CI780" s="5">
        <v>0</v>
      </c>
      <c r="CJ780" s="5">
        <v>0</v>
      </c>
      <c r="CK780" s="5">
        <v>0</v>
      </c>
      <c r="CL780" s="5">
        <v>0</v>
      </c>
      <c r="CM780" s="5">
        <v>0</v>
      </c>
      <c r="CN780" s="5">
        <v>0</v>
      </c>
      <c r="CO780" s="5">
        <v>0</v>
      </c>
      <c r="CP780" s="5">
        <v>0.95199999999999996</v>
      </c>
      <c r="CQ780" s="5">
        <v>1.3480000000000001</v>
      </c>
      <c r="CR780" s="5">
        <v>4.0000000000000001E-3</v>
      </c>
      <c r="CS780" s="5">
        <v>5.37</v>
      </c>
      <c r="CT780" s="5">
        <v>3.4660000000000002</v>
      </c>
      <c r="CU780" s="5">
        <v>11.622</v>
      </c>
    </row>
    <row r="781" spans="1:99" x14ac:dyDescent="0.25">
      <c r="A781" s="5" t="s">
        <v>3089</v>
      </c>
      <c r="B781" s="5" t="s">
        <v>1788</v>
      </c>
      <c r="C781" s="5" t="s">
        <v>1788</v>
      </c>
      <c r="D781" s="5" t="s">
        <v>1789</v>
      </c>
      <c r="E781" s="5">
        <v>2024</v>
      </c>
      <c r="F781" s="5">
        <v>0.18</v>
      </c>
      <c r="G781" s="5">
        <v>2.161</v>
      </c>
      <c r="H781" s="5">
        <v>0.69399999999999995</v>
      </c>
      <c r="I781" s="5">
        <v>0</v>
      </c>
      <c r="J781" s="5">
        <v>2.161</v>
      </c>
      <c r="K781" s="5">
        <v>0</v>
      </c>
      <c r="L781" s="5">
        <v>1</v>
      </c>
      <c r="M781" s="5">
        <v>3.5539999999999998</v>
      </c>
      <c r="N781" s="5">
        <v>2.0819999999999999</v>
      </c>
      <c r="O781" s="5">
        <v>0</v>
      </c>
      <c r="P781" s="5">
        <v>3.5539999999999998</v>
      </c>
      <c r="Q781" s="5">
        <v>0</v>
      </c>
      <c r="R781" s="5">
        <v>1</v>
      </c>
      <c r="S781" s="5">
        <v>5.63</v>
      </c>
      <c r="T781" s="5">
        <v>4.1630000000000003</v>
      </c>
      <c r="U781" s="5">
        <v>-0.502</v>
      </c>
      <c r="V781" s="5">
        <v>5.1280000000000001</v>
      </c>
      <c r="W781" s="5">
        <v>0</v>
      </c>
      <c r="X781" s="5">
        <v>1</v>
      </c>
      <c r="Y781" s="5">
        <v>6.78</v>
      </c>
      <c r="Z781" s="5">
        <v>0.66</v>
      </c>
      <c r="AA781" s="5">
        <v>0</v>
      </c>
      <c r="AB781" s="5">
        <v>6.78</v>
      </c>
      <c r="AC781" s="5">
        <v>0</v>
      </c>
      <c r="AD781" s="5">
        <v>1</v>
      </c>
      <c r="AE781" s="5">
        <v>8.1010000000000009</v>
      </c>
      <c r="AF781" s="5">
        <v>1.407</v>
      </c>
      <c r="AG781" s="5">
        <v>0</v>
      </c>
      <c r="AH781" s="5">
        <v>8.1010000000000009</v>
      </c>
      <c r="AI781" s="5">
        <v>0</v>
      </c>
      <c r="AJ781" s="5">
        <v>1</v>
      </c>
      <c r="AK781" s="5">
        <v>16.027999999999999</v>
      </c>
      <c r="AL781" s="5">
        <v>6.992</v>
      </c>
      <c r="AM781" s="5">
        <v>0.39300000000000002</v>
      </c>
      <c r="AN781" s="5">
        <v>18.913</v>
      </c>
      <c r="AO781" s="5">
        <v>0.18</v>
      </c>
      <c r="AP781" s="5">
        <v>1</v>
      </c>
      <c r="AQ781" s="5">
        <v>0.72399999999999998</v>
      </c>
      <c r="AR781" s="5">
        <v>0.13200000000000001</v>
      </c>
      <c r="AS781" s="5">
        <v>6.9000000000000006E-2</v>
      </c>
      <c r="AT781" s="5">
        <v>0.91300000000000003</v>
      </c>
      <c r="AU781" s="5">
        <v>0.18</v>
      </c>
      <c r="AV781" s="5">
        <v>1</v>
      </c>
      <c r="AW781" s="5">
        <v>0.75</v>
      </c>
      <c r="AX781" s="5">
        <v>0.13200000000000001</v>
      </c>
      <c r="AY781" s="5">
        <v>0.14000000000000001</v>
      </c>
      <c r="AZ781" s="5">
        <v>1.0249999999999999</v>
      </c>
      <c r="BA781" s="5">
        <v>0.18</v>
      </c>
      <c r="BB781" s="5">
        <v>1</v>
      </c>
      <c r="BC781" s="5">
        <v>0.51300000000000001</v>
      </c>
      <c r="BD781" s="5">
        <v>0.13200000000000001</v>
      </c>
      <c r="BE781" s="5">
        <v>-3.2000000000000001E-2</v>
      </c>
      <c r="BF781" s="5">
        <v>0.48099999999999998</v>
      </c>
      <c r="BG781" s="5">
        <v>0</v>
      </c>
      <c r="BH781" s="5">
        <v>1</v>
      </c>
      <c r="BI781" s="5">
        <v>0.59099999999999997</v>
      </c>
      <c r="BJ781" s="5">
        <v>0.13200000000000001</v>
      </c>
      <c r="BK781" s="5">
        <v>0.747</v>
      </c>
      <c r="BL781" s="5">
        <v>1.542</v>
      </c>
      <c r="BM781" s="5">
        <v>0.18</v>
      </c>
      <c r="BN781" s="5">
        <v>1</v>
      </c>
      <c r="BO781" s="5">
        <v>0</v>
      </c>
      <c r="BP781" s="5">
        <v>0</v>
      </c>
      <c r="BQ781" s="5">
        <v>6.0999999999999999E-2</v>
      </c>
      <c r="BR781" s="5">
        <v>0</v>
      </c>
      <c r="BS781" s="5">
        <v>0.83299999999999996</v>
      </c>
      <c r="BT781" s="5">
        <v>0</v>
      </c>
      <c r="BU781" s="5">
        <v>0</v>
      </c>
      <c r="BV781" s="5">
        <v>2.5000000000000001E-2</v>
      </c>
      <c r="BW781" s="5">
        <v>0.18</v>
      </c>
      <c r="BX781" s="5">
        <v>0.83299999999999996</v>
      </c>
      <c r="BY781" s="5">
        <v>13.646000000000001</v>
      </c>
      <c r="BZ781" s="5">
        <v>0</v>
      </c>
      <c r="CA781" s="5">
        <v>13.646000000000001</v>
      </c>
      <c r="CB781" s="5">
        <v>0</v>
      </c>
      <c r="CC781" s="5">
        <v>82.587999999999994</v>
      </c>
      <c r="CD781" s="5">
        <v>7.95</v>
      </c>
      <c r="CE781" s="5">
        <v>1.6870000000000001</v>
      </c>
      <c r="CF781" s="5">
        <v>94.975999999999999</v>
      </c>
      <c r="CG781" s="5">
        <v>0.15</v>
      </c>
      <c r="CH781" s="5">
        <v>1</v>
      </c>
      <c r="CI781" s="5">
        <v>0</v>
      </c>
      <c r="CJ781" s="5">
        <v>0</v>
      </c>
      <c r="CK781" s="5">
        <v>0</v>
      </c>
      <c r="CL781" s="5">
        <v>0</v>
      </c>
      <c r="CM781" s="5">
        <v>0</v>
      </c>
      <c r="CN781" s="5">
        <v>0</v>
      </c>
      <c r="CO781" s="5">
        <v>0</v>
      </c>
      <c r="CP781" s="5">
        <v>0.95199999999999996</v>
      </c>
      <c r="CQ781" s="5">
        <v>1.387</v>
      </c>
      <c r="CR781" s="5">
        <v>4.0000000000000001E-3</v>
      </c>
      <c r="CS781" s="5">
        <v>5.5289999999999999</v>
      </c>
      <c r="CT781" s="5">
        <v>3.0270000000000001</v>
      </c>
      <c r="CU781" s="5">
        <v>10.167999999999999</v>
      </c>
    </row>
    <row r="782" spans="1:99" x14ac:dyDescent="0.25">
      <c r="A782" s="5" t="s">
        <v>3090</v>
      </c>
      <c r="B782" s="5" t="s">
        <v>1815</v>
      </c>
      <c r="C782" s="5" t="s">
        <v>1815</v>
      </c>
      <c r="D782" s="5" t="s">
        <v>1816</v>
      </c>
      <c r="E782" s="5">
        <v>2021</v>
      </c>
      <c r="F782" s="5">
        <v>0.18</v>
      </c>
      <c r="G782" s="5">
        <v>1.77</v>
      </c>
      <c r="H782" s="5">
        <v>0.57199999999999995</v>
      </c>
      <c r="I782" s="5">
        <v>0</v>
      </c>
      <c r="J782" s="5">
        <v>1.77</v>
      </c>
      <c r="K782" s="5">
        <v>0</v>
      </c>
      <c r="L782" s="5">
        <v>1</v>
      </c>
      <c r="M782" s="5">
        <v>2.9129999999999998</v>
      </c>
      <c r="N782" s="5">
        <v>1.7150000000000001</v>
      </c>
      <c r="O782" s="5">
        <v>0</v>
      </c>
      <c r="P782" s="5">
        <v>2.9129999999999998</v>
      </c>
      <c r="Q782" s="5">
        <v>0</v>
      </c>
      <c r="R782" s="5">
        <v>1</v>
      </c>
      <c r="S782" s="5">
        <v>4.6280000000000001</v>
      </c>
      <c r="T782" s="5">
        <v>3.43</v>
      </c>
      <c r="U782" s="5">
        <v>0</v>
      </c>
      <c r="V782" s="5">
        <v>5.4610000000000003</v>
      </c>
      <c r="W782" s="5">
        <v>0.18</v>
      </c>
      <c r="X782" s="5">
        <v>1</v>
      </c>
      <c r="Y782" s="5">
        <v>2.0920000000000001</v>
      </c>
      <c r="Z782" s="5">
        <v>0.154</v>
      </c>
      <c r="AA782" s="5">
        <v>7.2939999999999996</v>
      </c>
      <c r="AB782" s="5">
        <v>9.3859999999999992</v>
      </c>
      <c r="AC782" s="5">
        <v>0</v>
      </c>
      <c r="AD782" s="5">
        <v>1</v>
      </c>
      <c r="AE782" s="5">
        <v>2.6640000000000001</v>
      </c>
      <c r="AF782" s="5">
        <v>0.36</v>
      </c>
      <c r="AG782" s="5">
        <v>6.7220000000000004</v>
      </c>
      <c r="AH782" s="5">
        <v>9.3859999999999992</v>
      </c>
      <c r="AI782" s="5">
        <v>0</v>
      </c>
      <c r="AJ782" s="5">
        <v>1</v>
      </c>
      <c r="AK782" s="5">
        <v>6.093</v>
      </c>
      <c r="AL782" s="5">
        <v>2.2639999999999998</v>
      </c>
      <c r="AM782" s="5">
        <v>6.2210000000000001</v>
      </c>
      <c r="AN782" s="5">
        <v>14.531000000000001</v>
      </c>
      <c r="AO782" s="5">
        <v>0.18</v>
      </c>
      <c r="AP782" s="5">
        <v>1</v>
      </c>
      <c r="AQ782" s="5">
        <v>0.61899999999999999</v>
      </c>
      <c r="AR782" s="5">
        <v>0.114</v>
      </c>
      <c r="AS782" s="5">
        <v>0.35899999999999999</v>
      </c>
      <c r="AT782" s="5">
        <v>0.97799999999999998</v>
      </c>
      <c r="AU782" s="5">
        <v>0</v>
      </c>
      <c r="AV782" s="5">
        <v>1</v>
      </c>
      <c r="AW782" s="5">
        <v>0.59899999999999998</v>
      </c>
      <c r="AX782" s="5">
        <v>0.114</v>
      </c>
      <c r="AY782" s="5">
        <v>0.31900000000000001</v>
      </c>
      <c r="AZ782" s="5">
        <v>0.91800000000000004</v>
      </c>
      <c r="BA782" s="5">
        <v>0</v>
      </c>
      <c r="BB782" s="5">
        <v>1</v>
      </c>
      <c r="BC782" s="5">
        <v>0.439</v>
      </c>
      <c r="BD782" s="5">
        <v>0.114</v>
      </c>
      <c r="BE782" s="5">
        <v>0</v>
      </c>
      <c r="BF782" s="5">
        <v>0.51800000000000002</v>
      </c>
      <c r="BG782" s="5">
        <v>0.18</v>
      </c>
      <c r="BH782" s="5">
        <v>1</v>
      </c>
      <c r="BI782" s="5">
        <v>0.505</v>
      </c>
      <c r="BJ782" s="5">
        <v>0.114</v>
      </c>
      <c r="BK782" s="5">
        <v>0.373</v>
      </c>
      <c r="BL782" s="5">
        <v>0.877</v>
      </c>
      <c r="BM782" s="5">
        <v>0</v>
      </c>
      <c r="BN782" s="5">
        <v>1</v>
      </c>
      <c r="BO782" s="5">
        <v>0</v>
      </c>
      <c r="BP782" s="5">
        <v>1.4999999999999999E-2</v>
      </c>
      <c r="BQ782" s="5">
        <v>6.8000000000000005E-2</v>
      </c>
      <c r="BR782" s="5">
        <v>0</v>
      </c>
      <c r="BS782" s="5">
        <v>0</v>
      </c>
      <c r="BT782" s="5">
        <v>0</v>
      </c>
      <c r="BU782" s="5">
        <v>2.1999999999999999E-2</v>
      </c>
      <c r="BV782" s="5">
        <v>0.10199999999999999</v>
      </c>
      <c r="BW782" s="5">
        <v>0.18</v>
      </c>
      <c r="BX782" s="5">
        <v>0</v>
      </c>
      <c r="BY782" s="5">
        <v>11.787000000000001</v>
      </c>
      <c r="BZ782" s="5">
        <v>0</v>
      </c>
      <c r="CA782" s="5">
        <v>11.787000000000001</v>
      </c>
      <c r="CB782" s="5">
        <v>0</v>
      </c>
      <c r="CC782" s="5">
        <v>78.125</v>
      </c>
      <c r="CD782" s="5">
        <v>7.95</v>
      </c>
      <c r="CE782" s="5">
        <v>41.185000000000002</v>
      </c>
      <c r="CF782" s="5">
        <v>140.786</v>
      </c>
      <c r="CG782" s="5">
        <v>0.18</v>
      </c>
      <c r="CH782" s="5">
        <v>1</v>
      </c>
      <c r="CI782" s="5">
        <v>0</v>
      </c>
      <c r="CJ782" s="5">
        <v>0</v>
      </c>
      <c r="CK782" s="5">
        <v>0</v>
      </c>
      <c r="CL782" s="5">
        <v>0</v>
      </c>
      <c r="CM782" s="5">
        <v>0</v>
      </c>
      <c r="CN782" s="5">
        <v>0</v>
      </c>
      <c r="CO782" s="5">
        <v>0</v>
      </c>
      <c r="CP782" s="5">
        <v>1</v>
      </c>
      <c r="CQ782" s="5">
        <v>1.198</v>
      </c>
      <c r="CR782" s="5">
        <v>1</v>
      </c>
      <c r="CS782" s="5">
        <v>1.52</v>
      </c>
      <c r="CT782" s="5">
        <v>4.7530000000000001</v>
      </c>
      <c r="CU782" s="5">
        <v>15.162000000000001</v>
      </c>
    </row>
    <row r="783" spans="1:99" x14ac:dyDescent="0.25">
      <c r="A783" s="5" t="s">
        <v>3091</v>
      </c>
      <c r="B783" s="5" t="s">
        <v>1815</v>
      </c>
      <c r="C783" s="5" t="s">
        <v>1815</v>
      </c>
      <c r="D783" s="5" t="s">
        <v>1816</v>
      </c>
      <c r="E783" s="5">
        <v>2022</v>
      </c>
      <c r="F783" s="5">
        <v>0.18</v>
      </c>
      <c r="G783" s="5">
        <v>1.911</v>
      </c>
      <c r="H783" s="5">
        <v>0.61699999999999999</v>
      </c>
      <c r="I783" s="5">
        <v>0</v>
      </c>
      <c r="J783" s="5">
        <v>1.911</v>
      </c>
      <c r="K783" s="5">
        <v>0</v>
      </c>
      <c r="L783" s="5">
        <v>1</v>
      </c>
      <c r="M783" s="5">
        <v>3.1459999999999999</v>
      </c>
      <c r="N783" s="5">
        <v>1.8520000000000001</v>
      </c>
      <c r="O783" s="5">
        <v>0</v>
      </c>
      <c r="P783" s="5">
        <v>3.1459999999999999</v>
      </c>
      <c r="Q783" s="5">
        <v>0</v>
      </c>
      <c r="R783" s="5">
        <v>1</v>
      </c>
      <c r="S783" s="5">
        <v>4.9980000000000002</v>
      </c>
      <c r="T783" s="5">
        <v>3.7040000000000002</v>
      </c>
      <c r="U783" s="5">
        <v>6.7000000000000004E-2</v>
      </c>
      <c r="V783" s="5">
        <v>5.8979999999999997</v>
      </c>
      <c r="W783" s="5">
        <v>0.18</v>
      </c>
      <c r="X783" s="5">
        <v>1</v>
      </c>
      <c r="Y783" s="5">
        <v>2.2589999999999999</v>
      </c>
      <c r="Z783" s="5">
        <v>0.16600000000000001</v>
      </c>
      <c r="AA783" s="5">
        <v>13.738</v>
      </c>
      <c r="AB783" s="5">
        <v>15.997</v>
      </c>
      <c r="AC783" s="5">
        <v>0</v>
      </c>
      <c r="AD783" s="5">
        <v>1</v>
      </c>
      <c r="AE783" s="5">
        <v>2.8759999999999999</v>
      </c>
      <c r="AF783" s="5">
        <v>0.38900000000000001</v>
      </c>
      <c r="AG783" s="5">
        <v>13.121</v>
      </c>
      <c r="AH783" s="5">
        <v>15.997</v>
      </c>
      <c r="AI783" s="5">
        <v>0</v>
      </c>
      <c r="AJ783" s="5">
        <v>1</v>
      </c>
      <c r="AK783" s="5">
        <v>6.5810000000000004</v>
      </c>
      <c r="AL783" s="5">
        <v>2.4449999999999998</v>
      </c>
      <c r="AM783" s="5">
        <v>11.688000000000001</v>
      </c>
      <c r="AN783" s="5">
        <v>21.556999999999999</v>
      </c>
      <c r="AO783" s="5">
        <v>0.18</v>
      </c>
      <c r="AP783" s="5">
        <v>1</v>
      </c>
      <c r="AQ783" s="5">
        <v>0.86099999999999999</v>
      </c>
      <c r="AR783" s="5">
        <v>0.123</v>
      </c>
      <c r="AS783" s="5">
        <v>0.26700000000000002</v>
      </c>
      <c r="AT783" s="5">
        <v>1.1279999999999999</v>
      </c>
      <c r="AU783" s="5">
        <v>0</v>
      </c>
      <c r="AV783" s="5">
        <v>1</v>
      </c>
      <c r="AW783" s="5">
        <v>0.98599999999999999</v>
      </c>
      <c r="AX783" s="5">
        <v>0.123</v>
      </c>
      <c r="AY783" s="5">
        <v>9.0999999999999998E-2</v>
      </c>
      <c r="AZ783" s="5">
        <v>1.077</v>
      </c>
      <c r="BA783" s="5">
        <v>0</v>
      </c>
      <c r="BB783" s="5">
        <v>1</v>
      </c>
      <c r="BC783" s="5">
        <v>0.59799999999999998</v>
      </c>
      <c r="BD783" s="5">
        <v>0.123</v>
      </c>
      <c r="BE783" s="5">
        <v>8.0000000000000002E-3</v>
      </c>
      <c r="BF783" s="5">
        <v>0.70499999999999996</v>
      </c>
      <c r="BG783" s="5">
        <v>0.18</v>
      </c>
      <c r="BH783" s="5">
        <v>1</v>
      </c>
      <c r="BI783" s="5">
        <v>0.61199999999999999</v>
      </c>
      <c r="BJ783" s="5">
        <v>0.123</v>
      </c>
      <c r="BK783" s="5">
        <v>0.438</v>
      </c>
      <c r="BL783" s="5">
        <v>1.05</v>
      </c>
      <c r="BM783" s="5">
        <v>0</v>
      </c>
      <c r="BN783" s="5">
        <v>1</v>
      </c>
      <c r="BO783" s="5">
        <v>0</v>
      </c>
      <c r="BP783" s="5">
        <v>1.4999999999999999E-2</v>
      </c>
      <c r="BQ783" s="5">
        <v>6.8000000000000005E-2</v>
      </c>
      <c r="BR783" s="5">
        <v>0</v>
      </c>
      <c r="BS783" s="5">
        <v>0</v>
      </c>
      <c r="BT783" s="5">
        <v>0</v>
      </c>
      <c r="BU783" s="5">
        <v>2.1999999999999999E-2</v>
      </c>
      <c r="BV783" s="5">
        <v>0.10199999999999999</v>
      </c>
      <c r="BW783" s="5">
        <v>0.18</v>
      </c>
      <c r="BX783" s="5">
        <v>0</v>
      </c>
      <c r="BY783" s="5">
        <v>12.728999999999999</v>
      </c>
      <c r="BZ783" s="5">
        <v>0</v>
      </c>
      <c r="CA783" s="5">
        <v>12.728999999999999</v>
      </c>
      <c r="CB783" s="5">
        <v>0</v>
      </c>
      <c r="CC783" s="5">
        <v>97.9</v>
      </c>
      <c r="CD783" s="5">
        <v>7.95</v>
      </c>
      <c r="CE783" s="5">
        <v>75.864000000000004</v>
      </c>
      <c r="CF783" s="5">
        <v>205.042</v>
      </c>
      <c r="CG783" s="5">
        <v>0.18</v>
      </c>
      <c r="CH783" s="5">
        <v>1</v>
      </c>
      <c r="CI783" s="5">
        <v>0</v>
      </c>
      <c r="CJ783" s="5">
        <v>0</v>
      </c>
      <c r="CK783" s="5">
        <v>0</v>
      </c>
      <c r="CL783" s="5">
        <v>0</v>
      </c>
      <c r="CM783" s="5">
        <v>0</v>
      </c>
      <c r="CN783" s="5">
        <v>0</v>
      </c>
      <c r="CO783" s="5">
        <v>0</v>
      </c>
      <c r="CP783" s="5">
        <v>1</v>
      </c>
      <c r="CQ783" s="5">
        <v>1.294</v>
      </c>
      <c r="CR783" s="5">
        <v>1</v>
      </c>
      <c r="CS783" s="5">
        <v>1.6419999999999999</v>
      </c>
      <c r="CT783" s="5">
        <v>10.484999999999999</v>
      </c>
      <c r="CU783" s="5">
        <v>31.326000000000001</v>
      </c>
    </row>
    <row r="784" spans="1:99" x14ac:dyDescent="0.25">
      <c r="A784" s="5" t="s">
        <v>3092</v>
      </c>
      <c r="B784" s="5" t="s">
        <v>1815</v>
      </c>
      <c r="C784" s="5" t="s">
        <v>1815</v>
      </c>
      <c r="D784" s="5" t="s">
        <v>1816</v>
      </c>
      <c r="E784" s="5">
        <v>2023</v>
      </c>
      <c r="F784" s="5">
        <v>0.18</v>
      </c>
      <c r="G784" s="5">
        <v>1.99</v>
      </c>
      <c r="H784" s="5">
        <v>0.64300000000000002</v>
      </c>
      <c r="I784" s="5">
        <v>0</v>
      </c>
      <c r="J784" s="5">
        <v>1.99</v>
      </c>
      <c r="K784" s="5">
        <v>0</v>
      </c>
      <c r="L784" s="5">
        <v>1</v>
      </c>
      <c r="M784" s="5">
        <v>3.2759999999999998</v>
      </c>
      <c r="N784" s="5">
        <v>1.9279999999999999</v>
      </c>
      <c r="O784" s="5">
        <v>0</v>
      </c>
      <c r="P784" s="5">
        <v>3.2759999999999998</v>
      </c>
      <c r="Q784" s="5">
        <v>0</v>
      </c>
      <c r="R784" s="5">
        <v>1</v>
      </c>
      <c r="S784" s="5">
        <v>5.2050000000000001</v>
      </c>
      <c r="T784" s="5">
        <v>3.8570000000000002</v>
      </c>
      <c r="U784" s="5">
        <v>0.104</v>
      </c>
      <c r="V784" s="5">
        <v>6.141</v>
      </c>
      <c r="W784" s="5">
        <v>0.18</v>
      </c>
      <c r="X784" s="5">
        <v>1</v>
      </c>
      <c r="Y784" s="5">
        <v>2.3519999999999999</v>
      </c>
      <c r="Z784" s="5">
        <v>0.17299999999999999</v>
      </c>
      <c r="AA784" s="5">
        <v>2.1219999999999999</v>
      </c>
      <c r="AB784" s="5">
        <v>4.4740000000000002</v>
      </c>
      <c r="AC784" s="5">
        <v>0</v>
      </c>
      <c r="AD784" s="5">
        <v>1</v>
      </c>
      <c r="AE784" s="5">
        <v>2.9950000000000001</v>
      </c>
      <c r="AF784" s="5">
        <v>0.40500000000000003</v>
      </c>
      <c r="AG784" s="5">
        <v>4.8150000000000004</v>
      </c>
      <c r="AH784" s="5">
        <v>7.81</v>
      </c>
      <c r="AI784" s="5">
        <v>0</v>
      </c>
      <c r="AJ784" s="5">
        <v>1</v>
      </c>
      <c r="AK784" s="5">
        <v>6.8520000000000003</v>
      </c>
      <c r="AL784" s="5">
        <v>2.5459999999999998</v>
      </c>
      <c r="AM784" s="5">
        <v>4.2560000000000002</v>
      </c>
      <c r="AN784" s="5">
        <v>13.106999999999999</v>
      </c>
      <c r="AO784" s="5">
        <v>0.18</v>
      </c>
      <c r="AP784" s="5">
        <v>1</v>
      </c>
      <c r="AQ784" s="5">
        <v>0.76</v>
      </c>
      <c r="AR784" s="5">
        <v>0.129</v>
      </c>
      <c r="AS784" s="5">
        <v>0.503</v>
      </c>
      <c r="AT784" s="5">
        <v>1.264</v>
      </c>
      <c r="AU784" s="5">
        <v>0</v>
      </c>
      <c r="AV784" s="5">
        <v>1</v>
      </c>
      <c r="AW784" s="5">
        <v>0.81100000000000005</v>
      </c>
      <c r="AX784" s="5">
        <v>0.129</v>
      </c>
      <c r="AY784" s="5">
        <v>0.53100000000000003</v>
      </c>
      <c r="AZ784" s="5">
        <v>1.3420000000000001</v>
      </c>
      <c r="BA784" s="5">
        <v>0</v>
      </c>
      <c r="BB784" s="5">
        <v>1</v>
      </c>
      <c r="BC784" s="5">
        <v>0.53500000000000003</v>
      </c>
      <c r="BD784" s="5">
        <v>0.129</v>
      </c>
      <c r="BE784" s="5">
        <v>1.0999999999999999E-2</v>
      </c>
      <c r="BF784" s="5">
        <v>0.63100000000000001</v>
      </c>
      <c r="BG784" s="5">
        <v>0.18</v>
      </c>
      <c r="BH784" s="5">
        <v>1</v>
      </c>
      <c r="BI784" s="5">
        <v>0.57899999999999996</v>
      </c>
      <c r="BJ784" s="5">
        <v>0.129</v>
      </c>
      <c r="BK784" s="5">
        <v>0.754</v>
      </c>
      <c r="BL784" s="5">
        <v>1.3340000000000001</v>
      </c>
      <c r="BM784" s="5">
        <v>0</v>
      </c>
      <c r="BN784" s="5">
        <v>1</v>
      </c>
      <c r="BO784" s="5">
        <v>0</v>
      </c>
      <c r="BP784" s="5">
        <v>1.4E-2</v>
      </c>
      <c r="BQ784" s="5">
        <v>6.5000000000000002E-2</v>
      </c>
      <c r="BR784" s="5">
        <v>0</v>
      </c>
      <c r="BS784" s="5">
        <v>0</v>
      </c>
      <c r="BT784" s="5">
        <v>0</v>
      </c>
      <c r="BU784" s="5">
        <v>2.1999999999999999E-2</v>
      </c>
      <c r="BV784" s="5">
        <v>9.8000000000000004E-2</v>
      </c>
      <c r="BW784" s="5">
        <v>0.18</v>
      </c>
      <c r="BX784" s="5">
        <v>0</v>
      </c>
      <c r="BY784" s="5">
        <v>13.254</v>
      </c>
      <c r="BZ784" s="5">
        <v>0</v>
      </c>
      <c r="CA784" s="5">
        <v>13.254</v>
      </c>
      <c r="CB784" s="5">
        <v>0</v>
      </c>
      <c r="CC784" s="5">
        <v>83.248000000000005</v>
      </c>
      <c r="CD784" s="5">
        <v>7.95</v>
      </c>
      <c r="CE784" s="5">
        <v>85.849000000000004</v>
      </c>
      <c r="CF784" s="5">
        <v>199.53399999999999</v>
      </c>
      <c r="CG784" s="5">
        <v>0.18</v>
      </c>
      <c r="CH784" s="5">
        <v>1</v>
      </c>
      <c r="CI784" s="5">
        <v>0</v>
      </c>
      <c r="CJ784" s="5">
        <v>0</v>
      </c>
      <c r="CK784" s="5">
        <v>0</v>
      </c>
      <c r="CL784" s="5">
        <v>0</v>
      </c>
      <c r="CM784" s="5">
        <v>0</v>
      </c>
      <c r="CN784" s="5">
        <v>0</v>
      </c>
      <c r="CO784" s="5">
        <v>0</v>
      </c>
      <c r="CP784" s="5">
        <v>1</v>
      </c>
      <c r="CQ784" s="5">
        <v>1.3480000000000001</v>
      </c>
      <c r="CR784" s="5">
        <v>1</v>
      </c>
      <c r="CS784" s="5">
        <v>1.71</v>
      </c>
      <c r="CT784" s="5">
        <v>4.8609999999999998</v>
      </c>
      <c r="CU784" s="5">
        <v>11.622</v>
      </c>
    </row>
    <row r="785" spans="1:99" x14ac:dyDescent="0.25">
      <c r="A785" s="5" t="s">
        <v>3093</v>
      </c>
      <c r="B785" s="5" t="s">
        <v>1815</v>
      </c>
      <c r="C785" s="5" t="s">
        <v>1815</v>
      </c>
      <c r="D785" s="5" t="s">
        <v>1816</v>
      </c>
      <c r="E785" s="5">
        <v>2024</v>
      </c>
      <c r="F785" s="5">
        <v>0.18</v>
      </c>
      <c r="G785" s="5">
        <v>2.0489999999999999</v>
      </c>
      <c r="H785" s="5">
        <v>0.66200000000000003</v>
      </c>
      <c r="I785" s="5">
        <v>0</v>
      </c>
      <c r="J785" s="5">
        <v>2.0489999999999999</v>
      </c>
      <c r="K785" s="5">
        <v>0</v>
      </c>
      <c r="L785" s="5">
        <v>1</v>
      </c>
      <c r="M785" s="5">
        <v>3.3730000000000002</v>
      </c>
      <c r="N785" s="5">
        <v>1.9850000000000001</v>
      </c>
      <c r="O785" s="5">
        <v>0</v>
      </c>
      <c r="P785" s="5">
        <v>3.3730000000000002</v>
      </c>
      <c r="Q785" s="5">
        <v>0</v>
      </c>
      <c r="R785" s="5">
        <v>1</v>
      </c>
      <c r="S785" s="5">
        <v>5.3579999999999997</v>
      </c>
      <c r="T785" s="5">
        <v>3.9710000000000001</v>
      </c>
      <c r="U785" s="5">
        <v>0.13100000000000001</v>
      </c>
      <c r="V785" s="5">
        <v>6.3230000000000004</v>
      </c>
      <c r="W785" s="5">
        <v>0.18</v>
      </c>
      <c r="X785" s="5">
        <v>1</v>
      </c>
      <c r="Y785" s="5">
        <v>2.4220000000000002</v>
      </c>
      <c r="Z785" s="5">
        <v>0.17799999999999999</v>
      </c>
      <c r="AA785" s="5">
        <v>2.1840000000000002</v>
      </c>
      <c r="AB785" s="5">
        <v>4.6059999999999999</v>
      </c>
      <c r="AC785" s="5">
        <v>0</v>
      </c>
      <c r="AD785" s="5">
        <v>1</v>
      </c>
      <c r="AE785" s="5">
        <v>3.0840000000000001</v>
      </c>
      <c r="AF785" s="5">
        <v>0.41699999999999998</v>
      </c>
      <c r="AG785" s="5">
        <v>4.9569999999999999</v>
      </c>
      <c r="AH785" s="5">
        <v>8.0410000000000004</v>
      </c>
      <c r="AI785" s="5">
        <v>0</v>
      </c>
      <c r="AJ785" s="5">
        <v>1</v>
      </c>
      <c r="AK785" s="5">
        <v>7.0540000000000003</v>
      </c>
      <c r="AL785" s="5">
        <v>2.621</v>
      </c>
      <c r="AM785" s="5">
        <v>4.6619999999999999</v>
      </c>
      <c r="AN785" s="5">
        <v>13.494</v>
      </c>
      <c r="AO785" s="5">
        <v>0.18</v>
      </c>
      <c r="AP785" s="5">
        <v>1</v>
      </c>
      <c r="AQ785" s="5">
        <v>0.72399999999999998</v>
      </c>
      <c r="AR785" s="5">
        <v>0.13200000000000001</v>
      </c>
      <c r="AS785" s="5">
        <v>0.49399999999999999</v>
      </c>
      <c r="AT785" s="5">
        <v>1.2190000000000001</v>
      </c>
      <c r="AU785" s="5">
        <v>0</v>
      </c>
      <c r="AV785" s="5">
        <v>1</v>
      </c>
      <c r="AW785" s="5">
        <v>0.75</v>
      </c>
      <c r="AX785" s="5">
        <v>0.13200000000000001</v>
      </c>
      <c r="AY785" s="5">
        <v>0.45400000000000001</v>
      </c>
      <c r="AZ785" s="5">
        <v>1.204</v>
      </c>
      <c r="BA785" s="5">
        <v>0</v>
      </c>
      <c r="BB785" s="5">
        <v>1</v>
      </c>
      <c r="BC785" s="5">
        <v>0.51300000000000001</v>
      </c>
      <c r="BD785" s="5">
        <v>0.13200000000000001</v>
      </c>
      <c r="BE785" s="5">
        <v>1.2999999999999999E-2</v>
      </c>
      <c r="BF785" s="5">
        <v>0.60499999999999998</v>
      </c>
      <c r="BG785" s="5">
        <v>0.18</v>
      </c>
      <c r="BH785" s="5">
        <v>1</v>
      </c>
      <c r="BI785" s="5">
        <v>0.59099999999999997</v>
      </c>
      <c r="BJ785" s="5">
        <v>0.13200000000000001</v>
      </c>
      <c r="BK785" s="5">
        <v>0.57499999999999996</v>
      </c>
      <c r="BL785" s="5">
        <v>1.1659999999999999</v>
      </c>
      <c r="BM785" s="5">
        <v>0</v>
      </c>
      <c r="BN785" s="5">
        <v>1</v>
      </c>
      <c r="BO785" s="5">
        <v>0</v>
      </c>
      <c r="BP785" s="5">
        <v>1.2999999999999999E-2</v>
      </c>
      <c r="BQ785" s="5">
        <v>0.06</v>
      </c>
      <c r="BR785" s="5">
        <v>0</v>
      </c>
      <c r="BS785" s="5">
        <v>0</v>
      </c>
      <c r="BT785" s="5">
        <v>0</v>
      </c>
      <c r="BU785" s="5">
        <v>0.02</v>
      </c>
      <c r="BV785" s="5">
        <v>0.09</v>
      </c>
      <c r="BW785" s="5">
        <v>0.18</v>
      </c>
      <c r="BX785" s="5">
        <v>0</v>
      </c>
      <c r="BY785" s="5">
        <v>13.646000000000001</v>
      </c>
      <c r="BZ785" s="5">
        <v>0</v>
      </c>
      <c r="CA785" s="5">
        <v>13.646000000000001</v>
      </c>
      <c r="CB785" s="5">
        <v>0</v>
      </c>
      <c r="CC785" s="5">
        <v>82.587999999999994</v>
      </c>
      <c r="CD785" s="5">
        <v>7.95</v>
      </c>
      <c r="CE785" s="5">
        <v>79.340999999999994</v>
      </c>
      <c r="CF785" s="5">
        <v>191.07599999999999</v>
      </c>
      <c r="CG785" s="5">
        <v>0.18</v>
      </c>
      <c r="CH785" s="5">
        <v>1</v>
      </c>
      <c r="CI785" s="5">
        <v>0</v>
      </c>
      <c r="CJ785" s="5">
        <v>0</v>
      </c>
      <c r="CK785" s="5">
        <v>0</v>
      </c>
      <c r="CL785" s="5">
        <v>0</v>
      </c>
      <c r="CM785" s="5">
        <v>0</v>
      </c>
      <c r="CN785" s="5">
        <v>0</v>
      </c>
      <c r="CO785" s="5">
        <v>0</v>
      </c>
      <c r="CP785" s="5">
        <v>1</v>
      </c>
      <c r="CQ785" s="5">
        <v>1.387</v>
      </c>
      <c r="CR785" s="5">
        <v>1</v>
      </c>
      <c r="CS785" s="5">
        <v>1.76</v>
      </c>
      <c r="CT785" s="5">
        <v>4.2510000000000003</v>
      </c>
      <c r="CU785" s="5">
        <v>10.167999999999999</v>
      </c>
    </row>
    <row r="786" spans="1:99" x14ac:dyDescent="0.25">
      <c r="A786" s="5" t="s">
        <v>3094</v>
      </c>
      <c r="B786" s="5" t="s">
        <v>1785</v>
      </c>
      <c r="C786" s="5" t="s">
        <v>1785</v>
      </c>
      <c r="D786" s="5" t="s">
        <v>1786</v>
      </c>
      <c r="E786" s="5">
        <v>2021</v>
      </c>
      <c r="F786" s="5">
        <v>7.0000000000000007E-2</v>
      </c>
      <c r="G786" s="5">
        <v>6.6689999999999996</v>
      </c>
      <c r="H786" s="5">
        <v>1.143</v>
      </c>
      <c r="I786" s="5">
        <v>-0.86</v>
      </c>
      <c r="J786" s="5">
        <v>5.8090000000000002</v>
      </c>
      <c r="K786" s="5">
        <v>0</v>
      </c>
      <c r="L786" s="5">
        <v>1</v>
      </c>
      <c r="M786" s="5">
        <v>7.9640000000000004</v>
      </c>
      <c r="N786" s="5">
        <v>3.43</v>
      </c>
      <c r="O786" s="5">
        <v>-1.86</v>
      </c>
      <c r="P786" s="5">
        <v>6.1040000000000001</v>
      </c>
      <c r="Q786" s="5">
        <v>0</v>
      </c>
      <c r="R786" s="5">
        <v>1</v>
      </c>
      <c r="S786" s="5">
        <v>10.464</v>
      </c>
      <c r="T786" s="5">
        <v>6.86</v>
      </c>
      <c r="U786" s="5">
        <v>-1.86</v>
      </c>
      <c r="V786" s="5">
        <v>9.2059999999999995</v>
      </c>
      <c r="W786" s="5">
        <v>7.0000000000000007E-2</v>
      </c>
      <c r="X786" s="5">
        <v>1</v>
      </c>
      <c r="Y786" s="5">
        <v>10.907</v>
      </c>
      <c r="Z786" s="5">
        <v>0.72799999999999998</v>
      </c>
      <c r="AA786" s="5">
        <v>0</v>
      </c>
      <c r="AB786" s="5">
        <v>10.907</v>
      </c>
      <c r="AC786" s="5">
        <v>0</v>
      </c>
      <c r="AD786" s="5">
        <v>1</v>
      </c>
      <c r="AE786" s="5">
        <v>11.676</v>
      </c>
      <c r="AF786" s="5">
        <v>1.4490000000000001</v>
      </c>
      <c r="AG786" s="5">
        <v>0</v>
      </c>
      <c r="AH786" s="5">
        <v>11.676</v>
      </c>
      <c r="AI786" s="5">
        <v>0</v>
      </c>
      <c r="AJ786" s="5">
        <v>1</v>
      </c>
      <c r="AK786" s="5">
        <v>14.754</v>
      </c>
      <c r="AL786" s="5">
        <v>7.2409999999999997</v>
      </c>
      <c r="AM786" s="5">
        <v>-6.2080000000000002</v>
      </c>
      <c r="AN786" s="5">
        <v>9.1440000000000001</v>
      </c>
      <c r="AO786" s="5">
        <v>0</v>
      </c>
      <c r="AP786" s="5">
        <v>0</v>
      </c>
      <c r="AQ786" s="5">
        <v>0.621</v>
      </c>
      <c r="AR786" s="5">
        <v>0.114</v>
      </c>
      <c r="AS786" s="5">
        <v>0.21</v>
      </c>
      <c r="AT786" s="5">
        <v>0.88900000000000001</v>
      </c>
      <c r="AU786" s="5">
        <v>7.0000000000000007E-2</v>
      </c>
      <c r="AV786" s="5">
        <v>1</v>
      </c>
      <c r="AW786" s="5">
        <v>0.59299999999999997</v>
      </c>
      <c r="AX786" s="5">
        <v>0.114</v>
      </c>
      <c r="AY786" s="5">
        <v>0.21299999999999999</v>
      </c>
      <c r="AZ786" s="5">
        <v>0.86199999999999999</v>
      </c>
      <c r="BA786" s="5">
        <v>7.0000000000000007E-2</v>
      </c>
      <c r="BB786" s="5">
        <v>1</v>
      </c>
      <c r="BC786" s="5">
        <v>0.42099999999999999</v>
      </c>
      <c r="BD786" s="5">
        <v>0.109</v>
      </c>
      <c r="BE786" s="5">
        <v>-0.123</v>
      </c>
      <c r="BF786" s="5">
        <v>0.31900000000000001</v>
      </c>
      <c r="BG786" s="5">
        <v>0</v>
      </c>
      <c r="BH786" s="5">
        <v>1</v>
      </c>
      <c r="BI786" s="5">
        <v>0.56000000000000005</v>
      </c>
      <c r="BJ786" s="5">
        <v>0.114</v>
      </c>
      <c r="BK786" s="5">
        <v>-0.109</v>
      </c>
      <c r="BL786" s="5">
        <v>0.48199999999999998</v>
      </c>
      <c r="BM786" s="5">
        <v>7.0000000000000007E-2</v>
      </c>
      <c r="BN786" s="5">
        <v>1</v>
      </c>
      <c r="BO786" s="5">
        <v>0</v>
      </c>
      <c r="BP786" s="5">
        <v>0</v>
      </c>
      <c r="BQ786" s="5">
        <v>9.4E-2</v>
      </c>
      <c r="BR786" s="5">
        <v>0</v>
      </c>
      <c r="BS786" s="5">
        <v>1</v>
      </c>
      <c r="BT786" s="5">
        <v>0</v>
      </c>
      <c r="BU786" s="5">
        <v>0</v>
      </c>
      <c r="BV786" s="5">
        <v>0.11799999999999999</v>
      </c>
      <c r="BW786" s="5">
        <v>7.0000000000000007E-2</v>
      </c>
      <c r="BX786" s="5">
        <v>0.83299999999999996</v>
      </c>
      <c r="BY786" s="5">
        <v>11.787000000000001</v>
      </c>
      <c r="BZ786" s="5">
        <v>0</v>
      </c>
      <c r="CA786" s="5">
        <v>11.787000000000001</v>
      </c>
      <c r="CB786" s="5">
        <v>0</v>
      </c>
      <c r="CC786" s="5">
        <v>81.694999999999993</v>
      </c>
      <c r="CD786" s="5">
        <v>7.95</v>
      </c>
      <c r="CE786" s="5">
        <v>37.902999999999999</v>
      </c>
      <c r="CF786" s="5">
        <v>127.971</v>
      </c>
      <c r="CG786" s="5">
        <v>7.0000000000000007E-2</v>
      </c>
      <c r="CH786" s="5">
        <v>1</v>
      </c>
      <c r="CI786" s="5">
        <v>0</v>
      </c>
      <c r="CJ786" s="5">
        <v>0</v>
      </c>
      <c r="CK786" s="5">
        <v>0</v>
      </c>
      <c r="CL786" s="5">
        <v>0</v>
      </c>
      <c r="CM786" s="5">
        <v>0</v>
      </c>
      <c r="CN786" s="5">
        <v>0</v>
      </c>
      <c r="CO786" s="5">
        <v>0</v>
      </c>
      <c r="CP786" s="5">
        <v>0</v>
      </c>
      <c r="CQ786" s="5">
        <v>1.198</v>
      </c>
      <c r="CR786" s="5">
        <v>0.65400000000000003</v>
      </c>
      <c r="CS786" s="5">
        <v>7.1390000000000002</v>
      </c>
      <c r="CT786" s="5">
        <v>3.6040000000000001</v>
      </c>
      <c r="CU786" s="5">
        <v>20.841999999999999</v>
      </c>
    </row>
    <row r="787" spans="1:99" x14ac:dyDescent="0.25">
      <c r="A787" s="5" t="s">
        <v>3095</v>
      </c>
      <c r="B787" s="5" t="s">
        <v>1785</v>
      </c>
      <c r="C787" s="5" t="s">
        <v>1785</v>
      </c>
      <c r="D787" s="5" t="s">
        <v>1786</v>
      </c>
      <c r="E787" s="5">
        <v>2022</v>
      </c>
      <c r="F787" s="5">
        <v>7.0000000000000007E-2</v>
      </c>
      <c r="G787" s="5">
        <v>9.5820000000000007</v>
      </c>
      <c r="H787" s="5">
        <v>1.1200000000000001</v>
      </c>
      <c r="I787" s="5">
        <v>-0.68899999999999995</v>
      </c>
      <c r="J787" s="5">
        <v>8.8930000000000007</v>
      </c>
      <c r="K787" s="5">
        <v>0</v>
      </c>
      <c r="L787" s="5">
        <v>1</v>
      </c>
      <c r="M787" s="5">
        <v>8.5459999999999994</v>
      </c>
      <c r="N787" s="5">
        <v>3.359</v>
      </c>
      <c r="O787" s="5">
        <v>-1.7689999999999999</v>
      </c>
      <c r="P787" s="5">
        <v>6.7770000000000001</v>
      </c>
      <c r="Q787" s="5">
        <v>0</v>
      </c>
      <c r="R787" s="5">
        <v>1</v>
      </c>
      <c r="S787" s="5">
        <v>13.105</v>
      </c>
      <c r="T787" s="5">
        <v>6.718</v>
      </c>
      <c r="U787" s="5">
        <v>-1.71</v>
      </c>
      <c r="V787" s="5">
        <v>12.13</v>
      </c>
      <c r="W787" s="5">
        <v>7.0000000000000007E-2</v>
      </c>
      <c r="X787" s="5">
        <v>1</v>
      </c>
      <c r="Y787" s="5">
        <v>17.559000000000001</v>
      </c>
      <c r="Z787" s="5">
        <v>1.1719999999999999</v>
      </c>
      <c r="AA787" s="5">
        <v>-3.802</v>
      </c>
      <c r="AB787" s="5">
        <v>13.757</v>
      </c>
      <c r="AC787" s="5">
        <v>0</v>
      </c>
      <c r="AD787" s="5">
        <v>1</v>
      </c>
      <c r="AE787" s="5">
        <v>18.419</v>
      </c>
      <c r="AF787" s="5">
        <v>2.286</v>
      </c>
      <c r="AG787" s="5">
        <v>-3.802</v>
      </c>
      <c r="AH787" s="5">
        <v>14.617000000000001</v>
      </c>
      <c r="AI787" s="5">
        <v>0</v>
      </c>
      <c r="AJ787" s="5">
        <v>1</v>
      </c>
      <c r="AK787" s="5">
        <v>21.86</v>
      </c>
      <c r="AL787" s="5">
        <v>10.439</v>
      </c>
      <c r="AM787" s="5">
        <v>-13.276</v>
      </c>
      <c r="AN787" s="5">
        <v>9.1850000000000005</v>
      </c>
      <c r="AO787" s="5">
        <v>0</v>
      </c>
      <c r="AP787" s="5">
        <v>0</v>
      </c>
      <c r="AQ787" s="5">
        <v>0.84699999999999998</v>
      </c>
      <c r="AR787" s="5">
        <v>0.123</v>
      </c>
      <c r="AS787" s="5">
        <v>0.156</v>
      </c>
      <c r="AT787" s="5">
        <v>1.073</v>
      </c>
      <c r="AU787" s="5">
        <v>7.0000000000000007E-2</v>
      </c>
      <c r="AV787" s="5">
        <v>1</v>
      </c>
      <c r="AW787" s="5">
        <v>0.94699999999999995</v>
      </c>
      <c r="AX787" s="5">
        <v>0.123</v>
      </c>
      <c r="AY787" s="5">
        <v>-3.4000000000000002E-2</v>
      </c>
      <c r="AZ787" s="5">
        <v>0.97699999999999998</v>
      </c>
      <c r="BA787" s="5">
        <v>7.0000000000000007E-2</v>
      </c>
      <c r="BB787" s="5">
        <v>1</v>
      </c>
      <c r="BC787" s="5">
        <v>0.47299999999999998</v>
      </c>
      <c r="BD787" s="5">
        <v>9.8000000000000004E-2</v>
      </c>
      <c r="BE787" s="5">
        <v>-0.155</v>
      </c>
      <c r="BF787" s="5">
        <v>0.34100000000000003</v>
      </c>
      <c r="BG787" s="5">
        <v>0</v>
      </c>
      <c r="BH787" s="5">
        <v>1</v>
      </c>
      <c r="BI787" s="5">
        <v>0.68899999999999995</v>
      </c>
      <c r="BJ787" s="5">
        <v>0.123</v>
      </c>
      <c r="BK787" s="5">
        <v>6.6000000000000003E-2</v>
      </c>
      <c r="BL787" s="5">
        <v>0.80800000000000005</v>
      </c>
      <c r="BM787" s="5">
        <v>7.0000000000000007E-2</v>
      </c>
      <c r="BN787" s="5">
        <v>1</v>
      </c>
      <c r="BO787" s="5">
        <v>0</v>
      </c>
      <c r="BP787" s="5">
        <v>-3.4000000000000002E-2</v>
      </c>
      <c r="BQ787" s="5">
        <v>9.9000000000000005E-2</v>
      </c>
      <c r="BR787" s="5">
        <v>0</v>
      </c>
      <c r="BS787" s="5">
        <v>1</v>
      </c>
      <c r="BT787" s="5">
        <v>0</v>
      </c>
      <c r="BU787" s="5">
        <v>-3.4000000000000002E-2</v>
      </c>
      <c r="BV787" s="5">
        <v>0.121</v>
      </c>
      <c r="BW787" s="5">
        <v>7.0000000000000007E-2</v>
      </c>
      <c r="BX787" s="5">
        <v>0.83299999999999996</v>
      </c>
      <c r="BY787" s="5">
        <v>12.728999999999999</v>
      </c>
      <c r="BZ787" s="5">
        <v>0</v>
      </c>
      <c r="CA787" s="5">
        <v>12.728999999999999</v>
      </c>
      <c r="CB787" s="5">
        <v>0</v>
      </c>
      <c r="CC787" s="5">
        <v>102.477</v>
      </c>
      <c r="CD787" s="5">
        <v>7.95</v>
      </c>
      <c r="CE787" s="5">
        <v>37.759</v>
      </c>
      <c r="CF787" s="5">
        <v>149.279</v>
      </c>
      <c r="CG787" s="5">
        <v>7.0000000000000007E-2</v>
      </c>
      <c r="CH787" s="5">
        <v>1</v>
      </c>
      <c r="CI787" s="5">
        <v>0</v>
      </c>
      <c r="CJ787" s="5">
        <v>0</v>
      </c>
      <c r="CK787" s="5">
        <v>0</v>
      </c>
      <c r="CL787" s="5">
        <v>0</v>
      </c>
      <c r="CM787" s="5">
        <v>0</v>
      </c>
      <c r="CN787" s="5">
        <v>0</v>
      </c>
      <c r="CO787" s="5">
        <v>0</v>
      </c>
      <c r="CP787" s="5">
        <v>0.186</v>
      </c>
      <c r="CQ787" s="5">
        <v>1.294</v>
      </c>
      <c r="CR787" s="5">
        <v>0.60599999999999998</v>
      </c>
      <c r="CS787" s="5">
        <v>7.71</v>
      </c>
      <c r="CT787" s="5">
        <v>7.5540000000000003</v>
      </c>
      <c r="CU787" s="5">
        <v>37.311</v>
      </c>
    </row>
    <row r="788" spans="1:99" x14ac:dyDescent="0.25">
      <c r="A788" s="5" t="s">
        <v>3096</v>
      </c>
      <c r="B788" s="5" t="s">
        <v>1785</v>
      </c>
      <c r="C788" s="5" t="s">
        <v>1785</v>
      </c>
      <c r="D788" s="5" t="s">
        <v>1786</v>
      </c>
      <c r="E788" s="5">
        <v>2023</v>
      </c>
      <c r="F788" s="5">
        <v>7.0000000000000007E-2</v>
      </c>
      <c r="G788" s="5">
        <v>7.1440000000000001</v>
      </c>
      <c r="H788" s="5">
        <v>1.1519999999999999</v>
      </c>
      <c r="I788" s="5">
        <v>0.56000000000000005</v>
      </c>
      <c r="J788" s="5">
        <v>7.7039999999999997</v>
      </c>
      <c r="K788" s="5">
        <v>0</v>
      </c>
      <c r="L788" s="5">
        <v>1</v>
      </c>
      <c r="M788" s="5">
        <v>6.9260000000000002</v>
      </c>
      <c r="N788" s="5">
        <v>3.4550000000000001</v>
      </c>
      <c r="O788" s="5">
        <v>-0.56499999999999995</v>
      </c>
      <c r="P788" s="5">
        <v>6.3620000000000001</v>
      </c>
      <c r="Q788" s="5">
        <v>0</v>
      </c>
      <c r="R788" s="5">
        <v>1</v>
      </c>
      <c r="S788" s="5">
        <v>10.742000000000001</v>
      </c>
      <c r="T788" s="5">
        <v>6.9109999999999996</v>
      </c>
      <c r="U788" s="5">
        <v>-0.48599999999999999</v>
      </c>
      <c r="V788" s="5">
        <v>10.89</v>
      </c>
      <c r="W788" s="5">
        <v>7.0000000000000007E-2</v>
      </c>
      <c r="X788" s="5">
        <v>1</v>
      </c>
      <c r="Y788" s="5">
        <v>11.311</v>
      </c>
      <c r="Z788" s="5">
        <v>0.755</v>
      </c>
      <c r="AA788" s="5">
        <v>-0.85099999999999998</v>
      </c>
      <c r="AB788" s="5">
        <v>10.459</v>
      </c>
      <c r="AC788" s="5">
        <v>0</v>
      </c>
      <c r="AD788" s="5">
        <v>1</v>
      </c>
      <c r="AE788" s="5">
        <v>12.246</v>
      </c>
      <c r="AF788" s="5">
        <v>1.52</v>
      </c>
      <c r="AG788" s="5">
        <v>-0.85099999999999998</v>
      </c>
      <c r="AH788" s="5">
        <v>11.395</v>
      </c>
      <c r="AI788" s="5">
        <v>0</v>
      </c>
      <c r="AJ788" s="5">
        <v>1</v>
      </c>
      <c r="AK788" s="5">
        <v>15.99</v>
      </c>
      <c r="AL788" s="5">
        <v>7.9210000000000003</v>
      </c>
      <c r="AM788" s="5">
        <v>-6.1479999999999997</v>
      </c>
      <c r="AN788" s="5">
        <v>10.531000000000001</v>
      </c>
      <c r="AO788" s="5">
        <v>0</v>
      </c>
      <c r="AP788" s="5">
        <v>0</v>
      </c>
      <c r="AQ788" s="5">
        <v>0.749</v>
      </c>
      <c r="AR788" s="5">
        <v>0.129</v>
      </c>
      <c r="AS788" s="5">
        <v>0.23</v>
      </c>
      <c r="AT788" s="5">
        <v>1.0469999999999999</v>
      </c>
      <c r="AU788" s="5">
        <v>7.0000000000000007E-2</v>
      </c>
      <c r="AV788" s="5">
        <v>1</v>
      </c>
      <c r="AW788" s="5">
        <v>0.78300000000000003</v>
      </c>
      <c r="AX788" s="5">
        <v>0.129</v>
      </c>
      <c r="AY788" s="5">
        <v>0.107</v>
      </c>
      <c r="AZ788" s="5">
        <v>0.95199999999999996</v>
      </c>
      <c r="BA788" s="5">
        <v>7.0000000000000007E-2</v>
      </c>
      <c r="BB788" s="5">
        <v>1</v>
      </c>
      <c r="BC788" s="5">
        <v>0.41</v>
      </c>
      <c r="BD788" s="5">
        <v>9.8000000000000004E-2</v>
      </c>
      <c r="BE788" s="5">
        <v>-3.6999999999999998E-2</v>
      </c>
      <c r="BF788" s="5">
        <v>0.39900000000000002</v>
      </c>
      <c r="BG788" s="5">
        <v>0</v>
      </c>
      <c r="BH788" s="5">
        <v>1</v>
      </c>
      <c r="BI788" s="5">
        <v>0.64</v>
      </c>
      <c r="BJ788" s="5">
        <v>0.129</v>
      </c>
      <c r="BK788" s="5">
        <v>-1.2E-2</v>
      </c>
      <c r="BL788" s="5">
        <v>0.67100000000000004</v>
      </c>
      <c r="BM788" s="5">
        <v>7.0000000000000007E-2</v>
      </c>
      <c r="BN788" s="5">
        <v>1</v>
      </c>
      <c r="BO788" s="5">
        <v>0</v>
      </c>
      <c r="BP788" s="5">
        <v>0</v>
      </c>
      <c r="BQ788" s="5">
        <v>0.11600000000000001</v>
      </c>
      <c r="BR788" s="5">
        <v>0</v>
      </c>
      <c r="BS788" s="5">
        <v>1</v>
      </c>
      <c r="BT788" s="5">
        <v>0</v>
      </c>
      <c r="BU788" s="5">
        <v>0</v>
      </c>
      <c r="BV788" s="5">
        <v>0.13300000000000001</v>
      </c>
      <c r="BW788" s="5">
        <v>7.0000000000000007E-2</v>
      </c>
      <c r="BX788" s="5">
        <v>0.83299999999999996</v>
      </c>
      <c r="BY788" s="5">
        <v>13.254</v>
      </c>
      <c r="BZ788" s="5">
        <v>0</v>
      </c>
      <c r="CA788" s="5">
        <v>13.254</v>
      </c>
      <c r="CB788" s="5">
        <v>0</v>
      </c>
      <c r="CC788" s="5">
        <v>87.078999999999994</v>
      </c>
      <c r="CD788" s="5">
        <v>7.95</v>
      </c>
      <c r="CE788" s="5">
        <v>44.945999999999998</v>
      </c>
      <c r="CF788" s="5">
        <v>140.18100000000001</v>
      </c>
      <c r="CG788" s="5">
        <v>7.0000000000000007E-2</v>
      </c>
      <c r="CH788" s="5">
        <v>1</v>
      </c>
      <c r="CI788" s="5">
        <v>0</v>
      </c>
      <c r="CJ788" s="5">
        <v>0</v>
      </c>
      <c r="CK788" s="5">
        <v>0</v>
      </c>
      <c r="CL788" s="5">
        <v>0</v>
      </c>
      <c r="CM788" s="5">
        <v>0</v>
      </c>
      <c r="CN788" s="5">
        <v>0</v>
      </c>
      <c r="CO788" s="5">
        <v>0</v>
      </c>
      <c r="CP788" s="5">
        <v>0.20799999999999999</v>
      </c>
      <c r="CQ788" s="5">
        <v>1.3480000000000001</v>
      </c>
      <c r="CR788" s="5">
        <v>0.54400000000000004</v>
      </c>
      <c r="CS788" s="5">
        <v>8.0280000000000005</v>
      </c>
      <c r="CT788" s="5">
        <v>4.484</v>
      </c>
      <c r="CU788" s="5">
        <v>15.087</v>
      </c>
    </row>
    <row r="789" spans="1:99" x14ac:dyDescent="0.25">
      <c r="A789" s="5" t="s">
        <v>3097</v>
      </c>
      <c r="B789" s="5" t="s">
        <v>1785</v>
      </c>
      <c r="C789" s="5" t="s">
        <v>1785</v>
      </c>
      <c r="D789" s="5" t="s">
        <v>1786</v>
      </c>
      <c r="E789" s="5">
        <v>2024</v>
      </c>
      <c r="F789" s="5">
        <v>7.0000000000000007E-2</v>
      </c>
      <c r="G789" s="5">
        <v>6.4779999999999998</v>
      </c>
      <c r="H789" s="5">
        <v>1.1859999999999999</v>
      </c>
      <c r="I789" s="5">
        <v>0.64100000000000001</v>
      </c>
      <c r="J789" s="5">
        <v>7.1189999999999998</v>
      </c>
      <c r="K789" s="5">
        <v>0</v>
      </c>
      <c r="L789" s="5">
        <v>1</v>
      </c>
      <c r="M789" s="5">
        <v>6.343</v>
      </c>
      <c r="N789" s="5">
        <v>3.5569999999999999</v>
      </c>
      <c r="O789" s="5">
        <v>-0.51700000000000002</v>
      </c>
      <c r="P789" s="5">
        <v>5.8259999999999996</v>
      </c>
      <c r="Q789" s="5">
        <v>0</v>
      </c>
      <c r="R789" s="5">
        <v>1</v>
      </c>
      <c r="S789" s="5">
        <v>10.182</v>
      </c>
      <c r="T789" s="5">
        <v>7.1150000000000002</v>
      </c>
      <c r="U789" s="5">
        <v>-0.42499999999999999</v>
      </c>
      <c r="V789" s="5">
        <v>10.342000000000001</v>
      </c>
      <c r="W789" s="5">
        <v>7.0000000000000007E-2</v>
      </c>
      <c r="X789" s="5">
        <v>1</v>
      </c>
      <c r="Y789" s="5">
        <v>10.691000000000001</v>
      </c>
      <c r="Z789" s="5">
        <v>0.71299999999999997</v>
      </c>
      <c r="AA789" s="5">
        <v>-0.78</v>
      </c>
      <c r="AB789" s="5">
        <v>9.9109999999999996</v>
      </c>
      <c r="AC789" s="5">
        <v>0</v>
      </c>
      <c r="AD789" s="5">
        <v>1</v>
      </c>
      <c r="AE789" s="5">
        <v>11.654</v>
      </c>
      <c r="AF789" s="5">
        <v>1.446</v>
      </c>
      <c r="AG789" s="5">
        <v>-0.78</v>
      </c>
      <c r="AH789" s="5">
        <v>10.875</v>
      </c>
      <c r="AI789" s="5">
        <v>0</v>
      </c>
      <c r="AJ789" s="5">
        <v>1</v>
      </c>
      <c r="AK789" s="5">
        <v>14.026999999999999</v>
      </c>
      <c r="AL789" s="5">
        <v>7.1340000000000003</v>
      </c>
      <c r="AM789" s="5">
        <v>-4.13</v>
      </c>
      <c r="AN789" s="5">
        <v>10.589</v>
      </c>
      <c r="AO789" s="5">
        <v>0</v>
      </c>
      <c r="AP789" s="5">
        <v>0</v>
      </c>
      <c r="AQ789" s="5">
        <v>0.72</v>
      </c>
      <c r="AR789" s="5">
        <v>0.13200000000000001</v>
      </c>
      <c r="AS789" s="5">
        <v>0.25800000000000001</v>
      </c>
      <c r="AT789" s="5">
        <v>1.046</v>
      </c>
      <c r="AU789" s="5">
        <v>7.0000000000000007E-2</v>
      </c>
      <c r="AV789" s="5">
        <v>1</v>
      </c>
      <c r="AW789" s="5">
        <v>0.73399999999999999</v>
      </c>
      <c r="AX789" s="5">
        <v>0.13200000000000001</v>
      </c>
      <c r="AY789" s="5">
        <v>0.154</v>
      </c>
      <c r="AZ789" s="5">
        <v>0.95</v>
      </c>
      <c r="BA789" s="5">
        <v>7.0000000000000007E-2</v>
      </c>
      <c r="BB789" s="5">
        <v>1</v>
      </c>
      <c r="BC789" s="5">
        <v>0.40699999999999997</v>
      </c>
      <c r="BD789" s="5">
        <v>0.105</v>
      </c>
      <c r="BE789" s="5">
        <v>-3.6999999999999998E-2</v>
      </c>
      <c r="BF789" s="5">
        <v>0.39600000000000002</v>
      </c>
      <c r="BG789" s="5">
        <v>0</v>
      </c>
      <c r="BH789" s="5">
        <v>1</v>
      </c>
      <c r="BI789" s="5">
        <v>0.65200000000000002</v>
      </c>
      <c r="BJ789" s="5">
        <v>0.13200000000000001</v>
      </c>
      <c r="BK789" s="5">
        <v>-6.0000000000000001E-3</v>
      </c>
      <c r="BL789" s="5">
        <v>0.68500000000000005</v>
      </c>
      <c r="BM789" s="5">
        <v>7.0000000000000007E-2</v>
      </c>
      <c r="BN789" s="5">
        <v>1</v>
      </c>
      <c r="BO789" s="5">
        <v>0</v>
      </c>
      <c r="BP789" s="5">
        <v>0</v>
      </c>
      <c r="BQ789" s="5">
        <v>0.1</v>
      </c>
      <c r="BR789" s="5">
        <v>0</v>
      </c>
      <c r="BS789" s="5">
        <v>1</v>
      </c>
      <c r="BT789" s="5">
        <v>0</v>
      </c>
      <c r="BU789" s="5">
        <v>0</v>
      </c>
      <c r="BV789" s="5">
        <v>0.122</v>
      </c>
      <c r="BW789" s="5">
        <v>7.0000000000000007E-2</v>
      </c>
      <c r="BX789" s="5">
        <v>0.83299999999999996</v>
      </c>
      <c r="BY789" s="5">
        <v>13.646000000000001</v>
      </c>
      <c r="BZ789" s="5">
        <v>0</v>
      </c>
      <c r="CA789" s="5">
        <v>13.646000000000001</v>
      </c>
      <c r="CB789" s="5">
        <v>0</v>
      </c>
      <c r="CC789" s="5">
        <v>86.385000000000005</v>
      </c>
      <c r="CD789" s="5">
        <v>7.95</v>
      </c>
      <c r="CE789" s="5">
        <v>47.384</v>
      </c>
      <c r="CF789" s="5">
        <v>141.78100000000001</v>
      </c>
      <c r="CG789" s="5">
        <v>7.0000000000000007E-2</v>
      </c>
      <c r="CH789" s="5">
        <v>1</v>
      </c>
      <c r="CI789" s="5">
        <v>0</v>
      </c>
      <c r="CJ789" s="5">
        <v>0</v>
      </c>
      <c r="CK789" s="5">
        <v>0</v>
      </c>
      <c r="CL789" s="5">
        <v>0</v>
      </c>
      <c r="CM789" s="5">
        <v>0</v>
      </c>
      <c r="CN789" s="5">
        <v>0</v>
      </c>
      <c r="CO789" s="5">
        <v>0</v>
      </c>
      <c r="CP789" s="5">
        <v>0.20799999999999999</v>
      </c>
      <c r="CQ789" s="5">
        <v>1.387</v>
      </c>
      <c r="CR789" s="5">
        <v>0.54400000000000004</v>
      </c>
      <c r="CS789" s="5">
        <v>8.2650000000000006</v>
      </c>
      <c r="CT789" s="5">
        <v>3.5089999999999999</v>
      </c>
      <c r="CU789" s="5">
        <v>13.12</v>
      </c>
    </row>
    <row r="790" spans="1:99" x14ac:dyDescent="0.25">
      <c r="A790" s="5" t="s">
        <v>3098</v>
      </c>
      <c r="B790" s="5" t="s">
        <v>1794</v>
      </c>
      <c r="C790" s="5" t="s">
        <v>1794</v>
      </c>
      <c r="D790" s="5" t="s">
        <v>1795</v>
      </c>
      <c r="E790" s="5">
        <v>2021</v>
      </c>
      <c r="F790" s="5">
        <v>2.5000000000000001E-2</v>
      </c>
      <c r="G790" s="5">
        <v>4.7469999999999999</v>
      </c>
      <c r="H790" s="5">
        <v>1.143</v>
      </c>
      <c r="I790" s="5">
        <v>0</v>
      </c>
      <c r="J790" s="5">
        <v>4.7469999999999999</v>
      </c>
      <c r="K790" s="5">
        <v>0</v>
      </c>
      <c r="L790" s="5">
        <v>1</v>
      </c>
      <c r="M790" s="5">
        <v>7.9640000000000004</v>
      </c>
      <c r="N790" s="5">
        <v>3.43</v>
      </c>
      <c r="O790" s="5">
        <v>0</v>
      </c>
      <c r="P790" s="5">
        <v>7.9640000000000004</v>
      </c>
      <c r="Q790" s="5">
        <v>0</v>
      </c>
      <c r="R790" s="5">
        <v>1</v>
      </c>
      <c r="S790" s="5">
        <v>10.464</v>
      </c>
      <c r="T790" s="5">
        <v>6.86</v>
      </c>
      <c r="U790" s="5">
        <v>0</v>
      </c>
      <c r="V790" s="5">
        <v>10.726000000000001</v>
      </c>
      <c r="W790" s="5">
        <v>2.5000000000000001E-2</v>
      </c>
      <c r="X790" s="5">
        <v>1</v>
      </c>
      <c r="Y790" s="5">
        <v>10.535</v>
      </c>
      <c r="Z790" s="5">
        <v>1.3</v>
      </c>
      <c r="AA790" s="5">
        <v>0</v>
      </c>
      <c r="AB790" s="5">
        <v>10.535</v>
      </c>
      <c r="AC790" s="5">
        <v>0</v>
      </c>
      <c r="AD790" s="5">
        <v>1</v>
      </c>
      <c r="AE790" s="5">
        <v>11.678000000000001</v>
      </c>
      <c r="AF790" s="5">
        <v>2.5459999999999998</v>
      </c>
      <c r="AG790" s="5">
        <v>0</v>
      </c>
      <c r="AH790" s="5">
        <v>11.678000000000001</v>
      </c>
      <c r="AI790" s="5">
        <v>0</v>
      </c>
      <c r="AJ790" s="5">
        <v>1</v>
      </c>
      <c r="AK790" s="5">
        <v>18.538</v>
      </c>
      <c r="AL790" s="5">
        <v>9.6189999999999998</v>
      </c>
      <c r="AM790" s="5">
        <v>0</v>
      </c>
      <c r="AN790" s="5">
        <v>19.001999999999999</v>
      </c>
      <c r="AO790" s="5">
        <v>2.5000000000000001E-2</v>
      </c>
      <c r="AP790" s="5">
        <v>1</v>
      </c>
      <c r="AQ790" s="5">
        <v>0.621</v>
      </c>
      <c r="AR790" s="5">
        <v>0.114</v>
      </c>
      <c r="AS790" s="5">
        <v>0</v>
      </c>
      <c r="AT790" s="5">
        <v>0.63600000000000001</v>
      </c>
      <c r="AU790" s="5">
        <v>2.5000000000000001E-2</v>
      </c>
      <c r="AV790" s="5">
        <v>1</v>
      </c>
      <c r="AW790" s="5">
        <v>0.59299999999999997</v>
      </c>
      <c r="AX790" s="5">
        <v>0.114</v>
      </c>
      <c r="AY790" s="5">
        <v>0</v>
      </c>
      <c r="AZ790" s="5">
        <v>0.60799999999999998</v>
      </c>
      <c r="BA790" s="5">
        <v>2.5000000000000001E-2</v>
      </c>
      <c r="BB790" s="5">
        <v>1</v>
      </c>
      <c r="BC790" s="5">
        <v>0.44</v>
      </c>
      <c r="BD790" s="5">
        <v>0.114</v>
      </c>
      <c r="BE790" s="5">
        <v>0</v>
      </c>
      <c r="BF790" s="5">
        <v>0.45100000000000001</v>
      </c>
      <c r="BG790" s="5">
        <v>2.5000000000000001E-2</v>
      </c>
      <c r="BH790" s="5">
        <v>1</v>
      </c>
      <c r="BI790" s="5">
        <v>0.56000000000000005</v>
      </c>
      <c r="BJ790" s="5">
        <v>0.114</v>
      </c>
      <c r="BK790" s="5">
        <v>0</v>
      </c>
      <c r="BL790" s="5">
        <v>0.57399999999999995</v>
      </c>
      <c r="BM790" s="5">
        <v>2.5000000000000001E-2</v>
      </c>
      <c r="BN790" s="5">
        <v>1</v>
      </c>
      <c r="BO790" s="5">
        <v>0</v>
      </c>
      <c r="BP790" s="5">
        <v>0</v>
      </c>
      <c r="BQ790" s="5">
        <v>0</v>
      </c>
      <c r="BR790" s="5">
        <v>0</v>
      </c>
      <c r="BS790" s="5">
        <v>1</v>
      </c>
      <c r="BT790" s="5">
        <v>0</v>
      </c>
      <c r="BU790" s="5">
        <v>0</v>
      </c>
      <c r="BV790" s="5">
        <v>0</v>
      </c>
      <c r="BW790" s="5">
        <v>2.5000000000000001E-2</v>
      </c>
      <c r="BX790" s="5">
        <v>1</v>
      </c>
      <c r="BY790" s="5">
        <v>11.787000000000001</v>
      </c>
      <c r="BZ790" s="5">
        <v>0</v>
      </c>
      <c r="CA790" s="5">
        <v>11.787000000000001</v>
      </c>
      <c r="CB790" s="5">
        <v>0</v>
      </c>
      <c r="CC790" s="5">
        <v>81.694999999999993</v>
      </c>
      <c r="CD790" s="5">
        <v>7.95</v>
      </c>
      <c r="CE790" s="5">
        <v>0</v>
      </c>
      <c r="CF790" s="5">
        <v>83.738</v>
      </c>
      <c r="CG790" s="5">
        <v>2.5000000000000001E-2</v>
      </c>
      <c r="CH790" s="5">
        <v>1</v>
      </c>
      <c r="CI790" s="5">
        <v>0</v>
      </c>
      <c r="CJ790" s="5">
        <v>0</v>
      </c>
      <c r="CK790" s="5">
        <v>0</v>
      </c>
      <c r="CL790" s="5">
        <v>0</v>
      </c>
      <c r="CM790" s="5">
        <v>0</v>
      </c>
      <c r="CN790" s="5">
        <v>0</v>
      </c>
      <c r="CO790" s="5">
        <v>0</v>
      </c>
      <c r="CP790" s="5">
        <v>0</v>
      </c>
      <c r="CQ790" s="5">
        <v>1.198</v>
      </c>
      <c r="CR790" s="5">
        <v>0</v>
      </c>
      <c r="CS790" s="5">
        <v>4.7759999999999998</v>
      </c>
      <c r="CT790" s="5">
        <v>3.6040000000000001</v>
      </c>
      <c r="CU790" s="5">
        <v>9.4079999999999995</v>
      </c>
    </row>
    <row r="791" spans="1:99" x14ac:dyDescent="0.25">
      <c r="A791" s="5" t="s">
        <v>3099</v>
      </c>
      <c r="B791" s="5" t="s">
        <v>1794</v>
      </c>
      <c r="C791" s="5" t="s">
        <v>1794</v>
      </c>
      <c r="D791" s="5" t="s">
        <v>1795</v>
      </c>
      <c r="E791" s="5">
        <v>2022</v>
      </c>
      <c r="F791" s="5">
        <v>2.5000000000000001E-2</v>
      </c>
      <c r="G791" s="5">
        <v>8.7880000000000003</v>
      </c>
      <c r="H791" s="5">
        <v>1.2350000000000001</v>
      </c>
      <c r="I791" s="5">
        <v>0</v>
      </c>
      <c r="J791" s="5">
        <v>8.7880000000000003</v>
      </c>
      <c r="K791" s="5">
        <v>0</v>
      </c>
      <c r="L791" s="5">
        <v>1</v>
      </c>
      <c r="M791" s="5">
        <v>9.7829999999999995</v>
      </c>
      <c r="N791" s="5">
        <v>3.7040000000000002</v>
      </c>
      <c r="O791" s="5">
        <v>0</v>
      </c>
      <c r="P791" s="5">
        <v>9.7829999999999995</v>
      </c>
      <c r="Q791" s="5">
        <v>0</v>
      </c>
      <c r="R791" s="5">
        <v>1</v>
      </c>
      <c r="S791" s="5">
        <v>14.962</v>
      </c>
      <c r="T791" s="5">
        <v>7.4080000000000004</v>
      </c>
      <c r="U791" s="5">
        <v>2.8000000000000001E-2</v>
      </c>
      <c r="V791" s="5">
        <v>15.336</v>
      </c>
      <c r="W791" s="5">
        <v>2.5000000000000001E-2</v>
      </c>
      <c r="X791" s="5">
        <v>1</v>
      </c>
      <c r="Y791" s="5">
        <v>8.5289999999999999</v>
      </c>
      <c r="Z791" s="5">
        <v>1.052</v>
      </c>
      <c r="AA791" s="5">
        <v>0</v>
      </c>
      <c r="AB791" s="5">
        <v>8.5289999999999999</v>
      </c>
      <c r="AC791" s="5">
        <v>0</v>
      </c>
      <c r="AD791" s="5">
        <v>1</v>
      </c>
      <c r="AE791" s="5">
        <v>9.7629999999999999</v>
      </c>
      <c r="AF791" s="5">
        <v>2.1280000000000001</v>
      </c>
      <c r="AG791" s="5">
        <v>0</v>
      </c>
      <c r="AH791" s="5">
        <v>9.7629999999999999</v>
      </c>
      <c r="AI791" s="5">
        <v>0</v>
      </c>
      <c r="AJ791" s="5">
        <v>1</v>
      </c>
      <c r="AK791" s="5">
        <v>17.170999999999999</v>
      </c>
      <c r="AL791" s="5">
        <v>8.91</v>
      </c>
      <c r="AM791" s="5">
        <v>3.2000000000000001E-2</v>
      </c>
      <c r="AN791" s="5">
        <v>17.600999999999999</v>
      </c>
      <c r="AO791" s="5">
        <v>2.5000000000000001E-2</v>
      </c>
      <c r="AP791" s="5">
        <v>1</v>
      </c>
      <c r="AQ791" s="5">
        <v>0.84699999999999998</v>
      </c>
      <c r="AR791" s="5">
        <v>0.123</v>
      </c>
      <c r="AS791" s="5">
        <v>2E-3</v>
      </c>
      <c r="AT791" s="5">
        <v>0.86799999999999999</v>
      </c>
      <c r="AU791" s="5">
        <v>2.5000000000000001E-2</v>
      </c>
      <c r="AV791" s="5">
        <v>1</v>
      </c>
      <c r="AW791" s="5">
        <v>0.94699999999999995</v>
      </c>
      <c r="AX791" s="5">
        <v>0.123</v>
      </c>
      <c r="AY791" s="5">
        <v>2E-3</v>
      </c>
      <c r="AZ791" s="5">
        <v>0.97</v>
      </c>
      <c r="BA791" s="5">
        <v>2.5000000000000001E-2</v>
      </c>
      <c r="BB791" s="5">
        <v>1</v>
      </c>
      <c r="BC791" s="5">
        <v>0.58899999999999997</v>
      </c>
      <c r="BD791" s="5">
        <v>0.123</v>
      </c>
      <c r="BE791" s="5">
        <v>1E-3</v>
      </c>
      <c r="BF791" s="5">
        <v>0.60299999999999998</v>
      </c>
      <c r="BG791" s="5">
        <v>2.5000000000000001E-2</v>
      </c>
      <c r="BH791" s="5">
        <v>1</v>
      </c>
      <c r="BI791" s="5">
        <v>0.68899999999999995</v>
      </c>
      <c r="BJ791" s="5">
        <v>0.123</v>
      </c>
      <c r="BK791" s="5">
        <v>1E-3</v>
      </c>
      <c r="BL791" s="5">
        <v>0.70599999999999996</v>
      </c>
      <c r="BM791" s="5">
        <v>2.5000000000000001E-2</v>
      </c>
      <c r="BN791" s="5">
        <v>1</v>
      </c>
      <c r="BO791" s="5">
        <v>0</v>
      </c>
      <c r="BP791" s="5">
        <v>0</v>
      </c>
      <c r="BQ791" s="5">
        <v>0</v>
      </c>
      <c r="BR791" s="5">
        <v>0</v>
      </c>
      <c r="BS791" s="5">
        <v>1</v>
      </c>
      <c r="BT791" s="5">
        <v>0</v>
      </c>
      <c r="BU791" s="5">
        <v>0</v>
      </c>
      <c r="BV791" s="5">
        <v>0</v>
      </c>
      <c r="BW791" s="5">
        <v>2.5000000000000001E-2</v>
      </c>
      <c r="BX791" s="5">
        <v>1</v>
      </c>
      <c r="BY791" s="5">
        <v>12.728999999999999</v>
      </c>
      <c r="BZ791" s="5">
        <v>0</v>
      </c>
      <c r="CA791" s="5">
        <v>12.728999999999999</v>
      </c>
      <c r="CB791" s="5">
        <v>0</v>
      </c>
      <c r="CC791" s="5">
        <v>102.477</v>
      </c>
      <c r="CD791" s="5">
        <v>7.95</v>
      </c>
      <c r="CE791" s="5">
        <v>0.19</v>
      </c>
      <c r="CF791" s="5">
        <v>105.038</v>
      </c>
      <c r="CG791" s="5">
        <v>2.5000000000000001E-2</v>
      </c>
      <c r="CH791" s="5">
        <v>1</v>
      </c>
      <c r="CI791" s="5">
        <v>0</v>
      </c>
      <c r="CJ791" s="5">
        <v>0</v>
      </c>
      <c r="CK791" s="5">
        <v>0</v>
      </c>
      <c r="CL791" s="5">
        <v>0</v>
      </c>
      <c r="CM791" s="5">
        <v>0</v>
      </c>
      <c r="CN791" s="5">
        <v>0</v>
      </c>
      <c r="CO791" s="5">
        <v>0</v>
      </c>
      <c r="CP791" s="5">
        <v>0</v>
      </c>
      <c r="CQ791" s="5">
        <v>1.294</v>
      </c>
      <c r="CR791" s="5">
        <v>0</v>
      </c>
      <c r="CS791" s="5">
        <v>5.1580000000000004</v>
      </c>
      <c r="CT791" s="5">
        <v>7.5540000000000003</v>
      </c>
      <c r="CU791" s="5">
        <v>16.097000000000001</v>
      </c>
    </row>
    <row r="792" spans="1:99" x14ac:dyDescent="0.25">
      <c r="A792" s="5" t="s">
        <v>3100</v>
      </c>
      <c r="B792" s="5" t="s">
        <v>1794</v>
      </c>
      <c r="C792" s="5" t="s">
        <v>1794</v>
      </c>
      <c r="D792" s="5" t="s">
        <v>1795</v>
      </c>
      <c r="E792" s="5">
        <v>2023</v>
      </c>
      <c r="F792" s="5">
        <v>2.5000000000000001E-2</v>
      </c>
      <c r="G792" s="5">
        <v>5.77</v>
      </c>
      <c r="H792" s="5">
        <v>1.286</v>
      </c>
      <c r="I792" s="5">
        <v>0</v>
      </c>
      <c r="J792" s="5">
        <v>5.77</v>
      </c>
      <c r="K792" s="5">
        <v>0</v>
      </c>
      <c r="L792" s="5">
        <v>1</v>
      </c>
      <c r="M792" s="5">
        <v>7.8860000000000001</v>
      </c>
      <c r="N792" s="5">
        <v>3.8570000000000002</v>
      </c>
      <c r="O792" s="5">
        <v>0</v>
      </c>
      <c r="P792" s="5">
        <v>7.8860000000000001</v>
      </c>
      <c r="Q792" s="5">
        <v>0</v>
      </c>
      <c r="R792" s="5">
        <v>1</v>
      </c>
      <c r="S792" s="5">
        <v>12.198</v>
      </c>
      <c r="T792" s="5">
        <v>7.7140000000000004</v>
      </c>
      <c r="U792" s="5">
        <v>3.4000000000000002E-2</v>
      </c>
      <c r="V792" s="5">
        <v>12.503</v>
      </c>
      <c r="W792" s="5">
        <v>2.5000000000000001E-2</v>
      </c>
      <c r="X792" s="5">
        <v>1</v>
      </c>
      <c r="Y792" s="5">
        <v>8.0939999999999994</v>
      </c>
      <c r="Z792" s="5">
        <v>0.999</v>
      </c>
      <c r="AA792" s="5">
        <v>0</v>
      </c>
      <c r="AB792" s="5">
        <v>8.0939999999999994</v>
      </c>
      <c r="AC792" s="5">
        <v>0</v>
      </c>
      <c r="AD792" s="5">
        <v>1</v>
      </c>
      <c r="AE792" s="5">
        <v>9.3800000000000008</v>
      </c>
      <c r="AF792" s="5">
        <v>2.0449999999999999</v>
      </c>
      <c r="AG792" s="5">
        <v>0</v>
      </c>
      <c r="AH792" s="5">
        <v>9.3800000000000008</v>
      </c>
      <c r="AI792" s="5">
        <v>0</v>
      </c>
      <c r="AJ792" s="5">
        <v>1</v>
      </c>
      <c r="AK792" s="5">
        <v>17.094000000000001</v>
      </c>
      <c r="AL792" s="5">
        <v>8.8699999999999992</v>
      </c>
      <c r="AM792" s="5">
        <v>4.7E-2</v>
      </c>
      <c r="AN792" s="5">
        <v>17.521000000000001</v>
      </c>
      <c r="AO792" s="5">
        <v>2.5000000000000001E-2</v>
      </c>
      <c r="AP792" s="5">
        <v>1</v>
      </c>
      <c r="AQ792" s="5">
        <v>0.749</v>
      </c>
      <c r="AR792" s="5">
        <v>0.129</v>
      </c>
      <c r="AS792" s="5">
        <v>2E-3</v>
      </c>
      <c r="AT792" s="5">
        <v>0.76800000000000002</v>
      </c>
      <c r="AU792" s="5">
        <v>2.5000000000000001E-2</v>
      </c>
      <c r="AV792" s="5">
        <v>1</v>
      </c>
      <c r="AW792" s="5">
        <v>0.78300000000000003</v>
      </c>
      <c r="AX792" s="5">
        <v>0.129</v>
      </c>
      <c r="AY792" s="5">
        <v>2E-3</v>
      </c>
      <c r="AZ792" s="5">
        <v>0.80200000000000005</v>
      </c>
      <c r="BA792" s="5">
        <v>2.5000000000000001E-2</v>
      </c>
      <c r="BB792" s="5">
        <v>1</v>
      </c>
      <c r="BC792" s="5">
        <v>0.52700000000000002</v>
      </c>
      <c r="BD792" s="5">
        <v>0.129</v>
      </c>
      <c r="BE792" s="5">
        <v>1E-3</v>
      </c>
      <c r="BF792" s="5">
        <v>0.54100000000000004</v>
      </c>
      <c r="BG792" s="5">
        <v>2.5000000000000001E-2</v>
      </c>
      <c r="BH792" s="5">
        <v>1</v>
      </c>
      <c r="BI792" s="5">
        <v>0.64</v>
      </c>
      <c r="BJ792" s="5">
        <v>0.129</v>
      </c>
      <c r="BK792" s="5">
        <v>2E-3</v>
      </c>
      <c r="BL792" s="5">
        <v>0.65600000000000003</v>
      </c>
      <c r="BM792" s="5">
        <v>2.5000000000000001E-2</v>
      </c>
      <c r="BN792" s="5">
        <v>1</v>
      </c>
      <c r="BO792" s="5">
        <v>0</v>
      </c>
      <c r="BP792" s="5">
        <v>0</v>
      </c>
      <c r="BQ792" s="5">
        <v>0</v>
      </c>
      <c r="BR792" s="5">
        <v>0</v>
      </c>
      <c r="BS792" s="5">
        <v>1</v>
      </c>
      <c r="BT792" s="5">
        <v>0</v>
      </c>
      <c r="BU792" s="5">
        <v>0</v>
      </c>
      <c r="BV792" s="5">
        <v>0</v>
      </c>
      <c r="BW792" s="5">
        <v>2.5000000000000001E-2</v>
      </c>
      <c r="BX792" s="5">
        <v>1</v>
      </c>
      <c r="BY792" s="5">
        <v>13.254</v>
      </c>
      <c r="BZ792" s="5">
        <v>0</v>
      </c>
      <c r="CA792" s="5">
        <v>13.254</v>
      </c>
      <c r="CB792" s="5">
        <v>0</v>
      </c>
      <c r="CC792" s="5">
        <v>87.078999999999994</v>
      </c>
      <c r="CD792" s="5">
        <v>7.95</v>
      </c>
      <c r="CE792" s="5">
        <v>0.24099999999999999</v>
      </c>
      <c r="CF792" s="5">
        <v>89.256</v>
      </c>
      <c r="CG792" s="5">
        <v>2.5000000000000001E-2</v>
      </c>
      <c r="CH792" s="5">
        <v>1</v>
      </c>
      <c r="CI792" s="5">
        <v>0</v>
      </c>
      <c r="CJ792" s="5">
        <v>0</v>
      </c>
      <c r="CK792" s="5">
        <v>0</v>
      </c>
      <c r="CL792" s="5">
        <v>0</v>
      </c>
      <c r="CM792" s="5">
        <v>0</v>
      </c>
      <c r="CN792" s="5">
        <v>0</v>
      </c>
      <c r="CO792" s="5">
        <v>0</v>
      </c>
      <c r="CP792" s="5">
        <v>0</v>
      </c>
      <c r="CQ792" s="5">
        <v>1.3480000000000001</v>
      </c>
      <c r="CR792" s="5">
        <v>0</v>
      </c>
      <c r="CS792" s="5">
        <v>5.37</v>
      </c>
      <c r="CT792" s="5">
        <v>4.484</v>
      </c>
      <c r="CU792" s="5">
        <v>12.529</v>
      </c>
    </row>
    <row r="793" spans="1:99" x14ac:dyDescent="0.25">
      <c r="A793" s="5" t="s">
        <v>3101</v>
      </c>
      <c r="B793" s="5" t="s">
        <v>1794</v>
      </c>
      <c r="C793" s="5" t="s">
        <v>1794</v>
      </c>
      <c r="D793" s="5" t="s">
        <v>1795</v>
      </c>
      <c r="E793" s="5">
        <v>2024</v>
      </c>
      <c r="F793" s="5">
        <v>2.5000000000000001E-2</v>
      </c>
      <c r="G793" s="5">
        <v>4.8330000000000002</v>
      </c>
      <c r="H793" s="5">
        <v>1.3240000000000001</v>
      </c>
      <c r="I793" s="5">
        <v>0</v>
      </c>
      <c r="J793" s="5">
        <v>4.8330000000000002</v>
      </c>
      <c r="K793" s="5">
        <v>0</v>
      </c>
      <c r="L793" s="5">
        <v>1</v>
      </c>
      <c r="M793" s="5">
        <v>7.1239999999999997</v>
      </c>
      <c r="N793" s="5">
        <v>3.9710000000000001</v>
      </c>
      <c r="O793" s="5">
        <v>0</v>
      </c>
      <c r="P793" s="5">
        <v>7.1239999999999997</v>
      </c>
      <c r="Q793" s="5">
        <v>0</v>
      </c>
      <c r="R793" s="5">
        <v>1</v>
      </c>
      <c r="S793" s="5">
        <v>11.451000000000001</v>
      </c>
      <c r="T793" s="5">
        <v>7.9420000000000002</v>
      </c>
      <c r="U793" s="5">
        <v>3.9E-2</v>
      </c>
      <c r="V793" s="5">
        <v>11.737</v>
      </c>
      <c r="W793" s="5">
        <v>2.5000000000000001E-2</v>
      </c>
      <c r="X793" s="5">
        <v>1</v>
      </c>
      <c r="Y793" s="5">
        <v>7.7510000000000003</v>
      </c>
      <c r="Z793" s="5">
        <v>0.95599999999999996</v>
      </c>
      <c r="AA793" s="5">
        <v>0</v>
      </c>
      <c r="AB793" s="5">
        <v>7.7510000000000003</v>
      </c>
      <c r="AC793" s="5">
        <v>0</v>
      </c>
      <c r="AD793" s="5">
        <v>1</v>
      </c>
      <c r="AE793" s="5">
        <v>9.0749999999999993</v>
      </c>
      <c r="AF793" s="5">
        <v>1.978</v>
      </c>
      <c r="AG793" s="5">
        <v>0</v>
      </c>
      <c r="AH793" s="5">
        <v>9.0749999999999993</v>
      </c>
      <c r="AI793" s="5">
        <v>0</v>
      </c>
      <c r="AJ793" s="5">
        <v>1</v>
      </c>
      <c r="AK793" s="5">
        <v>17.015999999999998</v>
      </c>
      <c r="AL793" s="5">
        <v>8.8290000000000006</v>
      </c>
      <c r="AM793" s="5">
        <v>5.8000000000000003E-2</v>
      </c>
      <c r="AN793" s="5">
        <v>17.442</v>
      </c>
      <c r="AO793" s="5">
        <v>2.5000000000000001E-2</v>
      </c>
      <c r="AP793" s="5">
        <v>1</v>
      </c>
      <c r="AQ793" s="5">
        <v>0.72</v>
      </c>
      <c r="AR793" s="5">
        <v>0.13200000000000001</v>
      </c>
      <c r="AS793" s="5">
        <v>2E-3</v>
      </c>
      <c r="AT793" s="5">
        <v>0.73799999999999999</v>
      </c>
      <c r="AU793" s="5">
        <v>2.5000000000000001E-2</v>
      </c>
      <c r="AV793" s="5">
        <v>1</v>
      </c>
      <c r="AW793" s="5">
        <v>0.73399999999999999</v>
      </c>
      <c r="AX793" s="5">
        <v>0.13200000000000001</v>
      </c>
      <c r="AY793" s="5">
        <v>2E-3</v>
      </c>
      <c r="AZ793" s="5">
        <v>0.752</v>
      </c>
      <c r="BA793" s="5">
        <v>2.5000000000000001E-2</v>
      </c>
      <c r="BB793" s="5">
        <v>1</v>
      </c>
      <c r="BC793" s="5">
        <v>0.51</v>
      </c>
      <c r="BD793" s="5">
        <v>0.13200000000000001</v>
      </c>
      <c r="BE793" s="5">
        <v>2E-3</v>
      </c>
      <c r="BF793" s="5">
        <v>0.52300000000000002</v>
      </c>
      <c r="BG793" s="5">
        <v>2.5000000000000001E-2</v>
      </c>
      <c r="BH793" s="5">
        <v>1</v>
      </c>
      <c r="BI793" s="5">
        <v>0.65200000000000002</v>
      </c>
      <c r="BJ793" s="5">
        <v>0.13200000000000001</v>
      </c>
      <c r="BK793" s="5">
        <v>2E-3</v>
      </c>
      <c r="BL793" s="5">
        <v>0.66800000000000004</v>
      </c>
      <c r="BM793" s="5">
        <v>2.5000000000000001E-2</v>
      </c>
      <c r="BN793" s="5">
        <v>1</v>
      </c>
      <c r="BO793" s="5">
        <v>0</v>
      </c>
      <c r="BP793" s="5">
        <v>0</v>
      </c>
      <c r="BQ793" s="5">
        <v>0</v>
      </c>
      <c r="BR793" s="5">
        <v>0</v>
      </c>
      <c r="BS793" s="5">
        <v>1</v>
      </c>
      <c r="BT793" s="5">
        <v>0</v>
      </c>
      <c r="BU793" s="5">
        <v>0</v>
      </c>
      <c r="BV793" s="5">
        <v>0</v>
      </c>
      <c r="BW793" s="5">
        <v>2.5000000000000001E-2</v>
      </c>
      <c r="BX793" s="5">
        <v>1</v>
      </c>
      <c r="BY793" s="5">
        <v>13.646000000000001</v>
      </c>
      <c r="BZ793" s="5">
        <v>0</v>
      </c>
      <c r="CA793" s="5">
        <v>13.646000000000001</v>
      </c>
      <c r="CB793" s="5">
        <v>0</v>
      </c>
      <c r="CC793" s="5">
        <v>86.385000000000005</v>
      </c>
      <c r="CD793" s="5">
        <v>7.95</v>
      </c>
      <c r="CE793" s="5">
        <v>0.29399999999999998</v>
      </c>
      <c r="CF793" s="5">
        <v>88.545000000000002</v>
      </c>
      <c r="CG793" s="5">
        <v>2.5000000000000001E-2</v>
      </c>
      <c r="CH793" s="5">
        <v>1</v>
      </c>
      <c r="CI793" s="5">
        <v>0</v>
      </c>
      <c r="CJ793" s="5">
        <v>0</v>
      </c>
      <c r="CK793" s="5">
        <v>0</v>
      </c>
      <c r="CL793" s="5">
        <v>0</v>
      </c>
      <c r="CM793" s="5">
        <v>0</v>
      </c>
      <c r="CN793" s="5">
        <v>0</v>
      </c>
      <c r="CO793" s="5">
        <v>0</v>
      </c>
      <c r="CP793" s="5">
        <v>0</v>
      </c>
      <c r="CQ793" s="5">
        <v>1.387</v>
      </c>
      <c r="CR793" s="5">
        <v>0</v>
      </c>
      <c r="CS793" s="5">
        <v>5.5289999999999999</v>
      </c>
      <c r="CT793" s="5">
        <v>3.5089999999999999</v>
      </c>
      <c r="CU793" s="5">
        <v>10.896000000000001</v>
      </c>
    </row>
    <row r="794" spans="1:99" x14ac:dyDescent="0.25">
      <c r="A794" s="5" t="s">
        <v>3102</v>
      </c>
      <c r="B794" s="5" t="s">
        <v>1782</v>
      </c>
      <c r="C794" s="5" t="s">
        <v>1782</v>
      </c>
      <c r="D794" s="5" t="s">
        <v>1783</v>
      </c>
      <c r="E794" s="5">
        <v>2021</v>
      </c>
      <c r="F794" s="5">
        <v>0.18</v>
      </c>
      <c r="G794" s="5">
        <v>5.8970000000000002</v>
      </c>
      <c r="H794" s="5">
        <v>1.143</v>
      </c>
      <c r="I794" s="5">
        <v>0</v>
      </c>
      <c r="J794" s="5">
        <v>5.8970000000000002</v>
      </c>
      <c r="K794" s="5">
        <v>0</v>
      </c>
      <c r="L794" s="5">
        <v>1</v>
      </c>
      <c r="M794" s="5">
        <v>7.9640000000000004</v>
      </c>
      <c r="N794" s="5">
        <v>3.43</v>
      </c>
      <c r="O794" s="5">
        <v>0</v>
      </c>
      <c r="P794" s="5">
        <v>7.9640000000000004</v>
      </c>
      <c r="Q794" s="5">
        <v>0</v>
      </c>
      <c r="R794" s="5">
        <v>1</v>
      </c>
      <c r="S794" s="5">
        <v>11.613</v>
      </c>
      <c r="T794" s="5">
        <v>6.86</v>
      </c>
      <c r="U794" s="5">
        <v>-3.887</v>
      </c>
      <c r="V794" s="5">
        <v>9.1170000000000009</v>
      </c>
      <c r="W794" s="5">
        <v>0</v>
      </c>
      <c r="X794" s="5">
        <v>0</v>
      </c>
      <c r="Y794" s="5">
        <v>3.8450000000000002</v>
      </c>
      <c r="Z794" s="5">
        <v>0.52</v>
      </c>
      <c r="AA794" s="5">
        <v>0</v>
      </c>
      <c r="AB794" s="5">
        <v>3.8450000000000002</v>
      </c>
      <c r="AC794" s="5">
        <v>0</v>
      </c>
      <c r="AD794" s="5">
        <v>1</v>
      </c>
      <c r="AE794" s="5">
        <v>4.9880000000000004</v>
      </c>
      <c r="AF794" s="5">
        <v>1.1659999999999999</v>
      </c>
      <c r="AG794" s="5">
        <v>0</v>
      </c>
      <c r="AH794" s="5">
        <v>4.9880000000000004</v>
      </c>
      <c r="AI794" s="5">
        <v>0</v>
      </c>
      <c r="AJ794" s="5">
        <v>1</v>
      </c>
      <c r="AK794" s="5">
        <v>11.848000000000001</v>
      </c>
      <c r="AL794" s="5">
        <v>6.31</v>
      </c>
      <c r="AM794" s="5">
        <v>0</v>
      </c>
      <c r="AN794" s="5">
        <v>13.981</v>
      </c>
      <c r="AO794" s="5">
        <v>0.18</v>
      </c>
      <c r="AP794" s="5">
        <v>1</v>
      </c>
      <c r="AQ794" s="5">
        <v>0.61899999999999999</v>
      </c>
      <c r="AR794" s="5">
        <v>0.114</v>
      </c>
      <c r="AS794" s="5">
        <v>0.10199999999999999</v>
      </c>
      <c r="AT794" s="5">
        <v>0.85099999999999998</v>
      </c>
      <c r="AU794" s="5">
        <v>0.18</v>
      </c>
      <c r="AV794" s="5">
        <v>1</v>
      </c>
      <c r="AW794" s="5">
        <v>0.59899999999999998</v>
      </c>
      <c r="AX794" s="5">
        <v>0.114</v>
      </c>
      <c r="AY794" s="5">
        <v>0.151</v>
      </c>
      <c r="AZ794" s="5">
        <v>0.88500000000000001</v>
      </c>
      <c r="BA794" s="5">
        <v>0.18</v>
      </c>
      <c r="BB794" s="5">
        <v>1</v>
      </c>
      <c r="BC794" s="5">
        <v>0.439</v>
      </c>
      <c r="BD794" s="5">
        <v>0.114</v>
      </c>
      <c r="BE794" s="5">
        <v>-2.1000000000000001E-2</v>
      </c>
      <c r="BF794" s="5">
        <v>0.49399999999999999</v>
      </c>
      <c r="BG794" s="5">
        <v>0.18</v>
      </c>
      <c r="BH794" s="5">
        <v>1</v>
      </c>
      <c r="BI794" s="5">
        <v>0.505</v>
      </c>
      <c r="BJ794" s="5">
        <v>0.114</v>
      </c>
      <c r="BK794" s="5">
        <v>9.0999999999999998E-2</v>
      </c>
      <c r="BL794" s="5">
        <v>0.70299999999999996</v>
      </c>
      <c r="BM794" s="5">
        <v>0.18</v>
      </c>
      <c r="BN794" s="5">
        <v>1</v>
      </c>
      <c r="BO794" s="5">
        <v>0</v>
      </c>
      <c r="BP794" s="5">
        <v>0</v>
      </c>
      <c r="BQ794" s="5">
        <v>0.157</v>
      </c>
      <c r="BR794" s="5">
        <v>0</v>
      </c>
      <c r="BS794" s="5">
        <v>0.5</v>
      </c>
      <c r="BT794" s="5">
        <v>0</v>
      </c>
      <c r="BU794" s="5">
        <v>0</v>
      </c>
      <c r="BV794" s="5">
        <v>0.23</v>
      </c>
      <c r="BW794" s="5">
        <v>0.18</v>
      </c>
      <c r="BX794" s="5">
        <v>0.33300000000000002</v>
      </c>
      <c r="BY794" s="5">
        <v>11.787000000000001</v>
      </c>
      <c r="BZ794" s="5">
        <v>0</v>
      </c>
      <c r="CA794" s="5">
        <v>11.787000000000001</v>
      </c>
      <c r="CB794" s="5">
        <v>0</v>
      </c>
      <c r="CC794" s="5">
        <v>78.125</v>
      </c>
      <c r="CD794" s="5">
        <v>7.95</v>
      </c>
      <c r="CE794" s="5">
        <v>0</v>
      </c>
      <c r="CF794" s="5">
        <v>92.188000000000002</v>
      </c>
      <c r="CG794" s="5">
        <v>0.18</v>
      </c>
      <c r="CH794" s="5">
        <v>1</v>
      </c>
      <c r="CI794" s="5">
        <v>0</v>
      </c>
      <c r="CJ794" s="5">
        <v>0</v>
      </c>
      <c r="CK794" s="5">
        <v>0</v>
      </c>
      <c r="CL794" s="5">
        <v>0</v>
      </c>
      <c r="CM794" s="5">
        <v>0</v>
      </c>
      <c r="CN794" s="5">
        <v>0</v>
      </c>
      <c r="CO794" s="5">
        <v>0</v>
      </c>
      <c r="CP794" s="5">
        <v>0</v>
      </c>
      <c r="CQ794" s="5">
        <v>1.198</v>
      </c>
      <c r="CR794" s="5">
        <v>0</v>
      </c>
      <c r="CS794" s="5">
        <v>4.7759999999999998</v>
      </c>
      <c r="CT794" s="5">
        <v>4.7530000000000001</v>
      </c>
      <c r="CU794" s="5">
        <v>15.162000000000001</v>
      </c>
    </row>
    <row r="795" spans="1:99" x14ac:dyDescent="0.25">
      <c r="A795" s="5" t="s">
        <v>3103</v>
      </c>
      <c r="B795" s="5" t="s">
        <v>1782</v>
      </c>
      <c r="C795" s="5" t="s">
        <v>1782</v>
      </c>
      <c r="D795" s="5" t="s">
        <v>1783</v>
      </c>
      <c r="E795" s="5">
        <v>2022</v>
      </c>
      <c r="F795" s="5">
        <v>0.18</v>
      </c>
      <c r="G795" s="5">
        <v>11.72</v>
      </c>
      <c r="H795" s="5">
        <v>1.2350000000000001</v>
      </c>
      <c r="I795" s="5">
        <v>0</v>
      </c>
      <c r="J795" s="5">
        <v>11.72</v>
      </c>
      <c r="K795" s="5">
        <v>0</v>
      </c>
      <c r="L795" s="5">
        <v>1</v>
      </c>
      <c r="M795" s="5">
        <v>9.7829999999999995</v>
      </c>
      <c r="N795" s="5">
        <v>3.7040000000000002</v>
      </c>
      <c r="O795" s="5">
        <v>0</v>
      </c>
      <c r="P795" s="5">
        <v>9.7829999999999995</v>
      </c>
      <c r="Q795" s="5">
        <v>0</v>
      </c>
      <c r="R795" s="5">
        <v>1</v>
      </c>
      <c r="S795" s="5">
        <v>17.893000000000001</v>
      </c>
      <c r="T795" s="5">
        <v>7.4080000000000004</v>
      </c>
      <c r="U795" s="5">
        <v>-8.9550000000000001</v>
      </c>
      <c r="V795" s="5">
        <v>10.547000000000001</v>
      </c>
      <c r="W795" s="5">
        <v>0</v>
      </c>
      <c r="X795" s="5">
        <v>0</v>
      </c>
      <c r="Y795" s="5">
        <v>4.1520000000000001</v>
      </c>
      <c r="Z795" s="5">
        <v>0.56100000000000005</v>
      </c>
      <c r="AA795" s="5">
        <v>0</v>
      </c>
      <c r="AB795" s="5">
        <v>4.1520000000000001</v>
      </c>
      <c r="AC795" s="5">
        <v>0</v>
      </c>
      <c r="AD795" s="5">
        <v>1</v>
      </c>
      <c r="AE795" s="5">
        <v>5.3869999999999996</v>
      </c>
      <c r="AF795" s="5">
        <v>1.26</v>
      </c>
      <c r="AG795" s="5">
        <v>0</v>
      </c>
      <c r="AH795" s="5">
        <v>5.3869999999999996</v>
      </c>
      <c r="AI795" s="5">
        <v>0</v>
      </c>
      <c r="AJ795" s="5">
        <v>1</v>
      </c>
      <c r="AK795" s="5">
        <v>12.795</v>
      </c>
      <c r="AL795" s="5">
        <v>6.8150000000000004</v>
      </c>
      <c r="AM795" s="5">
        <v>0.17</v>
      </c>
      <c r="AN795" s="5">
        <v>15.098000000000001</v>
      </c>
      <c r="AO795" s="5">
        <v>0.18</v>
      </c>
      <c r="AP795" s="5">
        <v>1</v>
      </c>
      <c r="AQ795" s="5">
        <v>0.86099999999999999</v>
      </c>
      <c r="AR795" s="5">
        <v>0.123</v>
      </c>
      <c r="AS795" s="5">
        <v>-5.0000000000000001E-3</v>
      </c>
      <c r="AT795" s="5">
        <v>1.01</v>
      </c>
      <c r="AU795" s="5">
        <v>0.18</v>
      </c>
      <c r="AV795" s="5">
        <v>1</v>
      </c>
      <c r="AW795" s="5">
        <v>0.98599999999999999</v>
      </c>
      <c r="AX795" s="5">
        <v>0.123</v>
      </c>
      <c r="AY795" s="5">
        <v>-1.4E-2</v>
      </c>
      <c r="AZ795" s="5">
        <v>1.147</v>
      </c>
      <c r="BA795" s="5">
        <v>0.18</v>
      </c>
      <c r="BB795" s="5">
        <v>1</v>
      </c>
      <c r="BC795" s="5">
        <v>0.59799999999999998</v>
      </c>
      <c r="BD795" s="5">
        <v>0.123</v>
      </c>
      <c r="BE795" s="5">
        <v>-0.13400000000000001</v>
      </c>
      <c r="BF795" s="5">
        <v>0.54800000000000004</v>
      </c>
      <c r="BG795" s="5">
        <v>0.18</v>
      </c>
      <c r="BH795" s="5">
        <v>1</v>
      </c>
      <c r="BI795" s="5">
        <v>0.61199999999999999</v>
      </c>
      <c r="BJ795" s="5">
        <v>0.123</v>
      </c>
      <c r="BK795" s="5">
        <v>0.159</v>
      </c>
      <c r="BL795" s="5">
        <v>0.91</v>
      </c>
      <c r="BM795" s="5">
        <v>0.18</v>
      </c>
      <c r="BN795" s="5">
        <v>1</v>
      </c>
      <c r="BO795" s="5">
        <v>0</v>
      </c>
      <c r="BP795" s="5">
        <v>0</v>
      </c>
      <c r="BQ795" s="5">
        <v>0.14000000000000001</v>
      </c>
      <c r="BR795" s="5">
        <v>0</v>
      </c>
      <c r="BS795" s="5">
        <v>0.5</v>
      </c>
      <c r="BT795" s="5">
        <v>0</v>
      </c>
      <c r="BU795" s="5">
        <v>0</v>
      </c>
      <c r="BV795" s="5">
        <v>0.20499999999999999</v>
      </c>
      <c r="BW795" s="5">
        <v>0.18</v>
      </c>
      <c r="BX795" s="5">
        <v>0.33300000000000002</v>
      </c>
      <c r="BY795" s="5">
        <v>12.728999999999999</v>
      </c>
      <c r="BZ795" s="5">
        <v>0</v>
      </c>
      <c r="CA795" s="5">
        <v>12.728999999999999</v>
      </c>
      <c r="CB795" s="5">
        <v>0</v>
      </c>
      <c r="CC795" s="5">
        <v>97.9</v>
      </c>
      <c r="CD795" s="5">
        <v>7.95</v>
      </c>
      <c r="CE795" s="5">
        <v>1.304</v>
      </c>
      <c r="CF795" s="5">
        <v>115.52200000000001</v>
      </c>
      <c r="CG795" s="5">
        <v>0.18</v>
      </c>
      <c r="CH795" s="5">
        <v>1</v>
      </c>
      <c r="CI795" s="5">
        <v>0</v>
      </c>
      <c r="CJ795" s="5">
        <v>0</v>
      </c>
      <c r="CK795" s="5">
        <v>0</v>
      </c>
      <c r="CL795" s="5">
        <v>0</v>
      </c>
      <c r="CM795" s="5">
        <v>0</v>
      </c>
      <c r="CN795" s="5">
        <v>0</v>
      </c>
      <c r="CO795" s="5">
        <v>0</v>
      </c>
      <c r="CP795" s="5">
        <v>0</v>
      </c>
      <c r="CQ795" s="5">
        <v>1.294</v>
      </c>
      <c r="CR795" s="5">
        <v>0</v>
      </c>
      <c r="CS795" s="5">
        <v>5.1580000000000004</v>
      </c>
      <c r="CT795" s="5">
        <v>10.484999999999999</v>
      </c>
      <c r="CU795" s="5">
        <v>31.326000000000001</v>
      </c>
    </row>
    <row r="796" spans="1:99" x14ac:dyDescent="0.25">
      <c r="A796" s="5" t="s">
        <v>3104</v>
      </c>
      <c r="B796" s="5" t="s">
        <v>1782</v>
      </c>
      <c r="C796" s="5" t="s">
        <v>1782</v>
      </c>
      <c r="D796" s="5" t="s">
        <v>1783</v>
      </c>
      <c r="E796" s="5">
        <v>2023</v>
      </c>
      <c r="F796" s="5">
        <v>0.18</v>
      </c>
      <c r="G796" s="5">
        <v>6.1470000000000002</v>
      </c>
      <c r="H796" s="5">
        <v>1.286</v>
      </c>
      <c r="I796" s="5">
        <v>0</v>
      </c>
      <c r="J796" s="5">
        <v>6.1470000000000002</v>
      </c>
      <c r="K796" s="5">
        <v>0</v>
      </c>
      <c r="L796" s="5">
        <v>1</v>
      </c>
      <c r="M796" s="5">
        <v>7.8860000000000001</v>
      </c>
      <c r="N796" s="5">
        <v>3.8570000000000002</v>
      </c>
      <c r="O796" s="5">
        <v>0</v>
      </c>
      <c r="P796" s="5">
        <v>7.8860000000000001</v>
      </c>
      <c r="Q796" s="5">
        <v>0</v>
      </c>
      <c r="R796" s="5">
        <v>1</v>
      </c>
      <c r="S796" s="5">
        <v>12.574999999999999</v>
      </c>
      <c r="T796" s="5">
        <v>7.7140000000000004</v>
      </c>
      <c r="U796" s="5">
        <v>-3.1139999999999999</v>
      </c>
      <c r="V796" s="5">
        <v>11.164</v>
      </c>
      <c r="W796" s="5">
        <v>0</v>
      </c>
      <c r="X796" s="5">
        <v>0</v>
      </c>
      <c r="Y796" s="5">
        <v>4.3239999999999998</v>
      </c>
      <c r="Z796" s="5">
        <v>0.58399999999999996</v>
      </c>
      <c r="AA796" s="5">
        <v>0</v>
      </c>
      <c r="AB796" s="5">
        <v>4.3239999999999998</v>
      </c>
      <c r="AC796" s="5">
        <v>0</v>
      </c>
      <c r="AD796" s="5">
        <v>1</v>
      </c>
      <c r="AE796" s="5">
        <v>5.609</v>
      </c>
      <c r="AF796" s="5">
        <v>1.3120000000000001</v>
      </c>
      <c r="AG796" s="5">
        <v>0</v>
      </c>
      <c r="AH796" s="5">
        <v>5.609</v>
      </c>
      <c r="AI796" s="5">
        <v>0</v>
      </c>
      <c r="AJ796" s="5">
        <v>1</v>
      </c>
      <c r="AK796" s="5">
        <v>13.323</v>
      </c>
      <c r="AL796" s="5">
        <v>7.0960000000000001</v>
      </c>
      <c r="AM796" s="5">
        <v>0.26600000000000001</v>
      </c>
      <c r="AN796" s="5">
        <v>15.722</v>
      </c>
      <c r="AO796" s="5">
        <v>0.18</v>
      </c>
      <c r="AP796" s="5">
        <v>1</v>
      </c>
      <c r="AQ796" s="5">
        <v>0.76</v>
      </c>
      <c r="AR796" s="5">
        <v>0.129</v>
      </c>
      <c r="AS796" s="5">
        <v>0.218</v>
      </c>
      <c r="AT796" s="5">
        <v>1.1539999999999999</v>
      </c>
      <c r="AU796" s="5">
        <v>0.18</v>
      </c>
      <c r="AV796" s="5">
        <v>1</v>
      </c>
      <c r="AW796" s="5">
        <v>0.81100000000000005</v>
      </c>
      <c r="AX796" s="5">
        <v>0.129</v>
      </c>
      <c r="AY796" s="5">
        <v>0.30599999999999999</v>
      </c>
      <c r="AZ796" s="5">
        <v>1.319</v>
      </c>
      <c r="BA796" s="5">
        <v>0.18</v>
      </c>
      <c r="BB796" s="5">
        <v>1</v>
      </c>
      <c r="BC796" s="5">
        <v>0.53500000000000003</v>
      </c>
      <c r="BD796" s="5">
        <v>0.129</v>
      </c>
      <c r="BE796" s="5">
        <v>8.5999999999999993E-2</v>
      </c>
      <c r="BF796" s="5">
        <v>0.73199999999999998</v>
      </c>
      <c r="BG796" s="5">
        <v>0.18</v>
      </c>
      <c r="BH796" s="5">
        <v>1</v>
      </c>
      <c r="BI796" s="5">
        <v>0.57899999999999996</v>
      </c>
      <c r="BJ796" s="5">
        <v>0.129</v>
      </c>
      <c r="BK796" s="5">
        <v>0.32900000000000001</v>
      </c>
      <c r="BL796" s="5">
        <v>1.0720000000000001</v>
      </c>
      <c r="BM796" s="5">
        <v>0.18</v>
      </c>
      <c r="BN796" s="5">
        <v>1</v>
      </c>
      <c r="BO796" s="5">
        <v>0</v>
      </c>
      <c r="BP796" s="5">
        <v>0</v>
      </c>
      <c r="BQ796" s="5">
        <v>0.189</v>
      </c>
      <c r="BR796" s="5">
        <v>0</v>
      </c>
      <c r="BS796" s="5">
        <v>0.5</v>
      </c>
      <c r="BT796" s="5">
        <v>0</v>
      </c>
      <c r="BU796" s="5">
        <v>0</v>
      </c>
      <c r="BV796" s="5">
        <v>0.21099999999999999</v>
      </c>
      <c r="BW796" s="5">
        <v>0.18</v>
      </c>
      <c r="BX796" s="5">
        <v>0.33300000000000002</v>
      </c>
      <c r="BY796" s="5">
        <v>13.254</v>
      </c>
      <c r="BZ796" s="5">
        <v>0</v>
      </c>
      <c r="CA796" s="5">
        <v>13.254</v>
      </c>
      <c r="CB796" s="5">
        <v>0</v>
      </c>
      <c r="CC796" s="5">
        <v>83.248000000000005</v>
      </c>
      <c r="CD796" s="5">
        <v>7.95</v>
      </c>
      <c r="CE796" s="5">
        <v>1.659</v>
      </c>
      <c r="CF796" s="5">
        <v>98.233000000000004</v>
      </c>
      <c r="CG796" s="5">
        <v>0.18</v>
      </c>
      <c r="CH796" s="5">
        <v>1</v>
      </c>
      <c r="CI796" s="5">
        <v>0</v>
      </c>
      <c r="CJ796" s="5">
        <v>0</v>
      </c>
      <c r="CK796" s="5">
        <v>0</v>
      </c>
      <c r="CL796" s="5">
        <v>0</v>
      </c>
      <c r="CM796" s="5">
        <v>0</v>
      </c>
      <c r="CN796" s="5">
        <v>0</v>
      </c>
      <c r="CO796" s="5">
        <v>0</v>
      </c>
      <c r="CP796" s="5">
        <v>0</v>
      </c>
      <c r="CQ796" s="5">
        <v>1.3480000000000001</v>
      </c>
      <c r="CR796" s="5">
        <v>0</v>
      </c>
      <c r="CS796" s="5">
        <v>5.37</v>
      </c>
      <c r="CT796" s="5">
        <v>4.8609999999999998</v>
      </c>
      <c r="CU796" s="5">
        <v>11.622</v>
      </c>
    </row>
    <row r="797" spans="1:99" x14ac:dyDescent="0.25">
      <c r="A797" s="5" t="s">
        <v>3105</v>
      </c>
      <c r="B797" s="5" t="s">
        <v>1782</v>
      </c>
      <c r="C797" s="5" t="s">
        <v>1782</v>
      </c>
      <c r="D797" s="5" t="s">
        <v>1783</v>
      </c>
      <c r="E797" s="5">
        <v>2024</v>
      </c>
      <c r="F797" s="5">
        <v>0.18</v>
      </c>
      <c r="G797" s="5">
        <v>5.5750000000000002</v>
      </c>
      <c r="H797" s="5">
        <v>1.3240000000000001</v>
      </c>
      <c r="I797" s="5">
        <v>0</v>
      </c>
      <c r="J797" s="5">
        <v>5.5750000000000002</v>
      </c>
      <c r="K797" s="5">
        <v>0</v>
      </c>
      <c r="L797" s="5">
        <v>1</v>
      </c>
      <c r="M797" s="5">
        <v>7.1239999999999997</v>
      </c>
      <c r="N797" s="5">
        <v>3.9710000000000001</v>
      </c>
      <c r="O797" s="5">
        <v>0</v>
      </c>
      <c r="P797" s="5">
        <v>7.1239999999999997</v>
      </c>
      <c r="Q797" s="5">
        <v>0</v>
      </c>
      <c r="R797" s="5">
        <v>1</v>
      </c>
      <c r="S797" s="5">
        <v>12.193</v>
      </c>
      <c r="T797" s="5">
        <v>7.9420000000000002</v>
      </c>
      <c r="U797" s="5">
        <v>-2.9</v>
      </c>
      <c r="V797" s="5">
        <v>10.965999999999999</v>
      </c>
      <c r="W797" s="5">
        <v>0</v>
      </c>
      <c r="X797" s="5">
        <v>0</v>
      </c>
      <c r="Y797" s="5">
        <v>11.492000000000001</v>
      </c>
      <c r="Z797" s="5">
        <v>1.5529999999999999</v>
      </c>
      <c r="AA797" s="5">
        <v>0</v>
      </c>
      <c r="AB797" s="5">
        <v>11.492000000000001</v>
      </c>
      <c r="AC797" s="5">
        <v>0</v>
      </c>
      <c r="AD797" s="5">
        <v>1</v>
      </c>
      <c r="AE797" s="5">
        <v>12.815</v>
      </c>
      <c r="AF797" s="5">
        <v>2.9969999999999999</v>
      </c>
      <c r="AG797" s="5">
        <v>0</v>
      </c>
      <c r="AH797" s="5">
        <v>12.815</v>
      </c>
      <c r="AI797" s="5">
        <v>0</v>
      </c>
      <c r="AJ797" s="5">
        <v>1</v>
      </c>
      <c r="AK797" s="5">
        <v>20.757000000000001</v>
      </c>
      <c r="AL797" s="5">
        <v>11.055</v>
      </c>
      <c r="AM797" s="5">
        <v>0.50900000000000001</v>
      </c>
      <c r="AN797" s="5">
        <v>24.492999999999999</v>
      </c>
      <c r="AO797" s="5">
        <v>0.18</v>
      </c>
      <c r="AP797" s="5">
        <v>1</v>
      </c>
      <c r="AQ797" s="5">
        <v>0.72399999999999998</v>
      </c>
      <c r="AR797" s="5">
        <v>0.13200000000000001</v>
      </c>
      <c r="AS797" s="5">
        <v>0.252</v>
      </c>
      <c r="AT797" s="5">
        <v>1.1519999999999999</v>
      </c>
      <c r="AU797" s="5">
        <v>0.18</v>
      </c>
      <c r="AV797" s="5">
        <v>1</v>
      </c>
      <c r="AW797" s="5">
        <v>0.75</v>
      </c>
      <c r="AX797" s="5">
        <v>0.13200000000000001</v>
      </c>
      <c r="AY797" s="5">
        <v>0.32400000000000001</v>
      </c>
      <c r="AZ797" s="5">
        <v>1.2669999999999999</v>
      </c>
      <c r="BA797" s="5">
        <v>0.18</v>
      </c>
      <c r="BB797" s="5">
        <v>1</v>
      </c>
      <c r="BC797" s="5">
        <v>0.51300000000000001</v>
      </c>
      <c r="BD797" s="5">
        <v>0.13200000000000001</v>
      </c>
      <c r="BE797" s="5">
        <v>0.08</v>
      </c>
      <c r="BF797" s="5">
        <v>0.7</v>
      </c>
      <c r="BG797" s="5">
        <v>0.18</v>
      </c>
      <c r="BH797" s="5">
        <v>1</v>
      </c>
      <c r="BI797" s="5">
        <v>0.59099999999999997</v>
      </c>
      <c r="BJ797" s="5">
        <v>0.13200000000000001</v>
      </c>
      <c r="BK797" s="5">
        <v>0.317</v>
      </c>
      <c r="BL797" s="5">
        <v>1.0720000000000001</v>
      </c>
      <c r="BM797" s="5">
        <v>0.18</v>
      </c>
      <c r="BN797" s="5">
        <v>1</v>
      </c>
      <c r="BO797" s="5">
        <v>0</v>
      </c>
      <c r="BP797" s="5">
        <v>0</v>
      </c>
      <c r="BQ797" s="5">
        <v>0.152</v>
      </c>
      <c r="BR797" s="5">
        <v>0</v>
      </c>
      <c r="BS797" s="5">
        <v>0.5</v>
      </c>
      <c r="BT797" s="5">
        <v>0</v>
      </c>
      <c r="BU797" s="5">
        <v>0</v>
      </c>
      <c r="BV797" s="5">
        <v>0.21099999999999999</v>
      </c>
      <c r="BW797" s="5">
        <v>0.18</v>
      </c>
      <c r="BX797" s="5">
        <v>0.33300000000000002</v>
      </c>
      <c r="BY797" s="5">
        <v>13.646000000000001</v>
      </c>
      <c r="BZ797" s="5">
        <v>0</v>
      </c>
      <c r="CA797" s="5">
        <v>13.646000000000001</v>
      </c>
      <c r="CB797" s="5">
        <v>0</v>
      </c>
      <c r="CC797" s="5">
        <v>82.587999999999994</v>
      </c>
      <c r="CD797" s="5">
        <v>7.95</v>
      </c>
      <c r="CE797" s="5">
        <v>2.0249999999999999</v>
      </c>
      <c r="CF797" s="5">
        <v>97.453999999999994</v>
      </c>
      <c r="CG797" s="5">
        <v>0.18</v>
      </c>
      <c r="CH797" s="5">
        <v>1</v>
      </c>
      <c r="CI797" s="5">
        <v>0</v>
      </c>
      <c r="CJ797" s="5">
        <v>0</v>
      </c>
      <c r="CK797" s="5">
        <v>0</v>
      </c>
      <c r="CL797" s="5">
        <v>0</v>
      </c>
      <c r="CM797" s="5">
        <v>0</v>
      </c>
      <c r="CN797" s="5">
        <v>0</v>
      </c>
      <c r="CO797" s="5">
        <v>0</v>
      </c>
      <c r="CP797" s="5">
        <v>0</v>
      </c>
      <c r="CQ797" s="5">
        <v>1.387</v>
      </c>
      <c r="CR797" s="5">
        <v>0</v>
      </c>
      <c r="CS797" s="5">
        <v>5.5289999999999999</v>
      </c>
      <c r="CT797" s="5">
        <v>4.2510000000000003</v>
      </c>
      <c r="CU797" s="5">
        <v>10.167999999999999</v>
      </c>
    </row>
    <row r="798" spans="1:99" x14ac:dyDescent="0.25">
      <c r="A798" s="5" t="s">
        <v>3106</v>
      </c>
      <c r="B798" s="5" t="s">
        <v>1797</v>
      </c>
      <c r="C798" s="5" t="s">
        <v>1797</v>
      </c>
      <c r="D798" s="5" t="s">
        <v>1798</v>
      </c>
      <c r="E798" s="5">
        <v>2021</v>
      </c>
      <c r="F798" s="5">
        <v>0.15</v>
      </c>
      <c r="G798" s="5">
        <v>4.7469999999999999</v>
      </c>
      <c r="H798" s="5">
        <v>1.143</v>
      </c>
      <c r="I798" s="5">
        <v>0</v>
      </c>
      <c r="J798" s="5">
        <v>4.7469999999999999</v>
      </c>
      <c r="K798" s="5">
        <v>0</v>
      </c>
      <c r="L798" s="5">
        <v>1</v>
      </c>
      <c r="M798" s="5">
        <v>7.9640000000000004</v>
      </c>
      <c r="N798" s="5">
        <v>3.43</v>
      </c>
      <c r="O798" s="5">
        <v>0</v>
      </c>
      <c r="P798" s="5">
        <v>7.9640000000000004</v>
      </c>
      <c r="Q798" s="5">
        <v>0</v>
      </c>
      <c r="R798" s="5">
        <v>1</v>
      </c>
      <c r="S798" s="5">
        <v>10.464</v>
      </c>
      <c r="T798" s="5">
        <v>6.86</v>
      </c>
      <c r="U798" s="5">
        <v>0</v>
      </c>
      <c r="V798" s="5">
        <v>12.034000000000001</v>
      </c>
      <c r="W798" s="5">
        <v>0.15</v>
      </c>
      <c r="X798" s="5">
        <v>1</v>
      </c>
      <c r="Y798" s="5">
        <v>5.5839999999999996</v>
      </c>
      <c r="Z798" s="5">
        <v>0.68899999999999995</v>
      </c>
      <c r="AA798" s="5">
        <v>0</v>
      </c>
      <c r="AB798" s="5">
        <v>5.5839999999999996</v>
      </c>
      <c r="AC798" s="5">
        <v>0</v>
      </c>
      <c r="AD798" s="5">
        <v>1</v>
      </c>
      <c r="AE798" s="5">
        <v>6.7270000000000003</v>
      </c>
      <c r="AF798" s="5">
        <v>1.4670000000000001</v>
      </c>
      <c r="AG798" s="5">
        <v>0</v>
      </c>
      <c r="AH798" s="5">
        <v>6.7270000000000003</v>
      </c>
      <c r="AI798" s="5">
        <v>0</v>
      </c>
      <c r="AJ798" s="5">
        <v>1</v>
      </c>
      <c r="AK798" s="5">
        <v>13.587</v>
      </c>
      <c r="AL798" s="5">
        <v>7.05</v>
      </c>
      <c r="AM798" s="5">
        <v>0</v>
      </c>
      <c r="AN798" s="5">
        <v>15.625</v>
      </c>
      <c r="AO798" s="5">
        <v>0.15</v>
      </c>
      <c r="AP798" s="5">
        <v>1</v>
      </c>
      <c r="AQ798" s="5">
        <v>0.621</v>
      </c>
      <c r="AR798" s="5">
        <v>0.114</v>
      </c>
      <c r="AS798" s="5">
        <v>0</v>
      </c>
      <c r="AT798" s="5">
        <v>0.71399999999999997</v>
      </c>
      <c r="AU798" s="5">
        <v>0.15</v>
      </c>
      <c r="AV798" s="5">
        <v>1</v>
      </c>
      <c r="AW798" s="5">
        <v>0.59299999999999997</v>
      </c>
      <c r="AX798" s="5">
        <v>0.114</v>
      </c>
      <c r="AY798" s="5">
        <v>0</v>
      </c>
      <c r="AZ798" s="5">
        <v>0.68200000000000005</v>
      </c>
      <c r="BA798" s="5">
        <v>0.15</v>
      </c>
      <c r="BB798" s="5">
        <v>1</v>
      </c>
      <c r="BC798" s="5">
        <v>0.44</v>
      </c>
      <c r="BD798" s="5">
        <v>0.114</v>
      </c>
      <c r="BE798" s="5">
        <v>0</v>
      </c>
      <c r="BF798" s="5">
        <v>0.50600000000000001</v>
      </c>
      <c r="BG798" s="5">
        <v>0.15</v>
      </c>
      <c r="BH798" s="5">
        <v>1</v>
      </c>
      <c r="BI798" s="5">
        <v>0.56000000000000005</v>
      </c>
      <c r="BJ798" s="5">
        <v>0.114</v>
      </c>
      <c r="BK798" s="5">
        <v>0</v>
      </c>
      <c r="BL798" s="5">
        <v>0.64400000000000002</v>
      </c>
      <c r="BM798" s="5">
        <v>0.15</v>
      </c>
      <c r="BN798" s="5">
        <v>1</v>
      </c>
      <c r="BO798" s="5">
        <v>0</v>
      </c>
      <c r="BP798" s="5">
        <v>0</v>
      </c>
      <c r="BQ798" s="5">
        <v>0</v>
      </c>
      <c r="BR798" s="5">
        <v>0</v>
      </c>
      <c r="BS798" s="5">
        <v>1</v>
      </c>
      <c r="BT798" s="5">
        <v>0</v>
      </c>
      <c r="BU798" s="5">
        <v>0</v>
      </c>
      <c r="BV798" s="5">
        <v>0</v>
      </c>
      <c r="BW798" s="5">
        <v>0.15</v>
      </c>
      <c r="BX798" s="5">
        <v>1</v>
      </c>
      <c r="BY798" s="5">
        <v>11.787000000000001</v>
      </c>
      <c r="BZ798" s="5">
        <v>0</v>
      </c>
      <c r="CA798" s="5">
        <v>11.787000000000001</v>
      </c>
      <c r="CB798" s="5">
        <v>0</v>
      </c>
      <c r="CC798" s="5">
        <v>81.694999999999993</v>
      </c>
      <c r="CD798" s="5">
        <v>7.95</v>
      </c>
      <c r="CE798" s="5">
        <v>0</v>
      </c>
      <c r="CF798" s="5">
        <v>93.95</v>
      </c>
      <c r="CG798" s="5">
        <v>0.15</v>
      </c>
      <c r="CH798" s="5">
        <v>1</v>
      </c>
      <c r="CI798" s="5">
        <v>0</v>
      </c>
      <c r="CJ798" s="5">
        <v>0</v>
      </c>
      <c r="CK798" s="5">
        <v>0</v>
      </c>
      <c r="CL798" s="5">
        <v>0</v>
      </c>
      <c r="CM798" s="5">
        <v>0</v>
      </c>
      <c r="CN798" s="5">
        <v>0</v>
      </c>
      <c r="CO798" s="5">
        <v>0</v>
      </c>
      <c r="CP798" s="5">
        <v>0</v>
      </c>
      <c r="CQ798" s="5">
        <v>1.198</v>
      </c>
      <c r="CR798" s="5">
        <v>0</v>
      </c>
      <c r="CS798" s="5">
        <v>4.7759999999999998</v>
      </c>
      <c r="CT798" s="5">
        <v>3.6040000000000001</v>
      </c>
      <c r="CU798" s="5">
        <v>9.4079999999999995</v>
      </c>
    </row>
    <row r="799" spans="1:99" x14ac:dyDescent="0.25">
      <c r="A799" s="5" t="s">
        <v>3107</v>
      </c>
      <c r="B799" s="5" t="s">
        <v>1797</v>
      </c>
      <c r="C799" s="5" t="s">
        <v>1797</v>
      </c>
      <c r="D799" s="5" t="s">
        <v>1798</v>
      </c>
      <c r="E799" s="5">
        <v>2022</v>
      </c>
      <c r="F799" s="5">
        <v>0.15</v>
      </c>
      <c r="G799" s="5">
        <v>8.7880000000000003</v>
      </c>
      <c r="H799" s="5">
        <v>1.2350000000000001</v>
      </c>
      <c r="I799" s="5">
        <v>0</v>
      </c>
      <c r="J799" s="5">
        <v>8.7880000000000003</v>
      </c>
      <c r="K799" s="5">
        <v>0</v>
      </c>
      <c r="L799" s="5">
        <v>1</v>
      </c>
      <c r="M799" s="5">
        <v>9.7829999999999995</v>
      </c>
      <c r="N799" s="5">
        <v>3.7040000000000002</v>
      </c>
      <c r="O799" s="5">
        <v>0</v>
      </c>
      <c r="P799" s="5">
        <v>9.7829999999999995</v>
      </c>
      <c r="Q799" s="5">
        <v>0</v>
      </c>
      <c r="R799" s="5">
        <v>1</v>
      </c>
      <c r="S799" s="5">
        <v>14.962</v>
      </c>
      <c r="T799" s="5">
        <v>7.4080000000000004</v>
      </c>
      <c r="U799" s="5">
        <v>0.16600000000000001</v>
      </c>
      <c r="V799" s="5">
        <v>17.206</v>
      </c>
      <c r="W799" s="5">
        <v>0.15</v>
      </c>
      <c r="X799" s="5">
        <v>1</v>
      </c>
      <c r="Y799" s="5">
        <v>6.03</v>
      </c>
      <c r="Z799" s="5">
        <v>0.74399999999999999</v>
      </c>
      <c r="AA799" s="5">
        <v>0</v>
      </c>
      <c r="AB799" s="5">
        <v>6.03</v>
      </c>
      <c r="AC799" s="5">
        <v>0</v>
      </c>
      <c r="AD799" s="5">
        <v>1</v>
      </c>
      <c r="AE799" s="5">
        <v>7.2649999999999997</v>
      </c>
      <c r="AF799" s="5">
        <v>1.5840000000000001</v>
      </c>
      <c r="AG799" s="5">
        <v>0</v>
      </c>
      <c r="AH799" s="5">
        <v>7.2649999999999997</v>
      </c>
      <c r="AI799" s="5">
        <v>0</v>
      </c>
      <c r="AJ799" s="5">
        <v>1</v>
      </c>
      <c r="AK799" s="5">
        <v>14.673</v>
      </c>
      <c r="AL799" s="5">
        <v>7.6139999999999999</v>
      </c>
      <c r="AM799" s="5">
        <v>0.16300000000000001</v>
      </c>
      <c r="AN799" s="5">
        <v>16.873999999999999</v>
      </c>
      <c r="AO799" s="5">
        <v>0.15</v>
      </c>
      <c r="AP799" s="5">
        <v>1</v>
      </c>
      <c r="AQ799" s="5">
        <v>0.84699999999999998</v>
      </c>
      <c r="AR799" s="5">
        <v>0.123</v>
      </c>
      <c r="AS799" s="5">
        <v>8.9999999999999993E-3</v>
      </c>
      <c r="AT799" s="5">
        <v>0.97399999999999998</v>
      </c>
      <c r="AU799" s="5">
        <v>0.15</v>
      </c>
      <c r="AV799" s="5">
        <v>1</v>
      </c>
      <c r="AW799" s="5">
        <v>0.94699999999999995</v>
      </c>
      <c r="AX799" s="5">
        <v>0.123</v>
      </c>
      <c r="AY799" s="5">
        <v>1.0999999999999999E-2</v>
      </c>
      <c r="AZ799" s="5">
        <v>1.089</v>
      </c>
      <c r="BA799" s="5">
        <v>0.15</v>
      </c>
      <c r="BB799" s="5">
        <v>1</v>
      </c>
      <c r="BC799" s="5">
        <v>0.58899999999999997</v>
      </c>
      <c r="BD799" s="5">
        <v>0.123</v>
      </c>
      <c r="BE799" s="5">
        <v>7.0000000000000001E-3</v>
      </c>
      <c r="BF799" s="5">
        <v>0.67700000000000005</v>
      </c>
      <c r="BG799" s="5">
        <v>0.15</v>
      </c>
      <c r="BH799" s="5">
        <v>1</v>
      </c>
      <c r="BI799" s="5">
        <v>0.68899999999999995</v>
      </c>
      <c r="BJ799" s="5">
        <v>0.123</v>
      </c>
      <c r="BK799" s="5">
        <v>8.0000000000000002E-3</v>
      </c>
      <c r="BL799" s="5">
        <v>0.79200000000000004</v>
      </c>
      <c r="BM799" s="5">
        <v>0.15</v>
      </c>
      <c r="BN799" s="5">
        <v>1</v>
      </c>
      <c r="BO799" s="5">
        <v>0</v>
      </c>
      <c r="BP799" s="5">
        <v>0</v>
      </c>
      <c r="BQ799" s="5">
        <v>0</v>
      </c>
      <c r="BR799" s="5">
        <v>0</v>
      </c>
      <c r="BS799" s="5">
        <v>1</v>
      </c>
      <c r="BT799" s="5">
        <v>0</v>
      </c>
      <c r="BU799" s="5">
        <v>0</v>
      </c>
      <c r="BV799" s="5">
        <v>0</v>
      </c>
      <c r="BW799" s="5">
        <v>0.15</v>
      </c>
      <c r="BX799" s="5">
        <v>1</v>
      </c>
      <c r="BY799" s="5">
        <v>12.728999999999999</v>
      </c>
      <c r="BZ799" s="5">
        <v>0</v>
      </c>
      <c r="CA799" s="5">
        <v>12.728999999999999</v>
      </c>
      <c r="CB799" s="5">
        <v>0</v>
      </c>
      <c r="CC799" s="5">
        <v>102.477</v>
      </c>
      <c r="CD799" s="5">
        <v>7.95</v>
      </c>
      <c r="CE799" s="5">
        <v>1.1379999999999999</v>
      </c>
      <c r="CF799" s="5">
        <v>117.848</v>
      </c>
      <c r="CG799" s="5">
        <v>0.15</v>
      </c>
      <c r="CH799" s="5">
        <v>1</v>
      </c>
      <c r="CI799" s="5">
        <v>0</v>
      </c>
      <c r="CJ799" s="5">
        <v>0</v>
      </c>
      <c r="CK799" s="5">
        <v>0</v>
      </c>
      <c r="CL799" s="5">
        <v>0</v>
      </c>
      <c r="CM799" s="5">
        <v>0</v>
      </c>
      <c r="CN799" s="5">
        <v>0</v>
      </c>
      <c r="CO799" s="5">
        <v>0</v>
      </c>
      <c r="CP799" s="5">
        <v>0</v>
      </c>
      <c r="CQ799" s="5">
        <v>1.294</v>
      </c>
      <c r="CR799" s="5">
        <v>0</v>
      </c>
      <c r="CS799" s="5">
        <v>5.1580000000000004</v>
      </c>
      <c r="CT799" s="5">
        <v>7.5540000000000003</v>
      </c>
      <c r="CU799" s="5">
        <v>16.097000000000001</v>
      </c>
    </row>
    <row r="800" spans="1:99" x14ac:dyDescent="0.25">
      <c r="A800" s="5" t="s">
        <v>3108</v>
      </c>
      <c r="B800" s="5" t="s">
        <v>1797</v>
      </c>
      <c r="C800" s="5" t="s">
        <v>1797</v>
      </c>
      <c r="D800" s="5" t="s">
        <v>1798</v>
      </c>
      <c r="E800" s="5">
        <v>2023</v>
      </c>
      <c r="F800" s="5">
        <v>0.15</v>
      </c>
      <c r="G800" s="5">
        <v>5.77</v>
      </c>
      <c r="H800" s="5">
        <v>1.286</v>
      </c>
      <c r="I800" s="5">
        <v>0</v>
      </c>
      <c r="J800" s="5">
        <v>5.77</v>
      </c>
      <c r="K800" s="5">
        <v>0</v>
      </c>
      <c r="L800" s="5">
        <v>1</v>
      </c>
      <c r="M800" s="5">
        <v>7.8860000000000001</v>
      </c>
      <c r="N800" s="5">
        <v>3.8570000000000002</v>
      </c>
      <c r="O800" s="5">
        <v>0</v>
      </c>
      <c r="P800" s="5">
        <v>7.8860000000000001</v>
      </c>
      <c r="Q800" s="5">
        <v>0</v>
      </c>
      <c r="R800" s="5">
        <v>1</v>
      </c>
      <c r="S800" s="5">
        <v>12.198</v>
      </c>
      <c r="T800" s="5">
        <v>7.7140000000000004</v>
      </c>
      <c r="U800" s="5">
        <v>0.20300000000000001</v>
      </c>
      <c r="V800" s="5">
        <v>14.028</v>
      </c>
      <c r="W800" s="5">
        <v>0.15</v>
      </c>
      <c r="X800" s="5">
        <v>1</v>
      </c>
      <c r="Y800" s="5">
        <v>6.2789999999999999</v>
      </c>
      <c r="Z800" s="5">
        <v>0.77500000000000002</v>
      </c>
      <c r="AA800" s="5">
        <v>0</v>
      </c>
      <c r="AB800" s="5">
        <v>6.2789999999999999</v>
      </c>
      <c r="AC800" s="5">
        <v>0</v>
      </c>
      <c r="AD800" s="5">
        <v>1</v>
      </c>
      <c r="AE800" s="5">
        <v>7.5650000000000004</v>
      </c>
      <c r="AF800" s="5">
        <v>1.649</v>
      </c>
      <c r="AG800" s="5">
        <v>0</v>
      </c>
      <c r="AH800" s="5">
        <v>7.5650000000000004</v>
      </c>
      <c r="AI800" s="5">
        <v>0</v>
      </c>
      <c r="AJ800" s="5">
        <v>1</v>
      </c>
      <c r="AK800" s="5">
        <v>15.279</v>
      </c>
      <c r="AL800" s="5">
        <v>7.9279999999999999</v>
      </c>
      <c r="AM800" s="5">
        <v>0.254</v>
      </c>
      <c r="AN800" s="5">
        <v>17.571000000000002</v>
      </c>
      <c r="AO800" s="5">
        <v>0.15</v>
      </c>
      <c r="AP800" s="5">
        <v>1</v>
      </c>
      <c r="AQ800" s="5">
        <v>0.749</v>
      </c>
      <c r="AR800" s="5">
        <v>0.129</v>
      </c>
      <c r="AS800" s="5">
        <v>1.2E-2</v>
      </c>
      <c r="AT800" s="5">
        <v>0.86099999999999999</v>
      </c>
      <c r="AU800" s="5">
        <v>0.15</v>
      </c>
      <c r="AV800" s="5">
        <v>1</v>
      </c>
      <c r="AW800" s="5">
        <v>0.78300000000000003</v>
      </c>
      <c r="AX800" s="5">
        <v>0.129</v>
      </c>
      <c r="AY800" s="5">
        <v>1.2999999999999999E-2</v>
      </c>
      <c r="AZ800" s="5">
        <v>0.9</v>
      </c>
      <c r="BA800" s="5">
        <v>0.15</v>
      </c>
      <c r="BB800" s="5">
        <v>1</v>
      </c>
      <c r="BC800" s="5">
        <v>0.52700000000000002</v>
      </c>
      <c r="BD800" s="5">
        <v>0.129</v>
      </c>
      <c r="BE800" s="5">
        <v>8.9999999999999993E-3</v>
      </c>
      <c r="BF800" s="5">
        <v>0.60699999999999998</v>
      </c>
      <c r="BG800" s="5">
        <v>0.15</v>
      </c>
      <c r="BH800" s="5">
        <v>1</v>
      </c>
      <c r="BI800" s="5">
        <v>0.64</v>
      </c>
      <c r="BJ800" s="5">
        <v>0.129</v>
      </c>
      <c r="BK800" s="5">
        <v>1.0999999999999999E-2</v>
      </c>
      <c r="BL800" s="5">
        <v>0.73599999999999999</v>
      </c>
      <c r="BM800" s="5">
        <v>0.15</v>
      </c>
      <c r="BN800" s="5">
        <v>1</v>
      </c>
      <c r="BO800" s="5">
        <v>0</v>
      </c>
      <c r="BP800" s="5">
        <v>0</v>
      </c>
      <c r="BQ800" s="5">
        <v>0</v>
      </c>
      <c r="BR800" s="5">
        <v>0</v>
      </c>
      <c r="BS800" s="5">
        <v>1</v>
      </c>
      <c r="BT800" s="5">
        <v>0</v>
      </c>
      <c r="BU800" s="5">
        <v>0</v>
      </c>
      <c r="BV800" s="5">
        <v>0</v>
      </c>
      <c r="BW800" s="5">
        <v>0.15</v>
      </c>
      <c r="BX800" s="5">
        <v>1</v>
      </c>
      <c r="BY800" s="5">
        <v>13.254</v>
      </c>
      <c r="BZ800" s="5">
        <v>0</v>
      </c>
      <c r="CA800" s="5">
        <v>13.254</v>
      </c>
      <c r="CB800" s="5">
        <v>0</v>
      </c>
      <c r="CC800" s="5">
        <v>87.078999999999994</v>
      </c>
      <c r="CD800" s="5">
        <v>7.95</v>
      </c>
      <c r="CE800" s="5">
        <v>1.446</v>
      </c>
      <c r="CF800" s="5">
        <v>100.14100000000001</v>
      </c>
      <c r="CG800" s="5">
        <v>0.15</v>
      </c>
      <c r="CH800" s="5">
        <v>1</v>
      </c>
      <c r="CI800" s="5">
        <v>0</v>
      </c>
      <c r="CJ800" s="5">
        <v>0</v>
      </c>
      <c r="CK800" s="5">
        <v>0</v>
      </c>
      <c r="CL800" s="5">
        <v>0</v>
      </c>
      <c r="CM800" s="5">
        <v>0</v>
      </c>
      <c r="CN800" s="5">
        <v>0</v>
      </c>
      <c r="CO800" s="5">
        <v>0</v>
      </c>
      <c r="CP800" s="5">
        <v>0</v>
      </c>
      <c r="CQ800" s="5">
        <v>1.3480000000000001</v>
      </c>
      <c r="CR800" s="5">
        <v>0</v>
      </c>
      <c r="CS800" s="5">
        <v>5.37</v>
      </c>
      <c r="CT800" s="5">
        <v>4.484</v>
      </c>
      <c r="CU800" s="5">
        <v>12.529</v>
      </c>
    </row>
    <row r="801" spans="1:99" x14ac:dyDescent="0.25">
      <c r="A801" s="5" t="s">
        <v>3109</v>
      </c>
      <c r="B801" s="5" t="s">
        <v>1797</v>
      </c>
      <c r="C801" s="5" t="s">
        <v>1797</v>
      </c>
      <c r="D801" s="5" t="s">
        <v>1798</v>
      </c>
      <c r="E801" s="5">
        <v>2024</v>
      </c>
      <c r="F801" s="5">
        <v>0.15</v>
      </c>
      <c r="G801" s="5">
        <v>4.8330000000000002</v>
      </c>
      <c r="H801" s="5">
        <v>1.3240000000000001</v>
      </c>
      <c r="I801" s="5">
        <v>0</v>
      </c>
      <c r="J801" s="5">
        <v>4.8330000000000002</v>
      </c>
      <c r="K801" s="5">
        <v>0</v>
      </c>
      <c r="L801" s="5">
        <v>1</v>
      </c>
      <c r="M801" s="5">
        <v>7.1239999999999997</v>
      </c>
      <c r="N801" s="5">
        <v>3.9710000000000001</v>
      </c>
      <c r="O801" s="5">
        <v>0</v>
      </c>
      <c r="P801" s="5">
        <v>7.1239999999999997</v>
      </c>
      <c r="Q801" s="5">
        <v>0</v>
      </c>
      <c r="R801" s="5">
        <v>1</v>
      </c>
      <c r="S801" s="5">
        <v>11.451000000000001</v>
      </c>
      <c r="T801" s="5">
        <v>7.9420000000000002</v>
      </c>
      <c r="U801" s="5">
        <v>0.23400000000000001</v>
      </c>
      <c r="V801" s="5">
        <v>13.167999999999999</v>
      </c>
      <c r="W801" s="5">
        <v>0.15</v>
      </c>
      <c r="X801" s="5">
        <v>1</v>
      </c>
      <c r="Y801" s="5">
        <v>6.4649999999999999</v>
      </c>
      <c r="Z801" s="5">
        <v>0.79800000000000004</v>
      </c>
      <c r="AA801" s="5">
        <v>0</v>
      </c>
      <c r="AB801" s="5">
        <v>6.4649999999999999</v>
      </c>
      <c r="AC801" s="5">
        <v>0</v>
      </c>
      <c r="AD801" s="5">
        <v>1</v>
      </c>
      <c r="AE801" s="5">
        <v>7.7880000000000003</v>
      </c>
      <c r="AF801" s="5">
        <v>1.698</v>
      </c>
      <c r="AG801" s="5">
        <v>0</v>
      </c>
      <c r="AH801" s="5">
        <v>7.7880000000000003</v>
      </c>
      <c r="AI801" s="5">
        <v>0</v>
      </c>
      <c r="AJ801" s="5">
        <v>1</v>
      </c>
      <c r="AK801" s="5">
        <v>15.73</v>
      </c>
      <c r="AL801" s="5">
        <v>8.1620000000000008</v>
      </c>
      <c r="AM801" s="5">
        <v>0.32100000000000001</v>
      </c>
      <c r="AN801" s="5">
        <v>18.09</v>
      </c>
      <c r="AO801" s="5">
        <v>0.15</v>
      </c>
      <c r="AP801" s="5">
        <v>1</v>
      </c>
      <c r="AQ801" s="5">
        <v>0.72</v>
      </c>
      <c r="AR801" s="5">
        <v>0.13200000000000001</v>
      </c>
      <c r="AS801" s="5">
        <v>1.4999999999999999E-2</v>
      </c>
      <c r="AT801" s="5">
        <v>0.82799999999999996</v>
      </c>
      <c r="AU801" s="5">
        <v>0.15</v>
      </c>
      <c r="AV801" s="5">
        <v>1</v>
      </c>
      <c r="AW801" s="5">
        <v>0.73399999999999999</v>
      </c>
      <c r="AX801" s="5">
        <v>0.13200000000000001</v>
      </c>
      <c r="AY801" s="5">
        <v>1.4999999999999999E-2</v>
      </c>
      <c r="AZ801" s="5">
        <v>0.84399999999999997</v>
      </c>
      <c r="BA801" s="5">
        <v>0.15</v>
      </c>
      <c r="BB801" s="5">
        <v>1</v>
      </c>
      <c r="BC801" s="5">
        <v>0.51</v>
      </c>
      <c r="BD801" s="5">
        <v>0.13200000000000001</v>
      </c>
      <c r="BE801" s="5">
        <v>0.01</v>
      </c>
      <c r="BF801" s="5">
        <v>0.58699999999999997</v>
      </c>
      <c r="BG801" s="5">
        <v>0.15</v>
      </c>
      <c r="BH801" s="5">
        <v>1</v>
      </c>
      <c r="BI801" s="5">
        <v>0.65200000000000002</v>
      </c>
      <c r="BJ801" s="5">
        <v>0.13200000000000001</v>
      </c>
      <c r="BK801" s="5">
        <v>1.2999999999999999E-2</v>
      </c>
      <c r="BL801" s="5">
        <v>0.75</v>
      </c>
      <c r="BM801" s="5">
        <v>0.15</v>
      </c>
      <c r="BN801" s="5">
        <v>1</v>
      </c>
      <c r="BO801" s="5">
        <v>0</v>
      </c>
      <c r="BP801" s="5">
        <v>0</v>
      </c>
      <c r="BQ801" s="5">
        <v>0</v>
      </c>
      <c r="BR801" s="5">
        <v>0</v>
      </c>
      <c r="BS801" s="5">
        <v>1</v>
      </c>
      <c r="BT801" s="5">
        <v>0</v>
      </c>
      <c r="BU801" s="5">
        <v>0</v>
      </c>
      <c r="BV801" s="5">
        <v>0</v>
      </c>
      <c r="BW801" s="5">
        <v>0.15</v>
      </c>
      <c r="BX801" s="5">
        <v>1</v>
      </c>
      <c r="BY801" s="5">
        <v>13.646000000000001</v>
      </c>
      <c r="BZ801" s="5">
        <v>0</v>
      </c>
      <c r="CA801" s="5">
        <v>13.646000000000001</v>
      </c>
      <c r="CB801" s="5">
        <v>0</v>
      </c>
      <c r="CC801" s="5">
        <v>86.385000000000005</v>
      </c>
      <c r="CD801" s="5">
        <v>7.95</v>
      </c>
      <c r="CE801" s="5">
        <v>1.7649999999999999</v>
      </c>
      <c r="CF801" s="5">
        <v>99.343000000000004</v>
      </c>
      <c r="CG801" s="5">
        <v>0.15</v>
      </c>
      <c r="CH801" s="5">
        <v>1</v>
      </c>
      <c r="CI801" s="5">
        <v>0</v>
      </c>
      <c r="CJ801" s="5">
        <v>0</v>
      </c>
      <c r="CK801" s="5">
        <v>0</v>
      </c>
      <c r="CL801" s="5">
        <v>0</v>
      </c>
      <c r="CM801" s="5">
        <v>0</v>
      </c>
      <c r="CN801" s="5">
        <v>0</v>
      </c>
      <c r="CO801" s="5">
        <v>0</v>
      </c>
      <c r="CP801" s="5">
        <v>0</v>
      </c>
      <c r="CQ801" s="5">
        <v>1.387</v>
      </c>
      <c r="CR801" s="5">
        <v>0</v>
      </c>
      <c r="CS801" s="5">
        <v>5.5289999999999999</v>
      </c>
      <c r="CT801" s="5">
        <v>3.5089999999999999</v>
      </c>
      <c r="CU801" s="5">
        <v>10.896000000000001</v>
      </c>
    </row>
    <row r="802" spans="1:99" x14ac:dyDescent="0.25">
      <c r="A802" s="5" t="s">
        <v>3110</v>
      </c>
      <c r="B802" s="5" t="s">
        <v>1800</v>
      </c>
      <c r="C802" s="5" t="s">
        <v>1800</v>
      </c>
      <c r="D802" s="5" t="s">
        <v>1801</v>
      </c>
      <c r="E802" s="5">
        <v>2021</v>
      </c>
      <c r="F802" s="5">
        <v>0.125</v>
      </c>
      <c r="G802" s="5">
        <v>5.8970000000000002</v>
      </c>
      <c r="H802" s="5">
        <v>1.143</v>
      </c>
      <c r="I802" s="5">
        <v>0</v>
      </c>
      <c r="J802" s="5">
        <v>5.8970000000000002</v>
      </c>
      <c r="K802" s="5">
        <v>0</v>
      </c>
      <c r="L802" s="5">
        <v>1</v>
      </c>
      <c r="M802" s="5">
        <v>7.9640000000000004</v>
      </c>
      <c r="N802" s="5">
        <v>3.43</v>
      </c>
      <c r="O802" s="5">
        <v>0</v>
      </c>
      <c r="P802" s="5">
        <v>7.9640000000000004</v>
      </c>
      <c r="Q802" s="5">
        <v>0</v>
      </c>
      <c r="R802" s="5">
        <v>1</v>
      </c>
      <c r="S802" s="5">
        <v>11.613</v>
      </c>
      <c r="T802" s="5">
        <v>6.86</v>
      </c>
      <c r="U802" s="5">
        <v>0</v>
      </c>
      <c r="V802" s="5">
        <v>13.065</v>
      </c>
      <c r="W802" s="5">
        <v>0.125</v>
      </c>
      <c r="X802" s="5">
        <v>1</v>
      </c>
      <c r="Y802" s="5">
        <v>7.4169999999999998</v>
      </c>
      <c r="Z802" s="5">
        <v>0.81399999999999995</v>
      </c>
      <c r="AA802" s="5">
        <v>0</v>
      </c>
      <c r="AB802" s="5">
        <v>7.4169999999999998</v>
      </c>
      <c r="AC802" s="5">
        <v>0</v>
      </c>
      <c r="AD802" s="5">
        <v>1</v>
      </c>
      <c r="AE802" s="5">
        <v>7.9880000000000004</v>
      </c>
      <c r="AF802" s="5">
        <v>1.5529999999999999</v>
      </c>
      <c r="AG802" s="5">
        <v>0</v>
      </c>
      <c r="AH802" s="5">
        <v>7.9880000000000004</v>
      </c>
      <c r="AI802" s="5">
        <v>0</v>
      </c>
      <c r="AJ802" s="5">
        <v>1</v>
      </c>
      <c r="AK802" s="5">
        <v>11.417999999999999</v>
      </c>
      <c r="AL802" s="5">
        <v>5.3860000000000001</v>
      </c>
      <c r="AM802" s="5">
        <v>0</v>
      </c>
      <c r="AN802" s="5">
        <v>12.845000000000001</v>
      </c>
      <c r="AO802" s="5">
        <v>0.125</v>
      </c>
      <c r="AP802" s="5">
        <v>1</v>
      </c>
      <c r="AQ802" s="5">
        <v>0.64900000000000002</v>
      </c>
      <c r="AR802" s="5">
        <v>0.114</v>
      </c>
      <c r="AS802" s="5">
        <v>-0.25</v>
      </c>
      <c r="AT802" s="5">
        <v>0.44900000000000001</v>
      </c>
      <c r="AU802" s="5">
        <v>0</v>
      </c>
      <c r="AV802" s="5">
        <v>0</v>
      </c>
      <c r="AW802" s="5">
        <v>0.57699999999999996</v>
      </c>
      <c r="AX802" s="5">
        <v>0.114</v>
      </c>
      <c r="AY802" s="5">
        <v>-0.13300000000000001</v>
      </c>
      <c r="AZ802" s="5">
        <v>0.499</v>
      </c>
      <c r="BA802" s="5">
        <v>0</v>
      </c>
      <c r="BB802" s="5">
        <v>1</v>
      </c>
      <c r="BC802" s="5">
        <v>0.45800000000000002</v>
      </c>
      <c r="BD802" s="5">
        <v>0.114</v>
      </c>
      <c r="BE802" s="5">
        <v>-0.24399999999999999</v>
      </c>
      <c r="BF802" s="5">
        <v>0.215</v>
      </c>
      <c r="BG802" s="5">
        <v>0</v>
      </c>
      <c r="BH802" s="5">
        <v>0</v>
      </c>
      <c r="BI802" s="5">
        <v>0.49099999999999999</v>
      </c>
      <c r="BJ802" s="5">
        <v>0.114</v>
      </c>
      <c r="BK802" s="5">
        <v>-0.13700000000000001</v>
      </c>
      <c r="BL802" s="5">
        <v>0.35399999999999998</v>
      </c>
      <c r="BM802" s="5">
        <v>0</v>
      </c>
      <c r="BN802" s="5">
        <v>0</v>
      </c>
      <c r="BO802" s="5">
        <v>0</v>
      </c>
      <c r="BP802" s="5">
        <v>-3.2000000000000001E-2</v>
      </c>
      <c r="BQ802" s="5">
        <v>5.2999999999999999E-2</v>
      </c>
      <c r="BR802" s="5">
        <v>0</v>
      </c>
      <c r="BS802" s="5">
        <v>0</v>
      </c>
      <c r="BT802" s="5">
        <v>0</v>
      </c>
      <c r="BU802" s="5">
        <v>-3.2000000000000001E-2</v>
      </c>
      <c r="BV802" s="5">
        <v>5.1999999999999998E-2</v>
      </c>
      <c r="BW802" s="5">
        <v>0</v>
      </c>
      <c r="BX802" s="5">
        <v>0.16700000000000001</v>
      </c>
      <c r="BY802" s="5">
        <v>11.787000000000001</v>
      </c>
      <c r="BZ802" s="5">
        <v>0</v>
      </c>
      <c r="CA802" s="5">
        <v>11.787000000000001</v>
      </c>
      <c r="CB802" s="5">
        <v>0</v>
      </c>
      <c r="CC802" s="5">
        <v>78.125</v>
      </c>
      <c r="CD802" s="5">
        <v>7.95</v>
      </c>
      <c r="CE802" s="5">
        <v>-31.152999999999999</v>
      </c>
      <c r="CF802" s="5">
        <v>46.972000000000001</v>
      </c>
      <c r="CG802" s="5">
        <v>0</v>
      </c>
      <c r="CH802" s="5">
        <v>0</v>
      </c>
      <c r="CI802" s="5">
        <v>0</v>
      </c>
      <c r="CJ802" s="5">
        <v>0</v>
      </c>
      <c r="CK802" s="5">
        <v>0</v>
      </c>
      <c r="CL802" s="5">
        <v>0</v>
      </c>
      <c r="CM802" s="5">
        <v>0</v>
      </c>
      <c r="CN802" s="5">
        <v>0</v>
      </c>
      <c r="CO802" s="5">
        <v>0</v>
      </c>
      <c r="CP802" s="5">
        <v>0</v>
      </c>
      <c r="CQ802" s="5">
        <v>1.198</v>
      </c>
      <c r="CR802" s="5">
        <v>1</v>
      </c>
      <c r="CS802" s="5">
        <v>6.8449999999999998</v>
      </c>
      <c r="CT802" s="5">
        <v>4.7530000000000001</v>
      </c>
      <c r="CU802" s="5">
        <v>14.129</v>
      </c>
    </row>
    <row r="803" spans="1:99" x14ac:dyDescent="0.25">
      <c r="A803" s="5" t="s">
        <v>3111</v>
      </c>
      <c r="B803" s="5" t="s">
        <v>1800</v>
      </c>
      <c r="C803" s="5" t="s">
        <v>1800</v>
      </c>
      <c r="D803" s="5" t="s">
        <v>1801</v>
      </c>
      <c r="E803" s="5">
        <v>2022</v>
      </c>
      <c r="F803" s="5">
        <v>0.125</v>
      </c>
      <c r="G803" s="5">
        <v>11.72</v>
      </c>
      <c r="H803" s="5">
        <v>1.2350000000000001</v>
      </c>
      <c r="I803" s="5">
        <v>0</v>
      </c>
      <c r="J803" s="5">
        <v>11.72</v>
      </c>
      <c r="K803" s="5">
        <v>0</v>
      </c>
      <c r="L803" s="5">
        <v>1</v>
      </c>
      <c r="M803" s="5">
        <v>9.7829999999999995</v>
      </c>
      <c r="N803" s="5">
        <v>3.7040000000000002</v>
      </c>
      <c r="O803" s="5">
        <v>0</v>
      </c>
      <c r="P803" s="5">
        <v>9.7829999999999995</v>
      </c>
      <c r="Q803" s="5">
        <v>0</v>
      </c>
      <c r="R803" s="5">
        <v>1</v>
      </c>
      <c r="S803" s="5">
        <v>17.893000000000001</v>
      </c>
      <c r="T803" s="5">
        <v>7.4080000000000004</v>
      </c>
      <c r="U803" s="5">
        <v>0.16600000000000001</v>
      </c>
      <c r="V803" s="5">
        <v>20.13</v>
      </c>
      <c r="W803" s="5">
        <v>0.125</v>
      </c>
      <c r="X803" s="5">
        <v>1</v>
      </c>
      <c r="Y803" s="5">
        <v>8.0090000000000003</v>
      </c>
      <c r="Z803" s="5">
        <v>0.879</v>
      </c>
      <c r="AA803" s="5">
        <v>0</v>
      </c>
      <c r="AB803" s="5">
        <v>8.0090000000000003</v>
      </c>
      <c r="AC803" s="5">
        <v>0</v>
      </c>
      <c r="AD803" s="5">
        <v>1</v>
      </c>
      <c r="AE803" s="5">
        <v>8.6270000000000007</v>
      </c>
      <c r="AF803" s="5">
        <v>1.6779999999999999</v>
      </c>
      <c r="AG803" s="5">
        <v>0</v>
      </c>
      <c r="AH803" s="5">
        <v>8.6270000000000007</v>
      </c>
      <c r="AI803" s="5">
        <v>0</v>
      </c>
      <c r="AJ803" s="5">
        <v>1</v>
      </c>
      <c r="AK803" s="5">
        <v>12.331</v>
      </c>
      <c r="AL803" s="5">
        <v>5.8170000000000002</v>
      </c>
      <c r="AM803" s="5">
        <v>0.114</v>
      </c>
      <c r="AN803" s="5">
        <v>13.872</v>
      </c>
      <c r="AO803" s="5">
        <v>0.125</v>
      </c>
      <c r="AP803" s="5">
        <v>1</v>
      </c>
      <c r="AQ803" s="5">
        <v>0.89600000000000002</v>
      </c>
      <c r="AR803" s="5">
        <v>0.123</v>
      </c>
      <c r="AS803" s="5">
        <v>-0.28100000000000003</v>
      </c>
      <c r="AT803" s="5">
        <v>0.69299999999999995</v>
      </c>
      <c r="AU803" s="5">
        <v>0</v>
      </c>
      <c r="AV803" s="5">
        <v>0</v>
      </c>
      <c r="AW803" s="5">
        <v>0.89</v>
      </c>
      <c r="AX803" s="5">
        <v>0.123</v>
      </c>
      <c r="AY803" s="5">
        <v>-0.38300000000000001</v>
      </c>
      <c r="AZ803" s="5">
        <v>0.56999999999999995</v>
      </c>
      <c r="BA803" s="5">
        <v>0</v>
      </c>
      <c r="BB803" s="5">
        <v>1</v>
      </c>
      <c r="BC803" s="5">
        <v>0.62</v>
      </c>
      <c r="BD803" s="5">
        <v>0.123</v>
      </c>
      <c r="BE803" s="5">
        <v>-0.26300000000000001</v>
      </c>
      <c r="BF803" s="5">
        <v>0.35699999999999998</v>
      </c>
      <c r="BG803" s="5">
        <v>0</v>
      </c>
      <c r="BH803" s="5">
        <v>0</v>
      </c>
      <c r="BI803" s="5">
        <v>0.60799999999999998</v>
      </c>
      <c r="BJ803" s="5">
        <v>0.123</v>
      </c>
      <c r="BK803" s="5">
        <v>-0.14799999999999999</v>
      </c>
      <c r="BL803" s="5">
        <v>0.46</v>
      </c>
      <c r="BM803" s="5">
        <v>0</v>
      </c>
      <c r="BN803" s="5">
        <v>0</v>
      </c>
      <c r="BO803" s="5">
        <v>0</v>
      </c>
      <c r="BP803" s="5">
        <v>-3.2000000000000001E-2</v>
      </c>
      <c r="BQ803" s="5">
        <v>5.2999999999999999E-2</v>
      </c>
      <c r="BR803" s="5">
        <v>0</v>
      </c>
      <c r="BS803" s="5">
        <v>0</v>
      </c>
      <c r="BT803" s="5">
        <v>0</v>
      </c>
      <c r="BU803" s="5">
        <v>-3.2000000000000001E-2</v>
      </c>
      <c r="BV803" s="5">
        <v>5.1999999999999998E-2</v>
      </c>
      <c r="BW803" s="5">
        <v>0</v>
      </c>
      <c r="BX803" s="5">
        <v>0.16700000000000001</v>
      </c>
      <c r="BY803" s="5">
        <v>12.728999999999999</v>
      </c>
      <c r="BZ803" s="5">
        <v>0</v>
      </c>
      <c r="CA803" s="5">
        <v>12.728999999999999</v>
      </c>
      <c r="CB803" s="5">
        <v>0</v>
      </c>
      <c r="CC803" s="5">
        <v>97.9</v>
      </c>
      <c r="CD803" s="5">
        <v>7.95</v>
      </c>
      <c r="CE803" s="5">
        <v>-33.643000000000001</v>
      </c>
      <c r="CF803" s="5">
        <v>64.257000000000005</v>
      </c>
      <c r="CG803" s="5">
        <v>0</v>
      </c>
      <c r="CH803" s="5">
        <v>0</v>
      </c>
      <c r="CI803" s="5">
        <v>0</v>
      </c>
      <c r="CJ803" s="5">
        <v>0</v>
      </c>
      <c r="CK803" s="5">
        <v>0</v>
      </c>
      <c r="CL803" s="5">
        <v>0</v>
      </c>
      <c r="CM803" s="5">
        <v>0</v>
      </c>
      <c r="CN803" s="5">
        <v>0</v>
      </c>
      <c r="CO803" s="5">
        <v>0</v>
      </c>
      <c r="CP803" s="5">
        <v>0</v>
      </c>
      <c r="CQ803" s="5">
        <v>1.294</v>
      </c>
      <c r="CR803" s="5">
        <v>1</v>
      </c>
      <c r="CS803" s="5">
        <v>7.3920000000000003</v>
      </c>
      <c r="CT803" s="5">
        <v>10.484999999999999</v>
      </c>
      <c r="CU803" s="5">
        <v>28.059000000000001</v>
      </c>
    </row>
    <row r="804" spans="1:99" x14ac:dyDescent="0.25">
      <c r="A804" s="5" t="s">
        <v>3112</v>
      </c>
      <c r="B804" s="5" t="s">
        <v>1800</v>
      </c>
      <c r="C804" s="5" t="s">
        <v>1800</v>
      </c>
      <c r="D804" s="5" t="s">
        <v>1801</v>
      </c>
      <c r="E804" s="5">
        <v>2023</v>
      </c>
      <c r="F804" s="5">
        <v>0.125</v>
      </c>
      <c r="G804" s="5">
        <v>6.1470000000000002</v>
      </c>
      <c r="H804" s="5">
        <v>1.286</v>
      </c>
      <c r="I804" s="5">
        <v>0</v>
      </c>
      <c r="J804" s="5">
        <v>6.1470000000000002</v>
      </c>
      <c r="K804" s="5">
        <v>0</v>
      </c>
      <c r="L804" s="5">
        <v>1</v>
      </c>
      <c r="M804" s="5">
        <v>7.8860000000000001</v>
      </c>
      <c r="N804" s="5">
        <v>3.8570000000000002</v>
      </c>
      <c r="O804" s="5">
        <v>0</v>
      </c>
      <c r="P804" s="5">
        <v>7.8860000000000001</v>
      </c>
      <c r="Q804" s="5">
        <v>0</v>
      </c>
      <c r="R804" s="5">
        <v>1</v>
      </c>
      <c r="S804" s="5">
        <v>12.574999999999999</v>
      </c>
      <c r="T804" s="5">
        <v>7.7140000000000004</v>
      </c>
      <c r="U804" s="5">
        <v>0.17399999999999999</v>
      </c>
      <c r="V804" s="5">
        <v>14.147</v>
      </c>
      <c r="W804" s="5">
        <v>0.125</v>
      </c>
      <c r="X804" s="5">
        <v>1</v>
      </c>
      <c r="Y804" s="5">
        <v>8.34</v>
      </c>
      <c r="Z804" s="5">
        <v>0.91500000000000004</v>
      </c>
      <c r="AA804" s="5">
        <v>0</v>
      </c>
      <c r="AB804" s="5">
        <v>8.34</v>
      </c>
      <c r="AC804" s="5">
        <v>0</v>
      </c>
      <c r="AD804" s="5">
        <v>1</v>
      </c>
      <c r="AE804" s="5">
        <v>8.9830000000000005</v>
      </c>
      <c r="AF804" s="5">
        <v>1.7470000000000001</v>
      </c>
      <c r="AG804" s="5">
        <v>0</v>
      </c>
      <c r="AH804" s="5">
        <v>8.9830000000000005</v>
      </c>
      <c r="AI804" s="5">
        <v>0</v>
      </c>
      <c r="AJ804" s="5">
        <v>1</v>
      </c>
      <c r="AK804" s="5">
        <v>12.84</v>
      </c>
      <c r="AL804" s="5">
        <v>6.0570000000000004</v>
      </c>
      <c r="AM804" s="5">
        <v>0.17799999999999999</v>
      </c>
      <c r="AN804" s="5">
        <v>14.445</v>
      </c>
      <c r="AO804" s="5">
        <v>0.125</v>
      </c>
      <c r="AP804" s="5">
        <v>1</v>
      </c>
      <c r="AQ804" s="5">
        <v>0.79100000000000004</v>
      </c>
      <c r="AR804" s="5">
        <v>0.129</v>
      </c>
      <c r="AS804" s="5">
        <v>-0.19600000000000001</v>
      </c>
      <c r="AT804" s="5">
        <v>0.59499999999999997</v>
      </c>
      <c r="AU804" s="5">
        <v>0</v>
      </c>
      <c r="AV804" s="5">
        <v>0</v>
      </c>
      <c r="AW804" s="5">
        <v>0.61799999999999999</v>
      </c>
      <c r="AX804" s="5">
        <v>0.129</v>
      </c>
      <c r="AY804" s="5">
        <v>-4.2000000000000003E-2</v>
      </c>
      <c r="AZ804" s="5">
        <v>0.57599999999999996</v>
      </c>
      <c r="BA804" s="5">
        <v>0</v>
      </c>
      <c r="BB804" s="5">
        <v>1</v>
      </c>
      <c r="BC804" s="5">
        <v>0.55400000000000005</v>
      </c>
      <c r="BD804" s="5">
        <v>0.129</v>
      </c>
      <c r="BE804" s="5">
        <v>-0.27400000000000002</v>
      </c>
      <c r="BF804" s="5">
        <v>0.28100000000000003</v>
      </c>
      <c r="BG804" s="5">
        <v>0</v>
      </c>
      <c r="BH804" s="5">
        <v>0</v>
      </c>
      <c r="BI804" s="5">
        <v>0.55700000000000005</v>
      </c>
      <c r="BJ804" s="5">
        <v>0.129</v>
      </c>
      <c r="BK804" s="5">
        <v>-0.154</v>
      </c>
      <c r="BL804" s="5">
        <v>0.40300000000000002</v>
      </c>
      <c r="BM804" s="5">
        <v>0</v>
      </c>
      <c r="BN804" s="5">
        <v>0</v>
      </c>
      <c r="BO804" s="5">
        <v>0</v>
      </c>
      <c r="BP804" s="5">
        <v>-3.2000000000000001E-2</v>
      </c>
      <c r="BQ804" s="5">
        <v>5.2999999999999999E-2</v>
      </c>
      <c r="BR804" s="5">
        <v>0</v>
      </c>
      <c r="BS804" s="5">
        <v>0</v>
      </c>
      <c r="BT804" s="5">
        <v>0</v>
      </c>
      <c r="BU804" s="5">
        <v>-3.2000000000000001E-2</v>
      </c>
      <c r="BV804" s="5">
        <v>5.1999999999999998E-2</v>
      </c>
      <c r="BW804" s="5">
        <v>0</v>
      </c>
      <c r="BX804" s="5">
        <v>0.16700000000000001</v>
      </c>
      <c r="BY804" s="5">
        <v>13.254</v>
      </c>
      <c r="BZ804" s="5">
        <v>0</v>
      </c>
      <c r="CA804" s="5">
        <v>13.254</v>
      </c>
      <c r="CB804" s="5">
        <v>0</v>
      </c>
      <c r="CC804" s="5">
        <v>83.248000000000005</v>
      </c>
      <c r="CD804" s="5">
        <v>7.95</v>
      </c>
      <c r="CE804" s="5">
        <v>-35.030999999999999</v>
      </c>
      <c r="CF804" s="5">
        <v>48.216999999999999</v>
      </c>
      <c r="CG804" s="5">
        <v>0</v>
      </c>
      <c r="CH804" s="5">
        <v>0</v>
      </c>
      <c r="CI804" s="5">
        <v>0</v>
      </c>
      <c r="CJ804" s="5">
        <v>0</v>
      </c>
      <c r="CK804" s="5">
        <v>0</v>
      </c>
      <c r="CL804" s="5">
        <v>0</v>
      </c>
      <c r="CM804" s="5">
        <v>0</v>
      </c>
      <c r="CN804" s="5">
        <v>0</v>
      </c>
      <c r="CO804" s="5">
        <v>0</v>
      </c>
      <c r="CP804" s="5">
        <v>0</v>
      </c>
      <c r="CQ804" s="5">
        <v>1.3480000000000001</v>
      </c>
      <c r="CR804" s="5">
        <v>1</v>
      </c>
      <c r="CS804" s="5">
        <v>7.6970000000000001</v>
      </c>
      <c r="CT804" s="5">
        <v>4.8609999999999998</v>
      </c>
      <c r="CU804" s="5">
        <v>9.2609999999999992</v>
      </c>
    </row>
    <row r="805" spans="1:99" x14ac:dyDescent="0.25">
      <c r="A805" s="5" t="s">
        <v>3113</v>
      </c>
      <c r="B805" s="5" t="s">
        <v>1800</v>
      </c>
      <c r="C805" s="5" t="s">
        <v>1800</v>
      </c>
      <c r="D805" s="5" t="s">
        <v>1801</v>
      </c>
      <c r="E805" s="5">
        <v>2024</v>
      </c>
      <c r="F805" s="5">
        <v>0.125</v>
      </c>
      <c r="G805" s="5">
        <v>5.5750000000000002</v>
      </c>
      <c r="H805" s="5">
        <v>1.3240000000000001</v>
      </c>
      <c r="I805" s="5">
        <v>0</v>
      </c>
      <c r="J805" s="5">
        <v>5.5750000000000002</v>
      </c>
      <c r="K805" s="5">
        <v>0</v>
      </c>
      <c r="L805" s="5">
        <v>1</v>
      </c>
      <c r="M805" s="5">
        <v>7.1239999999999997</v>
      </c>
      <c r="N805" s="5">
        <v>3.9710000000000001</v>
      </c>
      <c r="O805" s="5">
        <v>0</v>
      </c>
      <c r="P805" s="5">
        <v>7.1239999999999997</v>
      </c>
      <c r="Q805" s="5">
        <v>0</v>
      </c>
      <c r="R805" s="5">
        <v>1</v>
      </c>
      <c r="S805" s="5">
        <v>12.193</v>
      </c>
      <c r="T805" s="5">
        <v>7.9420000000000002</v>
      </c>
      <c r="U805" s="5">
        <v>0.20799999999999999</v>
      </c>
      <c r="V805" s="5">
        <v>13.717000000000001</v>
      </c>
      <c r="W805" s="5">
        <v>0.125</v>
      </c>
      <c r="X805" s="5">
        <v>1</v>
      </c>
      <c r="Y805" s="5">
        <v>8.26</v>
      </c>
      <c r="Z805" s="5">
        <v>0.90600000000000003</v>
      </c>
      <c r="AA805" s="5">
        <v>0</v>
      </c>
      <c r="AB805" s="5">
        <v>8.26</v>
      </c>
      <c r="AC805" s="5">
        <v>0</v>
      </c>
      <c r="AD805" s="5">
        <v>1</v>
      </c>
      <c r="AE805" s="5">
        <v>8.9220000000000006</v>
      </c>
      <c r="AF805" s="5">
        <v>1.7350000000000001</v>
      </c>
      <c r="AG805" s="5">
        <v>0</v>
      </c>
      <c r="AH805" s="5">
        <v>8.9220000000000006</v>
      </c>
      <c r="AI805" s="5">
        <v>0</v>
      </c>
      <c r="AJ805" s="5">
        <v>1</v>
      </c>
      <c r="AK805" s="5">
        <v>12.891999999999999</v>
      </c>
      <c r="AL805" s="5">
        <v>6.0819999999999999</v>
      </c>
      <c r="AM805" s="5">
        <v>0.22</v>
      </c>
      <c r="AN805" s="5">
        <v>14.504</v>
      </c>
      <c r="AO805" s="5">
        <v>0.125</v>
      </c>
      <c r="AP805" s="5">
        <v>1</v>
      </c>
      <c r="AQ805" s="5">
        <v>0.75600000000000001</v>
      </c>
      <c r="AR805" s="5">
        <v>0.13200000000000001</v>
      </c>
      <c r="AS805" s="5">
        <v>-0.19500000000000001</v>
      </c>
      <c r="AT805" s="5">
        <v>0.56100000000000005</v>
      </c>
      <c r="AU805" s="5">
        <v>0</v>
      </c>
      <c r="AV805" s="5">
        <v>0</v>
      </c>
      <c r="AW805" s="5">
        <v>0.65500000000000003</v>
      </c>
      <c r="AX805" s="5">
        <v>0.13200000000000001</v>
      </c>
      <c r="AY805" s="5">
        <v>-6.0999999999999999E-2</v>
      </c>
      <c r="AZ805" s="5">
        <v>0.59399999999999997</v>
      </c>
      <c r="BA805" s="5">
        <v>0</v>
      </c>
      <c r="BB805" s="5">
        <v>1</v>
      </c>
      <c r="BC805" s="5">
        <v>0.53400000000000003</v>
      </c>
      <c r="BD805" s="5">
        <v>0.13200000000000001</v>
      </c>
      <c r="BE805" s="5">
        <v>-0.28199999999999997</v>
      </c>
      <c r="BF805" s="5">
        <v>0.252</v>
      </c>
      <c r="BG805" s="5">
        <v>0</v>
      </c>
      <c r="BH805" s="5">
        <v>0</v>
      </c>
      <c r="BI805" s="5">
        <v>0.56799999999999995</v>
      </c>
      <c r="BJ805" s="5">
        <v>0.13200000000000001</v>
      </c>
      <c r="BK805" s="5">
        <v>-0.158</v>
      </c>
      <c r="BL805" s="5">
        <v>0.40899999999999997</v>
      </c>
      <c r="BM805" s="5">
        <v>0</v>
      </c>
      <c r="BN805" s="5">
        <v>0</v>
      </c>
      <c r="BO805" s="5">
        <v>0</v>
      </c>
      <c r="BP805" s="5">
        <v>-3.3000000000000002E-2</v>
      </c>
      <c r="BQ805" s="5">
        <v>5.2999999999999999E-2</v>
      </c>
      <c r="BR805" s="5">
        <v>0</v>
      </c>
      <c r="BS805" s="5">
        <v>0</v>
      </c>
      <c r="BT805" s="5">
        <v>0</v>
      </c>
      <c r="BU805" s="5">
        <v>-3.3000000000000002E-2</v>
      </c>
      <c r="BV805" s="5">
        <v>5.5E-2</v>
      </c>
      <c r="BW805" s="5">
        <v>0</v>
      </c>
      <c r="BX805" s="5">
        <v>0.16700000000000001</v>
      </c>
      <c r="BY805" s="5">
        <v>13.646000000000001</v>
      </c>
      <c r="BZ805" s="5">
        <v>0</v>
      </c>
      <c r="CA805" s="5">
        <v>13.646000000000001</v>
      </c>
      <c r="CB805" s="5">
        <v>0</v>
      </c>
      <c r="CC805" s="5">
        <v>82.587999999999994</v>
      </c>
      <c r="CD805" s="5">
        <v>7.95</v>
      </c>
      <c r="CE805" s="5">
        <v>-36.064999999999998</v>
      </c>
      <c r="CF805" s="5">
        <v>46.523000000000003</v>
      </c>
      <c r="CG805" s="5">
        <v>0</v>
      </c>
      <c r="CH805" s="5">
        <v>0</v>
      </c>
      <c r="CI805" s="5">
        <v>0</v>
      </c>
      <c r="CJ805" s="5">
        <v>0</v>
      </c>
      <c r="CK805" s="5">
        <v>0</v>
      </c>
      <c r="CL805" s="5">
        <v>0</v>
      </c>
      <c r="CM805" s="5">
        <v>0</v>
      </c>
      <c r="CN805" s="5">
        <v>0</v>
      </c>
      <c r="CO805" s="5">
        <v>0</v>
      </c>
      <c r="CP805" s="5">
        <v>0</v>
      </c>
      <c r="CQ805" s="5">
        <v>1.387</v>
      </c>
      <c r="CR805" s="5">
        <v>1</v>
      </c>
      <c r="CS805" s="5">
        <v>7.5979999999999999</v>
      </c>
      <c r="CT805" s="5">
        <v>4.2510000000000003</v>
      </c>
      <c r="CU805" s="5">
        <v>7.5979999999999999</v>
      </c>
    </row>
    <row r="806" spans="1:99" x14ac:dyDescent="0.25">
      <c r="A806" s="5" t="s">
        <v>3114</v>
      </c>
      <c r="B806" s="5" t="s">
        <v>1803</v>
      </c>
      <c r="C806" s="5" t="s">
        <v>1803</v>
      </c>
      <c r="D806" s="5" t="s">
        <v>1804</v>
      </c>
      <c r="E806" s="5">
        <v>2021</v>
      </c>
      <c r="F806" s="5">
        <v>0.19</v>
      </c>
      <c r="G806" s="5">
        <v>5.8970000000000002</v>
      </c>
      <c r="H806" s="5">
        <v>1.143</v>
      </c>
      <c r="I806" s="5">
        <v>0</v>
      </c>
      <c r="J806" s="5">
        <v>5.8970000000000002</v>
      </c>
      <c r="K806" s="5">
        <v>0</v>
      </c>
      <c r="L806" s="5">
        <v>1</v>
      </c>
      <c r="M806" s="5">
        <v>7.9640000000000004</v>
      </c>
      <c r="N806" s="5">
        <v>3.43</v>
      </c>
      <c r="O806" s="5">
        <v>0</v>
      </c>
      <c r="P806" s="5">
        <v>7.9640000000000004</v>
      </c>
      <c r="Q806" s="5">
        <v>0</v>
      </c>
      <c r="R806" s="5">
        <v>1</v>
      </c>
      <c r="S806" s="5">
        <v>11.613</v>
      </c>
      <c r="T806" s="5">
        <v>6.86</v>
      </c>
      <c r="U806" s="5">
        <v>0</v>
      </c>
      <c r="V806" s="5">
        <v>13.82</v>
      </c>
      <c r="W806" s="5">
        <v>0.19</v>
      </c>
      <c r="X806" s="5">
        <v>1</v>
      </c>
      <c r="Y806" s="5">
        <v>6.8689999999999998</v>
      </c>
      <c r="Z806" s="5">
        <v>0.91300000000000003</v>
      </c>
      <c r="AA806" s="5">
        <v>1.3480000000000001</v>
      </c>
      <c r="AB806" s="5">
        <v>8.2170000000000005</v>
      </c>
      <c r="AC806" s="5">
        <v>0</v>
      </c>
      <c r="AD806" s="5">
        <v>1</v>
      </c>
      <c r="AE806" s="5">
        <v>7.7880000000000003</v>
      </c>
      <c r="AF806" s="5">
        <v>1.788</v>
      </c>
      <c r="AG806" s="5">
        <v>0.42899999999999999</v>
      </c>
      <c r="AH806" s="5">
        <v>8.2170000000000005</v>
      </c>
      <c r="AI806" s="5">
        <v>0</v>
      </c>
      <c r="AJ806" s="5">
        <v>1</v>
      </c>
      <c r="AK806" s="5">
        <v>13.298999999999999</v>
      </c>
      <c r="AL806" s="5">
        <v>6.9690000000000003</v>
      </c>
      <c r="AM806" s="5">
        <v>-9.5210000000000008</v>
      </c>
      <c r="AN806" s="5">
        <v>4.4960000000000004</v>
      </c>
      <c r="AO806" s="5">
        <v>0</v>
      </c>
      <c r="AP806" s="5">
        <v>0</v>
      </c>
      <c r="AQ806" s="5">
        <v>0.621</v>
      </c>
      <c r="AR806" s="5">
        <v>0.114</v>
      </c>
      <c r="AS806" s="5">
        <v>-4.4999999999999998E-2</v>
      </c>
      <c r="AT806" s="5">
        <v>0.68500000000000005</v>
      </c>
      <c r="AU806" s="5">
        <v>0.19</v>
      </c>
      <c r="AV806" s="5">
        <v>1</v>
      </c>
      <c r="AW806" s="5">
        <v>0.59299999999999997</v>
      </c>
      <c r="AX806" s="5">
        <v>0.114</v>
      </c>
      <c r="AY806" s="5">
        <v>-0.10299999999999999</v>
      </c>
      <c r="AZ806" s="5">
        <v>0.58299999999999996</v>
      </c>
      <c r="BA806" s="5">
        <v>0</v>
      </c>
      <c r="BB806" s="5">
        <v>1</v>
      </c>
      <c r="BC806" s="5">
        <v>0.44</v>
      </c>
      <c r="BD806" s="5">
        <v>0.114</v>
      </c>
      <c r="BE806" s="5">
        <v>-0.34799999999999998</v>
      </c>
      <c r="BF806" s="5">
        <v>0.109</v>
      </c>
      <c r="BG806" s="5">
        <v>0</v>
      </c>
      <c r="BH806" s="5">
        <v>0</v>
      </c>
      <c r="BI806" s="5">
        <v>0.56000000000000005</v>
      </c>
      <c r="BJ806" s="5">
        <v>0.114</v>
      </c>
      <c r="BK806" s="5">
        <v>-0.317</v>
      </c>
      <c r="BL806" s="5">
        <v>0.28999999999999998</v>
      </c>
      <c r="BM806" s="5">
        <v>0</v>
      </c>
      <c r="BN806" s="5">
        <v>0</v>
      </c>
      <c r="BO806" s="5">
        <v>0</v>
      </c>
      <c r="BP806" s="5">
        <v>0</v>
      </c>
      <c r="BQ806" s="5">
        <v>9.7000000000000003E-2</v>
      </c>
      <c r="BR806" s="5">
        <v>0</v>
      </c>
      <c r="BS806" s="5">
        <v>0.66700000000000004</v>
      </c>
      <c r="BT806" s="5">
        <v>0</v>
      </c>
      <c r="BU806" s="5">
        <v>0</v>
      </c>
      <c r="BV806" s="5">
        <v>2.1999999999999999E-2</v>
      </c>
      <c r="BW806" s="5">
        <v>0.19</v>
      </c>
      <c r="BX806" s="5">
        <v>0.33300000000000002</v>
      </c>
      <c r="BY806" s="5">
        <v>11.787000000000001</v>
      </c>
      <c r="BZ806" s="5">
        <v>0</v>
      </c>
      <c r="CA806" s="5">
        <v>11.787000000000001</v>
      </c>
      <c r="CB806" s="5">
        <v>0</v>
      </c>
      <c r="CC806" s="5">
        <v>81.694999999999993</v>
      </c>
      <c r="CD806" s="5">
        <v>7.95</v>
      </c>
      <c r="CE806" s="5">
        <v>-44.853999999999999</v>
      </c>
      <c r="CF806" s="5">
        <v>43.841999999999999</v>
      </c>
      <c r="CG806" s="5">
        <v>0</v>
      </c>
      <c r="CH806" s="5">
        <v>0</v>
      </c>
      <c r="CI806" s="5">
        <v>0</v>
      </c>
      <c r="CJ806" s="5">
        <v>0</v>
      </c>
      <c r="CK806" s="5">
        <v>0</v>
      </c>
      <c r="CL806" s="5">
        <v>0</v>
      </c>
      <c r="CM806" s="5">
        <v>0</v>
      </c>
      <c r="CN806" s="5">
        <v>0</v>
      </c>
      <c r="CO806" s="5">
        <v>0</v>
      </c>
      <c r="CP806" s="5">
        <v>0</v>
      </c>
      <c r="CQ806" s="5">
        <v>1.198</v>
      </c>
      <c r="CR806" s="5">
        <v>0.39300000000000002</v>
      </c>
      <c r="CS806" s="5">
        <v>5.9509999999999996</v>
      </c>
      <c r="CT806" s="5">
        <v>4.7530000000000001</v>
      </c>
      <c r="CU806" s="5">
        <v>14.162000000000001</v>
      </c>
    </row>
    <row r="807" spans="1:99" x14ac:dyDescent="0.25">
      <c r="A807" s="5" t="s">
        <v>3115</v>
      </c>
      <c r="B807" s="5" t="s">
        <v>1803</v>
      </c>
      <c r="C807" s="5" t="s">
        <v>1803</v>
      </c>
      <c r="D807" s="5" t="s">
        <v>1804</v>
      </c>
      <c r="E807" s="5">
        <v>2022</v>
      </c>
      <c r="F807" s="5">
        <v>0.19</v>
      </c>
      <c r="G807" s="5">
        <v>11.72</v>
      </c>
      <c r="H807" s="5">
        <v>1.2350000000000001</v>
      </c>
      <c r="I807" s="5">
        <v>0</v>
      </c>
      <c r="J807" s="5">
        <v>11.72</v>
      </c>
      <c r="K807" s="5">
        <v>0</v>
      </c>
      <c r="L807" s="5">
        <v>1</v>
      </c>
      <c r="M807" s="5">
        <v>9.7829999999999995</v>
      </c>
      <c r="N807" s="5">
        <v>3.7040000000000002</v>
      </c>
      <c r="O807" s="5">
        <v>0</v>
      </c>
      <c r="P807" s="5">
        <v>9.7829999999999995</v>
      </c>
      <c r="Q807" s="5">
        <v>0</v>
      </c>
      <c r="R807" s="5">
        <v>1</v>
      </c>
      <c r="S807" s="5">
        <v>17.893000000000001</v>
      </c>
      <c r="T807" s="5">
        <v>7.4080000000000004</v>
      </c>
      <c r="U807" s="5">
        <v>0.252</v>
      </c>
      <c r="V807" s="5">
        <v>21.292999999999999</v>
      </c>
      <c r="W807" s="5">
        <v>0.19</v>
      </c>
      <c r="X807" s="5">
        <v>1</v>
      </c>
      <c r="Y807" s="5">
        <v>7.4249999999999998</v>
      </c>
      <c r="Z807" s="5">
        <v>0.98699999999999999</v>
      </c>
      <c r="AA807" s="5">
        <v>0.74099999999999999</v>
      </c>
      <c r="AB807" s="5">
        <v>8.1669999999999998</v>
      </c>
      <c r="AC807" s="5">
        <v>0</v>
      </c>
      <c r="AD807" s="5">
        <v>1</v>
      </c>
      <c r="AE807" s="5">
        <v>8.4239999999999995</v>
      </c>
      <c r="AF807" s="5">
        <v>1.9339999999999999</v>
      </c>
      <c r="AG807" s="5">
        <v>-0.25700000000000001</v>
      </c>
      <c r="AH807" s="5">
        <v>8.1669999999999998</v>
      </c>
      <c r="AI807" s="5">
        <v>0</v>
      </c>
      <c r="AJ807" s="5">
        <v>1</v>
      </c>
      <c r="AK807" s="5">
        <v>14.416</v>
      </c>
      <c r="AL807" s="5">
        <v>7.5540000000000003</v>
      </c>
      <c r="AM807" s="5">
        <v>-10.788</v>
      </c>
      <c r="AN807" s="5">
        <v>4.3179999999999996</v>
      </c>
      <c r="AO807" s="5">
        <v>0</v>
      </c>
      <c r="AP807" s="5">
        <v>0</v>
      </c>
      <c r="AQ807" s="5">
        <v>0.84699999999999998</v>
      </c>
      <c r="AR807" s="5">
        <v>0.123</v>
      </c>
      <c r="AS807" s="5">
        <v>-0.25700000000000001</v>
      </c>
      <c r="AT807" s="5">
        <v>0.70199999999999996</v>
      </c>
      <c r="AU807" s="5">
        <v>0.19</v>
      </c>
      <c r="AV807" s="5">
        <v>1</v>
      </c>
      <c r="AW807" s="5">
        <v>0.94699999999999995</v>
      </c>
      <c r="AX807" s="5">
        <v>0.123</v>
      </c>
      <c r="AY807" s="5">
        <v>-0.443</v>
      </c>
      <c r="AZ807" s="5">
        <v>0.59899999999999998</v>
      </c>
      <c r="BA807" s="5">
        <v>0</v>
      </c>
      <c r="BB807" s="5">
        <v>1</v>
      </c>
      <c r="BC807" s="5">
        <v>0.58899999999999997</v>
      </c>
      <c r="BD807" s="5">
        <v>0.123</v>
      </c>
      <c r="BE807" s="5">
        <v>-0.495</v>
      </c>
      <c r="BF807" s="5">
        <v>0.111</v>
      </c>
      <c r="BG807" s="5">
        <v>0</v>
      </c>
      <c r="BH807" s="5">
        <v>0</v>
      </c>
      <c r="BI807" s="5">
        <v>0.68899999999999995</v>
      </c>
      <c r="BJ807" s="5">
        <v>0.123</v>
      </c>
      <c r="BK807" s="5">
        <v>-0.45700000000000002</v>
      </c>
      <c r="BL807" s="5">
        <v>0.27600000000000002</v>
      </c>
      <c r="BM807" s="5">
        <v>0</v>
      </c>
      <c r="BN807" s="5">
        <v>0</v>
      </c>
      <c r="BO807" s="5">
        <v>0</v>
      </c>
      <c r="BP807" s="5">
        <v>0</v>
      </c>
      <c r="BQ807" s="5">
        <v>9.4E-2</v>
      </c>
      <c r="BR807" s="5">
        <v>0</v>
      </c>
      <c r="BS807" s="5">
        <v>0.66700000000000004</v>
      </c>
      <c r="BT807" s="5">
        <v>0</v>
      </c>
      <c r="BU807" s="5">
        <v>0</v>
      </c>
      <c r="BV807" s="5">
        <v>0.02</v>
      </c>
      <c r="BW807" s="5">
        <v>0.19</v>
      </c>
      <c r="BX807" s="5">
        <v>0.33300000000000002</v>
      </c>
      <c r="BY807" s="5">
        <v>12.728999999999999</v>
      </c>
      <c r="BZ807" s="5">
        <v>0</v>
      </c>
      <c r="CA807" s="5">
        <v>12.728999999999999</v>
      </c>
      <c r="CB807" s="5">
        <v>0</v>
      </c>
      <c r="CC807" s="5">
        <v>102.477</v>
      </c>
      <c r="CD807" s="5">
        <v>7.95</v>
      </c>
      <c r="CE807" s="5">
        <v>-63.256999999999998</v>
      </c>
      <c r="CF807" s="5">
        <v>46.671999999999997</v>
      </c>
      <c r="CG807" s="5">
        <v>0</v>
      </c>
      <c r="CH807" s="5">
        <v>0</v>
      </c>
      <c r="CI807" s="5">
        <v>0</v>
      </c>
      <c r="CJ807" s="5">
        <v>0</v>
      </c>
      <c r="CK807" s="5">
        <v>0</v>
      </c>
      <c r="CL807" s="5">
        <v>0</v>
      </c>
      <c r="CM807" s="5">
        <v>0</v>
      </c>
      <c r="CN807" s="5">
        <v>0</v>
      </c>
      <c r="CO807" s="5">
        <v>0</v>
      </c>
      <c r="CP807" s="5">
        <v>0</v>
      </c>
      <c r="CQ807" s="5">
        <v>1.294</v>
      </c>
      <c r="CR807" s="5">
        <v>0.38200000000000001</v>
      </c>
      <c r="CS807" s="5">
        <v>6.4269999999999996</v>
      </c>
      <c r="CT807" s="5">
        <v>10.484999999999999</v>
      </c>
      <c r="CU807" s="5">
        <v>30.326000000000001</v>
      </c>
    </row>
    <row r="808" spans="1:99" x14ac:dyDescent="0.25">
      <c r="A808" s="5" t="s">
        <v>3116</v>
      </c>
      <c r="B808" s="5" t="s">
        <v>1803</v>
      </c>
      <c r="C808" s="5" t="s">
        <v>1803</v>
      </c>
      <c r="D808" s="5" t="s">
        <v>1804</v>
      </c>
      <c r="E808" s="5">
        <v>2023</v>
      </c>
      <c r="F808" s="5">
        <v>0.19</v>
      </c>
      <c r="G808" s="5">
        <v>6.1470000000000002</v>
      </c>
      <c r="H808" s="5">
        <v>1.286</v>
      </c>
      <c r="I808" s="5">
        <v>0</v>
      </c>
      <c r="J808" s="5">
        <v>6.1470000000000002</v>
      </c>
      <c r="K808" s="5">
        <v>0</v>
      </c>
      <c r="L808" s="5">
        <v>1</v>
      </c>
      <c r="M808" s="5">
        <v>7.8860000000000001</v>
      </c>
      <c r="N808" s="5">
        <v>3.8570000000000002</v>
      </c>
      <c r="O808" s="5">
        <v>0</v>
      </c>
      <c r="P808" s="5">
        <v>7.8860000000000001</v>
      </c>
      <c r="Q808" s="5">
        <v>0</v>
      </c>
      <c r="R808" s="5">
        <v>1</v>
      </c>
      <c r="S808" s="5">
        <v>12.574999999999999</v>
      </c>
      <c r="T808" s="5">
        <v>7.7140000000000004</v>
      </c>
      <c r="U808" s="5">
        <v>0.26500000000000001</v>
      </c>
      <c r="V808" s="5">
        <v>14.964</v>
      </c>
      <c r="W808" s="5">
        <v>0.19</v>
      </c>
      <c r="X808" s="5">
        <v>1</v>
      </c>
      <c r="Y808" s="5">
        <v>7.7469999999999999</v>
      </c>
      <c r="Z808" s="5">
        <v>1.03</v>
      </c>
      <c r="AA808" s="5">
        <v>0.79700000000000004</v>
      </c>
      <c r="AB808" s="5">
        <v>8.5440000000000005</v>
      </c>
      <c r="AC808" s="5">
        <v>0</v>
      </c>
      <c r="AD808" s="5">
        <v>1</v>
      </c>
      <c r="AE808" s="5">
        <v>8.8019999999999996</v>
      </c>
      <c r="AF808" s="5">
        <v>2.0209999999999999</v>
      </c>
      <c r="AG808" s="5">
        <v>-0.25800000000000001</v>
      </c>
      <c r="AH808" s="5">
        <v>8.5440000000000005</v>
      </c>
      <c r="AI808" s="5">
        <v>0</v>
      </c>
      <c r="AJ808" s="5">
        <v>1</v>
      </c>
      <c r="AK808" s="5">
        <v>15.132</v>
      </c>
      <c r="AL808" s="5">
        <v>7.9290000000000003</v>
      </c>
      <c r="AM808" s="5">
        <v>-11.666</v>
      </c>
      <c r="AN808" s="5">
        <v>4.1239999999999997</v>
      </c>
      <c r="AO808" s="5">
        <v>0</v>
      </c>
      <c r="AP808" s="5">
        <v>0</v>
      </c>
      <c r="AQ808" s="5">
        <v>0.749</v>
      </c>
      <c r="AR808" s="5">
        <v>0.129</v>
      </c>
      <c r="AS808" s="5">
        <v>-0.105</v>
      </c>
      <c r="AT808" s="5">
        <v>0.76600000000000001</v>
      </c>
      <c r="AU808" s="5">
        <v>0.19</v>
      </c>
      <c r="AV808" s="5">
        <v>1</v>
      </c>
      <c r="AW808" s="5">
        <v>0.78300000000000003</v>
      </c>
      <c r="AX808" s="5">
        <v>0.129</v>
      </c>
      <c r="AY808" s="5">
        <v>-0.22800000000000001</v>
      </c>
      <c r="AZ808" s="5">
        <v>0.66</v>
      </c>
      <c r="BA808" s="5">
        <v>0</v>
      </c>
      <c r="BB808" s="5">
        <v>1</v>
      </c>
      <c r="BC808" s="5">
        <v>0.52700000000000002</v>
      </c>
      <c r="BD808" s="5">
        <v>0.129</v>
      </c>
      <c r="BE808" s="5">
        <v>-0.43099999999999999</v>
      </c>
      <c r="BF808" s="5">
        <v>0.115</v>
      </c>
      <c r="BG808" s="5">
        <v>0</v>
      </c>
      <c r="BH808" s="5">
        <v>0</v>
      </c>
      <c r="BI808" s="5">
        <v>0.64</v>
      </c>
      <c r="BJ808" s="5">
        <v>0.129</v>
      </c>
      <c r="BK808" s="5">
        <v>-0.38300000000000001</v>
      </c>
      <c r="BL808" s="5">
        <v>0.30599999999999999</v>
      </c>
      <c r="BM808" s="5">
        <v>0</v>
      </c>
      <c r="BN808" s="5">
        <v>0</v>
      </c>
      <c r="BO808" s="5">
        <v>0</v>
      </c>
      <c r="BP808" s="5">
        <v>0</v>
      </c>
      <c r="BQ808" s="5">
        <v>9.4E-2</v>
      </c>
      <c r="BR808" s="5">
        <v>0</v>
      </c>
      <c r="BS808" s="5">
        <v>0.66700000000000004</v>
      </c>
      <c r="BT808" s="5">
        <v>0</v>
      </c>
      <c r="BU808" s="5">
        <v>0</v>
      </c>
      <c r="BV808" s="5">
        <v>0.02</v>
      </c>
      <c r="BW808" s="5">
        <v>0.19</v>
      </c>
      <c r="BX808" s="5">
        <v>0.33300000000000002</v>
      </c>
      <c r="BY808" s="5">
        <v>13.254</v>
      </c>
      <c r="BZ808" s="5">
        <v>0</v>
      </c>
      <c r="CA808" s="5">
        <v>13.254</v>
      </c>
      <c r="CB808" s="5">
        <v>0</v>
      </c>
      <c r="CC808" s="5">
        <v>87.078999999999994</v>
      </c>
      <c r="CD808" s="5">
        <v>7.95</v>
      </c>
      <c r="CE808" s="5">
        <v>-45.856000000000002</v>
      </c>
      <c r="CF808" s="5">
        <v>49.055999999999997</v>
      </c>
      <c r="CG808" s="5">
        <v>0</v>
      </c>
      <c r="CH808" s="5">
        <v>0</v>
      </c>
      <c r="CI808" s="5">
        <v>0</v>
      </c>
      <c r="CJ808" s="5">
        <v>0</v>
      </c>
      <c r="CK808" s="5">
        <v>0</v>
      </c>
      <c r="CL808" s="5">
        <v>0</v>
      </c>
      <c r="CM808" s="5">
        <v>0</v>
      </c>
      <c r="CN808" s="5">
        <v>0</v>
      </c>
      <c r="CO808" s="5">
        <v>0</v>
      </c>
      <c r="CP808" s="5">
        <v>0</v>
      </c>
      <c r="CQ808" s="5">
        <v>1.3480000000000001</v>
      </c>
      <c r="CR808" s="5">
        <v>0.35899999999999999</v>
      </c>
      <c r="CS808" s="5">
        <v>6.6920000000000002</v>
      </c>
      <c r="CT808" s="5">
        <v>4.8609999999999998</v>
      </c>
      <c r="CU808" s="5">
        <v>10.622</v>
      </c>
    </row>
    <row r="809" spans="1:99" x14ac:dyDescent="0.25">
      <c r="A809" s="5" t="s">
        <v>3117</v>
      </c>
      <c r="B809" s="5" t="s">
        <v>1803</v>
      </c>
      <c r="C809" s="5" t="s">
        <v>1803</v>
      </c>
      <c r="D809" s="5" t="s">
        <v>1804</v>
      </c>
      <c r="E809" s="5">
        <v>2024</v>
      </c>
      <c r="F809" s="5">
        <v>0.19</v>
      </c>
      <c r="G809" s="5">
        <v>5.5750000000000002</v>
      </c>
      <c r="H809" s="5">
        <v>1.3240000000000001</v>
      </c>
      <c r="I809" s="5">
        <v>0</v>
      </c>
      <c r="J809" s="5">
        <v>5.5750000000000002</v>
      </c>
      <c r="K809" s="5">
        <v>0</v>
      </c>
      <c r="L809" s="5">
        <v>1</v>
      </c>
      <c r="M809" s="5">
        <v>7.1239999999999997</v>
      </c>
      <c r="N809" s="5">
        <v>3.9710000000000001</v>
      </c>
      <c r="O809" s="5">
        <v>0</v>
      </c>
      <c r="P809" s="5">
        <v>7.1239999999999997</v>
      </c>
      <c r="Q809" s="5">
        <v>0</v>
      </c>
      <c r="R809" s="5">
        <v>1</v>
      </c>
      <c r="S809" s="5">
        <v>12.193</v>
      </c>
      <c r="T809" s="5">
        <v>7.9420000000000002</v>
      </c>
      <c r="U809" s="5">
        <v>0.316</v>
      </c>
      <c r="V809" s="5">
        <v>14.509</v>
      </c>
      <c r="W809" s="5">
        <v>0.19</v>
      </c>
      <c r="X809" s="5">
        <v>1</v>
      </c>
      <c r="Y809" s="5">
        <v>7.9749999999999996</v>
      </c>
      <c r="Z809" s="5">
        <v>1.06</v>
      </c>
      <c r="AA809" s="5">
        <v>0.82</v>
      </c>
      <c r="AB809" s="5">
        <v>8.7959999999999994</v>
      </c>
      <c r="AC809" s="5">
        <v>0</v>
      </c>
      <c r="AD809" s="5">
        <v>1</v>
      </c>
      <c r="AE809" s="5">
        <v>9.0619999999999994</v>
      </c>
      <c r="AF809" s="5">
        <v>2.081</v>
      </c>
      <c r="AG809" s="5">
        <v>-0.26600000000000001</v>
      </c>
      <c r="AH809" s="5">
        <v>8.7959999999999994</v>
      </c>
      <c r="AI809" s="5">
        <v>0</v>
      </c>
      <c r="AJ809" s="5">
        <v>1</v>
      </c>
      <c r="AK809" s="5">
        <v>15.579000000000001</v>
      </c>
      <c r="AL809" s="5">
        <v>8.1630000000000003</v>
      </c>
      <c r="AM809" s="5">
        <v>-11.333</v>
      </c>
      <c r="AN809" s="5">
        <v>4.2460000000000004</v>
      </c>
      <c r="AO809" s="5">
        <v>0</v>
      </c>
      <c r="AP809" s="5">
        <v>0</v>
      </c>
      <c r="AQ809" s="5">
        <v>0.72</v>
      </c>
      <c r="AR809" s="5">
        <v>0.13200000000000001</v>
      </c>
      <c r="AS809" s="5">
        <v>-7.8E-2</v>
      </c>
      <c r="AT809" s="5">
        <v>0.76400000000000001</v>
      </c>
      <c r="AU809" s="5">
        <v>0.19</v>
      </c>
      <c r="AV809" s="5">
        <v>1</v>
      </c>
      <c r="AW809" s="5">
        <v>0.73399999999999999</v>
      </c>
      <c r="AX809" s="5">
        <v>0.13200000000000001</v>
      </c>
      <c r="AY809" s="5">
        <v>-0.17799999999999999</v>
      </c>
      <c r="AZ809" s="5">
        <v>0.66100000000000003</v>
      </c>
      <c r="BA809" s="5">
        <v>0</v>
      </c>
      <c r="BB809" s="5">
        <v>1</v>
      </c>
      <c r="BC809" s="5">
        <v>0.51</v>
      </c>
      <c r="BD809" s="5">
        <v>0.13200000000000001</v>
      </c>
      <c r="BE809" s="5">
        <v>-0.41399999999999998</v>
      </c>
      <c r="BF809" s="5">
        <v>0.115</v>
      </c>
      <c r="BG809" s="5">
        <v>0</v>
      </c>
      <c r="BH809" s="5">
        <v>0</v>
      </c>
      <c r="BI809" s="5">
        <v>0.65200000000000002</v>
      </c>
      <c r="BJ809" s="5">
        <v>0.13200000000000001</v>
      </c>
      <c r="BK809" s="5">
        <v>-0.33800000000000002</v>
      </c>
      <c r="BL809" s="5">
        <v>0.314</v>
      </c>
      <c r="BM809" s="5">
        <v>0</v>
      </c>
      <c r="BN809" s="5">
        <v>0</v>
      </c>
      <c r="BO809" s="5">
        <v>0</v>
      </c>
      <c r="BP809" s="5">
        <v>0</v>
      </c>
      <c r="BQ809" s="5">
        <v>9.9000000000000005E-2</v>
      </c>
      <c r="BR809" s="5">
        <v>0</v>
      </c>
      <c r="BS809" s="5">
        <v>0.66700000000000004</v>
      </c>
      <c r="BT809" s="5">
        <v>0</v>
      </c>
      <c r="BU809" s="5">
        <v>0</v>
      </c>
      <c r="BV809" s="5">
        <v>1.7999999999999999E-2</v>
      </c>
      <c r="BW809" s="5">
        <v>0.19</v>
      </c>
      <c r="BX809" s="5">
        <v>0.33300000000000002</v>
      </c>
      <c r="BY809" s="5">
        <v>13.646000000000001</v>
      </c>
      <c r="BZ809" s="5">
        <v>0</v>
      </c>
      <c r="CA809" s="5">
        <v>13.646000000000001</v>
      </c>
      <c r="CB809" s="5">
        <v>0</v>
      </c>
      <c r="CC809" s="5">
        <v>86.385000000000005</v>
      </c>
      <c r="CD809" s="5">
        <v>7.95</v>
      </c>
      <c r="CE809" s="5">
        <v>-54.53</v>
      </c>
      <c r="CF809" s="5">
        <v>37.908000000000001</v>
      </c>
      <c r="CG809" s="5">
        <v>0</v>
      </c>
      <c r="CH809" s="5">
        <v>0</v>
      </c>
      <c r="CI809" s="5">
        <v>0</v>
      </c>
      <c r="CJ809" s="5">
        <v>0</v>
      </c>
      <c r="CK809" s="5">
        <v>0</v>
      </c>
      <c r="CL809" s="5">
        <v>0</v>
      </c>
      <c r="CM809" s="5">
        <v>0</v>
      </c>
      <c r="CN809" s="5">
        <v>0</v>
      </c>
      <c r="CO809" s="5">
        <v>0</v>
      </c>
      <c r="CP809" s="5">
        <v>0</v>
      </c>
      <c r="CQ809" s="5">
        <v>1.387</v>
      </c>
      <c r="CR809" s="5">
        <v>0.35899999999999999</v>
      </c>
      <c r="CS809" s="5">
        <v>6.8890000000000002</v>
      </c>
      <c r="CT809" s="5">
        <v>4.2510000000000003</v>
      </c>
      <c r="CU809" s="5">
        <v>9.1679999999999993</v>
      </c>
    </row>
    <row r="810" spans="1:99" x14ac:dyDescent="0.25">
      <c r="A810" s="5" t="s">
        <v>3118</v>
      </c>
      <c r="B810" s="5" t="s">
        <v>1806</v>
      </c>
      <c r="C810" s="5" t="s">
        <v>1806</v>
      </c>
      <c r="D810" s="5" t="s">
        <v>1807</v>
      </c>
      <c r="E810" s="5">
        <v>2021</v>
      </c>
      <c r="F810" s="5">
        <v>0.18</v>
      </c>
      <c r="G810" s="5">
        <v>0.78600000000000003</v>
      </c>
      <c r="H810" s="5">
        <v>0.17199999999999999</v>
      </c>
      <c r="I810" s="5">
        <v>-0.14799999999999999</v>
      </c>
      <c r="J810" s="5">
        <v>0.63700000000000001</v>
      </c>
      <c r="K810" s="5">
        <v>0</v>
      </c>
      <c r="L810" s="5">
        <v>1</v>
      </c>
      <c r="M810" s="5">
        <v>2.2549999999999999</v>
      </c>
      <c r="N810" s="5">
        <v>1.022</v>
      </c>
      <c r="O810" s="5">
        <v>0</v>
      </c>
      <c r="P810" s="5">
        <v>2.2549999999999999</v>
      </c>
      <c r="Q810" s="5">
        <v>0</v>
      </c>
      <c r="R810" s="5">
        <v>1</v>
      </c>
      <c r="S810" s="5">
        <v>3.306</v>
      </c>
      <c r="T810" s="5">
        <v>2.0489999999999999</v>
      </c>
      <c r="U810" s="5">
        <v>-0.755</v>
      </c>
      <c r="V810" s="5">
        <v>3.01</v>
      </c>
      <c r="W810" s="5">
        <v>0</v>
      </c>
      <c r="X810" s="5">
        <v>1</v>
      </c>
      <c r="Y810" s="5">
        <v>16.094000000000001</v>
      </c>
      <c r="Z810" s="5">
        <v>2.1749999999999998</v>
      </c>
      <c r="AA810" s="5">
        <v>-9.5299999999999994</v>
      </c>
      <c r="AB810" s="5">
        <v>6.5640000000000001</v>
      </c>
      <c r="AC810" s="5">
        <v>0</v>
      </c>
      <c r="AD810" s="5">
        <v>1</v>
      </c>
      <c r="AE810" s="5">
        <v>17.228000000000002</v>
      </c>
      <c r="AF810" s="5">
        <v>4.0279999999999996</v>
      </c>
      <c r="AG810" s="5">
        <v>-10.664999999999999</v>
      </c>
      <c r="AH810" s="5">
        <v>6.5640000000000001</v>
      </c>
      <c r="AI810" s="5">
        <v>0</v>
      </c>
      <c r="AJ810" s="5">
        <v>1</v>
      </c>
      <c r="AK810" s="5">
        <v>21.765000000000001</v>
      </c>
      <c r="AL810" s="5">
        <v>10.682</v>
      </c>
      <c r="AM810" s="5">
        <v>-16.600999999999999</v>
      </c>
      <c r="AN810" s="5">
        <v>6.0940000000000003</v>
      </c>
      <c r="AO810" s="5">
        <v>0</v>
      </c>
      <c r="AP810" s="5">
        <v>0</v>
      </c>
      <c r="AQ810" s="5">
        <v>0.61899999999999999</v>
      </c>
      <c r="AR810" s="5">
        <v>0.114</v>
      </c>
      <c r="AS810" s="5">
        <v>0.13900000000000001</v>
      </c>
      <c r="AT810" s="5">
        <v>0.89500000000000002</v>
      </c>
      <c r="AU810" s="5">
        <v>0.18</v>
      </c>
      <c r="AV810" s="5">
        <v>1</v>
      </c>
      <c r="AW810" s="5">
        <v>0.59899999999999998</v>
      </c>
      <c r="AX810" s="5">
        <v>0.114</v>
      </c>
      <c r="AY810" s="5">
        <v>0.11700000000000001</v>
      </c>
      <c r="AZ810" s="5">
        <v>0.84499999999999997</v>
      </c>
      <c r="BA810" s="5">
        <v>0.18</v>
      </c>
      <c r="BB810" s="5">
        <v>1</v>
      </c>
      <c r="BC810" s="5">
        <v>0.439</v>
      </c>
      <c r="BD810" s="5">
        <v>0.114</v>
      </c>
      <c r="BE810" s="5">
        <v>4.5999999999999999E-2</v>
      </c>
      <c r="BF810" s="5">
        <v>0.57199999999999995</v>
      </c>
      <c r="BG810" s="5">
        <v>0.18</v>
      </c>
      <c r="BH810" s="5">
        <v>1</v>
      </c>
      <c r="BI810" s="5">
        <v>0.505</v>
      </c>
      <c r="BJ810" s="5">
        <v>0.114</v>
      </c>
      <c r="BK810" s="5">
        <v>0.22600000000000001</v>
      </c>
      <c r="BL810" s="5">
        <v>0.86199999999999999</v>
      </c>
      <c r="BM810" s="5">
        <v>0.18</v>
      </c>
      <c r="BN810" s="5">
        <v>1</v>
      </c>
      <c r="BO810" s="5">
        <v>0</v>
      </c>
      <c r="BP810" s="5">
        <v>2E-3</v>
      </c>
      <c r="BQ810" s="5">
        <v>7.5999999999999998E-2</v>
      </c>
      <c r="BR810" s="5">
        <v>0</v>
      </c>
      <c r="BS810" s="5">
        <v>1</v>
      </c>
      <c r="BT810" s="5">
        <v>0</v>
      </c>
      <c r="BU810" s="5">
        <v>4.0000000000000001E-3</v>
      </c>
      <c r="BV810" s="5">
        <v>9.6000000000000002E-2</v>
      </c>
      <c r="BW810" s="5">
        <v>0.18</v>
      </c>
      <c r="BX810" s="5">
        <v>1</v>
      </c>
      <c r="BY810" s="5">
        <v>11.787000000000001</v>
      </c>
      <c r="BZ810" s="5">
        <v>0</v>
      </c>
      <c r="CA810" s="5">
        <v>11.787000000000001</v>
      </c>
      <c r="CB810" s="5">
        <v>0</v>
      </c>
      <c r="CC810" s="5">
        <v>78.125</v>
      </c>
      <c r="CD810" s="5">
        <v>7.95</v>
      </c>
      <c r="CE810" s="5">
        <v>25.739000000000001</v>
      </c>
      <c r="CF810" s="5">
        <v>122.559</v>
      </c>
      <c r="CG810" s="5">
        <v>0.18</v>
      </c>
      <c r="CH810" s="5">
        <v>1</v>
      </c>
      <c r="CI810" s="5">
        <v>0</v>
      </c>
      <c r="CJ810" s="5">
        <v>0</v>
      </c>
      <c r="CK810" s="5">
        <v>0</v>
      </c>
      <c r="CL810" s="5">
        <v>0.21299999999999999</v>
      </c>
      <c r="CM810" s="5">
        <v>0</v>
      </c>
      <c r="CN810" s="5">
        <v>4.5999999999999999E-2</v>
      </c>
      <c r="CO810" s="5">
        <v>0.10199999999999999</v>
      </c>
      <c r="CP810" s="5">
        <v>0</v>
      </c>
      <c r="CQ810" s="5">
        <v>1.198</v>
      </c>
      <c r="CR810" s="5">
        <v>0</v>
      </c>
      <c r="CS810" s="5">
        <v>2.456</v>
      </c>
      <c r="CT810" s="5">
        <v>4.41</v>
      </c>
      <c r="CU810" s="5">
        <v>15.162000000000001</v>
      </c>
    </row>
    <row r="811" spans="1:99" x14ac:dyDescent="0.25">
      <c r="A811" s="5" t="s">
        <v>3119</v>
      </c>
      <c r="B811" s="5" t="s">
        <v>1806</v>
      </c>
      <c r="C811" s="5" t="s">
        <v>1806</v>
      </c>
      <c r="D811" s="5" t="s">
        <v>1807</v>
      </c>
      <c r="E811" s="5">
        <v>2022</v>
      </c>
      <c r="F811" s="5">
        <v>0.18</v>
      </c>
      <c r="G811" s="5">
        <v>0.71299999999999997</v>
      </c>
      <c r="H811" s="5">
        <v>0.111</v>
      </c>
      <c r="I811" s="5">
        <v>-0.09</v>
      </c>
      <c r="J811" s="5">
        <v>0.623</v>
      </c>
      <c r="K811" s="5">
        <v>0</v>
      </c>
      <c r="L811" s="5">
        <v>1</v>
      </c>
      <c r="M811" s="5">
        <v>2.9420000000000002</v>
      </c>
      <c r="N811" s="5">
        <v>1.2150000000000001</v>
      </c>
      <c r="O811" s="5">
        <v>0</v>
      </c>
      <c r="P811" s="5">
        <v>2.9420000000000002</v>
      </c>
      <c r="Q811" s="5">
        <v>0</v>
      </c>
      <c r="R811" s="5">
        <v>1</v>
      </c>
      <c r="S811" s="5">
        <v>4.0419999999999998</v>
      </c>
      <c r="T811" s="5">
        <v>1.98</v>
      </c>
      <c r="U811" s="5">
        <v>-0.54700000000000004</v>
      </c>
      <c r="V811" s="5">
        <v>4.1239999999999997</v>
      </c>
      <c r="W811" s="5">
        <v>0</v>
      </c>
      <c r="X811" s="5">
        <v>1</v>
      </c>
      <c r="Y811" s="5">
        <v>32.56</v>
      </c>
      <c r="Z811" s="5">
        <v>4.4000000000000004</v>
      </c>
      <c r="AA811" s="5">
        <v>-12.85</v>
      </c>
      <c r="AB811" s="5">
        <v>19.71</v>
      </c>
      <c r="AC811" s="5">
        <v>0</v>
      </c>
      <c r="AD811" s="5">
        <v>1</v>
      </c>
      <c r="AE811" s="5">
        <v>33.795000000000002</v>
      </c>
      <c r="AF811" s="5">
        <v>7.9009999999999998</v>
      </c>
      <c r="AG811" s="5">
        <v>-14.085000000000001</v>
      </c>
      <c r="AH811" s="5">
        <v>19.71</v>
      </c>
      <c r="AI811" s="5">
        <v>0</v>
      </c>
      <c r="AJ811" s="5">
        <v>1</v>
      </c>
      <c r="AK811" s="5">
        <v>38.734000000000002</v>
      </c>
      <c r="AL811" s="5">
        <v>18.497</v>
      </c>
      <c r="AM811" s="5">
        <v>-33.018999999999998</v>
      </c>
      <c r="AN811" s="5">
        <v>6.7430000000000003</v>
      </c>
      <c r="AO811" s="5">
        <v>0</v>
      </c>
      <c r="AP811" s="5">
        <v>0</v>
      </c>
      <c r="AQ811" s="5">
        <v>0.86099999999999999</v>
      </c>
      <c r="AR811" s="5">
        <v>0.123</v>
      </c>
      <c r="AS811" s="5">
        <v>0.16700000000000001</v>
      </c>
      <c r="AT811" s="5">
        <v>1.2130000000000001</v>
      </c>
      <c r="AU811" s="5">
        <v>0.18</v>
      </c>
      <c r="AV811" s="5">
        <v>1</v>
      </c>
      <c r="AW811" s="5">
        <v>0.98599999999999999</v>
      </c>
      <c r="AX811" s="5">
        <v>0.123</v>
      </c>
      <c r="AY811" s="5">
        <v>0.16</v>
      </c>
      <c r="AZ811" s="5">
        <v>1.353</v>
      </c>
      <c r="BA811" s="5">
        <v>0.18</v>
      </c>
      <c r="BB811" s="5">
        <v>1</v>
      </c>
      <c r="BC811" s="5">
        <v>0.59799999999999998</v>
      </c>
      <c r="BD811" s="5">
        <v>0.123</v>
      </c>
      <c r="BE811" s="5">
        <v>-4.9000000000000002E-2</v>
      </c>
      <c r="BF811" s="5">
        <v>0.64800000000000002</v>
      </c>
      <c r="BG811" s="5">
        <v>0.18</v>
      </c>
      <c r="BH811" s="5">
        <v>1</v>
      </c>
      <c r="BI811" s="5">
        <v>0.61199999999999999</v>
      </c>
      <c r="BJ811" s="5">
        <v>0.123</v>
      </c>
      <c r="BK811" s="5">
        <v>0.47699999999999998</v>
      </c>
      <c r="BL811" s="5">
        <v>1.2849999999999999</v>
      </c>
      <c r="BM811" s="5">
        <v>0.18</v>
      </c>
      <c r="BN811" s="5">
        <v>1</v>
      </c>
      <c r="BO811" s="5">
        <v>0</v>
      </c>
      <c r="BP811" s="5">
        <v>1E-3</v>
      </c>
      <c r="BQ811" s="5">
        <v>0.161</v>
      </c>
      <c r="BR811" s="5">
        <v>0</v>
      </c>
      <c r="BS811" s="5">
        <v>1</v>
      </c>
      <c r="BT811" s="5">
        <v>0</v>
      </c>
      <c r="BU811" s="5">
        <v>3.0000000000000001E-3</v>
      </c>
      <c r="BV811" s="5">
        <v>9.5000000000000001E-2</v>
      </c>
      <c r="BW811" s="5">
        <v>0.18</v>
      </c>
      <c r="BX811" s="5">
        <v>1</v>
      </c>
      <c r="BY811" s="5">
        <v>12.728999999999999</v>
      </c>
      <c r="BZ811" s="5">
        <v>0</v>
      </c>
      <c r="CA811" s="5">
        <v>12.728999999999999</v>
      </c>
      <c r="CB811" s="5">
        <v>0</v>
      </c>
      <c r="CC811" s="5">
        <v>97.9</v>
      </c>
      <c r="CD811" s="5">
        <v>7.95</v>
      </c>
      <c r="CE811" s="5">
        <v>43.515000000000001</v>
      </c>
      <c r="CF811" s="5">
        <v>166.87</v>
      </c>
      <c r="CG811" s="5">
        <v>0.18</v>
      </c>
      <c r="CH811" s="5">
        <v>1</v>
      </c>
      <c r="CI811" s="5">
        <v>0</v>
      </c>
      <c r="CJ811" s="5">
        <v>0</v>
      </c>
      <c r="CK811" s="5">
        <v>0</v>
      </c>
      <c r="CL811" s="5">
        <v>0.23100000000000001</v>
      </c>
      <c r="CM811" s="5">
        <v>0</v>
      </c>
      <c r="CN811" s="5">
        <v>4.9000000000000002E-2</v>
      </c>
      <c r="CO811" s="5">
        <v>0.11600000000000001</v>
      </c>
      <c r="CP811" s="5">
        <v>0</v>
      </c>
      <c r="CQ811" s="5">
        <v>1.294</v>
      </c>
      <c r="CR811" s="5">
        <v>0</v>
      </c>
      <c r="CS811" s="5">
        <v>2.6520000000000001</v>
      </c>
      <c r="CT811" s="5">
        <v>5.8419999999999996</v>
      </c>
      <c r="CU811" s="5">
        <v>31.326000000000001</v>
      </c>
    </row>
    <row r="812" spans="1:99" x14ac:dyDescent="0.25">
      <c r="A812" s="5" t="s">
        <v>3120</v>
      </c>
      <c r="B812" s="5" t="s">
        <v>1806</v>
      </c>
      <c r="C812" s="5" t="s">
        <v>1806</v>
      </c>
      <c r="D812" s="5" t="s">
        <v>1807</v>
      </c>
      <c r="E812" s="5">
        <v>2023</v>
      </c>
      <c r="F812" s="5">
        <v>0.18</v>
      </c>
      <c r="G812" s="5">
        <v>1.246</v>
      </c>
      <c r="H812" s="5">
        <v>0.28399999999999997</v>
      </c>
      <c r="I812" s="5">
        <v>-3.2000000000000001E-2</v>
      </c>
      <c r="J812" s="5">
        <v>1.214</v>
      </c>
      <c r="K812" s="5">
        <v>0</v>
      </c>
      <c r="L812" s="5">
        <v>1</v>
      </c>
      <c r="M812" s="5">
        <v>3.1160000000000001</v>
      </c>
      <c r="N812" s="5">
        <v>1.546</v>
      </c>
      <c r="O812" s="5">
        <v>0</v>
      </c>
      <c r="P812" s="5">
        <v>3.1160000000000001</v>
      </c>
      <c r="Q812" s="5">
        <v>0</v>
      </c>
      <c r="R812" s="5">
        <v>1</v>
      </c>
      <c r="S812" s="5">
        <v>3.762</v>
      </c>
      <c r="T812" s="5">
        <v>2.359</v>
      </c>
      <c r="U812" s="5">
        <v>-0.34</v>
      </c>
      <c r="V812" s="5">
        <v>4.0380000000000003</v>
      </c>
      <c r="W812" s="5">
        <v>0</v>
      </c>
      <c r="X812" s="5">
        <v>1</v>
      </c>
      <c r="Y812" s="5">
        <v>12.907999999999999</v>
      </c>
      <c r="Z812" s="5">
        <v>1.744</v>
      </c>
      <c r="AA812" s="5">
        <v>-5.0999999999999997E-2</v>
      </c>
      <c r="AB812" s="5">
        <v>12.856999999999999</v>
      </c>
      <c r="AC812" s="5">
        <v>0</v>
      </c>
      <c r="AD812" s="5">
        <v>1</v>
      </c>
      <c r="AE812" s="5">
        <v>14.194000000000001</v>
      </c>
      <c r="AF812" s="5">
        <v>3.3180000000000001</v>
      </c>
      <c r="AG812" s="5">
        <v>-1.3360000000000001</v>
      </c>
      <c r="AH812" s="5">
        <v>12.856999999999999</v>
      </c>
      <c r="AI812" s="5">
        <v>0</v>
      </c>
      <c r="AJ812" s="5">
        <v>1</v>
      </c>
      <c r="AK812" s="5">
        <v>19.335999999999999</v>
      </c>
      <c r="AL812" s="5">
        <v>9.5790000000000006</v>
      </c>
      <c r="AM812" s="5">
        <v>-14.166</v>
      </c>
      <c r="AN812" s="5">
        <v>6.101</v>
      </c>
      <c r="AO812" s="5">
        <v>0</v>
      </c>
      <c r="AP812" s="5">
        <v>0</v>
      </c>
      <c r="AQ812" s="5">
        <v>0.76</v>
      </c>
      <c r="AR812" s="5">
        <v>0.129</v>
      </c>
      <c r="AS812" s="5">
        <v>0.23899999999999999</v>
      </c>
      <c r="AT812" s="5">
        <v>1.179</v>
      </c>
      <c r="AU812" s="5">
        <v>0.18</v>
      </c>
      <c r="AV812" s="5">
        <v>1</v>
      </c>
      <c r="AW812" s="5">
        <v>0.81100000000000005</v>
      </c>
      <c r="AX812" s="5">
        <v>0.129</v>
      </c>
      <c r="AY812" s="5">
        <v>0.218</v>
      </c>
      <c r="AZ812" s="5">
        <v>1.2150000000000001</v>
      </c>
      <c r="BA812" s="5">
        <v>0.18</v>
      </c>
      <c r="BB812" s="5">
        <v>1</v>
      </c>
      <c r="BC812" s="5">
        <v>0.53500000000000003</v>
      </c>
      <c r="BD812" s="5">
        <v>0.129</v>
      </c>
      <c r="BE812" s="5">
        <v>-3.4000000000000002E-2</v>
      </c>
      <c r="BF812" s="5">
        <v>0.59099999999999997</v>
      </c>
      <c r="BG812" s="5">
        <v>0.18</v>
      </c>
      <c r="BH812" s="5">
        <v>1</v>
      </c>
      <c r="BI812" s="5">
        <v>0.57899999999999996</v>
      </c>
      <c r="BJ812" s="5">
        <v>0.129</v>
      </c>
      <c r="BK812" s="5">
        <v>0.38200000000000001</v>
      </c>
      <c r="BL812" s="5">
        <v>1.1339999999999999</v>
      </c>
      <c r="BM812" s="5">
        <v>0.18</v>
      </c>
      <c r="BN812" s="5">
        <v>1</v>
      </c>
      <c r="BO812" s="5">
        <v>0</v>
      </c>
      <c r="BP812" s="5">
        <v>1E-3</v>
      </c>
      <c r="BQ812" s="5">
        <v>0.112</v>
      </c>
      <c r="BR812" s="5">
        <v>0</v>
      </c>
      <c r="BS812" s="5">
        <v>1</v>
      </c>
      <c r="BT812" s="5">
        <v>0</v>
      </c>
      <c r="BU812" s="5">
        <v>2E-3</v>
      </c>
      <c r="BV812" s="5">
        <v>7.5999999999999998E-2</v>
      </c>
      <c r="BW812" s="5">
        <v>0.18</v>
      </c>
      <c r="BX812" s="5">
        <v>1</v>
      </c>
      <c r="BY812" s="5">
        <v>13.254</v>
      </c>
      <c r="BZ812" s="5">
        <v>0</v>
      </c>
      <c r="CA812" s="5">
        <v>13.254</v>
      </c>
      <c r="CB812" s="5">
        <v>0</v>
      </c>
      <c r="CC812" s="5">
        <v>83.248000000000005</v>
      </c>
      <c r="CD812" s="5">
        <v>7.95</v>
      </c>
      <c r="CE812" s="5">
        <v>42.357999999999997</v>
      </c>
      <c r="CF812" s="5">
        <v>149.47200000000001</v>
      </c>
      <c r="CG812" s="5">
        <v>0.19</v>
      </c>
      <c r="CH812" s="5">
        <v>1</v>
      </c>
      <c r="CI812" s="5">
        <v>0</v>
      </c>
      <c r="CJ812" s="5">
        <v>0</v>
      </c>
      <c r="CK812" s="5">
        <v>0</v>
      </c>
      <c r="CL812" s="5">
        <v>0.24</v>
      </c>
      <c r="CM812" s="5">
        <v>0</v>
      </c>
      <c r="CN812" s="5">
        <v>0.19400000000000001</v>
      </c>
      <c r="CO812" s="5">
        <v>0.14000000000000001</v>
      </c>
      <c r="CP812" s="5">
        <v>0</v>
      </c>
      <c r="CQ812" s="5">
        <v>1.3480000000000001</v>
      </c>
      <c r="CR812" s="5">
        <v>0</v>
      </c>
      <c r="CS812" s="5">
        <v>2.762</v>
      </c>
      <c r="CT812" s="5">
        <v>3.4660000000000002</v>
      </c>
      <c r="CU812" s="5">
        <v>11.622</v>
      </c>
    </row>
    <row r="813" spans="1:99" x14ac:dyDescent="0.25">
      <c r="A813" s="5" t="s">
        <v>3121</v>
      </c>
      <c r="B813" s="5" t="s">
        <v>1806</v>
      </c>
      <c r="C813" s="5" t="s">
        <v>1806</v>
      </c>
      <c r="D813" s="5" t="s">
        <v>1807</v>
      </c>
      <c r="E813" s="5">
        <v>2024</v>
      </c>
      <c r="F813" s="5">
        <v>0.18</v>
      </c>
      <c r="G813" s="5">
        <v>1.0249999999999999</v>
      </c>
      <c r="H813" s="5">
        <v>0.26</v>
      </c>
      <c r="I813" s="5">
        <v>-8.1000000000000003E-2</v>
      </c>
      <c r="J813" s="5">
        <v>0.94399999999999995</v>
      </c>
      <c r="K813" s="5">
        <v>0</v>
      </c>
      <c r="L813" s="5">
        <v>1</v>
      </c>
      <c r="M813" s="5">
        <v>3.3130000000000002</v>
      </c>
      <c r="N813" s="5">
        <v>1.8049999999999999</v>
      </c>
      <c r="O813" s="5">
        <v>0.17199999999999999</v>
      </c>
      <c r="P813" s="5">
        <v>3.484</v>
      </c>
      <c r="Q813" s="5">
        <v>0</v>
      </c>
      <c r="R813" s="5">
        <v>1</v>
      </c>
      <c r="S813" s="5">
        <v>4.5060000000000002</v>
      </c>
      <c r="T813" s="5">
        <v>2.9830000000000001</v>
      </c>
      <c r="U813" s="5">
        <v>-0.877</v>
      </c>
      <c r="V813" s="5">
        <v>4.282</v>
      </c>
      <c r="W813" s="5">
        <v>0</v>
      </c>
      <c r="X813" s="5">
        <v>1</v>
      </c>
      <c r="Y813" s="5">
        <v>9.1969999999999992</v>
      </c>
      <c r="Z813" s="5">
        <v>1.161</v>
      </c>
      <c r="AA813" s="5">
        <v>0.26200000000000001</v>
      </c>
      <c r="AB813" s="5">
        <v>9.4600000000000009</v>
      </c>
      <c r="AC813" s="5">
        <v>0</v>
      </c>
      <c r="AD813" s="5">
        <v>1</v>
      </c>
      <c r="AE813" s="5">
        <v>9.1969999999999992</v>
      </c>
      <c r="AF813" s="5">
        <v>2.0150000000000001</v>
      </c>
      <c r="AG813" s="5">
        <v>0.26200000000000001</v>
      </c>
      <c r="AH813" s="5">
        <v>9.4600000000000009</v>
      </c>
      <c r="AI813" s="5">
        <v>0</v>
      </c>
      <c r="AJ813" s="5">
        <v>1</v>
      </c>
      <c r="AK813" s="5">
        <v>9.548</v>
      </c>
      <c r="AL813" s="5">
        <v>4.8570000000000002</v>
      </c>
      <c r="AM813" s="5">
        <v>-4.7640000000000002</v>
      </c>
      <c r="AN813" s="5">
        <v>5.6449999999999996</v>
      </c>
      <c r="AO813" s="5">
        <v>0</v>
      </c>
      <c r="AP813" s="5">
        <v>0</v>
      </c>
      <c r="AQ813" s="5">
        <v>0.72399999999999998</v>
      </c>
      <c r="AR813" s="5">
        <v>0.13200000000000001</v>
      </c>
      <c r="AS813" s="5">
        <v>0.36399999999999999</v>
      </c>
      <c r="AT813" s="5">
        <v>1.284</v>
      </c>
      <c r="AU813" s="5">
        <v>0.18</v>
      </c>
      <c r="AV813" s="5">
        <v>1</v>
      </c>
      <c r="AW813" s="5">
        <v>0.75</v>
      </c>
      <c r="AX813" s="5">
        <v>0.13200000000000001</v>
      </c>
      <c r="AY813" s="5">
        <v>0.34100000000000003</v>
      </c>
      <c r="AZ813" s="5">
        <v>1.2869999999999999</v>
      </c>
      <c r="BA813" s="5">
        <v>0.18</v>
      </c>
      <c r="BB813" s="5">
        <v>1</v>
      </c>
      <c r="BC813" s="5">
        <v>0.51300000000000001</v>
      </c>
      <c r="BD813" s="5">
        <v>0.13200000000000001</v>
      </c>
      <c r="BE813" s="5">
        <v>7.8E-2</v>
      </c>
      <c r="BF813" s="5">
        <v>0.69799999999999995</v>
      </c>
      <c r="BG813" s="5">
        <v>0.18</v>
      </c>
      <c r="BH813" s="5">
        <v>1</v>
      </c>
      <c r="BI813" s="5">
        <v>0.59099999999999997</v>
      </c>
      <c r="BJ813" s="5">
        <v>0.13200000000000001</v>
      </c>
      <c r="BK813" s="5">
        <v>0.35899999999999999</v>
      </c>
      <c r="BL813" s="5">
        <v>1.1220000000000001</v>
      </c>
      <c r="BM813" s="5">
        <v>0.18</v>
      </c>
      <c r="BN813" s="5">
        <v>1</v>
      </c>
      <c r="BO813" s="5">
        <v>0</v>
      </c>
      <c r="BP813" s="5">
        <v>1E-3</v>
      </c>
      <c r="BQ813" s="5">
        <v>8.7999999999999995E-2</v>
      </c>
      <c r="BR813" s="5">
        <v>0</v>
      </c>
      <c r="BS813" s="5">
        <v>1</v>
      </c>
      <c r="BT813" s="5">
        <v>0</v>
      </c>
      <c r="BU813" s="5">
        <v>1E-3</v>
      </c>
      <c r="BV813" s="5">
        <v>0.06</v>
      </c>
      <c r="BW813" s="5">
        <v>0.18</v>
      </c>
      <c r="BX813" s="5">
        <v>1</v>
      </c>
      <c r="BY813" s="5">
        <v>13.646000000000001</v>
      </c>
      <c r="BZ813" s="5">
        <v>0</v>
      </c>
      <c r="CA813" s="5">
        <v>13.646000000000001</v>
      </c>
      <c r="CB813" s="5">
        <v>0</v>
      </c>
      <c r="CC813" s="5">
        <v>82.587999999999994</v>
      </c>
      <c r="CD813" s="5">
        <v>7.95</v>
      </c>
      <c r="CE813" s="5">
        <v>41.944000000000003</v>
      </c>
      <c r="CF813" s="5">
        <v>148.19300000000001</v>
      </c>
      <c r="CG813" s="5">
        <v>0.19</v>
      </c>
      <c r="CH813" s="5">
        <v>1</v>
      </c>
      <c r="CI813" s="5">
        <v>0</v>
      </c>
      <c r="CJ813" s="5">
        <v>0</v>
      </c>
      <c r="CK813" s="5">
        <v>0</v>
      </c>
      <c r="CL813" s="5">
        <v>0.247</v>
      </c>
      <c r="CM813" s="5">
        <v>0</v>
      </c>
      <c r="CN813" s="5">
        <v>0.33900000000000002</v>
      </c>
      <c r="CO813" s="5">
        <v>0.156</v>
      </c>
      <c r="CP813" s="5">
        <v>0</v>
      </c>
      <c r="CQ813" s="5">
        <v>1.387</v>
      </c>
      <c r="CR813" s="5">
        <v>0</v>
      </c>
      <c r="CS813" s="5">
        <v>2.843</v>
      </c>
      <c r="CT813" s="5">
        <v>3.0270000000000001</v>
      </c>
      <c r="CU813" s="5">
        <v>10.167999999999999</v>
      </c>
    </row>
    <row r="814" spans="1:99" x14ac:dyDescent="0.25">
      <c r="A814" s="5" t="s">
        <v>3122</v>
      </c>
      <c r="B814" s="5" t="s">
        <v>1791</v>
      </c>
      <c r="C814" s="5" t="s">
        <v>1791</v>
      </c>
      <c r="D814" s="5" t="s">
        <v>1792</v>
      </c>
      <c r="E814" s="5">
        <v>2021</v>
      </c>
      <c r="F814" s="5">
        <v>0.15</v>
      </c>
      <c r="G814" s="5">
        <v>5.5529999999999999</v>
      </c>
      <c r="H814" s="5">
        <v>1.143</v>
      </c>
      <c r="I814" s="5">
        <v>2.8000000000000001E-2</v>
      </c>
      <c r="J814" s="5">
        <v>5.5810000000000004</v>
      </c>
      <c r="K814" s="5">
        <v>0</v>
      </c>
      <c r="L814" s="5">
        <v>1</v>
      </c>
      <c r="M814" s="5">
        <v>7.9640000000000004</v>
      </c>
      <c r="N814" s="5">
        <v>3.43</v>
      </c>
      <c r="O814" s="5">
        <v>0.04</v>
      </c>
      <c r="P814" s="5">
        <v>8.0050000000000008</v>
      </c>
      <c r="Q814" s="5">
        <v>0</v>
      </c>
      <c r="R814" s="5">
        <v>1</v>
      </c>
      <c r="S814" s="5">
        <v>11.27</v>
      </c>
      <c r="T814" s="5">
        <v>6.86</v>
      </c>
      <c r="U814" s="5">
        <v>2.8000000000000001E-2</v>
      </c>
      <c r="V814" s="5">
        <v>12.992000000000001</v>
      </c>
      <c r="W814" s="5">
        <v>0.15</v>
      </c>
      <c r="X814" s="5">
        <v>1</v>
      </c>
      <c r="Y814" s="5">
        <v>7.6559999999999997</v>
      </c>
      <c r="Z814" s="5">
        <v>0.84</v>
      </c>
      <c r="AA814" s="5">
        <v>-5.6589999999999998</v>
      </c>
      <c r="AB814" s="5">
        <v>1.9970000000000001</v>
      </c>
      <c r="AC814" s="5">
        <v>0</v>
      </c>
      <c r="AD814" s="5">
        <v>0</v>
      </c>
      <c r="AE814" s="5">
        <v>7.8470000000000004</v>
      </c>
      <c r="AF814" s="5">
        <v>1.526</v>
      </c>
      <c r="AG814" s="5">
        <v>-5.6589999999999998</v>
      </c>
      <c r="AH814" s="5">
        <v>2.1880000000000002</v>
      </c>
      <c r="AI814" s="5">
        <v>0</v>
      </c>
      <c r="AJ814" s="5">
        <v>0</v>
      </c>
      <c r="AK814" s="5">
        <v>6.92</v>
      </c>
      <c r="AL814" s="5">
        <v>3.2639999999999998</v>
      </c>
      <c r="AM814" s="5">
        <v>-4.6210000000000004</v>
      </c>
      <c r="AN814" s="5">
        <v>2.2989999999999999</v>
      </c>
      <c r="AO814" s="5">
        <v>0</v>
      </c>
      <c r="AP814" s="5">
        <v>0</v>
      </c>
      <c r="AQ814" s="5">
        <v>0.61899999999999999</v>
      </c>
      <c r="AR814" s="5">
        <v>0.114</v>
      </c>
      <c r="AS814" s="5">
        <v>-0.28499999999999998</v>
      </c>
      <c r="AT814" s="5">
        <v>0.38400000000000001</v>
      </c>
      <c r="AU814" s="5">
        <v>0</v>
      </c>
      <c r="AV814" s="5">
        <v>0</v>
      </c>
      <c r="AW814" s="5">
        <v>0.59899999999999998</v>
      </c>
      <c r="AX814" s="5">
        <v>0.114</v>
      </c>
      <c r="AY814" s="5">
        <v>-0.27300000000000002</v>
      </c>
      <c r="AZ814" s="5">
        <v>0.375</v>
      </c>
      <c r="BA814" s="5">
        <v>0</v>
      </c>
      <c r="BB814" s="5">
        <v>0</v>
      </c>
      <c r="BC814" s="5">
        <v>0.439</v>
      </c>
      <c r="BD814" s="5">
        <v>0.114</v>
      </c>
      <c r="BE814" s="5">
        <v>0</v>
      </c>
      <c r="BF814" s="5">
        <v>0.505</v>
      </c>
      <c r="BG814" s="5">
        <v>0.15</v>
      </c>
      <c r="BH814" s="5">
        <v>1</v>
      </c>
      <c r="BI814" s="5">
        <v>0.505</v>
      </c>
      <c r="BJ814" s="5">
        <v>0.114</v>
      </c>
      <c r="BK814" s="5">
        <v>0</v>
      </c>
      <c r="BL814" s="5">
        <v>0.57999999999999996</v>
      </c>
      <c r="BM814" s="5">
        <v>0.15</v>
      </c>
      <c r="BN814" s="5">
        <v>1</v>
      </c>
      <c r="BO814" s="5">
        <v>0</v>
      </c>
      <c r="BP814" s="5">
        <v>-7.2999999999999995E-2</v>
      </c>
      <c r="BQ814" s="5">
        <v>0</v>
      </c>
      <c r="BR814" s="5">
        <v>0</v>
      </c>
      <c r="BS814" s="5">
        <v>1</v>
      </c>
      <c r="BT814" s="5">
        <v>0</v>
      </c>
      <c r="BU814" s="5">
        <v>-7.2999999999999995E-2</v>
      </c>
      <c r="BV814" s="5">
        <v>0</v>
      </c>
      <c r="BW814" s="5">
        <v>0.15</v>
      </c>
      <c r="BX814" s="5">
        <v>1</v>
      </c>
      <c r="BY814" s="5">
        <v>11.787000000000001</v>
      </c>
      <c r="BZ814" s="5">
        <v>0</v>
      </c>
      <c r="CA814" s="5">
        <v>11.787000000000001</v>
      </c>
      <c r="CB814" s="5">
        <v>0</v>
      </c>
      <c r="CC814" s="5">
        <v>78.125</v>
      </c>
      <c r="CD814" s="5">
        <v>7.95</v>
      </c>
      <c r="CE814" s="5">
        <v>0</v>
      </c>
      <c r="CF814" s="5">
        <v>89.843999999999994</v>
      </c>
      <c r="CG814" s="5">
        <v>0.15</v>
      </c>
      <c r="CH814" s="5">
        <v>1</v>
      </c>
      <c r="CI814" s="5">
        <v>0</v>
      </c>
      <c r="CJ814" s="5">
        <v>0</v>
      </c>
      <c r="CK814" s="5">
        <v>0</v>
      </c>
      <c r="CL814" s="5">
        <v>0</v>
      </c>
      <c r="CM814" s="5">
        <v>0</v>
      </c>
      <c r="CN814" s="5">
        <v>0</v>
      </c>
      <c r="CO814" s="5">
        <v>0</v>
      </c>
      <c r="CP814" s="5">
        <v>0</v>
      </c>
      <c r="CQ814" s="5">
        <v>1.198</v>
      </c>
      <c r="CR814" s="5">
        <v>1</v>
      </c>
      <c r="CS814" s="5">
        <v>2.347</v>
      </c>
      <c r="CT814" s="5">
        <v>4.41</v>
      </c>
      <c r="CU814" s="5">
        <v>14.129</v>
      </c>
    </row>
    <row r="815" spans="1:99" x14ac:dyDescent="0.25">
      <c r="A815" s="5" t="s">
        <v>3123</v>
      </c>
      <c r="B815" s="5" t="s">
        <v>1791</v>
      </c>
      <c r="C815" s="5" t="s">
        <v>1791</v>
      </c>
      <c r="D815" s="5" t="s">
        <v>1792</v>
      </c>
      <c r="E815" s="5">
        <v>2022</v>
      </c>
      <c r="F815" s="5">
        <v>0.15</v>
      </c>
      <c r="G815" s="5">
        <v>7.077</v>
      </c>
      <c r="H815" s="5">
        <v>1.2350000000000001</v>
      </c>
      <c r="I815" s="5">
        <v>4.2999999999999997E-2</v>
      </c>
      <c r="J815" s="5">
        <v>7.12</v>
      </c>
      <c r="K815" s="5">
        <v>0</v>
      </c>
      <c r="L815" s="5">
        <v>1</v>
      </c>
      <c r="M815" s="5">
        <v>9.7829999999999995</v>
      </c>
      <c r="N815" s="5">
        <v>3.7040000000000002</v>
      </c>
      <c r="O815" s="5">
        <v>5.8000000000000003E-2</v>
      </c>
      <c r="P815" s="5">
        <v>9.84</v>
      </c>
      <c r="Q815" s="5">
        <v>0</v>
      </c>
      <c r="R815" s="5">
        <v>1</v>
      </c>
      <c r="S815" s="5">
        <v>13.25</v>
      </c>
      <c r="T815" s="5">
        <v>7.4080000000000004</v>
      </c>
      <c r="U815" s="5">
        <v>0.191</v>
      </c>
      <c r="V815" s="5">
        <v>15.288</v>
      </c>
      <c r="W815" s="5">
        <v>0.15</v>
      </c>
      <c r="X815" s="5">
        <v>1</v>
      </c>
      <c r="Y815" s="5">
        <v>8.2680000000000007</v>
      </c>
      <c r="Z815" s="5">
        <v>0.90700000000000003</v>
      </c>
      <c r="AA815" s="5">
        <v>-6.1109999999999998</v>
      </c>
      <c r="AB815" s="5">
        <v>2.157</v>
      </c>
      <c r="AC815" s="5">
        <v>0</v>
      </c>
      <c r="AD815" s="5">
        <v>0</v>
      </c>
      <c r="AE815" s="5">
        <v>8.4740000000000002</v>
      </c>
      <c r="AF815" s="5">
        <v>1.6479999999999999</v>
      </c>
      <c r="AG815" s="5">
        <v>-6.1109999999999998</v>
      </c>
      <c r="AH815" s="5">
        <v>2.363</v>
      </c>
      <c r="AI815" s="5">
        <v>0</v>
      </c>
      <c r="AJ815" s="5">
        <v>0</v>
      </c>
      <c r="AK815" s="5">
        <v>7.4729999999999999</v>
      </c>
      <c r="AL815" s="5">
        <v>3.5249999999999999</v>
      </c>
      <c r="AM815" s="5">
        <v>-4.99</v>
      </c>
      <c r="AN815" s="5">
        <v>2.4830000000000001</v>
      </c>
      <c r="AO815" s="5">
        <v>0</v>
      </c>
      <c r="AP815" s="5">
        <v>0</v>
      </c>
      <c r="AQ815" s="5">
        <v>0.86099999999999999</v>
      </c>
      <c r="AR815" s="5">
        <v>0.123</v>
      </c>
      <c r="AS815" s="5">
        <v>-0.47</v>
      </c>
      <c r="AT815" s="5">
        <v>0.45</v>
      </c>
      <c r="AU815" s="5">
        <v>0</v>
      </c>
      <c r="AV815" s="5">
        <v>0</v>
      </c>
      <c r="AW815" s="5">
        <v>0.98599999999999999</v>
      </c>
      <c r="AX815" s="5">
        <v>0.123</v>
      </c>
      <c r="AY815" s="5">
        <v>-0.65200000000000002</v>
      </c>
      <c r="AZ815" s="5">
        <v>0.38500000000000001</v>
      </c>
      <c r="BA815" s="5">
        <v>0</v>
      </c>
      <c r="BB815" s="5">
        <v>0</v>
      </c>
      <c r="BC815" s="5">
        <v>0.59799999999999998</v>
      </c>
      <c r="BD815" s="5">
        <v>0.123</v>
      </c>
      <c r="BE815" s="5">
        <v>7.0000000000000001E-3</v>
      </c>
      <c r="BF815" s="5">
        <v>0.68799999999999994</v>
      </c>
      <c r="BG815" s="5">
        <v>0.15</v>
      </c>
      <c r="BH815" s="5">
        <v>1</v>
      </c>
      <c r="BI815" s="5">
        <v>0.61199999999999999</v>
      </c>
      <c r="BJ815" s="5">
        <v>0.123</v>
      </c>
      <c r="BK815" s="5">
        <v>7.0000000000000001E-3</v>
      </c>
      <c r="BL815" s="5">
        <v>0.70399999999999996</v>
      </c>
      <c r="BM815" s="5">
        <v>0.15</v>
      </c>
      <c r="BN815" s="5">
        <v>1</v>
      </c>
      <c r="BO815" s="5">
        <v>0</v>
      </c>
      <c r="BP815" s="5">
        <v>-7.2999999999999995E-2</v>
      </c>
      <c r="BQ815" s="5">
        <v>0</v>
      </c>
      <c r="BR815" s="5">
        <v>0</v>
      </c>
      <c r="BS815" s="5">
        <v>1</v>
      </c>
      <c r="BT815" s="5">
        <v>0</v>
      </c>
      <c r="BU815" s="5">
        <v>-7.2999999999999995E-2</v>
      </c>
      <c r="BV815" s="5">
        <v>0</v>
      </c>
      <c r="BW815" s="5">
        <v>0.15</v>
      </c>
      <c r="BX815" s="5">
        <v>1</v>
      </c>
      <c r="BY815" s="5">
        <v>12.728999999999999</v>
      </c>
      <c r="BZ815" s="5">
        <v>0</v>
      </c>
      <c r="CA815" s="5">
        <v>12.728999999999999</v>
      </c>
      <c r="CB815" s="5">
        <v>0</v>
      </c>
      <c r="CC815" s="5">
        <v>97.9</v>
      </c>
      <c r="CD815" s="5">
        <v>7.95</v>
      </c>
      <c r="CE815" s="5">
        <v>1.087</v>
      </c>
      <c r="CF815" s="5">
        <v>112.58499999999999</v>
      </c>
      <c r="CG815" s="5">
        <v>0.15</v>
      </c>
      <c r="CH815" s="5">
        <v>1</v>
      </c>
      <c r="CI815" s="5">
        <v>0</v>
      </c>
      <c r="CJ815" s="5">
        <v>0</v>
      </c>
      <c r="CK815" s="5">
        <v>0</v>
      </c>
      <c r="CL815" s="5">
        <v>0</v>
      </c>
      <c r="CM815" s="5">
        <v>0</v>
      </c>
      <c r="CN815" s="5">
        <v>0</v>
      </c>
      <c r="CO815" s="5">
        <v>0</v>
      </c>
      <c r="CP815" s="5">
        <v>0</v>
      </c>
      <c r="CQ815" s="5">
        <v>1.294</v>
      </c>
      <c r="CR815" s="5">
        <v>1</v>
      </c>
      <c r="CS815" s="5">
        <v>2.5350000000000001</v>
      </c>
      <c r="CT815" s="5">
        <v>5.8419999999999996</v>
      </c>
      <c r="CU815" s="5">
        <v>28.059000000000001</v>
      </c>
    </row>
    <row r="816" spans="1:99" x14ac:dyDescent="0.25">
      <c r="A816" s="5" t="s">
        <v>3124</v>
      </c>
      <c r="B816" s="5" t="s">
        <v>1791</v>
      </c>
      <c r="C816" s="5" t="s">
        <v>1791</v>
      </c>
      <c r="D816" s="5" t="s">
        <v>1792</v>
      </c>
      <c r="E816" s="5">
        <v>2023</v>
      </c>
      <c r="F816" s="5">
        <v>0.15</v>
      </c>
      <c r="G816" s="5">
        <v>4.7519999999999998</v>
      </c>
      <c r="H816" s="5">
        <v>1.286</v>
      </c>
      <c r="I816" s="5">
        <v>2.7E-2</v>
      </c>
      <c r="J816" s="5">
        <v>4.7779999999999996</v>
      </c>
      <c r="K816" s="5">
        <v>0</v>
      </c>
      <c r="L816" s="5">
        <v>1</v>
      </c>
      <c r="M816" s="5">
        <v>7.8860000000000001</v>
      </c>
      <c r="N816" s="5">
        <v>3.8570000000000002</v>
      </c>
      <c r="O816" s="5">
        <v>0.04</v>
      </c>
      <c r="P816" s="5">
        <v>7.9260000000000002</v>
      </c>
      <c r="Q816" s="5">
        <v>0</v>
      </c>
      <c r="R816" s="5">
        <v>1</v>
      </c>
      <c r="S816" s="5">
        <v>11.18</v>
      </c>
      <c r="T816" s="5">
        <v>7.7140000000000004</v>
      </c>
      <c r="U816" s="5">
        <v>0.21299999999999999</v>
      </c>
      <c r="V816" s="5">
        <v>12.888</v>
      </c>
      <c r="W816" s="5">
        <v>0.15</v>
      </c>
      <c r="X816" s="5">
        <v>1</v>
      </c>
      <c r="Y816" s="5">
        <v>8.609</v>
      </c>
      <c r="Z816" s="5">
        <v>0.94499999999999995</v>
      </c>
      <c r="AA816" s="5">
        <v>-6.3630000000000004</v>
      </c>
      <c r="AB816" s="5">
        <v>2.246</v>
      </c>
      <c r="AC816" s="5">
        <v>0</v>
      </c>
      <c r="AD816" s="5">
        <v>0</v>
      </c>
      <c r="AE816" s="5">
        <v>8.8239999999999998</v>
      </c>
      <c r="AF816" s="5">
        <v>1.716</v>
      </c>
      <c r="AG816" s="5">
        <v>-6.3630000000000004</v>
      </c>
      <c r="AH816" s="5">
        <v>2.4609999999999999</v>
      </c>
      <c r="AI816" s="5">
        <v>0</v>
      </c>
      <c r="AJ816" s="5">
        <v>0</v>
      </c>
      <c r="AK816" s="5">
        <v>7.782</v>
      </c>
      <c r="AL816" s="5">
        <v>3.6709999999999998</v>
      </c>
      <c r="AM816" s="5">
        <v>-5.1959999999999997</v>
      </c>
      <c r="AN816" s="5">
        <v>2.5859999999999999</v>
      </c>
      <c r="AO816" s="5">
        <v>0</v>
      </c>
      <c r="AP816" s="5">
        <v>0</v>
      </c>
      <c r="AQ816" s="5">
        <v>0.76</v>
      </c>
      <c r="AR816" s="5">
        <v>0.129</v>
      </c>
      <c r="AS816" s="5">
        <v>-0.29199999999999998</v>
      </c>
      <c r="AT816" s="5">
        <v>0.46800000000000003</v>
      </c>
      <c r="AU816" s="5">
        <v>0</v>
      </c>
      <c r="AV816" s="5">
        <v>0</v>
      </c>
      <c r="AW816" s="5">
        <v>0.81100000000000005</v>
      </c>
      <c r="AX816" s="5">
        <v>0.129</v>
      </c>
      <c r="AY816" s="5">
        <v>-0.41099999999999998</v>
      </c>
      <c r="AZ816" s="5">
        <v>0.40100000000000002</v>
      </c>
      <c r="BA816" s="5">
        <v>0</v>
      </c>
      <c r="BB816" s="5">
        <v>0</v>
      </c>
      <c r="BC816" s="5">
        <v>0.53500000000000003</v>
      </c>
      <c r="BD816" s="5">
        <v>0.129</v>
      </c>
      <c r="BE816" s="5">
        <v>8.9999999999999993E-3</v>
      </c>
      <c r="BF816" s="5">
        <v>0.61499999999999999</v>
      </c>
      <c r="BG816" s="5">
        <v>0.15</v>
      </c>
      <c r="BH816" s="5">
        <v>1</v>
      </c>
      <c r="BI816" s="5">
        <v>0.57899999999999996</v>
      </c>
      <c r="BJ816" s="5">
        <v>0.129</v>
      </c>
      <c r="BK816" s="5">
        <v>0.01</v>
      </c>
      <c r="BL816" s="5">
        <v>0.66600000000000004</v>
      </c>
      <c r="BM816" s="5">
        <v>0.15</v>
      </c>
      <c r="BN816" s="5">
        <v>1</v>
      </c>
      <c r="BO816" s="5">
        <v>0</v>
      </c>
      <c r="BP816" s="5">
        <v>-7.2999999999999995E-2</v>
      </c>
      <c r="BQ816" s="5">
        <v>0</v>
      </c>
      <c r="BR816" s="5">
        <v>0</v>
      </c>
      <c r="BS816" s="5">
        <v>1</v>
      </c>
      <c r="BT816" s="5">
        <v>0</v>
      </c>
      <c r="BU816" s="5">
        <v>-7.2999999999999995E-2</v>
      </c>
      <c r="BV816" s="5">
        <v>0</v>
      </c>
      <c r="BW816" s="5">
        <v>0.15</v>
      </c>
      <c r="BX816" s="5">
        <v>1</v>
      </c>
      <c r="BY816" s="5">
        <v>13.254</v>
      </c>
      <c r="BZ816" s="5">
        <v>0</v>
      </c>
      <c r="CA816" s="5">
        <v>13.254</v>
      </c>
      <c r="CB816" s="5">
        <v>0</v>
      </c>
      <c r="CC816" s="5">
        <v>83.248000000000005</v>
      </c>
      <c r="CD816" s="5">
        <v>7.95</v>
      </c>
      <c r="CE816" s="5">
        <v>1.383</v>
      </c>
      <c r="CF816" s="5">
        <v>95.734999999999999</v>
      </c>
      <c r="CG816" s="5">
        <v>0.15</v>
      </c>
      <c r="CH816" s="5">
        <v>1</v>
      </c>
      <c r="CI816" s="5">
        <v>0</v>
      </c>
      <c r="CJ816" s="5">
        <v>0</v>
      </c>
      <c r="CK816" s="5">
        <v>0</v>
      </c>
      <c r="CL816" s="5">
        <v>0</v>
      </c>
      <c r="CM816" s="5">
        <v>0</v>
      </c>
      <c r="CN816" s="5">
        <v>0</v>
      </c>
      <c r="CO816" s="5">
        <v>0</v>
      </c>
      <c r="CP816" s="5">
        <v>0</v>
      </c>
      <c r="CQ816" s="5">
        <v>1.3480000000000001</v>
      </c>
      <c r="CR816" s="5">
        <v>1</v>
      </c>
      <c r="CS816" s="5">
        <v>2.6389999999999998</v>
      </c>
      <c r="CT816" s="5">
        <v>3.4660000000000002</v>
      </c>
      <c r="CU816" s="5">
        <v>9.2609999999999992</v>
      </c>
    </row>
    <row r="817" spans="1:99" x14ac:dyDescent="0.25">
      <c r="A817" s="5" t="s">
        <v>3125</v>
      </c>
      <c r="B817" s="5" t="s">
        <v>1791</v>
      </c>
      <c r="C817" s="5" t="s">
        <v>1791</v>
      </c>
      <c r="D817" s="5" t="s">
        <v>1792</v>
      </c>
      <c r="E817" s="5">
        <v>2024</v>
      </c>
      <c r="F817" s="5">
        <v>0.15</v>
      </c>
      <c r="G817" s="5">
        <v>4.351</v>
      </c>
      <c r="H817" s="5">
        <v>1.3240000000000001</v>
      </c>
      <c r="I817" s="5">
        <v>2.1000000000000001E-2</v>
      </c>
      <c r="J817" s="5">
        <v>4.3710000000000004</v>
      </c>
      <c r="K817" s="5">
        <v>0</v>
      </c>
      <c r="L817" s="5">
        <v>1</v>
      </c>
      <c r="M817" s="5">
        <v>7.1239999999999997</v>
      </c>
      <c r="N817" s="5">
        <v>3.9710000000000001</v>
      </c>
      <c r="O817" s="5">
        <v>2.8000000000000001E-2</v>
      </c>
      <c r="P817" s="5">
        <v>7.1509999999999998</v>
      </c>
      <c r="Q817" s="5">
        <v>0</v>
      </c>
      <c r="R817" s="5">
        <v>1</v>
      </c>
      <c r="S817" s="5">
        <v>10.968999999999999</v>
      </c>
      <c r="T817" s="5">
        <v>7.9420000000000002</v>
      </c>
      <c r="U817" s="5">
        <v>0.245</v>
      </c>
      <c r="V817" s="5">
        <v>12.638</v>
      </c>
      <c r="W817" s="5">
        <v>0.15</v>
      </c>
      <c r="X817" s="5">
        <v>1</v>
      </c>
      <c r="Y817" s="5">
        <v>8.8640000000000008</v>
      </c>
      <c r="Z817" s="5">
        <v>0.97299999999999998</v>
      </c>
      <c r="AA817" s="5">
        <v>-6.5510000000000002</v>
      </c>
      <c r="AB817" s="5">
        <v>2.3119999999999998</v>
      </c>
      <c r="AC817" s="5">
        <v>0</v>
      </c>
      <c r="AD817" s="5">
        <v>0</v>
      </c>
      <c r="AE817" s="5">
        <v>9.0839999999999996</v>
      </c>
      <c r="AF817" s="5">
        <v>1.7669999999999999</v>
      </c>
      <c r="AG817" s="5">
        <v>-6.5510000000000002</v>
      </c>
      <c r="AH817" s="5">
        <v>2.5329999999999999</v>
      </c>
      <c r="AI817" s="5">
        <v>0</v>
      </c>
      <c r="AJ817" s="5">
        <v>0</v>
      </c>
      <c r="AK817" s="5">
        <v>8.0120000000000005</v>
      </c>
      <c r="AL817" s="5">
        <v>3.7789999999999999</v>
      </c>
      <c r="AM817" s="5">
        <v>-5.35</v>
      </c>
      <c r="AN817" s="5">
        <v>2.6619999999999999</v>
      </c>
      <c r="AO817" s="5">
        <v>0</v>
      </c>
      <c r="AP817" s="5">
        <v>0</v>
      </c>
      <c r="AQ817" s="5">
        <v>0.72399999999999998</v>
      </c>
      <c r="AR817" s="5">
        <v>0.13200000000000001</v>
      </c>
      <c r="AS817" s="5">
        <v>-0.24199999999999999</v>
      </c>
      <c r="AT817" s="5">
        <v>0.48199999999999998</v>
      </c>
      <c r="AU817" s="5">
        <v>0</v>
      </c>
      <c r="AV817" s="5">
        <v>0</v>
      </c>
      <c r="AW817" s="5">
        <v>0.75</v>
      </c>
      <c r="AX817" s="5">
        <v>0.13200000000000001</v>
      </c>
      <c r="AY817" s="5">
        <v>-0.33800000000000002</v>
      </c>
      <c r="AZ817" s="5">
        <v>0.41199999999999998</v>
      </c>
      <c r="BA817" s="5">
        <v>0</v>
      </c>
      <c r="BB817" s="5">
        <v>0</v>
      </c>
      <c r="BC817" s="5">
        <v>0.51300000000000001</v>
      </c>
      <c r="BD817" s="5">
        <v>0.13200000000000001</v>
      </c>
      <c r="BE817" s="5">
        <v>0.01</v>
      </c>
      <c r="BF817" s="5">
        <v>0.59</v>
      </c>
      <c r="BG817" s="5">
        <v>0.15</v>
      </c>
      <c r="BH817" s="5">
        <v>1</v>
      </c>
      <c r="BI817" s="5">
        <v>0.59099999999999997</v>
      </c>
      <c r="BJ817" s="5">
        <v>0.13200000000000001</v>
      </c>
      <c r="BK817" s="5">
        <v>1.2E-2</v>
      </c>
      <c r="BL817" s="5">
        <v>0.68</v>
      </c>
      <c r="BM817" s="5">
        <v>0.15</v>
      </c>
      <c r="BN817" s="5">
        <v>1</v>
      </c>
      <c r="BO817" s="5">
        <v>0</v>
      </c>
      <c r="BP817" s="5">
        <v>-7.4999999999999997E-2</v>
      </c>
      <c r="BQ817" s="5">
        <v>0</v>
      </c>
      <c r="BR817" s="5">
        <v>0</v>
      </c>
      <c r="BS817" s="5">
        <v>1</v>
      </c>
      <c r="BT817" s="5">
        <v>0</v>
      </c>
      <c r="BU817" s="5">
        <v>-7.4999999999999997E-2</v>
      </c>
      <c r="BV817" s="5">
        <v>0</v>
      </c>
      <c r="BW817" s="5">
        <v>0.15</v>
      </c>
      <c r="BX817" s="5">
        <v>1</v>
      </c>
      <c r="BY817" s="5">
        <v>13.646000000000001</v>
      </c>
      <c r="BZ817" s="5">
        <v>0</v>
      </c>
      <c r="CA817" s="5">
        <v>13.646000000000001</v>
      </c>
      <c r="CB817" s="5">
        <v>0</v>
      </c>
      <c r="CC817" s="5">
        <v>82.587999999999994</v>
      </c>
      <c r="CD817" s="5">
        <v>7.95</v>
      </c>
      <c r="CE817" s="5">
        <v>1.6870000000000001</v>
      </c>
      <c r="CF817" s="5">
        <v>94.975999999999999</v>
      </c>
      <c r="CG817" s="5">
        <v>0.15</v>
      </c>
      <c r="CH817" s="5">
        <v>1</v>
      </c>
      <c r="CI817" s="5">
        <v>0</v>
      </c>
      <c r="CJ817" s="5">
        <v>0</v>
      </c>
      <c r="CK817" s="5">
        <v>0</v>
      </c>
      <c r="CL817" s="5">
        <v>0</v>
      </c>
      <c r="CM817" s="5">
        <v>0</v>
      </c>
      <c r="CN817" s="5">
        <v>0</v>
      </c>
      <c r="CO817" s="5">
        <v>0</v>
      </c>
      <c r="CP817" s="5">
        <v>0</v>
      </c>
      <c r="CQ817" s="5">
        <v>1.387</v>
      </c>
      <c r="CR817" s="5">
        <v>1</v>
      </c>
      <c r="CS817" s="5">
        <v>2.7170000000000001</v>
      </c>
      <c r="CT817" s="5">
        <v>3.0270000000000001</v>
      </c>
      <c r="CU817" s="5">
        <v>7.5979999999999999</v>
      </c>
    </row>
    <row r="818" spans="1:99" x14ac:dyDescent="0.25">
      <c r="A818" s="5" t="s">
        <v>3126</v>
      </c>
      <c r="B818" s="5" t="s">
        <v>1776</v>
      </c>
      <c r="C818" s="5" t="s">
        <v>1776</v>
      </c>
      <c r="D818" s="5" t="s">
        <v>1777</v>
      </c>
      <c r="E818" s="5">
        <v>2021</v>
      </c>
      <c r="F818" s="5">
        <v>0</v>
      </c>
      <c r="G818" s="5">
        <v>5.8970000000000002</v>
      </c>
      <c r="H818" s="5">
        <v>1.143</v>
      </c>
      <c r="I818" s="5">
        <v>0</v>
      </c>
      <c r="J818" s="5">
        <v>5.8970000000000002</v>
      </c>
      <c r="K818" s="5">
        <v>0</v>
      </c>
      <c r="L818" s="5">
        <v>1</v>
      </c>
      <c r="M818" s="5">
        <v>7.9640000000000004</v>
      </c>
      <c r="N818" s="5">
        <v>3.43</v>
      </c>
      <c r="O818" s="5">
        <v>0</v>
      </c>
      <c r="P818" s="5">
        <v>7.9640000000000004</v>
      </c>
      <c r="Q818" s="5">
        <v>0</v>
      </c>
      <c r="R818" s="5">
        <v>1</v>
      </c>
      <c r="S818" s="5">
        <v>11.613</v>
      </c>
      <c r="T818" s="5">
        <v>6.86</v>
      </c>
      <c r="U818" s="5">
        <v>0</v>
      </c>
      <c r="V818" s="5">
        <v>11.613</v>
      </c>
      <c r="W818" s="5">
        <v>0</v>
      </c>
      <c r="X818" s="5">
        <v>1</v>
      </c>
      <c r="Y818" s="5">
        <v>17.126999999999999</v>
      </c>
      <c r="Z818" s="5">
        <v>2.3039999999999998</v>
      </c>
      <c r="AA818" s="5">
        <v>0</v>
      </c>
      <c r="AB818" s="5">
        <v>17.126999999999999</v>
      </c>
      <c r="AC818" s="5">
        <v>0</v>
      </c>
      <c r="AD818" s="5">
        <v>1</v>
      </c>
      <c r="AE818" s="5">
        <v>18.27</v>
      </c>
      <c r="AF818" s="5">
        <v>4.2779999999999996</v>
      </c>
      <c r="AG818" s="5">
        <v>0</v>
      </c>
      <c r="AH818" s="5">
        <v>18.27</v>
      </c>
      <c r="AI818" s="5">
        <v>0</v>
      </c>
      <c r="AJ818" s="5">
        <v>1</v>
      </c>
      <c r="AK818" s="5">
        <v>25.13</v>
      </c>
      <c r="AL818" s="5">
        <v>13.503</v>
      </c>
      <c r="AM818" s="5">
        <v>0</v>
      </c>
      <c r="AN818" s="5">
        <v>25.13</v>
      </c>
      <c r="AO818" s="5">
        <v>0</v>
      </c>
      <c r="AP818" s="5">
        <v>1</v>
      </c>
      <c r="AQ818" s="5">
        <v>0.64900000000000002</v>
      </c>
      <c r="AR818" s="5">
        <v>0.114</v>
      </c>
      <c r="AS818" s="5">
        <v>0</v>
      </c>
      <c r="AT818" s="5">
        <v>0.64900000000000002</v>
      </c>
      <c r="AU818" s="5">
        <v>0</v>
      </c>
      <c r="AV818" s="5">
        <v>1</v>
      </c>
      <c r="AW818" s="5">
        <v>0.57699999999999996</v>
      </c>
      <c r="AX818" s="5">
        <v>0.114</v>
      </c>
      <c r="AY818" s="5">
        <v>0</v>
      </c>
      <c r="AZ818" s="5">
        <v>0.57699999999999996</v>
      </c>
      <c r="BA818" s="5">
        <v>0</v>
      </c>
      <c r="BB818" s="5">
        <v>1</v>
      </c>
      <c r="BC818" s="5">
        <v>0.45800000000000002</v>
      </c>
      <c r="BD818" s="5">
        <v>0.114</v>
      </c>
      <c r="BE818" s="5">
        <v>0</v>
      </c>
      <c r="BF818" s="5">
        <v>0.45800000000000002</v>
      </c>
      <c r="BG818" s="5">
        <v>0</v>
      </c>
      <c r="BH818" s="5">
        <v>1</v>
      </c>
      <c r="BI818" s="5">
        <v>0.49099999999999999</v>
      </c>
      <c r="BJ818" s="5">
        <v>0.114</v>
      </c>
      <c r="BK818" s="5">
        <v>0</v>
      </c>
      <c r="BL818" s="5">
        <v>0.49099999999999999</v>
      </c>
      <c r="BM818" s="5">
        <v>0</v>
      </c>
      <c r="BN818" s="5">
        <v>1</v>
      </c>
      <c r="BO818" s="5">
        <v>0</v>
      </c>
      <c r="BP818" s="5">
        <v>0</v>
      </c>
      <c r="BQ818" s="5">
        <v>0</v>
      </c>
      <c r="BR818" s="5">
        <v>0</v>
      </c>
      <c r="BS818" s="5">
        <v>1</v>
      </c>
      <c r="BT818" s="5">
        <v>0</v>
      </c>
      <c r="BU818" s="5">
        <v>0</v>
      </c>
      <c r="BV818" s="5">
        <v>0</v>
      </c>
      <c r="BW818" s="5">
        <v>0</v>
      </c>
      <c r="BX818" s="5">
        <v>1</v>
      </c>
      <c r="BY818" s="5">
        <v>11.787000000000001</v>
      </c>
      <c r="BZ818" s="5">
        <v>0</v>
      </c>
      <c r="CA818" s="5">
        <v>11.787000000000001</v>
      </c>
      <c r="CB818" s="5">
        <v>0</v>
      </c>
      <c r="CC818" s="5">
        <v>78.125</v>
      </c>
      <c r="CD818" s="5">
        <v>7.95</v>
      </c>
      <c r="CE818" s="5">
        <v>0</v>
      </c>
      <c r="CF818" s="5">
        <v>78.125</v>
      </c>
      <c r="CG818" s="5">
        <v>0</v>
      </c>
      <c r="CH818" s="5">
        <v>1</v>
      </c>
      <c r="CI818" s="5">
        <v>0</v>
      </c>
      <c r="CJ818" s="5">
        <v>0</v>
      </c>
      <c r="CK818" s="5">
        <v>0</v>
      </c>
      <c r="CL818" s="5">
        <v>0</v>
      </c>
      <c r="CM818" s="5">
        <v>0</v>
      </c>
      <c r="CN818" s="5">
        <v>0</v>
      </c>
      <c r="CO818" s="5">
        <v>0</v>
      </c>
      <c r="CP818" s="5">
        <v>0</v>
      </c>
      <c r="CQ818" s="5">
        <v>1.198</v>
      </c>
      <c r="CR818" s="5">
        <v>0</v>
      </c>
      <c r="CS818" s="5">
        <v>4.7759999999999998</v>
      </c>
      <c r="CT818" s="5">
        <v>4.7530000000000001</v>
      </c>
      <c r="CU818" s="5">
        <v>15.983000000000001</v>
      </c>
    </row>
    <row r="819" spans="1:99" x14ac:dyDescent="0.25">
      <c r="A819" s="5" t="s">
        <v>3127</v>
      </c>
      <c r="B819" s="5" t="s">
        <v>1776</v>
      </c>
      <c r="C819" s="5" t="s">
        <v>1776</v>
      </c>
      <c r="D819" s="5" t="s">
        <v>1777</v>
      </c>
      <c r="E819" s="5">
        <v>2022</v>
      </c>
      <c r="F819" s="5">
        <v>0</v>
      </c>
      <c r="G819" s="5">
        <v>11.72</v>
      </c>
      <c r="H819" s="5">
        <v>1.2350000000000001</v>
      </c>
      <c r="I819" s="5">
        <v>0</v>
      </c>
      <c r="J819" s="5">
        <v>11.72</v>
      </c>
      <c r="K819" s="5">
        <v>0</v>
      </c>
      <c r="L819" s="5">
        <v>1</v>
      </c>
      <c r="M819" s="5">
        <v>9.7829999999999995</v>
      </c>
      <c r="N819" s="5">
        <v>3.7040000000000002</v>
      </c>
      <c r="O819" s="5">
        <v>0</v>
      </c>
      <c r="P819" s="5">
        <v>9.7829999999999995</v>
      </c>
      <c r="Q819" s="5">
        <v>0</v>
      </c>
      <c r="R819" s="5">
        <v>1</v>
      </c>
      <c r="S819" s="5">
        <v>17.893000000000001</v>
      </c>
      <c r="T819" s="5">
        <v>7.4080000000000004</v>
      </c>
      <c r="U819" s="5">
        <v>0</v>
      </c>
      <c r="V819" s="5">
        <v>17.893000000000001</v>
      </c>
      <c r="W819" s="5">
        <v>0</v>
      </c>
      <c r="X819" s="5">
        <v>1</v>
      </c>
      <c r="Y819" s="5">
        <v>30.728000000000002</v>
      </c>
      <c r="Z819" s="5">
        <v>4.133</v>
      </c>
      <c r="AA819" s="5">
        <v>0</v>
      </c>
      <c r="AB819" s="5">
        <v>30.728000000000002</v>
      </c>
      <c r="AC819" s="5">
        <v>0</v>
      </c>
      <c r="AD819" s="5">
        <v>1</v>
      </c>
      <c r="AE819" s="5">
        <v>31.963000000000001</v>
      </c>
      <c r="AF819" s="5">
        <v>7.4850000000000003</v>
      </c>
      <c r="AG819" s="5">
        <v>0</v>
      </c>
      <c r="AH819" s="5">
        <v>31.963000000000001</v>
      </c>
      <c r="AI819" s="5">
        <v>0</v>
      </c>
      <c r="AJ819" s="5">
        <v>1</v>
      </c>
      <c r="AK819" s="5">
        <v>39.371000000000002</v>
      </c>
      <c r="AL819" s="5">
        <v>21.155000000000001</v>
      </c>
      <c r="AM819" s="5">
        <v>0</v>
      </c>
      <c r="AN819" s="5">
        <v>39.371000000000002</v>
      </c>
      <c r="AO819" s="5">
        <v>0</v>
      </c>
      <c r="AP819" s="5">
        <v>1</v>
      </c>
      <c r="AQ819" s="5">
        <v>0.89600000000000002</v>
      </c>
      <c r="AR819" s="5">
        <v>0.123</v>
      </c>
      <c r="AS819" s="5">
        <v>0</v>
      </c>
      <c r="AT819" s="5">
        <v>0.89600000000000002</v>
      </c>
      <c r="AU819" s="5">
        <v>0</v>
      </c>
      <c r="AV819" s="5">
        <v>1</v>
      </c>
      <c r="AW819" s="5">
        <v>0.89</v>
      </c>
      <c r="AX819" s="5">
        <v>0.123</v>
      </c>
      <c r="AY819" s="5">
        <v>0</v>
      </c>
      <c r="AZ819" s="5">
        <v>0.89</v>
      </c>
      <c r="BA819" s="5">
        <v>0</v>
      </c>
      <c r="BB819" s="5">
        <v>1</v>
      </c>
      <c r="BC819" s="5">
        <v>0.62</v>
      </c>
      <c r="BD819" s="5">
        <v>0.123</v>
      </c>
      <c r="BE819" s="5">
        <v>0</v>
      </c>
      <c r="BF819" s="5">
        <v>0.62</v>
      </c>
      <c r="BG819" s="5">
        <v>0</v>
      </c>
      <c r="BH819" s="5">
        <v>1</v>
      </c>
      <c r="BI819" s="5">
        <v>0.60799999999999998</v>
      </c>
      <c r="BJ819" s="5">
        <v>0.123</v>
      </c>
      <c r="BK819" s="5">
        <v>0</v>
      </c>
      <c r="BL819" s="5">
        <v>0.60799999999999998</v>
      </c>
      <c r="BM819" s="5">
        <v>0</v>
      </c>
      <c r="BN819" s="5">
        <v>1</v>
      </c>
      <c r="BO819" s="5">
        <v>0</v>
      </c>
      <c r="BP819" s="5">
        <v>0</v>
      </c>
      <c r="BQ819" s="5">
        <v>0</v>
      </c>
      <c r="BR819" s="5">
        <v>0</v>
      </c>
      <c r="BS819" s="5">
        <v>1</v>
      </c>
      <c r="BT819" s="5">
        <v>0</v>
      </c>
      <c r="BU819" s="5">
        <v>0</v>
      </c>
      <c r="BV819" s="5">
        <v>0</v>
      </c>
      <c r="BW819" s="5">
        <v>0</v>
      </c>
      <c r="BX819" s="5">
        <v>1</v>
      </c>
      <c r="BY819" s="5">
        <v>12.728999999999999</v>
      </c>
      <c r="BZ819" s="5">
        <v>0</v>
      </c>
      <c r="CA819" s="5">
        <v>12.728999999999999</v>
      </c>
      <c r="CB819" s="5">
        <v>0</v>
      </c>
      <c r="CC819" s="5">
        <v>97.9</v>
      </c>
      <c r="CD819" s="5">
        <v>7.95</v>
      </c>
      <c r="CE819" s="5">
        <v>0</v>
      </c>
      <c r="CF819" s="5">
        <v>97.9</v>
      </c>
      <c r="CG819" s="5">
        <v>0</v>
      </c>
      <c r="CH819" s="5">
        <v>1</v>
      </c>
      <c r="CI819" s="5">
        <v>0</v>
      </c>
      <c r="CJ819" s="5">
        <v>0</v>
      </c>
      <c r="CK819" s="5">
        <v>0</v>
      </c>
      <c r="CL819" s="5">
        <v>0</v>
      </c>
      <c r="CM819" s="5">
        <v>0</v>
      </c>
      <c r="CN819" s="5">
        <v>0</v>
      </c>
      <c r="CO819" s="5">
        <v>0</v>
      </c>
      <c r="CP819" s="5">
        <v>0</v>
      </c>
      <c r="CQ819" s="5">
        <v>1.294</v>
      </c>
      <c r="CR819" s="5">
        <v>0</v>
      </c>
      <c r="CS819" s="5">
        <v>5.1580000000000004</v>
      </c>
      <c r="CT819" s="5">
        <v>10.484999999999999</v>
      </c>
      <c r="CU819" s="5">
        <v>29.494</v>
      </c>
    </row>
    <row r="820" spans="1:99" x14ac:dyDescent="0.25">
      <c r="A820" s="5" t="s">
        <v>3128</v>
      </c>
      <c r="B820" s="5" t="s">
        <v>1776</v>
      </c>
      <c r="C820" s="5" t="s">
        <v>1776</v>
      </c>
      <c r="D820" s="5" t="s">
        <v>1777</v>
      </c>
      <c r="E820" s="5">
        <v>2023</v>
      </c>
      <c r="F820" s="5">
        <v>0</v>
      </c>
      <c r="G820" s="5">
        <v>6.1470000000000002</v>
      </c>
      <c r="H820" s="5">
        <v>1.286</v>
      </c>
      <c r="I820" s="5">
        <v>0</v>
      </c>
      <c r="J820" s="5">
        <v>6.1470000000000002</v>
      </c>
      <c r="K820" s="5">
        <v>0</v>
      </c>
      <c r="L820" s="5">
        <v>1</v>
      </c>
      <c r="M820" s="5">
        <v>7.8860000000000001</v>
      </c>
      <c r="N820" s="5">
        <v>3.8570000000000002</v>
      </c>
      <c r="O820" s="5">
        <v>0</v>
      </c>
      <c r="P820" s="5">
        <v>7.8860000000000001</v>
      </c>
      <c r="Q820" s="5">
        <v>0</v>
      </c>
      <c r="R820" s="5">
        <v>1</v>
      </c>
      <c r="S820" s="5">
        <v>12.574999999999999</v>
      </c>
      <c r="T820" s="5">
        <v>7.7140000000000004</v>
      </c>
      <c r="U820" s="5">
        <v>0</v>
      </c>
      <c r="V820" s="5">
        <v>12.574999999999999</v>
      </c>
      <c r="W820" s="5">
        <v>0</v>
      </c>
      <c r="X820" s="5">
        <v>1</v>
      </c>
      <c r="Y820" s="5">
        <v>12.478</v>
      </c>
      <c r="Z820" s="5">
        <v>1.6779999999999999</v>
      </c>
      <c r="AA820" s="5">
        <v>0</v>
      </c>
      <c r="AB820" s="5">
        <v>12.478</v>
      </c>
      <c r="AC820" s="5">
        <v>0</v>
      </c>
      <c r="AD820" s="5">
        <v>1</v>
      </c>
      <c r="AE820" s="5">
        <v>13.763</v>
      </c>
      <c r="AF820" s="5">
        <v>3.2229999999999999</v>
      </c>
      <c r="AG820" s="5">
        <v>0</v>
      </c>
      <c r="AH820" s="5">
        <v>13.763</v>
      </c>
      <c r="AI820" s="5">
        <v>0</v>
      </c>
      <c r="AJ820" s="5">
        <v>1</v>
      </c>
      <c r="AK820" s="5">
        <v>21.477</v>
      </c>
      <c r="AL820" s="5">
        <v>11.54</v>
      </c>
      <c r="AM820" s="5">
        <v>0</v>
      </c>
      <c r="AN820" s="5">
        <v>21.477</v>
      </c>
      <c r="AO820" s="5">
        <v>0</v>
      </c>
      <c r="AP820" s="5">
        <v>1</v>
      </c>
      <c r="AQ820" s="5">
        <v>0.79100000000000004</v>
      </c>
      <c r="AR820" s="5">
        <v>0.129</v>
      </c>
      <c r="AS820" s="5">
        <v>0</v>
      </c>
      <c r="AT820" s="5">
        <v>0.79100000000000004</v>
      </c>
      <c r="AU820" s="5">
        <v>0</v>
      </c>
      <c r="AV820" s="5">
        <v>1</v>
      </c>
      <c r="AW820" s="5">
        <v>0.61799999999999999</v>
      </c>
      <c r="AX820" s="5">
        <v>0.129</v>
      </c>
      <c r="AY820" s="5">
        <v>0</v>
      </c>
      <c r="AZ820" s="5">
        <v>0.61799999999999999</v>
      </c>
      <c r="BA820" s="5">
        <v>0</v>
      </c>
      <c r="BB820" s="5">
        <v>1</v>
      </c>
      <c r="BC820" s="5">
        <v>0.55400000000000005</v>
      </c>
      <c r="BD820" s="5">
        <v>0.129</v>
      </c>
      <c r="BE820" s="5">
        <v>0</v>
      </c>
      <c r="BF820" s="5">
        <v>0.55400000000000005</v>
      </c>
      <c r="BG820" s="5">
        <v>0</v>
      </c>
      <c r="BH820" s="5">
        <v>1</v>
      </c>
      <c r="BI820" s="5">
        <v>0.55700000000000005</v>
      </c>
      <c r="BJ820" s="5">
        <v>0.129</v>
      </c>
      <c r="BK820" s="5">
        <v>0</v>
      </c>
      <c r="BL820" s="5">
        <v>0.55700000000000005</v>
      </c>
      <c r="BM820" s="5">
        <v>0</v>
      </c>
      <c r="BN820" s="5">
        <v>1</v>
      </c>
      <c r="BO820" s="5">
        <v>0</v>
      </c>
      <c r="BP820" s="5">
        <v>0</v>
      </c>
      <c r="BQ820" s="5">
        <v>0</v>
      </c>
      <c r="BR820" s="5">
        <v>0</v>
      </c>
      <c r="BS820" s="5">
        <v>1</v>
      </c>
      <c r="BT820" s="5">
        <v>0</v>
      </c>
      <c r="BU820" s="5">
        <v>0</v>
      </c>
      <c r="BV820" s="5">
        <v>0</v>
      </c>
      <c r="BW820" s="5">
        <v>0</v>
      </c>
      <c r="BX820" s="5">
        <v>1</v>
      </c>
      <c r="BY820" s="5">
        <v>13.254</v>
      </c>
      <c r="BZ820" s="5">
        <v>0</v>
      </c>
      <c r="CA820" s="5">
        <v>13.254</v>
      </c>
      <c r="CB820" s="5">
        <v>0</v>
      </c>
      <c r="CC820" s="5">
        <v>83.248000000000005</v>
      </c>
      <c r="CD820" s="5">
        <v>7.95</v>
      </c>
      <c r="CE820" s="5">
        <v>0</v>
      </c>
      <c r="CF820" s="5">
        <v>83.248000000000005</v>
      </c>
      <c r="CG820" s="5">
        <v>0</v>
      </c>
      <c r="CH820" s="5">
        <v>1</v>
      </c>
      <c r="CI820" s="5">
        <v>0</v>
      </c>
      <c r="CJ820" s="5">
        <v>0</v>
      </c>
      <c r="CK820" s="5">
        <v>0</v>
      </c>
      <c r="CL820" s="5">
        <v>0</v>
      </c>
      <c r="CM820" s="5">
        <v>0</v>
      </c>
      <c r="CN820" s="5">
        <v>0</v>
      </c>
      <c r="CO820" s="5">
        <v>0</v>
      </c>
      <c r="CP820" s="5">
        <v>0</v>
      </c>
      <c r="CQ820" s="5">
        <v>1.3480000000000001</v>
      </c>
      <c r="CR820" s="5">
        <v>0</v>
      </c>
      <c r="CS820" s="5">
        <v>5.37</v>
      </c>
      <c r="CT820" s="5">
        <v>4.8609999999999998</v>
      </c>
      <c r="CU820" s="5">
        <v>11.192</v>
      </c>
    </row>
    <row r="821" spans="1:99" x14ac:dyDescent="0.25">
      <c r="A821" s="5" t="s">
        <v>3129</v>
      </c>
      <c r="B821" s="5" t="s">
        <v>1776</v>
      </c>
      <c r="C821" s="5" t="s">
        <v>1776</v>
      </c>
      <c r="D821" s="5" t="s">
        <v>1777</v>
      </c>
      <c r="E821" s="5">
        <v>2024</v>
      </c>
      <c r="F821" s="5">
        <v>0</v>
      </c>
      <c r="G821" s="5">
        <v>5.5750000000000002</v>
      </c>
      <c r="H821" s="5">
        <v>1.3240000000000001</v>
      </c>
      <c r="I821" s="5">
        <v>0</v>
      </c>
      <c r="J821" s="5">
        <v>5.5750000000000002</v>
      </c>
      <c r="K821" s="5">
        <v>0</v>
      </c>
      <c r="L821" s="5">
        <v>1</v>
      </c>
      <c r="M821" s="5">
        <v>7.1239999999999997</v>
      </c>
      <c r="N821" s="5">
        <v>3.9710000000000001</v>
      </c>
      <c r="O821" s="5">
        <v>0</v>
      </c>
      <c r="P821" s="5">
        <v>7.1239999999999997</v>
      </c>
      <c r="Q821" s="5">
        <v>0</v>
      </c>
      <c r="R821" s="5">
        <v>1</v>
      </c>
      <c r="S821" s="5">
        <v>12.193</v>
      </c>
      <c r="T821" s="5">
        <v>7.9420000000000002</v>
      </c>
      <c r="U821" s="5">
        <v>0</v>
      </c>
      <c r="V821" s="5">
        <v>12.193</v>
      </c>
      <c r="W821" s="5">
        <v>0</v>
      </c>
      <c r="X821" s="5">
        <v>1</v>
      </c>
      <c r="Y821" s="5">
        <v>11.446999999999999</v>
      </c>
      <c r="Z821" s="5">
        <v>1.54</v>
      </c>
      <c r="AA821" s="5">
        <v>0</v>
      </c>
      <c r="AB821" s="5">
        <v>11.446999999999999</v>
      </c>
      <c r="AC821" s="5">
        <v>0</v>
      </c>
      <c r="AD821" s="5">
        <v>1</v>
      </c>
      <c r="AE821" s="5">
        <v>12.771000000000001</v>
      </c>
      <c r="AF821" s="5">
        <v>2.9910000000000001</v>
      </c>
      <c r="AG821" s="5">
        <v>0</v>
      </c>
      <c r="AH821" s="5">
        <v>12.771000000000001</v>
      </c>
      <c r="AI821" s="5">
        <v>0</v>
      </c>
      <c r="AJ821" s="5">
        <v>1</v>
      </c>
      <c r="AK821" s="5">
        <v>20.712</v>
      </c>
      <c r="AL821" s="5">
        <v>11.129</v>
      </c>
      <c r="AM821" s="5">
        <v>0</v>
      </c>
      <c r="AN821" s="5">
        <v>20.712</v>
      </c>
      <c r="AO821" s="5">
        <v>0</v>
      </c>
      <c r="AP821" s="5">
        <v>1</v>
      </c>
      <c r="AQ821" s="5">
        <v>0.75600000000000001</v>
      </c>
      <c r="AR821" s="5">
        <v>0.13200000000000001</v>
      </c>
      <c r="AS821" s="5">
        <v>0</v>
      </c>
      <c r="AT821" s="5">
        <v>0.75600000000000001</v>
      </c>
      <c r="AU821" s="5">
        <v>0</v>
      </c>
      <c r="AV821" s="5">
        <v>1</v>
      </c>
      <c r="AW821" s="5">
        <v>0.65500000000000003</v>
      </c>
      <c r="AX821" s="5">
        <v>0.13200000000000001</v>
      </c>
      <c r="AY821" s="5">
        <v>0</v>
      </c>
      <c r="AZ821" s="5">
        <v>0.65500000000000003</v>
      </c>
      <c r="BA821" s="5">
        <v>0</v>
      </c>
      <c r="BB821" s="5">
        <v>1</v>
      </c>
      <c r="BC821" s="5">
        <v>0.53400000000000003</v>
      </c>
      <c r="BD821" s="5">
        <v>0.13200000000000001</v>
      </c>
      <c r="BE821" s="5">
        <v>0</v>
      </c>
      <c r="BF821" s="5">
        <v>0.53400000000000003</v>
      </c>
      <c r="BG821" s="5">
        <v>0</v>
      </c>
      <c r="BH821" s="5">
        <v>1</v>
      </c>
      <c r="BI821" s="5">
        <v>0.56799999999999995</v>
      </c>
      <c r="BJ821" s="5">
        <v>0.13200000000000001</v>
      </c>
      <c r="BK821" s="5">
        <v>0</v>
      </c>
      <c r="BL821" s="5">
        <v>0.56799999999999995</v>
      </c>
      <c r="BM821" s="5">
        <v>0</v>
      </c>
      <c r="BN821" s="5">
        <v>1</v>
      </c>
      <c r="BO821" s="5">
        <v>0</v>
      </c>
      <c r="BP821" s="5">
        <v>0</v>
      </c>
      <c r="BQ821" s="5">
        <v>0</v>
      </c>
      <c r="BR821" s="5">
        <v>0</v>
      </c>
      <c r="BS821" s="5">
        <v>1</v>
      </c>
      <c r="BT821" s="5">
        <v>0</v>
      </c>
      <c r="BU821" s="5">
        <v>0</v>
      </c>
      <c r="BV821" s="5">
        <v>0</v>
      </c>
      <c r="BW821" s="5">
        <v>0</v>
      </c>
      <c r="BX821" s="5">
        <v>1</v>
      </c>
      <c r="BY821" s="5">
        <v>13.646000000000001</v>
      </c>
      <c r="BZ821" s="5">
        <v>0</v>
      </c>
      <c r="CA821" s="5">
        <v>13.646000000000001</v>
      </c>
      <c r="CB821" s="5">
        <v>0</v>
      </c>
      <c r="CC821" s="5">
        <v>82.587999999999994</v>
      </c>
      <c r="CD821" s="5">
        <v>7.95</v>
      </c>
      <c r="CE821" s="5">
        <v>0</v>
      </c>
      <c r="CF821" s="5">
        <v>82.587999999999994</v>
      </c>
      <c r="CG821" s="5">
        <v>0</v>
      </c>
      <c r="CH821" s="5">
        <v>1</v>
      </c>
      <c r="CI821" s="5">
        <v>0</v>
      </c>
      <c r="CJ821" s="5">
        <v>0</v>
      </c>
      <c r="CK821" s="5">
        <v>0</v>
      </c>
      <c r="CL821" s="5">
        <v>0</v>
      </c>
      <c r="CM821" s="5">
        <v>0</v>
      </c>
      <c r="CN821" s="5">
        <v>0</v>
      </c>
      <c r="CO821" s="5">
        <v>0</v>
      </c>
      <c r="CP821" s="5">
        <v>0</v>
      </c>
      <c r="CQ821" s="5">
        <v>1.387</v>
      </c>
      <c r="CR821" s="5">
        <v>0</v>
      </c>
      <c r="CS821" s="5">
        <v>5.5289999999999999</v>
      </c>
      <c r="CT821" s="5">
        <v>4.2510000000000003</v>
      </c>
      <c r="CU821" s="5">
        <v>10.122999999999999</v>
      </c>
    </row>
    <row r="822" spans="1:99" x14ac:dyDescent="0.25">
      <c r="A822" s="5" t="s">
        <v>3130</v>
      </c>
      <c r="B822" s="5" t="s">
        <v>1809</v>
      </c>
      <c r="C822" s="5" t="s">
        <v>1809</v>
      </c>
      <c r="D822" s="5" t="s">
        <v>1810</v>
      </c>
      <c r="E822" s="5">
        <v>2021</v>
      </c>
      <c r="F822" s="5">
        <v>0</v>
      </c>
      <c r="G822" s="5">
        <v>4.7469999999999999</v>
      </c>
      <c r="H822" s="5">
        <v>1.143</v>
      </c>
      <c r="I822" s="5">
        <v>0</v>
      </c>
      <c r="J822" s="5">
        <v>4.7469999999999999</v>
      </c>
      <c r="K822" s="5">
        <v>0</v>
      </c>
      <c r="L822" s="5">
        <v>1</v>
      </c>
      <c r="M822" s="5">
        <v>7.9640000000000004</v>
      </c>
      <c r="N822" s="5">
        <v>3.43</v>
      </c>
      <c r="O822" s="5">
        <v>0</v>
      </c>
      <c r="P822" s="5">
        <v>7.9640000000000004</v>
      </c>
      <c r="Q822" s="5">
        <v>0</v>
      </c>
      <c r="R822" s="5">
        <v>1</v>
      </c>
      <c r="S822" s="5">
        <v>10.464</v>
      </c>
      <c r="T822" s="5">
        <v>6.86</v>
      </c>
      <c r="U822" s="5">
        <v>0</v>
      </c>
      <c r="V822" s="5">
        <v>10.464</v>
      </c>
      <c r="W822" s="5">
        <v>0</v>
      </c>
      <c r="X822" s="5">
        <v>1</v>
      </c>
      <c r="Y822" s="5">
        <v>10.551</v>
      </c>
      <c r="Z822" s="5">
        <v>1.302</v>
      </c>
      <c r="AA822" s="5">
        <v>0</v>
      </c>
      <c r="AB822" s="5">
        <v>10.551</v>
      </c>
      <c r="AC822" s="5">
        <v>0</v>
      </c>
      <c r="AD822" s="5">
        <v>1</v>
      </c>
      <c r="AE822" s="5">
        <v>11.694000000000001</v>
      </c>
      <c r="AF822" s="5">
        <v>2.5489999999999999</v>
      </c>
      <c r="AG822" s="5">
        <v>0</v>
      </c>
      <c r="AH822" s="5">
        <v>11.694000000000001</v>
      </c>
      <c r="AI822" s="5">
        <v>0</v>
      </c>
      <c r="AJ822" s="5">
        <v>1</v>
      </c>
      <c r="AK822" s="5">
        <v>18.553999999999998</v>
      </c>
      <c r="AL822" s="5">
        <v>9.6270000000000007</v>
      </c>
      <c r="AM822" s="5">
        <v>0</v>
      </c>
      <c r="AN822" s="5">
        <v>18.553999999999998</v>
      </c>
      <c r="AO822" s="5">
        <v>0</v>
      </c>
      <c r="AP822" s="5">
        <v>1</v>
      </c>
      <c r="AQ822" s="5">
        <v>0.621</v>
      </c>
      <c r="AR822" s="5">
        <v>0.114</v>
      </c>
      <c r="AS822" s="5">
        <v>0</v>
      </c>
      <c r="AT822" s="5">
        <v>0.621</v>
      </c>
      <c r="AU822" s="5">
        <v>0</v>
      </c>
      <c r="AV822" s="5">
        <v>1</v>
      </c>
      <c r="AW822" s="5">
        <v>0.59299999999999997</v>
      </c>
      <c r="AX822" s="5">
        <v>0.114</v>
      </c>
      <c r="AY822" s="5">
        <v>0</v>
      </c>
      <c r="AZ822" s="5">
        <v>0.59299999999999997</v>
      </c>
      <c r="BA822" s="5">
        <v>0</v>
      </c>
      <c r="BB822" s="5">
        <v>1</v>
      </c>
      <c r="BC822" s="5">
        <v>0.44</v>
      </c>
      <c r="BD822" s="5">
        <v>0.114</v>
      </c>
      <c r="BE822" s="5">
        <v>0</v>
      </c>
      <c r="BF822" s="5">
        <v>0.44</v>
      </c>
      <c r="BG822" s="5">
        <v>0</v>
      </c>
      <c r="BH822" s="5">
        <v>1</v>
      </c>
      <c r="BI822" s="5">
        <v>0.56000000000000005</v>
      </c>
      <c r="BJ822" s="5">
        <v>0.114</v>
      </c>
      <c r="BK822" s="5">
        <v>0</v>
      </c>
      <c r="BL822" s="5">
        <v>0.56000000000000005</v>
      </c>
      <c r="BM822" s="5">
        <v>0</v>
      </c>
      <c r="BN822" s="5">
        <v>1</v>
      </c>
      <c r="BO822" s="5">
        <v>0</v>
      </c>
      <c r="BP822" s="5">
        <v>0</v>
      </c>
      <c r="BQ822" s="5">
        <v>0</v>
      </c>
      <c r="BR822" s="5">
        <v>0</v>
      </c>
      <c r="BS822" s="5">
        <v>1</v>
      </c>
      <c r="BT822" s="5">
        <v>0</v>
      </c>
      <c r="BU822" s="5">
        <v>0</v>
      </c>
      <c r="BV822" s="5">
        <v>0</v>
      </c>
      <c r="BW822" s="5">
        <v>0</v>
      </c>
      <c r="BX822" s="5">
        <v>1</v>
      </c>
      <c r="BY822" s="5">
        <v>11.787000000000001</v>
      </c>
      <c r="BZ822" s="5">
        <v>0</v>
      </c>
      <c r="CA822" s="5">
        <v>11.787000000000001</v>
      </c>
      <c r="CB822" s="5">
        <v>0</v>
      </c>
      <c r="CC822" s="5">
        <v>81.694999999999993</v>
      </c>
      <c r="CD822" s="5">
        <v>7.95</v>
      </c>
      <c r="CE822" s="5">
        <v>0</v>
      </c>
      <c r="CF822" s="5">
        <v>81.694999999999993</v>
      </c>
      <c r="CG822" s="5">
        <v>0</v>
      </c>
      <c r="CH822" s="5">
        <v>1</v>
      </c>
      <c r="CI822" s="5">
        <v>0</v>
      </c>
      <c r="CJ822" s="5">
        <v>0</v>
      </c>
      <c r="CK822" s="5">
        <v>0</v>
      </c>
      <c r="CL822" s="5">
        <v>0</v>
      </c>
      <c r="CM822" s="5">
        <v>0</v>
      </c>
      <c r="CN822" s="5">
        <v>0</v>
      </c>
      <c r="CO822" s="5">
        <v>0</v>
      </c>
      <c r="CP822" s="5">
        <v>0</v>
      </c>
      <c r="CQ822" s="5">
        <v>1.198</v>
      </c>
      <c r="CR822" s="5">
        <v>0</v>
      </c>
      <c r="CS822" s="5">
        <v>4.7759999999999998</v>
      </c>
      <c r="CT822" s="5">
        <v>3.6040000000000001</v>
      </c>
      <c r="CU822" s="5">
        <v>9.4079999999999995</v>
      </c>
    </row>
    <row r="823" spans="1:99" x14ac:dyDescent="0.25">
      <c r="A823" s="5" t="s">
        <v>3131</v>
      </c>
      <c r="B823" s="5" t="s">
        <v>1809</v>
      </c>
      <c r="C823" s="5" t="s">
        <v>1809</v>
      </c>
      <c r="D823" s="5" t="s">
        <v>1810</v>
      </c>
      <c r="E823" s="5">
        <v>2022</v>
      </c>
      <c r="F823" s="5">
        <v>0</v>
      </c>
      <c r="G823" s="5">
        <v>8.7880000000000003</v>
      </c>
      <c r="H823" s="5">
        <v>1.2350000000000001</v>
      </c>
      <c r="I823" s="5">
        <v>0</v>
      </c>
      <c r="J823" s="5">
        <v>8.7880000000000003</v>
      </c>
      <c r="K823" s="5">
        <v>0</v>
      </c>
      <c r="L823" s="5">
        <v>1</v>
      </c>
      <c r="M823" s="5">
        <v>9.7829999999999995</v>
      </c>
      <c r="N823" s="5">
        <v>3.7040000000000002</v>
      </c>
      <c r="O823" s="5">
        <v>0</v>
      </c>
      <c r="P823" s="5">
        <v>9.7829999999999995</v>
      </c>
      <c r="Q823" s="5">
        <v>0</v>
      </c>
      <c r="R823" s="5">
        <v>1</v>
      </c>
      <c r="S823" s="5">
        <v>14.962</v>
      </c>
      <c r="T823" s="5">
        <v>7.4080000000000004</v>
      </c>
      <c r="U823" s="5">
        <v>0</v>
      </c>
      <c r="V823" s="5">
        <v>14.962</v>
      </c>
      <c r="W823" s="5">
        <v>0</v>
      </c>
      <c r="X823" s="5">
        <v>1</v>
      </c>
      <c r="Y823" s="5">
        <v>17.332000000000001</v>
      </c>
      <c r="Z823" s="5">
        <v>2.1389999999999998</v>
      </c>
      <c r="AA823" s="5">
        <v>0</v>
      </c>
      <c r="AB823" s="5">
        <v>17.332000000000001</v>
      </c>
      <c r="AC823" s="5">
        <v>0</v>
      </c>
      <c r="AD823" s="5">
        <v>1</v>
      </c>
      <c r="AE823" s="5">
        <v>18.565999999999999</v>
      </c>
      <c r="AF823" s="5">
        <v>4.048</v>
      </c>
      <c r="AG823" s="5">
        <v>0</v>
      </c>
      <c r="AH823" s="5">
        <v>18.565999999999999</v>
      </c>
      <c r="AI823" s="5">
        <v>0</v>
      </c>
      <c r="AJ823" s="5">
        <v>1</v>
      </c>
      <c r="AK823" s="5">
        <v>25.974</v>
      </c>
      <c r="AL823" s="5">
        <v>13.478</v>
      </c>
      <c r="AM823" s="5">
        <v>0</v>
      </c>
      <c r="AN823" s="5">
        <v>25.974</v>
      </c>
      <c r="AO823" s="5">
        <v>0</v>
      </c>
      <c r="AP823" s="5">
        <v>1</v>
      </c>
      <c r="AQ823" s="5">
        <v>0.84699999999999998</v>
      </c>
      <c r="AR823" s="5">
        <v>0.123</v>
      </c>
      <c r="AS823" s="5">
        <v>0</v>
      </c>
      <c r="AT823" s="5">
        <v>0.84699999999999998</v>
      </c>
      <c r="AU823" s="5">
        <v>0</v>
      </c>
      <c r="AV823" s="5">
        <v>1</v>
      </c>
      <c r="AW823" s="5">
        <v>0.94699999999999995</v>
      </c>
      <c r="AX823" s="5">
        <v>0.123</v>
      </c>
      <c r="AY823" s="5">
        <v>0</v>
      </c>
      <c r="AZ823" s="5">
        <v>0.94699999999999995</v>
      </c>
      <c r="BA823" s="5">
        <v>0</v>
      </c>
      <c r="BB823" s="5">
        <v>1</v>
      </c>
      <c r="BC823" s="5">
        <v>0.58899999999999997</v>
      </c>
      <c r="BD823" s="5">
        <v>0.123</v>
      </c>
      <c r="BE823" s="5">
        <v>0</v>
      </c>
      <c r="BF823" s="5">
        <v>0.58899999999999997</v>
      </c>
      <c r="BG823" s="5">
        <v>0</v>
      </c>
      <c r="BH823" s="5">
        <v>1</v>
      </c>
      <c r="BI823" s="5">
        <v>0.68899999999999995</v>
      </c>
      <c r="BJ823" s="5">
        <v>0.123</v>
      </c>
      <c r="BK823" s="5">
        <v>0</v>
      </c>
      <c r="BL823" s="5">
        <v>0.68899999999999995</v>
      </c>
      <c r="BM823" s="5">
        <v>0</v>
      </c>
      <c r="BN823" s="5">
        <v>1</v>
      </c>
      <c r="BO823" s="5">
        <v>0</v>
      </c>
      <c r="BP823" s="5">
        <v>0</v>
      </c>
      <c r="BQ823" s="5">
        <v>0</v>
      </c>
      <c r="BR823" s="5">
        <v>0</v>
      </c>
      <c r="BS823" s="5">
        <v>1</v>
      </c>
      <c r="BT823" s="5">
        <v>0</v>
      </c>
      <c r="BU823" s="5">
        <v>0</v>
      </c>
      <c r="BV823" s="5">
        <v>0</v>
      </c>
      <c r="BW823" s="5">
        <v>0</v>
      </c>
      <c r="BX823" s="5">
        <v>1</v>
      </c>
      <c r="BY823" s="5">
        <v>12.728999999999999</v>
      </c>
      <c r="BZ823" s="5">
        <v>0</v>
      </c>
      <c r="CA823" s="5">
        <v>12.728999999999999</v>
      </c>
      <c r="CB823" s="5">
        <v>0</v>
      </c>
      <c r="CC823" s="5">
        <v>102.477</v>
      </c>
      <c r="CD823" s="5">
        <v>7.95</v>
      </c>
      <c r="CE823" s="5">
        <v>0</v>
      </c>
      <c r="CF823" s="5">
        <v>102.477</v>
      </c>
      <c r="CG823" s="5">
        <v>0</v>
      </c>
      <c r="CH823" s="5">
        <v>1</v>
      </c>
      <c r="CI823" s="5">
        <v>0</v>
      </c>
      <c r="CJ823" s="5">
        <v>0</v>
      </c>
      <c r="CK823" s="5">
        <v>0</v>
      </c>
      <c r="CL823" s="5">
        <v>0</v>
      </c>
      <c r="CM823" s="5">
        <v>0</v>
      </c>
      <c r="CN823" s="5">
        <v>0</v>
      </c>
      <c r="CO823" s="5">
        <v>0</v>
      </c>
      <c r="CP823" s="5">
        <v>0</v>
      </c>
      <c r="CQ823" s="5">
        <v>1.294</v>
      </c>
      <c r="CR823" s="5">
        <v>0</v>
      </c>
      <c r="CS823" s="5">
        <v>5.1580000000000004</v>
      </c>
      <c r="CT823" s="5">
        <v>7.5540000000000003</v>
      </c>
      <c r="CU823" s="5">
        <v>16.097000000000001</v>
      </c>
    </row>
    <row r="824" spans="1:99" x14ac:dyDescent="0.25">
      <c r="A824" s="5" t="s">
        <v>3132</v>
      </c>
      <c r="B824" s="5" t="s">
        <v>1809</v>
      </c>
      <c r="C824" s="5" t="s">
        <v>1809</v>
      </c>
      <c r="D824" s="5" t="s">
        <v>1810</v>
      </c>
      <c r="E824" s="5">
        <v>2023</v>
      </c>
      <c r="F824" s="5">
        <v>0</v>
      </c>
      <c r="G824" s="5">
        <v>5.77</v>
      </c>
      <c r="H824" s="5">
        <v>1.286</v>
      </c>
      <c r="I824" s="5">
        <v>0</v>
      </c>
      <c r="J824" s="5">
        <v>5.77</v>
      </c>
      <c r="K824" s="5">
        <v>0</v>
      </c>
      <c r="L824" s="5">
        <v>1</v>
      </c>
      <c r="M824" s="5">
        <v>7.8860000000000001</v>
      </c>
      <c r="N824" s="5">
        <v>3.8570000000000002</v>
      </c>
      <c r="O824" s="5">
        <v>0</v>
      </c>
      <c r="P824" s="5">
        <v>7.8860000000000001</v>
      </c>
      <c r="Q824" s="5">
        <v>0</v>
      </c>
      <c r="R824" s="5">
        <v>1</v>
      </c>
      <c r="S824" s="5">
        <v>12.198</v>
      </c>
      <c r="T824" s="5">
        <v>7.7140000000000004</v>
      </c>
      <c r="U824" s="5">
        <v>0</v>
      </c>
      <c r="V824" s="5">
        <v>12.198</v>
      </c>
      <c r="W824" s="5">
        <v>0</v>
      </c>
      <c r="X824" s="5">
        <v>1</v>
      </c>
      <c r="Y824" s="5">
        <v>13.814</v>
      </c>
      <c r="Z824" s="5">
        <v>1.7050000000000001</v>
      </c>
      <c r="AA824" s="5">
        <v>0</v>
      </c>
      <c r="AB824" s="5">
        <v>13.814</v>
      </c>
      <c r="AC824" s="5">
        <v>0</v>
      </c>
      <c r="AD824" s="5">
        <v>1</v>
      </c>
      <c r="AE824" s="5">
        <v>15.1</v>
      </c>
      <c r="AF824" s="5">
        <v>3.2919999999999998</v>
      </c>
      <c r="AG824" s="5">
        <v>0</v>
      </c>
      <c r="AH824" s="5">
        <v>15.1</v>
      </c>
      <c r="AI824" s="5">
        <v>0</v>
      </c>
      <c r="AJ824" s="5">
        <v>1</v>
      </c>
      <c r="AK824" s="5">
        <v>22.814</v>
      </c>
      <c r="AL824" s="5">
        <v>11.837999999999999</v>
      </c>
      <c r="AM824" s="5">
        <v>0</v>
      </c>
      <c r="AN824" s="5">
        <v>22.814</v>
      </c>
      <c r="AO824" s="5">
        <v>0</v>
      </c>
      <c r="AP824" s="5">
        <v>1</v>
      </c>
      <c r="AQ824" s="5">
        <v>0.749</v>
      </c>
      <c r="AR824" s="5">
        <v>0.129</v>
      </c>
      <c r="AS824" s="5">
        <v>0</v>
      </c>
      <c r="AT824" s="5">
        <v>0.749</v>
      </c>
      <c r="AU824" s="5">
        <v>0</v>
      </c>
      <c r="AV824" s="5">
        <v>1</v>
      </c>
      <c r="AW824" s="5">
        <v>0.78300000000000003</v>
      </c>
      <c r="AX824" s="5">
        <v>0.129</v>
      </c>
      <c r="AY824" s="5">
        <v>0</v>
      </c>
      <c r="AZ824" s="5">
        <v>0.78300000000000003</v>
      </c>
      <c r="BA824" s="5">
        <v>0</v>
      </c>
      <c r="BB824" s="5">
        <v>1</v>
      </c>
      <c r="BC824" s="5">
        <v>0.52700000000000002</v>
      </c>
      <c r="BD824" s="5">
        <v>0.129</v>
      </c>
      <c r="BE824" s="5">
        <v>0</v>
      </c>
      <c r="BF824" s="5">
        <v>0.52700000000000002</v>
      </c>
      <c r="BG824" s="5">
        <v>0</v>
      </c>
      <c r="BH824" s="5">
        <v>1</v>
      </c>
      <c r="BI824" s="5">
        <v>0.64</v>
      </c>
      <c r="BJ824" s="5">
        <v>0.129</v>
      </c>
      <c r="BK824" s="5">
        <v>0</v>
      </c>
      <c r="BL824" s="5">
        <v>0.64</v>
      </c>
      <c r="BM824" s="5">
        <v>0</v>
      </c>
      <c r="BN824" s="5">
        <v>1</v>
      </c>
      <c r="BO824" s="5">
        <v>0</v>
      </c>
      <c r="BP824" s="5">
        <v>0</v>
      </c>
      <c r="BQ824" s="5">
        <v>0</v>
      </c>
      <c r="BR824" s="5">
        <v>0</v>
      </c>
      <c r="BS824" s="5">
        <v>1</v>
      </c>
      <c r="BT824" s="5">
        <v>0</v>
      </c>
      <c r="BU824" s="5">
        <v>0</v>
      </c>
      <c r="BV824" s="5">
        <v>0</v>
      </c>
      <c r="BW824" s="5">
        <v>0</v>
      </c>
      <c r="BX824" s="5">
        <v>1</v>
      </c>
      <c r="BY824" s="5">
        <v>13.254</v>
      </c>
      <c r="BZ824" s="5">
        <v>0</v>
      </c>
      <c r="CA824" s="5">
        <v>13.254</v>
      </c>
      <c r="CB824" s="5">
        <v>0</v>
      </c>
      <c r="CC824" s="5">
        <v>87.078999999999994</v>
      </c>
      <c r="CD824" s="5">
        <v>7.95</v>
      </c>
      <c r="CE824" s="5">
        <v>0</v>
      </c>
      <c r="CF824" s="5">
        <v>87.078999999999994</v>
      </c>
      <c r="CG824" s="5">
        <v>0</v>
      </c>
      <c r="CH824" s="5">
        <v>1</v>
      </c>
      <c r="CI824" s="5">
        <v>0</v>
      </c>
      <c r="CJ824" s="5">
        <v>0</v>
      </c>
      <c r="CK824" s="5">
        <v>0</v>
      </c>
      <c r="CL824" s="5">
        <v>0</v>
      </c>
      <c r="CM824" s="5">
        <v>0</v>
      </c>
      <c r="CN824" s="5">
        <v>0</v>
      </c>
      <c r="CO824" s="5">
        <v>0</v>
      </c>
      <c r="CP824" s="5">
        <v>0</v>
      </c>
      <c r="CQ824" s="5">
        <v>1.3480000000000001</v>
      </c>
      <c r="CR824" s="5">
        <v>0</v>
      </c>
      <c r="CS824" s="5">
        <v>5.37</v>
      </c>
      <c r="CT824" s="5">
        <v>4.484</v>
      </c>
      <c r="CU824" s="5">
        <v>12.529</v>
      </c>
    </row>
    <row r="825" spans="1:99" x14ac:dyDescent="0.25">
      <c r="A825" s="5" t="s">
        <v>3133</v>
      </c>
      <c r="B825" s="5" t="s">
        <v>1809</v>
      </c>
      <c r="C825" s="5" t="s">
        <v>1809</v>
      </c>
      <c r="D825" s="5" t="s">
        <v>1810</v>
      </c>
      <c r="E825" s="5">
        <v>2024</v>
      </c>
      <c r="F825" s="5">
        <v>0</v>
      </c>
      <c r="G825" s="5">
        <v>4.8330000000000002</v>
      </c>
      <c r="H825" s="5">
        <v>1.3240000000000001</v>
      </c>
      <c r="I825" s="5">
        <v>0</v>
      </c>
      <c r="J825" s="5">
        <v>4.8330000000000002</v>
      </c>
      <c r="K825" s="5">
        <v>0</v>
      </c>
      <c r="L825" s="5">
        <v>1</v>
      </c>
      <c r="M825" s="5">
        <v>7.1239999999999997</v>
      </c>
      <c r="N825" s="5">
        <v>3.9710000000000001</v>
      </c>
      <c r="O825" s="5">
        <v>0</v>
      </c>
      <c r="P825" s="5">
        <v>7.1239999999999997</v>
      </c>
      <c r="Q825" s="5">
        <v>0</v>
      </c>
      <c r="R825" s="5">
        <v>1</v>
      </c>
      <c r="S825" s="5">
        <v>11.451000000000001</v>
      </c>
      <c r="T825" s="5">
        <v>7.9420000000000002</v>
      </c>
      <c r="U825" s="5">
        <v>0</v>
      </c>
      <c r="V825" s="5">
        <v>11.451000000000001</v>
      </c>
      <c r="W825" s="5">
        <v>0</v>
      </c>
      <c r="X825" s="5">
        <v>1</v>
      </c>
      <c r="Y825" s="5">
        <v>12.218999999999999</v>
      </c>
      <c r="Z825" s="5">
        <v>1.508</v>
      </c>
      <c r="AA825" s="5">
        <v>0</v>
      </c>
      <c r="AB825" s="5">
        <v>12.218999999999999</v>
      </c>
      <c r="AC825" s="5">
        <v>0</v>
      </c>
      <c r="AD825" s="5">
        <v>1</v>
      </c>
      <c r="AE825" s="5">
        <v>13.542999999999999</v>
      </c>
      <c r="AF825" s="5">
        <v>2.952</v>
      </c>
      <c r="AG825" s="5">
        <v>0</v>
      </c>
      <c r="AH825" s="5">
        <v>13.542999999999999</v>
      </c>
      <c r="AI825" s="5">
        <v>0</v>
      </c>
      <c r="AJ825" s="5">
        <v>1</v>
      </c>
      <c r="AK825" s="5">
        <v>21.484000000000002</v>
      </c>
      <c r="AL825" s="5">
        <v>11.148</v>
      </c>
      <c r="AM825" s="5">
        <v>0</v>
      </c>
      <c r="AN825" s="5">
        <v>21.484000000000002</v>
      </c>
      <c r="AO825" s="5">
        <v>0</v>
      </c>
      <c r="AP825" s="5">
        <v>1</v>
      </c>
      <c r="AQ825" s="5">
        <v>0.72</v>
      </c>
      <c r="AR825" s="5">
        <v>0.13200000000000001</v>
      </c>
      <c r="AS825" s="5">
        <v>0</v>
      </c>
      <c r="AT825" s="5">
        <v>0.72</v>
      </c>
      <c r="AU825" s="5">
        <v>0</v>
      </c>
      <c r="AV825" s="5">
        <v>1</v>
      </c>
      <c r="AW825" s="5">
        <v>0.73399999999999999</v>
      </c>
      <c r="AX825" s="5">
        <v>0.13200000000000001</v>
      </c>
      <c r="AY825" s="5">
        <v>0</v>
      </c>
      <c r="AZ825" s="5">
        <v>0.73399999999999999</v>
      </c>
      <c r="BA825" s="5">
        <v>0</v>
      </c>
      <c r="BB825" s="5">
        <v>1</v>
      </c>
      <c r="BC825" s="5">
        <v>0.51</v>
      </c>
      <c r="BD825" s="5">
        <v>0.13200000000000001</v>
      </c>
      <c r="BE825" s="5">
        <v>0</v>
      </c>
      <c r="BF825" s="5">
        <v>0.51</v>
      </c>
      <c r="BG825" s="5">
        <v>0</v>
      </c>
      <c r="BH825" s="5">
        <v>1</v>
      </c>
      <c r="BI825" s="5">
        <v>0.65200000000000002</v>
      </c>
      <c r="BJ825" s="5">
        <v>0.13200000000000001</v>
      </c>
      <c r="BK825" s="5">
        <v>0</v>
      </c>
      <c r="BL825" s="5">
        <v>0.65200000000000002</v>
      </c>
      <c r="BM825" s="5">
        <v>0</v>
      </c>
      <c r="BN825" s="5">
        <v>1</v>
      </c>
      <c r="BO825" s="5">
        <v>0</v>
      </c>
      <c r="BP825" s="5">
        <v>0</v>
      </c>
      <c r="BQ825" s="5">
        <v>0</v>
      </c>
      <c r="BR825" s="5">
        <v>0</v>
      </c>
      <c r="BS825" s="5">
        <v>1</v>
      </c>
      <c r="BT825" s="5">
        <v>0</v>
      </c>
      <c r="BU825" s="5">
        <v>0</v>
      </c>
      <c r="BV825" s="5">
        <v>0</v>
      </c>
      <c r="BW825" s="5">
        <v>0</v>
      </c>
      <c r="BX825" s="5">
        <v>1</v>
      </c>
      <c r="BY825" s="5">
        <v>13.646000000000001</v>
      </c>
      <c r="BZ825" s="5">
        <v>0</v>
      </c>
      <c r="CA825" s="5">
        <v>13.646000000000001</v>
      </c>
      <c r="CB825" s="5">
        <v>0</v>
      </c>
      <c r="CC825" s="5">
        <v>86.385000000000005</v>
      </c>
      <c r="CD825" s="5">
        <v>7.95</v>
      </c>
      <c r="CE825" s="5">
        <v>0</v>
      </c>
      <c r="CF825" s="5">
        <v>86.385000000000005</v>
      </c>
      <c r="CG825" s="5">
        <v>0</v>
      </c>
      <c r="CH825" s="5">
        <v>1</v>
      </c>
      <c r="CI825" s="5">
        <v>0</v>
      </c>
      <c r="CJ825" s="5">
        <v>0</v>
      </c>
      <c r="CK825" s="5">
        <v>0</v>
      </c>
      <c r="CL825" s="5">
        <v>0</v>
      </c>
      <c r="CM825" s="5">
        <v>0</v>
      </c>
      <c r="CN825" s="5">
        <v>0</v>
      </c>
      <c r="CO825" s="5">
        <v>0</v>
      </c>
      <c r="CP825" s="5">
        <v>0</v>
      </c>
      <c r="CQ825" s="5">
        <v>1.387</v>
      </c>
      <c r="CR825" s="5">
        <v>0</v>
      </c>
      <c r="CS825" s="5">
        <v>5.5289999999999999</v>
      </c>
      <c r="CT825" s="5">
        <v>3.5089999999999999</v>
      </c>
      <c r="CU825" s="5">
        <v>10.896000000000001</v>
      </c>
    </row>
    <row r="826" spans="1:99" x14ac:dyDescent="0.25">
      <c r="A826" s="5" t="s">
        <v>3134</v>
      </c>
      <c r="B826" s="5" t="s">
        <v>1818</v>
      </c>
      <c r="C826" s="5" t="s">
        <v>1818</v>
      </c>
      <c r="D826" s="5" t="s">
        <v>1819</v>
      </c>
      <c r="E826" s="5">
        <v>2021</v>
      </c>
      <c r="F826" s="5">
        <v>0.18</v>
      </c>
      <c r="G826" s="5">
        <v>5.8970000000000002</v>
      </c>
      <c r="H826" s="5">
        <v>1.143</v>
      </c>
      <c r="I826" s="5">
        <v>0</v>
      </c>
      <c r="J826" s="5">
        <v>5.8970000000000002</v>
      </c>
      <c r="K826" s="5">
        <v>0</v>
      </c>
      <c r="L826" s="5">
        <v>1</v>
      </c>
      <c r="M826" s="5">
        <v>7.9640000000000004</v>
      </c>
      <c r="N826" s="5">
        <v>3.43</v>
      </c>
      <c r="O826" s="5">
        <v>0</v>
      </c>
      <c r="P826" s="5">
        <v>7.9640000000000004</v>
      </c>
      <c r="Q826" s="5">
        <v>0</v>
      </c>
      <c r="R826" s="5">
        <v>1</v>
      </c>
      <c r="S826" s="5">
        <v>11.613</v>
      </c>
      <c r="T826" s="5">
        <v>6.86</v>
      </c>
      <c r="U826" s="5">
        <v>0</v>
      </c>
      <c r="V826" s="5">
        <v>13.704000000000001</v>
      </c>
      <c r="W826" s="5">
        <v>0.18</v>
      </c>
      <c r="X826" s="5">
        <v>1</v>
      </c>
      <c r="Y826" s="5">
        <v>16.222000000000001</v>
      </c>
      <c r="Z826" s="5">
        <v>2.1930000000000001</v>
      </c>
      <c r="AA826" s="5">
        <v>0</v>
      </c>
      <c r="AB826" s="5">
        <v>16.222000000000001</v>
      </c>
      <c r="AC826" s="5">
        <v>0</v>
      </c>
      <c r="AD826" s="5">
        <v>1</v>
      </c>
      <c r="AE826" s="5">
        <v>17.366</v>
      </c>
      <c r="AF826" s="5">
        <v>4.0609999999999999</v>
      </c>
      <c r="AG826" s="5">
        <v>0</v>
      </c>
      <c r="AH826" s="5">
        <v>17.366</v>
      </c>
      <c r="AI826" s="5">
        <v>0</v>
      </c>
      <c r="AJ826" s="5">
        <v>1</v>
      </c>
      <c r="AK826" s="5">
        <v>24.225999999999999</v>
      </c>
      <c r="AL826" s="5">
        <v>12.901999999999999</v>
      </c>
      <c r="AM826" s="5">
        <v>0</v>
      </c>
      <c r="AN826" s="5">
        <v>28.585999999999999</v>
      </c>
      <c r="AO826" s="5">
        <v>0.18</v>
      </c>
      <c r="AP826" s="5">
        <v>1</v>
      </c>
      <c r="AQ826" s="5">
        <v>0.61899999999999999</v>
      </c>
      <c r="AR826" s="5">
        <v>0.114</v>
      </c>
      <c r="AS826" s="5">
        <v>0.33200000000000002</v>
      </c>
      <c r="AT826" s="5">
        <v>1.123</v>
      </c>
      <c r="AU826" s="5">
        <v>0.18</v>
      </c>
      <c r="AV826" s="5">
        <v>1</v>
      </c>
      <c r="AW826" s="5">
        <v>0.59899999999999998</v>
      </c>
      <c r="AX826" s="5">
        <v>0.114</v>
      </c>
      <c r="AY826" s="5">
        <v>0.27300000000000002</v>
      </c>
      <c r="AZ826" s="5">
        <v>1.0289999999999999</v>
      </c>
      <c r="BA826" s="5">
        <v>0.18</v>
      </c>
      <c r="BB826" s="5">
        <v>1</v>
      </c>
      <c r="BC826" s="5">
        <v>0.439</v>
      </c>
      <c r="BD826" s="5">
        <v>0.114</v>
      </c>
      <c r="BE826" s="5">
        <v>0</v>
      </c>
      <c r="BF826" s="5">
        <v>0.51800000000000002</v>
      </c>
      <c r="BG826" s="5">
        <v>0.18</v>
      </c>
      <c r="BH826" s="5">
        <v>1</v>
      </c>
      <c r="BI826" s="5">
        <v>0.505</v>
      </c>
      <c r="BJ826" s="5">
        <v>0.114</v>
      </c>
      <c r="BK826" s="5">
        <v>0.27500000000000002</v>
      </c>
      <c r="BL826" s="5">
        <v>0.92100000000000004</v>
      </c>
      <c r="BM826" s="5">
        <v>0.18</v>
      </c>
      <c r="BN826" s="5">
        <v>1</v>
      </c>
      <c r="BO826" s="5">
        <v>0</v>
      </c>
      <c r="BP826" s="5">
        <v>0</v>
      </c>
      <c r="BQ826" s="5">
        <v>9.7000000000000003E-2</v>
      </c>
      <c r="BR826" s="5">
        <v>0</v>
      </c>
      <c r="BS826" s="5">
        <v>0.83299999999999996</v>
      </c>
      <c r="BT826" s="5">
        <v>0</v>
      </c>
      <c r="BU826" s="5">
        <v>0</v>
      </c>
      <c r="BV826" s="5">
        <v>0.20799999999999999</v>
      </c>
      <c r="BW826" s="5">
        <v>0.18</v>
      </c>
      <c r="BX826" s="5">
        <v>1</v>
      </c>
      <c r="BY826" s="5">
        <v>11.787000000000001</v>
      </c>
      <c r="BZ826" s="5">
        <v>0</v>
      </c>
      <c r="CA826" s="5">
        <v>11.787000000000001</v>
      </c>
      <c r="CB826" s="5">
        <v>0</v>
      </c>
      <c r="CC826" s="5">
        <v>78.125</v>
      </c>
      <c r="CD826" s="5">
        <v>7.95</v>
      </c>
      <c r="CE826" s="5">
        <v>38.776000000000003</v>
      </c>
      <c r="CF826" s="5">
        <v>137.94300000000001</v>
      </c>
      <c r="CG826" s="5">
        <v>0.18</v>
      </c>
      <c r="CH826" s="5">
        <v>1</v>
      </c>
      <c r="CI826" s="5">
        <v>0</v>
      </c>
      <c r="CJ826" s="5">
        <v>0</v>
      </c>
      <c r="CK826" s="5">
        <v>0</v>
      </c>
      <c r="CL826" s="5">
        <v>0</v>
      </c>
      <c r="CM826" s="5">
        <v>0</v>
      </c>
      <c r="CN826" s="5">
        <v>0</v>
      </c>
      <c r="CO826" s="5">
        <v>0</v>
      </c>
      <c r="CP826" s="5">
        <v>0</v>
      </c>
      <c r="CQ826" s="5">
        <v>1.198</v>
      </c>
      <c r="CR826" s="5">
        <v>0</v>
      </c>
      <c r="CS826" s="5">
        <v>4.7759999999999998</v>
      </c>
      <c r="CT826" s="5">
        <v>4.7530000000000001</v>
      </c>
      <c r="CU826" s="5">
        <v>15.162000000000001</v>
      </c>
    </row>
    <row r="827" spans="1:99" x14ac:dyDescent="0.25">
      <c r="A827" s="5" t="s">
        <v>3135</v>
      </c>
      <c r="B827" s="5" t="s">
        <v>1818</v>
      </c>
      <c r="C827" s="5" t="s">
        <v>1818</v>
      </c>
      <c r="D827" s="5" t="s">
        <v>1819</v>
      </c>
      <c r="E827" s="5">
        <v>2022</v>
      </c>
      <c r="F827" s="5">
        <v>0.18</v>
      </c>
      <c r="G827" s="5">
        <v>11.72</v>
      </c>
      <c r="H827" s="5">
        <v>1.2350000000000001</v>
      </c>
      <c r="I827" s="5">
        <v>0</v>
      </c>
      <c r="J827" s="5">
        <v>11.72</v>
      </c>
      <c r="K827" s="5">
        <v>0</v>
      </c>
      <c r="L827" s="5">
        <v>1</v>
      </c>
      <c r="M827" s="5">
        <v>9.7829999999999995</v>
      </c>
      <c r="N827" s="5">
        <v>3.7040000000000002</v>
      </c>
      <c r="O827" s="5">
        <v>0</v>
      </c>
      <c r="P827" s="5">
        <v>9.7829999999999995</v>
      </c>
      <c r="Q827" s="5">
        <v>0</v>
      </c>
      <c r="R827" s="5">
        <v>1</v>
      </c>
      <c r="S827" s="5">
        <v>17.893000000000001</v>
      </c>
      <c r="T827" s="5">
        <v>7.4080000000000004</v>
      </c>
      <c r="U827" s="5">
        <v>0.23799999999999999</v>
      </c>
      <c r="V827" s="5">
        <v>21.114000000000001</v>
      </c>
      <c r="W827" s="5">
        <v>0.18</v>
      </c>
      <c r="X827" s="5">
        <v>1</v>
      </c>
      <c r="Y827" s="5">
        <v>32.521000000000001</v>
      </c>
      <c r="Z827" s="5">
        <v>4.3949999999999996</v>
      </c>
      <c r="AA827" s="5">
        <v>0</v>
      </c>
      <c r="AB827" s="5">
        <v>32.521000000000001</v>
      </c>
      <c r="AC827" s="5">
        <v>0</v>
      </c>
      <c r="AD827" s="5">
        <v>1</v>
      </c>
      <c r="AE827" s="5">
        <v>33.755000000000003</v>
      </c>
      <c r="AF827" s="5">
        <v>7.8929999999999998</v>
      </c>
      <c r="AG827" s="5">
        <v>0</v>
      </c>
      <c r="AH827" s="5">
        <v>33.755000000000003</v>
      </c>
      <c r="AI827" s="5">
        <v>0</v>
      </c>
      <c r="AJ827" s="5">
        <v>1</v>
      </c>
      <c r="AK827" s="5">
        <v>41.162999999999997</v>
      </c>
      <c r="AL827" s="5">
        <v>21.922999999999998</v>
      </c>
      <c r="AM827" s="5">
        <v>0.54800000000000004</v>
      </c>
      <c r="AN827" s="5">
        <v>48.573</v>
      </c>
      <c r="AO827" s="5">
        <v>0.18</v>
      </c>
      <c r="AP827" s="5">
        <v>1</v>
      </c>
      <c r="AQ827" s="5">
        <v>0.86099999999999999</v>
      </c>
      <c r="AR827" s="5">
        <v>0.123</v>
      </c>
      <c r="AS827" s="5">
        <v>0.38600000000000001</v>
      </c>
      <c r="AT827" s="5">
        <v>1.472</v>
      </c>
      <c r="AU827" s="5">
        <v>0.18</v>
      </c>
      <c r="AV827" s="5">
        <v>1</v>
      </c>
      <c r="AW827" s="5">
        <v>0.98599999999999999</v>
      </c>
      <c r="AX827" s="5">
        <v>0.123</v>
      </c>
      <c r="AY827" s="5">
        <v>0.183</v>
      </c>
      <c r="AZ827" s="5">
        <v>1.38</v>
      </c>
      <c r="BA827" s="5">
        <v>0.18</v>
      </c>
      <c r="BB827" s="5">
        <v>1</v>
      </c>
      <c r="BC827" s="5">
        <v>0.59799999999999998</v>
      </c>
      <c r="BD827" s="5">
        <v>0.123</v>
      </c>
      <c r="BE827" s="5">
        <v>8.0000000000000002E-3</v>
      </c>
      <c r="BF827" s="5">
        <v>0.70499999999999996</v>
      </c>
      <c r="BG827" s="5">
        <v>0.18</v>
      </c>
      <c r="BH827" s="5">
        <v>1</v>
      </c>
      <c r="BI827" s="5">
        <v>0.61199999999999999</v>
      </c>
      <c r="BJ827" s="5">
        <v>0.123</v>
      </c>
      <c r="BK827" s="5">
        <v>0.216</v>
      </c>
      <c r="BL827" s="5">
        <v>0.97699999999999998</v>
      </c>
      <c r="BM827" s="5">
        <v>0.18</v>
      </c>
      <c r="BN827" s="5">
        <v>1</v>
      </c>
      <c r="BO827" s="5">
        <v>0</v>
      </c>
      <c r="BP827" s="5">
        <v>0</v>
      </c>
      <c r="BQ827" s="5">
        <v>0.10199999999999999</v>
      </c>
      <c r="BR827" s="5">
        <v>0</v>
      </c>
      <c r="BS827" s="5">
        <v>0.83299999999999996</v>
      </c>
      <c r="BT827" s="5">
        <v>0</v>
      </c>
      <c r="BU827" s="5">
        <v>0</v>
      </c>
      <c r="BV827" s="5">
        <v>0.222</v>
      </c>
      <c r="BW827" s="5">
        <v>0.18</v>
      </c>
      <c r="BX827" s="5">
        <v>1</v>
      </c>
      <c r="BY827" s="5">
        <v>12.728999999999999</v>
      </c>
      <c r="BZ827" s="5">
        <v>0</v>
      </c>
      <c r="CA827" s="5">
        <v>12.728999999999999</v>
      </c>
      <c r="CB827" s="5">
        <v>0</v>
      </c>
      <c r="CC827" s="5">
        <v>97.9</v>
      </c>
      <c r="CD827" s="5">
        <v>7.95</v>
      </c>
      <c r="CE827" s="5">
        <v>53.103000000000002</v>
      </c>
      <c r="CF827" s="5">
        <v>178.184</v>
      </c>
      <c r="CG827" s="5">
        <v>0.18</v>
      </c>
      <c r="CH827" s="5">
        <v>1</v>
      </c>
      <c r="CI827" s="5">
        <v>0</v>
      </c>
      <c r="CJ827" s="5">
        <v>0</v>
      </c>
      <c r="CK827" s="5">
        <v>0</v>
      </c>
      <c r="CL827" s="5">
        <v>0</v>
      </c>
      <c r="CM827" s="5">
        <v>0</v>
      </c>
      <c r="CN827" s="5">
        <v>0</v>
      </c>
      <c r="CO827" s="5">
        <v>0</v>
      </c>
      <c r="CP827" s="5">
        <v>0</v>
      </c>
      <c r="CQ827" s="5">
        <v>1.294</v>
      </c>
      <c r="CR827" s="5">
        <v>0</v>
      </c>
      <c r="CS827" s="5">
        <v>5.1580000000000004</v>
      </c>
      <c r="CT827" s="5">
        <v>10.484999999999999</v>
      </c>
      <c r="CU827" s="5">
        <v>31.326000000000001</v>
      </c>
    </row>
    <row r="828" spans="1:99" x14ac:dyDescent="0.25">
      <c r="A828" s="5" t="s">
        <v>3136</v>
      </c>
      <c r="B828" s="5" t="s">
        <v>1818</v>
      </c>
      <c r="C828" s="5" t="s">
        <v>1818</v>
      </c>
      <c r="D828" s="5" t="s">
        <v>1819</v>
      </c>
      <c r="E828" s="5">
        <v>2023</v>
      </c>
      <c r="F828" s="5">
        <v>0.18</v>
      </c>
      <c r="G828" s="5">
        <v>6.1470000000000002</v>
      </c>
      <c r="H828" s="5">
        <v>1.286</v>
      </c>
      <c r="I828" s="5">
        <v>0</v>
      </c>
      <c r="J828" s="5">
        <v>6.1470000000000002</v>
      </c>
      <c r="K828" s="5">
        <v>0</v>
      </c>
      <c r="L828" s="5">
        <v>1</v>
      </c>
      <c r="M828" s="5">
        <v>7.8860000000000001</v>
      </c>
      <c r="N828" s="5">
        <v>3.8570000000000002</v>
      </c>
      <c r="O828" s="5">
        <v>0</v>
      </c>
      <c r="P828" s="5">
        <v>7.8860000000000001</v>
      </c>
      <c r="Q828" s="5">
        <v>0</v>
      </c>
      <c r="R828" s="5">
        <v>1</v>
      </c>
      <c r="S828" s="5">
        <v>12.574999999999999</v>
      </c>
      <c r="T828" s="5">
        <v>7.7140000000000004</v>
      </c>
      <c r="U828" s="5">
        <v>0.251</v>
      </c>
      <c r="V828" s="5">
        <v>14.839</v>
      </c>
      <c r="W828" s="5">
        <v>0.18</v>
      </c>
      <c r="X828" s="5">
        <v>1</v>
      </c>
      <c r="Y828" s="5">
        <v>12.019</v>
      </c>
      <c r="Z828" s="5">
        <v>1.6240000000000001</v>
      </c>
      <c r="AA828" s="5">
        <v>0</v>
      </c>
      <c r="AB828" s="5">
        <v>12.019</v>
      </c>
      <c r="AC828" s="5">
        <v>0</v>
      </c>
      <c r="AD828" s="5">
        <v>1</v>
      </c>
      <c r="AE828" s="5">
        <v>13.305</v>
      </c>
      <c r="AF828" s="5">
        <v>3.1110000000000002</v>
      </c>
      <c r="AG828" s="5">
        <v>0</v>
      </c>
      <c r="AH828" s="5">
        <v>13.305</v>
      </c>
      <c r="AI828" s="5">
        <v>0</v>
      </c>
      <c r="AJ828" s="5">
        <v>1</v>
      </c>
      <c r="AK828" s="5">
        <v>21.018999999999998</v>
      </c>
      <c r="AL828" s="5">
        <v>11.194000000000001</v>
      </c>
      <c r="AM828" s="5">
        <v>0.41899999999999998</v>
      </c>
      <c r="AN828" s="5">
        <v>24.802</v>
      </c>
      <c r="AO828" s="5">
        <v>0.18</v>
      </c>
      <c r="AP828" s="5">
        <v>1</v>
      </c>
      <c r="AQ828" s="5">
        <v>0.76</v>
      </c>
      <c r="AR828" s="5">
        <v>0.129</v>
      </c>
      <c r="AS828" s="5">
        <v>0.45800000000000002</v>
      </c>
      <c r="AT828" s="5">
        <v>1.4379999999999999</v>
      </c>
      <c r="AU828" s="5">
        <v>0.18</v>
      </c>
      <c r="AV828" s="5">
        <v>1</v>
      </c>
      <c r="AW828" s="5">
        <v>0.81100000000000005</v>
      </c>
      <c r="AX828" s="5">
        <v>0.129</v>
      </c>
      <c r="AY828" s="5">
        <v>0.29199999999999998</v>
      </c>
      <c r="AZ828" s="5">
        <v>1.302</v>
      </c>
      <c r="BA828" s="5">
        <v>0.18</v>
      </c>
      <c r="BB828" s="5">
        <v>1</v>
      </c>
      <c r="BC828" s="5">
        <v>0.53500000000000003</v>
      </c>
      <c r="BD828" s="5">
        <v>0.129</v>
      </c>
      <c r="BE828" s="5">
        <v>1.0999999999999999E-2</v>
      </c>
      <c r="BF828" s="5">
        <v>0.63100000000000001</v>
      </c>
      <c r="BG828" s="5">
        <v>0.18</v>
      </c>
      <c r="BH828" s="5">
        <v>1</v>
      </c>
      <c r="BI828" s="5">
        <v>0.57899999999999996</v>
      </c>
      <c r="BJ828" s="5">
        <v>0.129</v>
      </c>
      <c r="BK828" s="5">
        <v>0.25900000000000001</v>
      </c>
      <c r="BL828" s="5">
        <v>0.97</v>
      </c>
      <c r="BM828" s="5">
        <v>0.18</v>
      </c>
      <c r="BN828" s="5">
        <v>1</v>
      </c>
      <c r="BO828" s="5">
        <v>0</v>
      </c>
      <c r="BP828" s="5">
        <v>0</v>
      </c>
      <c r="BQ828" s="5">
        <v>0.106</v>
      </c>
      <c r="BR828" s="5">
        <v>0</v>
      </c>
      <c r="BS828" s="5">
        <v>0.83299999999999996</v>
      </c>
      <c r="BT828" s="5">
        <v>0</v>
      </c>
      <c r="BU828" s="5">
        <v>0</v>
      </c>
      <c r="BV828" s="5">
        <v>0.217</v>
      </c>
      <c r="BW828" s="5">
        <v>0.18</v>
      </c>
      <c r="BX828" s="5">
        <v>1</v>
      </c>
      <c r="BY828" s="5">
        <v>13.254</v>
      </c>
      <c r="BZ828" s="5">
        <v>0</v>
      </c>
      <c r="CA828" s="5">
        <v>13.254</v>
      </c>
      <c r="CB828" s="5">
        <v>0</v>
      </c>
      <c r="CC828" s="5">
        <v>83.248000000000005</v>
      </c>
      <c r="CD828" s="5">
        <v>7.95</v>
      </c>
      <c r="CE828" s="5">
        <v>65.198999999999998</v>
      </c>
      <c r="CF828" s="5">
        <v>171.745</v>
      </c>
      <c r="CG828" s="5">
        <v>0.18</v>
      </c>
      <c r="CH828" s="5">
        <v>1</v>
      </c>
      <c r="CI828" s="5">
        <v>0</v>
      </c>
      <c r="CJ828" s="5">
        <v>0</v>
      </c>
      <c r="CK828" s="5">
        <v>0</v>
      </c>
      <c r="CL828" s="5">
        <v>0</v>
      </c>
      <c r="CM828" s="5">
        <v>0</v>
      </c>
      <c r="CN828" s="5">
        <v>0</v>
      </c>
      <c r="CO828" s="5">
        <v>0</v>
      </c>
      <c r="CP828" s="5">
        <v>0</v>
      </c>
      <c r="CQ828" s="5">
        <v>1.3480000000000001</v>
      </c>
      <c r="CR828" s="5">
        <v>0</v>
      </c>
      <c r="CS828" s="5">
        <v>5.37</v>
      </c>
      <c r="CT828" s="5">
        <v>4.8609999999999998</v>
      </c>
      <c r="CU828" s="5">
        <v>11.622</v>
      </c>
    </row>
    <row r="829" spans="1:99" x14ac:dyDescent="0.25">
      <c r="A829" s="5" t="s">
        <v>3137</v>
      </c>
      <c r="B829" s="5" t="s">
        <v>1818</v>
      </c>
      <c r="C829" s="5" t="s">
        <v>1818</v>
      </c>
      <c r="D829" s="5" t="s">
        <v>1819</v>
      </c>
      <c r="E829" s="5">
        <v>2024</v>
      </c>
      <c r="F829" s="5">
        <v>0.18</v>
      </c>
      <c r="G829" s="5">
        <v>5.5750000000000002</v>
      </c>
      <c r="H829" s="5">
        <v>1.3240000000000001</v>
      </c>
      <c r="I829" s="5">
        <v>0</v>
      </c>
      <c r="J829" s="5">
        <v>5.5750000000000002</v>
      </c>
      <c r="K829" s="5">
        <v>0</v>
      </c>
      <c r="L829" s="5">
        <v>1</v>
      </c>
      <c r="M829" s="5">
        <v>7.1239999999999997</v>
      </c>
      <c r="N829" s="5">
        <v>3.9710000000000001</v>
      </c>
      <c r="O829" s="5">
        <v>0</v>
      </c>
      <c r="P829" s="5">
        <v>7.1239999999999997</v>
      </c>
      <c r="Q829" s="5">
        <v>0</v>
      </c>
      <c r="R829" s="5">
        <v>1</v>
      </c>
      <c r="S829" s="5">
        <v>12.193</v>
      </c>
      <c r="T829" s="5">
        <v>7.9420000000000002</v>
      </c>
      <c r="U829" s="5">
        <v>0.29899999999999999</v>
      </c>
      <c r="V829" s="5">
        <v>14.388</v>
      </c>
      <c r="W829" s="5">
        <v>0.18</v>
      </c>
      <c r="X829" s="5">
        <v>1</v>
      </c>
      <c r="Y829" s="5">
        <v>10.789</v>
      </c>
      <c r="Z829" s="5">
        <v>1.458</v>
      </c>
      <c r="AA829" s="5">
        <v>0</v>
      </c>
      <c r="AB829" s="5">
        <v>10.789</v>
      </c>
      <c r="AC829" s="5">
        <v>0</v>
      </c>
      <c r="AD829" s="5">
        <v>1</v>
      </c>
      <c r="AE829" s="5">
        <v>12.112</v>
      </c>
      <c r="AF829" s="5">
        <v>2.8319999999999999</v>
      </c>
      <c r="AG829" s="5">
        <v>0</v>
      </c>
      <c r="AH829" s="5">
        <v>12.112</v>
      </c>
      <c r="AI829" s="5">
        <v>0</v>
      </c>
      <c r="AJ829" s="5">
        <v>1</v>
      </c>
      <c r="AK829" s="5">
        <v>20.053999999999998</v>
      </c>
      <c r="AL829" s="5">
        <v>10.680999999999999</v>
      </c>
      <c r="AM829" s="5">
        <v>0.49199999999999999</v>
      </c>
      <c r="AN829" s="5">
        <v>23.664000000000001</v>
      </c>
      <c r="AO829" s="5">
        <v>0.18</v>
      </c>
      <c r="AP829" s="5">
        <v>1</v>
      </c>
      <c r="AQ829" s="5">
        <v>0.72399999999999998</v>
      </c>
      <c r="AR829" s="5">
        <v>0.13200000000000001</v>
      </c>
      <c r="AS829" s="5">
        <v>0.51300000000000001</v>
      </c>
      <c r="AT829" s="5">
        <v>1.425</v>
      </c>
      <c r="AU829" s="5">
        <v>0.18</v>
      </c>
      <c r="AV829" s="5">
        <v>1</v>
      </c>
      <c r="AW829" s="5">
        <v>0.75</v>
      </c>
      <c r="AX829" s="5">
        <v>0.13200000000000001</v>
      </c>
      <c r="AY829" s="5">
        <v>0.36</v>
      </c>
      <c r="AZ829" s="5">
        <v>1.2789999999999999</v>
      </c>
      <c r="BA829" s="5">
        <v>0.18</v>
      </c>
      <c r="BB829" s="5">
        <v>1</v>
      </c>
      <c r="BC829" s="5">
        <v>0.51300000000000001</v>
      </c>
      <c r="BD829" s="5">
        <v>0.13200000000000001</v>
      </c>
      <c r="BE829" s="5">
        <v>1.2999999999999999E-2</v>
      </c>
      <c r="BF829" s="5">
        <v>0.60499999999999998</v>
      </c>
      <c r="BG829" s="5">
        <v>0.18</v>
      </c>
      <c r="BH829" s="5">
        <v>1</v>
      </c>
      <c r="BI829" s="5">
        <v>0.59099999999999997</v>
      </c>
      <c r="BJ829" s="5">
        <v>0.13200000000000001</v>
      </c>
      <c r="BK829" s="5">
        <v>0.27200000000000002</v>
      </c>
      <c r="BL829" s="5">
        <v>0.99399999999999999</v>
      </c>
      <c r="BM829" s="5">
        <v>0.18</v>
      </c>
      <c r="BN829" s="5">
        <v>1</v>
      </c>
      <c r="BO829" s="5">
        <v>0</v>
      </c>
      <c r="BP829" s="5">
        <v>0</v>
      </c>
      <c r="BQ829" s="5">
        <v>8.4000000000000005E-2</v>
      </c>
      <c r="BR829" s="5">
        <v>0</v>
      </c>
      <c r="BS829" s="5">
        <v>0.83299999999999996</v>
      </c>
      <c r="BT829" s="5">
        <v>0</v>
      </c>
      <c r="BU829" s="5">
        <v>0</v>
      </c>
      <c r="BV829" s="5">
        <v>0.19500000000000001</v>
      </c>
      <c r="BW829" s="5">
        <v>0.18</v>
      </c>
      <c r="BX829" s="5">
        <v>1</v>
      </c>
      <c r="BY829" s="5">
        <v>13.646000000000001</v>
      </c>
      <c r="BZ829" s="5">
        <v>0</v>
      </c>
      <c r="CA829" s="5">
        <v>13.646000000000001</v>
      </c>
      <c r="CB829" s="5">
        <v>0</v>
      </c>
      <c r="CC829" s="5">
        <v>82.587999999999994</v>
      </c>
      <c r="CD829" s="5">
        <v>7.95</v>
      </c>
      <c r="CE829" s="5">
        <v>68.930999999999997</v>
      </c>
      <c r="CF829" s="5">
        <v>174.51400000000001</v>
      </c>
      <c r="CG829" s="5">
        <v>0.18</v>
      </c>
      <c r="CH829" s="5">
        <v>1</v>
      </c>
      <c r="CI829" s="5">
        <v>0</v>
      </c>
      <c r="CJ829" s="5">
        <v>0</v>
      </c>
      <c r="CK829" s="5">
        <v>0</v>
      </c>
      <c r="CL829" s="5">
        <v>0</v>
      </c>
      <c r="CM829" s="5">
        <v>0</v>
      </c>
      <c r="CN829" s="5">
        <v>0</v>
      </c>
      <c r="CO829" s="5">
        <v>0</v>
      </c>
      <c r="CP829" s="5">
        <v>0</v>
      </c>
      <c r="CQ829" s="5">
        <v>1.387</v>
      </c>
      <c r="CR829" s="5">
        <v>0</v>
      </c>
      <c r="CS829" s="5">
        <v>5.5289999999999999</v>
      </c>
      <c r="CT829" s="5">
        <v>4.2510000000000003</v>
      </c>
      <c r="CU829" s="5">
        <v>10.167999999999999</v>
      </c>
    </row>
    <row r="830" spans="1:99" x14ac:dyDescent="0.25">
      <c r="A830" s="5" t="s">
        <v>3138</v>
      </c>
      <c r="B830" s="5" t="s">
        <v>1821</v>
      </c>
      <c r="C830" s="5" t="s">
        <v>1821</v>
      </c>
      <c r="D830" s="5" t="s">
        <v>1822</v>
      </c>
      <c r="E830" s="5">
        <v>2021</v>
      </c>
      <c r="F830" s="5">
        <v>0.2</v>
      </c>
      <c r="G830" s="5">
        <v>4.0819999999999999</v>
      </c>
      <c r="H830" s="5">
        <v>0.92100000000000004</v>
      </c>
      <c r="I830" s="5">
        <v>2.7E-2</v>
      </c>
      <c r="J830" s="5">
        <v>4.109</v>
      </c>
      <c r="K830" s="5">
        <v>0</v>
      </c>
      <c r="L830" s="5">
        <v>1</v>
      </c>
      <c r="M830" s="5">
        <v>6</v>
      </c>
      <c r="N830" s="5">
        <v>2.7629999999999999</v>
      </c>
      <c r="O830" s="5">
        <v>2.8000000000000001E-2</v>
      </c>
      <c r="P830" s="5">
        <v>6.0279999999999996</v>
      </c>
      <c r="Q830" s="5">
        <v>0</v>
      </c>
      <c r="R830" s="5">
        <v>1</v>
      </c>
      <c r="S830" s="5">
        <v>8.6869999999999994</v>
      </c>
      <c r="T830" s="5">
        <v>5.5259999999999998</v>
      </c>
      <c r="U830" s="5">
        <v>-0.63900000000000001</v>
      </c>
      <c r="V830" s="5">
        <v>9.657</v>
      </c>
      <c r="W830" s="5">
        <v>0.2</v>
      </c>
      <c r="X830" s="5">
        <v>1</v>
      </c>
      <c r="Y830" s="5">
        <v>5.3019999999999996</v>
      </c>
      <c r="Z830" s="5">
        <v>0.52800000000000002</v>
      </c>
      <c r="AA830" s="5">
        <v>1.8360000000000001</v>
      </c>
      <c r="AB830" s="5">
        <v>7.1379999999999999</v>
      </c>
      <c r="AC830" s="5">
        <v>0</v>
      </c>
      <c r="AD830" s="5">
        <v>1</v>
      </c>
      <c r="AE830" s="5">
        <v>6.0259999999999998</v>
      </c>
      <c r="AF830" s="5">
        <v>1.0720000000000001</v>
      </c>
      <c r="AG830" s="5">
        <v>1.1120000000000001</v>
      </c>
      <c r="AH830" s="5">
        <v>7.1379999999999999</v>
      </c>
      <c r="AI830" s="5">
        <v>0</v>
      </c>
      <c r="AJ830" s="5">
        <v>1</v>
      </c>
      <c r="AK830" s="5">
        <v>10.371</v>
      </c>
      <c r="AL830" s="5">
        <v>4.6360000000000001</v>
      </c>
      <c r="AM830" s="5">
        <v>-2.8849999999999998</v>
      </c>
      <c r="AN830" s="5">
        <v>8.984</v>
      </c>
      <c r="AO830" s="5">
        <v>0</v>
      </c>
      <c r="AP830" s="5">
        <v>0</v>
      </c>
      <c r="AQ830" s="5">
        <v>0.61899999999999999</v>
      </c>
      <c r="AR830" s="5">
        <v>0.114</v>
      </c>
      <c r="AS830" s="5">
        <v>0.27400000000000002</v>
      </c>
      <c r="AT830" s="5">
        <v>1.0720000000000001</v>
      </c>
      <c r="AU830" s="5">
        <v>0.2</v>
      </c>
      <c r="AV830" s="5">
        <v>1</v>
      </c>
      <c r="AW830" s="5">
        <v>0.59899999999999998</v>
      </c>
      <c r="AX830" s="5">
        <v>0.114</v>
      </c>
      <c r="AY830" s="5">
        <v>0.26</v>
      </c>
      <c r="AZ830" s="5">
        <v>1.0309999999999999</v>
      </c>
      <c r="BA830" s="5">
        <v>0.2</v>
      </c>
      <c r="BB830" s="5">
        <v>1</v>
      </c>
      <c r="BC830" s="5">
        <v>0.439</v>
      </c>
      <c r="BD830" s="5">
        <v>0.114</v>
      </c>
      <c r="BE830" s="5">
        <v>6.3E-2</v>
      </c>
      <c r="BF830" s="5">
        <v>0.60199999999999998</v>
      </c>
      <c r="BG830" s="5">
        <v>0.2</v>
      </c>
      <c r="BH830" s="5">
        <v>1</v>
      </c>
      <c r="BI830" s="5">
        <v>0.505</v>
      </c>
      <c r="BJ830" s="5">
        <v>0.114</v>
      </c>
      <c r="BK830" s="5">
        <v>0</v>
      </c>
      <c r="BL830" s="5">
        <v>0.60599999999999998</v>
      </c>
      <c r="BM830" s="5">
        <v>0.2</v>
      </c>
      <c r="BN830" s="5">
        <v>1</v>
      </c>
      <c r="BO830" s="5">
        <v>0</v>
      </c>
      <c r="BP830" s="5">
        <v>0</v>
      </c>
      <c r="BQ830" s="5">
        <v>0</v>
      </c>
      <c r="BR830" s="5">
        <v>0</v>
      </c>
      <c r="BS830" s="5">
        <v>1</v>
      </c>
      <c r="BT830" s="5">
        <v>0</v>
      </c>
      <c r="BU830" s="5">
        <v>-3.2000000000000001E-2</v>
      </c>
      <c r="BV830" s="5">
        <v>5.7000000000000002E-2</v>
      </c>
      <c r="BW830" s="5">
        <v>0</v>
      </c>
      <c r="BX830" s="5">
        <v>1</v>
      </c>
      <c r="BY830" s="5">
        <v>11.787000000000001</v>
      </c>
      <c r="BZ830" s="5">
        <v>0</v>
      </c>
      <c r="CA830" s="5">
        <v>11.787000000000001</v>
      </c>
      <c r="CB830" s="5">
        <v>0</v>
      </c>
      <c r="CC830" s="5">
        <v>78.125</v>
      </c>
      <c r="CD830" s="5">
        <v>7.95</v>
      </c>
      <c r="CE830" s="5">
        <v>0.751</v>
      </c>
      <c r="CF830" s="5">
        <v>94.650999999999996</v>
      </c>
      <c r="CG830" s="5">
        <v>0.2</v>
      </c>
      <c r="CH830" s="5">
        <v>1</v>
      </c>
      <c r="CI830" s="5">
        <v>0</v>
      </c>
      <c r="CJ830" s="5">
        <v>0</v>
      </c>
      <c r="CK830" s="5">
        <v>0</v>
      </c>
      <c r="CL830" s="5">
        <v>0.18</v>
      </c>
      <c r="CM830" s="5">
        <v>0</v>
      </c>
      <c r="CN830" s="5">
        <v>0</v>
      </c>
      <c r="CO830" s="5">
        <v>0</v>
      </c>
      <c r="CP830" s="5">
        <v>0.38900000000000001</v>
      </c>
      <c r="CQ830" s="5">
        <v>1.198</v>
      </c>
      <c r="CR830" s="5">
        <v>0.73299999999999998</v>
      </c>
      <c r="CS830" s="5">
        <v>4.8230000000000004</v>
      </c>
      <c r="CT830" s="5">
        <v>4.41</v>
      </c>
      <c r="CU830" s="5">
        <v>15.162000000000001</v>
      </c>
    </row>
    <row r="831" spans="1:99" x14ac:dyDescent="0.25">
      <c r="A831" s="5" t="s">
        <v>3139</v>
      </c>
      <c r="B831" s="5" t="s">
        <v>1821</v>
      </c>
      <c r="C831" s="5" t="s">
        <v>1821</v>
      </c>
      <c r="D831" s="5" t="s">
        <v>1822</v>
      </c>
      <c r="E831" s="5">
        <v>2022</v>
      </c>
      <c r="F831" s="5">
        <v>0.2</v>
      </c>
      <c r="G831" s="5">
        <v>3.5880000000000001</v>
      </c>
      <c r="H831" s="5">
        <v>0.81799999999999995</v>
      </c>
      <c r="I831" s="5">
        <v>8.3000000000000004E-2</v>
      </c>
      <c r="J831" s="5">
        <v>3.6709999999999998</v>
      </c>
      <c r="K831" s="5">
        <v>0</v>
      </c>
      <c r="L831" s="5">
        <v>1</v>
      </c>
      <c r="M831" s="5">
        <v>5.3</v>
      </c>
      <c r="N831" s="5">
        <v>2.4529999999999998</v>
      </c>
      <c r="O831" s="5">
        <v>8.4000000000000005E-2</v>
      </c>
      <c r="P831" s="5">
        <v>5.3840000000000003</v>
      </c>
      <c r="Q831" s="5">
        <v>0</v>
      </c>
      <c r="R831" s="5">
        <v>1</v>
      </c>
      <c r="S831" s="5">
        <v>7.6769999999999996</v>
      </c>
      <c r="T831" s="5">
        <v>4.9059999999999997</v>
      </c>
      <c r="U831" s="5">
        <v>-0.35099999999999998</v>
      </c>
      <c r="V831" s="5">
        <v>8.6630000000000003</v>
      </c>
      <c r="W831" s="5">
        <v>0.2</v>
      </c>
      <c r="X831" s="5">
        <v>1</v>
      </c>
      <c r="Y831" s="5">
        <v>5.91</v>
      </c>
      <c r="Z831" s="5">
        <v>0.58799999999999997</v>
      </c>
      <c r="AA831" s="5">
        <v>1.843</v>
      </c>
      <c r="AB831" s="5">
        <v>7.7530000000000001</v>
      </c>
      <c r="AC831" s="5">
        <v>0</v>
      </c>
      <c r="AD831" s="5">
        <v>1</v>
      </c>
      <c r="AE831" s="5">
        <v>6.6319999999999997</v>
      </c>
      <c r="AF831" s="5">
        <v>1.18</v>
      </c>
      <c r="AG831" s="5">
        <v>9.4589999999999996</v>
      </c>
      <c r="AH831" s="5">
        <v>16.09</v>
      </c>
      <c r="AI831" s="5">
        <v>0</v>
      </c>
      <c r="AJ831" s="5">
        <v>1</v>
      </c>
      <c r="AK831" s="5">
        <v>10.964</v>
      </c>
      <c r="AL831" s="5">
        <v>4.9009999999999998</v>
      </c>
      <c r="AM831" s="5">
        <v>-3.6139999999999999</v>
      </c>
      <c r="AN831" s="5">
        <v>8.82</v>
      </c>
      <c r="AO831" s="5">
        <v>0</v>
      </c>
      <c r="AP831" s="5">
        <v>0</v>
      </c>
      <c r="AQ831" s="5">
        <v>0.86099999999999999</v>
      </c>
      <c r="AR831" s="5">
        <v>0.123</v>
      </c>
      <c r="AS831" s="5">
        <v>0.27500000000000002</v>
      </c>
      <c r="AT831" s="5">
        <v>1.3640000000000001</v>
      </c>
      <c r="AU831" s="5">
        <v>0.2</v>
      </c>
      <c r="AV831" s="5">
        <v>1</v>
      </c>
      <c r="AW831" s="5">
        <v>0.98599999999999999</v>
      </c>
      <c r="AX831" s="5">
        <v>0.123</v>
      </c>
      <c r="AY831" s="5">
        <v>0.23200000000000001</v>
      </c>
      <c r="AZ831" s="5">
        <v>1.462</v>
      </c>
      <c r="BA831" s="5">
        <v>0.2</v>
      </c>
      <c r="BB831" s="5">
        <v>1</v>
      </c>
      <c r="BC831" s="5">
        <v>0.59799999999999998</v>
      </c>
      <c r="BD831" s="5">
        <v>0.123</v>
      </c>
      <c r="BE831" s="5">
        <v>0.124</v>
      </c>
      <c r="BF831" s="5">
        <v>0.86599999999999999</v>
      </c>
      <c r="BG831" s="5">
        <v>0.2</v>
      </c>
      <c r="BH831" s="5">
        <v>1</v>
      </c>
      <c r="BI831" s="5">
        <v>0.61199999999999999</v>
      </c>
      <c r="BJ831" s="5">
        <v>0.123</v>
      </c>
      <c r="BK831" s="5">
        <v>8.9999999999999993E-3</v>
      </c>
      <c r="BL831" s="5">
        <v>0.73499999999999999</v>
      </c>
      <c r="BM831" s="5">
        <v>0.2</v>
      </c>
      <c r="BN831" s="5">
        <v>1</v>
      </c>
      <c r="BO831" s="5">
        <v>0</v>
      </c>
      <c r="BP831" s="5">
        <v>-7.0000000000000001E-3</v>
      </c>
      <c r="BQ831" s="5">
        <v>0</v>
      </c>
      <c r="BR831" s="5">
        <v>0</v>
      </c>
      <c r="BS831" s="5">
        <v>1</v>
      </c>
      <c r="BT831" s="5">
        <v>0</v>
      </c>
      <c r="BU831" s="5">
        <v>-3.5000000000000003E-2</v>
      </c>
      <c r="BV831" s="5">
        <v>4.9000000000000002E-2</v>
      </c>
      <c r="BW831" s="5">
        <v>0</v>
      </c>
      <c r="BX831" s="5">
        <v>1</v>
      </c>
      <c r="BY831" s="5">
        <v>12.728999999999999</v>
      </c>
      <c r="BZ831" s="5">
        <v>0</v>
      </c>
      <c r="CA831" s="5">
        <v>12.728999999999999</v>
      </c>
      <c r="CB831" s="5">
        <v>0</v>
      </c>
      <c r="CC831" s="5">
        <v>97.9</v>
      </c>
      <c r="CD831" s="5">
        <v>7.95</v>
      </c>
      <c r="CE831" s="5">
        <v>2.6469999999999998</v>
      </c>
      <c r="CF831" s="5">
        <v>118.89700000000001</v>
      </c>
      <c r="CG831" s="5">
        <v>0.2</v>
      </c>
      <c r="CH831" s="5">
        <v>1</v>
      </c>
      <c r="CI831" s="5">
        <v>0</v>
      </c>
      <c r="CJ831" s="5">
        <v>0</v>
      </c>
      <c r="CK831" s="5">
        <v>0</v>
      </c>
      <c r="CL831" s="5">
        <v>0.19500000000000001</v>
      </c>
      <c r="CM831" s="5">
        <v>0</v>
      </c>
      <c r="CN831" s="5">
        <v>0</v>
      </c>
      <c r="CO831" s="5">
        <v>0</v>
      </c>
      <c r="CP831" s="5">
        <v>0.67500000000000004</v>
      </c>
      <c r="CQ831" s="5">
        <v>1.294</v>
      </c>
      <c r="CR831" s="5">
        <v>0.83</v>
      </c>
      <c r="CS831" s="5">
        <v>5.2089999999999996</v>
      </c>
      <c r="CT831" s="5">
        <v>5.8419999999999996</v>
      </c>
      <c r="CU831" s="5">
        <v>31.326000000000001</v>
      </c>
    </row>
    <row r="832" spans="1:99" x14ac:dyDescent="0.25">
      <c r="A832" s="5" t="s">
        <v>3140</v>
      </c>
      <c r="B832" s="5" t="s">
        <v>1821</v>
      </c>
      <c r="C832" s="5" t="s">
        <v>1821</v>
      </c>
      <c r="D832" s="5" t="s">
        <v>1822</v>
      </c>
      <c r="E832" s="5">
        <v>2023</v>
      </c>
      <c r="F832" s="5">
        <v>0.2</v>
      </c>
      <c r="G832" s="5">
        <v>2.7669999999999999</v>
      </c>
      <c r="H832" s="5">
        <v>0.82399999999999995</v>
      </c>
      <c r="I832" s="5">
        <v>7.0999999999999994E-2</v>
      </c>
      <c r="J832" s="5">
        <v>2.8380000000000001</v>
      </c>
      <c r="K832" s="5">
        <v>0</v>
      </c>
      <c r="L832" s="5">
        <v>1</v>
      </c>
      <c r="M832" s="5">
        <v>4.5720000000000001</v>
      </c>
      <c r="N832" s="5">
        <v>2.4710000000000001</v>
      </c>
      <c r="O832" s="5">
        <v>7.2999999999999995E-2</v>
      </c>
      <c r="P832" s="5">
        <v>4.6449999999999996</v>
      </c>
      <c r="Q832" s="5">
        <v>0</v>
      </c>
      <c r="R832" s="5">
        <v>1</v>
      </c>
      <c r="S832" s="5">
        <v>6.8849999999999998</v>
      </c>
      <c r="T832" s="5">
        <v>4.9409999999999998</v>
      </c>
      <c r="U832" s="5">
        <v>-0.19600000000000001</v>
      </c>
      <c r="V832" s="5">
        <v>7.8520000000000003</v>
      </c>
      <c r="W832" s="5">
        <v>0.2</v>
      </c>
      <c r="X832" s="5">
        <v>1</v>
      </c>
      <c r="Y832" s="5">
        <v>5.899</v>
      </c>
      <c r="Z832" s="5">
        <v>0.58699999999999997</v>
      </c>
      <c r="AA832" s="5">
        <v>2.113</v>
      </c>
      <c r="AB832" s="5">
        <v>8.0120000000000005</v>
      </c>
      <c r="AC832" s="5">
        <v>0</v>
      </c>
      <c r="AD832" s="5">
        <v>1</v>
      </c>
      <c r="AE832" s="5">
        <v>6.6790000000000003</v>
      </c>
      <c r="AF832" s="5">
        <v>1.1890000000000001</v>
      </c>
      <c r="AG832" s="5">
        <v>1.127</v>
      </c>
      <c r="AH832" s="5">
        <v>7.8070000000000004</v>
      </c>
      <c r="AI832" s="5">
        <v>0</v>
      </c>
      <c r="AJ832" s="5">
        <v>1</v>
      </c>
      <c r="AK832" s="5">
        <v>11.364000000000001</v>
      </c>
      <c r="AL832" s="5">
        <v>5.08</v>
      </c>
      <c r="AM832" s="5">
        <v>-5.2789999999999999</v>
      </c>
      <c r="AN832" s="5">
        <v>7.3019999999999996</v>
      </c>
      <c r="AO832" s="5">
        <v>0</v>
      </c>
      <c r="AP832" s="5">
        <v>0</v>
      </c>
      <c r="AQ832" s="5">
        <v>0.76</v>
      </c>
      <c r="AR832" s="5">
        <v>0.129</v>
      </c>
      <c r="AS832" s="5">
        <v>0.39100000000000001</v>
      </c>
      <c r="AT832" s="5">
        <v>1.381</v>
      </c>
      <c r="AU832" s="5">
        <v>0.2</v>
      </c>
      <c r="AV832" s="5">
        <v>1</v>
      </c>
      <c r="AW832" s="5">
        <v>0.81100000000000005</v>
      </c>
      <c r="AX832" s="5">
        <v>0.129</v>
      </c>
      <c r="AY832" s="5">
        <v>0.34799999999999998</v>
      </c>
      <c r="AZ832" s="5">
        <v>1.3919999999999999</v>
      </c>
      <c r="BA832" s="5">
        <v>0.2</v>
      </c>
      <c r="BB832" s="5">
        <v>1</v>
      </c>
      <c r="BC832" s="5">
        <v>0.53500000000000003</v>
      </c>
      <c r="BD832" s="5">
        <v>0.129</v>
      </c>
      <c r="BE832" s="5">
        <v>0.05</v>
      </c>
      <c r="BF832" s="5">
        <v>0.70099999999999996</v>
      </c>
      <c r="BG832" s="5">
        <v>0.2</v>
      </c>
      <c r="BH832" s="5">
        <v>1</v>
      </c>
      <c r="BI832" s="5">
        <v>0.57899999999999996</v>
      </c>
      <c r="BJ832" s="5">
        <v>0.129</v>
      </c>
      <c r="BK832" s="5">
        <v>1.2999999999999999E-2</v>
      </c>
      <c r="BL832" s="5">
        <v>0.69499999999999995</v>
      </c>
      <c r="BM832" s="5">
        <v>0.2</v>
      </c>
      <c r="BN832" s="5">
        <v>1</v>
      </c>
      <c r="BO832" s="5">
        <v>0</v>
      </c>
      <c r="BP832" s="5">
        <v>-7.0000000000000001E-3</v>
      </c>
      <c r="BQ832" s="5">
        <v>0</v>
      </c>
      <c r="BR832" s="5">
        <v>0</v>
      </c>
      <c r="BS832" s="5">
        <v>1</v>
      </c>
      <c r="BT832" s="5">
        <v>0</v>
      </c>
      <c r="BU832" s="5">
        <v>-3.5000000000000003E-2</v>
      </c>
      <c r="BV832" s="5">
        <v>6.5000000000000002E-2</v>
      </c>
      <c r="BW832" s="5">
        <v>0</v>
      </c>
      <c r="BX832" s="5">
        <v>1</v>
      </c>
      <c r="BY832" s="5">
        <v>13.254</v>
      </c>
      <c r="BZ832" s="5">
        <v>0</v>
      </c>
      <c r="CA832" s="5">
        <v>13.254</v>
      </c>
      <c r="CB832" s="5">
        <v>0</v>
      </c>
      <c r="CC832" s="5">
        <v>83.248000000000005</v>
      </c>
      <c r="CD832" s="5">
        <v>7.95</v>
      </c>
      <c r="CE832" s="5">
        <v>2.8969999999999998</v>
      </c>
      <c r="CF832" s="5">
        <v>101.13500000000001</v>
      </c>
      <c r="CG832" s="5">
        <v>0.2</v>
      </c>
      <c r="CH832" s="5">
        <v>1</v>
      </c>
      <c r="CI832" s="5">
        <v>0</v>
      </c>
      <c r="CJ832" s="5">
        <v>0</v>
      </c>
      <c r="CK832" s="5">
        <v>0</v>
      </c>
      <c r="CL832" s="5">
        <v>0.20300000000000001</v>
      </c>
      <c r="CM832" s="5">
        <v>0</v>
      </c>
      <c r="CN832" s="5">
        <v>0</v>
      </c>
      <c r="CO832" s="5">
        <v>0</v>
      </c>
      <c r="CP832" s="5">
        <v>0.71899999999999997</v>
      </c>
      <c r="CQ832" s="5">
        <v>1.3480000000000001</v>
      </c>
      <c r="CR832" s="5">
        <v>0.78600000000000003</v>
      </c>
      <c r="CS832" s="5">
        <v>5.4240000000000004</v>
      </c>
      <c r="CT832" s="5">
        <v>3.4660000000000002</v>
      </c>
      <c r="CU832" s="5">
        <v>11.622</v>
      </c>
    </row>
    <row r="833" spans="1:99" x14ac:dyDescent="0.25">
      <c r="A833" s="5" t="s">
        <v>3141</v>
      </c>
      <c r="B833" s="5" t="s">
        <v>1821</v>
      </c>
      <c r="C833" s="5" t="s">
        <v>1821</v>
      </c>
      <c r="D833" s="5" t="s">
        <v>1822</v>
      </c>
      <c r="E833" s="5">
        <v>2024</v>
      </c>
      <c r="F833" s="5">
        <v>0.2</v>
      </c>
      <c r="G833" s="5">
        <v>2.6960000000000002</v>
      </c>
      <c r="H833" s="5">
        <v>0.84799999999999998</v>
      </c>
      <c r="I833" s="5">
        <v>6.9000000000000006E-2</v>
      </c>
      <c r="J833" s="5">
        <v>2.7650000000000001</v>
      </c>
      <c r="K833" s="5">
        <v>0</v>
      </c>
      <c r="L833" s="5">
        <v>1</v>
      </c>
      <c r="M833" s="5">
        <v>4.4269999999999996</v>
      </c>
      <c r="N833" s="5">
        <v>2.544</v>
      </c>
      <c r="O833" s="5">
        <v>7.0000000000000007E-2</v>
      </c>
      <c r="P833" s="5">
        <v>4.4969999999999999</v>
      </c>
      <c r="Q833" s="5">
        <v>0</v>
      </c>
      <c r="R833" s="5">
        <v>1</v>
      </c>
      <c r="S833" s="5">
        <v>6.9359999999999999</v>
      </c>
      <c r="T833" s="5">
        <v>5.0869999999999997</v>
      </c>
      <c r="U833" s="5">
        <v>-0.16500000000000001</v>
      </c>
      <c r="V833" s="5">
        <v>7.9089999999999998</v>
      </c>
      <c r="W833" s="5">
        <v>0.2</v>
      </c>
      <c r="X833" s="5">
        <v>1</v>
      </c>
      <c r="Y833" s="5">
        <v>6.0730000000000004</v>
      </c>
      <c r="Z833" s="5">
        <v>0.60499999999999998</v>
      </c>
      <c r="AA833" s="5">
        <v>2.1749999999999998</v>
      </c>
      <c r="AB833" s="5">
        <v>8.2479999999999993</v>
      </c>
      <c r="AC833" s="5">
        <v>0</v>
      </c>
      <c r="AD833" s="5">
        <v>1</v>
      </c>
      <c r="AE833" s="5">
        <v>6.8769999999999998</v>
      </c>
      <c r="AF833" s="5">
        <v>1.224</v>
      </c>
      <c r="AG833" s="5">
        <v>0.39</v>
      </c>
      <c r="AH833" s="5">
        <v>7.2670000000000003</v>
      </c>
      <c r="AI833" s="5">
        <v>0</v>
      </c>
      <c r="AJ833" s="5">
        <v>1</v>
      </c>
      <c r="AK833" s="5">
        <v>11.699</v>
      </c>
      <c r="AL833" s="5">
        <v>5.23</v>
      </c>
      <c r="AM833" s="5">
        <v>-5.694</v>
      </c>
      <c r="AN833" s="5">
        <v>7.2060000000000004</v>
      </c>
      <c r="AO833" s="5">
        <v>0</v>
      </c>
      <c r="AP833" s="5">
        <v>0</v>
      </c>
      <c r="AQ833" s="5">
        <v>0.72399999999999998</v>
      </c>
      <c r="AR833" s="5">
        <v>0.13200000000000001</v>
      </c>
      <c r="AS833" s="5">
        <v>0.46500000000000002</v>
      </c>
      <c r="AT833" s="5">
        <v>1.427</v>
      </c>
      <c r="AU833" s="5">
        <v>0.2</v>
      </c>
      <c r="AV833" s="5">
        <v>1</v>
      </c>
      <c r="AW833" s="5">
        <v>0.75</v>
      </c>
      <c r="AX833" s="5">
        <v>0.13200000000000001</v>
      </c>
      <c r="AY833" s="5">
        <v>0.4</v>
      </c>
      <c r="AZ833" s="5">
        <v>1.38</v>
      </c>
      <c r="BA833" s="5">
        <v>0.2</v>
      </c>
      <c r="BB833" s="5">
        <v>1</v>
      </c>
      <c r="BC833" s="5">
        <v>0.51300000000000001</v>
      </c>
      <c r="BD833" s="5">
        <v>0.13200000000000001</v>
      </c>
      <c r="BE833" s="5">
        <v>0.12</v>
      </c>
      <c r="BF833" s="5">
        <v>0.76</v>
      </c>
      <c r="BG833" s="5">
        <v>0.2</v>
      </c>
      <c r="BH833" s="5">
        <v>1</v>
      </c>
      <c r="BI833" s="5">
        <v>0.59099999999999997</v>
      </c>
      <c r="BJ833" s="5">
        <v>0.13200000000000001</v>
      </c>
      <c r="BK833" s="5">
        <v>1.6E-2</v>
      </c>
      <c r="BL833" s="5">
        <v>0.71</v>
      </c>
      <c r="BM833" s="5">
        <v>0.2</v>
      </c>
      <c r="BN833" s="5">
        <v>1</v>
      </c>
      <c r="BO833" s="5">
        <v>0</v>
      </c>
      <c r="BP833" s="5">
        <v>-8.0000000000000002E-3</v>
      </c>
      <c r="BQ833" s="5">
        <v>0</v>
      </c>
      <c r="BR833" s="5">
        <v>0</v>
      </c>
      <c r="BS833" s="5">
        <v>1</v>
      </c>
      <c r="BT833" s="5">
        <v>0</v>
      </c>
      <c r="BU833" s="5">
        <v>-5.0999999999999997E-2</v>
      </c>
      <c r="BV833" s="5">
        <v>8.8999999999999996E-2</v>
      </c>
      <c r="BW833" s="5">
        <v>0</v>
      </c>
      <c r="BX833" s="5">
        <v>1</v>
      </c>
      <c r="BY833" s="5">
        <v>13.646000000000001</v>
      </c>
      <c r="BZ833" s="5">
        <v>0</v>
      </c>
      <c r="CA833" s="5">
        <v>13.646000000000001</v>
      </c>
      <c r="CB833" s="5">
        <v>0</v>
      </c>
      <c r="CC833" s="5">
        <v>82.587999999999994</v>
      </c>
      <c r="CD833" s="5">
        <v>7.95</v>
      </c>
      <c r="CE833" s="5">
        <v>3.29</v>
      </c>
      <c r="CF833" s="5">
        <v>100.32</v>
      </c>
      <c r="CG833" s="5">
        <v>0.2</v>
      </c>
      <c r="CH833" s="5">
        <v>1</v>
      </c>
      <c r="CI833" s="5">
        <v>0</v>
      </c>
      <c r="CJ833" s="5">
        <v>0</v>
      </c>
      <c r="CK833" s="5">
        <v>0</v>
      </c>
      <c r="CL833" s="5">
        <v>0.20899999999999999</v>
      </c>
      <c r="CM833" s="5">
        <v>0</v>
      </c>
      <c r="CN833" s="5">
        <v>0</v>
      </c>
      <c r="CO833" s="5">
        <v>0</v>
      </c>
      <c r="CP833" s="5">
        <v>0.71899999999999997</v>
      </c>
      <c r="CQ833" s="5">
        <v>1.387</v>
      </c>
      <c r="CR833" s="5">
        <v>0.78600000000000003</v>
      </c>
      <c r="CS833" s="5">
        <v>5.5839999999999996</v>
      </c>
      <c r="CT833" s="5">
        <v>3.0270000000000001</v>
      </c>
      <c r="CU833" s="5">
        <v>10.167999999999999</v>
      </c>
    </row>
    <row r="834" spans="1:99" x14ac:dyDescent="0.25">
      <c r="A834" s="5" t="s">
        <v>3142</v>
      </c>
      <c r="B834" s="5" t="s">
        <v>1226</v>
      </c>
      <c r="C834" s="5" t="s">
        <v>1226</v>
      </c>
      <c r="D834" s="5" t="s">
        <v>1227</v>
      </c>
      <c r="E834" s="5">
        <v>2021</v>
      </c>
      <c r="F834" s="5">
        <v>0.05</v>
      </c>
      <c r="G834" s="5">
        <v>5.8970000000000002</v>
      </c>
      <c r="H834" s="5">
        <v>1.143</v>
      </c>
      <c r="I834" s="5">
        <v>0.23799999999999999</v>
      </c>
      <c r="J834" s="5">
        <v>6.1340000000000003</v>
      </c>
      <c r="K834" s="5">
        <v>0</v>
      </c>
      <c r="L834" s="5">
        <v>1</v>
      </c>
      <c r="M834" s="5">
        <v>7.9640000000000004</v>
      </c>
      <c r="N834" s="5">
        <v>3.43</v>
      </c>
      <c r="O834" s="5">
        <v>0.22700000000000001</v>
      </c>
      <c r="P834" s="5">
        <v>8.1910000000000007</v>
      </c>
      <c r="Q834" s="5">
        <v>0</v>
      </c>
      <c r="R834" s="5">
        <v>1</v>
      </c>
      <c r="S834" s="5">
        <v>11.613</v>
      </c>
      <c r="T834" s="5">
        <v>6.86</v>
      </c>
      <c r="U834" s="5">
        <v>0.23799999999999999</v>
      </c>
      <c r="V834" s="5">
        <v>12.444000000000001</v>
      </c>
      <c r="W834" s="5">
        <v>0.05</v>
      </c>
      <c r="X834" s="5">
        <v>1</v>
      </c>
      <c r="Y834" s="5">
        <v>6.3449999999999998</v>
      </c>
      <c r="Z834" s="5">
        <v>0.71799999999999997</v>
      </c>
      <c r="AA834" s="5">
        <v>-2.843</v>
      </c>
      <c r="AB834" s="5">
        <v>3.5009999999999999</v>
      </c>
      <c r="AC834" s="5">
        <v>0</v>
      </c>
      <c r="AD834" s="5">
        <v>0</v>
      </c>
      <c r="AE834" s="5">
        <v>7.0880000000000001</v>
      </c>
      <c r="AF834" s="5">
        <v>1.4119999999999999</v>
      </c>
      <c r="AG834" s="5">
        <v>-4.125</v>
      </c>
      <c r="AH834" s="5">
        <v>2.9630000000000001</v>
      </c>
      <c r="AI834" s="5">
        <v>0</v>
      </c>
      <c r="AJ834" s="5">
        <v>0</v>
      </c>
      <c r="AK834" s="5">
        <v>11.55</v>
      </c>
      <c r="AL834" s="5">
        <v>5.5380000000000003</v>
      </c>
      <c r="AM834" s="5">
        <v>-4.43</v>
      </c>
      <c r="AN834" s="5">
        <v>7.12</v>
      </c>
      <c r="AO834" s="5">
        <v>0</v>
      </c>
      <c r="AP834" s="5">
        <v>0</v>
      </c>
      <c r="AQ834" s="5">
        <v>0.621</v>
      </c>
      <c r="AR834" s="5">
        <v>0.114</v>
      </c>
      <c r="AS834" s="5">
        <v>-2.9000000000000001E-2</v>
      </c>
      <c r="AT834" s="5">
        <v>0.621</v>
      </c>
      <c r="AU834" s="5">
        <v>0.05</v>
      </c>
      <c r="AV834" s="5">
        <v>1</v>
      </c>
      <c r="AW834" s="5">
        <v>0.59299999999999997</v>
      </c>
      <c r="AX834" s="5">
        <v>0.114</v>
      </c>
      <c r="AY834" s="5">
        <v>1.7999999999999999E-2</v>
      </c>
      <c r="AZ834" s="5">
        <v>0.64200000000000002</v>
      </c>
      <c r="BA834" s="5">
        <v>0.05</v>
      </c>
      <c r="BB834" s="5">
        <v>1</v>
      </c>
      <c r="BC834" s="5">
        <v>0.44</v>
      </c>
      <c r="BD834" s="5">
        <v>0.114</v>
      </c>
      <c r="BE834" s="5">
        <v>0</v>
      </c>
      <c r="BF834" s="5">
        <v>0.46200000000000002</v>
      </c>
      <c r="BG834" s="5">
        <v>0.05</v>
      </c>
      <c r="BH834" s="5">
        <v>1</v>
      </c>
      <c r="BI834" s="5">
        <v>0.56000000000000005</v>
      </c>
      <c r="BJ834" s="5">
        <v>0.114</v>
      </c>
      <c r="BK834" s="5">
        <v>0</v>
      </c>
      <c r="BL834" s="5">
        <v>0.58799999999999997</v>
      </c>
      <c r="BM834" s="5">
        <v>0.05</v>
      </c>
      <c r="BN834" s="5">
        <v>1</v>
      </c>
      <c r="BO834" s="5">
        <v>0</v>
      </c>
      <c r="BP834" s="5">
        <v>-1.7000000000000001E-2</v>
      </c>
      <c r="BQ834" s="5">
        <v>6.3E-2</v>
      </c>
      <c r="BR834" s="5">
        <v>0</v>
      </c>
      <c r="BS834" s="5">
        <v>0.33300000000000002</v>
      </c>
      <c r="BT834" s="5">
        <v>0</v>
      </c>
      <c r="BU834" s="5">
        <v>-1.7000000000000001E-2</v>
      </c>
      <c r="BV834" s="5">
        <v>6.3E-2</v>
      </c>
      <c r="BW834" s="5">
        <v>0</v>
      </c>
      <c r="BX834" s="5">
        <v>0.16700000000000001</v>
      </c>
      <c r="BY834" s="5">
        <v>11.787000000000001</v>
      </c>
      <c r="BZ834" s="5">
        <v>0</v>
      </c>
      <c r="CA834" s="5">
        <v>11.787000000000001</v>
      </c>
      <c r="CB834" s="5">
        <v>0</v>
      </c>
      <c r="CC834" s="5">
        <v>81.694999999999993</v>
      </c>
      <c r="CD834" s="5">
        <v>7.95</v>
      </c>
      <c r="CE834" s="5">
        <v>0</v>
      </c>
      <c r="CF834" s="5">
        <v>85.78</v>
      </c>
      <c r="CG834" s="5">
        <v>0.05</v>
      </c>
      <c r="CH834" s="5">
        <v>1</v>
      </c>
      <c r="CI834" s="5">
        <v>0</v>
      </c>
      <c r="CJ834" s="5">
        <v>0</v>
      </c>
      <c r="CK834" s="5">
        <v>0</v>
      </c>
      <c r="CL834" s="5">
        <v>0</v>
      </c>
      <c r="CM834" s="5">
        <v>0</v>
      </c>
      <c r="CN834" s="5">
        <v>0</v>
      </c>
      <c r="CO834" s="5">
        <v>0</v>
      </c>
      <c r="CP834" s="5">
        <v>0</v>
      </c>
      <c r="CQ834" s="5">
        <v>1.198</v>
      </c>
      <c r="CR834" s="5">
        <v>0.69899999999999995</v>
      </c>
      <c r="CS834" s="5">
        <v>3.6389999999999998</v>
      </c>
      <c r="CT834" s="5">
        <v>4.7530000000000001</v>
      </c>
      <c r="CU834" s="5">
        <v>14.162000000000001</v>
      </c>
    </row>
    <row r="835" spans="1:99" x14ac:dyDescent="0.25">
      <c r="A835" s="5" t="s">
        <v>3143</v>
      </c>
      <c r="B835" s="5" t="s">
        <v>1226</v>
      </c>
      <c r="C835" s="5" t="s">
        <v>1226</v>
      </c>
      <c r="D835" s="5" t="s">
        <v>1227</v>
      </c>
      <c r="E835" s="5">
        <v>2022</v>
      </c>
      <c r="F835" s="5">
        <v>0.05</v>
      </c>
      <c r="G835" s="5">
        <v>11.72</v>
      </c>
      <c r="H835" s="5">
        <v>1.2350000000000001</v>
      </c>
      <c r="I835" s="5">
        <v>0.56599999999999995</v>
      </c>
      <c r="J835" s="5">
        <v>12.286</v>
      </c>
      <c r="K835" s="5">
        <v>0</v>
      </c>
      <c r="L835" s="5">
        <v>1</v>
      </c>
      <c r="M835" s="5">
        <v>9.7829999999999995</v>
      </c>
      <c r="N835" s="5">
        <v>3.7040000000000002</v>
      </c>
      <c r="O835" s="5">
        <v>0.32800000000000001</v>
      </c>
      <c r="P835" s="5">
        <v>10.111000000000001</v>
      </c>
      <c r="Q835" s="5">
        <v>0</v>
      </c>
      <c r="R835" s="5">
        <v>1</v>
      </c>
      <c r="S835" s="5">
        <v>17.893000000000001</v>
      </c>
      <c r="T835" s="5">
        <v>7.4080000000000004</v>
      </c>
      <c r="U835" s="5">
        <v>0.63400000000000001</v>
      </c>
      <c r="V835" s="5">
        <v>19.382000000000001</v>
      </c>
      <c r="W835" s="5">
        <v>0.05</v>
      </c>
      <c r="X835" s="5">
        <v>1</v>
      </c>
      <c r="Y835" s="5">
        <v>6.0250000000000004</v>
      </c>
      <c r="Z835" s="5">
        <v>0.68200000000000005</v>
      </c>
      <c r="AA835" s="5">
        <v>-3.0710000000000002</v>
      </c>
      <c r="AB835" s="5">
        <v>2.9550000000000001</v>
      </c>
      <c r="AC835" s="5">
        <v>0</v>
      </c>
      <c r="AD835" s="5">
        <v>0</v>
      </c>
      <c r="AE835" s="5">
        <v>6.8239999999999998</v>
      </c>
      <c r="AF835" s="5">
        <v>1.36</v>
      </c>
      <c r="AG835" s="5">
        <v>-4.4550000000000001</v>
      </c>
      <c r="AH835" s="5">
        <v>2.37</v>
      </c>
      <c r="AI835" s="5">
        <v>0</v>
      </c>
      <c r="AJ835" s="5">
        <v>0</v>
      </c>
      <c r="AK835" s="5">
        <v>11.618</v>
      </c>
      <c r="AL835" s="5">
        <v>5.5709999999999997</v>
      </c>
      <c r="AM835" s="5">
        <v>-4.5750000000000002</v>
      </c>
      <c r="AN835" s="5">
        <v>7.0430000000000001</v>
      </c>
      <c r="AO835" s="5">
        <v>0</v>
      </c>
      <c r="AP835" s="5">
        <v>0</v>
      </c>
      <c r="AQ835" s="5">
        <v>0.84699999999999998</v>
      </c>
      <c r="AR835" s="5">
        <v>0.123</v>
      </c>
      <c r="AS835" s="5">
        <v>3.6999999999999998E-2</v>
      </c>
      <c r="AT835" s="5">
        <v>0.92700000000000005</v>
      </c>
      <c r="AU835" s="5">
        <v>0.05</v>
      </c>
      <c r="AV835" s="5">
        <v>1</v>
      </c>
      <c r="AW835" s="5">
        <v>0.94699999999999995</v>
      </c>
      <c r="AX835" s="5">
        <v>0.123</v>
      </c>
      <c r="AY835" s="5">
        <v>3.1E-2</v>
      </c>
      <c r="AZ835" s="5">
        <v>1.0269999999999999</v>
      </c>
      <c r="BA835" s="5">
        <v>0.05</v>
      </c>
      <c r="BB835" s="5">
        <v>1</v>
      </c>
      <c r="BC835" s="5">
        <v>0.58899999999999997</v>
      </c>
      <c r="BD835" s="5">
        <v>0.123</v>
      </c>
      <c r="BE835" s="5">
        <v>2E-3</v>
      </c>
      <c r="BF835" s="5">
        <v>0.61799999999999999</v>
      </c>
      <c r="BG835" s="5">
        <v>0.05</v>
      </c>
      <c r="BH835" s="5">
        <v>1</v>
      </c>
      <c r="BI835" s="5">
        <v>0.68899999999999995</v>
      </c>
      <c r="BJ835" s="5">
        <v>0.123</v>
      </c>
      <c r="BK835" s="5">
        <v>3.0000000000000001E-3</v>
      </c>
      <c r="BL835" s="5">
        <v>0.72299999999999998</v>
      </c>
      <c r="BM835" s="5">
        <v>0.05</v>
      </c>
      <c r="BN835" s="5">
        <v>1</v>
      </c>
      <c r="BO835" s="5">
        <v>0</v>
      </c>
      <c r="BP835" s="5">
        <v>-1.7000000000000001E-2</v>
      </c>
      <c r="BQ835" s="5">
        <v>6.3E-2</v>
      </c>
      <c r="BR835" s="5">
        <v>0</v>
      </c>
      <c r="BS835" s="5">
        <v>0.33300000000000002</v>
      </c>
      <c r="BT835" s="5">
        <v>0</v>
      </c>
      <c r="BU835" s="5">
        <v>-1.7000000000000001E-2</v>
      </c>
      <c r="BV835" s="5">
        <v>6.3E-2</v>
      </c>
      <c r="BW835" s="5">
        <v>0</v>
      </c>
      <c r="BX835" s="5">
        <v>0.16700000000000001</v>
      </c>
      <c r="BY835" s="5">
        <v>12.728999999999999</v>
      </c>
      <c r="BZ835" s="5">
        <v>0</v>
      </c>
      <c r="CA835" s="5">
        <v>12.728999999999999</v>
      </c>
      <c r="CB835" s="5">
        <v>0</v>
      </c>
      <c r="CC835" s="5">
        <v>102.477</v>
      </c>
      <c r="CD835" s="5">
        <v>7.95</v>
      </c>
      <c r="CE835" s="5">
        <v>0.379</v>
      </c>
      <c r="CF835" s="5">
        <v>107.6</v>
      </c>
      <c r="CG835" s="5">
        <v>0.05</v>
      </c>
      <c r="CH835" s="5">
        <v>1</v>
      </c>
      <c r="CI835" s="5">
        <v>0</v>
      </c>
      <c r="CJ835" s="5">
        <v>0</v>
      </c>
      <c r="CK835" s="5">
        <v>0</v>
      </c>
      <c r="CL835" s="5">
        <v>0</v>
      </c>
      <c r="CM835" s="5">
        <v>0</v>
      </c>
      <c r="CN835" s="5">
        <v>0</v>
      </c>
      <c r="CO835" s="5">
        <v>0</v>
      </c>
      <c r="CP835" s="5">
        <v>0</v>
      </c>
      <c r="CQ835" s="5">
        <v>1.294</v>
      </c>
      <c r="CR835" s="5">
        <v>0.70599999999999996</v>
      </c>
      <c r="CS835" s="5">
        <v>3.93</v>
      </c>
      <c r="CT835" s="5">
        <v>10.484999999999999</v>
      </c>
      <c r="CU835" s="5">
        <v>30.326000000000001</v>
      </c>
    </row>
    <row r="836" spans="1:99" x14ac:dyDescent="0.25">
      <c r="A836" s="5" t="s">
        <v>3144</v>
      </c>
      <c r="B836" s="5" t="s">
        <v>1226</v>
      </c>
      <c r="C836" s="5" t="s">
        <v>1226</v>
      </c>
      <c r="D836" s="5" t="s">
        <v>1227</v>
      </c>
      <c r="E836" s="5">
        <v>2023</v>
      </c>
      <c r="F836" s="5">
        <v>0.05</v>
      </c>
      <c r="G836" s="5">
        <v>6.1470000000000002</v>
      </c>
      <c r="H836" s="5">
        <v>1.286</v>
      </c>
      <c r="I836" s="5">
        <v>0.27300000000000002</v>
      </c>
      <c r="J836" s="5">
        <v>6.42</v>
      </c>
      <c r="K836" s="5">
        <v>0</v>
      </c>
      <c r="L836" s="5">
        <v>1</v>
      </c>
      <c r="M836" s="5">
        <v>7.8860000000000001</v>
      </c>
      <c r="N836" s="5">
        <v>3.8570000000000002</v>
      </c>
      <c r="O836" s="5">
        <v>0.22700000000000001</v>
      </c>
      <c r="P836" s="5">
        <v>8.1129999999999995</v>
      </c>
      <c r="Q836" s="5">
        <v>0</v>
      </c>
      <c r="R836" s="5">
        <v>1</v>
      </c>
      <c r="S836" s="5">
        <v>12.574999999999999</v>
      </c>
      <c r="T836" s="5">
        <v>7.7140000000000004</v>
      </c>
      <c r="U836" s="5">
        <v>0.34399999999999997</v>
      </c>
      <c r="V836" s="5">
        <v>13.491</v>
      </c>
      <c r="W836" s="5">
        <v>0.05</v>
      </c>
      <c r="X836" s="5">
        <v>1</v>
      </c>
      <c r="Y836" s="5">
        <v>6.1429999999999998</v>
      </c>
      <c r="Z836" s="5">
        <v>0.69499999999999995</v>
      </c>
      <c r="AA836" s="5">
        <v>-2.7850000000000001</v>
      </c>
      <c r="AB836" s="5">
        <v>3.3580000000000001</v>
      </c>
      <c r="AC836" s="5">
        <v>0</v>
      </c>
      <c r="AD836" s="5">
        <v>0</v>
      </c>
      <c r="AE836" s="5">
        <v>6.9749999999999996</v>
      </c>
      <c r="AF836" s="5">
        <v>1.39</v>
      </c>
      <c r="AG836" s="5">
        <v>-4.226</v>
      </c>
      <c r="AH836" s="5">
        <v>2.7490000000000001</v>
      </c>
      <c r="AI836" s="5">
        <v>0</v>
      </c>
      <c r="AJ836" s="5">
        <v>0</v>
      </c>
      <c r="AK836" s="5">
        <v>11.962</v>
      </c>
      <c r="AL836" s="5">
        <v>5.7359999999999998</v>
      </c>
      <c r="AM836" s="5">
        <v>-5.0970000000000004</v>
      </c>
      <c r="AN836" s="5">
        <v>6.8650000000000002</v>
      </c>
      <c r="AO836" s="5">
        <v>0</v>
      </c>
      <c r="AP836" s="5">
        <v>0</v>
      </c>
      <c r="AQ836" s="5">
        <v>0.749</v>
      </c>
      <c r="AR836" s="5">
        <v>0.129</v>
      </c>
      <c r="AS836" s="5">
        <v>2.1999999999999999E-2</v>
      </c>
      <c r="AT836" s="5">
        <v>0.80900000000000005</v>
      </c>
      <c r="AU836" s="5">
        <v>0.05</v>
      </c>
      <c r="AV836" s="5">
        <v>1</v>
      </c>
      <c r="AW836" s="5">
        <v>0.78300000000000003</v>
      </c>
      <c r="AX836" s="5">
        <v>0.129</v>
      </c>
      <c r="AY836" s="5">
        <v>3.1E-2</v>
      </c>
      <c r="AZ836" s="5">
        <v>0.85399999999999998</v>
      </c>
      <c r="BA836" s="5">
        <v>0.05</v>
      </c>
      <c r="BB836" s="5">
        <v>1</v>
      </c>
      <c r="BC836" s="5">
        <v>0.52700000000000002</v>
      </c>
      <c r="BD836" s="5">
        <v>0.129</v>
      </c>
      <c r="BE836" s="5">
        <v>3.0000000000000001E-3</v>
      </c>
      <c r="BF836" s="5">
        <v>0.55400000000000005</v>
      </c>
      <c r="BG836" s="5">
        <v>0.05</v>
      </c>
      <c r="BH836" s="5">
        <v>1</v>
      </c>
      <c r="BI836" s="5">
        <v>0.64</v>
      </c>
      <c r="BJ836" s="5">
        <v>0.129</v>
      </c>
      <c r="BK836" s="5">
        <v>4.0000000000000001E-3</v>
      </c>
      <c r="BL836" s="5">
        <v>0.67200000000000004</v>
      </c>
      <c r="BM836" s="5">
        <v>0.05</v>
      </c>
      <c r="BN836" s="5">
        <v>1</v>
      </c>
      <c r="BO836" s="5">
        <v>0</v>
      </c>
      <c r="BP836" s="5">
        <v>-1.7000000000000001E-2</v>
      </c>
      <c r="BQ836" s="5">
        <v>6.3E-2</v>
      </c>
      <c r="BR836" s="5">
        <v>0</v>
      </c>
      <c r="BS836" s="5">
        <v>0.33300000000000002</v>
      </c>
      <c r="BT836" s="5">
        <v>0</v>
      </c>
      <c r="BU836" s="5">
        <v>-1.7000000000000001E-2</v>
      </c>
      <c r="BV836" s="5">
        <v>6.3E-2</v>
      </c>
      <c r="BW836" s="5">
        <v>0</v>
      </c>
      <c r="BX836" s="5">
        <v>0.16700000000000001</v>
      </c>
      <c r="BY836" s="5">
        <v>13.254</v>
      </c>
      <c r="BZ836" s="5">
        <v>0</v>
      </c>
      <c r="CA836" s="5">
        <v>13.254</v>
      </c>
      <c r="CB836" s="5">
        <v>0</v>
      </c>
      <c r="CC836" s="5">
        <v>87.078999999999994</v>
      </c>
      <c r="CD836" s="5">
        <v>7.95</v>
      </c>
      <c r="CE836" s="5">
        <v>0.48199999999999998</v>
      </c>
      <c r="CF836" s="5">
        <v>91.433000000000007</v>
      </c>
      <c r="CG836" s="5">
        <v>0.05</v>
      </c>
      <c r="CH836" s="5">
        <v>1</v>
      </c>
      <c r="CI836" s="5">
        <v>0</v>
      </c>
      <c r="CJ836" s="5">
        <v>0</v>
      </c>
      <c r="CK836" s="5">
        <v>0</v>
      </c>
      <c r="CL836" s="5">
        <v>0</v>
      </c>
      <c r="CM836" s="5">
        <v>0</v>
      </c>
      <c r="CN836" s="5">
        <v>0</v>
      </c>
      <c r="CO836" s="5">
        <v>0</v>
      </c>
      <c r="CP836" s="5">
        <v>0</v>
      </c>
      <c r="CQ836" s="5">
        <v>1.3480000000000001</v>
      </c>
      <c r="CR836" s="5">
        <v>0.70699999999999996</v>
      </c>
      <c r="CS836" s="5">
        <v>4.093</v>
      </c>
      <c r="CT836" s="5">
        <v>4.8609999999999998</v>
      </c>
      <c r="CU836" s="5">
        <v>10.622</v>
      </c>
    </row>
    <row r="837" spans="1:99" x14ac:dyDescent="0.25">
      <c r="A837" s="5" t="s">
        <v>3145</v>
      </c>
      <c r="B837" s="5" t="s">
        <v>1226</v>
      </c>
      <c r="C837" s="5" t="s">
        <v>1226</v>
      </c>
      <c r="D837" s="5" t="s">
        <v>1227</v>
      </c>
      <c r="E837" s="5">
        <v>2024</v>
      </c>
      <c r="F837" s="5">
        <v>0.05</v>
      </c>
      <c r="G837" s="5">
        <v>5.5750000000000002</v>
      </c>
      <c r="H837" s="5">
        <v>1.3240000000000001</v>
      </c>
      <c r="I837" s="5">
        <v>0.21299999999999999</v>
      </c>
      <c r="J837" s="5">
        <v>5.7869999999999999</v>
      </c>
      <c r="K837" s="5">
        <v>0</v>
      </c>
      <c r="L837" s="5">
        <v>1</v>
      </c>
      <c r="M837" s="5">
        <v>7.1239999999999997</v>
      </c>
      <c r="N837" s="5">
        <v>3.9710000000000001</v>
      </c>
      <c r="O837" s="5">
        <v>0.158</v>
      </c>
      <c r="P837" s="5">
        <v>7.2809999999999997</v>
      </c>
      <c r="Q837" s="5">
        <v>0</v>
      </c>
      <c r="R837" s="5">
        <v>1</v>
      </c>
      <c r="S837" s="5">
        <v>12.193</v>
      </c>
      <c r="T837" s="5">
        <v>7.9420000000000002</v>
      </c>
      <c r="U837" s="5">
        <v>0.29699999999999999</v>
      </c>
      <c r="V837" s="5">
        <v>13.026</v>
      </c>
      <c r="W837" s="5">
        <v>0.05</v>
      </c>
      <c r="X837" s="5">
        <v>1</v>
      </c>
      <c r="Y837" s="5">
        <v>5.9749999999999996</v>
      </c>
      <c r="Z837" s="5">
        <v>0.67600000000000005</v>
      </c>
      <c r="AA837" s="5">
        <v>-2.8679999999999999</v>
      </c>
      <c r="AB837" s="5">
        <v>3.1080000000000001</v>
      </c>
      <c r="AC837" s="5">
        <v>0</v>
      </c>
      <c r="AD837" s="5">
        <v>0</v>
      </c>
      <c r="AE837" s="5">
        <v>6.8310000000000004</v>
      </c>
      <c r="AF837" s="5">
        <v>1.361</v>
      </c>
      <c r="AG837" s="5">
        <v>-4.2910000000000004</v>
      </c>
      <c r="AH837" s="5">
        <v>2.54</v>
      </c>
      <c r="AI837" s="5">
        <v>0</v>
      </c>
      <c r="AJ837" s="5">
        <v>0</v>
      </c>
      <c r="AK837" s="5">
        <v>11.965999999999999</v>
      </c>
      <c r="AL837" s="5">
        <v>5.7380000000000004</v>
      </c>
      <c r="AM837" s="5">
        <v>-4.9039999999999999</v>
      </c>
      <c r="AN837" s="5">
        <v>7.0620000000000003</v>
      </c>
      <c r="AO837" s="5">
        <v>0</v>
      </c>
      <c r="AP837" s="5">
        <v>0</v>
      </c>
      <c r="AQ837" s="5">
        <v>0.72</v>
      </c>
      <c r="AR837" s="5">
        <v>0.13200000000000001</v>
      </c>
      <c r="AS837" s="5">
        <v>1.2999999999999999E-2</v>
      </c>
      <c r="AT837" s="5">
        <v>0.77</v>
      </c>
      <c r="AU837" s="5">
        <v>0.05</v>
      </c>
      <c r="AV837" s="5">
        <v>1</v>
      </c>
      <c r="AW837" s="5">
        <v>0.73399999999999999</v>
      </c>
      <c r="AX837" s="5">
        <v>0.13200000000000001</v>
      </c>
      <c r="AY837" s="5">
        <v>1.7000000000000001E-2</v>
      </c>
      <c r="AZ837" s="5">
        <v>0.78800000000000003</v>
      </c>
      <c r="BA837" s="5">
        <v>0.05</v>
      </c>
      <c r="BB837" s="5">
        <v>1</v>
      </c>
      <c r="BC837" s="5">
        <v>0.51</v>
      </c>
      <c r="BD837" s="5">
        <v>0.13200000000000001</v>
      </c>
      <c r="BE837" s="5">
        <v>3.0000000000000001E-3</v>
      </c>
      <c r="BF837" s="5">
        <v>0.53600000000000003</v>
      </c>
      <c r="BG837" s="5">
        <v>0.05</v>
      </c>
      <c r="BH837" s="5">
        <v>1</v>
      </c>
      <c r="BI837" s="5">
        <v>0.65200000000000002</v>
      </c>
      <c r="BJ837" s="5">
        <v>0.13200000000000001</v>
      </c>
      <c r="BK837" s="5">
        <v>4.0000000000000001E-3</v>
      </c>
      <c r="BL837" s="5">
        <v>0.68500000000000005</v>
      </c>
      <c r="BM837" s="5">
        <v>0.05</v>
      </c>
      <c r="BN837" s="5">
        <v>1</v>
      </c>
      <c r="BO837" s="5">
        <v>0</v>
      </c>
      <c r="BP837" s="5">
        <v>-1.7999999999999999E-2</v>
      </c>
      <c r="BQ837" s="5">
        <v>7.0999999999999994E-2</v>
      </c>
      <c r="BR837" s="5">
        <v>0</v>
      </c>
      <c r="BS837" s="5">
        <v>0.33300000000000002</v>
      </c>
      <c r="BT837" s="5">
        <v>0</v>
      </c>
      <c r="BU837" s="5">
        <v>-1.7999999999999999E-2</v>
      </c>
      <c r="BV837" s="5">
        <v>6.2E-2</v>
      </c>
      <c r="BW837" s="5">
        <v>0</v>
      </c>
      <c r="BX837" s="5">
        <v>0.16700000000000001</v>
      </c>
      <c r="BY837" s="5">
        <v>13.646000000000001</v>
      </c>
      <c r="BZ837" s="5">
        <v>0</v>
      </c>
      <c r="CA837" s="5">
        <v>13.646000000000001</v>
      </c>
      <c r="CB837" s="5">
        <v>0</v>
      </c>
      <c r="CC837" s="5">
        <v>86.385000000000005</v>
      </c>
      <c r="CD837" s="5">
        <v>7.95</v>
      </c>
      <c r="CE837" s="5">
        <v>0.58799999999999997</v>
      </c>
      <c r="CF837" s="5">
        <v>90.704999999999998</v>
      </c>
      <c r="CG837" s="5">
        <v>0.05</v>
      </c>
      <c r="CH837" s="5">
        <v>1</v>
      </c>
      <c r="CI837" s="5">
        <v>0</v>
      </c>
      <c r="CJ837" s="5">
        <v>0</v>
      </c>
      <c r="CK837" s="5">
        <v>0</v>
      </c>
      <c r="CL837" s="5">
        <v>0</v>
      </c>
      <c r="CM837" s="5">
        <v>0</v>
      </c>
      <c r="CN837" s="5">
        <v>0</v>
      </c>
      <c r="CO837" s="5">
        <v>0</v>
      </c>
      <c r="CP837" s="5">
        <v>0</v>
      </c>
      <c r="CQ837" s="5">
        <v>1.387</v>
      </c>
      <c r="CR837" s="5">
        <v>0.70699999999999996</v>
      </c>
      <c r="CS837" s="5">
        <v>4.2130000000000001</v>
      </c>
      <c r="CT837" s="5">
        <v>4.2510000000000003</v>
      </c>
      <c r="CU837" s="5">
        <v>9.1679999999999993</v>
      </c>
    </row>
    <row r="838" spans="1:99" x14ac:dyDescent="0.25">
      <c r="A838" s="5" t="s">
        <v>3146</v>
      </c>
      <c r="B838" s="5" t="s">
        <v>1416</v>
      </c>
      <c r="C838" s="5" t="s">
        <v>1416</v>
      </c>
      <c r="D838" s="5" t="s">
        <v>1417</v>
      </c>
      <c r="E838" s="5">
        <v>2021</v>
      </c>
      <c r="F838" s="5">
        <v>0.2</v>
      </c>
      <c r="G838" s="5">
        <v>4.3470000000000004</v>
      </c>
      <c r="H838" s="5">
        <v>0.95099999999999996</v>
      </c>
      <c r="I838" s="5">
        <v>4.1050000000000004</v>
      </c>
      <c r="J838" s="5">
        <v>8.452</v>
      </c>
      <c r="K838" s="5">
        <v>0</v>
      </c>
      <c r="L838" s="5">
        <v>1</v>
      </c>
      <c r="M838" s="5">
        <v>4.7190000000000003</v>
      </c>
      <c r="N838" s="5">
        <v>2.1389999999999998</v>
      </c>
      <c r="O838" s="5">
        <v>2.2389999999999999</v>
      </c>
      <c r="P838" s="5">
        <v>6.9580000000000002</v>
      </c>
      <c r="Q838" s="5">
        <v>0</v>
      </c>
      <c r="R838" s="5">
        <v>1</v>
      </c>
      <c r="S838" s="5">
        <v>16.992000000000001</v>
      </c>
      <c r="T838" s="5">
        <v>10.53</v>
      </c>
      <c r="U838" s="5">
        <v>9.5000000000000001E-2</v>
      </c>
      <c r="V838" s="5">
        <v>20.504000000000001</v>
      </c>
      <c r="W838" s="5">
        <v>0.2</v>
      </c>
      <c r="X838" s="5">
        <v>1</v>
      </c>
      <c r="Y838" s="5">
        <v>25.664000000000001</v>
      </c>
      <c r="Z838" s="5">
        <v>2.835</v>
      </c>
      <c r="AA838" s="5">
        <v>-10.255000000000001</v>
      </c>
      <c r="AB838" s="5">
        <v>15.409000000000001</v>
      </c>
      <c r="AC838" s="5">
        <v>0</v>
      </c>
      <c r="AD838" s="5">
        <v>1</v>
      </c>
      <c r="AE838" s="5">
        <v>20.76</v>
      </c>
      <c r="AF838" s="5">
        <v>4.085</v>
      </c>
      <c r="AG838" s="5">
        <v>-7.7110000000000003</v>
      </c>
      <c r="AH838" s="5">
        <v>13.048999999999999</v>
      </c>
      <c r="AI838" s="5">
        <v>0</v>
      </c>
      <c r="AJ838" s="5">
        <v>1</v>
      </c>
      <c r="AK838" s="5">
        <v>27.864999999999998</v>
      </c>
      <c r="AL838" s="5">
        <v>13.676</v>
      </c>
      <c r="AM838" s="5">
        <v>-12.644</v>
      </c>
      <c r="AN838" s="5">
        <v>18.265000000000001</v>
      </c>
      <c r="AO838" s="5">
        <v>0.2</v>
      </c>
      <c r="AP838" s="5">
        <v>1</v>
      </c>
      <c r="AQ838" s="5">
        <v>0.61899999999999999</v>
      </c>
      <c r="AR838" s="5">
        <v>0.114</v>
      </c>
      <c r="AS838" s="5">
        <v>0.89200000000000002</v>
      </c>
      <c r="AT838" s="5">
        <v>1.8129999999999999</v>
      </c>
      <c r="AU838" s="5">
        <v>0.2</v>
      </c>
      <c r="AV838" s="5">
        <v>1</v>
      </c>
      <c r="AW838" s="5">
        <v>0.59899999999999998</v>
      </c>
      <c r="AX838" s="5">
        <v>0.114</v>
      </c>
      <c r="AY838" s="5">
        <v>0.94399999999999995</v>
      </c>
      <c r="AZ838" s="5">
        <v>1.8520000000000001</v>
      </c>
      <c r="BA838" s="5">
        <v>0.2</v>
      </c>
      <c r="BB838" s="5">
        <v>1</v>
      </c>
      <c r="BC838" s="5">
        <v>0.439</v>
      </c>
      <c r="BD838" s="5">
        <v>0.114</v>
      </c>
      <c r="BE838" s="5">
        <v>0.31900000000000001</v>
      </c>
      <c r="BF838" s="5">
        <v>0.90900000000000003</v>
      </c>
      <c r="BG838" s="5">
        <v>0.2</v>
      </c>
      <c r="BH838" s="5">
        <v>1</v>
      </c>
      <c r="BI838" s="5">
        <v>0.505</v>
      </c>
      <c r="BJ838" s="5">
        <v>0.114</v>
      </c>
      <c r="BK838" s="5">
        <v>7.8E-2</v>
      </c>
      <c r="BL838" s="5">
        <v>0.69899999999999995</v>
      </c>
      <c r="BM838" s="5">
        <v>0.2</v>
      </c>
      <c r="BN838" s="5">
        <v>1</v>
      </c>
      <c r="BO838" s="5">
        <v>0</v>
      </c>
      <c r="BP838" s="5">
        <v>4.4999999999999998E-2</v>
      </c>
      <c r="BQ838" s="5">
        <v>0.188</v>
      </c>
      <c r="BR838" s="5">
        <v>0</v>
      </c>
      <c r="BS838" s="5">
        <v>1</v>
      </c>
      <c r="BT838" s="5">
        <v>0</v>
      </c>
      <c r="BU838" s="5">
        <v>4.8000000000000001E-2</v>
      </c>
      <c r="BV838" s="5">
        <v>0.29099999999999998</v>
      </c>
      <c r="BW838" s="5">
        <v>0.05</v>
      </c>
      <c r="BX838" s="5">
        <v>1</v>
      </c>
      <c r="BY838" s="5">
        <v>11.787000000000001</v>
      </c>
      <c r="BZ838" s="5">
        <v>0</v>
      </c>
      <c r="CA838" s="5">
        <v>11.787000000000001</v>
      </c>
      <c r="CB838" s="5">
        <v>0</v>
      </c>
      <c r="CC838" s="5">
        <v>78.125</v>
      </c>
      <c r="CD838" s="5">
        <v>7.95</v>
      </c>
      <c r="CE838" s="5">
        <v>39.720999999999997</v>
      </c>
      <c r="CF838" s="5">
        <v>141.41499999999999</v>
      </c>
      <c r="CG838" s="5">
        <v>0.2</v>
      </c>
      <c r="CH838" s="5">
        <v>1</v>
      </c>
      <c r="CI838" s="5">
        <v>0</v>
      </c>
      <c r="CJ838" s="5">
        <v>0</v>
      </c>
      <c r="CK838" s="5">
        <v>0</v>
      </c>
      <c r="CL838" s="5">
        <v>0</v>
      </c>
      <c r="CM838" s="5">
        <v>0</v>
      </c>
      <c r="CN838" s="5">
        <v>0.91400000000000003</v>
      </c>
      <c r="CO838" s="5">
        <v>1.8160000000000001</v>
      </c>
      <c r="CP838" s="5">
        <v>0</v>
      </c>
      <c r="CQ838" s="5">
        <v>1.198</v>
      </c>
      <c r="CR838" s="5">
        <v>0</v>
      </c>
      <c r="CS838" s="5">
        <v>5.2210000000000001</v>
      </c>
      <c r="CT838" s="5">
        <v>7.4470000000000001</v>
      </c>
      <c r="CU838" s="5">
        <v>14.930999999999999</v>
      </c>
    </row>
    <row r="839" spans="1:99" x14ac:dyDescent="0.25">
      <c r="A839" s="5" t="s">
        <v>3147</v>
      </c>
      <c r="B839" s="5" t="s">
        <v>1416</v>
      </c>
      <c r="C839" s="5" t="s">
        <v>1416</v>
      </c>
      <c r="D839" s="5" t="s">
        <v>1417</v>
      </c>
      <c r="E839" s="5">
        <v>2022</v>
      </c>
      <c r="F839" s="5">
        <v>0.2</v>
      </c>
      <c r="G839" s="5">
        <v>7.85</v>
      </c>
      <c r="H839" s="5">
        <v>1.2190000000000001</v>
      </c>
      <c r="I839" s="5">
        <v>11.882999999999999</v>
      </c>
      <c r="J839" s="5">
        <v>19.733000000000001</v>
      </c>
      <c r="K839" s="5">
        <v>0</v>
      </c>
      <c r="L839" s="5">
        <v>1</v>
      </c>
      <c r="M839" s="5">
        <v>9.9809999999999999</v>
      </c>
      <c r="N839" s="5">
        <v>4.1210000000000004</v>
      </c>
      <c r="O839" s="5">
        <v>9.68</v>
      </c>
      <c r="P839" s="5">
        <v>19.661000000000001</v>
      </c>
      <c r="Q839" s="5">
        <v>0</v>
      </c>
      <c r="R839" s="5">
        <v>1</v>
      </c>
      <c r="S839" s="5">
        <v>20.41</v>
      </c>
      <c r="T839" s="5">
        <v>9.9960000000000004</v>
      </c>
      <c r="U839" s="5">
        <v>0.108</v>
      </c>
      <c r="V839" s="5">
        <v>24.622</v>
      </c>
      <c r="W839" s="5">
        <v>0.2</v>
      </c>
      <c r="X839" s="5">
        <v>1</v>
      </c>
      <c r="Y839" s="5">
        <v>35.24</v>
      </c>
      <c r="Z839" s="5">
        <v>3.6970000000000001</v>
      </c>
      <c r="AA839" s="5">
        <v>-5.1609999999999996</v>
      </c>
      <c r="AB839" s="5">
        <v>30.077999999999999</v>
      </c>
      <c r="AC839" s="5">
        <v>0</v>
      </c>
      <c r="AD839" s="5">
        <v>1</v>
      </c>
      <c r="AE839" s="5">
        <v>30.427</v>
      </c>
      <c r="AF839" s="5">
        <v>5.641</v>
      </c>
      <c r="AG839" s="5">
        <v>-6.5709999999999997</v>
      </c>
      <c r="AH839" s="5">
        <v>23.856000000000002</v>
      </c>
      <c r="AI839" s="5">
        <v>0</v>
      </c>
      <c r="AJ839" s="5">
        <v>1</v>
      </c>
      <c r="AK839" s="5">
        <v>38.08</v>
      </c>
      <c r="AL839" s="5">
        <v>18.184999999999999</v>
      </c>
      <c r="AM839" s="5">
        <v>-11.196</v>
      </c>
      <c r="AN839" s="5">
        <v>32.261000000000003</v>
      </c>
      <c r="AO839" s="5">
        <v>0.2</v>
      </c>
      <c r="AP839" s="5">
        <v>1</v>
      </c>
      <c r="AQ839" s="5">
        <v>0.86099999999999999</v>
      </c>
      <c r="AR839" s="5">
        <v>0.123</v>
      </c>
      <c r="AS839" s="5">
        <v>0.83599999999999997</v>
      </c>
      <c r="AT839" s="5">
        <v>2.0369999999999999</v>
      </c>
      <c r="AU839" s="5">
        <v>0.2</v>
      </c>
      <c r="AV839" s="5">
        <v>1</v>
      </c>
      <c r="AW839" s="5">
        <v>0.98599999999999999</v>
      </c>
      <c r="AX839" s="5">
        <v>0.123</v>
      </c>
      <c r="AY839" s="5">
        <v>0.85299999999999998</v>
      </c>
      <c r="AZ839" s="5">
        <v>2.2080000000000002</v>
      </c>
      <c r="BA839" s="5">
        <v>0.2</v>
      </c>
      <c r="BB839" s="5">
        <v>1</v>
      </c>
      <c r="BC839" s="5">
        <v>0.59799999999999998</v>
      </c>
      <c r="BD839" s="5">
        <v>0.123</v>
      </c>
      <c r="BE839" s="5">
        <v>0.154</v>
      </c>
      <c r="BF839" s="5">
        <v>0.90200000000000002</v>
      </c>
      <c r="BG839" s="5">
        <v>0.2</v>
      </c>
      <c r="BH839" s="5">
        <v>1</v>
      </c>
      <c r="BI839" s="5">
        <v>0.61199999999999999</v>
      </c>
      <c r="BJ839" s="5">
        <v>0.123</v>
      </c>
      <c r="BK839" s="5">
        <v>0.32700000000000001</v>
      </c>
      <c r="BL839" s="5">
        <v>1.127</v>
      </c>
      <c r="BM839" s="5">
        <v>0.2</v>
      </c>
      <c r="BN839" s="5">
        <v>1</v>
      </c>
      <c r="BO839" s="5">
        <v>0</v>
      </c>
      <c r="BP839" s="5">
        <v>3.4000000000000002E-2</v>
      </c>
      <c r="BQ839" s="5">
        <v>0.254</v>
      </c>
      <c r="BR839" s="5">
        <v>0</v>
      </c>
      <c r="BS839" s="5">
        <v>1</v>
      </c>
      <c r="BT839" s="5">
        <v>0</v>
      </c>
      <c r="BU839" s="5">
        <v>4.2999999999999997E-2</v>
      </c>
      <c r="BV839" s="5">
        <v>0.41499999999999998</v>
      </c>
      <c r="BW839" s="5">
        <v>0.05</v>
      </c>
      <c r="BX839" s="5">
        <v>1</v>
      </c>
      <c r="BY839" s="5">
        <v>12.728999999999999</v>
      </c>
      <c r="BZ839" s="5">
        <v>0</v>
      </c>
      <c r="CA839" s="5">
        <v>12.728999999999999</v>
      </c>
      <c r="CB839" s="5">
        <v>0</v>
      </c>
      <c r="CC839" s="5">
        <v>97.9</v>
      </c>
      <c r="CD839" s="5">
        <v>7.95</v>
      </c>
      <c r="CE839" s="5">
        <v>95.393000000000001</v>
      </c>
      <c r="CF839" s="5">
        <v>231.952</v>
      </c>
      <c r="CG839" s="5">
        <v>0.2</v>
      </c>
      <c r="CH839" s="5">
        <v>1</v>
      </c>
      <c r="CI839" s="5">
        <v>0</v>
      </c>
      <c r="CJ839" s="5">
        <v>0</v>
      </c>
      <c r="CK839" s="5">
        <v>0</v>
      </c>
      <c r="CL839" s="5">
        <v>0</v>
      </c>
      <c r="CM839" s="5">
        <v>0</v>
      </c>
      <c r="CN839" s="5">
        <v>1.1200000000000001</v>
      </c>
      <c r="CO839" s="5">
        <v>1.89</v>
      </c>
      <c r="CP839" s="5">
        <v>0</v>
      </c>
      <c r="CQ839" s="5">
        <v>1.294</v>
      </c>
      <c r="CR839" s="5">
        <v>0</v>
      </c>
      <c r="CS839" s="5">
        <v>5.6379999999999999</v>
      </c>
      <c r="CT839" s="5">
        <v>19.027000000000001</v>
      </c>
      <c r="CU839" s="5">
        <v>24.414999999999999</v>
      </c>
    </row>
    <row r="840" spans="1:99" x14ac:dyDescent="0.25">
      <c r="A840" s="5" t="s">
        <v>3148</v>
      </c>
      <c r="B840" s="5" t="s">
        <v>1416</v>
      </c>
      <c r="C840" s="5" t="s">
        <v>1416</v>
      </c>
      <c r="D840" s="5" t="s">
        <v>1417</v>
      </c>
      <c r="E840" s="5">
        <v>2023</v>
      </c>
      <c r="F840" s="5">
        <v>0.2</v>
      </c>
      <c r="G840" s="5">
        <v>12.936</v>
      </c>
      <c r="H840" s="5">
        <v>2.9460000000000002</v>
      </c>
      <c r="I840" s="5">
        <v>11.178000000000001</v>
      </c>
      <c r="J840" s="5">
        <v>24.114000000000001</v>
      </c>
      <c r="K840" s="5">
        <v>0</v>
      </c>
      <c r="L840" s="5">
        <v>1</v>
      </c>
      <c r="M840" s="5">
        <v>14.03</v>
      </c>
      <c r="N840" s="5">
        <v>6.9580000000000002</v>
      </c>
      <c r="O840" s="5">
        <v>9.0730000000000004</v>
      </c>
      <c r="P840" s="5">
        <v>23.103000000000002</v>
      </c>
      <c r="Q840" s="5">
        <v>0</v>
      </c>
      <c r="R840" s="5">
        <v>1</v>
      </c>
      <c r="S840" s="5">
        <v>30.588000000000001</v>
      </c>
      <c r="T840" s="5">
        <v>19.181999999999999</v>
      </c>
      <c r="U840" s="5">
        <v>0.122</v>
      </c>
      <c r="V840" s="5">
        <v>36.851999999999997</v>
      </c>
      <c r="W840" s="5">
        <v>0.2</v>
      </c>
      <c r="X840" s="5">
        <v>1</v>
      </c>
      <c r="Y840" s="5">
        <v>22.550999999999998</v>
      </c>
      <c r="Z840" s="5">
        <v>2.5259999999999998</v>
      </c>
      <c r="AA840" s="5">
        <v>9.0790000000000006</v>
      </c>
      <c r="AB840" s="5">
        <v>31.63</v>
      </c>
      <c r="AC840" s="5">
        <v>0</v>
      </c>
      <c r="AD840" s="5">
        <v>1</v>
      </c>
      <c r="AE840" s="5">
        <v>17.789000000000001</v>
      </c>
      <c r="AF840" s="5">
        <v>3.5430000000000001</v>
      </c>
      <c r="AG840" s="5">
        <v>7.601</v>
      </c>
      <c r="AH840" s="5">
        <v>25.39</v>
      </c>
      <c r="AI840" s="5">
        <v>0</v>
      </c>
      <c r="AJ840" s="5">
        <v>1</v>
      </c>
      <c r="AK840" s="5">
        <v>25.748000000000001</v>
      </c>
      <c r="AL840" s="5">
        <v>12.755000000000001</v>
      </c>
      <c r="AM840" s="5">
        <v>2.6819999999999999</v>
      </c>
      <c r="AN840" s="5">
        <v>34.116</v>
      </c>
      <c r="AO840" s="5">
        <v>0.2</v>
      </c>
      <c r="AP840" s="5">
        <v>1</v>
      </c>
      <c r="AQ840" s="5">
        <v>0.76</v>
      </c>
      <c r="AR840" s="5">
        <v>0.129</v>
      </c>
      <c r="AS840" s="5">
        <v>0.77200000000000002</v>
      </c>
      <c r="AT840" s="5">
        <v>1.839</v>
      </c>
      <c r="AU840" s="5">
        <v>0.2</v>
      </c>
      <c r="AV840" s="5">
        <v>1</v>
      </c>
      <c r="AW840" s="5">
        <v>0.81100000000000005</v>
      </c>
      <c r="AX840" s="5">
        <v>0.129</v>
      </c>
      <c r="AY840" s="5">
        <v>0.84099999999999997</v>
      </c>
      <c r="AZ840" s="5">
        <v>1.9830000000000001</v>
      </c>
      <c r="BA840" s="5">
        <v>0.2</v>
      </c>
      <c r="BB840" s="5">
        <v>1</v>
      </c>
      <c r="BC840" s="5">
        <v>0.53500000000000003</v>
      </c>
      <c r="BD840" s="5">
        <v>0.129</v>
      </c>
      <c r="BE840" s="5">
        <v>0.26400000000000001</v>
      </c>
      <c r="BF840" s="5">
        <v>0.95799999999999996</v>
      </c>
      <c r="BG840" s="5">
        <v>0.2</v>
      </c>
      <c r="BH840" s="5">
        <v>1</v>
      </c>
      <c r="BI840" s="5">
        <v>0.57899999999999996</v>
      </c>
      <c r="BJ840" s="5">
        <v>0.129</v>
      </c>
      <c r="BK840" s="5">
        <v>0.183</v>
      </c>
      <c r="BL840" s="5">
        <v>0.91500000000000004</v>
      </c>
      <c r="BM840" s="5">
        <v>0.2</v>
      </c>
      <c r="BN840" s="5">
        <v>1</v>
      </c>
      <c r="BO840" s="5">
        <v>0</v>
      </c>
      <c r="BP840" s="5">
        <v>3.6999999999999998E-2</v>
      </c>
      <c r="BQ840" s="5">
        <v>0.34499999999999997</v>
      </c>
      <c r="BR840" s="5">
        <v>0</v>
      </c>
      <c r="BS840" s="5">
        <v>1</v>
      </c>
      <c r="BT840" s="5">
        <v>0</v>
      </c>
      <c r="BU840" s="5">
        <v>7.1999999999999995E-2</v>
      </c>
      <c r="BV840" s="5">
        <v>0.433</v>
      </c>
      <c r="BW840" s="5">
        <v>0.05</v>
      </c>
      <c r="BX840" s="5">
        <v>1</v>
      </c>
      <c r="BY840" s="5">
        <v>13.254</v>
      </c>
      <c r="BZ840" s="5">
        <v>0</v>
      </c>
      <c r="CA840" s="5">
        <v>13.254</v>
      </c>
      <c r="CB840" s="5">
        <v>0</v>
      </c>
      <c r="CC840" s="5">
        <v>83.248000000000005</v>
      </c>
      <c r="CD840" s="5">
        <v>7.95</v>
      </c>
      <c r="CE840" s="5">
        <v>83.385999999999996</v>
      </c>
      <c r="CF840" s="5">
        <v>199.96100000000001</v>
      </c>
      <c r="CG840" s="5">
        <v>0.2</v>
      </c>
      <c r="CH840" s="5">
        <v>1</v>
      </c>
      <c r="CI840" s="5">
        <v>0</v>
      </c>
      <c r="CJ840" s="5">
        <v>0</v>
      </c>
      <c r="CK840" s="5">
        <v>0</v>
      </c>
      <c r="CL840" s="5">
        <v>0</v>
      </c>
      <c r="CM840" s="5">
        <v>0</v>
      </c>
      <c r="CN840" s="5">
        <v>0.98899999999999999</v>
      </c>
      <c r="CO840" s="5">
        <v>1.7030000000000001</v>
      </c>
      <c r="CP840" s="5">
        <v>0</v>
      </c>
      <c r="CQ840" s="5">
        <v>1.3480000000000001</v>
      </c>
      <c r="CR840" s="5">
        <v>0</v>
      </c>
      <c r="CS840" s="5">
        <v>5.8710000000000004</v>
      </c>
      <c r="CT840" s="5">
        <v>9.1549999999999994</v>
      </c>
      <c r="CU840" s="5">
        <v>11.675000000000001</v>
      </c>
    </row>
    <row r="841" spans="1:99" x14ac:dyDescent="0.25">
      <c r="A841" s="5" t="s">
        <v>3149</v>
      </c>
      <c r="B841" s="5" t="s">
        <v>1416</v>
      </c>
      <c r="C841" s="5" t="s">
        <v>1416</v>
      </c>
      <c r="D841" s="5" t="s">
        <v>1417</v>
      </c>
      <c r="E841" s="5">
        <v>2024</v>
      </c>
      <c r="F841" s="5">
        <v>0.2</v>
      </c>
      <c r="G841" s="5">
        <v>13.132999999999999</v>
      </c>
      <c r="H841" s="5">
        <v>3.327</v>
      </c>
      <c r="I841" s="5">
        <v>7.0549999999999997</v>
      </c>
      <c r="J841" s="5">
        <v>20.187999999999999</v>
      </c>
      <c r="K841" s="5">
        <v>0</v>
      </c>
      <c r="L841" s="5">
        <v>1</v>
      </c>
      <c r="M841" s="5">
        <v>14.313000000000001</v>
      </c>
      <c r="N841" s="5">
        <v>7.7969999999999997</v>
      </c>
      <c r="O841" s="5">
        <v>4.9349999999999996</v>
      </c>
      <c r="P841" s="5">
        <v>19.248000000000001</v>
      </c>
      <c r="Q841" s="5">
        <v>0</v>
      </c>
      <c r="R841" s="5">
        <v>1</v>
      </c>
      <c r="S841" s="5">
        <v>31.19</v>
      </c>
      <c r="T841" s="5">
        <v>20.649000000000001</v>
      </c>
      <c r="U841" s="5">
        <v>0.125</v>
      </c>
      <c r="V841" s="5">
        <v>37.578000000000003</v>
      </c>
      <c r="W841" s="5">
        <v>0.2</v>
      </c>
      <c r="X841" s="5">
        <v>1</v>
      </c>
      <c r="Y841" s="5">
        <v>32.277000000000001</v>
      </c>
      <c r="Z841" s="5">
        <v>4.0759999999999996</v>
      </c>
      <c r="AA841" s="5">
        <v>2.6709999999999998</v>
      </c>
      <c r="AB841" s="5">
        <v>34.948</v>
      </c>
      <c r="AC841" s="5">
        <v>0</v>
      </c>
      <c r="AD841" s="5">
        <v>1</v>
      </c>
      <c r="AE841" s="5">
        <v>19.634</v>
      </c>
      <c r="AF841" s="5">
        <v>4.3010000000000002</v>
      </c>
      <c r="AG841" s="5">
        <v>2.7789999999999999</v>
      </c>
      <c r="AH841" s="5">
        <v>22.414000000000001</v>
      </c>
      <c r="AI841" s="5">
        <v>0</v>
      </c>
      <c r="AJ841" s="5">
        <v>1</v>
      </c>
      <c r="AK841" s="5">
        <v>27.108000000000001</v>
      </c>
      <c r="AL841" s="5">
        <v>13.788</v>
      </c>
      <c r="AM841" s="5">
        <v>-5.6639999999999997</v>
      </c>
      <c r="AN841" s="5">
        <v>25.733000000000001</v>
      </c>
      <c r="AO841" s="5">
        <v>0.2</v>
      </c>
      <c r="AP841" s="5">
        <v>1</v>
      </c>
      <c r="AQ841" s="5">
        <v>0.72399999999999998</v>
      </c>
      <c r="AR841" s="5">
        <v>0.13200000000000001</v>
      </c>
      <c r="AS841" s="5">
        <v>0.78500000000000003</v>
      </c>
      <c r="AT841" s="5">
        <v>1.8109999999999999</v>
      </c>
      <c r="AU841" s="5">
        <v>0.2</v>
      </c>
      <c r="AV841" s="5">
        <v>1</v>
      </c>
      <c r="AW841" s="5">
        <v>0.75</v>
      </c>
      <c r="AX841" s="5">
        <v>0.13200000000000001</v>
      </c>
      <c r="AY841" s="5">
        <v>0.83899999999999997</v>
      </c>
      <c r="AZ841" s="5">
        <v>1.9079999999999999</v>
      </c>
      <c r="BA841" s="5">
        <v>0.2</v>
      </c>
      <c r="BB841" s="5">
        <v>1</v>
      </c>
      <c r="BC841" s="5">
        <v>0.51300000000000001</v>
      </c>
      <c r="BD841" s="5">
        <v>0.13200000000000001</v>
      </c>
      <c r="BE841" s="5">
        <v>0.41299999999999998</v>
      </c>
      <c r="BF841" s="5">
        <v>1.111</v>
      </c>
      <c r="BG841" s="5">
        <v>0.2</v>
      </c>
      <c r="BH841" s="5">
        <v>1</v>
      </c>
      <c r="BI841" s="5">
        <v>0.59099999999999997</v>
      </c>
      <c r="BJ841" s="5">
        <v>0.13200000000000001</v>
      </c>
      <c r="BK841" s="5">
        <v>0.114</v>
      </c>
      <c r="BL841" s="5">
        <v>0.84599999999999997</v>
      </c>
      <c r="BM841" s="5">
        <v>0.2</v>
      </c>
      <c r="BN841" s="5">
        <v>1</v>
      </c>
      <c r="BO841" s="5">
        <v>0</v>
      </c>
      <c r="BP841" s="5">
        <v>4.3999999999999997E-2</v>
      </c>
      <c r="BQ841" s="5">
        <v>0.33800000000000002</v>
      </c>
      <c r="BR841" s="5">
        <v>0</v>
      </c>
      <c r="BS841" s="5">
        <v>1</v>
      </c>
      <c r="BT841" s="5">
        <v>0</v>
      </c>
      <c r="BU841" s="5">
        <v>5.2999999999999999E-2</v>
      </c>
      <c r="BV841" s="5">
        <v>0.38400000000000001</v>
      </c>
      <c r="BW841" s="5">
        <v>0.05</v>
      </c>
      <c r="BX841" s="5">
        <v>1</v>
      </c>
      <c r="BY841" s="5">
        <v>13.646000000000001</v>
      </c>
      <c r="BZ841" s="5">
        <v>0</v>
      </c>
      <c r="CA841" s="5">
        <v>13.646000000000001</v>
      </c>
      <c r="CB841" s="5">
        <v>0</v>
      </c>
      <c r="CC841" s="5">
        <v>82.587999999999994</v>
      </c>
      <c r="CD841" s="5">
        <v>7.95</v>
      </c>
      <c r="CE841" s="5">
        <v>61.412999999999997</v>
      </c>
      <c r="CF841" s="5">
        <v>172.80099999999999</v>
      </c>
      <c r="CG841" s="5">
        <v>0.2</v>
      </c>
      <c r="CH841" s="5">
        <v>1</v>
      </c>
      <c r="CI841" s="5">
        <v>0</v>
      </c>
      <c r="CJ841" s="5">
        <v>0</v>
      </c>
      <c r="CK841" s="5">
        <v>0</v>
      </c>
      <c r="CL841" s="5">
        <v>0</v>
      </c>
      <c r="CM841" s="5">
        <v>0</v>
      </c>
      <c r="CN841" s="5">
        <v>0.98499999999999999</v>
      </c>
      <c r="CO841" s="5">
        <v>1.796</v>
      </c>
      <c r="CP841" s="5">
        <v>0</v>
      </c>
      <c r="CQ841" s="5">
        <v>1.387</v>
      </c>
      <c r="CR841" s="5">
        <v>0</v>
      </c>
      <c r="CS841" s="5">
        <v>6.0439999999999996</v>
      </c>
      <c r="CT841" s="5">
        <v>7.1639999999999997</v>
      </c>
      <c r="CU841" s="5">
        <v>10.029</v>
      </c>
    </row>
    <row r="842" spans="1:99" x14ac:dyDescent="0.25">
      <c r="A842" s="5" t="s">
        <v>3150</v>
      </c>
      <c r="B842" s="5" t="s">
        <v>1827</v>
      </c>
      <c r="C842" s="5" t="s">
        <v>1827</v>
      </c>
      <c r="D842" s="5" t="s">
        <v>1828</v>
      </c>
      <c r="E842" s="5">
        <v>2021</v>
      </c>
      <c r="F842" s="5">
        <v>7.0000000000000007E-2</v>
      </c>
      <c r="G842" s="5">
        <v>1.5860000000000001</v>
      </c>
      <c r="H842" s="5">
        <v>0.34699999999999998</v>
      </c>
      <c r="I842" s="5">
        <v>0.187</v>
      </c>
      <c r="J842" s="5">
        <v>1.774</v>
      </c>
      <c r="K842" s="5">
        <v>0</v>
      </c>
      <c r="L842" s="5">
        <v>1</v>
      </c>
      <c r="M842" s="5">
        <v>2.3490000000000002</v>
      </c>
      <c r="N842" s="5">
        <v>1.0649999999999999</v>
      </c>
      <c r="O842" s="5">
        <v>0.113</v>
      </c>
      <c r="P842" s="5">
        <v>2.4620000000000002</v>
      </c>
      <c r="Q842" s="5">
        <v>0</v>
      </c>
      <c r="R842" s="5">
        <v>1</v>
      </c>
      <c r="S842" s="5">
        <v>4.8520000000000003</v>
      </c>
      <c r="T842" s="5">
        <v>3.468</v>
      </c>
      <c r="U842" s="5">
        <v>8.6999999999999994E-2</v>
      </c>
      <c r="V842" s="5">
        <v>5.2839999999999998</v>
      </c>
      <c r="W842" s="5">
        <v>7.0000000000000007E-2</v>
      </c>
      <c r="X842" s="5">
        <v>1</v>
      </c>
      <c r="Y842" s="5">
        <v>4.7119999999999997</v>
      </c>
      <c r="Z842" s="5">
        <v>0.52100000000000002</v>
      </c>
      <c r="AA842" s="5">
        <v>0.11</v>
      </c>
      <c r="AB842" s="5">
        <v>4.8220000000000001</v>
      </c>
      <c r="AC842" s="5">
        <v>0</v>
      </c>
      <c r="AD842" s="5">
        <v>1</v>
      </c>
      <c r="AE842" s="5">
        <v>8.75</v>
      </c>
      <c r="AF842" s="5">
        <v>1.722</v>
      </c>
      <c r="AG842" s="5">
        <v>6.2E-2</v>
      </c>
      <c r="AH842" s="5">
        <v>8.8119999999999994</v>
      </c>
      <c r="AI842" s="5">
        <v>0</v>
      </c>
      <c r="AJ842" s="5">
        <v>1</v>
      </c>
      <c r="AK842" s="5">
        <v>11.64</v>
      </c>
      <c r="AL842" s="5">
        <v>5.7130000000000001</v>
      </c>
      <c r="AM842" s="5">
        <v>-1.1910000000000001</v>
      </c>
      <c r="AN842" s="5">
        <v>11.180999999999999</v>
      </c>
      <c r="AO842" s="5">
        <v>0</v>
      </c>
      <c r="AP842" s="5">
        <v>1</v>
      </c>
      <c r="AQ842" s="5">
        <v>0.68400000000000005</v>
      </c>
      <c r="AR842" s="5">
        <v>0.114</v>
      </c>
      <c r="AS842" s="5">
        <v>0.14599999999999999</v>
      </c>
      <c r="AT842" s="5">
        <v>0.88800000000000001</v>
      </c>
      <c r="AU842" s="5">
        <v>7.0000000000000007E-2</v>
      </c>
      <c r="AV842" s="5">
        <v>1</v>
      </c>
      <c r="AW842" s="5">
        <v>0.57699999999999996</v>
      </c>
      <c r="AX842" s="5">
        <v>0.114</v>
      </c>
      <c r="AY842" s="5">
        <v>0.216</v>
      </c>
      <c r="AZ842" s="5">
        <v>0.84799999999999998</v>
      </c>
      <c r="BA842" s="5">
        <v>7.0000000000000007E-2</v>
      </c>
      <c r="BB842" s="5">
        <v>1</v>
      </c>
      <c r="BC842" s="5">
        <v>0.48</v>
      </c>
      <c r="BD842" s="5">
        <v>0.114</v>
      </c>
      <c r="BE842" s="5">
        <v>2E-3</v>
      </c>
      <c r="BF842" s="5">
        <v>0.51600000000000001</v>
      </c>
      <c r="BG842" s="5">
        <v>7.0000000000000007E-2</v>
      </c>
      <c r="BH842" s="5">
        <v>1</v>
      </c>
      <c r="BI842" s="5">
        <v>0.55900000000000005</v>
      </c>
      <c r="BJ842" s="5">
        <v>0.114</v>
      </c>
      <c r="BK842" s="5">
        <v>0.218</v>
      </c>
      <c r="BL842" s="5">
        <v>0.83099999999999996</v>
      </c>
      <c r="BM842" s="5">
        <v>7.0000000000000007E-2</v>
      </c>
      <c r="BN842" s="5">
        <v>1</v>
      </c>
      <c r="BO842" s="5">
        <v>0</v>
      </c>
      <c r="BP842" s="5">
        <v>3.0000000000000001E-3</v>
      </c>
      <c r="BQ842" s="5">
        <v>0.11600000000000001</v>
      </c>
      <c r="BR842" s="5">
        <v>0</v>
      </c>
      <c r="BS842" s="5">
        <v>1</v>
      </c>
      <c r="BT842" s="5">
        <v>0</v>
      </c>
      <c r="BU842" s="5">
        <v>-3.0000000000000001E-3</v>
      </c>
      <c r="BV842" s="5">
        <v>0.156</v>
      </c>
      <c r="BW842" s="5">
        <v>7.0000000000000007E-2</v>
      </c>
      <c r="BX842" s="5">
        <v>1</v>
      </c>
      <c r="BY842" s="5">
        <v>11.787000000000001</v>
      </c>
      <c r="BZ842" s="5">
        <v>0</v>
      </c>
      <c r="CA842" s="5">
        <v>11.787000000000001</v>
      </c>
      <c r="CB842" s="5">
        <v>0</v>
      </c>
      <c r="CC842" s="5">
        <v>67.790000000000006</v>
      </c>
      <c r="CD842" s="5">
        <v>7.95</v>
      </c>
      <c r="CE842" s="5">
        <v>10.465999999999999</v>
      </c>
      <c r="CF842" s="5">
        <v>83.733999999999995</v>
      </c>
      <c r="CG842" s="5">
        <v>7.0000000000000007E-2</v>
      </c>
      <c r="CH842" s="5">
        <v>1</v>
      </c>
      <c r="CI842" s="5">
        <v>0</v>
      </c>
      <c r="CJ842" s="5">
        <v>0</v>
      </c>
      <c r="CK842" s="5">
        <v>0</v>
      </c>
      <c r="CL842" s="5">
        <v>0.22900000000000001</v>
      </c>
      <c r="CM842" s="5">
        <v>0</v>
      </c>
      <c r="CN842" s="5">
        <v>1.0129999999999999</v>
      </c>
      <c r="CO842" s="5">
        <v>1.649</v>
      </c>
      <c r="CP842" s="5">
        <v>0</v>
      </c>
      <c r="CQ842" s="5">
        <v>1.3640000000000001</v>
      </c>
      <c r="CR842" s="5">
        <v>0</v>
      </c>
      <c r="CS842" s="5">
        <v>3.6240000000000001</v>
      </c>
      <c r="CT842" s="5">
        <v>3.1360000000000001</v>
      </c>
      <c r="CU842" s="5">
        <v>3.6240000000000001</v>
      </c>
    </row>
    <row r="843" spans="1:99" x14ac:dyDescent="0.25">
      <c r="A843" s="5" t="s">
        <v>3151</v>
      </c>
      <c r="B843" s="5" t="s">
        <v>1827</v>
      </c>
      <c r="C843" s="5" t="s">
        <v>1827</v>
      </c>
      <c r="D843" s="5" t="s">
        <v>1828</v>
      </c>
      <c r="E843" s="5">
        <v>2022</v>
      </c>
      <c r="F843" s="5">
        <v>7.0000000000000007E-2</v>
      </c>
      <c r="G843" s="5">
        <v>1.8919999999999999</v>
      </c>
      <c r="H843" s="5">
        <v>0.29399999999999998</v>
      </c>
      <c r="I843" s="5">
        <v>0.217</v>
      </c>
      <c r="J843" s="5">
        <v>2.109</v>
      </c>
      <c r="K843" s="5">
        <v>0</v>
      </c>
      <c r="L843" s="5">
        <v>1</v>
      </c>
      <c r="M843" s="5">
        <v>2.8330000000000002</v>
      </c>
      <c r="N843" s="5">
        <v>1.17</v>
      </c>
      <c r="O843" s="5">
        <v>0.2</v>
      </c>
      <c r="P843" s="5">
        <v>3.0329999999999999</v>
      </c>
      <c r="Q843" s="5">
        <v>0</v>
      </c>
      <c r="R843" s="5">
        <v>1</v>
      </c>
      <c r="S843" s="5">
        <v>5.2960000000000003</v>
      </c>
      <c r="T843" s="5">
        <v>3.7559999999999998</v>
      </c>
      <c r="U843" s="5">
        <v>0.183</v>
      </c>
      <c r="V843" s="5">
        <v>5.8330000000000002</v>
      </c>
      <c r="W843" s="5">
        <v>7.0000000000000007E-2</v>
      </c>
      <c r="X843" s="5">
        <v>1</v>
      </c>
      <c r="Y843" s="5">
        <v>6.835</v>
      </c>
      <c r="Z843" s="5">
        <v>0.71699999999999997</v>
      </c>
      <c r="AA843" s="5">
        <v>0.127</v>
      </c>
      <c r="AB843" s="5">
        <v>6.9619999999999997</v>
      </c>
      <c r="AC843" s="5">
        <v>0</v>
      </c>
      <c r="AD843" s="5">
        <v>1</v>
      </c>
      <c r="AE843" s="5">
        <v>12.430999999999999</v>
      </c>
      <c r="AF843" s="5">
        <v>2.3039999999999998</v>
      </c>
      <c r="AG843" s="5">
        <v>0.109</v>
      </c>
      <c r="AH843" s="5">
        <v>12.54</v>
      </c>
      <c r="AI843" s="5">
        <v>0</v>
      </c>
      <c r="AJ843" s="5">
        <v>1</v>
      </c>
      <c r="AK843" s="5">
        <v>15.545999999999999</v>
      </c>
      <c r="AL843" s="5">
        <v>7.4240000000000004</v>
      </c>
      <c r="AM843" s="5">
        <v>-1.5269999999999999</v>
      </c>
      <c r="AN843" s="5">
        <v>15</v>
      </c>
      <c r="AO843" s="5">
        <v>0</v>
      </c>
      <c r="AP843" s="5">
        <v>1</v>
      </c>
      <c r="AQ843" s="5">
        <v>0.93700000000000006</v>
      </c>
      <c r="AR843" s="5">
        <v>0.123</v>
      </c>
      <c r="AS843" s="5">
        <v>0.111</v>
      </c>
      <c r="AT843" s="5">
        <v>1.121</v>
      </c>
      <c r="AU843" s="5">
        <v>7.0000000000000007E-2</v>
      </c>
      <c r="AV843" s="5">
        <v>1</v>
      </c>
      <c r="AW843" s="5">
        <v>0.89</v>
      </c>
      <c r="AX843" s="5">
        <v>0.123</v>
      </c>
      <c r="AY843" s="5">
        <v>0.33400000000000002</v>
      </c>
      <c r="AZ843" s="5">
        <v>1.31</v>
      </c>
      <c r="BA843" s="5">
        <v>7.0000000000000007E-2</v>
      </c>
      <c r="BB843" s="5">
        <v>1</v>
      </c>
      <c r="BC843" s="5">
        <v>0.64600000000000002</v>
      </c>
      <c r="BD843" s="5">
        <v>0.123</v>
      </c>
      <c r="BE843" s="5">
        <v>7.0000000000000001E-3</v>
      </c>
      <c r="BF843" s="5">
        <v>0.69499999999999995</v>
      </c>
      <c r="BG843" s="5">
        <v>7.0000000000000007E-2</v>
      </c>
      <c r="BH843" s="5">
        <v>1</v>
      </c>
      <c r="BI843" s="5">
        <v>0.8</v>
      </c>
      <c r="BJ843" s="5">
        <v>0.123</v>
      </c>
      <c r="BK843" s="5">
        <v>0.41399999999999998</v>
      </c>
      <c r="BL843" s="5">
        <v>1.2989999999999999</v>
      </c>
      <c r="BM843" s="5">
        <v>7.0000000000000007E-2</v>
      </c>
      <c r="BN843" s="5">
        <v>1</v>
      </c>
      <c r="BO843" s="5">
        <v>0</v>
      </c>
      <c r="BP843" s="5">
        <v>3.0000000000000001E-3</v>
      </c>
      <c r="BQ843" s="5">
        <v>0.14000000000000001</v>
      </c>
      <c r="BR843" s="5">
        <v>0</v>
      </c>
      <c r="BS843" s="5">
        <v>1</v>
      </c>
      <c r="BT843" s="5">
        <v>0</v>
      </c>
      <c r="BU843" s="5">
        <v>-4.0000000000000001E-3</v>
      </c>
      <c r="BV843" s="5">
        <v>0.17299999999999999</v>
      </c>
      <c r="BW843" s="5">
        <v>7.0000000000000007E-2</v>
      </c>
      <c r="BX843" s="5">
        <v>1</v>
      </c>
      <c r="BY843" s="5">
        <v>12.728999999999999</v>
      </c>
      <c r="BZ843" s="5">
        <v>0</v>
      </c>
      <c r="CA843" s="5">
        <v>12.728999999999999</v>
      </c>
      <c r="CB843" s="5">
        <v>0</v>
      </c>
      <c r="CC843" s="5">
        <v>84.79</v>
      </c>
      <c r="CD843" s="5">
        <v>7.95</v>
      </c>
      <c r="CE843" s="5">
        <v>27.65</v>
      </c>
      <c r="CF843" s="5">
        <v>120.31100000000001</v>
      </c>
      <c r="CG843" s="5">
        <v>7.0000000000000007E-2</v>
      </c>
      <c r="CH843" s="5">
        <v>1</v>
      </c>
      <c r="CI843" s="5">
        <v>0</v>
      </c>
      <c r="CJ843" s="5">
        <v>0</v>
      </c>
      <c r="CK843" s="5">
        <v>0</v>
      </c>
      <c r="CL843" s="5">
        <v>0.248</v>
      </c>
      <c r="CM843" s="5">
        <v>0</v>
      </c>
      <c r="CN843" s="5">
        <v>1.151</v>
      </c>
      <c r="CO843" s="5">
        <v>1.9019999999999999</v>
      </c>
      <c r="CP843" s="5">
        <v>0</v>
      </c>
      <c r="CQ843" s="5">
        <v>1.4730000000000001</v>
      </c>
      <c r="CR843" s="5">
        <v>0</v>
      </c>
      <c r="CS843" s="5">
        <v>6.1219999999999999</v>
      </c>
      <c r="CT843" s="5">
        <v>6.3230000000000004</v>
      </c>
      <c r="CU843" s="5">
        <v>6.1219999999999999</v>
      </c>
    </row>
    <row r="844" spans="1:99" x14ac:dyDescent="0.25">
      <c r="A844" s="5" t="s">
        <v>3152</v>
      </c>
      <c r="B844" s="5" t="s">
        <v>1827</v>
      </c>
      <c r="C844" s="5" t="s">
        <v>1827</v>
      </c>
      <c r="D844" s="5" t="s">
        <v>1828</v>
      </c>
      <c r="E844" s="5">
        <v>2023</v>
      </c>
      <c r="F844" s="5">
        <v>7.0000000000000007E-2</v>
      </c>
      <c r="G844" s="5">
        <v>2.008</v>
      </c>
      <c r="H844" s="5">
        <v>0.45700000000000002</v>
      </c>
      <c r="I844" s="5">
        <v>0.246</v>
      </c>
      <c r="J844" s="5">
        <v>2.254</v>
      </c>
      <c r="K844" s="5">
        <v>0</v>
      </c>
      <c r="L844" s="5">
        <v>1</v>
      </c>
      <c r="M844" s="5">
        <v>3.383</v>
      </c>
      <c r="N844" s="5">
        <v>1.6779999999999999</v>
      </c>
      <c r="O844" s="5">
        <v>0.28799999999999998</v>
      </c>
      <c r="P844" s="5">
        <v>3.6709999999999998</v>
      </c>
      <c r="Q844" s="5">
        <v>0</v>
      </c>
      <c r="R844" s="5">
        <v>1</v>
      </c>
      <c r="S844" s="5">
        <v>5.4509999999999996</v>
      </c>
      <c r="T844" s="5">
        <v>3.8940000000000001</v>
      </c>
      <c r="U844" s="5">
        <v>0.26800000000000002</v>
      </c>
      <c r="V844" s="5">
        <v>6.0720000000000001</v>
      </c>
      <c r="W844" s="5">
        <v>7.0000000000000007E-2</v>
      </c>
      <c r="X844" s="5">
        <v>1</v>
      </c>
      <c r="Y844" s="5">
        <v>3.1869999999999998</v>
      </c>
      <c r="Z844" s="5">
        <v>0.35699999999999998</v>
      </c>
      <c r="AA844" s="5">
        <v>0.14399999999999999</v>
      </c>
      <c r="AB844" s="5">
        <v>3.331</v>
      </c>
      <c r="AC844" s="5">
        <v>0</v>
      </c>
      <c r="AD844" s="5">
        <v>1</v>
      </c>
      <c r="AE844" s="5">
        <v>9.375</v>
      </c>
      <c r="AF844" s="5">
        <v>1.867</v>
      </c>
      <c r="AG844" s="5">
        <v>0.156</v>
      </c>
      <c r="AH844" s="5">
        <v>9.5310000000000006</v>
      </c>
      <c r="AI844" s="5">
        <v>0</v>
      </c>
      <c r="AJ844" s="5">
        <v>1</v>
      </c>
      <c r="AK844" s="5">
        <v>12.622999999999999</v>
      </c>
      <c r="AL844" s="5">
        <v>6.2530000000000001</v>
      </c>
      <c r="AM844" s="5">
        <v>-1.2649999999999999</v>
      </c>
      <c r="AN844" s="5">
        <v>12.153</v>
      </c>
      <c r="AO844" s="5">
        <v>0</v>
      </c>
      <c r="AP844" s="5">
        <v>1</v>
      </c>
      <c r="AQ844" s="5">
        <v>0.81399999999999995</v>
      </c>
      <c r="AR844" s="5">
        <v>0.129</v>
      </c>
      <c r="AS844" s="5">
        <v>0.13</v>
      </c>
      <c r="AT844" s="5">
        <v>1.01</v>
      </c>
      <c r="AU844" s="5">
        <v>7.0000000000000007E-2</v>
      </c>
      <c r="AV844" s="5">
        <v>1</v>
      </c>
      <c r="AW844" s="5">
        <v>0.61799999999999999</v>
      </c>
      <c r="AX844" s="5">
        <v>0.129</v>
      </c>
      <c r="AY844" s="5">
        <v>0.42199999999999999</v>
      </c>
      <c r="AZ844" s="5">
        <v>1.113</v>
      </c>
      <c r="BA844" s="5">
        <v>7.0000000000000007E-2</v>
      </c>
      <c r="BB844" s="5">
        <v>1</v>
      </c>
      <c r="BC844" s="5">
        <v>0.56899999999999995</v>
      </c>
      <c r="BD844" s="5">
        <v>0.129</v>
      </c>
      <c r="BE844" s="5">
        <v>8.9999999999999993E-3</v>
      </c>
      <c r="BF844" s="5">
        <v>0.61399999999999999</v>
      </c>
      <c r="BG844" s="5">
        <v>7.0000000000000007E-2</v>
      </c>
      <c r="BH844" s="5">
        <v>1</v>
      </c>
      <c r="BI844" s="5">
        <v>0.69699999999999995</v>
      </c>
      <c r="BJ844" s="5">
        <v>0.129</v>
      </c>
      <c r="BK844" s="5">
        <v>0.32100000000000001</v>
      </c>
      <c r="BL844" s="5">
        <v>1.089</v>
      </c>
      <c r="BM844" s="5">
        <v>7.0000000000000007E-2</v>
      </c>
      <c r="BN844" s="5">
        <v>1</v>
      </c>
      <c r="BO844" s="5">
        <v>0</v>
      </c>
      <c r="BP844" s="5">
        <v>3.0000000000000001E-3</v>
      </c>
      <c r="BQ844" s="5">
        <v>0.14399999999999999</v>
      </c>
      <c r="BR844" s="5">
        <v>0</v>
      </c>
      <c r="BS844" s="5">
        <v>1</v>
      </c>
      <c r="BT844" s="5">
        <v>0</v>
      </c>
      <c r="BU844" s="5">
        <v>-4.0000000000000001E-3</v>
      </c>
      <c r="BV844" s="5">
        <v>0.16900000000000001</v>
      </c>
      <c r="BW844" s="5">
        <v>7.0000000000000007E-2</v>
      </c>
      <c r="BX844" s="5">
        <v>1</v>
      </c>
      <c r="BY844" s="5">
        <v>13.254</v>
      </c>
      <c r="BZ844" s="5">
        <v>0</v>
      </c>
      <c r="CA844" s="5">
        <v>13.254</v>
      </c>
      <c r="CB844" s="5">
        <v>0</v>
      </c>
      <c r="CC844" s="5">
        <v>68.569000000000003</v>
      </c>
      <c r="CD844" s="5">
        <v>7.95</v>
      </c>
      <c r="CE844" s="5">
        <v>41.73</v>
      </c>
      <c r="CF844" s="5">
        <v>118.02</v>
      </c>
      <c r="CG844" s="5">
        <v>7.0000000000000007E-2</v>
      </c>
      <c r="CH844" s="5">
        <v>1</v>
      </c>
      <c r="CI844" s="5">
        <v>0</v>
      </c>
      <c r="CJ844" s="5">
        <v>0</v>
      </c>
      <c r="CK844" s="5">
        <v>0</v>
      </c>
      <c r="CL844" s="5">
        <v>0.25800000000000001</v>
      </c>
      <c r="CM844" s="5">
        <v>0</v>
      </c>
      <c r="CN844" s="5">
        <v>1.25</v>
      </c>
      <c r="CO844" s="5">
        <v>2.1240000000000001</v>
      </c>
      <c r="CP844" s="5">
        <v>0</v>
      </c>
      <c r="CQ844" s="5">
        <v>1.534</v>
      </c>
      <c r="CR844" s="5">
        <v>0</v>
      </c>
      <c r="CS844" s="5">
        <v>2.4449999999999998</v>
      </c>
      <c r="CT844" s="5">
        <v>3.9609999999999999</v>
      </c>
      <c r="CU844" s="5">
        <v>2.4449999999999998</v>
      </c>
    </row>
    <row r="845" spans="1:99" x14ac:dyDescent="0.25">
      <c r="A845" s="5" t="s">
        <v>3153</v>
      </c>
      <c r="B845" s="5" t="s">
        <v>1827</v>
      </c>
      <c r="C845" s="5" t="s">
        <v>1827</v>
      </c>
      <c r="D845" s="5" t="s">
        <v>1828</v>
      </c>
      <c r="E845" s="5">
        <v>2024</v>
      </c>
      <c r="F845" s="5">
        <v>7.0000000000000007E-2</v>
      </c>
      <c r="G845" s="5">
        <v>1.746</v>
      </c>
      <c r="H845" s="5">
        <v>0.442</v>
      </c>
      <c r="I845" s="5">
        <v>0.253</v>
      </c>
      <c r="J845" s="5">
        <v>1.9990000000000001</v>
      </c>
      <c r="K845" s="5">
        <v>0</v>
      </c>
      <c r="L845" s="5">
        <v>1</v>
      </c>
      <c r="M845" s="5">
        <v>2.8450000000000002</v>
      </c>
      <c r="N845" s="5">
        <v>1.55</v>
      </c>
      <c r="O845" s="5">
        <v>0.29699999999999999</v>
      </c>
      <c r="P845" s="5">
        <v>3.141</v>
      </c>
      <c r="Q845" s="5">
        <v>0</v>
      </c>
      <c r="R845" s="5">
        <v>1</v>
      </c>
      <c r="S845" s="5">
        <v>5.6180000000000003</v>
      </c>
      <c r="T845" s="5">
        <v>4.0090000000000003</v>
      </c>
      <c r="U845" s="5">
        <v>0.28599999999999998</v>
      </c>
      <c r="V845" s="5">
        <v>6.258</v>
      </c>
      <c r="W845" s="5">
        <v>7.0000000000000007E-2</v>
      </c>
      <c r="X845" s="5">
        <v>1</v>
      </c>
      <c r="Y845" s="5">
        <v>2.492</v>
      </c>
      <c r="Z845" s="5">
        <v>0.315</v>
      </c>
      <c r="AA845" s="5">
        <v>0.14799999999999999</v>
      </c>
      <c r="AB845" s="5">
        <v>2.64</v>
      </c>
      <c r="AC845" s="5">
        <v>0</v>
      </c>
      <c r="AD845" s="5">
        <v>1</v>
      </c>
      <c r="AE845" s="5">
        <v>8.52</v>
      </c>
      <c r="AF845" s="5">
        <v>1.8660000000000001</v>
      </c>
      <c r="AG845" s="5">
        <v>0.161</v>
      </c>
      <c r="AH845" s="5">
        <v>8.6809999999999992</v>
      </c>
      <c r="AI845" s="5">
        <v>0</v>
      </c>
      <c r="AJ845" s="5">
        <v>1</v>
      </c>
      <c r="AK845" s="5">
        <v>11.864000000000001</v>
      </c>
      <c r="AL845" s="5">
        <v>6.0339999999999998</v>
      </c>
      <c r="AM845" s="5">
        <v>-1.2849999999999999</v>
      </c>
      <c r="AN845" s="5">
        <v>11.319000000000001</v>
      </c>
      <c r="AO845" s="5">
        <v>0</v>
      </c>
      <c r="AP845" s="5">
        <v>1</v>
      </c>
      <c r="AQ845" s="5">
        <v>0.75</v>
      </c>
      <c r="AR845" s="5">
        <v>0.13200000000000001</v>
      </c>
      <c r="AS845" s="5">
        <v>0.14799999999999999</v>
      </c>
      <c r="AT845" s="5">
        <v>0.96</v>
      </c>
      <c r="AU845" s="5">
        <v>7.0000000000000007E-2</v>
      </c>
      <c r="AV845" s="5">
        <v>1</v>
      </c>
      <c r="AW845" s="5">
        <v>0.65500000000000003</v>
      </c>
      <c r="AX845" s="5">
        <v>0.13200000000000001</v>
      </c>
      <c r="AY845" s="5">
        <v>0.27500000000000002</v>
      </c>
      <c r="AZ845" s="5">
        <v>0.995</v>
      </c>
      <c r="BA845" s="5">
        <v>7.0000000000000007E-2</v>
      </c>
      <c r="BB845" s="5">
        <v>1</v>
      </c>
      <c r="BC845" s="5">
        <v>0.52900000000000003</v>
      </c>
      <c r="BD845" s="5">
        <v>0.13200000000000001</v>
      </c>
      <c r="BE845" s="5">
        <v>0.01</v>
      </c>
      <c r="BF845" s="5">
        <v>0.57199999999999995</v>
      </c>
      <c r="BG845" s="5">
        <v>7.0000000000000007E-2</v>
      </c>
      <c r="BH845" s="5">
        <v>1</v>
      </c>
      <c r="BI845" s="5">
        <v>0.66600000000000004</v>
      </c>
      <c r="BJ845" s="5">
        <v>0.13200000000000001</v>
      </c>
      <c r="BK845" s="5">
        <v>0.28399999999999997</v>
      </c>
      <c r="BL845" s="5">
        <v>1.016</v>
      </c>
      <c r="BM845" s="5">
        <v>7.0000000000000007E-2</v>
      </c>
      <c r="BN845" s="5">
        <v>1</v>
      </c>
      <c r="BO845" s="5">
        <v>0</v>
      </c>
      <c r="BP845" s="5">
        <v>3.0000000000000001E-3</v>
      </c>
      <c r="BQ845" s="5">
        <v>0.14899999999999999</v>
      </c>
      <c r="BR845" s="5">
        <v>0</v>
      </c>
      <c r="BS845" s="5">
        <v>1</v>
      </c>
      <c r="BT845" s="5">
        <v>0</v>
      </c>
      <c r="BU845" s="5">
        <v>-4.0000000000000001E-3</v>
      </c>
      <c r="BV845" s="5">
        <v>0.187</v>
      </c>
      <c r="BW845" s="5">
        <v>7.0000000000000007E-2</v>
      </c>
      <c r="BX845" s="5">
        <v>1</v>
      </c>
      <c r="BY845" s="5">
        <v>13.646000000000001</v>
      </c>
      <c r="BZ845" s="5">
        <v>0</v>
      </c>
      <c r="CA845" s="5">
        <v>13.646000000000001</v>
      </c>
      <c r="CB845" s="5">
        <v>0</v>
      </c>
      <c r="CC845" s="5">
        <v>66.652000000000001</v>
      </c>
      <c r="CD845" s="5">
        <v>7.95</v>
      </c>
      <c r="CE845" s="5">
        <v>35.22</v>
      </c>
      <c r="CF845" s="5">
        <v>109.003</v>
      </c>
      <c r="CG845" s="5">
        <v>7.0000000000000007E-2</v>
      </c>
      <c r="CH845" s="5">
        <v>1</v>
      </c>
      <c r="CI845" s="5">
        <v>0</v>
      </c>
      <c r="CJ845" s="5">
        <v>0</v>
      </c>
      <c r="CK845" s="5">
        <v>0</v>
      </c>
      <c r="CL845" s="5">
        <v>0.26600000000000001</v>
      </c>
      <c r="CM845" s="5">
        <v>0</v>
      </c>
      <c r="CN845" s="5">
        <v>1.28</v>
      </c>
      <c r="CO845" s="5">
        <v>2.2559999999999998</v>
      </c>
      <c r="CP845" s="5">
        <v>0</v>
      </c>
      <c r="CQ845" s="5">
        <v>1.579</v>
      </c>
      <c r="CR845" s="5">
        <v>0</v>
      </c>
      <c r="CS845" s="5">
        <v>2.2109999999999999</v>
      </c>
      <c r="CT845" s="5">
        <v>4.6580000000000004</v>
      </c>
      <c r="CU845" s="5">
        <v>2.2109999999999999</v>
      </c>
    </row>
    <row r="846" spans="1:99" x14ac:dyDescent="0.25">
      <c r="A846" s="5" t="s">
        <v>3154</v>
      </c>
      <c r="B846" s="5" t="s">
        <v>1824</v>
      </c>
      <c r="C846" s="5" t="s">
        <v>1824</v>
      </c>
      <c r="D846" s="5" t="s">
        <v>1825</v>
      </c>
      <c r="E846" s="5">
        <v>2021</v>
      </c>
      <c r="F846" s="5">
        <v>0.22</v>
      </c>
      <c r="G846" s="5">
        <v>5.8970000000000002</v>
      </c>
      <c r="H846" s="5">
        <v>1.143</v>
      </c>
      <c r="I846" s="5">
        <v>0</v>
      </c>
      <c r="J846" s="5">
        <v>5.8970000000000002</v>
      </c>
      <c r="K846" s="5">
        <v>0</v>
      </c>
      <c r="L846" s="5">
        <v>1</v>
      </c>
      <c r="M846" s="5">
        <v>7.9640000000000004</v>
      </c>
      <c r="N846" s="5">
        <v>3.43</v>
      </c>
      <c r="O846" s="5">
        <v>0</v>
      </c>
      <c r="P846" s="5">
        <v>7.9640000000000004</v>
      </c>
      <c r="Q846" s="5">
        <v>0</v>
      </c>
      <c r="R846" s="5">
        <v>1</v>
      </c>
      <c r="S846" s="5">
        <v>11.613</v>
      </c>
      <c r="T846" s="5">
        <v>6.86</v>
      </c>
      <c r="U846" s="5">
        <v>0</v>
      </c>
      <c r="V846" s="5">
        <v>14.167999999999999</v>
      </c>
      <c r="W846" s="5">
        <v>0.22</v>
      </c>
      <c r="X846" s="5">
        <v>1</v>
      </c>
      <c r="Y846" s="5">
        <v>5.9189999999999996</v>
      </c>
      <c r="Z846" s="5">
        <v>0.79600000000000004</v>
      </c>
      <c r="AA846" s="5">
        <v>17.006</v>
      </c>
      <c r="AB846" s="5">
        <v>22.925000000000001</v>
      </c>
      <c r="AC846" s="5">
        <v>0</v>
      </c>
      <c r="AD846" s="5">
        <v>1</v>
      </c>
      <c r="AE846" s="5">
        <v>7.0620000000000003</v>
      </c>
      <c r="AF846" s="5">
        <v>1.6539999999999999</v>
      </c>
      <c r="AG846" s="5">
        <v>15.862</v>
      </c>
      <c r="AH846" s="5">
        <v>22.925000000000001</v>
      </c>
      <c r="AI846" s="5">
        <v>0</v>
      </c>
      <c r="AJ846" s="5">
        <v>1</v>
      </c>
      <c r="AK846" s="5">
        <v>13.922000000000001</v>
      </c>
      <c r="AL846" s="5">
        <v>7.4809999999999999</v>
      </c>
      <c r="AM846" s="5">
        <v>15.412000000000001</v>
      </c>
      <c r="AN846" s="5">
        <v>35.787999999999997</v>
      </c>
      <c r="AO846" s="5">
        <v>0.22</v>
      </c>
      <c r="AP846" s="5">
        <v>1</v>
      </c>
      <c r="AQ846" s="5">
        <v>0.64900000000000002</v>
      </c>
      <c r="AR846" s="5">
        <v>0.114</v>
      </c>
      <c r="AS846" s="5">
        <v>0.83599999999999997</v>
      </c>
      <c r="AT846" s="5">
        <v>1.4850000000000001</v>
      </c>
      <c r="AU846" s="5">
        <v>0</v>
      </c>
      <c r="AV846" s="5">
        <v>1</v>
      </c>
      <c r="AW846" s="5">
        <v>0.57699999999999996</v>
      </c>
      <c r="AX846" s="5">
        <v>0.114</v>
      </c>
      <c r="AY846" s="5">
        <v>0.27700000000000002</v>
      </c>
      <c r="AZ846" s="5">
        <v>1.0409999999999999</v>
      </c>
      <c r="BA846" s="5">
        <v>0.22</v>
      </c>
      <c r="BB846" s="5">
        <v>1</v>
      </c>
      <c r="BC846" s="5">
        <v>0.45800000000000002</v>
      </c>
      <c r="BD846" s="5">
        <v>0.114</v>
      </c>
      <c r="BE846" s="5">
        <v>5.7000000000000002E-2</v>
      </c>
      <c r="BF846" s="5">
        <v>0.629</v>
      </c>
      <c r="BG846" s="5">
        <v>0.22</v>
      </c>
      <c r="BH846" s="5">
        <v>1</v>
      </c>
      <c r="BI846" s="5">
        <v>0.49099999999999999</v>
      </c>
      <c r="BJ846" s="5">
        <v>0.114</v>
      </c>
      <c r="BK846" s="5">
        <v>0.495</v>
      </c>
      <c r="BL846" s="5">
        <v>0.98599999999999999</v>
      </c>
      <c r="BM846" s="5">
        <v>0</v>
      </c>
      <c r="BN846" s="5">
        <v>1</v>
      </c>
      <c r="BO846" s="5">
        <v>0</v>
      </c>
      <c r="BP846" s="5">
        <v>0</v>
      </c>
      <c r="BQ846" s="5">
        <v>0.127</v>
      </c>
      <c r="BR846" s="5">
        <v>0</v>
      </c>
      <c r="BS846" s="5">
        <v>1</v>
      </c>
      <c r="BT846" s="5">
        <v>0</v>
      </c>
      <c r="BU846" s="5">
        <v>0</v>
      </c>
      <c r="BV846" s="5">
        <v>0.17399999999999999</v>
      </c>
      <c r="BW846" s="5">
        <v>0.22</v>
      </c>
      <c r="BX846" s="5">
        <v>1</v>
      </c>
      <c r="BY846" s="5">
        <v>11.787000000000001</v>
      </c>
      <c r="BZ846" s="5">
        <v>0</v>
      </c>
      <c r="CA846" s="5">
        <v>11.787000000000001</v>
      </c>
      <c r="CB846" s="5">
        <v>0</v>
      </c>
      <c r="CC846" s="5">
        <v>78.125</v>
      </c>
      <c r="CD846" s="5">
        <v>7.95</v>
      </c>
      <c r="CE846" s="5">
        <v>-4.62</v>
      </c>
      <c r="CF846" s="5">
        <v>89.676000000000002</v>
      </c>
      <c r="CG846" s="5">
        <v>0.22</v>
      </c>
      <c r="CH846" s="5">
        <v>1</v>
      </c>
      <c r="CI846" s="5">
        <v>0</v>
      </c>
      <c r="CJ846" s="5">
        <v>0</v>
      </c>
      <c r="CK846" s="5">
        <v>0</v>
      </c>
      <c r="CL846" s="5">
        <v>0</v>
      </c>
      <c r="CM846" s="5">
        <v>0</v>
      </c>
      <c r="CN846" s="5">
        <v>0</v>
      </c>
      <c r="CO846" s="5">
        <v>0</v>
      </c>
      <c r="CP846" s="5">
        <v>0</v>
      </c>
      <c r="CQ846" s="5">
        <v>1.198</v>
      </c>
      <c r="CR846" s="5">
        <v>0</v>
      </c>
      <c r="CS846" s="5">
        <v>4.7759999999999998</v>
      </c>
      <c r="CT846" s="5">
        <v>4.7530000000000001</v>
      </c>
      <c r="CU846" s="5">
        <v>15.983000000000001</v>
      </c>
    </row>
    <row r="847" spans="1:99" x14ac:dyDescent="0.25">
      <c r="A847" s="5" t="s">
        <v>3155</v>
      </c>
      <c r="B847" s="5" t="s">
        <v>1824</v>
      </c>
      <c r="C847" s="5" t="s">
        <v>1824</v>
      </c>
      <c r="D847" s="5" t="s">
        <v>1825</v>
      </c>
      <c r="E847" s="5">
        <v>2022</v>
      </c>
      <c r="F847" s="5">
        <v>0.22</v>
      </c>
      <c r="G847" s="5">
        <v>11.72</v>
      </c>
      <c r="H847" s="5">
        <v>1.2350000000000001</v>
      </c>
      <c r="I847" s="5">
        <v>0</v>
      </c>
      <c r="J847" s="5">
        <v>11.72</v>
      </c>
      <c r="K847" s="5">
        <v>0</v>
      </c>
      <c r="L847" s="5">
        <v>1</v>
      </c>
      <c r="M847" s="5">
        <v>9.7829999999999995</v>
      </c>
      <c r="N847" s="5">
        <v>3.7040000000000002</v>
      </c>
      <c r="O847" s="5">
        <v>0</v>
      </c>
      <c r="P847" s="5">
        <v>9.7829999999999995</v>
      </c>
      <c r="Q847" s="5">
        <v>0</v>
      </c>
      <c r="R847" s="5">
        <v>1</v>
      </c>
      <c r="S847" s="5">
        <v>17.893000000000001</v>
      </c>
      <c r="T847" s="5">
        <v>7.4080000000000004</v>
      </c>
      <c r="U847" s="5">
        <v>0.29099999999999998</v>
      </c>
      <c r="V847" s="5">
        <v>21.83</v>
      </c>
      <c r="W847" s="5">
        <v>0.22</v>
      </c>
      <c r="X847" s="5">
        <v>1</v>
      </c>
      <c r="Y847" s="5">
        <v>6.3920000000000003</v>
      </c>
      <c r="Z847" s="5">
        <v>0.86</v>
      </c>
      <c r="AA847" s="5">
        <v>18.364999999999998</v>
      </c>
      <c r="AB847" s="5">
        <v>24.757000000000001</v>
      </c>
      <c r="AC847" s="5">
        <v>0</v>
      </c>
      <c r="AD847" s="5">
        <v>1</v>
      </c>
      <c r="AE847" s="5">
        <v>7.6269999999999998</v>
      </c>
      <c r="AF847" s="5">
        <v>1.786</v>
      </c>
      <c r="AG847" s="5">
        <v>17.13</v>
      </c>
      <c r="AH847" s="5">
        <v>24.757000000000001</v>
      </c>
      <c r="AI847" s="5">
        <v>0</v>
      </c>
      <c r="AJ847" s="5">
        <v>1</v>
      </c>
      <c r="AK847" s="5">
        <v>15.035</v>
      </c>
      <c r="AL847" s="5">
        <v>8.0790000000000006</v>
      </c>
      <c r="AM847" s="5">
        <v>17.16</v>
      </c>
      <c r="AN847" s="5">
        <v>38.649000000000001</v>
      </c>
      <c r="AO847" s="5">
        <v>0.22</v>
      </c>
      <c r="AP847" s="5">
        <v>1</v>
      </c>
      <c r="AQ847" s="5">
        <v>0.89600000000000002</v>
      </c>
      <c r="AR847" s="5">
        <v>0.123</v>
      </c>
      <c r="AS847" s="5">
        <v>0.88500000000000001</v>
      </c>
      <c r="AT847" s="5">
        <v>1.7809999999999999</v>
      </c>
      <c r="AU847" s="5">
        <v>0</v>
      </c>
      <c r="AV847" s="5">
        <v>1</v>
      </c>
      <c r="AW847" s="5">
        <v>0.89</v>
      </c>
      <c r="AX847" s="5">
        <v>0.123</v>
      </c>
      <c r="AY847" s="5">
        <v>0.19</v>
      </c>
      <c r="AZ847" s="5">
        <v>1.3180000000000001</v>
      </c>
      <c r="BA847" s="5">
        <v>0.22</v>
      </c>
      <c r="BB847" s="5">
        <v>1</v>
      </c>
      <c r="BC847" s="5">
        <v>0.62</v>
      </c>
      <c r="BD847" s="5">
        <v>0.123</v>
      </c>
      <c r="BE847" s="5">
        <v>-2.1000000000000001E-2</v>
      </c>
      <c r="BF847" s="5">
        <v>0.73099999999999998</v>
      </c>
      <c r="BG847" s="5">
        <v>0.22</v>
      </c>
      <c r="BH847" s="5">
        <v>1</v>
      </c>
      <c r="BI847" s="5">
        <v>0.60799999999999998</v>
      </c>
      <c r="BJ847" s="5">
        <v>0.123</v>
      </c>
      <c r="BK847" s="5">
        <v>0.57499999999999996</v>
      </c>
      <c r="BL847" s="5">
        <v>1.1830000000000001</v>
      </c>
      <c r="BM847" s="5">
        <v>0</v>
      </c>
      <c r="BN847" s="5">
        <v>1</v>
      </c>
      <c r="BO847" s="5">
        <v>0</v>
      </c>
      <c r="BP847" s="5">
        <v>0</v>
      </c>
      <c r="BQ847" s="5">
        <v>0.14000000000000001</v>
      </c>
      <c r="BR847" s="5">
        <v>0</v>
      </c>
      <c r="BS847" s="5">
        <v>1</v>
      </c>
      <c r="BT847" s="5">
        <v>0</v>
      </c>
      <c r="BU847" s="5">
        <v>0</v>
      </c>
      <c r="BV847" s="5">
        <v>0.191</v>
      </c>
      <c r="BW847" s="5">
        <v>0.22</v>
      </c>
      <c r="BX847" s="5">
        <v>1</v>
      </c>
      <c r="BY847" s="5">
        <v>12.728999999999999</v>
      </c>
      <c r="BZ847" s="5">
        <v>0</v>
      </c>
      <c r="CA847" s="5">
        <v>12.728999999999999</v>
      </c>
      <c r="CB847" s="5">
        <v>0</v>
      </c>
      <c r="CC847" s="5">
        <v>97.9</v>
      </c>
      <c r="CD847" s="5">
        <v>7.95</v>
      </c>
      <c r="CE847" s="5">
        <v>-6.28</v>
      </c>
      <c r="CF847" s="5">
        <v>111.777</v>
      </c>
      <c r="CG847" s="5">
        <v>0.22</v>
      </c>
      <c r="CH847" s="5">
        <v>1</v>
      </c>
      <c r="CI847" s="5">
        <v>0</v>
      </c>
      <c r="CJ847" s="5">
        <v>0</v>
      </c>
      <c r="CK847" s="5">
        <v>0</v>
      </c>
      <c r="CL847" s="5">
        <v>0</v>
      </c>
      <c r="CM847" s="5">
        <v>0</v>
      </c>
      <c r="CN847" s="5">
        <v>0</v>
      </c>
      <c r="CO847" s="5">
        <v>0</v>
      </c>
      <c r="CP847" s="5">
        <v>0</v>
      </c>
      <c r="CQ847" s="5">
        <v>1.294</v>
      </c>
      <c r="CR847" s="5">
        <v>0</v>
      </c>
      <c r="CS847" s="5">
        <v>5.1580000000000004</v>
      </c>
      <c r="CT847" s="5">
        <v>10.484999999999999</v>
      </c>
      <c r="CU847" s="5">
        <v>29.494</v>
      </c>
    </row>
    <row r="848" spans="1:99" x14ac:dyDescent="0.25">
      <c r="A848" s="5" t="s">
        <v>3156</v>
      </c>
      <c r="B848" s="5" t="s">
        <v>1824</v>
      </c>
      <c r="C848" s="5" t="s">
        <v>1824</v>
      </c>
      <c r="D848" s="5" t="s">
        <v>1825</v>
      </c>
      <c r="E848" s="5">
        <v>2023</v>
      </c>
      <c r="F848" s="5">
        <v>0.22</v>
      </c>
      <c r="G848" s="5">
        <v>5.0670000000000002</v>
      </c>
      <c r="H848" s="5">
        <v>1.119</v>
      </c>
      <c r="I848" s="5">
        <v>0</v>
      </c>
      <c r="J848" s="5">
        <v>5.0670000000000002</v>
      </c>
      <c r="K848" s="5">
        <v>0</v>
      </c>
      <c r="L848" s="5">
        <v>1</v>
      </c>
      <c r="M848" s="5">
        <v>6.6890000000000001</v>
      </c>
      <c r="N848" s="5">
        <v>3.3559999999999999</v>
      </c>
      <c r="O848" s="5">
        <v>0</v>
      </c>
      <c r="P848" s="5">
        <v>6.6890000000000001</v>
      </c>
      <c r="Q848" s="5">
        <v>0</v>
      </c>
      <c r="R848" s="5">
        <v>1</v>
      </c>
      <c r="S848" s="5">
        <v>10.661</v>
      </c>
      <c r="T848" s="5">
        <v>6.7119999999999997</v>
      </c>
      <c r="U848" s="5">
        <v>0.26</v>
      </c>
      <c r="V848" s="5">
        <v>13.006</v>
      </c>
      <c r="W848" s="5">
        <v>0.22</v>
      </c>
      <c r="X848" s="5">
        <v>1</v>
      </c>
      <c r="Y848" s="5">
        <v>6.6559999999999997</v>
      </c>
      <c r="Z848" s="5">
        <v>0.89500000000000002</v>
      </c>
      <c r="AA848" s="5">
        <v>19.123000000000001</v>
      </c>
      <c r="AB848" s="5">
        <v>25.779</v>
      </c>
      <c r="AC848" s="5">
        <v>0</v>
      </c>
      <c r="AD848" s="5">
        <v>1</v>
      </c>
      <c r="AE848" s="5">
        <v>7.9420000000000002</v>
      </c>
      <c r="AF848" s="5">
        <v>1.86</v>
      </c>
      <c r="AG848" s="5">
        <v>17.837</v>
      </c>
      <c r="AH848" s="5">
        <v>25.779</v>
      </c>
      <c r="AI848" s="5">
        <v>0</v>
      </c>
      <c r="AJ848" s="5">
        <v>1</v>
      </c>
      <c r="AK848" s="5">
        <v>15.656000000000001</v>
      </c>
      <c r="AL848" s="5">
        <v>8.4120000000000008</v>
      </c>
      <c r="AM848" s="5">
        <v>18.135000000000002</v>
      </c>
      <c r="AN848" s="5">
        <v>40.244</v>
      </c>
      <c r="AO848" s="5">
        <v>0.22</v>
      </c>
      <c r="AP848" s="5">
        <v>1</v>
      </c>
      <c r="AQ848" s="5">
        <v>0.79100000000000004</v>
      </c>
      <c r="AR848" s="5">
        <v>0.129</v>
      </c>
      <c r="AS848" s="5">
        <v>1.077</v>
      </c>
      <c r="AT848" s="5">
        <v>1.8680000000000001</v>
      </c>
      <c r="AU848" s="5">
        <v>0</v>
      </c>
      <c r="AV848" s="5">
        <v>1</v>
      </c>
      <c r="AW848" s="5">
        <v>0.61799999999999999</v>
      </c>
      <c r="AX848" s="5">
        <v>0.129</v>
      </c>
      <c r="AY848" s="5">
        <v>0.54400000000000004</v>
      </c>
      <c r="AZ848" s="5">
        <v>1.4179999999999999</v>
      </c>
      <c r="BA848" s="5">
        <v>0.22</v>
      </c>
      <c r="BB848" s="5">
        <v>1</v>
      </c>
      <c r="BC848" s="5">
        <v>0.55400000000000005</v>
      </c>
      <c r="BD848" s="5">
        <v>0.129</v>
      </c>
      <c r="BE848" s="5">
        <v>0.251</v>
      </c>
      <c r="BF848" s="5">
        <v>0.98299999999999998</v>
      </c>
      <c r="BG848" s="5">
        <v>0.22</v>
      </c>
      <c r="BH848" s="5">
        <v>1</v>
      </c>
      <c r="BI848" s="5">
        <v>0.55700000000000005</v>
      </c>
      <c r="BJ848" s="5">
        <v>0.129</v>
      </c>
      <c r="BK848" s="5">
        <v>0.88</v>
      </c>
      <c r="BL848" s="5">
        <v>1.4370000000000001</v>
      </c>
      <c r="BM848" s="5">
        <v>0</v>
      </c>
      <c r="BN848" s="5">
        <v>1</v>
      </c>
      <c r="BO848" s="5">
        <v>0</v>
      </c>
      <c r="BP848" s="5">
        <v>0</v>
      </c>
      <c r="BQ848" s="5">
        <v>0.155</v>
      </c>
      <c r="BR848" s="5">
        <v>0</v>
      </c>
      <c r="BS848" s="5">
        <v>1</v>
      </c>
      <c r="BT848" s="5">
        <v>0</v>
      </c>
      <c r="BU848" s="5">
        <v>0</v>
      </c>
      <c r="BV848" s="5">
        <v>0.219</v>
      </c>
      <c r="BW848" s="5">
        <v>0.22</v>
      </c>
      <c r="BX848" s="5">
        <v>1</v>
      </c>
      <c r="BY848" s="5">
        <v>13.254</v>
      </c>
      <c r="BZ848" s="5">
        <v>0</v>
      </c>
      <c r="CA848" s="5">
        <v>13.254</v>
      </c>
      <c r="CB848" s="5">
        <v>0</v>
      </c>
      <c r="CC848" s="5">
        <v>83.248000000000005</v>
      </c>
      <c r="CD848" s="5">
        <v>7.95</v>
      </c>
      <c r="CE848" s="5">
        <v>15.680999999999999</v>
      </c>
      <c r="CF848" s="5">
        <v>120.693</v>
      </c>
      <c r="CG848" s="5">
        <v>0.22</v>
      </c>
      <c r="CH848" s="5">
        <v>1</v>
      </c>
      <c r="CI848" s="5">
        <v>0</v>
      </c>
      <c r="CJ848" s="5">
        <v>0</v>
      </c>
      <c r="CK848" s="5">
        <v>0</v>
      </c>
      <c r="CL848" s="5">
        <v>0</v>
      </c>
      <c r="CM848" s="5">
        <v>0</v>
      </c>
      <c r="CN848" s="5">
        <v>0</v>
      </c>
      <c r="CO848" s="5">
        <v>0</v>
      </c>
      <c r="CP848" s="5">
        <v>0.26</v>
      </c>
      <c r="CQ848" s="5">
        <v>1.3480000000000001</v>
      </c>
      <c r="CR848" s="5">
        <v>0</v>
      </c>
      <c r="CS848" s="5">
        <v>5.37</v>
      </c>
      <c r="CT848" s="5">
        <v>4.8609999999999998</v>
      </c>
      <c r="CU848" s="5">
        <v>11.192</v>
      </c>
    </row>
    <row r="849" spans="1:99" x14ac:dyDescent="0.25">
      <c r="A849" s="5" t="s">
        <v>3157</v>
      </c>
      <c r="B849" s="5" t="s">
        <v>1824</v>
      </c>
      <c r="C849" s="5" t="s">
        <v>1824</v>
      </c>
      <c r="D849" s="5" t="s">
        <v>1825</v>
      </c>
      <c r="E849" s="5">
        <v>2024</v>
      </c>
      <c r="F849" s="5">
        <v>0.22</v>
      </c>
      <c r="G849" s="5">
        <v>4.6589999999999998</v>
      </c>
      <c r="H849" s="5">
        <v>1.1519999999999999</v>
      </c>
      <c r="I849" s="5">
        <v>0</v>
      </c>
      <c r="J849" s="5">
        <v>4.6589999999999998</v>
      </c>
      <c r="K849" s="5">
        <v>0</v>
      </c>
      <c r="L849" s="5">
        <v>1</v>
      </c>
      <c r="M849" s="5">
        <v>6.149</v>
      </c>
      <c r="N849" s="5">
        <v>3.4550000000000001</v>
      </c>
      <c r="O849" s="5">
        <v>0</v>
      </c>
      <c r="P849" s="5">
        <v>6.149</v>
      </c>
      <c r="Q849" s="5">
        <v>0</v>
      </c>
      <c r="R849" s="5">
        <v>1</v>
      </c>
      <c r="S849" s="5">
        <v>10.417999999999999</v>
      </c>
      <c r="T849" s="5">
        <v>6.91</v>
      </c>
      <c r="U849" s="5">
        <v>0.312</v>
      </c>
      <c r="V849" s="5">
        <v>12.71</v>
      </c>
      <c r="W849" s="5">
        <v>0.22</v>
      </c>
      <c r="X849" s="5">
        <v>1</v>
      </c>
      <c r="Y849" s="5">
        <v>6.8529999999999998</v>
      </c>
      <c r="Z849" s="5">
        <v>0.92200000000000004</v>
      </c>
      <c r="AA849" s="5">
        <v>19.687000000000001</v>
      </c>
      <c r="AB849" s="5">
        <v>26.54</v>
      </c>
      <c r="AC849" s="5">
        <v>0</v>
      </c>
      <c r="AD849" s="5">
        <v>1</v>
      </c>
      <c r="AE849" s="5">
        <v>8.1760000000000002</v>
      </c>
      <c r="AF849" s="5">
        <v>1.915</v>
      </c>
      <c r="AG849" s="5">
        <v>18.364000000000001</v>
      </c>
      <c r="AH849" s="5">
        <v>26.54</v>
      </c>
      <c r="AI849" s="5">
        <v>0</v>
      </c>
      <c r="AJ849" s="5">
        <v>1</v>
      </c>
      <c r="AK849" s="5">
        <v>16.117999999999999</v>
      </c>
      <c r="AL849" s="5">
        <v>8.66</v>
      </c>
      <c r="AM849" s="5">
        <v>18.861000000000001</v>
      </c>
      <c r="AN849" s="5">
        <v>41.432000000000002</v>
      </c>
      <c r="AO849" s="5">
        <v>0.22</v>
      </c>
      <c r="AP849" s="5">
        <v>1</v>
      </c>
      <c r="AQ849" s="5">
        <v>0.75600000000000001</v>
      </c>
      <c r="AR849" s="5">
        <v>0.13200000000000001</v>
      </c>
      <c r="AS849" s="5">
        <v>1.1359999999999999</v>
      </c>
      <c r="AT849" s="5">
        <v>1.8919999999999999</v>
      </c>
      <c r="AU849" s="5">
        <v>0</v>
      </c>
      <c r="AV849" s="5">
        <v>1</v>
      </c>
      <c r="AW849" s="5">
        <v>0.65500000000000003</v>
      </c>
      <c r="AX849" s="5">
        <v>0.13200000000000001</v>
      </c>
      <c r="AY849" s="5">
        <v>0.379</v>
      </c>
      <c r="AZ849" s="5">
        <v>1.262</v>
      </c>
      <c r="BA849" s="5">
        <v>0.22</v>
      </c>
      <c r="BB849" s="5">
        <v>1</v>
      </c>
      <c r="BC849" s="5">
        <v>0.53400000000000003</v>
      </c>
      <c r="BD849" s="5">
        <v>0.13200000000000001</v>
      </c>
      <c r="BE849" s="5">
        <v>0.316</v>
      </c>
      <c r="BF849" s="5">
        <v>1.0369999999999999</v>
      </c>
      <c r="BG849" s="5">
        <v>0.22</v>
      </c>
      <c r="BH849" s="5">
        <v>1</v>
      </c>
      <c r="BI849" s="5">
        <v>0.56799999999999995</v>
      </c>
      <c r="BJ849" s="5">
        <v>0.13200000000000001</v>
      </c>
      <c r="BK849" s="5">
        <v>0.81200000000000006</v>
      </c>
      <c r="BL849" s="5">
        <v>1.38</v>
      </c>
      <c r="BM849" s="5">
        <v>0</v>
      </c>
      <c r="BN849" s="5">
        <v>1</v>
      </c>
      <c r="BO849" s="5">
        <v>0</v>
      </c>
      <c r="BP849" s="5">
        <v>0</v>
      </c>
      <c r="BQ849" s="5">
        <v>0.153</v>
      </c>
      <c r="BR849" s="5">
        <v>0</v>
      </c>
      <c r="BS849" s="5">
        <v>1</v>
      </c>
      <c r="BT849" s="5">
        <v>0</v>
      </c>
      <c r="BU849" s="5">
        <v>0</v>
      </c>
      <c r="BV849" s="5">
        <v>0.22800000000000001</v>
      </c>
      <c r="BW849" s="5">
        <v>0.22</v>
      </c>
      <c r="BX849" s="5">
        <v>1</v>
      </c>
      <c r="BY849" s="5">
        <v>13.646000000000001</v>
      </c>
      <c r="BZ849" s="5">
        <v>0</v>
      </c>
      <c r="CA849" s="5">
        <v>13.646000000000001</v>
      </c>
      <c r="CB849" s="5">
        <v>0</v>
      </c>
      <c r="CC849" s="5">
        <v>82.587999999999994</v>
      </c>
      <c r="CD849" s="5">
        <v>7.95</v>
      </c>
      <c r="CE849" s="5">
        <v>13.137</v>
      </c>
      <c r="CF849" s="5">
        <v>116.785</v>
      </c>
      <c r="CG849" s="5">
        <v>0.22</v>
      </c>
      <c r="CH849" s="5">
        <v>1</v>
      </c>
      <c r="CI849" s="5">
        <v>0</v>
      </c>
      <c r="CJ849" s="5">
        <v>0</v>
      </c>
      <c r="CK849" s="5">
        <v>0</v>
      </c>
      <c r="CL849" s="5">
        <v>0</v>
      </c>
      <c r="CM849" s="5">
        <v>0</v>
      </c>
      <c r="CN849" s="5">
        <v>0</v>
      </c>
      <c r="CO849" s="5">
        <v>0</v>
      </c>
      <c r="CP849" s="5">
        <v>0.26</v>
      </c>
      <c r="CQ849" s="5">
        <v>1.387</v>
      </c>
      <c r="CR849" s="5">
        <v>0</v>
      </c>
      <c r="CS849" s="5">
        <v>5.5289999999999999</v>
      </c>
      <c r="CT849" s="5">
        <v>4.2510000000000003</v>
      </c>
      <c r="CU849" s="5">
        <v>10.122999999999999</v>
      </c>
    </row>
    <row r="850" spans="1:99" x14ac:dyDescent="0.25">
      <c r="A850" s="5" t="s">
        <v>3158</v>
      </c>
      <c r="B850" s="5" t="s">
        <v>1830</v>
      </c>
      <c r="C850" s="5" t="s">
        <v>1830</v>
      </c>
      <c r="D850" s="5" t="s">
        <v>1831</v>
      </c>
      <c r="E850" s="5">
        <v>2021</v>
      </c>
      <c r="F850" s="5">
        <v>0.2</v>
      </c>
      <c r="G850" s="5">
        <v>3.1360000000000001</v>
      </c>
      <c r="H850" s="5">
        <v>0.77800000000000002</v>
      </c>
      <c r="I850" s="5">
        <v>0.01</v>
      </c>
      <c r="J850" s="5">
        <v>3.1459999999999999</v>
      </c>
      <c r="K850" s="5">
        <v>0</v>
      </c>
      <c r="L850" s="5">
        <v>1</v>
      </c>
      <c r="M850" s="5">
        <v>4.7370000000000001</v>
      </c>
      <c r="N850" s="5">
        <v>2.3340000000000001</v>
      </c>
      <c r="O850" s="5">
        <v>1.4999999999999999E-2</v>
      </c>
      <c r="P850" s="5">
        <v>4.7519999999999998</v>
      </c>
      <c r="Q850" s="5">
        <v>0</v>
      </c>
      <c r="R850" s="5">
        <v>1</v>
      </c>
      <c r="S850" s="5">
        <v>7.0259999999999998</v>
      </c>
      <c r="T850" s="5">
        <v>4.6680000000000001</v>
      </c>
      <c r="U850" s="5">
        <v>0.01</v>
      </c>
      <c r="V850" s="5">
        <v>8.4440000000000008</v>
      </c>
      <c r="W850" s="5">
        <v>0.2</v>
      </c>
      <c r="X850" s="5">
        <v>1</v>
      </c>
      <c r="Y850" s="5">
        <v>13.661</v>
      </c>
      <c r="Z850" s="5">
        <v>1.5129999999999999</v>
      </c>
      <c r="AA850" s="5">
        <v>-4.056</v>
      </c>
      <c r="AB850" s="5">
        <v>9.6050000000000004</v>
      </c>
      <c r="AC850" s="5">
        <v>0</v>
      </c>
      <c r="AD850" s="5">
        <v>0</v>
      </c>
      <c r="AE850" s="5">
        <v>13.05</v>
      </c>
      <c r="AF850" s="5">
        <v>2.56</v>
      </c>
      <c r="AG850" s="5">
        <v>-4.056</v>
      </c>
      <c r="AH850" s="5">
        <v>8.9939999999999998</v>
      </c>
      <c r="AI850" s="5">
        <v>0</v>
      </c>
      <c r="AJ850" s="5">
        <v>0</v>
      </c>
      <c r="AK850" s="5">
        <v>9.3840000000000003</v>
      </c>
      <c r="AL850" s="5">
        <v>4.4550000000000001</v>
      </c>
      <c r="AM850" s="5">
        <v>-8.5960000000000001</v>
      </c>
      <c r="AN850" s="5">
        <v>0.94499999999999995</v>
      </c>
      <c r="AO850" s="5">
        <v>0</v>
      </c>
      <c r="AP850" s="5">
        <v>0</v>
      </c>
      <c r="AQ850" s="5">
        <v>0.61899999999999999</v>
      </c>
      <c r="AR850" s="5">
        <v>0.114</v>
      </c>
      <c r="AS850" s="5">
        <v>4.1000000000000002E-2</v>
      </c>
      <c r="AT850" s="5">
        <v>0.79200000000000004</v>
      </c>
      <c r="AU850" s="5">
        <v>0.2</v>
      </c>
      <c r="AV850" s="5">
        <v>1</v>
      </c>
      <c r="AW850" s="5">
        <v>0.59899999999999998</v>
      </c>
      <c r="AX850" s="5">
        <v>0.114</v>
      </c>
      <c r="AY850" s="5">
        <v>5.0000000000000001E-3</v>
      </c>
      <c r="AZ850" s="5">
        <v>0.72499999999999998</v>
      </c>
      <c r="BA850" s="5">
        <v>0.2</v>
      </c>
      <c r="BB850" s="5">
        <v>1</v>
      </c>
      <c r="BC850" s="5">
        <v>0.439</v>
      </c>
      <c r="BD850" s="5">
        <v>0.114</v>
      </c>
      <c r="BE850" s="5">
        <v>0</v>
      </c>
      <c r="BF850" s="5">
        <v>0.52700000000000002</v>
      </c>
      <c r="BG850" s="5">
        <v>0.2</v>
      </c>
      <c r="BH850" s="5">
        <v>1</v>
      </c>
      <c r="BI850" s="5">
        <v>0.505</v>
      </c>
      <c r="BJ850" s="5">
        <v>0.114</v>
      </c>
      <c r="BK850" s="5">
        <v>0</v>
      </c>
      <c r="BL850" s="5">
        <v>0.60599999999999998</v>
      </c>
      <c r="BM850" s="5">
        <v>0.2</v>
      </c>
      <c r="BN850" s="5">
        <v>1</v>
      </c>
      <c r="BO850" s="5">
        <v>0</v>
      </c>
      <c r="BP850" s="5">
        <v>-3.6999999999999998E-2</v>
      </c>
      <c r="BQ850" s="5">
        <v>4.2000000000000003E-2</v>
      </c>
      <c r="BR850" s="5">
        <v>0</v>
      </c>
      <c r="BS850" s="5">
        <v>0.33300000000000002</v>
      </c>
      <c r="BT850" s="5">
        <v>0</v>
      </c>
      <c r="BU850" s="5">
        <v>-3.6999999999999998E-2</v>
      </c>
      <c r="BV850" s="5">
        <v>2.8000000000000001E-2</v>
      </c>
      <c r="BW850" s="5">
        <v>0</v>
      </c>
      <c r="BX850" s="5">
        <v>0.33300000000000002</v>
      </c>
      <c r="BY850" s="5">
        <v>11.787000000000001</v>
      </c>
      <c r="BZ850" s="5">
        <v>0</v>
      </c>
      <c r="CA850" s="5">
        <v>11.787000000000001</v>
      </c>
      <c r="CB850" s="5">
        <v>0</v>
      </c>
      <c r="CC850" s="5">
        <v>78.125</v>
      </c>
      <c r="CD850" s="5">
        <v>7.95</v>
      </c>
      <c r="CE850" s="5">
        <v>0</v>
      </c>
      <c r="CF850" s="5">
        <v>93.75</v>
      </c>
      <c r="CG850" s="5">
        <v>0.2</v>
      </c>
      <c r="CH850" s="5">
        <v>1</v>
      </c>
      <c r="CI850" s="5">
        <v>0</v>
      </c>
      <c r="CJ850" s="5">
        <v>0</v>
      </c>
      <c r="CK850" s="5">
        <v>0</v>
      </c>
      <c r="CL850" s="5">
        <v>0</v>
      </c>
      <c r="CM850" s="5">
        <v>0</v>
      </c>
      <c r="CN850" s="5">
        <v>0</v>
      </c>
      <c r="CO850" s="5">
        <v>0</v>
      </c>
      <c r="CP850" s="5">
        <v>0.63900000000000001</v>
      </c>
      <c r="CQ850" s="5">
        <v>1.198</v>
      </c>
      <c r="CR850" s="5">
        <v>0.95599999999999996</v>
      </c>
      <c r="CS850" s="5">
        <v>4.7149999999999999</v>
      </c>
      <c r="CT850" s="5">
        <v>4.41</v>
      </c>
      <c r="CU850" s="5">
        <v>14.129</v>
      </c>
    </row>
    <row r="851" spans="1:99" x14ac:dyDescent="0.25">
      <c r="A851" s="5" t="s">
        <v>3159</v>
      </c>
      <c r="B851" s="5" t="s">
        <v>1830</v>
      </c>
      <c r="C851" s="5" t="s">
        <v>1830</v>
      </c>
      <c r="D851" s="5" t="s">
        <v>1831</v>
      </c>
      <c r="E851" s="5">
        <v>2022</v>
      </c>
      <c r="F851" s="5">
        <v>0.2</v>
      </c>
      <c r="G851" s="5">
        <v>3.7090000000000001</v>
      </c>
      <c r="H851" s="5">
        <v>0.83199999999999996</v>
      </c>
      <c r="I851" s="5">
        <v>1.4999999999999999E-2</v>
      </c>
      <c r="J851" s="5">
        <v>3.7240000000000002</v>
      </c>
      <c r="K851" s="5">
        <v>0</v>
      </c>
      <c r="L851" s="5">
        <v>1</v>
      </c>
      <c r="M851" s="5">
        <v>5.4560000000000004</v>
      </c>
      <c r="N851" s="5">
        <v>2.4969999999999999</v>
      </c>
      <c r="O851" s="5">
        <v>0.02</v>
      </c>
      <c r="P851" s="5">
        <v>5.476</v>
      </c>
      <c r="Q851" s="5">
        <v>0</v>
      </c>
      <c r="R851" s="5">
        <v>1</v>
      </c>
      <c r="S851" s="5">
        <v>7.87</v>
      </c>
      <c r="T851" s="5">
        <v>4.9930000000000003</v>
      </c>
      <c r="U851" s="5">
        <v>0.13200000000000001</v>
      </c>
      <c r="V851" s="5">
        <v>9.4619999999999997</v>
      </c>
      <c r="W851" s="5">
        <v>0.2</v>
      </c>
      <c r="X851" s="5">
        <v>1</v>
      </c>
      <c r="Y851" s="5">
        <v>14.752000000000001</v>
      </c>
      <c r="Z851" s="5">
        <v>1.6339999999999999</v>
      </c>
      <c r="AA851" s="5">
        <v>-4.3739999999999997</v>
      </c>
      <c r="AB851" s="5">
        <v>10.378</v>
      </c>
      <c r="AC851" s="5">
        <v>0</v>
      </c>
      <c r="AD851" s="5">
        <v>0</v>
      </c>
      <c r="AE851" s="5">
        <v>14.092000000000001</v>
      </c>
      <c r="AF851" s="5">
        <v>2.7639999999999998</v>
      </c>
      <c r="AG851" s="5">
        <v>-4.3739999999999997</v>
      </c>
      <c r="AH851" s="5">
        <v>9.718</v>
      </c>
      <c r="AI851" s="5">
        <v>0</v>
      </c>
      <c r="AJ851" s="5">
        <v>0</v>
      </c>
      <c r="AK851" s="5">
        <v>10.135</v>
      </c>
      <c r="AL851" s="5">
        <v>4.8109999999999999</v>
      </c>
      <c r="AM851" s="5">
        <v>-9.3780000000000001</v>
      </c>
      <c r="AN851" s="5">
        <v>0.90800000000000003</v>
      </c>
      <c r="AO851" s="5">
        <v>0</v>
      </c>
      <c r="AP851" s="5">
        <v>0</v>
      </c>
      <c r="AQ851" s="5">
        <v>0.86099999999999999</v>
      </c>
      <c r="AR851" s="5">
        <v>0.123</v>
      </c>
      <c r="AS851" s="5">
        <v>-6.2E-2</v>
      </c>
      <c r="AT851" s="5">
        <v>0.95899999999999996</v>
      </c>
      <c r="AU851" s="5">
        <v>0.2</v>
      </c>
      <c r="AV851" s="5">
        <v>1</v>
      </c>
      <c r="AW851" s="5">
        <v>0.98599999999999999</v>
      </c>
      <c r="AX851" s="5">
        <v>0.123</v>
      </c>
      <c r="AY851" s="5">
        <v>-0.108</v>
      </c>
      <c r="AZ851" s="5">
        <v>1.054</v>
      </c>
      <c r="BA851" s="5">
        <v>0.2</v>
      </c>
      <c r="BB851" s="5">
        <v>1</v>
      </c>
      <c r="BC851" s="5">
        <v>0.59799999999999998</v>
      </c>
      <c r="BD851" s="5">
        <v>0.123</v>
      </c>
      <c r="BE851" s="5">
        <v>8.9999999999999993E-3</v>
      </c>
      <c r="BF851" s="5">
        <v>0.71699999999999997</v>
      </c>
      <c r="BG851" s="5">
        <v>0.2</v>
      </c>
      <c r="BH851" s="5">
        <v>1</v>
      </c>
      <c r="BI851" s="5">
        <v>0.61199999999999999</v>
      </c>
      <c r="BJ851" s="5">
        <v>0.123</v>
      </c>
      <c r="BK851" s="5">
        <v>8.9999999999999993E-3</v>
      </c>
      <c r="BL851" s="5">
        <v>0.73499999999999999</v>
      </c>
      <c r="BM851" s="5">
        <v>0.2</v>
      </c>
      <c r="BN851" s="5">
        <v>1</v>
      </c>
      <c r="BO851" s="5">
        <v>0</v>
      </c>
      <c r="BP851" s="5">
        <v>-3.6999999999999998E-2</v>
      </c>
      <c r="BQ851" s="5">
        <v>4.1000000000000002E-2</v>
      </c>
      <c r="BR851" s="5">
        <v>0</v>
      </c>
      <c r="BS851" s="5">
        <v>0.33300000000000002</v>
      </c>
      <c r="BT851" s="5">
        <v>0</v>
      </c>
      <c r="BU851" s="5">
        <v>-3.6999999999999998E-2</v>
      </c>
      <c r="BV851" s="5">
        <v>2.7E-2</v>
      </c>
      <c r="BW851" s="5">
        <v>0</v>
      </c>
      <c r="BX851" s="5">
        <v>0.33300000000000002</v>
      </c>
      <c r="BY851" s="5">
        <v>12.728999999999999</v>
      </c>
      <c r="BZ851" s="5">
        <v>0</v>
      </c>
      <c r="CA851" s="5">
        <v>12.728999999999999</v>
      </c>
      <c r="CB851" s="5">
        <v>0</v>
      </c>
      <c r="CC851" s="5">
        <v>97.9</v>
      </c>
      <c r="CD851" s="5">
        <v>7.95</v>
      </c>
      <c r="CE851" s="5">
        <v>1.4490000000000001</v>
      </c>
      <c r="CF851" s="5">
        <v>117.48</v>
      </c>
      <c r="CG851" s="5">
        <v>0.2</v>
      </c>
      <c r="CH851" s="5">
        <v>1</v>
      </c>
      <c r="CI851" s="5">
        <v>0</v>
      </c>
      <c r="CJ851" s="5">
        <v>0</v>
      </c>
      <c r="CK851" s="5">
        <v>0</v>
      </c>
      <c r="CL851" s="5">
        <v>0</v>
      </c>
      <c r="CM851" s="5">
        <v>0</v>
      </c>
      <c r="CN851" s="5">
        <v>0</v>
      </c>
      <c r="CO851" s="5">
        <v>0</v>
      </c>
      <c r="CP851" s="5">
        <v>0.65200000000000002</v>
      </c>
      <c r="CQ851" s="5">
        <v>1.294</v>
      </c>
      <c r="CR851" s="5">
        <v>0.95599999999999996</v>
      </c>
      <c r="CS851" s="5">
        <v>5.0910000000000002</v>
      </c>
      <c r="CT851" s="5">
        <v>5.8419999999999996</v>
      </c>
      <c r="CU851" s="5">
        <v>28.059000000000001</v>
      </c>
    </row>
    <row r="852" spans="1:99" x14ac:dyDescent="0.25">
      <c r="A852" s="5" t="s">
        <v>3160</v>
      </c>
      <c r="B852" s="5" t="s">
        <v>1830</v>
      </c>
      <c r="C852" s="5" t="s">
        <v>1830</v>
      </c>
      <c r="D852" s="5" t="s">
        <v>1831</v>
      </c>
      <c r="E852" s="5">
        <v>2023</v>
      </c>
      <c r="F852" s="5">
        <v>0.2</v>
      </c>
      <c r="G852" s="5">
        <v>2.871</v>
      </c>
      <c r="H852" s="5">
        <v>0.84799999999999998</v>
      </c>
      <c r="I852" s="5">
        <v>8.9999999999999993E-3</v>
      </c>
      <c r="J852" s="5">
        <v>2.88</v>
      </c>
      <c r="K852" s="5">
        <v>0</v>
      </c>
      <c r="L852" s="5">
        <v>1</v>
      </c>
      <c r="M852" s="5">
        <v>4.7460000000000004</v>
      </c>
      <c r="N852" s="5">
        <v>2.544</v>
      </c>
      <c r="O852" s="5">
        <v>1.2999999999999999E-2</v>
      </c>
      <c r="P852" s="5">
        <v>4.7590000000000003</v>
      </c>
      <c r="Q852" s="5">
        <v>0</v>
      </c>
      <c r="R852" s="5">
        <v>1</v>
      </c>
      <c r="S852" s="5">
        <v>7.11</v>
      </c>
      <c r="T852" s="5">
        <v>5.0869999999999997</v>
      </c>
      <c r="U852" s="5">
        <v>0.16600000000000001</v>
      </c>
      <c r="V852" s="5">
        <v>8.5429999999999993</v>
      </c>
      <c r="W852" s="5">
        <v>0.2</v>
      </c>
      <c r="X852" s="5">
        <v>1</v>
      </c>
      <c r="Y852" s="5">
        <v>15.342000000000001</v>
      </c>
      <c r="Z852" s="5">
        <v>1.6990000000000001</v>
      </c>
      <c r="AA852" s="5">
        <v>-4.5629999999999997</v>
      </c>
      <c r="AB852" s="5">
        <v>10.779</v>
      </c>
      <c r="AC852" s="5">
        <v>0</v>
      </c>
      <c r="AD852" s="5">
        <v>0</v>
      </c>
      <c r="AE852" s="5">
        <v>14.663</v>
      </c>
      <c r="AF852" s="5">
        <v>2.8769999999999998</v>
      </c>
      <c r="AG852" s="5">
        <v>-4.5629999999999997</v>
      </c>
      <c r="AH852" s="5">
        <v>10.1</v>
      </c>
      <c r="AI852" s="5">
        <v>0</v>
      </c>
      <c r="AJ852" s="5">
        <v>0</v>
      </c>
      <c r="AK852" s="5">
        <v>10.563000000000001</v>
      </c>
      <c r="AL852" s="5">
        <v>5.0140000000000002</v>
      </c>
      <c r="AM852" s="5">
        <v>-9.8510000000000009</v>
      </c>
      <c r="AN852" s="5">
        <v>0.85499999999999998</v>
      </c>
      <c r="AO852" s="5">
        <v>0</v>
      </c>
      <c r="AP852" s="5">
        <v>0</v>
      </c>
      <c r="AQ852" s="5">
        <v>0.76</v>
      </c>
      <c r="AR852" s="5">
        <v>0.129</v>
      </c>
      <c r="AS852" s="5">
        <v>1.6E-2</v>
      </c>
      <c r="AT852" s="5">
        <v>0.93100000000000005</v>
      </c>
      <c r="AU852" s="5">
        <v>0.2</v>
      </c>
      <c r="AV852" s="5">
        <v>1</v>
      </c>
      <c r="AW852" s="5">
        <v>0.81100000000000005</v>
      </c>
      <c r="AX852" s="5">
        <v>0.129</v>
      </c>
      <c r="AY852" s="5">
        <v>3.0000000000000001E-3</v>
      </c>
      <c r="AZ852" s="5">
        <v>0.97799999999999998</v>
      </c>
      <c r="BA852" s="5">
        <v>0.2</v>
      </c>
      <c r="BB852" s="5">
        <v>1</v>
      </c>
      <c r="BC852" s="5">
        <v>0.53500000000000003</v>
      </c>
      <c r="BD852" s="5">
        <v>0.129</v>
      </c>
      <c r="BE852" s="5">
        <v>1.2E-2</v>
      </c>
      <c r="BF852" s="5">
        <v>0.64200000000000002</v>
      </c>
      <c r="BG852" s="5">
        <v>0.2</v>
      </c>
      <c r="BH852" s="5">
        <v>1</v>
      </c>
      <c r="BI852" s="5">
        <v>0.57899999999999996</v>
      </c>
      <c r="BJ852" s="5">
        <v>0.129</v>
      </c>
      <c r="BK852" s="5">
        <v>1.2999999999999999E-2</v>
      </c>
      <c r="BL852" s="5">
        <v>0.69499999999999995</v>
      </c>
      <c r="BM852" s="5">
        <v>0.2</v>
      </c>
      <c r="BN852" s="5">
        <v>1</v>
      </c>
      <c r="BO852" s="5">
        <v>0</v>
      </c>
      <c r="BP852" s="5">
        <v>-3.6999999999999998E-2</v>
      </c>
      <c r="BQ852" s="5">
        <v>3.7999999999999999E-2</v>
      </c>
      <c r="BR852" s="5">
        <v>0</v>
      </c>
      <c r="BS852" s="5">
        <v>0.33300000000000002</v>
      </c>
      <c r="BT852" s="5">
        <v>0</v>
      </c>
      <c r="BU852" s="5">
        <v>-3.6999999999999998E-2</v>
      </c>
      <c r="BV852" s="5">
        <v>2.5000000000000001E-2</v>
      </c>
      <c r="BW852" s="5">
        <v>0</v>
      </c>
      <c r="BX852" s="5">
        <v>0.33300000000000002</v>
      </c>
      <c r="BY852" s="5">
        <v>13.254</v>
      </c>
      <c r="BZ852" s="5">
        <v>0</v>
      </c>
      <c r="CA852" s="5">
        <v>13.254</v>
      </c>
      <c r="CB852" s="5">
        <v>0</v>
      </c>
      <c r="CC852" s="5">
        <v>83.248000000000005</v>
      </c>
      <c r="CD852" s="5">
        <v>7.95</v>
      </c>
      <c r="CE852" s="5">
        <v>1.843</v>
      </c>
      <c r="CF852" s="5">
        <v>99.897999999999996</v>
      </c>
      <c r="CG852" s="5">
        <v>0.2</v>
      </c>
      <c r="CH852" s="5">
        <v>1</v>
      </c>
      <c r="CI852" s="5">
        <v>0</v>
      </c>
      <c r="CJ852" s="5">
        <v>0</v>
      </c>
      <c r="CK852" s="5">
        <v>0</v>
      </c>
      <c r="CL852" s="5">
        <v>0</v>
      </c>
      <c r="CM852" s="5">
        <v>0</v>
      </c>
      <c r="CN852" s="5">
        <v>0</v>
      </c>
      <c r="CO852" s="5">
        <v>0</v>
      </c>
      <c r="CP852" s="5">
        <v>0.68100000000000005</v>
      </c>
      <c r="CQ852" s="5">
        <v>1.3480000000000001</v>
      </c>
      <c r="CR852" s="5">
        <v>0.95199999999999996</v>
      </c>
      <c r="CS852" s="5">
        <v>5.3019999999999996</v>
      </c>
      <c r="CT852" s="5">
        <v>3.4660000000000002</v>
      </c>
      <c r="CU852" s="5">
        <v>9.2609999999999992</v>
      </c>
    </row>
    <row r="853" spans="1:99" x14ac:dyDescent="0.25">
      <c r="A853" s="5" t="s">
        <v>3161</v>
      </c>
      <c r="B853" s="5" t="s">
        <v>1830</v>
      </c>
      <c r="C853" s="5" t="s">
        <v>1830</v>
      </c>
      <c r="D853" s="5" t="s">
        <v>1831</v>
      </c>
      <c r="E853" s="5">
        <v>2024</v>
      </c>
      <c r="F853" s="5">
        <v>0.2</v>
      </c>
      <c r="G853" s="5">
        <v>2.7829999999999999</v>
      </c>
      <c r="H853" s="5">
        <v>0.873</v>
      </c>
      <c r="I853" s="5">
        <v>7.0000000000000001E-3</v>
      </c>
      <c r="J853" s="5">
        <v>2.79</v>
      </c>
      <c r="K853" s="5">
        <v>0</v>
      </c>
      <c r="L853" s="5">
        <v>1</v>
      </c>
      <c r="M853" s="5">
        <v>4.569</v>
      </c>
      <c r="N853" s="5">
        <v>2.6190000000000002</v>
      </c>
      <c r="O853" s="5">
        <v>8.9999999999999993E-3</v>
      </c>
      <c r="P853" s="5">
        <v>4.5780000000000003</v>
      </c>
      <c r="Q853" s="5">
        <v>0</v>
      </c>
      <c r="R853" s="5">
        <v>1</v>
      </c>
      <c r="S853" s="5">
        <v>7.1470000000000002</v>
      </c>
      <c r="T853" s="5">
        <v>5.2370000000000001</v>
      </c>
      <c r="U853" s="5">
        <v>0.20200000000000001</v>
      </c>
      <c r="V853" s="5">
        <v>8.5850000000000009</v>
      </c>
      <c r="W853" s="5">
        <v>0.2</v>
      </c>
      <c r="X853" s="5">
        <v>1</v>
      </c>
      <c r="Y853" s="5">
        <v>15.773</v>
      </c>
      <c r="Z853" s="5">
        <v>1.7470000000000001</v>
      </c>
      <c r="AA853" s="5">
        <v>-4.1779999999999999</v>
      </c>
      <c r="AB853" s="5">
        <v>11.595000000000001</v>
      </c>
      <c r="AC853" s="5">
        <v>0</v>
      </c>
      <c r="AD853" s="5">
        <v>0</v>
      </c>
      <c r="AE853" s="5">
        <v>15.077</v>
      </c>
      <c r="AF853" s="5">
        <v>2.9580000000000002</v>
      </c>
      <c r="AG853" s="5">
        <v>-4.1779999999999999</v>
      </c>
      <c r="AH853" s="5">
        <v>10.898999999999999</v>
      </c>
      <c r="AI853" s="5">
        <v>0</v>
      </c>
      <c r="AJ853" s="5">
        <v>0</v>
      </c>
      <c r="AK853" s="5">
        <v>10.867000000000001</v>
      </c>
      <c r="AL853" s="5">
        <v>5.1589999999999998</v>
      </c>
      <c r="AM853" s="5">
        <v>-10.128</v>
      </c>
      <c r="AN853" s="5">
        <v>0.88700000000000001</v>
      </c>
      <c r="AO853" s="5">
        <v>0</v>
      </c>
      <c r="AP853" s="5">
        <v>0</v>
      </c>
      <c r="AQ853" s="5">
        <v>0.72399999999999998</v>
      </c>
      <c r="AR853" s="5">
        <v>0.13200000000000001</v>
      </c>
      <c r="AS853" s="5">
        <v>-5.3999999999999999E-2</v>
      </c>
      <c r="AT853" s="5">
        <v>0.80400000000000005</v>
      </c>
      <c r="AU853" s="5">
        <v>0.2</v>
      </c>
      <c r="AV853" s="5">
        <v>1</v>
      </c>
      <c r="AW853" s="5">
        <v>0.75</v>
      </c>
      <c r="AX853" s="5">
        <v>0.13200000000000001</v>
      </c>
      <c r="AY853" s="5">
        <v>3.2000000000000001E-2</v>
      </c>
      <c r="AZ853" s="5">
        <v>0.93899999999999995</v>
      </c>
      <c r="BA853" s="5">
        <v>0.2</v>
      </c>
      <c r="BB853" s="5">
        <v>1</v>
      </c>
      <c r="BC853" s="5">
        <v>0.51300000000000001</v>
      </c>
      <c r="BD853" s="5">
        <v>0.13200000000000001</v>
      </c>
      <c r="BE853" s="5">
        <v>1.4E-2</v>
      </c>
      <c r="BF853" s="5">
        <v>0.61599999999999999</v>
      </c>
      <c r="BG853" s="5">
        <v>0.2</v>
      </c>
      <c r="BH853" s="5">
        <v>1</v>
      </c>
      <c r="BI853" s="5">
        <v>0.59099999999999997</v>
      </c>
      <c r="BJ853" s="5">
        <v>0.13200000000000001</v>
      </c>
      <c r="BK853" s="5">
        <v>1.6E-2</v>
      </c>
      <c r="BL853" s="5">
        <v>0.71</v>
      </c>
      <c r="BM853" s="5">
        <v>0.2</v>
      </c>
      <c r="BN853" s="5">
        <v>1</v>
      </c>
      <c r="BO853" s="5">
        <v>0</v>
      </c>
      <c r="BP853" s="5">
        <v>-3.7999999999999999E-2</v>
      </c>
      <c r="BQ853" s="5">
        <v>6.5000000000000002E-2</v>
      </c>
      <c r="BR853" s="5">
        <v>0</v>
      </c>
      <c r="BS853" s="5">
        <v>0.33300000000000002</v>
      </c>
      <c r="BT853" s="5">
        <v>0</v>
      </c>
      <c r="BU853" s="5">
        <v>-3.7999999999999999E-2</v>
      </c>
      <c r="BV853" s="5">
        <v>3.4000000000000002E-2</v>
      </c>
      <c r="BW853" s="5">
        <v>0</v>
      </c>
      <c r="BX853" s="5">
        <v>0.33300000000000002</v>
      </c>
      <c r="BY853" s="5">
        <v>13.646000000000001</v>
      </c>
      <c r="BZ853" s="5">
        <v>0</v>
      </c>
      <c r="CA853" s="5">
        <v>13.646000000000001</v>
      </c>
      <c r="CB853" s="5">
        <v>0</v>
      </c>
      <c r="CC853" s="5">
        <v>82.587999999999994</v>
      </c>
      <c r="CD853" s="5">
        <v>7.95</v>
      </c>
      <c r="CE853" s="5">
        <v>2.25</v>
      </c>
      <c r="CF853" s="5">
        <v>99.105999999999995</v>
      </c>
      <c r="CG853" s="5">
        <v>0.2</v>
      </c>
      <c r="CH853" s="5">
        <v>1</v>
      </c>
      <c r="CI853" s="5">
        <v>0</v>
      </c>
      <c r="CJ853" s="5">
        <v>0</v>
      </c>
      <c r="CK853" s="5">
        <v>0</v>
      </c>
      <c r="CL853" s="5">
        <v>0</v>
      </c>
      <c r="CM853" s="5">
        <v>0</v>
      </c>
      <c r="CN853" s="5">
        <v>0</v>
      </c>
      <c r="CO853" s="5">
        <v>0</v>
      </c>
      <c r="CP853" s="5">
        <v>0.68100000000000005</v>
      </c>
      <c r="CQ853" s="5">
        <v>1.387</v>
      </c>
      <c r="CR853" s="5">
        <v>0.95199999999999996</v>
      </c>
      <c r="CS853" s="5">
        <v>5.4580000000000002</v>
      </c>
      <c r="CT853" s="5">
        <v>3.0270000000000001</v>
      </c>
      <c r="CU853" s="5">
        <v>7.5979999999999999</v>
      </c>
    </row>
    <row r="854" spans="1:99" x14ac:dyDescent="0.25">
      <c r="A854" s="5" t="s">
        <v>3162</v>
      </c>
      <c r="B854" s="5" t="s">
        <v>1848</v>
      </c>
      <c r="C854" s="5" t="s">
        <v>1848</v>
      </c>
      <c r="D854" s="5" t="s">
        <v>1849</v>
      </c>
      <c r="E854" s="5">
        <v>2021</v>
      </c>
      <c r="F854" s="5">
        <v>0.15</v>
      </c>
      <c r="G854" s="5">
        <v>4.7469999999999999</v>
      </c>
      <c r="H854" s="5">
        <v>1.143</v>
      </c>
      <c r="I854" s="5">
        <v>0</v>
      </c>
      <c r="J854" s="5">
        <v>4.7469999999999999</v>
      </c>
      <c r="K854" s="5">
        <v>0</v>
      </c>
      <c r="L854" s="5">
        <v>1</v>
      </c>
      <c r="M854" s="5">
        <v>7.9640000000000004</v>
      </c>
      <c r="N854" s="5">
        <v>3.43</v>
      </c>
      <c r="O854" s="5">
        <v>0</v>
      </c>
      <c r="P854" s="5">
        <v>7.9640000000000004</v>
      </c>
      <c r="Q854" s="5">
        <v>0</v>
      </c>
      <c r="R854" s="5">
        <v>1</v>
      </c>
      <c r="S854" s="5">
        <v>10.464</v>
      </c>
      <c r="T854" s="5">
        <v>6.86</v>
      </c>
      <c r="U854" s="5">
        <v>0</v>
      </c>
      <c r="V854" s="5">
        <v>12.034000000000001</v>
      </c>
      <c r="W854" s="5">
        <v>0.15</v>
      </c>
      <c r="X854" s="5">
        <v>1</v>
      </c>
      <c r="Y854" s="5">
        <v>10.551</v>
      </c>
      <c r="Z854" s="5">
        <v>1.302</v>
      </c>
      <c r="AA854" s="5">
        <v>0</v>
      </c>
      <c r="AB854" s="5">
        <v>10.551</v>
      </c>
      <c r="AC854" s="5">
        <v>0</v>
      </c>
      <c r="AD854" s="5">
        <v>1</v>
      </c>
      <c r="AE854" s="5">
        <v>11.694000000000001</v>
      </c>
      <c r="AF854" s="5">
        <v>2.5489999999999999</v>
      </c>
      <c r="AG854" s="5">
        <v>0</v>
      </c>
      <c r="AH854" s="5">
        <v>11.694000000000001</v>
      </c>
      <c r="AI854" s="5">
        <v>0</v>
      </c>
      <c r="AJ854" s="5">
        <v>1</v>
      </c>
      <c r="AK854" s="5">
        <v>18.553999999999998</v>
      </c>
      <c r="AL854" s="5">
        <v>9.6270000000000007</v>
      </c>
      <c r="AM854" s="5">
        <v>0</v>
      </c>
      <c r="AN854" s="5">
        <v>21.337</v>
      </c>
      <c r="AO854" s="5">
        <v>0.15</v>
      </c>
      <c r="AP854" s="5">
        <v>1</v>
      </c>
      <c r="AQ854" s="5">
        <v>0.621</v>
      </c>
      <c r="AR854" s="5">
        <v>0.114</v>
      </c>
      <c r="AS854" s="5">
        <v>0.40400000000000003</v>
      </c>
      <c r="AT854" s="5">
        <v>1.179</v>
      </c>
      <c r="AU854" s="5">
        <v>0.15</v>
      </c>
      <c r="AV854" s="5">
        <v>1</v>
      </c>
      <c r="AW854" s="5">
        <v>0.59299999999999997</v>
      </c>
      <c r="AX854" s="5">
        <v>0.114</v>
      </c>
      <c r="AY854" s="5">
        <v>0.45600000000000002</v>
      </c>
      <c r="AZ854" s="5">
        <v>1.206</v>
      </c>
      <c r="BA854" s="5">
        <v>0.15</v>
      </c>
      <c r="BB854" s="5">
        <v>1</v>
      </c>
      <c r="BC854" s="5">
        <v>0.44</v>
      </c>
      <c r="BD854" s="5">
        <v>0.114</v>
      </c>
      <c r="BE854" s="5">
        <v>0</v>
      </c>
      <c r="BF854" s="5">
        <v>0.50600000000000001</v>
      </c>
      <c r="BG854" s="5">
        <v>0.15</v>
      </c>
      <c r="BH854" s="5">
        <v>1</v>
      </c>
      <c r="BI854" s="5">
        <v>0.56000000000000005</v>
      </c>
      <c r="BJ854" s="5">
        <v>0.114</v>
      </c>
      <c r="BK854" s="5">
        <v>0</v>
      </c>
      <c r="BL854" s="5">
        <v>0.64400000000000002</v>
      </c>
      <c r="BM854" s="5">
        <v>0.15</v>
      </c>
      <c r="BN854" s="5">
        <v>1</v>
      </c>
      <c r="BO854" s="5">
        <v>0</v>
      </c>
      <c r="BP854" s="5">
        <v>0</v>
      </c>
      <c r="BQ854" s="5">
        <v>0</v>
      </c>
      <c r="BR854" s="5">
        <v>0</v>
      </c>
      <c r="BS854" s="5">
        <v>1</v>
      </c>
      <c r="BT854" s="5">
        <v>0</v>
      </c>
      <c r="BU854" s="5">
        <v>0</v>
      </c>
      <c r="BV854" s="5">
        <v>0</v>
      </c>
      <c r="BW854" s="5">
        <v>0.15</v>
      </c>
      <c r="BX854" s="5">
        <v>1</v>
      </c>
      <c r="BY854" s="5">
        <v>11.787000000000001</v>
      </c>
      <c r="BZ854" s="5">
        <v>0</v>
      </c>
      <c r="CA854" s="5">
        <v>11.787000000000001</v>
      </c>
      <c r="CB854" s="5">
        <v>0</v>
      </c>
      <c r="CC854" s="5">
        <v>81.694999999999993</v>
      </c>
      <c r="CD854" s="5">
        <v>7.95</v>
      </c>
      <c r="CE854" s="5">
        <v>0</v>
      </c>
      <c r="CF854" s="5">
        <v>93.95</v>
      </c>
      <c r="CG854" s="5">
        <v>0.15</v>
      </c>
      <c r="CH854" s="5">
        <v>1</v>
      </c>
      <c r="CI854" s="5">
        <v>0</v>
      </c>
      <c r="CJ854" s="5">
        <v>0</v>
      </c>
      <c r="CK854" s="5">
        <v>0</v>
      </c>
      <c r="CL854" s="5">
        <v>0</v>
      </c>
      <c r="CM854" s="5">
        <v>0</v>
      </c>
      <c r="CN854" s="5">
        <v>0</v>
      </c>
      <c r="CO854" s="5">
        <v>0</v>
      </c>
      <c r="CP854" s="5">
        <v>0</v>
      </c>
      <c r="CQ854" s="5">
        <v>1.198</v>
      </c>
      <c r="CR854" s="5">
        <v>0</v>
      </c>
      <c r="CS854" s="5">
        <v>4.7759999999999998</v>
      </c>
      <c r="CT854" s="5">
        <v>3.6040000000000001</v>
      </c>
      <c r="CU854" s="5">
        <v>9.4079999999999995</v>
      </c>
    </row>
    <row r="855" spans="1:99" x14ac:dyDescent="0.25">
      <c r="A855" s="5" t="s">
        <v>3163</v>
      </c>
      <c r="B855" s="5" t="s">
        <v>1848</v>
      </c>
      <c r="C855" s="5" t="s">
        <v>1848</v>
      </c>
      <c r="D855" s="5" t="s">
        <v>1849</v>
      </c>
      <c r="E855" s="5">
        <v>2022</v>
      </c>
      <c r="F855" s="5">
        <v>0.15</v>
      </c>
      <c r="G855" s="5">
        <v>8.7880000000000003</v>
      </c>
      <c r="H855" s="5">
        <v>1.2350000000000001</v>
      </c>
      <c r="I855" s="5">
        <v>0</v>
      </c>
      <c r="J855" s="5">
        <v>8.7880000000000003</v>
      </c>
      <c r="K855" s="5">
        <v>0</v>
      </c>
      <c r="L855" s="5">
        <v>1</v>
      </c>
      <c r="M855" s="5">
        <v>9.7829999999999995</v>
      </c>
      <c r="N855" s="5">
        <v>3.7040000000000002</v>
      </c>
      <c r="O855" s="5">
        <v>0</v>
      </c>
      <c r="P855" s="5">
        <v>9.7829999999999995</v>
      </c>
      <c r="Q855" s="5">
        <v>0</v>
      </c>
      <c r="R855" s="5">
        <v>1</v>
      </c>
      <c r="S855" s="5">
        <v>14.962</v>
      </c>
      <c r="T855" s="5">
        <v>7.4080000000000004</v>
      </c>
      <c r="U855" s="5">
        <v>0.16600000000000001</v>
      </c>
      <c r="V855" s="5">
        <v>17.206</v>
      </c>
      <c r="W855" s="5">
        <v>0.15</v>
      </c>
      <c r="X855" s="5">
        <v>1</v>
      </c>
      <c r="Y855" s="5">
        <v>17.332000000000001</v>
      </c>
      <c r="Z855" s="5">
        <v>2.1389999999999998</v>
      </c>
      <c r="AA855" s="5">
        <v>0</v>
      </c>
      <c r="AB855" s="5">
        <v>17.332000000000001</v>
      </c>
      <c r="AC855" s="5">
        <v>0</v>
      </c>
      <c r="AD855" s="5">
        <v>1</v>
      </c>
      <c r="AE855" s="5">
        <v>18.565999999999999</v>
      </c>
      <c r="AF855" s="5">
        <v>4.048</v>
      </c>
      <c r="AG855" s="5">
        <v>0</v>
      </c>
      <c r="AH855" s="5">
        <v>18.565999999999999</v>
      </c>
      <c r="AI855" s="5">
        <v>0</v>
      </c>
      <c r="AJ855" s="5">
        <v>1</v>
      </c>
      <c r="AK855" s="5">
        <v>25.974</v>
      </c>
      <c r="AL855" s="5">
        <v>13.478</v>
      </c>
      <c r="AM855" s="5">
        <v>0.28799999999999998</v>
      </c>
      <c r="AN855" s="5">
        <v>29.870999999999999</v>
      </c>
      <c r="AO855" s="5">
        <v>0.15</v>
      </c>
      <c r="AP855" s="5">
        <v>1</v>
      </c>
      <c r="AQ855" s="5">
        <v>0.84699999999999998</v>
      </c>
      <c r="AR855" s="5">
        <v>0.123</v>
      </c>
      <c r="AS855" s="5">
        <v>0.45700000000000002</v>
      </c>
      <c r="AT855" s="5">
        <v>1.5</v>
      </c>
      <c r="AU855" s="5">
        <v>0.15</v>
      </c>
      <c r="AV855" s="5">
        <v>1</v>
      </c>
      <c r="AW855" s="5">
        <v>0.94699999999999995</v>
      </c>
      <c r="AX855" s="5">
        <v>0.123</v>
      </c>
      <c r="AY855" s="5">
        <v>0.433</v>
      </c>
      <c r="AZ855" s="5">
        <v>1.5860000000000001</v>
      </c>
      <c r="BA855" s="5">
        <v>0.15</v>
      </c>
      <c r="BB855" s="5">
        <v>1</v>
      </c>
      <c r="BC855" s="5">
        <v>0.58899999999999997</v>
      </c>
      <c r="BD855" s="5">
        <v>0.123</v>
      </c>
      <c r="BE855" s="5">
        <v>7.0000000000000001E-3</v>
      </c>
      <c r="BF855" s="5">
        <v>0.67700000000000005</v>
      </c>
      <c r="BG855" s="5">
        <v>0.15</v>
      </c>
      <c r="BH855" s="5">
        <v>1</v>
      </c>
      <c r="BI855" s="5">
        <v>0.68899999999999995</v>
      </c>
      <c r="BJ855" s="5">
        <v>0.123</v>
      </c>
      <c r="BK855" s="5">
        <v>8.0000000000000002E-3</v>
      </c>
      <c r="BL855" s="5">
        <v>0.79200000000000004</v>
      </c>
      <c r="BM855" s="5">
        <v>0.15</v>
      </c>
      <c r="BN855" s="5">
        <v>1</v>
      </c>
      <c r="BO855" s="5">
        <v>0</v>
      </c>
      <c r="BP855" s="5">
        <v>0</v>
      </c>
      <c r="BQ855" s="5">
        <v>0</v>
      </c>
      <c r="BR855" s="5">
        <v>0</v>
      </c>
      <c r="BS855" s="5">
        <v>1</v>
      </c>
      <c r="BT855" s="5">
        <v>0</v>
      </c>
      <c r="BU855" s="5">
        <v>0</v>
      </c>
      <c r="BV855" s="5">
        <v>0</v>
      </c>
      <c r="BW855" s="5">
        <v>0.15</v>
      </c>
      <c r="BX855" s="5">
        <v>1</v>
      </c>
      <c r="BY855" s="5">
        <v>12.728999999999999</v>
      </c>
      <c r="BZ855" s="5">
        <v>0</v>
      </c>
      <c r="CA855" s="5">
        <v>12.728999999999999</v>
      </c>
      <c r="CB855" s="5">
        <v>0</v>
      </c>
      <c r="CC855" s="5">
        <v>102.477</v>
      </c>
      <c r="CD855" s="5">
        <v>7.95</v>
      </c>
      <c r="CE855" s="5">
        <v>1.1379999999999999</v>
      </c>
      <c r="CF855" s="5">
        <v>117.848</v>
      </c>
      <c r="CG855" s="5">
        <v>0.15</v>
      </c>
      <c r="CH855" s="5">
        <v>1</v>
      </c>
      <c r="CI855" s="5">
        <v>0</v>
      </c>
      <c r="CJ855" s="5">
        <v>0</v>
      </c>
      <c r="CK855" s="5">
        <v>0</v>
      </c>
      <c r="CL855" s="5">
        <v>0</v>
      </c>
      <c r="CM855" s="5">
        <v>0</v>
      </c>
      <c r="CN855" s="5">
        <v>0</v>
      </c>
      <c r="CO855" s="5">
        <v>0</v>
      </c>
      <c r="CP855" s="5">
        <v>0</v>
      </c>
      <c r="CQ855" s="5">
        <v>1.294</v>
      </c>
      <c r="CR855" s="5">
        <v>0</v>
      </c>
      <c r="CS855" s="5">
        <v>5.1580000000000004</v>
      </c>
      <c r="CT855" s="5">
        <v>7.5540000000000003</v>
      </c>
      <c r="CU855" s="5">
        <v>16.097000000000001</v>
      </c>
    </row>
    <row r="856" spans="1:99" x14ac:dyDescent="0.25">
      <c r="A856" s="5" t="s">
        <v>3164</v>
      </c>
      <c r="B856" s="5" t="s">
        <v>1848</v>
      </c>
      <c r="C856" s="5" t="s">
        <v>1848</v>
      </c>
      <c r="D856" s="5" t="s">
        <v>1849</v>
      </c>
      <c r="E856" s="5">
        <v>2023</v>
      </c>
      <c r="F856" s="5">
        <v>0.15</v>
      </c>
      <c r="G856" s="5">
        <v>5.77</v>
      </c>
      <c r="H856" s="5">
        <v>1.286</v>
      </c>
      <c r="I856" s="5">
        <v>0</v>
      </c>
      <c r="J856" s="5">
        <v>5.77</v>
      </c>
      <c r="K856" s="5">
        <v>0</v>
      </c>
      <c r="L856" s="5">
        <v>1</v>
      </c>
      <c r="M856" s="5">
        <v>7.8860000000000001</v>
      </c>
      <c r="N856" s="5">
        <v>3.8570000000000002</v>
      </c>
      <c r="O856" s="5">
        <v>0</v>
      </c>
      <c r="P856" s="5">
        <v>7.8860000000000001</v>
      </c>
      <c r="Q856" s="5">
        <v>0</v>
      </c>
      <c r="R856" s="5">
        <v>1</v>
      </c>
      <c r="S856" s="5">
        <v>12.198</v>
      </c>
      <c r="T856" s="5">
        <v>7.7140000000000004</v>
      </c>
      <c r="U856" s="5">
        <v>0.20300000000000001</v>
      </c>
      <c r="V856" s="5">
        <v>14.028</v>
      </c>
      <c r="W856" s="5">
        <v>0.15</v>
      </c>
      <c r="X856" s="5">
        <v>1</v>
      </c>
      <c r="Y856" s="5">
        <v>13.814</v>
      </c>
      <c r="Z856" s="5">
        <v>1.7050000000000001</v>
      </c>
      <c r="AA856" s="5">
        <v>0</v>
      </c>
      <c r="AB856" s="5">
        <v>13.814</v>
      </c>
      <c r="AC856" s="5">
        <v>0</v>
      </c>
      <c r="AD856" s="5">
        <v>1</v>
      </c>
      <c r="AE856" s="5">
        <v>15.1</v>
      </c>
      <c r="AF856" s="5">
        <v>3.2919999999999998</v>
      </c>
      <c r="AG856" s="5">
        <v>0</v>
      </c>
      <c r="AH856" s="5">
        <v>15.1</v>
      </c>
      <c r="AI856" s="5">
        <v>0</v>
      </c>
      <c r="AJ856" s="5">
        <v>1</v>
      </c>
      <c r="AK856" s="5">
        <v>22.814</v>
      </c>
      <c r="AL856" s="5">
        <v>11.837999999999999</v>
      </c>
      <c r="AM856" s="5">
        <v>0.379</v>
      </c>
      <c r="AN856" s="5">
        <v>26.236000000000001</v>
      </c>
      <c r="AO856" s="5">
        <v>0.15</v>
      </c>
      <c r="AP856" s="5">
        <v>1</v>
      </c>
      <c r="AQ856" s="5">
        <v>0.749</v>
      </c>
      <c r="AR856" s="5">
        <v>0.129</v>
      </c>
      <c r="AS856" s="5">
        <v>0.67500000000000004</v>
      </c>
      <c r="AT856" s="5">
        <v>1.637</v>
      </c>
      <c r="AU856" s="5">
        <v>0.15</v>
      </c>
      <c r="AV856" s="5">
        <v>1</v>
      </c>
      <c r="AW856" s="5">
        <v>0.78300000000000003</v>
      </c>
      <c r="AX856" s="5">
        <v>0.129</v>
      </c>
      <c r="AY856" s="5">
        <v>0.71399999999999997</v>
      </c>
      <c r="AZ856" s="5">
        <v>1.7210000000000001</v>
      </c>
      <c r="BA856" s="5">
        <v>0.15</v>
      </c>
      <c r="BB856" s="5">
        <v>1</v>
      </c>
      <c r="BC856" s="5">
        <v>0.52700000000000002</v>
      </c>
      <c r="BD856" s="5">
        <v>0.129</v>
      </c>
      <c r="BE856" s="5">
        <v>8.9999999999999993E-3</v>
      </c>
      <c r="BF856" s="5">
        <v>0.60699999999999998</v>
      </c>
      <c r="BG856" s="5">
        <v>0.15</v>
      </c>
      <c r="BH856" s="5">
        <v>1</v>
      </c>
      <c r="BI856" s="5">
        <v>0.64</v>
      </c>
      <c r="BJ856" s="5">
        <v>0.129</v>
      </c>
      <c r="BK856" s="5">
        <v>1.0999999999999999E-2</v>
      </c>
      <c r="BL856" s="5">
        <v>0.73599999999999999</v>
      </c>
      <c r="BM856" s="5">
        <v>0.15</v>
      </c>
      <c r="BN856" s="5">
        <v>1</v>
      </c>
      <c r="BO856" s="5">
        <v>0</v>
      </c>
      <c r="BP856" s="5">
        <v>0</v>
      </c>
      <c r="BQ856" s="5">
        <v>0</v>
      </c>
      <c r="BR856" s="5">
        <v>0</v>
      </c>
      <c r="BS856" s="5">
        <v>1</v>
      </c>
      <c r="BT856" s="5">
        <v>0</v>
      </c>
      <c r="BU856" s="5">
        <v>0</v>
      </c>
      <c r="BV856" s="5">
        <v>0</v>
      </c>
      <c r="BW856" s="5">
        <v>0.15</v>
      </c>
      <c r="BX856" s="5">
        <v>1</v>
      </c>
      <c r="BY856" s="5">
        <v>13.254</v>
      </c>
      <c r="BZ856" s="5">
        <v>0</v>
      </c>
      <c r="CA856" s="5">
        <v>13.254</v>
      </c>
      <c r="CB856" s="5">
        <v>0</v>
      </c>
      <c r="CC856" s="5">
        <v>87.078999999999994</v>
      </c>
      <c r="CD856" s="5">
        <v>7.95</v>
      </c>
      <c r="CE856" s="5">
        <v>1.446</v>
      </c>
      <c r="CF856" s="5">
        <v>100.14100000000001</v>
      </c>
      <c r="CG856" s="5">
        <v>0.15</v>
      </c>
      <c r="CH856" s="5">
        <v>1</v>
      </c>
      <c r="CI856" s="5">
        <v>0</v>
      </c>
      <c r="CJ856" s="5">
        <v>0</v>
      </c>
      <c r="CK856" s="5">
        <v>0</v>
      </c>
      <c r="CL856" s="5">
        <v>0</v>
      </c>
      <c r="CM856" s="5">
        <v>0</v>
      </c>
      <c r="CN856" s="5">
        <v>0</v>
      </c>
      <c r="CO856" s="5">
        <v>0</v>
      </c>
      <c r="CP856" s="5">
        <v>0</v>
      </c>
      <c r="CQ856" s="5">
        <v>1.3480000000000001</v>
      </c>
      <c r="CR856" s="5">
        <v>0</v>
      </c>
      <c r="CS856" s="5">
        <v>5.37</v>
      </c>
      <c r="CT856" s="5">
        <v>4.484</v>
      </c>
      <c r="CU856" s="5">
        <v>12.529</v>
      </c>
    </row>
    <row r="857" spans="1:99" x14ac:dyDescent="0.25">
      <c r="A857" s="5" t="s">
        <v>3165</v>
      </c>
      <c r="B857" s="5" t="s">
        <v>1848</v>
      </c>
      <c r="C857" s="5" t="s">
        <v>1848</v>
      </c>
      <c r="D857" s="5" t="s">
        <v>1849</v>
      </c>
      <c r="E857" s="5">
        <v>2024</v>
      </c>
      <c r="F857" s="5">
        <v>0.15</v>
      </c>
      <c r="G857" s="5">
        <v>4.8330000000000002</v>
      </c>
      <c r="H857" s="5">
        <v>1.3240000000000001</v>
      </c>
      <c r="I857" s="5">
        <v>0</v>
      </c>
      <c r="J857" s="5">
        <v>4.8330000000000002</v>
      </c>
      <c r="K857" s="5">
        <v>0</v>
      </c>
      <c r="L857" s="5">
        <v>1</v>
      </c>
      <c r="M857" s="5">
        <v>7.1239999999999997</v>
      </c>
      <c r="N857" s="5">
        <v>3.9710000000000001</v>
      </c>
      <c r="O857" s="5">
        <v>0</v>
      </c>
      <c r="P857" s="5">
        <v>7.1239999999999997</v>
      </c>
      <c r="Q857" s="5">
        <v>0</v>
      </c>
      <c r="R857" s="5">
        <v>1</v>
      </c>
      <c r="S857" s="5">
        <v>11.451000000000001</v>
      </c>
      <c r="T857" s="5">
        <v>7.9420000000000002</v>
      </c>
      <c r="U857" s="5">
        <v>0.23400000000000001</v>
      </c>
      <c r="V857" s="5">
        <v>13.167999999999999</v>
      </c>
      <c r="W857" s="5">
        <v>0.15</v>
      </c>
      <c r="X857" s="5">
        <v>1</v>
      </c>
      <c r="Y857" s="5">
        <v>12.218999999999999</v>
      </c>
      <c r="Z857" s="5">
        <v>1.508</v>
      </c>
      <c r="AA857" s="5">
        <v>0</v>
      </c>
      <c r="AB857" s="5">
        <v>12.218999999999999</v>
      </c>
      <c r="AC857" s="5">
        <v>0</v>
      </c>
      <c r="AD857" s="5">
        <v>1</v>
      </c>
      <c r="AE857" s="5">
        <v>13.542999999999999</v>
      </c>
      <c r="AF857" s="5">
        <v>2.952</v>
      </c>
      <c r="AG857" s="5">
        <v>0</v>
      </c>
      <c r="AH857" s="5">
        <v>13.542999999999999</v>
      </c>
      <c r="AI857" s="5">
        <v>0</v>
      </c>
      <c r="AJ857" s="5">
        <v>1</v>
      </c>
      <c r="AK857" s="5">
        <v>21.484000000000002</v>
      </c>
      <c r="AL857" s="5">
        <v>11.148</v>
      </c>
      <c r="AM857" s="5">
        <v>0.439</v>
      </c>
      <c r="AN857" s="5">
        <v>24.707000000000001</v>
      </c>
      <c r="AO857" s="5">
        <v>0.15</v>
      </c>
      <c r="AP857" s="5">
        <v>1</v>
      </c>
      <c r="AQ857" s="5">
        <v>0.72</v>
      </c>
      <c r="AR857" s="5">
        <v>0.13200000000000001</v>
      </c>
      <c r="AS857" s="5">
        <v>0.61599999999999999</v>
      </c>
      <c r="AT857" s="5">
        <v>1.536</v>
      </c>
      <c r="AU857" s="5">
        <v>0.15</v>
      </c>
      <c r="AV857" s="5">
        <v>1</v>
      </c>
      <c r="AW857" s="5">
        <v>0.73399999999999999</v>
      </c>
      <c r="AX857" s="5">
        <v>0.13200000000000001</v>
      </c>
      <c r="AY857" s="5">
        <v>0.59499999999999997</v>
      </c>
      <c r="AZ857" s="5">
        <v>1.528</v>
      </c>
      <c r="BA857" s="5">
        <v>0.15</v>
      </c>
      <c r="BB857" s="5">
        <v>1</v>
      </c>
      <c r="BC857" s="5">
        <v>0.51</v>
      </c>
      <c r="BD857" s="5">
        <v>0.13200000000000001</v>
      </c>
      <c r="BE857" s="5">
        <v>0.01</v>
      </c>
      <c r="BF857" s="5">
        <v>0.58699999999999997</v>
      </c>
      <c r="BG857" s="5">
        <v>0.15</v>
      </c>
      <c r="BH857" s="5">
        <v>1</v>
      </c>
      <c r="BI857" s="5">
        <v>0.65200000000000002</v>
      </c>
      <c r="BJ857" s="5">
        <v>0.13200000000000001</v>
      </c>
      <c r="BK857" s="5">
        <v>1.2999999999999999E-2</v>
      </c>
      <c r="BL857" s="5">
        <v>0.75</v>
      </c>
      <c r="BM857" s="5">
        <v>0.15</v>
      </c>
      <c r="BN857" s="5">
        <v>1</v>
      </c>
      <c r="BO857" s="5">
        <v>0</v>
      </c>
      <c r="BP857" s="5">
        <v>0</v>
      </c>
      <c r="BQ857" s="5">
        <v>0</v>
      </c>
      <c r="BR857" s="5">
        <v>0</v>
      </c>
      <c r="BS857" s="5">
        <v>1</v>
      </c>
      <c r="BT857" s="5">
        <v>0</v>
      </c>
      <c r="BU857" s="5">
        <v>0</v>
      </c>
      <c r="BV857" s="5">
        <v>0</v>
      </c>
      <c r="BW857" s="5">
        <v>0.15</v>
      </c>
      <c r="BX857" s="5">
        <v>1</v>
      </c>
      <c r="BY857" s="5">
        <v>13.646000000000001</v>
      </c>
      <c r="BZ857" s="5">
        <v>0</v>
      </c>
      <c r="CA857" s="5">
        <v>13.646000000000001</v>
      </c>
      <c r="CB857" s="5">
        <v>0</v>
      </c>
      <c r="CC857" s="5">
        <v>86.385000000000005</v>
      </c>
      <c r="CD857" s="5">
        <v>7.95</v>
      </c>
      <c r="CE857" s="5">
        <v>1.7649999999999999</v>
      </c>
      <c r="CF857" s="5">
        <v>99.343000000000004</v>
      </c>
      <c r="CG857" s="5">
        <v>0.15</v>
      </c>
      <c r="CH857" s="5">
        <v>1</v>
      </c>
      <c r="CI857" s="5">
        <v>0</v>
      </c>
      <c r="CJ857" s="5">
        <v>0</v>
      </c>
      <c r="CK857" s="5">
        <v>0</v>
      </c>
      <c r="CL857" s="5">
        <v>0</v>
      </c>
      <c r="CM857" s="5">
        <v>0</v>
      </c>
      <c r="CN857" s="5">
        <v>0</v>
      </c>
      <c r="CO857" s="5">
        <v>0</v>
      </c>
      <c r="CP857" s="5">
        <v>0</v>
      </c>
      <c r="CQ857" s="5">
        <v>1.387</v>
      </c>
      <c r="CR857" s="5">
        <v>0</v>
      </c>
      <c r="CS857" s="5">
        <v>5.5289999999999999</v>
      </c>
      <c r="CT857" s="5">
        <v>3.5089999999999999</v>
      </c>
      <c r="CU857" s="5">
        <v>10.896000000000001</v>
      </c>
    </row>
    <row r="858" spans="1:99" x14ac:dyDescent="0.25">
      <c r="A858" s="5" t="s">
        <v>3166</v>
      </c>
      <c r="B858" s="5" t="s">
        <v>1836</v>
      </c>
      <c r="C858" s="5" t="s">
        <v>1836</v>
      </c>
      <c r="D858" s="5" t="s">
        <v>1837</v>
      </c>
      <c r="E858" s="5">
        <v>2021</v>
      </c>
      <c r="F858" s="5">
        <v>0.16</v>
      </c>
      <c r="G858" s="5">
        <v>1.77</v>
      </c>
      <c r="H858" s="5">
        <v>0.57199999999999995</v>
      </c>
      <c r="I858" s="5">
        <v>0</v>
      </c>
      <c r="J858" s="5">
        <v>1.77</v>
      </c>
      <c r="K858" s="5">
        <v>0</v>
      </c>
      <c r="L858" s="5">
        <v>1</v>
      </c>
      <c r="M858" s="5">
        <v>2.9129999999999998</v>
      </c>
      <c r="N858" s="5">
        <v>1.7150000000000001</v>
      </c>
      <c r="O858" s="5">
        <v>0</v>
      </c>
      <c r="P858" s="5">
        <v>2.9129999999999998</v>
      </c>
      <c r="Q858" s="5">
        <v>0</v>
      </c>
      <c r="R858" s="5">
        <v>1</v>
      </c>
      <c r="S858" s="5">
        <v>4.6280000000000001</v>
      </c>
      <c r="T858" s="5">
        <v>3.43</v>
      </c>
      <c r="U858" s="5">
        <v>0</v>
      </c>
      <c r="V858" s="5">
        <v>5.3689999999999998</v>
      </c>
      <c r="W858" s="5">
        <v>0.16</v>
      </c>
      <c r="X858" s="5">
        <v>1</v>
      </c>
      <c r="Y858" s="5">
        <v>6.3949999999999996</v>
      </c>
      <c r="Z858" s="5">
        <v>0.46899999999999997</v>
      </c>
      <c r="AA858" s="5">
        <v>-1.675</v>
      </c>
      <c r="AB858" s="5">
        <v>4.72</v>
      </c>
      <c r="AC858" s="5">
        <v>0</v>
      </c>
      <c r="AD858" s="5">
        <v>0</v>
      </c>
      <c r="AE858" s="5">
        <v>6.9660000000000002</v>
      </c>
      <c r="AF858" s="5">
        <v>0.94399999999999995</v>
      </c>
      <c r="AG858" s="5">
        <v>-1.675</v>
      </c>
      <c r="AH858" s="5">
        <v>5.2919999999999998</v>
      </c>
      <c r="AI858" s="5">
        <v>0</v>
      </c>
      <c r="AJ858" s="5">
        <v>0</v>
      </c>
      <c r="AK858" s="5">
        <v>10.396000000000001</v>
      </c>
      <c r="AL858" s="5">
        <v>3.907</v>
      </c>
      <c r="AM858" s="5">
        <v>-1.0999999999999999E-2</v>
      </c>
      <c r="AN858" s="5">
        <v>10.385</v>
      </c>
      <c r="AO858" s="5">
        <v>0</v>
      </c>
      <c r="AP858" s="5">
        <v>1</v>
      </c>
      <c r="AQ858" s="5">
        <v>0.64900000000000002</v>
      </c>
      <c r="AR858" s="5">
        <v>0.114</v>
      </c>
      <c r="AS858" s="5">
        <v>-0.64</v>
      </c>
      <c r="AT858" s="5">
        <v>0.01</v>
      </c>
      <c r="AU858" s="5">
        <v>0</v>
      </c>
      <c r="AV858" s="5">
        <v>0</v>
      </c>
      <c r="AW858" s="5">
        <v>0.57699999999999996</v>
      </c>
      <c r="AX858" s="5">
        <v>0.114</v>
      </c>
      <c r="AY858" s="5">
        <v>-0.56699999999999995</v>
      </c>
      <c r="AZ858" s="5">
        <v>0.01</v>
      </c>
      <c r="BA858" s="5">
        <v>0</v>
      </c>
      <c r="BB858" s="5">
        <v>0</v>
      </c>
      <c r="BC858" s="5">
        <v>0.45800000000000002</v>
      </c>
      <c r="BD858" s="5">
        <v>0.114</v>
      </c>
      <c r="BE858" s="5">
        <v>-0.43099999999999999</v>
      </c>
      <c r="BF858" s="5">
        <v>3.2000000000000001E-2</v>
      </c>
      <c r="BG858" s="5">
        <v>0</v>
      </c>
      <c r="BH858" s="5">
        <v>0</v>
      </c>
      <c r="BI858" s="5">
        <v>0.49099999999999999</v>
      </c>
      <c r="BJ858" s="5">
        <v>0.114</v>
      </c>
      <c r="BK858" s="5">
        <v>9.5000000000000001E-2</v>
      </c>
      <c r="BL858" s="5">
        <v>0.68</v>
      </c>
      <c r="BM858" s="5">
        <v>0.16</v>
      </c>
      <c r="BN858" s="5">
        <v>1</v>
      </c>
      <c r="BO858" s="5">
        <v>0</v>
      </c>
      <c r="BP858" s="5">
        <v>-8.1000000000000003E-2</v>
      </c>
      <c r="BQ858" s="5">
        <v>0.11899999999999999</v>
      </c>
      <c r="BR858" s="5">
        <v>0</v>
      </c>
      <c r="BS858" s="5">
        <v>1</v>
      </c>
      <c r="BT858" s="5">
        <v>0</v>
      </c>
      <c r="BU858" s="5">
        <v>-8.1000000000000003E-2</v>
      </c>
      <c r="BV858" s="5">
        <v>4.4999999999999998E-2</v>
      </c>
      <c r="BW858" s="5">
        <v>0</v>
      </c>
      <c r="BX858" s="5">
        <v>0.83299999999999996</v>
      </c>
      <c r="BY858" s="5">
        <v>11.787000000000001</v>
      </c>
      <c r="BZ858" s="5">
        <v>0</v>
      </c>
      <c r="CA858" s="5">
        <v>11.787000000000001</v>
      </c>
      <c r="CB858" s="5">
        <v>0</v>
      </c>
      <c r="CC858" s="5">
        <v>78.125</v>
      </c>
      <c r="CD858" s="5">
        <v>7.95</v>
      </c>
      <c r="CE858" s="5">
        <v>0</v>
      </c>
      <c r="CF858" s="5">
        <v>90.625</v>
      </c>
      <c r="CG858" s="5">
        <v>0.16</v>
      </c>
      <c r="CH858" s="5">
        <v>1</v>
      </c>
      <c r="CI858" s="5">
        <v>0</v>
      </c>
      <c r="CJ858" s="5">
        <v>0</v>
      </c>
      <c r="CK858" s="5">
        <v>0</v>
      </c>
      <c r="CL858" s="5">
        <v>0</v>
      </c>
      <c r="CM858" s="5">
        <v>0</v>
      </c>
      <c r="CN858" s="5">
        <v>0</v>
      </c>
      <c r="CO858" s="5">
        <v>0</v>
      </c>
      <c r="CP858" s="5">
        <v>1</v>
      </c>
      <c r="CQ858" s="5">
        <v>1.198</v>
      </c>
      <c r="CR858" s="5">
        <v>1</v>
      </c>
      <c r="CS858" s="5">
        <v>5.8230000000000004</v>
      </c>
      <c r="CT858" s="5">
        <v>4.7530000000000001</v>
      </c>
      <c r="CU858" s="5">
        <v>15.983000000000001</v>
      </c>
    </row>
    <row r="859" spans="1:99" x14ac:dyDescent="0.25">
      <c r="A859" s="5" t="s">
        <v>3167</v>
      </c>
      <c r="B859" s="5" t="s">
        <v>1836</v>
      </c>
      <c r="C859" s="5" t="s">
        <v>1836</v>
      </c>
      <c r="D859" s="5" t="s">
        <v>1837</v>
      </c>
      <c r="E859" s="5">
        <v>2022</v>
      </c>
      <c r="F859" s="5">
        <v>0.16</v>
      </c>
      <c r="G859" s="5">
        <v>1.911</v>
      </c>
      <c r="H859" s="5">
        <v>0.61699999999999999</v>
      </c>
      <c r="I859" s="5">
        <v>0</v>
      </c>
      <c r="J859" s="5">
        <v>1.911</v>
      </c>
      <c r="K859" s="5">
        <v>0</v>
      </c>
      <c r="L859" s="5">
        <v>1</v>
      </c>
      <c r="M859" s="5">
        <v>3.1459999999999999</v>
      </c>
      <c r="N859" s="5">
        <v>1.8520000000000001</v>
      </c>
      <c r="O859" s="5">
        <v>0</v>
      </c>
      <c r="P859" s="5">
        <v>3.1459999999999999</v>
      </c>
      <c r="Q859" s="5">
        <v>0</v>
      </c>
      <c r="R859" s="5">
        <v>1</v>
      </c>
      <c r="S859" s="5">
        <v>4.9980000000000002</v>
      </c>
      <c r="T859" s="5">
        <v>3.7040000000000002</v>
      </c>
      <c r="U859" s="5">
        <v>5.8999999999999997E-2</v>
      </c>
      <c r="V859" s="5">
        <v>5.798</v>
      </c>
      <c r="W859" s="5">
        <v>0.16</v>
      </c>
      <c r="X859" s="5">
        <v>1</v>
      </c>
      <c r="Y859" s="5">
        <v>6.9059999999999997</v>
      </c>
      <c r="Z859" s="5">
        <v>0.50600000000000001</v>
      </c>
      <c r="AA859" s="5">
        <v>-1.8080000000000001</v>
      </c>
      <c r="AB859" s="5">
        <v>5.0970000000000004</v>
      </c>
      <c r="AC859" s="5">
        <v>0</v>
      </c>
      <c r="AD859" s="5">
        <v>0</v>
      </c>
      <c r="AE859" s="5">
        <v>7.5229999999999997</v>
      </c>
      <c r="AF859" s="5">
        <v>1.0189999999999999</v>
      </c>
      <c r="AG859" s="5">
        <v>-1.8080000000000001</v>
      </c>
      <c r="AH859" s="5">
        <v>5.7149999999999999</v>
      </c>
      <c r="AI859" s="5">
        <v>0</v>
      </c>
      <c r="AJ859" s="5">
        <v>0</v>
      </c>
      <c r="AK859" s="5">
        <v>11.227</v>
      </c>
      <c r="AL859" s="5">
        <v>4.22</v>
      </c>
      <c r="AM859" s="5">
        <v>-1.2E-2</v>
      </c>
      <c r="AN859" s="5">
        <v>11.215</v>
      </c>
      <c r="AO859" s="5">
        <v>0</v>
      </c>
      <c r="AP859" s="5">
        <v>1</v>
      </c>
      <c r="AQ859" s="5">
        <v>0.89600000000000002</v>
      </c>
      <c r="AR859" s="5">
        <v>0.123</v>
      </c>
      <c r="AS859" s="5">
        <v>-0.876</v>
      </c>
      <c r="AT859" s="5">
        <v>2.3E-2</v>
      </c>
      <c r="AU859" s="5">
        <v>0</v>
      </c>
      <c r="AV859" s="5">
        <v>0</v>
      </c>
      <c r="AW859" s="5">
        <v>0.89</v>
      </c>
      <c r="AX859" s="5">
        <v>0.123</v>
      </c>
      <c r="AY859" s="5">
        <v>-0.872</v>
      </c>
      <c r="AZ859" s="5">
        <v>2.1000000000000001E-2</v>
      </c>
      <c r="BA859" s="5">
        <v>0</v>
      </c>
      <c r="BB859" s="5">
        <v>0</v>
      </c>
      <c r="BC859" s="5">
        <v>0.62</v>
      </c>
      <c r="BD859" s="5">
        <v>0.123</v>
      </c>
      <c r="BE859" s="5">
        <v>-0.56899999999999995</v>
      </c>
      <c r="BF859" s="5">
        <v>0.06</v>
      </c>
      <c r="BG859" s="5">
        <v>0</v>
      </c>
      <c r="BH859" s="5">
        <v>0</v>
      </c>
      <c r="BI859" s="5">
        <v>0.60799999999999998</v>
      </c>
      <c r="BJ859" s="5">
        <v>0.123</v>
      </c>
      <c r="BK859" s="5">
        <v>0.10100000000000001</v>
      </c>
      <c r="BL859" s="5">
        <v>0.81200000000000006</v>
      </c>
      <c r="BM859" s="5">
        <v>0.16</v>
      </c>
      <c r="BN859" s="5">
        <v>1</v>
      </c>
      <c r="BO859" s="5">
        <v>0</v>
      </c>
      <c r="BP859" s="5">
        <v>-8.1000000000000003E-2</v>
      </c>
      <c r="BQ859" s="5">
        <v>0.13200000000000001</v>
      </c>
      <c r="BR859" s="5">
        <v>0</v>
      </c>
      <c r="BS859" s="5">
        <v>1</v>
      </c>
      <c r="BT859" s="5">
        <v>0</v>
      </c>
      <c r="BU859" s="5">
        <v>-8.1000000000000003E-2</v>
      </c>
      <c r="BV859" s="5">
        <v>4.5999999999999999E-2</v>
      </c>
      <c r="BW859" s="5">
        <v>0</v>
      </c>
      <c r="BX859" s="5">
        <v>0.83299999999999996</v>
      </c>
      <c r="BY859" s="5">
        <v>12.728999999999999</v>
      </c>
      <c r="BZ859" s="5">
        <v>0</v>
      </c>
      <c r="CA859" s="5">
        <v>12.728999999999999</v>
      </c>
      <c r="CB859" s="5">
        <v>0</v>
      </c>
      <c r="CC859" s="5">
        <v>97.9</v>
      </c>
      <c r="CD859" s="5">
        <v>7.95</v>
      </c>
      <c r="CE859" s="5">
        <v>1.159</v>
      </c>
      <c r="CF859" s="5">
        <v>113.56399999999999</v>
      </c>
      <c r="CG859" s="5">
        <v>0.16</v>
      </c>
      <c r="CH859" s="5">
        <v>1</v>
      </c>
      <c r="CI859" s="5">
        <v>0</v>
      </c>
      <c r="CJ859" s="5">
        <v>0</v>
      </c>
      <c r="CK859" s="5">
        <v>0</v>
      </c>
      <c r="CL859" s="5">
        <v>0</v>
      </c>
      <c r="CM859" s="5">
        <v>0</v>
      </c>
      <c r="CN859" s="5">
        <v>0</v>
      </c>
      <c r="CO859" s="5">
        <v>0</v>
      </c>
      <c r="CP859" s="5">
        <v>1</v>
      </c>
      <c r="CQ859" s="5">
        <v>1.294</v>
      </c>
      <c r="CR859" s="5">
        <v>1</v>
      </c>
      <c r="CS859" s="5">
        <v>6.2880000000000003</v>
      </c>
      <c r="CT859" s="5">
        <v>10.484999999999999</v>
      </c>
      <c r="CU859" s="5">
        <v>29.494</v>
      </c>
    </row>
    <row r="860" spans="1:99" x14ac:dyDescent="0.25">
      <c r="A860" s="5" t="s">
        <v>3168</v>
      </c>
      <c r="B860" s="5" t="s">
        <v>1836</v>
      </c>
      <c r="C860" s="5" t="s">
        <v>1836</v>
      </c>
      <c r="D860" s="5" t="s">
        <v>1837</v>
      </c>
      <c r="E860" s="5">
        <v>2023</v>
      </c>
      <c r="F860" s="5">
        <v>0.16</v>
      </c>
      <c r="G860" s="5">
        <v>1.99</v>
      </c>
      <c r="H860" s="5">
        <v>0.64300000000000002</v>
      </c>
      <c r="I860" s="5">
        <v>0</v>
      </c>
      <c r="J860" s="5">
        <v>1.99</v>
      </c>
      <c r="K860" s="5">
        <v>0</v>
      </c>
      <c r="L860" s="5">
        <v>1</v>
      </c>
      <c r="M860" s="5">
        <v>3.2759999999999998</v>
      </c>
      <c r="N860" s="5">
        <v>1.9279999999999999</v>
      </c>
      <c r="O860" s="5">
        <v>0</v>
      </c>
      <c r="P860" s="5">
        <v>3.2759999999999998</v>
      </c>
      <c r="Q860" s="5">
        <v>0</v>
      </c>
      <c r="R860" s="5">
        <v>1</v>
      </c>
      <c r="S860" s="5">
        <v>5.2050000000000001</v>
      </c>
      <c r="T860" s="5">
        <v>3.8570000000000002</v>
      </c>
      <c r="U860" s="5">
        <v>9.1999999999999998E-2</v>
      </c>
      <c r="V860" s="5">
        <v>6.0369999999999999</v>
      </c>
      <c r="W860" s="5">
        <v>0.16</v>
      </c>
      <c r="X860" s="5">
        <v>1</v>
      </c>
      <c r="Y860" s="5">
        <v>7.1909999999999998</v>
      </c>
      <c r="Z860" s="5">
        <v>0.52700000000000002</v>
      </c>
      <c r="AA860" s="5">
        <v>-1.883</v>
      </c>
      <c r="AB860" s="5">
        <v>5.3079999999999998</v>
      </c>
      <c r="AC860" s="5">
        <v>0</v>
      </c>
      <c r="AD860" s="5">
        <v>0</v>
      </c>
      <c r="AE860" s="5">
        <v>7.8339999999999996</v>
      </c>
      <c r="AF860" s="5">
        <v>1.0609999999999999</v>
      </c>
      <c r="AG860" s="5">
        <v>-1.883</v>
      </c>
      <c r="AH860" s="5">
        <v>5.9509999999999996</v>
      </c>
      <c r="AI860" s="5">
        <v>0</v>
      </c>
      <c r="AJ860" s="5">
        <v>0</v>
      </c>
      <c r="AK860" s="5">
        <v>11.691000000000001</v>
      </c>
      <c r="AL860" s="5">
        <v>4.3940000000000001</v>
      </c>
      <c r="AM860" s="5">
        <v>-1.2999999999999999E-2</v>
      </c>
      <c r="AN860" s="5">
        <v>11.678000000000001</v>
      </c>
      <c r="AO860" s="5">
        <v>0</v>
      </c>
      <c r="AP860" s="5">
        <v>1</v>
      </c>
      <c r="AQ860" s="5">
        <v>0.79100000000000004</v>
      </c>
      <c r="AR860" s="5">
        <v>0.129</v>
      </c>
      <c r="AS860" s="5">
        <v>-0.76700000000000002</v>
      </c>
      <c r="AT860" s="5">
        <v>2.4E-2</v>
      </c>
      <c r="AU860" s="5">
        <v>0</v>
      </c>
      <c r="AV860" s="5">
        <v>0</v>
      </c>
      <c r="AW860" s="5">
        <v>0.61799999999999999</v>
      </c>
      <c r="AX860" s="5">
        <v>0.129</v>
      </c>
      <c r="AY860" s="5">
        <v>-0.60899999999999999</v>
      </c>
      <c r="AZ860" s="5">
        <v>0.01</v>
      </c>
      <c r="BA860" s="5">
        <v>0</v>
      </c>
      <c r="BB860" s="5">
        <v>0</v>
      </c>
      <c r="BC860" s="5">
        <v>0.55400000000000005</v>
      </c>
      <c r="BD860" s="5">
        <v>0.129</v>
      </c>
      <c r="BE860" s="5">
        <v>-0.49199999999999999</v>
      </c>
      <c r="BF860" s="5">
        <v>6.2E-2</v>
      </c>
      <c r="BG860" s="5">
        <v>0</v>
      </c>
      <c r="BH860" s="5">
        <v>0</v>
      </c>
      <c r="BI860" s="5">
        <v>0.55700000000000005</v>
      </c>
      <c r="BJ860" s="5">
        <v>0.129</v>
      </c>
      <c r="BK860" s="5">
        <v>0.11799999999999999</v>
      </c>
      <c r="BL860" s="5">
        <v>0.77</v>
      </c>
      <c r="BM860" s="5">
        <v>0.16</v>
      </c>
      <c r="BN860" s="5">
        <v>1</v>
      </c>
      <c r="BO860" s="5">
        <v>0</v>
      </c>
      <c r="BP860" s="5">
        <v>-8.1000000000000003E-2</v>
      </c>
      <c r="BQ860" s="5">
        <v>0.23699999999999999</v>
      </c>
      <c r="BR860" s="5">
        <v>0</v>
      </c>
      <c r="BS860" s="5">
        <v>1</v>
      </c>
      <c r="BT860" s="5">
        <v>0</v>
      </c>
      <c r="BU860" s="5">
        <v>-8.1000000000000003E-2</v>
      </c>
      <c r="BV860" s="5">
        <v>3.2000000000000001E-2</v>
      </c>
      <c r="BW860" s="5">
        <v>0</v>
      </c>
      <c r="BX860" s="5">
        <v>0.83299999999999996</v>
      </c>
      <c r="BY860" s="5">
        <v>13.254</v>
      </c>
      <c r="BZ860" s="5">
        <v>0</v>
      </c>
      <c r="CA860" s="5">
        <v>13.254</v>
      </c>
      <c r="CB860" s="5">
        <v>0</v>
      </c>
      <c r="CC860" s="5">
        <v>83.248000000000005</v>
      </c>
      <c r="CD860" s="5">
        <v>7.95</v>
      </c>
      <c r="CE860" s="5">
        <v>1.4750000000000001</v>
      </c>
      <c r="CF860" s="5">
        <v>96.567999999999998</v>
      </c>
      <c r="CG860" s="5">
        <v>0.16</v>
      </c>
      <c r="CH860" s="5">
        <v>1</v>
      </c>
      <c r="CI860" s="5">
        <v>0</v>
      </c>
      <c r="CJ860" s="5">
        <v>0</v>
      </c>
      <c r="CK860" s="5">
        <v>0</v>
      </c>
      <c r="CL860" s="5">
        <v>0</v>
      </c>
      <c r="CM860" s="5">
        <v>0</v>
      </c>
      <c r="CN860" s="5">
        <v>0</v>
      </c>
      <c r="CO860" s="5">
        <v>0</v>
      </c>
      <c r="CP860" s="5">
        <v>1</v>
      </c>
      <c r="CQ860" s="5">
        <v>1.3480000000000001</v>
      </c>
      <c r="CR860" s="5">
        <v>1</v>
      </c>
      <c r="CS860" s="5">
        <v>6.548</v>
      </c>
      <c r="CT860" s="5">
        <v>4.8609999999999998</v>
      </c>
      <c r="CU860" s="5">
        <v>11.192</v>
      </c>
    </row>
    <row r="861" spans="1:99" x14ac:dyDescent="0.25">
      <c r="A861" s="5" t="s">
        <v>3169</v>
      </c>
      <c r="B861" s="5" t="s">
        <v>1836</v>
      </c>
      <c r="C861" s="5" t="s">
        <v>1836</v>
      </c>
      <c r="D861" s="5" t="s">
        <v>1837</v>
      </c>
      <c r="E861" s="5">
        <v>2024</v>
      </c>
      <c r="F861" s="5">
        <v>0.16</v>
      </c>
      <c r="G861" s="5">
        <v>2.0489999999999999</v>
      </c>
      <c r="H861" s="5">
        <v>0.66200000000000003</v>
      </c>
      <c r="I861" s="5">
        <v>0</v>
      </c>
      <c r="J861" s="5">
        <v>2.0489999999999999</v>
      </c>
      <c r="K861" s="5">
        <v>0</v>
      </c>
      <c r="L861" s="5">
        <v>1</v>
      </c>
      <c r="M861" s="5">
        <v>3.3730000000000002</v>
      </c>
      <c r="N861" s="5">
        <v>1.9850000000000001</v>
      </c>
      <c r="O861" s="5">
        <v>0</v>
      </c>
      <c r="P861" s="5">
        <v>3.3730000000000002</v>
      </c>
      <c r="Q861" s="5">
        <v>0</v>
      </c>
      <c r="R861" s="5">
        <v>1</v>
      </c>
      <c r="S861" s="5">
        <v>5.3579999999999997</v>
      </c>
      <c r="T861" s="5">
        <v>3.9710000000000001</v>
      </c>
      <c r="U861" s="5">
        <v>0.11700000000000001</v>
      </c>
      <c r="V861" s="5">
        <v>6.2149999999999999</v>
      </c>
      <c r="W861" s="5">
        <v>0.16</v>
      </c>
      <c r="X861" s="5">
        <v>1</v>
      </c>
      <c r="Y861" s="5">
        <v>7.4029999999999996</v>
      </c>
      <c r="Z861" s="5">
        <v>0.54300000000000004</v>
      </c>
      <c r="AA861" s="5">
        <v>-1.724</v>
      </c>
      <c r="AB861" s="5">
        <v>5.6790000000000003</v>
      </c>
      <c r="AC861" s="5">
        <v>0</v>
      </c>
      <c r="AD861" s="5">
        <v>0</v>
      </c>
      <c r="AE861" s="5">
        <v>8.0649999999999995</v>
      </c>
      <c r="AF861" s="5">
        <v>1.0920000000000001</v>
      </c>
      <c r="AG861" s="5">
        <v>-1.724</v>
      </c>
      <c r="AH861" s="5">
        <v>6.3410000000000002</v>
      </c>
      <c r="AI861" s="5">
        <v>0</v>
      </c>
      <c r="AJ861" s="5">
        <v>0</v>
      </c>
      <c r="AK861" s="5">
        <v>12.036</v>
      </c>
      <c r="AL861" s="5">
        <v>4.5229999999999997</v>
      </c>
      <c r="AM861" s="5">
        <v>-7.3999999999999996E-2</v>
      </c>
      <c r="AN861" s="5">
        <v>11.962</v>
      </c>
      <c r="AO861" s="5">
        <v>0</v>
      </c>
      <c r="AP861" s="5">
        <v>1</v>
      </c>
      <c r="AQ861" s="5">
        <v>0.75600000000000001</v>
      </c>
      <c r="AR861" s="5">
        <v>0.13200000000000001</v>
      </c>
      <c r="AS861" s="5">
        <v>-0.73099999999999998</v>
      </c>
      <c r="AT861" s="5">
        <v>2.5000000000000001E-2</v>
      </c>
      <c r="AU861" s="5">
        <v>0</v>
      </c>
      <c r="AV861" s="5">
        <v>0</v>
      </c>
      <c r="AW861" s="5">
        <v>0.65500000000000003</v>
      </c>
      <c r="AX861" s="5">
        <v>0.13200000000000001</v>
      </c>
      <c r="AY861" s="5">
        <v>-0.64600000000000002</v>
      </c>
      <c r="AZ861" s="5">
        <v>0.01</v>
      </c>
      <c r="BA861" s="5">
        <v>0</v>
      </c>
      <c r="BB861" s="5">
        <v>0</v>
      </c>
      <c r="BC861" s="5">
        <v>0.53400000000000003</v>
      </c>
      <c r="BD861" s="5">
        <v>0.13200000000000001</v>
      </c>
      <c r="BE861" s="5">
        <v>-0.46899999999999997</v>
      </c>
      <c r="BF861" s="5">
        <v>6.4000000000000001E-2</v>
      </c>
      <c r="BG861" s="5">
        <v>0</v>
      </c>
      <c r="BH861" s="5">
        <v>0</v>
      </c>
      <c r="BI861" s="5">
        <v>0.56799999999999995</v>
      </c>
      <c r="BJ861" s="5">
        <v>0.13200000000000001</v>
      </c>
      <c r="BK861" s="5">
        <v>0.125</v>
      </c>
      <c r="BL861" s="5">
        <v>0.78700000000000003</v>
      </c>
      <c r="BM861" s="5">
        <v>0.16</v>
      </c>
      <c r="BN861" s="5">
        <v>1</v>
      </c>
      <c r="BO861" s="5">
        <v>0</v>
      </c>
      <c r="BP861" s="5">
        <v>-8.4000000000000005E-2</v>
      </c>
      <c r="BQ861" s="5">
        <v>0.24399999999999999</v>
      </c>
      <c r="BR861" s="5">
        <v>0</v>
      </c>
      <c r="BS861" s="5">
        <v>1</v>
      </c>
      <c r="BT861" s="5">
        <v>0</v>
      </c>
      <c r="BU861" s="5">
        <v>-8.4000000000000005E-2</v>
      </c>
      <c r="BV861" s="5">
        <v>3.3000000000000002E-2</v>
      </c>
      <c r="BW861" s="5">
        <v>0</v>
      </c>
      <c r="BX861" s="5">
        <v>0.83299999999999996</v>
      </c>
      <c r="BY861" s="5">
        <v>13.646000000000001</v>
      </c>
      <c r="BZ861" s="5">
        <v>0</v>
      </c>
      <c r="CA861" s="5">
        <v>13.646000000000001</v>
      </c>
      <c r="CB861" s="5">
        <v>0</v>
      </c>
      <c r="CC861" s="5">
        <v>82.587999999999994</v>
      </c>
      <c r="CD861" s="5">
        <v>7.95</v>
      </c>
      <c r="CE861" s="5">
        <v>1.8</v>
      </c>
      <c r="CF861" s="5">
        <v>95.802000000000007</v>
      </c>
      <c r="CG861" s="5">
        <v>0.16</v>
      </c>
      <c r="CH861" s="5">
        <v>1</v>
      </c>
      <c r="CI861" s="5">
        <v>0</v>
      </c>
      <c r="CJ861" s="5">
        <v>0</v>
      </c>
      <c r="CK861" s="5">
        <v>0</v>
      </c>
      <c r="CL861" s="5">
        <v>0</v>
      </c>
      <c r="CM861" s="5">
        <v>0</v>
      </c>
      <c r="CN861" s="5">
        <v>0</v>
      </c>
      <c r="CO861" s="5">
        <v>0</v>
      </c>
      <c r="CP861" s="5">
        <v>1</v>
      </c>
      <c r="CQ861" s="5">
        <v>1.387</v>
      </c>
      <c r="CR861" s="5">
        <v>1</v>
      </c>
      <c r="CS861" s="5">
        <v>6.7409999999999997</v>
      </c>
      <c r="CT861" s="5">
        <v>4.2510000000000003</v>
      </c>
      <c r="CU861" s="5">
        <v>10.122999999999999</v>
      </c>
    </row>
    <row r="862" spans="1:99" x14ac:dyDescent="0.25">
      <c r="A862" s="5" t="s">
        <v>3170</v>
      </c>
      <c r="B862" s="5" t="s">
        <v>1845</v>
      </c>
      <c r="C862" s="5" t="s">
        <v>1845</v>
      </c>
      <c r="D862" s="5" t="s">
        <v>1846</v>
      </c>
      <c r="E862" s="5">
        <v>2021</v>
      </c>
      <c r="F862" s="5">
        <v>0.1</v>
      </c>
      <c r="G862" s="5">
        <v>6.1509999999999998</v>
      </c>
      <c r="H862" s="5">
        <v>0.80400000000000005</v>
      </c>
      <c r="I862" s="5">
        <v>-0.127</v>
      </c>
      <c r="J862" s="5">
        <v>6.024</v>
      </c>
      <c r="K862" s="5">
        <v>0</v>
      </c>
      <c r="L862" s="5">
        <v>1</v>
      </c>
      <c r="M862" s="5">
        <v>7.0860000000000003</v>
      </c>
      <c r="N862" s="5">
        <v>2.4119999999999999</v>
      </c>
      <c r="O862" s="5">
        <v>-0.11899999999999999</v>
      </c>
      <c r="P862" s="5">
        <v>6.9669999999999996</v>
      </c>
      <c r="Q862" s="5">
        <v>0</v>
      </c>
      <c r="R862" s="5">
        <v>1</v>
      </c>
      <c r="S862" s="5">
        <v>7.0010000000000003</v>
      </c>
      <c r="T862" s="5">
        <v>4.8250000000000002</v>
      </c>
      <c r="U862" s="5">
        <v>-1.127</v>
      </c>
      <c r="V862" s="5">
        <v>6.4619999999999997</v>
      </c>
      <c r="W862" s="5">
        <v>0.1</v>
      </c>
      <c r="X862" s="5">
        <v>1</v>
      </c>
      <c r="Y862" s="5">
        <v>3.9369999999999998</v>
      </c>
      <c r="Z862" s="5">
        <v>0.26</v>
      </c>
      <c r="AA862" s="5">
        <v>-7.2999999999999995E-2</v>
      </c>
      <c r="AB862" s="5">
        <v>3.863</v>
      </c>
      <c r="AC862" s="5">
        <v>0</v>
      </c>
      <c r="AD862" s="5">
        <v>1</v>
      </c>
      <c r="AE862" s="5">
        <v>4.508</v>
      </c>
      <c r="AF862" s="5">
        <v>0.55600000000000005</v>
      </c>
      <c r="AG862" s="5">
        <v>-7.2999999999999995E-2</v>
      </c>
      <c r="AH862" s="5">
        <v>4.4349999999999996</v>
      </c>
      <c r="AI862" s="5">
        <v>0</v>
      </c>
      <c r="AJ862" s="5">
        <v>1</v>
      </c>
      <c r="AK862" s="5">
        <v>7.9379999999999997</v>
      </c>
      <c r="AL862" s="5">
        <v>2.8149999999999999</v>
      </c>
      <c r="AM862" s="5">
        <v>-6.7000000000000004E-2</v>
      </c>
      <c r="AN862" s="5">
        <v>8.6590000000000007</v>
      </c>
      <c r="AO862" s="5">
        <v>0.1</v>
      </c>
      <c r="AP862" s="5">
        <v>1</v>
      </c>
      <c r="AQ862" s="5">
        <v>0.621</v>
      </c>
      <c r="AR862" s="5">
        <v>0.114</v>
      </c>
      <c r="AS862" s="5">
        <v>5.1999999999999998E-2</v>
      </c>
      <c r="AT862" s="5">
        <v>0.74</v>
      </c>
      <c r="AU862" s="5">
        <v>0.1</v>
      </c>
      <c r="AV862" s="5">
        <v>1</v>
      </c>
      <c r="AW862" s="5">
        <v>0.59299999999999997</v>
      </c>
      <c r="AX862" s="5">
        <v>0.114</v>
      </c>
      <c r="AY862" s="5">
        <v>-5.7000000000000002E-2</v>
      </c>
      <c r="AZ862" s="5">
        <v>0.59</v>
      </c>
      <c r="BA862" s="5">
        <v>0.1</v>
      </c>
      <c r="BB862" s="5">
        <v>1</v>
      </c>
      <c r="BC862" s="5">
        <v>0.44</v>
      </c>
      <c r="BD862" s="5">
        <v>0.114</v>
      </c>
      <c r="BE862" s="5">
        <v>0.22600000000000001</v>
      </c>
      <c r="BF862" s="5">
        <v>0.73199999999999998</v>
      </c>
      <c r="BG862" s="5">
        <v>0.1</v>
      </c>
      <c r="BH862" s="5">
        <v>1</v>
      </c>
      <c r="BI862" s="5">
        <v>0.56000000000000005</v>
      </c>
      <c r="BJ862" s="5">
        <v>0.114</v>
      </c>
      <c r="BK862" s="5">
        <v>-0.06</v>
      </c>
      <c r="BL862" s="5">
        <v>0.55000000000000004</v>
      </c>
      <c r="BM862" s="5">
        <v>0.1</v>
      </c>
      <c r="BN862" s="5">
        <v>1</v>
      </c>
      <c r="BO862" s="5">
        <v>0</v>
      </c>
      <c r="BP862" s="5">
        <v>-1.6E-2</v>
      </c>
      <c r="BQ862" s="5">
        <v>8.1000000000000003E-2</v>
      </c>
      <c r="BR862" s="5">
        <v>0</v>
      </c>
      <c r="BS862" s="5">
        <v>0.83299999999999996</v>
      </c>
      <c r="BT862" s="5">
        <v>0</v>
      </c>
      <c r="BU862" s="5">
        <v>-1.6E-2</v>
      </c>
      <c r="BV862" s="5">
        <v>0.1</v>
      </c>
      <c r="BW862" s="5">
        <v>0</v>
      </c>
      <c r="BX862" s="5">
        <v>0.83299999999999996</v>
      </c>
      <c r="BY862" s="5">
        <v>11.787000000000001</v>
      </c>
      <c r="BZ862" s="5">
        <v>0</v>
      </c>
      <c r="CA862" s="5">
        <v>11.787000000000001</v>
      </c>
      <c r="CB862" s="5">
        <v>0</v>
      </c>
      <c r="CC862" s="5">
        <v>81.694999999999993</v>
      </c>
      <c r="CD862" s="5">
        <v>7.95</v>
      </c>
      <c r="CE862" s="5">
        <v>-0.96299999999999997</v>
      </c>
      <c r="CF862" s="5">
        <v>88.805999999999997</v>
      </c>
      <c r="CG862" s="5">
        <v>0.1</v>
      </c>
      <c r="CH862" s="5">
        <v>1</v>
      </c>
      <c r="CI862" s="5">
        <v>0</v>
      </c>
      <c r="CJ862" s="5">
        <v>0</v>
      </c>
      <c r="CK862" s="5">
        <v>0</v>
      </c>
      <c r="CL862" s="5">
        <v>0</v>
      </c>
      <c r="CM862" s="5">
        <v>0</v>
      </c>
      <c r="CN862" s="5">
        <v>0</v>
      </c>
      <c r="CO862" s="5">
        <v>0</v>
      </c>
      <c r="CP862" s="5">
        <v>0.59299999999999997</v>
      </c>
      <c r="CQ862" s="5">
        <v>1.198</v>
      </c>
      <c r="CR862" s="5">
        <v>1</v>
      </c>
      <c r="CS862" s="5">
        <v>3.3650000000000002</v>
      </c>
      <c r="CT862" s="5">
        <v>3.6040000000000001</v>
      </c>
      <c r="CU862" s="5">
        <v>9.4079999999999995</v>
      </c>
    </row>
    <row r="863" spans="1:99" x14ac:dyDescent="0.25">
      <c r="A863" s="5" t="s">
        <v>3171</v>
      </c>
      <c r="B863" s="5" t="s">
        <v>1845</v>
      </c>
      <c r="C863" s="5" t="s">
        <v>1845</v>
      </c>
      <c r="D863" s="5" t="s">
        <v>1846</v>
      </c>
      <c r="E863" s="5">
        <v>2022</v>
      </c>
      <c r="F863" s="5">
        <v>0.1</v>
      </c>
      <c r="G863" s="5">
        <v>7.8460000000000001</v>
      </c>
      <c r="H863" s="5">
        <v>0.84299999999999997</v>
      </c>
      <c r="I863" s="5">
        <v>-5.6870000000000003</v>
      </c>
      <c r="J863" s="5">
        <v>2.16</v>
      </c>
      <c r="K863" s="5">
        <v>0</v>
      </c>
      <c r="L863" s="5">
        <v>1</v>
      </c>
      <c r="M863" s="5">
        <v>7.8579999999999997</v>
      </c>
      <c r="N863" s="5">
        <v>2.528</v>
      </c>
      <c r="O863" s="5">
        <v>-5.6980000000000004</v>
      </c>
      <c r="P863" s="5">
        <v>2.16</v>
      </c>
      <c r="Q863" s="5">
        <v>0</v>
      </c>
      <c r="R863" s="5">
        <v>1</v>
      </c>
      <c r="S863" s="5">
        <v>8.6370000000000005</v>
      </c>
      <c r="T863" s="5">
        <v>5.0570000000000004</v>
      </c>
      <c r="U863" s="5">
        <v>-6.7530000000000001</v>
      </c>
      <c r="V863" s="5">
        <v>2.0569999999999999</v>
      </c>
      <c r="W863" s="5">
        <v>0.1</v>
      </c>
      <c r="X863" s="5">
        <v>1</v>
      </c>
      <c r="Y863" s="5">
        <v>4.2510000000000003</v>
      </c>
      <c r="Z863" s="5">
        <v>0.28100000000000003</v>
      </c>
      <c r="AA863" s="5">
        <v>-7.9000000000000001E-2</v>
      </c>
      <c r="AB863" s="5">
        <v>4.1719999999999997</v>
      </c>
      <c r="AC863" s="5">
        <v>0</v>
      </c>
      <c r="AD863" s="5">
        <v>1</v>
      </c>
      <c r="AE863" s="5">
        <v>4.8689999999999998</v>
      </c>
      <c r="AF863" s="5">
        <v>0.60099999999999998</v>
      </c>
      <c r="AG863" s="5">
        <v>-7.9000000000000001E-2</v>
      </c>
      <c r="AH863" s="5">
        <v>4.79</v>
      </c>
      <c r="AI863" s="5">
        <v>0</v>
      </c>
      <c r="AJ863" s="5">
        <v>1</v>
      </c>
      <c r="AK863" s="5">
        <v>8.5730000000000004</v>
      </c>
      <c r="AL863" s="5">
        <v>3.04</v>
      </c>
      <c r="AM863" s="5">
        <v>-8.9999999999999993E-3</v>
      </c>
      <c r="AN863" s="5">
        <v>9.3510000000000009</v>
      </c>
      <c r="AO863" s="5">
        <v>0.1</v>
      </c>
      <c r="AP863" s="5">
        <v>1</v>
      </c>
      <c r="AQ863" s="5">
        <v>0.84699999999999998</v>
      </c>
      <c r="AR863" s="5">
        <v>0.123</v>
      </c>
      <c r="AS863" s="5">
        <v>1.7000000000000001E-2</v>
      </c>
      <c r="AT863" s="5">
        <v>0.95</v>
      </c>
      <c r="AU863" s="5">
        <v>0.1</v>
      </c>
      <c r="AV863" s="5">
        <v>1</v>
      </c>
      <c r="AW863" s="5">
        <v>0.94699999999999995</v>
      </c>
      <c r="AX863" s="5">
        <v>0.123</v>
      </c>
      <c r="AY863" s="5">
        <v>-0.11899999999999999</v>
      </c>
      <c r="AZ863" s="5">
        <v>0.91</v>
      </c>
      <c r="BA863" s="5">
        <v>0.1</v>
      </c>
      <c r="BB863" s="5">
        <v>1</v>
      </c>
      <c r="BC863" s="5">
        <v>0.58899999999999997</v>
      </c>
      <c r="BD863" s="5">
        <v>0.123</v>
      </c>
      <c r="BE863" s="5">
        <v>0.19700000000000001</v>
      </c>
      <c r="BF863" s="5">
        <v>0.85699999999999998</v>
      </c>
      <c r="BG863" s="5">
        <v>0.1</v>
      </c>
      <c r="BH863" s="5">
        <v>1</v>
      </c>
      <c r="BI863" s="5">
        <v>0.68899999999999995</v>
      </c>
      <c r="BJ863" s="5">
        <v>0.123</v>
      </c>
      <c r="BK863" s="5">
        <v>0.111</v>
      </c>
      <c r="BL863" s="5">
        <v>0.88</v>
      </c>
      <c r="BM863" s="5">
        <v>0.1</v>
      </c>
      <c r="BN863" s="5">
        <v>1</v>
      </c>
      <c r="BO863" s="5">
        <v>0</v>
      </c>
      <c r="BP863" s="5">
        <v>-1.6E-2</v>
      </c>
      <c r="BQ863" s="5">
        <v>7.9000000000000001E-2</v>
      </c>
      <c r="BR863" s="5">
        <v>0</v>
      </c>
      <c r="BS863" s="5">
        <v>0.83299999999999996</v>
      </c>
      <c r="BT863" s="5">
        <v>0</v>
      </c>
      <c r="BU863" s="5">
        <v>-1.6E-2</v>
      </c>
      <c r="BV863" s="5">
        <v>9.8000000000000004E-2</v>
      </c>
      <c r="BW863" s="5">
        <v>0</v>
      </c>
      <c r="BX863" s="5">
        <v>0.83299999999999996</v>
      </c>
      <c r="BY863" s="5">
        <v>12.728999999999999</v>
      </c>
      <c r="BZ863" s="5">
        <v>0</v>
      </c>
      <c r="CA863" s="5">
        <v>12.728999999999999</v>
      </c>
      <c r="CB863" s="5">
        <v>0</v>
      </c>
      <c r="CC863" s="5">
        <v>102.477</v>
      </c>
      <c r="CD863" s="5">
        <v>7.95</v>
      </c>
      <c r="CE863" s="5">
        <v>-6.9589999999999996</v>
      </c>
      <c r="CF863" s="5">
        <v>105.07</v>
      </c>
      <c r="CG863" s="5">
        <v>0.1</v>
      </c>
      <c r="CH863" s="5">
        <v>1</v>
      </c>
      <c r="CI863" s="5">
        <v>0</v>
      </c>
      <c r="CJ863" s="5">
        <v>0</v>
      </c>
      <c r="CK863" s="5">
        <v>0</v>
      </c>
      <c r="CL863" s="5">
        <v>0</v>
      </c>
      <c r="CM863" s="5">
        <v>0</v>
      </c>
      <c r="CN863" s="5">
        <v>0</v>
      </c>
      <c r="CO863" s="5">
        <v>0</v>
      </c>
      <c r="CP863" s="5">
        <v>0.63500000000000001</v>
      </c>
      <c r="CQ863" s="5">
        <v>1.294</v>
      </c>
      <c r="CR863" s="5">
        <v>1</v>
      </c>
      <c r="CS863" s="5">
        <v>3.6339999999999999</v>
      </c>
      <c r="CT863" s="5">
        <v>7.5540000000000003</v>
      </c>
      <c r="CU863" s="5">
        <v>16.097000000000001</v>
      </c>
    </row>
    <row r="864" spans="1:99" x14ac:dyDescent="0.25">
      <c r="A864" s="5" t="s">
        <v>3172</v>
      </c>
      <c r="B864" s="5" t="s">
        <v>1845</v>
      </c>
      <c r="C864" s="5" t="s">
        <v>1845</v>
      </c>
      <c r="D864" s="5" t="s">
        <v>1846</v>
      </c>
      <c r="E864" s="5">
        <v>2023</v>
      </c>
      <c r="F864" s="5">
        <v>0.1</v>
      </c>
      <c r="G864" s="5">
        <v>6.9829999999999997</v>
      </c>
      <c r="H864" s="5">
        <v>0.88600000000000001</v>
      </c>
      <c r="I864" s="5">
        <v>1.163</v>
      </c>
      <c r="J864" s="5">
        <v>8.1460000000000008</v>
      </c>
      <c r="K864" s="5">
        <v>0</v>
      </c>
      <c r="L864" s="5">
        <v>1</v>
      </c>
      <c r="M864" s="5">
        <v>7.4</v>
      </c>
      <c r="N864" s="5">
        <v>2.657</v>
      </c>
      <c r="O864" s="5">
        <v>1.159</v>
      </c>
      <c r="P864" s="5">
        <v>8.5589999999999993</v>
      </c>
      <c r="Q864" s="5">
        <v>0</v>
      </c>
      <c r="R864" s="5">
        <v>1</v>
      </c>
      <c r="S864" s="5">
        <v>7.8460000000000001</v>
      </c>
      <c r="T864" s="5">
        <v>5.3140000000000001</v>
      </c>
      <c r="U864" s="5">
        <v>0.125</v>
      </c>
      <c r="V864" s="5">
        <v>8.6720000000000006</v>
      </c>
      <c r="W864" s="5">
        <v>0.1</v>
      </c>
      <c r="X864" s="5">
        <v>1</v>
      </c>
      <c r="Y864" s="5">
        <v>4.4269999999999996</v>
      </c>
      <c r="Z864" s="5">
        <v>0.29299999999999998</v>
      </c>
      <c r="AA864" s="5">
        <v>-8.2000000000000003E-2</v>
      </c>
      <c r="AB864" s="5">
        <v>4.3440000000000003</v>
      </c>
      <c r="AC864" s="5">
        <v>0</v>
      </c>
      <c r="AD864" s="5">
        <v>1</v>
      </c>
      <c r="AE864" s="5">
        <v>5.07</v>
      </c>
      <c r="AF864" s="5">
        <v>0.626</v>
      </c>
      <c r="AG864" s="5">
        <v>-8.2000000000000003E-2</v>
      </c>
      <c r="AH864" s="5">
        <v>4.9870000000000001</v>
      </c>
      <c r="AI864" s="5">
        <v>0</v>
      </c>
      <c r="AJ864" s="5">
        <v>1</v>
      </c>
      <c r="AK864" s="5">
        <v>8.9269999999999996</v>
      </c>
      <c r="AL864" s="5">
        <v>3.1659999999999999</v>
      </c>
      <c r="AM864" s="5">
        <v>2.3E-2</v>
      </c>
      <c r="AN864" s="5">
        <v>9.7370000000000001</v>
      </c>
      <c r="AO864" s="5">
        <v>0.1</v>
      </c>
      <c r="AP864" s="5">
        <v>1</v>
      </c>
      <c r="AQ864" s="5">
        <v>0.749</v>
      </c>
      <c r="AR864" s="5">
        <v>0.129</v>
      </c>
      <c r="AS864" s="5">
        <v>1.4999999999999999E-2</v>
      </c>
      <c r="AT864" s="5">
        <v>0.84</v>
      </c>
      <c r="AU864" s="5">
        <v>0.1</v>
      </c>
      <c r="AV864" s="5">
        <v>1</v>
      </c>
      <c r="AW864" s="5">
        <v>0.78300000000000003</v>
      </c>
      <c r="AX864" s="5">
        <v>0.129</v>
      </c>
      <c r="AY864" s="5">
        <v>-7.2999999999999995E-2</v>
      </c>
      <c r="AZ864" s="5">
        <v>0.78</v>
      </c>
      <c r="BA864" s="5">
        <v>0.1</v>
      </c>
      <c r="BB864" s="5">
        <v>1</v>
      </c>
      <c r="BC864" s="5">
        <v>0.52700000000000002</v>
      </c>
      <c r="BD864" s="5">
        <v>0.129</v>
      </c>
      <c r="BE864" s="5">
        <v>0.247</v>
      </c>
      <c r="BF864" s="5">
        <v>0.84299999999999997</v>
      </c>
      <c r="BG864" s="5">
        <v>0.1</v>
      </c>
      <c r="BH864" s="5">
        <v>1</v>
      </c>
      <c r="BI864" s="5">
        <v>0.64</v>
      </c>
      <c r="BJ864" s="5">
        <v>0.129</v>
      </c>
      <c r="BK864" s="5">
        <v>7.9000000000000001E-2</v>
      </c>
      <c r="BL864" s="5">
        <v>0.79</v>
      </c>
      <c r="BM864" s="5">
        <v>0.1</v>
      </c>
      <c r="BN864" s="5">
        <v>1</v>
      </c>
      <c r="BO864" s="5">
        <v>0</v>
      </c>
      <c r="BP864" s="5">
        <v>-1.6E-2</v>
      </c>
      <c r="BQ864" s="5">
        <v>8.2000000000000003E-2</v>
      </c>
      <c r="BR864" s="5">
        <v>0</v>
      </c>
      <c r="BS864" s="5">
        <v>0.83299999999999996</v>
      </c>
      <c r="BT864" s="5">
        <v>0</v>
      </c>
      <c r="BU864" s="5">
        <v>-1.6E-2</v>
      </c>
      <c r="BV864" s="5">
        <v>0.10100000000000001</v>
      </c>
      <c r="BW864" s="5">
        <v>0</v>
      </c>
      <c r="BX864" s="5">
        <v>0.83299999999999996</v>
      </c>
      <c r="BY864" s="5">
        <v>13.254</v>
      </c>
      <c r="BZ864" s="5">
        <v>0</v>
      </c>
      <c r="CA864" s="5">
        <v>13.254</v>
      </c>
      <c r="CB864" s="5">
        <v>0</v>
      </c>
      <c r="CC864" s="5">
        <v>87.078999999999994</v>
      </c>
      <c r="CD864" s="5">
        <v>7.95</v>
      </c>
      <c r="CE864" s="5">
        <v>-5.5730000000000004</v>
      </c>
      <c r="CF864" s="5">
        <v>89.656999999999996</v>
      </c>
      <c r="CG864" s="5">
        <v>0.1</v>
      </c>
      <c r="CH864" s="5">
        <v>1</v>
      </c>
      <c r="CI864" s="5">
        <v>0</v>
      </c>
      <c r="CJ864" s="5">
        <v>0</v>
      </c>
      <c r="CK864" s="5">
        <v>0</v>
      </c>
      <c r="CL864" s="5">
        <v>0</v>
      </c>
      <c r="CM864" s="5">
        <v>0</v>
      </c>
      <c r="CN864" s="5">
        <v>0</v>
      </c>
      <c r="CO864" s="5">
        <v>0</v>
      </c>
      <c r="CP864" s="5">
        <v>0.622</v>
      </c>
      <c r="CQ864" s="5">
        <v>1.3480000000000001</v>
      </c>
      <c r="CR864" s="5">
        <v>1</v>
      </c>
      <c r="CS864" s="5">
        <v>3.7839999999999998</v>
      </c>
      <c r="CT864" s="5">
        <v>4.484</v>
      </c>
      <c r="CU864" s="5">
        <v>12.529</v>
      </c>
    </row>
    <row r="865" spans="1:99" x14ac:dyDescent="0.25">
      <c r="A865" s="5" t="s">
        <v>3173</v>
      </c>
      <c r="B865" s="5" t="s">
        <v>1845</v>
      </c>
      <c r="C865" s="5" t="s">
        <v>1845</v>
      </c>
      <c r="D865" s="5" t="s">
        <v>1846</v>
      </c>
      <c r="E865" s="5">
        <v>2024</v>
      </c>
      <c r="F865" s="5">
        <v>0.1</v>
      </c>
      <c r="G865" s="5">
        <v>6.7709999999999999</v>
      </c>
      <c r="H865" s="5">
        <v>0.91200000000000003</v>
      </c>
      <c r="I865" s="5">
        <v>1.1839999999999999</v>
      </c>
      <c r="J865" s="5">
        <v>7.9550000000000001</v>
      </c>
      <c r="K865" s="5">
        <v>0</v>
      </c>
      <c r="L865" s="5">
        <v>1</v>
      </c>
      <c r="M865" s="5">
        <v>7.2430000000000003</v>
      </c>
      <c r="N865" s="5">
        <v>2.7349999999999999</v>
      </c>
      <c r="O865" s="5">
        <v>1.1819999999999999</v>
      </c>
      <c r="P865" s="5">
        <v>8.4239999999999995</v>
      </c>
      <c r="Q865" s="5">
        <v>0</v>
      </c>
      <c r="R865" s="5">
        <v>1</v>
      </c>
      <c r="S865" s="5">
        <v>7.6589999999999998</v>
      </c>
      <c r="T865" s="5">
        <v>5.4710000000000001</v>
      </c>
      <c r="U865" s="5">
        <v>0.13100000000000001</v>
      </c>
      <c r="V865" s="5">
        <v>8.4540000000000006</v>
      </c>
      <c r="W865" s="5">
        <v>0.1</v>
      </c>
      <c r="X865" s="5">
        <v>1</v>
      </c>
      <c r="Y865" s="5">
        <v>4.5579999999999998</v>
      </c>
      <c r="Z865" s="5">
        <v>0.30099999999999999</v>
      </c>
      <c r="AA865" s="5">
        <v>-7.4999999999999997E-2</v>
      </c>
      <c r="AB865" s="5">
        <v>4.4820000000000002</v>
      </c>
      <c r="AC865" s="5">
        <v>0</v>
      </c>
      <c r="AD865" s="5">
        <v>1</v>
      </c>
      <c r="AE865" s="5">
        <v>5.2190000000000003</v>
      </c>
      <c r="AF865" s="5">
        <v>0.64400000000000002</v>
      </c>
      <c r="AG865" s="5">
        <v>-7.4999999999999997E-2</v>
      </c>
      <c r="AH865" s="5">
        <v>5.1440000000000001</v>
      </c>
      <c r="AI865" s="5">
        <v>0</v>
      </c>
      <c r="AJ865" s="5">
        <v>1</v>
      </c>
      <c r="AK865" s="5">
        <v>9.19</v>
      </c>
      <c r="AL865" s="5">
        <v>3.2589999999999999</v>
      </c>
      <c r="AM865" s="5">
        <v>4.9000000000000002E-2</v>
      </c>
      <c r="AN865" s="5">
        <v>10.026</v>
      </c>
      <c r="AO865" s="5">
        <v>0.1</v>
      </c>
      <c r="AP865" s="5">
        <v>1</v>
      </c>
      <c r="AQ865" s="5">
        <v>0.72</v>
      </c>
      <c r="AR865" s="5">
        <v>0.13200000000000001</v>
      </c>
      <c r="AS865" s="5">
        <v>1.6E-2</v>
      </c>
      <c r="AT865" s="5">
        <v>0.81</v>
      </c>
      <c r="AU865" s="5">
        <v>0.1</v>
      </c>
      <c r="AV865" s="5">
        <v>1</v>
      </c>
      <c r="AW865" s="5">
        <v>0.73399999999999999</v>
      </c>
      <c r="AX865" s="5">
        <v>0.13200000000000001</v>
      </c>
      <c r="AY865" s="5">
        <v>-5.1999999999999998E-2</v>
      </c>
      <c r="AZ865" s="5">
        <v>0.75</v>
      </c>
      <c r="BA865" s="5">
        <v>0.1</v>
      </c>
      <c r="BB865" s="5">
        <v>1</v>
      </c>
      <c r="BC865" s="5">
        <v>0.51</v>
      </c>
      <c r="BD865" s="5">
        <v>0.13200000000000001</v>
      </c>
      <c r="BE865" s="5">
        <v>0.27200000000000002</v>
      </c>
      <c r="BF865" s="5">
        <v>0.84899999999999998</v>
      </c>
      <c r="BG865" s="5">
        <v>0.1</v>
      </c>
      <c r="BH865" s="5">
        <v>1</v>
      </c>
      <c r="BI865" s="5">
        <v>0.65200000000000002</v>
      </c>
      <c r="BJ865" s="5">
        <v>0.13200000000000001</v>
      </c>
      <c r="BK865" s="5">
        <v>0.03</v>
      </c>
      <c r="BL865" s="5">
        <v>0.75</v>
      </c>
      <c r="BM865" s="5">
        <v>0.1</v>
      </c>
      <c r="BN865" s="5">
        <v>1</v>
      </c>
      <c r="BO865" s="5">
        <v>0</v>
      </c>
      <c r="BP865" s="5">
        <v>-1.6E-2</v>
      </c>
      <c r="BQ865" s="5">
        <v>8.3000000000000004E-2</v>
      </c>
      <c r="BR865" s="5">
        <v>0</v>
      </c>
      <c r="BS865" s="5">
        <v>0.83299999999999996</v>
      </c>
      <c r="BT865" s="5">
        <v>0</v>
      </c>
      <c r="BU865" s="5">
        <v>-1.6E-2</v>
      </c>
      <c r="BV865" s="5">
        <v>0.10299999999999999</v>
      </c>
      <c r="BW865" s="5">
        <v>0</v>
      </c>
      <c r="BX865" s="5">
        <v>0.83299999999999996</v>
      </c>
      <c r="BY865" s="5">
        <v>13.646000000000001</v>
      </c>
      <c r="BZ865" s="5">
        <v>0</v>
      </c>
      <c r="CA865" s="5">
        <v>13.646000000000001</v>
      </c>
      <c r="CB865" s="5">
        <v>0</v>
      </c>
      <c r="CC865" s="5">
        <v>86.385000000000005</v>
      </c>
      <c r="CD865" s="5">
        <v>7.95</v>
      </c>
      <c r="CE865" s="5">
        <v>-5.6470000000000002</v>
      </c>
      <c r="CF865" s="5">
        <v>88.813000000000002</v>
      </c>
      <c r="CG865" s="5">
        <v>0.1</v>
      </c>
      <c r="CH865" s="5">
        <v>1</v>
      </c>
      <c r="CI865" s="5">
        <v>0</v>
      </c>
      <c r="CJ865" s="5">
        <v>0</v>
      </c>
      <c r="CK865" s="5">
        <v>0</v>
      </c>
      <c r="CL865" s="5">
        <v>0</v>
      </c>
      <c r="CM865" s="5">
        <v>0</v>
      </c>
      <c r="CN865" s="5">
        <v>0</v>
      </c>
      <c r="CO865" s="5">
        <v>0</v>
      </c>
      <c r="CP865" s="5">
        <v>0.622</v>
      </c>
      <c r="CQ865" s="5">
        <v>1.387</v>
      </c>
      <c r="CR865" s="5">
        <v>1</v>
      </c>
      <c r="CS865" s="5">
        <v>3.8959999999999999</v>
      </c>
      <c r="CT865" s="5">
        <v>3.5089999999999999</v>
      </c>
      <c r="CU865" s="5">
        <v>10.896000000000001</v>
      </c>
    </row>
    <row r="866" spans="1:99" x14ac:dyDescent="0.25">
      <c r="A866" s="5" t="s">
        <v>3174</v>
      </c>
      <c r="B866" s="5" t="s">
        <v>1842</v>
      </c>
      <c r="C866" s="5" t="s">
        <v>1842</v>
      </c>
      <c r="D866" s="5" t="s">
        <v>1843</v>
      </c>
      <c r="E866" s="5">
        <v>2021</v>
      </c>
      <c r="F866" s="5">
        <v>5.5E-2</v>
      </c>
      <c r="G866" s="5">
        <v>5.8970000000000002</v>
      </c>
      <c r="H866" s="5">
        <v>1.143</v>
      </c>
      <c r="I866" s="5">
        <v>0</v>
      </c>
      <c r="J866" s="5">
        <v>5.8970000000000002</v>
      </c>
      <c r="K866" s="5">
        <v>0</v>
      </c>
      <c r="L866" s="5">
        <v>1</v>
      </c>
      <c r="M866" s="5">
        <v>7.9640000000000004</v>
      </c>
      <c r="N866" s="5">
        <v>3.43</v>
      </c>
      <c r="O866" s="5">
        <v>0</v>
      </c>
      <c r="P866" s="5">
        <v>7.9640000000000004</v>
      </c>
      <c r="Q866" s="5">
        <v>0</v>
      </c>
      <c r="R866" s="5">
        <v>1</v>
      </c>
      <c r="S866" s="5">
        <v>11.613</v>
      </c>
      <c r="T866" s="5">
        <v>6.86</v>
      </c>
      <c r="U866" s="5">
        <v>0</v>
      </c>
      <c r="V866" s="5">
        <v>12.252000000000001</v>
      </c>
      <c r="W866" s="5">
        <v>5.5E-2</v>
      </c>
      <c r="X866" s="5">
        <v>1</v>
      </c>
      <c r="Y866" s="5">
        <v>17.126999999999999</v>
      </c>
      <c r="Z866" s="5">
        <v>2.3039999999999998</v>
      </c>
      <c r="AA866" s="5">
        <v>0</v>
      </c>
      <c r="AB866" s="5">
        <v>17.126999999999999</v>
      </c>
      <c r="AC866" s="5">
        <v>0</v>
      </c>
      <c r="AD866" s="5">
        <v>1</v>
      </c>
      <c r="AE866" s="5">
        <v>18.27</v>
      </c>
      <c r="AF866" s="5">
        <v>4.2779999999999996</v>
      </c>
      <c r="AG866" s="5">
        <v>0</v>
      </c>
      <c r="AH866" s="5">
        <v>18.27</v>
      </c>
      <c r="AI866" s="5">
        <v>0</v>
      </c>
      <c r="AJ866" s="5">
        <v>1</v>
      </c>
      <c r="AK866" s="5">
        <v>25.13</v>
      </c>
      <c r="AL866" s="5">
        <v>13.503</v>
      </c>
      <c r="AM866" s="5">
        <v>0</v>
      </c>
      <c r="AN866" s="5">
        <v>26.512</v>
      </c>
      <c r="AO866" s="5">
        <v>5.5E-2</v>
      </c>
      <c r="AP866" s="5">
        <v>1</v>
      </c>
      <c r="AQ866" s="5">
        <v>0.64900000000000002</v>
      </c>
      <c r="AR866" s="5">
        <v>0.114</v>
      </c>
      <c r="AS866" s="5">
        <v>0</v>
      </c>
      <c r="AT866" s="5">
        <v>0.68500000000000005</v>
      </c>
      <c r="AU866" s="5">
        <v>5.5E-2</v>
      </c>
      <c r="AV866" s="5">
        <v>1</v>
      </c>
      <c r="AW866" s="5">
        <v>0.57699999999999996</v>
      </c>
      <c r="AX866" s="5">
        <v>0.114</v>
      </c>
      <c r="AY866" s="5">
        <v>0</v>
      </c>
      <c r="AZ866" s="5">
        <v>0.60799999999999998</v>
      </c>
      <c r="BA866" s="5">
        <v>5.5E-2</v>
      </c>
      <c r="BB866" s="5">
        <v>1</v>
      </c>
      <c r="BC866" s="5">
        <v>0.45800000000000002</v>
      </c>
      <c r="BD866" s="5">
        <v>0.114</v>
      </c>
      <c r="BE866" s="5">
        <v>0</v>
      </c>
      <c r="BF866" s="5">
        <v>0.48299999999999998</v>
      </c>
      <c r="BG866" s="5">
        <v>5.5E-2</v>
      </c>
      <c r="BH866" s="5">
        <v>1</v>
      </c>
      <c r="BI866" s="5">
        <v>0.49099999999999999</v>
      </c>
      <c r="BJ866" s="5">
        <v>0.114</v>
      </c>
      <c r="BK866" s="5">
        <v>0</v>
      </c>
      <c r="BL866" s="5">
        <v>0.51800000000000002</v>
      </c>
      <c r="BM866" s="5">
        <v>5.5E-2</v>
      </c>
      <c r="BN866" s="5">
        <v>1</v>
      </c>
      <c r="BO866" s="5">
        <v>0</v>
      </c>
      <c r="BP866" s="5">
        <v>0</v>
      </c>
      <c r="BQ866" s="5">
        <v>0</v>
      </c>
      <c r="BR866" s="5">
        <v>0</v>
      </c>
      <c r="BS866" s="5">
        <v>1</v>
      </c>
      <c r="BT866" s="5">
        <v>0</v>
      </c>
      <c r="BU866" s="5">
        <v>0</v>
      </c>
      <c r="BV866" s="5">
        <v>0</v>
      </c>
      <c r="BW866" s="5">
        <v>5.5E-2</v>
      </c>
      <c r="BX866" s="5">
        <v>1</v>
      </c>
      <c r="BY866" s="5">
        <v>11.787000000000001</v>
      </c>
      <c r="BZ866" s="5">
        <v>0</v>
      </c>
      <c r="CA866" s="5">
        <v>11.787000000000001</v>
      </c>
      <c r="CB866" s="5">
        <v>0</v>
      </c>
      <c r="CC866" s="5">
        <v>78.125</v>
      </c>
      <c r="CD866" s="5">
        <v>7.95</v>
      </c>
      <c r="CE866" s="5">
        <v>0</v>
      </c>
      <c r="CF866" s="5">
        <v>82.421999999999997</v>
      </c>
      <c r="CG866" s="5">
        <v>5.5E-2</v>
      </c>
      <c r="CH866" s="5">
        <v>1</v>
      </c>
      <c r="CI866" s="5">
        <v>0</v>
      </c>
      <c r="CJ866" s="5">
        <v>0</v>
      </c>
      <c r="CK866" s="5">
        <v>0</v>
      </c>
      <c r="CL866" s="5">
        <v>0</v>
      </c>
      <c r="CM866" s="5">
        <v>0</v>
      </c>
      <c r="CN866" s="5">
        <v>0</v>
      </c>
      <c r="CO866" s="5">
        <v>0</v>
      </c>
      <c r="CP866" s="5">
        <v>0</v>
      </c>
      <c r="CQ866" s="5">
        <v>1.198</v>
      </c>
      <c r="CR866" s="5">
        <v>0</v>
      </c>
      <c r="CS866" s="5">
        <v>4.7759999999999998</v>
      </c>
      <c r="CT866" s="5">
        <v>4.7530000000000001</v>
      </c>
      <c r="CU866" s="5">
        <v>15.983000000000001</v>
      </c>
    </row>
    <row r="867" spans="1:99" x14ac:dyDescent="0.25">
      <c r="A867" s="5" t="s">
        <v>3175</v>
      </c>
      <c r="B867" s="5" t="s">
        <v>1842</v>
      </c>
      <c r="C867" s="5" t="s">
        <v>1842</v>
      </c>
      <c r="D867" s="5" t="s">
        <v>1843</v>
      </c>
      <c r="E867" s="5">
        <v>2022</v>
      </c>
      <c r="F867" s="5">
        <v>5.5E-2</v>
      </c>
      <c r="G867" s="5">
        <v>11.72</v>
      </c>
      <c r="H867" s="5">
        <v>1.2350000000000001</v>
      </c>
      <c r="I867" s="5">
        <v>0</v>
      </c>
      <c r="J867" s="5">
        <v>11.72</v>
      </c>
      <c r="K867" s="5">
        <v>0</v>
      </c>
      <c r="L867" s="5">
        <v>1</v>
      </c>
      <c r="M867" s="5">
        <v>9.7829999999999995</v>
      </c>
      <c r="N867" s="5">
        <v>3.7040000000000002</v>
      </c>
      <c r="O867" s="5">
        <v>0</v>
      </c>
      <c r="P867" s="5">
        <v>9.7829999999999995</v>
      </c>
      <c r="Q867" s="5">
        <v>0</v>
      </c>
      <c r="R867" s="5">
        <v>1</v>
      </c>
      <c r="S867" s="5">
        <v>17.893000000000001</v>
      </c>
      <c r="T867" s="5">
        <v>7.4080000000000004</v>
      </c>
      <c r="U867" s="5">
        <v>7.2999999999999995E-2</v>
      </c>
      <c r="V867" s="5">
        <v>18.876999999999999</v>
      </c>
      <c r="W867" s="5">
        <v>5.5E-2</v>
      </c>
      <c r="X867" s="5">
        <v>1</v>
      </c>
      <c r="Y867" s="5">
        <v>30.728000000000002</v>
      </c>
      <c r="Z867" s="5">
        <v>4.133</v>
      </c>
      <c r="AA867" s="5">
        <v>0</v>
      </c>
      <c r="AB867" s="5">
        <v>30.728000000000002</v>
      </c>
      <c r="AC867" s="5">
        <v>0</v>
      </c>
      <c r="AD867" s="5">
        <v>1</v>
      </c>
      <c r="AE867" s="5">
        <v>31.963000000000001</v>
      </c>
      <c r="AF867" s="5">
        <v>7.4850000000000003</v>
      </c>
      <c r="AG867" s="5">
        <v>0</v>
      </c>
      <c r="AH867" s="5">
        <v>31.963000000000001</v>
      </c>
      <c r="AI867" s="5">
        <v>0</v>
      </c>
      <c r="AJ867" s="5">
        <v>1</v>
      </c>
      <c r="AK867" s="5">
        <v>39.371000000000002</v>
      </c>
      <c r="AL867" s="5">
        <v>21.155000000000001</v>
      </c>
      <c r="AM867" s="5">
        <v>0.16</v>
      </c>
      <c r="AN867" s="5">
        <v>41.536999999999999</v>
      </c>
      <c r="AO867" s="5">
        <v>5.5E-2</v>
      </c>
      <c r="AP867" s="5">
        <v>1</v>
      </c>
      <c r="AQ867" s="5">
        <v>0.89600000000000002</v>
      </c>
      <c r="AR867" s="5">
        <v>0.123</v>
      </c>
      <c r="AS867" s="5">
        <v>4.0000000000000001E-3</v>
      </c>
      <c r="AT867" s="5">
        <v>0.94499999999999995</v>
      </c>
      <c r="AU867" s="5">
        <v>5.5E-2</v>
      </c>
      <c r="AV867" s="5">
        <v>1</v>
      </c>
      <c r="AW867" s="5">
        <v>0.89</v>
      </c>
      <c r="AX867" s="5">
        <v>0.123</v>
      </c>
      <c r="AY867" s="5">
        <v>4.0000000000000001E-3</v>
      </c>
      <c r="AZ867" s="5">
        <v>0.93899999999999995</v>
      </c>
      <c r="BA867" s="5">
        <v>5.5E-2</v>
      </c>
      <c r="BB867" s="5">
        <v>1</v>
      </c>
      <c r="BC867" s="5">
        <v>0.62</v>
      </c>
      <c r="BD867" s="5">
        <v>0.123</v>
      </c>
      <c r="BE867" s="5">
        <v>3.0000000000000001E-3</v>
      </c>
      <c r="BF867" s="5">
        <v>0.65400000000000003</v>
      </c>
      <c r="BG867" s="5">
        <v>5.5E-2</v>
      </c>
      <c r="BH867" s="5">
        <v>1</v>
      </c>
      <c r="BI867" s="5">
        <v>0.60799999999999998</v>
      </c>
      <c r="BJ867" s="5">
        <v>0.123</v>
      </c>
      <c r="BK867" s="5">
        <v>2E-3</v>
      </c>
      <c r="BL867" s="5">
        <v>0.64100000000000001</v>
      </c>
      <c r="BM867" s="5">
        <v>5.5E-2</v>
      </c>
      <c r="BN867" s="5">
        <v>1</v>
      </c>
      <c r="BO867" s="5">
        <v>0</v>
      </c>
      <c r="BP867" s="5">
        <v>0</v>
      </c>
      <c r="BQ867" s="5">
        <v>0</v>
      </c>
      <c r="BR867" s="5">
        <v>0</v>
      </c>
      <c r="BS867" s="5">
        <v>1</v>
      </c>
      <c r="BT867" s="5">
        <v>0</v>
      </c>
      <c r="BU867" s="5">
        <v>0</v>
      </c>
      <c r="BV867" s="5">
        <v>0</v>
      </c>
      <c r="BW867" s="5">
        <v>5.5E-2</v>
      </c>
      <c r="BX867" s="5">
        <v>1</v>
      </c>
      <c r="BY867" s="5">
        <v>12.728999999999999</v>
      </c>
      <c r="BZ867" s="5">
        <v>0</v>
      </c>
      <c r="CA867" s="5">
        <v>12.728999999999999</v>
      </c>
      <c r="CB867" s="5">
        <v>0</v>
      </c>
      <c r="CC867" s="5">
        <v>97.9</v>
      </c>
      <c r="CD867" s="5">
        <v>7.95</v>
      </c>
      <c r="CE867" s="5">
        <v>0.39900000000000002</v>
      </c>
      <c r="CF867" s="5">
        <v>103.285</v>
      </c>
      <c r="CG867" s="5">
        <v>5.5E-2</v>
      </c>
      <c r="CH867" s="5">
        <v>1</v>
      </c>
      <c r="CI867" s="5">
        <v>0</v>
      </c>
      <c r="CJ867" s="5">
        <v>0</v>
      </c>
      <c r="CK867" s="5">
        <v>0</v>
      </c>
      <c r="CL867" s="5">
        <v>0</v>
      </c>
      <c r="CM867" s="5">
        <v>0</v>
      </c>
      <c r="CN867" s="5">
        <v>0</v>
      </c>
      <c r="CO867" s="5">
        <v>0</v>
      </c>
      <c r="CP867" s="5">
        <v>0</v>
      </c>
      <c r="CQ867" s="5">
        <v>1.294</v>
      </c>
      <c r="CR867" s="5">
        <v>0</v>
      </c>
      <c r="CS867" s="5">
        <v>5.1580000000000004</v>
      </c>
      <c r="CT867" s="5">
        <v>10.484999999999999</v>
      </c>
      <c r="CU867" s="5">
        <v>29.494</v>
      </c>
    </row>
    <row r="868" spans="1:99" x14ac:dyDescent="0.25">
      <c r="A868" s="5" t="s">
        <v>3176</v>
      </c>
      <c r="B868" s="5" t="s">
        <v>1842</v>
      </c>
      <c r="C868" s="5" t="s">
        <v>1842</v>
      </c>
      <c r="D868" s="5" t="s">
        <v>1843</v>
      </c>
      <c r="E868" s="5">
        <v>2023</v>
      </c>
      <c r="F868" s="5">
        <v>5.5E-2</v>
      </c>
      <c r="G868" s="5">
        <v>6.1470000000000002</v>
      </c>
      <c r="H868" s="5">
        <v>1.286</v>
      </c>
      <c r="I868" s="5">
        <v>0</v>
      </c>
      <c r="J868" s="5">
        <v>6.1470000000000002</v>
      </c>
      <c r="K868" s="5">
        <v>0</v>
      </c>
      <c r="L868" s="5">
        <v>1</v>
      </c>
      <c r="M868" s="5">
        <v>7.8860000000000001</v>
      </c>
      <c r="N868" s="5">
        <v>3.8570000000000002</v>
      </c>
      <c r="O868" s="5">
        <v>0</v>
      </c>
      <c r="P868" s="5">
        <v>7.8860000000000001</v>
      </c>
      <c r="Q868" s="5">
        <v>0</v>
      </c>
      <c r="R868" s="5">
        <v>1</v>
      </c>
      <c r="S868" s="5">
        <v>12.574999999999999</v>
      </c>
      <c r="T868" s="5">
        <v>7.7140000000000004</v>
      </c>
      <c r="U868" s="5">
        <v>7.6999999999999999E-2</v>
      </c>
      <c r="V868" s="5">
        <v>13.266999999999999</v>
      </c>
      <c r="W868" s="5">
        <v>5.5E-2</v>
      </c>
      <c r="X868" s="5">
        <v>1</v>
      </c>
      <c r="Y868" s="5">
        <v>12.478</v>
      </c>
      <c r="Z868" s="5">
        <v>1.6779999999999999</v>
      </c>
      <c r="AA868" s="5">
        <v>0</v>
      </c>
      <c r="AB868" s="5">
        <v>12.478</v>
      </c>
      <c r="AC868" s="5">
        <v>0</v>
      </c>
      <c r="AD868" s="5">
        <v>1</v>
      </c>
      <c r="AE868" s="5">
        <v>13.763</v>
      </c>
      <c r="AF868" s="5">
        <v>3.2229999999999999</v>
      </c>
      <c r="AG868" s="5">
        <v>0</v>
      </c>
      <c r="AH868" s="5">
        <v>13.763</v>
      </c>
      <c r="AI868" s="5">
        <v>0</v>
      </c>
      <c r="AJ868" s="5">
        <v>1</v>
      </c>
      <c r="AK868" s="5">
        <v>21.477</v>
      </c>
      <c r="AL868" s="5">
        <v>11.54</v>
      </c>
      <c r="AM868" s="5">
        <v>0.13100000000000001</v>
      </c>
      <c r="AN868" s="5">
        <v>22.658999999999999</v>
      </c>
      <c r="AO868" s="5">
        <v>5.5E-2</v>
      </c>
      <c r="AP868" s="5">
        <v>1</v>
      </c>
      <c r="AQ868" s="5">
        <v>0.79100000000000004</v>
      </c>
      <c r="AR868" s="5">
        <v>0.129</v>
      </c>
      <c r="AS868" s="5">
        <v>5.0000000000000001E-3</v>
      </c>
      <c r="AT868" s="5">
        <v>0.83399999999999996</v>
      </c>
      <c r="AU868" s="5">
        <v>5.5E-2</v>
      </c>
      <c r="AV868" s="5">
        <v>1</v>
      </c>
      <c r="AW868" s="5">
        <v>0.61799999999999999</v>
      </c>
      <c r="AX868" s="5">
        <v>0.129</v>
      </c>
      <c r="AY868" s="5">
        <v>4.0000000000000001E-3</v>
      </c>
      <c r="AZ868" s="5">
        <v>0.65200000000000002</v>
      </c>
      <c r="BA868" s="5">
        <v>5.5E-2</v>
      </c>
      <c r="BB868" s="5">
        <v>1</v>
      </c>
      <c r="BC868" s="5">
        <v>0.55400000000000005</v>
      </c>
      <c r="BD868" s="5">
        <v>0.129</v>
      </c>
      <c r="BE868" s="5">
        <v>3.0000000000000001E-3</v>
      </c>
      <c r="BF868" s="5">
        <v>0.58499999999999996</v>
      </c>
      <c r="BG868" s="5">
        <v>5.5E-2</v>
      </c>
      <c r="BH868" s="5">
        <v>1</v>
      </c>
      <c r="BI868" s="5">
        <v>0.55700000000000005</v>
      </c>
      <c r="BJ868" s="5">
        <v>0.129</v>
      </c>
      <c r="BK868" s="5">
        <v>3.0000000000000001E-3</v>
      </c>
      <c r="BL868" s="5">
        <v>0.58799999999999997</v>
      </c>
      <c r="BM868" s="5">
        <v>5.5E-2</v>
      </c>
      <c r="BN868" s="5">
        <v>1</v>
      </c>
      <c r="BO868" s="5">
        <v>0</v>
      </c>
      <c r="BP868" s="5">
        <v>0</v>
      </c>
      <c r="BQ868" s="5">
        <v>0</v>
      </c>
      <c r="BR868" s="5">
        <v>0</v>
      </c>
      <c r="BS868" s="5">
        <v>1</v>
      </c>
      <c r="BT868" s="5">
        <v>0</v>
      </c>
      <c r="BU868" s="5">
        <v>0</v>
      </c>
      <c r="BV868" s="5">
        <v>0</v>
      </c>
      <c r="BW868" s="5">
        <v>5.5E-2</v>
      </c>
      <c r="BX868" s="5">
        <v>1</v>
      </c>
      <c r="BY868" s="5">
        <v>13.254</v>
      </c>
      <c r="BZ868" s="5">
        <v>0</v>
      </c>
      <c r="CA868" s="5">
        <v>13.254</v>
      </c>
      <c r="CB868" s="5">
        <v>0</v>
      </c>
      <c r="CC868" s="5">
        <v>83.248000000000005</v>
      </c>
      <c r="CD868" s="5">
        <v>7.95</v>
      </c>
      <c r="CE868" s="5">
        <v>0.50700000000000001</v>
      </c>
      <c r="CF868" s="5">
        <v>87.826999999999998</v>
      </c>
      <c r="CG868" s="5">
        <v>5.5E-2</v>
      </c>
      <c r="CH868" s="5">
        <v>1</v>
      </c>
      <c r="CI868" s="5">
        <v>0</v>
      </c>
      <c r="CJ868" s="5">
        <v>0</v>
      </c>
      <c r="CK868" s="5">
        <v>0</v>
      </c>
      <c r="CL868" s="5">
        <v>0</v>
      </c>
      <c r="CM868" s="5">
        <v>0</v>
      </c>
      <c r="CN868" s="5">
        <v>0</v>
      </c>
      <c r="CO868" s="5">
        <v>0</v>
      </c>
      <c r="CP868" s="5">
        <v>0</v>
      </c>
      <c r="CQ868" s="5">
        <v>1.3480000000000001</v>
      </c>
      <c r="CR868" s="5">
        <v>0</v>
      </c>
      <c r="CS868" s="5">
        <v>5.37</v>
      </c>
      <c r="CT868" s="5">
        <v>4.8609999999999998</v>
      </c>
      <c r="CU868" s="5">
        <v>11.192</v>
      </c>
    </row>
    <row r="869" spans="1:99" x14ac:dyDescent="0.25">
      <c r="A869" s="5" t="s">
        <v>3177</v>
      </c>
      <c r="B869" s="5" t="s">
        <v>1842</v>
      </c>
      <c r="C869" s="5" t="s">
        <v>1842</v>
      </c>
      <c r="D869" s="5" t="s">
        <v>1843</v>
      </c>
      <c r="E869" s="5">
        <v>2024</v>
      </c>
      <c r="F869" s="5">
        <v>5.5E-2</v>
      </c>
      <c r="G869" s="5">
        <v>5.5750000000000002</v>
      </c>
      <c r="H869" s="5">
        <v>1.3240000000000001</v>
      </c>
      <c r="I869" s="5">
        <v>0</v>
      </c>
      <c r="J869" s="5">
        <v>5.5750000000000002</v>
      </c>
      <c r="K869" s="5">
        <v>0</v>
      </c>
      <c r="L869" s="5">
        <v>1</v>
      </c>
      <c r="M869" s="5">
        <v>7.1239999999999997</v>
      </c>
      <c r="N869" s="5">
        <v>3.9710000000000001</v>
      </c>
      <c r="O869" s="5">
        <v>0</v>
      </c>
      <c r="P869" s="5">
        <v>7.1239999999999997</v>
      </c>
      <c r="Q869" s="5">
        <v>0</v>
      </c>
      <c r="R869" s="5">
        <v>1</v>
      </c>
      <c r="S869" s="5">
        <v>12.193</v>
      </c>
      <c r="T869" s="5">
        <v>7.9420000000000002</v>
      </c>
      <c r="U869" s="5">
        <v>9.0999999999999998E-2</v>
      </c>
      <c r="V869" s="5">
        <v>12.863</v>
      </c>
      <c r="W869" s="5">
        <v>5.5E-2</v>
      </c>
      <c r="X869" s="5">
        <v>1</v>
      </c>
      <c r="Y869" s="5">
        <v>11.446999999999999</v>
      </c>
      <c r="Z869" s="5">
        <v>1.54</v>
      </c>
      <c r="AA869" s="5">
        <v>0</v>
      </c>
      <c r="AB869" s="5">
        <v>11.446999999999999</v>
      </c>
      <c r="AC869" s="5">
        <v>0</v>
      </c>
      <c r="AD869" s="5">
        <v>1</v>
      </c>
      <c r="AE869" s="5">
        <v>12.771000000000001</v>
      </c>
      <c r="AF869" s="5">
        <v>2.9910000000000001</v>
      </c>
      <c r="AG869" s="5">
        <v>0</v>
      </c>
      <c r="AH869" s="5">
        <v>12.771000000000001</v>
      </c>
      <c r="AI869" s="5">
        <v>0</v>
      </c>
      <c r="AJ869" s="5">
        <v>1</v>
      </c>
      <c r="AK869" s="5">
        <v>20.712</v>
      </c>
      <c r="AL869" s="5">
        <v>11.129</v>
      </c>
      <c r="AM869" s="5">
        <v>0.155</v>
      </c>
      <c r="AN869" s="5">
        <v>21.852</v>
      </c>
      <c r="AO869" s="5">
        <v>5.5E-2</v>
      </c>
      <c r="AP869" s="5">
        <v>1</v>
      </c>
      <c r="AQ869" s="5">
        <v>0.75600000000000001</v>
      </c>
      <c r="AR869" s="5">
        <v>0.13200000000000001</v>
      </c>
      <c r="AS869" s="5">
        <v>6.0000000000000001E-3</v>
      </c>
      <c r="AT869" s="5">
        <v>0.79800000000000004</v>
      </c>
      <c r="AU869" s="5">
        <v>5.5E-2</v>
      </c>
      <c r="AV869" s="5">
        <v>1</v>
      </c>
      <c r="AW869" s="5">
        <v>0.65500000000000003</v>
      </c>
      <c r="AX869" s="5">
        <v>0.13200000000000001</v>
      </c>
      <c r="AY869" s="5">
        <v>5.0000000000000001E-3</v>
      </c>
      <c r="AZ869" s="5">
        <v>0.69099999999999995</v>
      </c>
      <c r="BA869" s="5">
        <v>5.5E-2</v>
      </c>
      <c r="BB869" s="5">
        <v>1</v>
      </c>
      <c r="BC869" s="5">
        <v>0.53400000000000003</v>
      </c>
      <c r="BD869" s="5">
        <v>0.13200000000000001</v>
      </c>
      <c r="BE869" s="5">
        <v>4.0000000000000001E-3</v>
      </c>
      <c r="BF869" s="5">
        <v>0.56299999999999994</v>
      </c>
      <c r="BG869" s="5">
        <v>5.5E-2</v>
      </c>
      <c r="BH869" s="5">
        <v>1</v>
      </c>
      <c r="BI869" s="5">
        <v>0.56799999999999995</v>
      </c>
      <c r="BJ869" s="5">
        <v>0.13200000000000001</v>
      </c>
      <c r="BK869" s="5">
        <v>4.0000000000000001E-3</v>
      </c>
      <c r="BL869" s="5">
        <v>0.59899999999999998</v>
      </c>
      <c r="BM869" s="5">
        <v>5.5E-2</v>
      </c>
      <c r="BN869" s="5">
        <v>1</v>
      </c>
      <c r="BO869" s="5">
        <v>0</v>
      </c>
      <c r="BP869" s="5">
        <v>0</v>
      </c>
      <c r="BQ869" s="5">
        <v>0</v>
      </c>
      <c r="BR869" s="5">
        <v>0</v>
      </c>
      <c r="BS869" s="5">
        <v>1</v>
      </c>
      <c r="BT869" s="5">
        <v>0</v>
      </c>
      <c r="BU869" s="5">
        <v>0</v>
      </c>
      <c r="BV869" s="5">
        <v>0</v>
      </c>
      <c r="BW869" s="5">
        <v>5.5E-2</v>
      </c>
      <c r="BX869" s="5">
        <v>1</v>
      </c>
      <c r="BY869" s="5">
        <v>13.646000000000001</v>
      </c>
      <c r="BZ869" s="5">
        <v>0</v>
      </c>
      <c r="CA869" s="5">
        <v>13.646000000000001</v>
      </c>
      <c r="CB869" s="5">
        <v>0</v>
      </c>
      <c r="CC869" s="5">
        <v>82.587999999999994</v>
      </c>
      <c r="CD869" s="5">
        <v>7.95</v>
      </c>
      <c r="CE869" s="5">
        <v>0.61899999999999999</v>
      </c>
      <c r="CF869" s="5">
        <v>87.13</v>
      </c>
      <c r="CG869" s="5">
        <v>5.5E-2</v>
      </c>
      <c r="CH869" s="5">
        <v>1</v>
      </c>
      <c r="CI869" s="5">
        <v>0</v>
      </c>
      <c r="CJ869" s="5">
        <v>0</v>
      </c>
      <c r="CK869" s="5">
        <v>0</v>
      </c>
      <c r="CL869" s="5">
        <v>0</v>
      </c>
      <c r="CM869" s="5">
        <v>0</v>
      </c>
      <c r="CN869" s="5">
        <v>0</v>
      </c>
      <c r="CO869" s="5">
        <v>0</v>
      </c>
      <c r="CP869" s="5">
        <v>0</v>
      </c>
      <c r="CQ869" s="5">
        <v>1.387</v>
      </c>
      <c r="CR869" s="5">
        <v>0</v>
      </c>
      <c r="CS869" s="5">
        <v>5.5289999999999999</v>
      </c>
      <c r="CT869" s="5">
        <v>4.2510000000000003</v>
      </c>
      <c r="CU869" s="5">
        <v>10.122999999999999</v>
      </c>
    </row>
    <row r="870" spans="1:99" x14ac:dyDescent="0.25">
      <c r="A870" s="5" t="s">
        <v>3178</v>
      </c>
      <c r="B870" s="5" t="s">
        <v>1696</v>
      </c>
      <c r="C870" s="5" t="s">
        <v>1696</v>
      </c>
      <c r="D870" s="5" t="s">
        <v>1697</v>
      </c>
      <c r="E870" s="5">
        <v>2021</v>
      </c>
      <c r="F870" s="5">
        <v>0.16</v>
      </c>
      <c r="G870" s="5">
        <v>5.8970000000000002</v>
      </c>
      <c r="H870" s="5">
        <v>1.143</v>
      </c>
      <c r="I870" s="5">
        <v>0</v>
      </c>
      <c r="J870" s="5">
        <v>5.8970000000000002</v>
      </c>
      <c r="K870" s="5">
        <v>0</v>
      </c>
      <c r="L870" s="5">
        <v>1</v>
      </c>
      <c r="M870" s="5">
        <v>7.9640000000000004</v>
      </c>
      <c r="N870" s="5">
        <v>3.43</v>
      </c>
      <c r="O870" s="5">
        <v>0</v>
      </c>
      <c r="P870" s="5">
        <v>7.9640000000000004</v>
      </c>
      <c r="Q870" s="5">
        <v>0</v>
      </c>
      <c r="R870" s="5">
        <v>1</v>
      </c>
      <c r="S870" s="5">
        <v>11.613</v>
      </c>
      <c r="T870" s="5">
        <v>6.86</v>
      </c>
      <c r="U870" s="5">
        <v>0</v>
      </c>
      <c r="V870" s="5">
        <v>13.471</v>
      </c>
      <c r="W870" s="5">
        <v>0.16</v>
      </c>
      <c r="X870" s="5">
        <v>1</v>
      </c>
      <c r="Y870" s="5">
        <v>15.298999999999999</v>
      </c>
      <c r="Z870" s="5">
        <v>2.496</v>
      </c>
      <c r="AA870" s="5">
        <v>0</v>
      </c>
      <c r="AB870" s="5">
        <v>15.298999999999999</v>
      </c>
      <c r="AC870" s="5">
        <v>0</v>
      </c>
      <c r="AD870" s="5">
        <v>1</v>
      </c>
      <c r="AE870" s="5">
        <v>16.442</v>
      </c>
      <c r="AF870" s="5">
        <v>4.5060000000000002</v>
      </c>
      <c r="AG870" s="5">
        <v>0</v>
      </c>
      <c r="AH870" s="5">
        <v>16.442</v>
      </c>
      <c r="AI870" s="5">
        <v>0</v>
      </c>
      <c r="AJ870" s="5">
        <v>1</v>
      </c>
      <c r="AK870" s="5">
        <v>23.302</v>
      </c>
      <c r="AL870" s="5">
        <v>13.551</v>
      </c>
      <c r="AM870" s="5">
        <v>0</v>
      </c>
      <c r="AN870" s="5">
        <v>27.03</v>
      </c>
      <c r="AO870" s="5">
        <v>0.16</v>
      </c>
      <c r="AP870" s="5">
        <v>1</v>
      </c>
      <c r="AQ870" s="5">
        <v>0.621</v>
      </c>
      <c r="AR870" s="5">
        <v>0.114</v>
      </c>
      <c r="AS870" s="5">
        <v>0</v>
      </c>
      <c r="AT870" s="5">
        <v>0.72</v>
      </c>
      <c r="AU870" s="5">
        <v>0.16</v>
      </c>
      <c r="AV870" s="5">
        <v>1</v>
      </c>
      <c r="AW870" s="5">
        <v>0.59299999999999997</v>
      </c>
      <c r="AX870" s="5">
        <v>0.114</v>
      </c>
      <c r="AY870" s="5">
        <v>0.79800000000000004</v>
      </c>
      <c r="AZ870" s="5">
        <v>1.6140000000000001</v>
      </c>
      <c r="BA870" s="5">
        <v>0.16</v>
      </c>
      <c r="BB870" s="5">
        <v>1</v>
      </c>
      <c r="BC870" s="5">
        <v>0.44</v>
      </c>
      <c r="BD870" s="5">
        <v>0.114</v>
      </c>
      <c r="BE870" s="5">
        <v>0</v>
      </c>
      <c r="BF870" s="5">
        <v>0.51</v>
      </c>
      <c r="BG870" s="5">
        <v>0.16</v>
      </c>
      <c r="BH870" s="5">
        <v>1</v>
      </c>
      <c r="BI870" s="5">
        <v>0.56000000000000005</v>
      </c>
      <c r="BJ870" s="5">
        <v>0.114</v>
      </c>
      <c r="BK870" s="5">
        <v>0</v>
      </c>
      <c r="BL870" s="5">
        <v>0.65</v>
      </c>
      <c r="BM870" s="5">
        <v>0.16</v>
      </c>
      <c r="BN870" s="5">
        <v>1</v>
      </c>
      <c r="BO870" s="5">
        <v>0</v>
      </c>
      <c r="BP870" s="5">
        <v>0</v>
      </c>
      <c r="BQ870" s="5">
        <v>0</v>
      </c>
      <c r="BR870" s="5">
        <v>0</v>
      </c>
      <c r="BS870" s="5">
        <v>1</v>
      </c>
      <c r="BT870" s="5">
        <v>0</v>
      </c>
      <c r="BU870" s="5">
        <v>0</v>
      </c>
      <c r="BV870" s="5">
        <v>0</v>
      </c>
      <c r="BW870" s="5">
        <v>0.16</v>
      </c>
      <c r="BX870" s="5">
        <v>1</v>
      </c>
      <c r="BY870" s="5">
        <v>11.787000000000001</v>
      </c>
      <c r="BZ870" s="5">
        <v>0</v>
      </c>
      <c r="CA870" s="5">
        <v>11.787000000000001</v>
      </c>
      <c r="CB870" s="5">
        <v>0</v>
      </c>
      <c r="CC870" s="5">
        <v>81.694999999999993</v>
      </c>
      <c r="CD870" s="5">
        <v>7.95</v>
      </c>
      <c r="CE870" s="5">
        <v>0</v>
      </c>
      <c r="CF870" s="5">
        <v>94.766999999999996</v>
      </c>
      <c r="CG870" s="5">
        <v>0.16</v>
      </c>
      <c r="CH870" s="5">
        <v>1</v>
      </c>
      <c r="CI870" s="5">
        <v>0</v>
      </c>
      <c r="CJ870" s="5">
        <v>0</v>
      </c>
      <c r="CK870" s="5">
        <v>0</v>
      </c>
      <c r="CL870" s="5">
        <v>0</v>
      </c>
      <c r="CM870" s="5">
        <v>0</v>
      </c>
      <c r="CN870" s="5">
        <v>0</v>
      </c>
      <c r="CO870" s="5">
        <v>0</v>
      </c>
      <c r="CP870" s="5">
        <v>0</v>
      </c>
      <c r="CQ870" s="5">
        <v>1.198</v>
      </c>
      <c r="CR870" s="5">
        <v>0</v>
      </c>
      <c r="CS870" s="5">
        <v>4.7759999999999998</v>
      </c>
      <c r="CT870" s="5">
        <v>4.7530000000000001</v>
      </c>
      <c r="CU870" s="5">
        <v>14.162000000000001</v>
      </c>
    </row>
    <row r="871" spans="1:99" x14ac:dyDescent="0.25">
      <c r="A871" s="5" t="s">
        <v>3179</v>
      </c>
      <c r="B871" s="5" t="s">
        <v>1696</v>
      </c>
      <c r="C871" s="5" t="s">
        <v>1696</v>
      </c>
      <c r="D871" s="5" t="s">
        <v>1697</v>
      </c>
      <c r="E871" s="5">
        <v>2022</v>
      </c>
      <c r="F871" s="5">
        <v>0.16</v>
      </c>
      <c r="G871" s="5">
        <v>11.72</v>
      </c>
      <c r="H871" s="5">
        <v>1.2350000000000001</v>
      </c>
      <c r="I871" s="5">
        <v>0</v>
      </c>
      <c r="J871" s="5">
        <v>11.72</v>
      </c>
      <c r="K871" s="5">
        <v>0</v>
      </c>
      <c r="L871" s="5">
        <v>1</v>
      </c>
      <c r="M871" s="5">
        <v>9.7829999999999995</v>
      </c>
      <c r="N871" s="5">
        <v>3.7040000000000002</v>
      </c>
      <c r="O871" s="5">
        <v>0</v>
      </c>
      <c r="P871" s="5">
        <v>9.7829999999999995</v>
      </c>
      <c r="Q871" s="5">
        <v>0</v>
      </c>
      <c r="R871" s="5">
        <v>1</v>
      </c>
      <c r="S871" s="5">
        <v>17.893000000000001</v>
      </c>
      <c r="T871" s="5">
        <v>7.4080000000000004</v>
      </c>
      <c r="U871" s="5">
        <v>0.21199999999999999</v>
      </c>
      <c r="V871" s="5">
        <v>20.756</v>
      </c>
      <c r="W871" s="5">
        <v>0.16</v>
      </c>
      <c r="X871" s="5">
        <v>1</v>
      </c>
      <c r="Y871" s="5">
        <v>31.56</v>
      </c>
      <c r="Z871" s="5">
        <v>5.1479999999999997</v>
      </c>
      <c r="AA871" s="5">
        <v>0</v>
      </c>
      <c r="AB871" s="5">
        <v>31.56</v>
      </c>
      <c r="AC871" s="5">
        <v>0</v>
      </c>
      <c r="AD871" s="5">
        <v>1</v>
      </c>
      <c r="AE871" s="5">
        <v>32.795000000000002</v>
      </c>
      <c r="AF871" s="5">
        <v>8.9879999999999995</v>
      </c>
      <c r="AG871" s="5">
        <v>0</v>
      </c>
      <c r="AH871" s="5">
        <v>32.795000000000002</v>
      </c>
      <c r="AI871" s="5">
        <v>0</v>
      </c>
      <c r="AJ871" s="5">
        <v>1</v>
      </c>
      <c r="AK871" s="5">
        <v>40.203000000000003</v>
      </c>
      <c r="AL871" s="5">
        <v>23.38</v>
      </c>
      <c r="AM871" s="5">
        <v>0.47599999999999998</v>
      </c>
      <c r="AN871" s="5">
        <v>46.634999999999998</v>
      </c>
      <c r="AO871" s="5">
        <v>0.16</v>
      </c>
      <c r="AP871" s="5">
        <v>1</v>
      </c>
      <c r="AQ871" s="5">
        <v>0.84699999999999998</v>
      </c>
      <c r="AR871" s="5">
        <v>0.123</v>
      </c>
      <c r="AS871" s="5">
        <v>0.01</v>
      </c>
      <c r="AT871" s="5">
        <v>0.98199999999999998</v>
      </c>
      <c r="AU871" s="5">
        <v>0.16</v>
      </c>
      <c r="AV871" s="5">
        <v>1</v>
      </c>
      <c r="AW871" s="5">
        <v>0.94699999999999995</v>
      </c>
      <c r="AX871" s="5">
        <v>0.123</v>
      </c>
      <c r="AY871" s="5">
        <v>0.58099999999999996</v>
      </c>
      <c r="AZ871" s="5">
        <v>1.772</v>
      </c>
      <c r="BA871" s="5">
        <v>0.16</v>
      </c>
      <c r="BB871" s="5">
        <v>1</v>
      </c>
      <c r="BC871" s="5">
        <v>0.58899999999999997</v>
      </c>
      <c r="BD871" s="5">
        <v>0.123</v>
      </c>
      <c r="BE871" s="5">
        <v>7.0000000000000001E-3</v>
      </c>
      <c r="BF871" s="5">
        <v>0.68300000000000005</v>
      </c>
      <c r="BG871" s="5">
        <v>0.16</v>
      </c>
      <c r="BH871" s="5">
        <v>1</v>
      </c>
      <c r="BI871" s="5">
        <v>0.68899999999999995</v>
      </c>
      <c r="BJ871" s="5">
        <v>0.123</v>
      </c>
      <c r="BK871" s="5">
        <v>8.0000000000000002E-3</v>
      </c>
      <c r="BL871" s="5">
        <v>0.79900000000000004</v>
      </c>
      <c r="BM871" s="5">
        <v>0.16</v>
      </c>
      <c r="BN871" s="5">
        <v>1</v>
      </c>
      <c r="BO871" s="5">
        <v>0</v>
      </c>
      <c r="BP871" s="5">
        <v>0</v>
      </c>
      <c r="BQ871" s="5">
        <v>0</v>
      </c>
      <c r="BR871" s="5">
        <v>0</v>
      </c>
      <c r="BS871" s="5">
        <v>1</v>
      </c>
      <c r="BT871" s="5">
        <v>0</v>
      </c>
      <c r="BU871" s="5">
        <v>0</v>
      </c>
      <c r="BV871" s="5">
        <v>0</v>
      </c>
      <c r="BW871" s="5">
        <v>0.16</v>
      </c>
      <c r="BX871" s="5">
        <v>1</v>
      </c>
      <c r="BY871" s="5">
        <v>12.728999999999999</v>
      </c>
      <c r="BZ871" s="5">
        <v>0</v>
      </c>
      <c r="CA871" s="5">
        <v>12.728999999999999</v>
      </c>
      <c r="CB871" s="5">
        <v>0</v>
      </c>
      <c r="CC871" s="5">
        <v>102.477</v>
      </c>
      <c r="CD871" s="5">
        <v>7.95</v>
      </c>
      <c r="CE871" s="5">
        <v>1.2130000000000001</v>
      </c>
      <c r="CF871" s="5">
        <v>118.873</v>
      </c>
      <c r="CG871" s="5">
        <v>0.16</v>
      </c>
      <c r="CH871" s="5">
        <v>1</v>
      </c>
      <c r="CI871" s="5">
        <v>0</v>
      </c>
      <c r="CJ871" s="5">
        <v>0</v>
      </c>
      <c r="CK871" s="5">
        <v>0</v>
      </c>
      <c r="CL871" s="5">
        <v>0</v>
      </c>
      <c r="CM871" s="5">
        <v>0</v>
      </c>
      <c r="CN871" s="5">
        <v>0</v>
      </c>
      <c r="CO871" s="5">
        <v>0</v>
      </c>
      <c r="CP871" s="5">
        <v>0</v>
      </c>
      <c r="CQ871" s="5">
        <v>1.294</v>
      </c>
      <c r="CR871" s="5">
        <v>0</v>
      </c>
      <c r="CS871" s="5">
        <v>5.1580000000000004</v>
      </c>
      <c r="CT871" s="5">
        <v>10.484999999999999</v>
      </c>
      <c r="CU871" s="5">
        <v>30.326000000000001</v>
      </c>
    </row>
    <row r="872" spans="1:99" x14ac:dyDescent="0.25">
      <c r="A872" s="5" t="s">
        <v>3180</v>
      </c>
      <c r="B872" s="5" t="s">
        <v>1696</v>
      </c>
      <c r="C872" s="5" t="s">
        <v>1696</v>
      </c>
      <c r="D872" s="5" t="s">
        <v>1697</v>
      </c>
      <c r="E872" s="5">
        <v>2023</v>
      </c>
      <c r="F872" s="5">
        <v>0.16</v>
      </c>
      <c r="G872" s="5">
        <v>6.1470000000000002</v>
      </c>
      <c r="H872" s="5">
        <v>1.286</v>
      </c>
      <c r="I872" s="5">
        <v>0</v>
      </c>
      <c r="J872" s="5">
        <v>6.1470000000000002</v>
      </c>
      <c r="K872" s="5">
        <v>0</v>
      </c>
      <c r="L872" s="5">
        <v>1</v>
      </c>
      <c r="M872" s="5">
        <v>7.8860000000000001</v>
      </c>
      <c r="N872" s="5">
        <v>3.8570000000000002</v>
      </c>
      <c r="O872" s="5">
        <v>0</v>
      </c>
      <c r="P872" s="5">
        <v>7.8860000000000001</v>
      </c>
      <c r="Q872" s="5">
        <v>0</v>
      </c>
      <c r="R872" s="5">
        <v>1</v>
      </c>
      <c r="S872" s="5">
        <v>12.574999999999999</v>
      </c>
      <c r="T872" s="5">
        <v>7.7140000000000004</v>
      </c>
      <c r="U872" s="5">
        <v>0.223</v>
      </c>
      <c r="V872" s="5">
        <v>14.587</v>
      </c>
      <c r="W872" s="5">
        <v>0.16</v>
      </c>
      <c r="X872" s="5">
        <v>1</v>
      </c>
      <c r="Y872" s="5">
        <v>11.897</v>
      </c>
      <c r="Z872" s="5">
        <v>1.9410000000000001</v>
      </c>
      <c r="AA872" s="5">
        <v>0</v>
      </c>
      <c r="AB872" s="5">
        <v>11.897</v>
      </c>
      <c r="AC872" s="5">
        <v>0</v>
      </c>
      <c r="AD872" s="5">
        <v>1</v>
      </c>
      <c r="AE872" s="5">
        <v>13.183</v>
      </c>
      <c r="AF872" s="5">
        <v>3.613</v>
      </c>
      <c r="AG872" s="5">
        <v>0</v>
      </c>
      <c r="AH872" s="5">
        <v>13.183</v>
      </c>
      <c r="AI872" s="5">
        <v>0</v>
      </c>
      <c r="AJ872" s="5">
        <v>1</v>
      </c>
      <c r="AK872" s="5">
        <v>20.896999999999998</v>
      </c>
      <c r="AL872" s="5">
        <v>12.153</v>
      </c>
      <c r="AM872" s="5">
        <v>0.37</v>
      </c>
      <c r="AN872" s="5">
        <v>24.24</v>
      </c>
      <c r="AO872" s="5">
        <v>0.16</v>
      </c>
      <c r="AP872" s="5">
        <v>1</v>
      </c>
      <c r="AQ872" s="5">
        <v>0.749</v>
      </c>
      <c r="AR872" s="5">
        <v>0.129</v>
      </c>
      <c r="AS872" s="5">
        <v>1.2999999999999999E-2</v>
      </c>
      <c r="AT872" s="5">
        <v>0.86899999999999999</v>
      </c>
      <c r="AU872" s="5">
        <v>0.16</v>
      </c>
      <c r="AV872" s="5">
        <v>1</v>
      </c>
      <c r="AW872" s="5">
        <v>0.78300000000000003</v>
      </c>
      <c r="AX872" s="5">
        <v>0.129</v>
      </c>
      <c r="AY872" s="5">
        <v>0.66500000000000004</v>
      </c>
      <c r="AZ872" s="5">
        <v>1.68</v>
      </c>
      <c r="BA872" s="5">
        <v>0.16</v>
      </c>
      <c r="BB872" s="5">
        <v>1</v>
      </c>
      <c r="BC872" s="5">
        <v>0.52700000000000002</v>
      </c>
      <c r="BD872" s="5">
        <v>0.129</v>
      </c>
      <c r="BE872" s="5">
        <v>8.9999999999999993E-3</v>
      </c>
      <c r="BF872" s="5">
        <v>0.61199999999999999</v>
      </c>
      <c r="BG872" s="5">
        <v>0.16</v>
      </c>
      <c r="BH872" s="5">
        <v>1</v>
      </c>
      <c r="BI872" s="5">
        <v>0.64</v>
      </c>
      <c r="BJ872" s="5">
        <v>0.129</v>
      </c>
      <c r="BK872" s="5">
        <v>1.0999999999999999E-2</v>
      </c>
      <c r="BL872" s="5">
        <v>0.74199999999999999</v>
      </c>
      <c r="BM872" s="5">
        <v>0.16</v>
      </c>
      <c r="BN872" s="5">
        <v>1</v>
      </c>
      <c r="BO872" s="5">
        <v>0</v>
      </c>
      <c r="BP872" s="5">
        <v>0</v>
      </c>
      <c r="BQ872" s="5">
        <v>0</v>
      </c>
      <c r="BR872" s="5">
        <v>0</v>
      </c>
      <c r="BS872" s="5">
        <v>1</v>
      </c>
      <c r="BT872" s="5">
        <v>0</v>
      </c>
      <c r="BU872" s="5">
        <v>0</v>
      </c>
      <c r="BV872" s="5">
        <v>0</v>
      </c>
      <c r="BW872" s="5">
        <v>0.16</v>
      </c>
      <c r="BX872" s="5">
        <v>1</v>
      </c>
      <c r="BY872" s="5">
        <v>13.254</v>
      </c>
      <c r="BZ872" s="5">
        <v>0</v>
      </c>
      <c r="CA872" s="5">
        <v>13.254</v>
      </c>
      <c r="CB872" s="5">
        <v>0</v>
      </c>
      <c r="CC872" s="5">
        <v>87.078999999999994</v>
      </c>
      <c r="CD872" s="5">
        <v>7.95</v>
      </c>
      <c r="CE872" s="5">
        <v>1.5429999999999999</v>
      </c>
      <c r="CF872" s="5">
        <v>101.012</v>
      </c>
      <c r="CG872" s="5">
        <v>0.16</v>
      </c>
      <c r="CH872" s="5">
        <v>1</v>
      </c>
      <c r="CI872" s="5">
        <v>0</v>
      </c>
      <c r="CJ872" s="5">
        <v>0</v>
      </c>
      <c r="CK872" s="5">
        <v>0</v>
      </c>
      <c r="CL872" s="5">
        <v>0</v>
      </c>
      <c r="CM872" s="5">
        <v>0</v>
      </c>
      <c r="CN872" s="5">
        <v>0</v>
      </c>
      <c r="CO872" s="5">
        <v>0</v>
      </c>
      <c r="CP872" s="5">
        <v>0</v>
      </c>
      <c r="CQ872" s="5">
        <v>1.3480000000000001</v>
      </c>
      <c r="CR872" s="5">
        <v>0</v>
      </c>
      <c r="CS872" s="5">
        <v>5.37</v>
      </c>
      <c r="CT872" s="5">
        <v>4.8609999999999998</v>
      </c>
      <c r="CU872" s="5">
        <v>10.622</v>
      </c>
    </row>
    <row r="873" spans="1:99" x14ac:dyDescent="0.25">
      <c r="A873" s="5" t="s">
        <v>3181</v>
      </c>
      <c r="B873" s="5" t="s">
        <v>1696</v>
      </c>
      <c r="C873" s="5" t="s">
        <v>1696</v>
      </c>
      <c r="D873" s="5" t="s">
        <v>1697</v>
      </c>
      <c r="E873" s="5">
        <v>2024</v>
      </c>
      <c r="F873" s="5">
        <v>0.16</v>
      </c>
      <c r="G873" s="5">
        <v>5.5750000000000002</v>
      </c>
      <c r="H873" s="5">
        <v>1.3240000000000001</v>
      </c>
      <c r="I873" s="5">
        <v>0</v>
      </c>
      <c r="J873" s="5">
        <v>5.5750000000000002</v>
      </c>
      <c r="K873" s="5">
        <v>0</v>
      </c>
      <c r="L873" s="5">
        <v>1</v>
      </c>
      <c r="M873" s="5">
        <v>7.1239999999999997</v>
      </c>
      <c r="N873" s="5">
        <v>3.9710000000000001</v>
      </c>
      <c r="O873" s="5">
        <v>0</v>
      </c>
      <c r="P873" s="5">
        <v>7.1239999999999997</v>
      </c>
      <c r="Q873" s="5">
        <v>0</v>
      </c>
      <c r="R873" s="5">
        <v>1</v>
      </c>
      <c r="S873" s="5">
        <v>12.193</v>
      </c>
      <c r="T873" s="5">
        <v>7.9420000000000002</v>
      </c>
      <c r="U873" s="5">
        <v>0.26600000000000001</v>
      </c>
      <c r="V873" s="5">
        <v>14.144</v>
      </c>
      <c r="W873" s="5">
        <v>0.16</v>
      </c>
      <c r="X873" s="5">
        <v>1</v>
      </c>
      <c r="Y873" s="5">
        <v>10.483000000000001</v>
      </c>
      <c r="Z873" s="5">
        <v>1.71</v>
      </c>
      <c r="AA873" s="5">
        <v>0</v>
      </c>
      <c r="AB873" s="5">
        <v>10.483000000000001</v>
      </c>
      <c r="AC873" s="5">
        <v>0</v>
      </c>
      <c r="AD873" s="5">
        <v>1</v>
      </c>
      <c r="AE873" s="5">
        <v>11.807</v>
      </c>
      <c r="AF873" s="5">
        <v>3.2360000000000002</v>
      </c>
      <c r="AG873" s="5">
        <v>0</v>
      </c>
      <c r="AH873" s="5">
        <v>11.807</v>
      </c>
      <c r="AI873" s="5">
        <v>0</v>
      </c>
      <c r="AJ873" s="5">
        <v>1</v>
      </c>
      <c r="AK873" s="5">
        <v>19.748000000000001</v>
      </c>
      <c r="AL873" s="5">
        <v>11.484999999999999</v>
      </c>
      <c r="AM873" s="5">
        <v>0.43</v>
      </c>
      <c r="AN873" s="5">
        <v>22.908000000000001</v>
      </c>
      <c r="AO873" s="5">
        <v>0.16</v>
      </c>
      <c r="AP873" s="5">
        <v>1</v>
      </c>
      <c r="AQ873" s="5">
        <v>0.72</v>
      </c>
      <c r="AR873" s="5">
        <v>0.13200000000000001</v>
      </c>
      <c r="AS873" s="5">
        <v>1.6E-2</v>
      </c>
      <c r="AT873" s="5">
        <v>0.83499999999999996</v>
      </c>
      <c r="AU873" s="5">
        <v>0.16</v>
      </c>
      <c r="AV873" s="5">
        <v>1</v>
      </c>
      <c r="AW873" s="5">
        <v>0.73399999999999999</v>
      </c>
      <c r="AX873" s="5">
        <v>0.13200000000000001</v>
      </c>
      <c r="AY873" s="5">
        <v>0.72</v>
      </c>
      <c r="AZ873" s="5">
        <v>1.6859999999999999</v>
      </c>
      <c r="BA873" s="5">
        <v>0.16</v>
      </c>
      <c r="BB873" s="5">
        <v>1</v>
      </c>
      <c r="BC873" s="5">
        <v>0.51</v>
      </c>
      <c r="BD873" s="5">
        <v>0.13200000000000001</v>
      </c>
      <c r="BE873" s="5">
        <v>1.0999999999999999E-2</v>
      </c>
      <c r="BF873" s="5">
        <v>0.59199999999999997</v>
      </c>
      <c r="BG873" s="5">
        <v>0.16</v>
      </c>
      <c r="BH873" s="5">
        <v>1</v>
      </c>
      <c r="BI873" s="5">
        <v>0.65200000000000002</v>
      </c>
      <c r="BJ873" s="5">
        <v>0.13200000000000001</v>
      </c>
      <c r="BK873" s="5">
        <v>1.4E-2</v>
      </c>
      <c r="BL873" s="5">
        <v>0.75700000000000001</v>
      </c>
      <c r="BM873" s="5">
        <v>0.16</v>
      </c>
      <c r="BN873" s="5">
        <v>1</v>
      </c>
      <c r="BO873" s="5">
        <v>0</v>
      </c>
      <c r="BP873" s="5">
        <v>0</v>
      </c>
      <c r="BQ873" s="5">
        <v>0</v>
      </c>
      <c r="BR873" s="5">
        <v>0</v>
      </c>
      <c r="BS873" s="5">
        <v>1</v>
      </c>
      <c r="BT873" s="5">
        <v>0</v>
      </c>
      <c r="BU873" s="5">
        <v>0</v>
      </c>
      <c r="BV873" s="5">
        <v>0</v>
      </c>
      <c r="BW873" s="5">
        <v>0.16</v>
      </c>
      <c r="BX873" s="5">
        <v>1</v>
      </c>
      <c r="BY873" s="5">
        <v>13.646000000000001</v>
      </c>
      <c r="BZ873" s="5">
        <v>0</v>
      </c>
      <c r="CA873" s="5">
        <v>13.646000000000001</v>
      </c>
      <c r="CB873" s="5">
        <v>0</v>
      </c>
      <c r="CC873" s="5">
        <v>86.385000000000005</v>
      </c>
      <c r="CD873" s="5">
        <v>7.95</v>
      </c>
      <c r="CE873" s="5">
        <v>1.883</v>
      </c>
      <c r="CF873" s="5">
        <v>100.20699999999999</v>
      </c>
      <c r="CG873" s="5">
        <v>0.16</v>
      </c>
      <c r="CH873" s="5">
        <v>1</v>
      </c>
      <c r="CI873" s="5">
        <v>0</v>
      </c>
      <c r="CJ873" s="5">
        <v>0</v>
      </c>
      <c r="CK873" s="5">
        <v>0</v>
      </c>
      <c r="CL873" s="5">
        <v>0</v>
      </c>
      <c r="CM873" s="5">
        <v>0</v>
      </c>
      <c r="CN873" s="5">
        <v>0</v>
      </c>
      <c r="CO873" s="5">
        <v>0</v>
      </c>
      <c r="CP873" s="5">
        <v>0</v>
      </c>
      <c r="CQ873" s="5">
        <v>1.387</v>
      </c>
      <c r="CR873" s="5">
        <v>0</v>
      </c>
      <c r="CS873" s="5">
        <v>5.5289999999999999</v>
      </c>
      <c r="CT873" s="5">
        <v>4.2510000000000003</v>
      </c>
      <c r="CU873" s="5">
        <v>9.1679999999999993</v>
      </c>
    </row>
    <row r="874" spans="1:99" x14ac:dyDescent="0.25">
      <c r="A874" s="5" t="s">
        <v>3182</v>
      </c>
      <c r="B874" s="5" t="s">
        <v>1864</v>
      </c>
      <c r="C874" s="5" t="s">
        <v>1864</v>
      </c>
      <c r="D874" s="5" t="s">
        <v>1865</v>
      </c>
      <c r="E874" s="5">
        <v>2021</v>
      </c>
      <c r="F874" s="5">
        <v>0.05</v>
      </c>
      <c r="G874" s="5">
        <v>5.8970000000000002</v>
      </c>
      <c r="H874" s="5">
        <v>1.143</v>
      </c>
      <c r="I874" s="5">
        <v>0</v>
      </c>
      <c r="J874" s="5">
        <v>5.8970000000000002</v>
      </c>
      <c r="K874" s="5">
        <v>0</v>
      </c>
      <c r="L874" s="5">
        <v>1</v>
      </c>
      <c r="M874" s="5">
        <v>7.9640000000000004</v>
      </c>
      <c r="N874" s="5">
        <v>3.43</v>
      </c>
      <c r="O874" s="5">
        <v>0</v>
      </c>
      <c r="P874" s="5">
        <v>7.9640000000000004</v>
      </c>
      <c r="Q874" s="5">
        <v>0</v>
      </c>
      <c r="R874" s="5">
        <v>1</v>
      </c>
      <c r="S874" s="5">
        <v>11.613</v>
      </c>
      <c r="T874" s="5">
        <v>6.86</v>
      </c>
      <c r="U874" s="5">
        <v>0</v>
      </c>
      <c r="V874" s="5">
        <v>12.194000000000001</v>
      </c>
      <c r="W874" s="5">
        <v>0.05</v>
      </c>
      <c r="X874" s="5">
        <v>1</v>
      </c>
      <c r="Y874" s="5">
        <v>5.4560000000000004</v>
      </c>
      <c r="Z874" s="5">
        <v>0.59899999999999998</v>
      </c>
      <c r="AA874" s="5">
        <v>0</v>
      </c>
      <c r="AB874" s="5">
        <v>5.4560000000000004</v>
      </c>
      <c r="AC874" s="5">
        <v>0</v>
      </c>
      <c r="AD874" s="5">
        <v>1</v>
      </c>
      <c r="AE874" s="5">
        <v>6.0279999999999996</v>
      </c>
      <c r="AF874" s="5">
        <v>1.1719999999999999</v>
      </c>
      <c r="AG874" s="5">
        <v>0</v>
      </c>
      <c r="AH874" s="5">
        <v>6.0279999999999996</v>
      </c>
      <c r="AI874" s="5">
        <v>0</v>
      </c>
      <c r="AJ874" s="5">
        <v>1</v>
      </c>
      <c r="AK874" s="5">
        <v>9.4580000000000002</v>
      </c>
      <c r="AL874" s="5">
        <v>4.4610000000000003</v>
      </c>
      <c r="AM874" s="5">
        <v>0</v>
      </c>
      <c r="AN874" s="5">
        <v>9.93</v>
      </c>
      <c r="AO874" s="5">
        <v>0.05</v>
      </c>
      <c r="AP874" s="5">
        <v>1</v>
      </c>
      <c r="AQ874" s="5">
        <v>0.621</v>
      </c>
      <c r="AR874" s="5">
        <v>0.114</v>
      </c>
      <c r="AS874" s="5">
        <v>0.25</v>
      </c>
      <c r="AT874" s="5">
        <v>0.91400000000000003</v>
      </c>
      <c r="AU874" s="5">
        <v>0.05</v>
      </c>
      <c r="AV874" s="5">
        <v>1</v>
      </c>
      <c r="AW874" s="5">
        <v>0.59299999999999997</v>
      </c>
      <c r="AX874" s="5">
        <v>0.114</v>
      </c>
      <c r="AY874" s="5">
        <v>0.17899999999999999</v>
      </c>
      <c r="AZ874" s="5">
        <v>0.81100000000000005</v>
      </c>
      <c r="BA874" s="5">
        <v>0.05</v>
      </c>
      <c r="BB874" s="5">
        <v>1</v>
      </c>
      <c r="BC874" s="5">
        <v>0.44</v>
      </c>
      <c r="BD874" s="5">
        <v>0.114</v>
      </c>
      <c r="BE874" s="5">
        <v>0</v>
      </c>
      <c r="BF874" s="5">
        <v>0.46200000000000002</v>
      </c>
      <c r="BG874" s="5">
        <v>0.05</v>
      </c>
      <c r="BH874" s="5">
        <v>1</v>
      </c>
      <c r="BI874" s="5">
        <v>0.56000000000000005</v>
      </c>
      <c r="BJ874" s="5">
        <v>0.114</v>
      </c>
      <c r="BK874" s="5">
        <v>0</v>
      </c>
      <c r="BL874" s="5">
        <v>0.58799999999999997</v>
      </c>
      <c r="BM874" s="5">
        <v>0.05</v>
      </c>
      <c r="BN874" s="5">
        <v>1</v>
      </c>
      <c r="BO874" s="5">
        <v>0</v>
      </c>
      <c r="BP874" s="5">
        <v>0</v>
      </c>
      <c r="BQ874" s="5">
        <v>0</v>
      </c>
      <c r="BR874" s="5">
        <v>0</v>
      </c>
      <c r="BS874" s="5">
        <v>1</v>
      </c>
      <c r="BT874" s="5">
        <v>0</v>
      </c>
      <c r="BU874" s="5">
        <v>0</v>
      </c>
      <c r="BV874" s="5">
        <v>0</v>
      </c>
      <c r="BW874" s="5">
        <v>0.05</v>
      </c>
      <c r="BX874" s="5">
        <v>1</v>
      </c>
      <c r="BY874" s="5">
        <v>11.787000000000001</v>
      </c>
      <c r="BZ874" s="5">
        <v>0</v>
      </c>
      <c r="CA874" s="5">
        <v>11.787000000000001</v>
      </c>
      <c r="CB874" s="5">
        <v>0</v>
      </c>
      <c r="CC874" s="5">
        <v>81.694999999999993</v>
      </c>
      <c r="CD874" s="5">
        <v>7.95</v>
      </c>
      <c r="CE874" s="5">
        <v>0</v>
      </c>
      <c r="CF874" s="5">
        <v>85.78</v>
      </c>
      <c r="CG874" s="5">
        <v>0.05</v>
      </c>
      <c r="CH874" s="5">
        <v>1</v>
      </c>
      <c r="CI874" s="5">
        <v>0</v>
      </c>
      <c r="CJ874" s="5">
        <v>0</v>
      </c>
      <c r="CK874" s="5">
        <v>0</v>
      </c>
      <c r="CL874" s="5">
        <v>0</v>
      </c>
      <c r="CM874" s="5">
        <v>0</v>
      </c>
      <c r="CN874" s="5">
        <v>0</v>
      </c>
      <c r="CO874" s="5">
        <v>0</v>
      </c>
      <c r="CP874" s="5">
        <v>0</v>
      </c>
      <c r="CQ874" s="5">
        <v>1.198</v>
      </c>
      <c r="CR874" s="5">
        <v>1</v>
      </c>
      <c r="CS874" s="5">
        <v>4.8840000000000003</v>
      </c>
      <c r="CT874" s="5">
        <v>4.7530000000000001</v>
      </c>
      <c r="CU874" s="5">
        <v>14.129</v>
      </c>
    </row>
    <row r="875" spans="1:99" x14ac:dyDescent="0.25">
      <c r="A875" s="5" t="s">
        <v>3183</v>
      </c>
      <c r="B875" s="5" t="s">
        <v>1864</v>
      </c>
      <c r="C875" s="5" t="s">
        <v>1864</v>
      </c>
      <c r="D875" s="5" t="s">
        <v>1865</v>
      </c>
      <c r="E875" s="5">
        <v>2022</v>
      </c>
      <c r="F875" s="5">
        <v>0.05</v>
      </c>
      <c r="G875" s="5">
        <v>11.72</v>
      </c>
      <c r="H875" s="5">
        <v>1.2350000000000001</v>
      </c>
      <c r="I875" s="5">
        <v>0</v>
      </c>
      <c r="J875" s="5">
        <v>11.72</v>
      </c>
      <c r="K875" s="5">
        <v>0</v>
      </c>
      <c r="L875" s="5">
        <v>1</v>
      </c>
      <c r="M875" s="5">
        <v>9.7829999999999995</v>
      </c>
      <c r="N875" s="5">
        <v>3.7040000000000002</v>
      </c>
      <c r="O875" s="5">
        <v>0</v>
      </c>
      <c r="P875" s="5">
        <v>9.7829999999999995</v>
      </c>
      <c r="Q875" s="5">
        <v>0</v>
      </c>
      <c r="R875" s="5">
        <v>1</v>
      </c>
      <c r="S875" s="5">
        <v>17.893000000000001</v>
      </c>
      <c r="T875" s="5">
        <v>7.4080000000000004</v>
      </c>
      <c r="U875" s="5">
        <v>6.6000000000000003E-2</v>
      </c>
      <c r="V875" s="5">
        <v>18.788</v>
      </c>
      <c r="W875" s="5">
        <v>0.05</v>
      </c>
      <c r="X875" s="5">
        <v>1</v>
      </c>
      <c r="Y875" s="5">
        <v>5.8920000000000003</v>
      </c>
      <c r="Z875" s="5">
        <v>0.64700000000000002</v>
      </c>
      <c r="AA875" s="5">
        <v>0</v>
      </c>
      <c r="AB875" s="5">
        <v>5.8920000000000003</v>
      </c>
      <c r="AC875" s="5">
        <v>0</v>
      </c>
      <c r="AD875" s="5">
        <v>1</v>
      </c>
      <c r="AE875" s="5">
        <v>6.5090000000000003</v>
      </c>
      <c r="AF875" s="5">
        <v>1.266</v>
      </c>
      <c r="AG875" s="5">
        <v>0</v>
      </c>
      <c r="AH875" s="5">
        <v>6.5090000000000003</v>
      </c>
      <c r="AI875" s="5">
        <v>0</v>
      </c>
      <c r="AJ875" s="5">
        <v>1</v>
      </c>
      <c r="AK875" s="5">
        <v>10.212999999999999</v>
      </c>
      <c r="AL875" s="5">
        <v>4.8179999999999996</v>
      </c>
      <c r="AM875" s="5">
        <v>3.7999999999999999E-2</v>
      </c>
      <c r="AN875" s="5">
        <v>10.724</v>
      </c>
      <c r="AO875" s="5">
        <v>0.05</v>
      </c>
      <c r="AP875" s="5">
        <v>1</v>
      </c>
      <c r="AQ875" s="5">
        <v>0.84699999999999998</v>
      </c>
      <c r="AR875" s="5">
        <v>0.123</v>
      </c>
      <c r="AS875" s="5">
        <v>0.26600000000000001</v>
      </c>
      <c r="AT875" s="5">
        <v>1.1639999999999999</v>
      </c>
      <c r="AU875" s="5">
        <v>0.05</v>
      </c>
      <c r="AV875" s="5">
        <v>1</v>
      </c>
      <c r="AW875" s="5">
        <v>0.94699999999999995</v>
      </c>
      <c r="AX875" s="5">
        <v>0.123</v>
      </c>
      <c r="AY875" s="5">
        <v>0.183</v>
      </c>
      <c r="AZ875" s="5">
        <v>1.1819999999999999</v>
      </c>
      <c r="BA875" s="5">
        <v>0.05</v>
      </c>
      <c r="BB875" s="5">
        <v>1</v>
      </c>
      <c r="BC875" s="5">
        <v>0.58899999999999997</v>
      </c>
      <c r="BD875" s="5">
        <v>0.123</v>
      </c>
      <c r="BE875" s="5">
        <v>2E-3</v>
      </c>
      <c r="BF875" s="5">
        <v>0.61799999999999999</v>
      </c>
      <c r="BG875" s="5">
        <v>0.05</v>
      </c>
      <c r="BH875" s="5">
        <v>1</v>
      </c>
      <c r="BI875" s="5">
        <v>0.68899999999999995</v>
      </c>
      <c r="BJ875" s="5">
        <v>0.123</v>
      </c>
      <c r="BK875" s="5">
        <v>3.0000000000000001E-3</v>
      </c>
      <c r="BL875" s="5">
        <v>0.72299999999999998</v>
      </c>
      <c r="BM875" s="5">
        <v>0.05</v>
      </c>
      <c r="BN875" s="5">
        <v>1</v>
      </c>
      <c r="BO875" s="5">
        <v>0</v>
      </c>
      <c r="BP875" s="5">
        <v>0</v>
      </c>
      <c r="BQ875" s="5">
        <v>0</v>
      </c>
      <c r="BR875" s="5">
        <v>0</v>
      </c>
      <c r="BS875" s="5">
        <v>1</v>
      </c>
      <c r="BT875" s="5">
        <v>0</v>
      </c>
      <c r="BU875" s="5">
        <v>0</v>
      </c>
      <c r="BV875" s="5">
        <v>0</v>
      </c>
      <c r="BW875" s="5">
        <v>0.05</v>
      </c>
      <c r="BX875" s="5">
        <v>1</v>
      </c>
      <c r="BY875" s="5">
        <v>12.728999999999999</v>
      </c>
      <c r="BZ875" s="5">
        <v>0</v>
      </c>
      <c r="CA875" s="5">
        <v>12.728999999999999</v>
      </c>
      <c r="CB875" s="5">
        <v>0</v>
      </c>
      <c r="CC875" s="5">
        <v>102.477</v>
      </c>
      <c r="CD875" s="5">
        <v>7.95</v>
      </c>
      <c r="CE875" s="5">
        <v>0.379</v>
      </c>
      <c r="CF875" s="5">
        <v>107.6</v>
      </c>
      <c r="CG875" s="5">
        <v>0.05</v>
      </c>
      <c r="CH875" s="5">
        <v>1</v>
      </c>
      <c r="CI875" s="5">
        <v>0</v>
      </c>
      <c r="CJ875" s="5">
        <v>0</v>
      </c>
      <c r="CK875" s="5">
        <v>0</v>
      </c>
      <c r="CL875" s="5">
        <v>0</v>
      </c>
      <c r="CM875" s="5">
        <v>0</v>
      </c>
      <c r="CN875" s="5">
        <v>0</v>
      </c>
      <c r="CO875" s="5">
        <v>0</v>
      </c>
      <c r="CP875" s="5">
        <v>0</v>
      </c>
      <c r="CQ875" s="5">
        <v>1.294</v>
      </c>
      <c r="CR875" s="5">
        <v>1</v>
      </c>
      <c r="CS875" s="5">
        <v>5.2750000000000004</v>
      </c>
      <c r="CT875" s="5">
        <v>10.484999999999999</v>
      </c>
      <c r="CU875" s="5">
        <v>28.059000000000001</v>
      </c>
    </row>
    <row r="876" spans="1:99" x14ac:dyDescent="0.25">
      <c r="A876" s="5" t="s">
        <v>3184</v>
      </c>
      <c r="B876" s="5" t="s">
        <v>1864</v>
      </c>
      <c r="C876" s="5" t="s">
        <v>1864</v>
      </c>
      <c r="D876" s="5" t="s">
        <v>1865</v>
      </c>
      <c r="E876" s="5">
        <v>2023</v>
      </c>
      <c r="F876" s="5">
        <v>0.05</v>
      </c>
      <c r="G876" s="5">
        <v>6.1470000000000002</v>
      </c>
      <c r="H876" s="5">
        <v>1.286</v>
      </c>
      <c r="I876" s="5">
        <v>0</v>
      </c>
      <c r="J876" s="5">
        <v>6.1470000000000002</v>
      </c>
      <c r="K876" s="5">
        <v>0</v>
      </c>
      <c r="L876" s="5">
        <v>1</v>
      </c>
      <c r="M876" s="5">
        <v>7.8860000000000001</v>
      </c>
      <c r="N876" s="5">
        <v>3.8570000000000002</v>
      </c>
      <c r="O876" s="5">
        <v>0</v>
      </c>
      <c r="P876" s="5">
        <v>7.8860000000000001</v>
      </c>
      <c r="Q876" s="5">
        <v>0</v>
      </c>
      <c r="R876" s="5">
        <v>1</v>
      </c>
      <c r="S876" s="5">
        <v>12.574999999999999</v>
      </c>
      <c r="T876" s="5">
        <v>7.7140000000000004</v>
      </c>
      <c r="U876" s="5">
        <v>7.0000000000000007E-2</v>
      </c>
      <c r="V876" s="5">
        <v>13.204000000000001</v>
      </c>
      <c r="W876" s="5">
        <v>0.05</v>
      </c>
      <c r="X876" s="5">
        <v>1</v>
      </c>
      <c r="Y876" s="5">
        <v>6.1349999999999998</v>
      </c>
      <c r="Z876" s="5">
        <v>0.67300000000000004</v>
      </c>
      <c r="AA876" s="5">
        <v>0</v>
      </c>
      <c r="AB876" s="5">
        <v>6.1349999999999998</v>
      </c>
      <c r="AC876" s="5">
        <v>0</v>
      </c>
      <c r="AD876" s="5">
        <v>1</v>
      </c>
      <c r="AE876" s="5">
        <v>6.7779999999999996</v>
      </c>
      <c r="AF876" s="5">
        <v>1.3180000000000001</v>
      </c>
      <c r="AG876" s="5">
        <v>0</v>
      </c>
      <c r="AH876" s="5">
        <v>6.7779999999999996</v>
      </c>
      <c r="AI876" s="5">
        <v>0</v>
      </c>
      <c r="AJ876" s="5">
        <v>1</v>
      </c>
      <c r="AK876" s="5">
        <v>10.635</v>
      </c>
      <c r="AL876" s="5">
        <v>5.0170000000000003</v>
      </c>
      <c r="AM876" s="5">
        <v>5.8999999999999997E-2</v>
      </c>
      <c r="AN876" s="5">
        <v>11.167</v>
      </c>
      <c r="AO876" s="5">
        <v>0.05</v>
      </c>
      <c r="AP876" s="5">
        <v>1</v>
      </c>
      <c r="AQ876" s="5">
        <v>0.749</v>
      </c>
      <c r="AR876" s="5">
        <v>0.129</v>
      </c>
      <c r="AS876" s="5">
        <v>0.28499999999999998</v>
      </c>
      <c r="AT876" s="5">
        <v>1.079</v>
      </c>
      <c r="AU876" s="5">
        <v>0.05</v>
      </c>
      <c r="AV876" s="5">
        <v>1</v>
      </c>
      <c r="AW876" s="5">
        <v>0.78300000000000003</v>
      </c>
      <c r="AX876" s="5">
        <v>0.129</v>
      </c>
      <c r="AY876" s="5">
        <v>0.20200000000000001</v>
      </c>
      <c r="AZ876" s="5">
        <v>1.028</v>
      </c>
      <c r="BA876" s="5">
        <v>0.05</v>
      </c>
      <c r="BB876" s="5">
        <v>1</v>
      </c>
      <c r="BC876" s="5">
        <v>0.52700000000000002</v>
      </c>
      <c r="BD876" s="5">
        <v>0.129</v>
      </c>
      <c r="BE876" s="5">
        <v>3.0000000000000001E-3</v>
      </c>
      <c r="BF876" s="5">
        <v>0.55400000000000005</v>
      </c>
      <c r="BG876" s="5">
        <v>0.05</v>
      </c>
      <c r="BH876" s="5">
        <v>1</v>
      </c>
      <c r="BI876" s="5">
        <v>0.64</v>
      </c>
      <c r="BJ876" s="5">
        <v>0.129</v>
      </c>
      <c r="BK876" s="5">
        <v>4.0000000000000001E-3</v>
      </c>
      <c r="BL876" s="5">
        <v>0.67200000000000004</v>
      </c>
      <c r="BM876" s="5">
        <v>0.05</v>
      </c>
      <c r="BN876" s="5">
        <v>1</v>
      </c>
      <c r="BO876" s="5">
        <v>0</v>
      </c>
      <c r="BP876" s="5">
        <v>0</v>
      </c>
      <c r="BQ876" s="5">
        <v>0</v>
      </c>
      <c r="BR876" s="5">
        <v>0</v>
      </c>
      <c r="BS876" s="5">
        <v>1</v>
      </c>
      <c r="BT876" s="5">
        <v>0</v>
      </c>
      <c r="BU876" s="5">
        <v>0</v>
      </c>
      <c r="BV876" s="5">
        <v>0</v>
      </c>
      <c r="BW876" s="5">
        <v>0.05</v>
      </c>
      <c r="BX876" s="5">
        <v>1</v>
      </c>
      <c r="BY876" s="5">
        <v>13.254</v>
      </c>
      <c r="BZ876" s="5">
        <v>0</v>
      </c>
      <c r="CA876" s="5">
        <v>13.254</v>
      </c>
      <c r="CB876" s="5">
        <v>0</v>
      </c>
      <c r="CC876" s="5">
        <v>87.078999999999994</v>
      </c>
      <c r="CD876" s="5">
        <v>7.95</v>
      </c>
      <c r="CE876" s="5">
        <v>0.48199999999999998</v>
      </c>
      <c r="CF876" s="5">
        <v>91.433000000000007</v>
      </c>
      <c r="CG876" s="5">
        <v>0.05</v>
      </c>
      <c r="CH876" s="5">
        <v>1</v>
      </c>
      <c r="CI876" s="5">
        <v>0</v>
      </c>
      <c r="CJ876" s="5">
        <v>0</v>
      </c>
      <c r="CK876" s="5">
        <v>0</v>
      </c>
      <c r="CL876" s="5">
        <v>0</v>
      </c>
      <c r="CM876" s="5">
        <v>0</v>
      </c>
      <c r="CN876" s="5">
        <v>0</v>
      </c>
      <c r="CO876" s="5">
        <v>0</v>
      </c>
      <c r="CP876" s="5">
        <v>0</v>
      </c>
      <c r="CQ876" s="5">
        <v>1.3480000000000001</v>
      </c>
      <c r="CR876" s="5">
        <v>1</v>
      </c>
      <c r="CS876" s="5">
        <v>5.492</v>
      </c>
      <c r="CT876" s="5">
        <v>4.8609999999999998</v>
      </c>
      <c r="CU876" s="5">
        <v>9.2609999999999992</v>
      </c>
    </row>
    <row r="877" spans="1:99" x14ac:dyDescent="0.25">
      <c r="A877" s="5" t="s">
        <v>3185</v>
      </c>
      <c r="B877" s="5" t="s">
        <v>1864</v>
      </c>
      <c r="C877" s="5" t="s">
        <v>1864</v>
      </c>
      <c r="D877" s="5" t="s">
        <v>1865</v>
      </c>
      <c r="E877" s="5">
        <v>2024</v>
      </c>
      <c r="F877" s="5">
        <v>0.05</v>
      </c>
      <c r="G877" s="5">
        <v>5.5750000000000002</v>
      </c>
      <c r="H877" s="5">
        <v>1.3240000000000001</v>
      </c>
      <c r="I877" s="5">
        <v>0</v>
      </c>
      <c r="J877" s="5">
        <v>5.5750000000000002</v>
      </c>
      <c r="K877" s="5">
        <v>0</v>
      </c>
      <c r="L877" s="5">
        <v>1</v>
      </c>
      <c r="M877" s="5">
        <v>7.1239999999999997</v>
      </c>
      <c r="N877" s="5">
        <v>3.9710000000000001</v>
      </c>
      <c r="O877" s="5">
        <v>0</v>
      </c>
      <c r="P877" s="5">
        <v>7.1239999999999997</v>
      </c>
      <c r="Q877" s="5">
        <v>0</v>
      </c>
      <c r="R877" s="5">
        <v>1</v>
      </c>
      <c r="S877" s="5">
        <v>12.193</v>
      </c>
      <c r="T877" s="5">
        <v>7.9420000000000002</v>
      </c>
      <c r="U877" s="5">
        <v>8.3000000000000004E-2</v>
      </c>
      <c r="V877" s="5">
        <v>12.802</v>
      </c>
      <c r="W877" s="5">
        <v>0.05</v>
      </c>
      <c r="X877" s="5">
        <v>1</v>
      </c>
      <c r="Y877" s="5">
        <v>6.3159999999999998</v>
      </c>
      <c r="Z877" s="5">
        <v>0.69299999999999995</v>
      </c>
      <c r="AA877" s="5">
        <v>0</v>
      </c>
      <c r="AB877" s="5">
        <v>6.3159999999999998</v>
      </c>
      <c r="AC877" s="5">
        <v>0</v>
      </c>
      <c r="AD877" s="5">
        <v>1</v>
      </c>
      <c r="AE877" s="5">
        <v>6.9779999999999998</v>
      </c>
      <c r="AF877" s="5">
        <v>1.357</v>
      </c>
      <c r="AG877" s="5">
        <v>0</v>
      </c>
      <c r="AH877" s="5">
        <v>6.9779999999999998</v>
      </c>
      <c r="AI877" s="5">
        <v>0</v>
      </c>
      <c r="AJ877" s="5">
        <v>1</v>
      </c>
      <c r="AK877" s="5">
        <v>10.949</v>
      </c>
      <c r="AL877" s="5">
        <v>5.165</v>
      </c>
      <c r="AM877" s="5">
        <v>7.4999999999999997E-2</v>
      </c>
      <c r="AN877" s="5">
        <v>11.496</v>
      </c>
      <c r="AO877" s="5">
        <v>0.05</v>
      </c>
      <c r="AP877" s="5">
        <v>1</v>
      </c>
      <c r="AQ877" s="5">
        <v>0.72</v>
      </c>
      <c r="AR877" s="5">
        <v>0.13200000000000001</v>
      </c>
      <c r="AS877" s="5">
        <v>0.29699999999999999</v>
      </c>
      <c r="AT877" s="5">
        <v>1.06</v>
      </c>
      <c r="AU877" s="5">
        <v>0.05</v>
      </c>
      <c r="AV877" s="5">
        <v>1</v>
      </c>
      <c r="AW877" s="5">
        <v>0.73399999999999999</v>
      </c>
      <c r="AX877" s="5">
        <v>0.13200000000000001</v>
      </c>
      <c r="AY877" s="5">
        <v>0.21199999999999999</v>
      </c>
      <c r="AZ877" s="5">
        <v>0.98599999999999999</v>
      </c>
      <c r="BA877" s="5">
        <v>0.05</v>
      </c>
      <c r="BB877" s="5">
        <v>1</v>
      </c>
      <c r="BC877" s="5">
        <v>0.51</v>
      </c>
      <c r="BD877" s="5">
        <v>0.13200000000000001</v>
      </c>
      <c r="BE877" s="5">
        <v>3.0000000000000001E-3</v>
      </c>
      <c r="BF877" s="5">
        <v>0.53600000000000003</v>
      </c>
      <c r="BG877" s="5">
        <v>0.05</v>
      </c>
      <c r="BH877" s="5">
        <v>1</v>
      </c>
      <c r="BI877" s="5">
        <v>0.65200000000000002</v>
      </c>
      <c r="BJ877" s="5">
        <v>0.13200000000000001</v>
      </c>
      <c r="BK877" s="5">
        <v>4.0000000000000001E-3</v>
      </c>
      <c r="BL877" s="5">
        <v>0.68500000000000005</v>
      </c>
      <c r="BM877" s="5">
        <v>0.05</v>
      </c>
      <c r="BN877" s="5">
        <v>1</v>
      </c>
      <c r="BO877" s="5">
        <v>0</v>
      </c>
      <c r="BP877" s="5">
        <v>0</v>
      </c>
      <c r="BQ877" s="5">
        <v>0</v>
      </c>
      <c r="BR877" s="5">
        <v>0</v>
      </c>
      <c r="BS877" s="5">
        <v>1</v>
      </c>
      <c r="BT877" s="5">
        <v>0</v>
      </c>
      <c r="BU877" s="5">
        <v>0</v>
      </c>
      <c r="BV877" s="5">
        <v>0</v>
      </c>
      <c r="BW877" s="5">
        <v>0.05</v>
      </c>
      <c r="BX877" s="5">
        <v>1</v>
      </c>
      <c r="BY877" s="5">
        <v>13.646000000000001</v>
      </c>
      <c r="BZ877" s="5">
        <v>0</v>
      </c>
      <c r="CA877" s="5">
        <v>13.646000000000001</v>
      </c>
      <c r="CB877" s="5">
        <v>0</v>
      </c>
      <c r="CC877" s="5">
        <v>86.385000000000005</v>
      </c>
      <c r="CD877" s="5">
        <v>7.95</v>
      </c>
      <c r="CE877" s="5">
        <v>0.58799999999999997</v>
      </c>
      <c r="CF877" s="5">
        <v>90.704999999999998</v>
      </c>
      <c r="CG877" s="5">
        <v>0.05</v>
      </c>
      <c r="CH877" s="5">
        <v>1</v>
      </c>
      <c r="CI877" s="5">
        <v>0</v>
      </c>
      <c r="CJ877" s="5">
        <v>0</v>
      </c>
      <c r="CK877" s="5">
        <v>0</v>
      </c>
      <c r="CL877" s="5">
        <v>0</v>
      </c>
      <c r="CM877" s="5">
        <v>0</v>
      </c>
      <c r="CN877" s="5">
        <v>0</v>
      </c>
      <c r="CO877" s="5">
        <v>0</v>
      </c>
      <c r="CP877" s="5">
        <v>0</v>
      </c>
      <c r="CQ877" s="5">
        <v>1.387</v>
      </c>
      <c r="CR877" s="5">
        <v>1</v>
      </c>
      <c r="CS877" s="5">
        <v>5.6539999999999999</v>
      </c>
      <c r="CT877" s="5">
        <v>4.2510000000000003</v>
      </c>
      <c r="CU877" s="5">
        <v>7.5979999999999999</v>
      </c>
    </row>
    <row r="878" spans="1:99" x14ac:dyDescent="0.25">
      <c r="A878" s="5" t="s">
        <v>3186</v>
      </c>
      <c r="B878" s="5" t="s">
        <v>1870</v>
      </c>
      <c r="C878" s="5" t="s">
        <v>1870</v>
      </c>
      <c r="D878" s="5" t="s">
        <v>1871</v>
      </c>
      <c r="E878" s="5">
        <v>2021</v>
      </c>
      <c r="F878" s="5">
        <v>0.16</v>
      </c>
      <c r="G878" s="5">
        <v>2.093</v>
      </c>
      <c r="H878" s="5">
        <v>0.61599999999999999</v>
      </c>
      <c r="I878" s="5">
        <v>0.16900000000000001</v>
      </c>
      <c r="J878" s="5">
        <v>2.2610000000000001</v>
      </c>
      <c r="K878" s="5">
        <v>0</v>
      </c>
      <c r="L878" s="5">
        <v>1</v>
      </c>
      <c r="M878" s="5">
        <v>3.3079999999999998</v>
      </c>
      <c r="N878" s="5">
        <v>1.849</v>
      </c>
      <c r="O878" s="5">
        <v>0.16600000000000001</v>
      </c>
      <c r="P878" s="5">
        <v>3.4740000000000002</v>
      </c>
      <c r="Q878" s="5">
        <v>0</v>
      </c>
      <c r="R878" s="5">
        <v>1</v>
      </c>
      <c r="S878" s="5">
        <v>5.1740000000000004</v>
      </c>
      <c r="T878" s="5">
        <v>3.698</v>
      </c>
      <c r="U878" s="5">
        <v>0</v>
      </c>
      <c r="V878" s="5">
        <v>6.0019999999999998</v>
      </c>
      <c r="W878" s="5">
        <v>0.16</v>
      </c>
      <c r="X878" s="5">
        <v>1</v>
      </c>
      <c r="Y878" s="5">
        <v>16.166</v>
      </c>
      <c r="Z878" s="5">
        <v>2.1850000000000001</v>
      </c>
      <c r="AA878" s="5">
        <v>0</v>
      </c>
      <c r="AB878" s="5">
        <v>16.166</v>
      </c>
      <c r="AC878" s="5">
        <v>0</v>
      </c>
      <c r="AD878" s="5">
        <v>1</v>
      </c>
      <c r="AE878" s="5">
        <v>17.309999999999999</v>
      </c>
      <c r="AF878" s="5">
        <v>4.0469999999999997</v>
      </c>
      <c r="AG878" s="5">
        <v>0</v>
      </c>
      <c r="AH878" s="5">
        <v>17.309999999999999</v>
      </c>
      <c r="AI878" s="5">
        <v>0</v>
      </c>
      <c r="AJ878" s="5">
        <v>1</v>
      </c>
      <c r="AK878" s="5">
        <v>24.169</v>
      </c>
      <c r="AL878" s="5">
        <v>12.872</v>
      </c>
      <c r="AM878" s="5">
        <v>0</v>
      </c>
      <c r="AN878" s="5">
        <v>28.036000000000001</v>
      </c>
      <c r="AO878" s="5">
        <v>0.16</v>
      </c>
      <c r="AP878" s="5">
        <v>1</v>
      </c>
      <c r="AQ878" s="5">
        <v>0.61899999999999999</v>
      </c>
      <c r="AR878" s="5">
        <v>0.114</v>
      </c>
      <c r="AS878" s="5">
        <v>0.27600000000000002</v>
      </c>
      <c r="AT878" s="5">
        <v>0.89500000000000002</v>
      </c>
      <c r="AU878" s="5">
        <v>0</v>
      </c>
      <c r="AV878" s="5">
        <v>1</v>
      </c>
      <c r="AW878" s="5">
        <v>0.59899999999999998</v>
      </c>
      <c r="AX878" s="5">
        <v>0.114</v>
      </c>
      <c r="AY878" s="5">
        <v>0.19800000000000001</v>
      </c>
      <c r="AZ878" s="5">
        <v>0.79800000000000004</v>
      </c>
      <c r="BA878" s="5">
        <v>0</v>
      </c>
      <c r="BB878" s="5">
        <v>1</v>
      </c>
      <c r="BC878" s="5">
        <v>0.439</v>
      </c>
      <c r="BD878" s="5">
        <v>0.114</v>
      </c>
      <c r="BE878" s="5">
        <v>7.4999999999999997E-2</v>
      </c>
      <c r="BF878" s="5">
        <v>0.59599999999999997</v>
      </c>
      <c r="BG878" s="5">
        <v>0.16</v>
      </c>
      <c r="BH878" s="5">
        <v>1</v>
      </c>
      <c r="BI878" s="5">
        <v>0.505</v>
      </c>
      <c r="BJ878" s="5">
        <v>0.114</v>
      </c>
      <c r="BK878" s="5">
        <v>0.26400000000000001</v>
      </c>
      <c r="BL878" s="5">
        <v>0.76900000000000002</v>
      </c>
      <c r="BM878" s="5">
        <v>0</v>
      </c>
      <c r="BN878" s="5">
        <v>1</v>
      </c>
      <c r="BO878" s="5">
        <v>0</v>
      </c>
      <c r="BP878" s="5">
        <v>0</v>
      </c>
      <c r="BQ878" s="5">
        <v>9.2999999999999999E-2</v>
      </c>
      <c r="BR878" s="5">
        <v>0</v>
      </c>
      <c r="BS878" s="5">
        <v>0.83299999999999996</v>
      </c>
      <c r="BT878" s="5">
        <v>0</v>
      </c>
      <c r="BU878" s="5">
        <v>0</v>
      </c>
      <c r="BV878" s="5">
        <v>5.5E-2</v>
      </c>
      <c r="BW878" s="5">
        <v>0.16</v>
      </c>
      <c r="BX878" s="5">
        <v>1</v>
      </c>
      <c r="BY878" s="5">
        <v>11.787000000000001</v>
      </c>
      <c r="BZ878" s="5">
        <v>0</v>
      </c>
      <c r="CA878" s="5">
        <v>11.787000000000001</v>
      </c>
      <c r="CB878" s="5">
        <v>0</v>
      </c>
      <c r="CC878" s="5">
        <v>78.125</v>
      </c>
      <c r="CD878" s="5">
        <v>7.95</v>
      </c>
      <c r="CE878" s="5">
        <v>27.251999999999999</v>
      </c>
      <c r="CF878" s="5">
        <v>122.238</v>
      </c>
      <c r="CG878" s="5">
        <v>0.16</v>
      </c>
      <c r="CH878" s="5">
        <v>1</v>
      </c>
      <c r="CI878" s="5">
        <v>0</v>
      </c>
      <c r="CJ878" s="5">
        <v>0</v>
      </c>
      <c r="CK878" s="5">
        <v>0</v>
      </c>
      <c r="CL878" s="5">
        <v>0</v>
      </c>
      <c r="CM878" s="5">
        <v>0</v>
      </c>
      <c r="CN878" s="5">
        <v>0</v>
      </c>
      <c r="CO878" s="5">
        <v>0</v>
      </c>
      <c r="CP878" s="5">
        <v>0.92200000000000004</v>
      </c>
      <c r="CQ878" s="5">
        <v>1.198</v>
      </c>
      <c r="CR878" s="5">
        <v>0</v>
      </c>
      <c r="CS878" s="5">
        <v>4.7759999999999998</v>
      </c>
      <c r="CT878" s="5">
        <v>4.7530000000000001</v>
      </c>
      <c r="CU878" s="5">
        <v>15.162000000000001</v>
      </c>
    </row>
    <row r="879" spans="1:99" x14ac:dyDescent="0.25">
      <c r="A879" s="5" t="s">
        <v>3187</v>
      </c>
      <c r="B879" s="5" t="s">
        <v>1870</v>
      </c>
      <c r="C879" s="5" t="s">
        <v>1870</v>
      </c>
      <c r="D879" s="5" t="s">
        <v>1871</v>
      </c>
      <c r="E879" s="5">
        <v>2022</v>
      </c>
      <c r="F879" s="5">
        <v>0.16</v>
      </c>
      <c r="G879" s="5">
        <v>2.7109999999999999</v>
      </c>
      <c r="H879" s="5">
        <v>0.66800000000000004</v>
      </c>
      <c r="I879" s="5">
        <v>0.25</v>
      </c>
      <c r="J879" s="5">
        <v>2.9609999999999999</v>
      </c>
      <c r="K879" s="5">
        <v>0</v>
      </c>
      <c r="L879" s="5">
        <v>1</v>
      </c>
      <c r="M879" s="5">
        <v>3.6869999999999998</v>
      </c>
      <c r="N879" s="5">
        <v>2.0030000000000001</v>
      </c>
      <c r="O879" s="5">
        <v>0.19600000000000001</v>
      </c>
      <c r="P879" s="5">
        <v>3.883</v>
      </c>
      <c r="Q879" s="5">
        <v>0</v>
      </c>
      <c r="R879" s="5">
        <v>1</v>
      </c>
      <c r="S879" s="5">
        <v>6.0490000000000004</v>
      </c>
      <c r="T879" s="5">
        <v>4.0060000000000002</v>
      </c>
      <c r="U879" s="5">
        <v>7.1999999999999995E-2</v>
      </c>
      <c r="V879" s="5">
        <v>7.0170000000000003</v>
      </c>
      <c r="W879" s="5">
        <v>0.16</v>
      </c>
      <c r="X879" s="5">
        <v>1</v>
      </c>
      <c r="Y879" s="5">
        <v>32.247999999999998</v>
      </c>
      <c r="Z879" s="5">
        <v>4.359</v>
      </c>
      <c r="AA879" s="5">
        <v>0</v>
      </c>
      <c r="AB879" s="5">
        <v>32.247999999999998</v>
      </c>
      <c r="AC879" s="5">
        <v>0</v>
      </c>
      <c r="AD879" s="5">
        <v>1</v>
      </c>
      <c r="AE879" s="5">
        <v>33.482999999999997</v>
      </c>
      <c r="AF879" s="5">
        <v>7.8289999999999997</v>
      </c>
      <c r="AG879" s="5">
        <v>0</v>
      </c>
      <c r="AH879" s="5">
        <v>33.482999999999997</v>
      </c>
      <c r="AI879" s="5">
        <v>0</v>
      </c>
      <c r="AJ879" s="5">
        <v>1</v>
      </c>
      <c r="AK879" s="5">
        <v>40.890999999999998</v>
      </c>
      <c r="AL879" s="5">
        <v>21.777999999999999</v>
      </c>
      <c r="AM879" s="5">
        <v>0.48399999999999999</v>
      </c>
      <c r="AN879" s="5">
        <v>47.433999999999997</v>
      </c>
      <c r="AO879" s="5">
        <v>0.16</v>
      </c>
      <c r="AP879" s="5">
        <v>1</v>
      </c>
      <c r="AQ879" s="5">
        <v>0.86099999999999999</v>
      </c>
      <c r="AR879" s="5">
        <v>0.123</v>
      </c>
      <c r="AS879" s="5">
        <v>0.33900000000000002</v>
      </c>
      <c r="AT879" s="5">
        <v>1.3919999999999999</v>
      </c>
      <c r="AU879" s="5">
        <v>0.16</v>
      </c>
      <c r="AV879" s="5">
        <v>1</v>
      </c>
      <c r="AW879" s="5">
        <v>0.98599999999999999</v>
      </c>
      <c r="AX879" s="5">
        <v>0.123</v>
      </c>
      <c r="AY879" s="5">
        <v>0.26500000000000001</v>
      </c>
      <c r="AZ879" s="5">
        <v>1.452</v>
      </c>
      <c r="BA879" s="5">
        <v>0.16</v>
      </c>
      <c r="BB879" s="5">
        <v>1</v>
      </c>
      <c r="BC879" s="5">
        <v>0.59799999999999998</v>
      </c>
      <c r="BD879" s="5">
        <v>0.123</v>
      </c>
      <c r="BE879" s="5">
        <v>0.107</v>
      </c>
      <c r="BF879" s="5">
        <v>0.80800000000000005</v>
      </c>
      <c r="BG879" s="5">
        <v>0.16</v>
      </c>
      <c r="BH879" s="5">
        <v>1</v>
      </c>
      <c r="BI879" s="5">
        <v>0.61199999999999999</v>
      </c>
      <c r="BJ879" s="5">
        <v>0.123</v>
      </c>
      <c r="BK879" s="5">
        <v>0.3</v>
      </c>
      <c r="BL879" s="5">
        <v>1.0589999999999999</v>
      </c>
      <c r="BM879" s="5">
        <v>0.16</v>
      </c>
      <c r="BN879" s="5">
        <v>1</v>
      </c>
      <c r="BO879" s="5">
        <v>0</v>
      </c>
      <c r="BP879" s="5">
        <v>0</v>
      </c>
      <c r="BQ879" s="5">
        <v>6.2E-2</v>
      </c>
      <c r="BR879" s="5">
        <v>0</v>
      </c>
      <c r="BS879" s="5">
        <v>0.83299999999999996</v>
      </c>
      <c r="BT879" s="5">
        <v>0</v>
      </c>
      <c r="BU879" s="5">
        <v>0</v>
      </c>
      <c r="BV879" s="5">
        <v>5.1999999999999998E-2</v>
      </c>
      <c r="BW879" s="5">
        <v>0.16</v>
      </c>
      <c r="BX879" s="5">
        <v>1</v>
      </c>
      <c r="BY879" s="5">
        <v>12.728999999999999</v>
      </c>
      <c r="BZ879" s="5">
        <v>0</v>
      </c>
      <c r="CA879" s="5">
        <v>12.728999999999999</v>
      </c>
      <c r="CB879" s="5">
        <v>0</v>
      </c>
      <c r="CC879" s="5">
        <v>97.9</v>
      </c>
      <c r="CD879" s="5">
        <v>7.95</v>
      </c>
      <c r="CE879" s="5">
        <v>47.960999999999999</v>
      </c>
      <c r="CF879" s="5">
        <v>169.19800000000001</v>
      </c>
      <c r="CG879" s="5">
        <v>0.16</v>
      </c>
      <c r="CH879" s="5">
        <v>1</v>
      </c>
      <c r="CI879" s="5">
        <v>0</v>
      </c>
      <c r="CJ879" s="5">
        <v>0</v>
      </c>
      <c r="CK879" s="5">
        <v>0</v>
      </c>
      <c r="CL879" s="5">
        <v>0</v>
      </c>
      <c r="CM879" s="5">
        <v>0</v>
      </c>
      <c r="CN879" s="5">
        <v>0</v>
      </c>
      <c r="CO879" s="5">
        <v>0</v>
      </c>
      <c r="CP879" s="5">
        <v>0.91800000000000004</v>
      </c>
      <c r="CQ879" s="5">
        <v>1.294</v>
      </c>
      <c r="CR879" s="5">
        <v>0</v>
      </c>
      <c r="CS879" s="5">
        <v>5.1580000000000004</v>
      </c>
      <c r="CT879" s="5">
        <v>10.484999999999999</v>
      </c>
      <c r="CU879" s="5">
        <v>31.326000000000001</v>
      </c>
    </row>
    <row r="880" spans="1:99" x14ac:dyDescent="0.25">
      <c r="A880" s="5" t="s">
        <v>3188</v>
      </c>
      <c r="B880" s="5" t="s">
        <v>1870</v>
      </c>
      <c r="C880" s="5" t="s">
        <v>1870</v>
      </c>
      <c r="D880" s="5" t="s">
        <v>1871</v>
      </c>
      <c r="E880" s="5">
        <v>2023</v>
      </c>
      <c r="F880" s="5">
        <v>0.16</v>
      </c>
      <c r="G880" s="5">
        <v>2.4279999999999999</v>
      </c>
      <c r="H880" s="5">
        <v>0.71</v>
      </c>
      <c r="I880" s="5">
        <v>0.20399999999999999</v>
      </c>
      <c r="J880" s="5">
        <v>2.6309999999999998</v>
      </c>
      <c r="K880" s="5">
        <v>0</v>
      </c>
      <c r="L880" s="5">
        <v>1</v>
      </c>
      <c r="M880" s="5">
        <v>3.7610000000000001</v>
      </c>
      <c r="N880" s="5">
        <v>2.1309999999999998</v>
      </c>
      <c r="O880" s="5">
        <v>0.19</v>
      </c>
      <c r="P880" s="5">
        <v>3.9510000000000001</v>
      </c>
      <c r="Q880" s="5">
        <v>0</v>
      </c>
      <c r="R880" s="5">
        <v>1</v>
      </c>
      <c r="S880" s="5">
        <v>5.98</v>
      </c>
      <c r="T880" s="5">
        <v>4.2629999999999999</v>
      </c>
      <c r="U880" s="5">
        <v>0.106</v>
      </c>
      <c r="V880" s="5">
        <v>6.9359999999999999</v>
      </c>
      <c r="W880" s="5">
        <v>0.16</v>
      </c>
      <c r="X880" s="5">
        <v>1</v>
      </c>
      <c r="Y880" s="5">
        <v>9.9369999999999994</v>
      </c>
      <c r="Z880" s="5">
        <v>1.343</v>
      </c>
      <c r="AA880" s="5">
        <v>0</v>
      </c>
      <c r="AB880" s="5">
        <v>9.9369999999999994</v>
      </c>
      <c r="AC880" s="5">
        <v>0</v>
      </c>
      <c r="AD880" s="5">
        <v>1</v>
      </c>
      <c r="AE880" s="5">
        <v>11.222</v>
      </c>
      <c r="AF880" s="5">
        <v>2.6240000000000001</v>
      </c>
      <c r="AG880" s="5">
        <v>0</v>
      </c>
      <c r="AH880" s="5">
        <v>11.222</v>
      </c>
      <c r="AI880" s="5">
        <v>0</v>
      </c>
      <c r="AJ880" s="5">
        <v>1</v>
      </c>
      <c r="AK880" s="5">
        <v>18.936</v>
      </c>
      <c r="AL880" s="5">
        <v>10.085000000000001</v>
      </c>
      <c r="AM880" s="5">
        <v>0.33500000000000002</v>
      </c>
      <c r="AN880" s="5">
        <v>21.966000000000001</v>
      </c>
      <c r="AO880" s="5">
        <v>0.16</v>
      </c>
      <c r="AP880" s="5">
        <v>1</v>
      </c>
      <c r="AQ880" s="5">
        <v>0.76</v>
      </c>
      <c r="AR880" s="5">
        <v>0.129</v>
      </c>
      <c r="AS880" s="5">
        <v>0.41199999999999998</v>
      </c>
      <c r="AT880" s="5">
        <v>1.36</v>
      </c>
      <c r="AU880" s="5">
        <v>0.16</v>
      </c>
      <c r="AV880" s="5">
        <v>1</v>
      </c>
      <c r="AW880" s="5">
        <v>0.81100000000000005</v>
      </c>
      <c r="AX880" s="5">
        <v>0.129</v>
      </c>
      <c r="AY880" s="5">
        <v>0.32500000000000001</v>
      </c>
      <c r="AZ880" s="5">
        <v>1.3180000000000001</v>
      </c>
      <c r="BA880" s="5">
        <v>0.16</v>
      </c>
      <c r="BB880" s="5">
        <v>1</v>
      </c>
      <c r="BC880" s="5">
        <v>0.53500000000000003</v>
      </c>
      <c r="BD880" s="5">
        <v>0.129</v>
      </c>
      <c r="BE880" s="5">
        <v>0.10100000000000001</v>
      </c>
      <c r="BF880" s="5">
        <v>0.72499999999999998</v>
      </c>
      <c r="BG880" s="5">
        <v>0.16</v>
      </c>
      <c r="BH880" s="5">
        <v>1</v>
      </c>
      <c r="BI880" s="5">
        <v>0.57899999999999996</v>
      </c>
      <c r="BJ880" s="5">
        <v>0.129</v>
      </c>
      <c r="BK880" s="5">
        <v>0.30099999999999999</v>
      </c>
      <c r="BL880" s="5">
        <v>1.022</v>
      </c>
      <c r="BM880" s="5">
        <v>0.16</v>
      </c>
      <c r="BN880" s="5">
        <v>1</v>
      </c>
      <c r="BO880" s="5">
        <v>0</v>
      </c>
      <c r="BP880" s="5">
        <v>0</v>
      </c>
      <c r="BQ880" s="5">
        <v>6.9000000000000006E-2</v>
      </c>
      <c r="BR880" s="5">
        <v>0</v>
      </c>
      <c r="BS880" s="5">
        <v>0.83299999999999996</v>
      </c>
      <c r="BT880" s="5">
        <v>0</v>
      </c>
      <c r="BU880" s="5">
        <v>0</v>
      </c>
      <c r="BV880" s="5">
        <v>5.3999999999999999E-2</v>
      </c>
      <c r="BW880" s="5">
        <v>0.16</v>
      </c>
      <c r="BX880" s="5">
        <v>1</v>
      </c>
      <c r="BY880" s="5">
        <v>13.254</v>
      </c>
      <c r="BZ880" s="5">
        <v>0</v>
      </c>
      <c r="CA880" s="5">
        <v>13.254</v>
      </c>
      <c r="CB880" s="5">
        <v>0</v>
      </c>
      <c r="CC880" s="5">
        <v>83.248000000000005</v>
      </c>
      <c r="CD880" s="5">
        <v>7.95</v>
      </c>
      <c r="CE880" s="5">
        <v>56.954000000000001</v>
      </c>
      <c r="CF880" s="5">
        <v>162.63399999999999</v>
      </c>
      <c r="CG880" s="5">
        <v>0.16</v>
      </c>
      <c r="CH880" s="5">
        <v>1</v>
      </c>
      <c r="CI880" s="5">
        <v>0</v>
      </c>
      <c r="CJ880" s="5">
        <v>0</v>
      </c>
      <c r="CK880" s="5">
        <v>0</v>
      </c>
      <c r="CL880" s="5">
        <v>0</v>
      </c>
      <c r="CM880" s="5">
        <v>0</v>
      </c>
      <c r="CN880" s="5">
        <v>0</v>
      </c>
      <c r="CO880" s="5">
        <v>0</v>
      </c>
      <c r="CP880" s="5">
        <v>0.89500000000000002</v>
      </c>
      <c r="CQ880" s="5">
        <v>1.3480000000000001</v>
      </c>
      <c r="CR880" s="5">
        <v>0</v>
      </c>
      <c r="CS880" s="5">
        <v>5.37</v>
      </c>
      <c r="CT880" s="5">
        <v>4.8609999999999998</v>
      </c>
      <c r="CU880" s="5">
        <v>11.622</v>
      </c>
    </row>
    <row r="881" spans="1:99" x14ac:dyDescent="0.25">
      <c r="A881" s="5" t="s">
        <v>3189</v>
      </c>
      <c r="B881" s="5" t="s">
        <v>1870</v>
      </c>
      <c r="C881" s="5" t="s">
        <v>1870</v>
      </c>
      <c r="D881" s="5" t="s">
        <v>1871</v>
      </c>
      <c r="E881" s="5">
        <v>2024</v>
      </c>
      <c r="F881" s="5">
        <v>0.16</v>
      </c>
      <c r="G881" s="5">
        <v>2.42</v>
      </c>
      <c r="H881" s="5">
        <v>0.73099999999999998</v>
      </c>
      <c r="I881" s="5">
        <v>0.19800000000000001</v>
      </c>
      <c r="J881" s="5">
        <v>2.6179999999999999</v>
      </c>
      <c r="K881" s="5">
        <v>0</v>
      </c>
      <c r="L881" s="5">
        <v>1</v>
      </c>
      <c r="M881" s="5">
        <v>3.7669999999999999</v>
      </c>
      <c r="N881" s="5">
        <v>2.194</v>
      </c>
      <c r="O881" s="5">
        <v>0.18</v>
      </c>
      <c r="P881" s="5">
        <v>3.948</v>
      </c>
      <c r="Q881" s="5">
        <v>0</v>
      </c>
      <c r="R881" s="5">
        <v>1</v>
      </c>
      <c r="S881" s="5">
        <v>6.077</v>
      </c>
      <c r="T881" s="5">
        <v>4.3879999999999999</v>
      </c>
      <c r="U881" s="5">
        <v>0.13200000000000001</v>
      </c>
      <c r="V881" s="5">
        <v>7.0490000000000004</v>
      </c>
      <c r="W881" s="5">
        <v>0.16</v>
      </c>
      <c r="X881" s="5">
        <v>1</v>
      </c>
      <c r="Y881" s="5">
        <v>9.2870000000000008</v>
      </c>
      <c r="Z881" s="5">
        <v>1.2549999999999999</v>
      </c>
      <c r="AA881" s="5">
        <v>0</v>
      </c>
      <c r="AB881" s="5">
        <v>9.2870000000000008</v>
      </c>
      <c r="AC881" s="5">
        <v>0</v>
      </c>
      <c r="AD881" s="5">
        <v>1</v>
      </c>
      <c r="AE881" s="5">
        <v>10.611000000000001</v>
      </c>
      <c r="AF881" s="5">
        <v>2.4809999999999999</v>
      </c>
      <c r="AG881" s="5">
        <v>0</v>
      </c>
      <c r="AH881" s="5">
        <v>10.611000000000001</v>
      </c>
      <c r="AI881" s="5">
        <v>0</v>
      </c>
      <c r="AJ881" s="5">
        <v>1</v>
      </c>
      <c r="AK881" s="5">
        <v>18.552</v>
      </c>
      <c r="AL881" s="5">
        <v>9.8810000000000002</v>
      </c>
      <c r="AM881" s="5">
        <v>0.40400000000000003</v>
      </c>
      <c r="AN881" s="5">
        <v>21.521000000000001</v>
      </c>
      <c r="AO881" s="5">
        <v>0.16</v>
      </c>
      <c r="AP881" s="5">
        <v>1</v>
      </c>
      <c r="AQ881" s="5">
        <v>0.72399999999999998</v>
      </c>
      <c r="AR881" s="5">
        <v>0.13200000000000001</v>
      </c>
      <c r="AS881" s="5">
        <v>0.36</v>
      </c>
      <c r="AT881" s="5">
        <v>1.258</v>
      </c>
      <c r="AU881" s="5">
        <v>0.16</v>
      </c>
      <c r="AV881" s="5">
        <v>1</v>
      </c>
      <c r="AW881" s="5">
        <v>0.75</v>
      </c>
      <c r="AX881" s="5">
        <v>0.13200000000000001</v>
      </c>
      <c r="AY881" s="5">
        <v>0.24199999999999999</v>
      </c>
      <c r="AZ881" s="5">
        <v>1.151</v>
      </c>
      <c r="BA881" s="5">
        <v>0.16</v>
      </c>
      <c r="BB881" s="5">
        <v>1</v>
      </c>
      <c r="BC881" s="5">
        <v>0.51300000000000001</v>
      </c>
      <c r="BD881" s="5">
        <v>0.13200000000000001</v>
      </c>
      <c r="BE881" s="5">
        <v>0.1</v>
      </c>
      <c r="BF881" s="5">
        <v>0.69599999999999995</v>
      </c>
      <c r="BG881" s="5">
        <v>0.16</v>
      </c>
      <c r="BH881" s="5">
        <v>1</v>
      </c>
      <c r="BI881" s="5">
        <v>0.59099999999999997</v>
      </c>
      <c r="BJ881" s="5">
        <v>0.13200000000000001</v>
      </c>
      <c r="BK881" s="5">
        <v>0.24199999999999999</v>
      </c>
      <c r="BL881" s="5">
        <v>0.96699999999999997</v>
      </c>
      <c r="BM881" s="5">
        <v>0.16</v>
      </c>
      <c r="BN881" s="5">
        <v>1</v>
      </c>
      <c r="BO881" s="5">
        <v>0</v>
      </c>
      <c r="BP881" s="5">
        <v>0</v>
      </c>
      <c r="BQ881" s="5">
        <v>6.5000000000000002E-2</v>
      </c>
      <c r="BR881" s="5">
        <v>0</v>
      </c>
      <c r="BS881" s="5">
        <v>0.83299999999999996</v>
      </c>
      <c r="BT881" s="5">
        <v>0</v>
      </c>
      <c r="BU881" s="5">
        <v>0</v>
      </c>
      <c r="BV881" s="5">
        <v>4.9000000000000002E-2</v>
      </c>
      <c r="BW881" s="5">
        <v>0.16</v>
      </c>
      <c r="BX881" s="5">
        <v>1</v>
      </c>
      <c r="BY881" s="5">
        <v>13.646000000000001</v>
      </c>
      <c r="BZ881" s="5">
        <v>0</v>
      </c>
      <c r="CA881" s="5">
        <v>13.646000000000001</v>
      </c>
      <c r="CB881" s="5">
        <v>0</v>
      </c>
      <c r="CC881" s="5">
        <v>82.587999999999994</v>
      </c>
      <c r="CD881" s="5">
        <v>7.95</v>
      </c>
      <c r="CE881" s="5">
        <v>49.613999999999997</v>
      </c>
      <c r="CF881" s="5">
        <v>153.35499999999999</v>
      </c>
      <c r="CG881" s="5">
        <v>0.16</v>
      </c>
      <c r="CH881" s="5">
        <v>1</v>
      </c>
      <c r="CI881" s="5">
        <v>0</v>
      </c>
      <c r="CJ881" s="5">
        <v>0</v>
      </c>
      <c r="CK881" s="5">
        <v>0</v>
      </c>
      <c r="CL881" s="5">
        <v>0</v>
      </c>
      <c r="CM881" s="5">
        <v>0</v>
      </c>
      <c r="CN881" s="5">
        <v>0</v>
      </c>
      <c r="CO881" s="5">
        <v>0</v>
      </c>
      <c r="CP881" s="5">
        <v>0.89500000000000002</v>
      </c>
      <c r="CQ881" s="5">
        <v>1.387</v>
      </c>
      <c r="CR881" s="5">
        <v>0</v>
      </c>
      <c r="CS881" s="5">
        <v>5.5289999999999999</v>
      </c>
      <c r="CT881" s="5">
        <v>4.2510000000000003</v>
      </c>
      <c r="CU881" s="5">
        <v>10.167999999999999</v>
      </c>
    </row>
    <row r="882" spans="1:99" x14ac:dyDescent="0.25">
      <c r="A882" s="5" t="s">
        <v>3190</v>
      </c>
      <c r="B882" s="5" t="s">
        <v>1873</v>
      </c>
      <c r="C882" s="5" t="s">
        <v>1873</v>
      </c>
      <c r="D882" s="5" t="s">
        <v>1874</v>
      </c>
      <c r="E882" s="5">
        <v>2021</v>
      </c>
      <c r="F882" s="5">
        <v>0.14499999999999999</v>
      </c>
      <c r="G882" s="5">
        <v>1.7749999999999999</v>
      </c>
      <c r="H882" s="5">
        <v>0.57199999999999995</v>
      </c>
      <c r="I882" s="5">
        <v>0</v>
      </c>
      <c r="J882" s="5">
        <v>1.7749999999999999</v>
      </c>
      <c r="K882" s="5">
        <v>0</v>
      </c>
      <c r="L882" s="5">
        <v>1</v>
      </c>
      <c r="M882" s="5">
        <v>2.919</v>
      </c>
      <c r="N882" s="5">
        <v>1.7170000000000001</v>
      </c>
      <c r="O882" s="5">
        <v>0</v>
      </c>
      <c r="P882" s="5">
        <v>2.919</v>
      </c>
      <c r="Q882" s="5">
        <v>0</v>
      </c>
      <c r="R882" s="5">
        <v>1</v>
      </c>
      <c r="S882" s="5">
        <v>4.6360000000000001</v>
      </c>
      <c r="T882" s="5">
        <v>3.4340000000000002</v>
      </c>
      <c r="U882" s="5">
        <v>0</v>
      </c>
      <c r="V882" s="5">
        <v>5.3090000000000002</v>
      </c>
      <c r="W882" s="5">
        <v>0.14499999999999999</v>
      </c>
      <c r="X882" s="5">
        <v>1</v>
      </c>
      <c r="Y882" s="5">
        <v>16.248000000000001</v>
      </c>
      <c r="Z882" s="5">
        <v>2.1960000000000002</v>
      </c>
      <c r="AA882" s="5">
        <v>0</v>
      </c>
      <c r="AB882" s="5">
        <v>16.248000000000001</v>
      </c>
      <c r="AC882" s="5">
        <v>0</v>
      </c>
      <c r="AD882" s="5">
        <v>1</v>
      </c>
      <c r="AE882" s="5">
        <v>17.390999999999998</v>
      </c>
      <c r="AF882" s="5">
        <v>4.0670000000000002</v>
      </c>
      <c r="AG882" s="5">
        <v>0</v>
      </c>
      <c r="AH882" s="5">
        <v>17.390999999999998</v>
      </c>
      <c r="AI882" s="5">
        <v>0</v>
      </c>
      <c r="AJ882" s="5">
        <v>1</v>
      </c>
      <c r="AK882" s="5">
        <v>24.251000000000001</v>
      </c>
      <c r="AL882" s="5">
        <v>12.916</v>
      </c>
      <c r="AM882" s="5">
        <v>0</v>
      </c>
      <c r="AN882" s="5">
        <v>27.766999999999999</v>
      </c>
      <c r="AO882" s="5">
        <v>0.14499999999999999</v>
      </c>
      <c r="AP882" s="5">
        <v>1</v>
      </c>
      <c r="AQ882" s="5">
        <v>0.61899999999999999</v>
      </c>
      <c r="AR882" s="5">
        <v>0.114</v>
      </c>
      <c r="AS882" s="5">
        <v>0.53400000000000003</v>
      </c>
      <c r="AT882" s="5">
        <v>1.32</v>
      </c>
      <c r="AU882" s="5">
        <v>0</v>
      </c>
      <c r="AV882" s="5">
        <v>0</v>
      </c>
      <c r="AW882" s="5">
        <v>0.59899999999999998</v>
      </c>
      <c r="AX882" s="5">
        <v>0.114</v>
      </c>
      <c r="AY882" s="5">
        <v>0.54100000000000004</v>
      </c>
      <c r="AZ882" s="5">
        <v>1.3049999999999999</v>
      </c>
      <c r="BA882" s="5">
        <v>0</v>
      </c>
      <c r="BB882" s="5">
        <v>0</v>
      </c>
      <c r="BC882" s="5">
        <v>0.439</v>
      </c>
      <c r="BD882" s="5">
        <v>0.114</v>
      </c>
      <c r="BE882" s="5">
        <v>0</v>
      </c>
      <c r="BF882" s="5">
        <v>0.503</v>
      </c>
      <c r="BG882" s="5">
        <v>0.14499999999999999</v>
      </c>
      <c r="BH882" s="5">
        <v>1</v>
      </c>
      <c r="BI882" s="5">
        <v>0.505</v>
      </c>
      <c r="BJ882" s="5">
        <v>0.114</v>
      </c>
      <c r="BK882" s="5">
        <v>-0.495</v>
      </c>
      <c r="BL882" s="5">
        <v>0.01</v>
      </c>
      <c r="BM882" s="5">
        <v>0</v>
      </c>
      <c r="BN882" s="5">
        <v>0</v>
      </c>
      <c r="BO882" s="5">
        <v>0</v>
      </c>
      <c r="BP882" s="5">
        <v>0</v>
      </c>
      <c r="BQ882" s="5">
        <v>0.113</v>
      </c>
      <c r="BR882" s="5">
        <v>0</v>
      </c>
      <c r="BS882" s="5">
        <v>0.66700000000000004</v>
      </c>
      <c r="BT882" s="5">
        <v>0</v>
      </c>
      <c r="BU882" s="5">
        <v>0</v>
      </c>
      <c r="BV882" s="5">
        <v>0.11899999999999999</v>
      </c>
      <c r="BW882" s="5">
        <v>0.14499999999999999</v>
      </c>
      <c r="BX882" s="5">
        <v>0.66700000000000004</v>
      </c>
      <c r="BY882" s="5">
        <v>11.787000000000001</v>
      </c>
      <c r="BZ882" s="5">
        <v>0</v>
      </c>
      <c r="CA882" s="5">
        <v>11.787000000000001</v>
      </c>
      <c r="CB882" s="5">
        <v>0</v>
      </c>
      <c r="CC882" s="5">
        <v>78.125</v>
      </c>
      <c r="CD882" s="5">
        <v>7.95</v>
      </c>
      <c r="CE882" s="5">
        <v>0</v>
      </c>
      <c r="CF882" s="5">
        <v>89.453000000000003</v>
      </c>
      <c r="CG882" s="5">
        <v>0.14499999999999999</v>
      </c>
      <c r="CH882" s="5">
        <v>1</v>
      </c>
      <c r="CI882" s="5">
        <v>0</v>
      </c>
      <c r="CJ882" s="5">
        <v>0</v>
      </c>
      <c r="CK882" s="5">
        <v>0</v>
      </c>
      <c r="CL882" s="5">
        <v>0</v>
      </c>
      <c r="CM882" s="5">
        <v>0</v>
      </c>
      <c r="CN882" s="5">
        <v>0</v>
      </c>
      <c r="CO882" s="5">
        <v>0</v>
      </c>
      <c r="CP882" s="5">
        <v>0.999</v>
      </c>
      <c r="CQ882" s="5">
        <v>1.198</v>
      </c>
      <c r="CR882" s="5">
        <v>0</v>
      </c>
      <c r="CS882" s="5">
        <v>4.7759999999999998</v>
      </c>
      <c r="CT882" s="5">
        <v>4.7530000000000001</v>
      </c>
      <c r="CU882" s="5">
        <v>15.162000000000001</v>
      </c>
    </row>
    <row r="883" spans="1:99" x14ac:dyDescent="0.25">
      <c r="A883" s="5" t="s">
        <v>3191</v>
      </c>
      <c r="B883" s="5" t="s">
        <v>1873</v>
      </c>
      <c r="C883" s="5" t="s">
        <v>1873</v>
      </c>
      <c r="D883" s="5" t="s">
        <v>1874</v>
      </c>
      <c r="E883" s="5">
        <v>2022</v>
      </c>
      <c r="F883" s="5">
        <v>0.14499999999999999</v>
      </c>
      <c r="G883" s="5">
        <v>1.9179999999999999</v>
      </c>
      <c r="H883" s="5">
        <v>0.61799999999999999</v>
      </c>
      <c r="I883" s="5">
        <v>0</v>
      </c>
      <c r="J883" s="5">
        <v>1.9179999999999999</v>
      </c>
      <c r="K883" s="5">
        <v>0</v>
      </c>
      <c r="L883" s="5">
        <v>1</v>
      </c>
      <c r="M883" s="5">
        <v>3.1509999999999998</v>
      </c>
      <c r="N883" s="5">
        <v>1.853</v>
      </c>
      <c r="O883" s="5">
        <v>0</v>
      </c>
      <c r="P883" s="5">
        <v>3.1509999999999998</v>
      </c>
      <c r="Q883" s="5">
        <v>0</v>
      </c>
      <c r="R883" s="5">
        <v>1</v>
      </c>
      <c r="S883" s="5">
        <v>5.0069999999999997</v>
      </c>
      <c r="T883" s="5">
        <v>3.7069999999999999</v>
      </c>
      <c r="U883" s="5">
        <v>5.3999999999999999E-2</v>
      </c>
      <c r="V883" s="5">
        <v>5.7329999999999997</v>
      </c>
      <c r="W883" s="5">
        <v>0.14499999999999999</v>
      </c>
      <c r="X883" s="5">
        <v>1</v>
      </c>
      <c r="Y883" s="5">
        <v>32.430999999999997</v>
      </c>
      <c r="Z883" s="5">
        <v>4.383</v>
      </c>
      <c r="AA883" s="5">
        <v>0</v>
      </c>
      <c r="AB883" s="5">
        <v>32.430999999999997</v>
      </c>
      <c r="AC883" s="5">
        <v>0</v>
      </c>
      <c r="AD883" s="5">
        <v>1</v>
      </c>
      <c r="AE883" s="5">
        <v>33.665999999999997</v>
      </c>
      <c r="AF883" s="5">
        <v>7.8719999999999999</v>
      </c>
      <c r="AG883" s="5">
        <v>0</v>
      </c>
      <c r="AH883" s="5">
        <v>33.665999999999997</v>
      </c>
      <c r="AI883" s="5">
        <v>0</v>
      </c>
      <c r="AJ883" s="5">
        <v>1</v>
      </c>
      <c r="AK883" s="5">
        <v>41.073999999999998</v>
      </c>
      <c r="AL883" s="5">
        <v>21.876000000000001</v>
      </c>
      <c r="AM883" s="5">
        <v>0.441</v>
      </c>
      <c r="AN883" s="5">
        <v>47.03</v>
      </c>
      <c r="AO883" s="5">
        <v>0.14499999999999999</v>
      </c>
      <c r="AP883" s="5">
        <v>1</v>
      </c>
      <c r="AQ883" s="5">
        <v>0.86099999999999999</v>
      </c>
      <c r="AR883" s="5">
        <v>0.123</v>
      </c>
      <c r="AS883" s="5">
        <v>0.47499999999999998</v>
      </c>
      <c r="AT883" s="5">
        <v>1.5289999999999999</v>
      </c>
      <c r="AU883" s="5">
        <v>0</v>
      </c>
      <c r="AV883" s="5">
        <v>0</v>
      </c>
      <c r="AW883" s="5">
        <v>0.98599999999999999</v>
      </c>
      <c r="AX883" s="5">
        <v>0.123</v>
      </c>
      <c r="AY883" s="5">
        <v>0.46300000000000002</v>
      </c>
      <c r="AZ883" s="5">
        <v>1.66</v>
      </c>
      <c r="BA883" s="5">
        <v>0</v>
      </c>
      <c r="BB883" s="5">
        <v>0</v>
      </c>
      <c r="BC883" s="5">
        <v>0.59799999999999998</v>
      </c>
      <c r="BD883" s="5">
        <v>0.123</v>
      </c>
      <c r="BE883" s="5">
        <v>6.0000000000000001E-3</v>
      </c>
      <c r="BF883" s="5">
        <v>0.68500000000000005</v>
      </c>
      <c r="BG883" s="5">
        <v>0.14499999999999999</v>
      </c>
      <c r="BH883" s="5">
        <v>1</v>
      </c>
      <c r="BI883" s="5">
        <v>0.61199999999999999</v>
      </c>
      <c r="BJ883" s="5">
        <v>0.123</v>
      </c>
      <c r="BK883" s="5">
        <v>-0.57199999999999995</v>
      </c>
      <c r="BL883" s="5">
        <v>4.1000000000000002E-2</v>
      </c>
      <c r="BM883" s="5">
        <v>0</v>
      </c>
      <c r="BN883" s="5">
        <v>0</v>
      </c>
      <c r="BO883" s="5">
        <v>0</v>
      </c>
      <c r="BP883" s="5">
        <v>0</v>
      </c>
      <c r="BQ883" s="5">
        <v>0.106</v>
      </c>
      <c r="BR883" s="5">
        <v>0</v>
      </c>
      <c r="BS883" s="5">
        <v>0.66700000000000004</v>
      </c>
      <c r="BT883" s="5">
        <v>0</v>
      </c>
      <c r="BU883" s="5">
        <v>0</v>
      </c>
      <c r="BV883" s="5">
        <v>0.106</v>
      </c>
      <c r="BW883" s="5">
        <v>0.14499999999999999</v>
      </c>
      <c r="BX883" s="5">
        <v>0.66700000000000004</v>
      </c>
      <c r="BY883" s="5">
        <v>12.728999999999999</v>
      </c>
      <c r="BZ883" s="5">
        <v>0</v>
      </c>
      <c r="CA883" s="5">
        <v>12.728999999999999</v>
      </c>
      <c r="CB883" s="5">
        <v>0</v>
      </c>
      <c r="CC883" s="5">
        <v>97.9</v>
      </c>
      <c r="CD883" s="5">
        <v>7.95</v>
      </c>
      <c r="CE883" s="5">
        <v>1.0509999999999999</v>
      </c>
      <c r="CF883" s="5">
        <v>112.095</v>
      </c>
      <c r="CG883" s="5">
        <v>0.14499999999999999</v>
      </c>
      <c r="CH883" s="5">
        <v>1</v>
      </c>
      <c r="CI883" s="5">
        <v>0</v>
      </c>
      <c r="CJ883" s="5">
        <v>0</v>
      </c>
      <c r="CK883" s="5">
        <v>0</v>
      </c>
      <c r="CL883" s="5">
        <v>0</v>
      </c>
      <c r="CM883" s="5">
        <v>0</v>
      </c>
      <c r="CN883" s="5">
        <v>0</v>
      </c>
      <c r="CO883" s="5">
        <v>0</v>
      </c>
      <c r="CP883" s="5">
        <v>0.999</v>
      </c>
      <c r="CQ883" s="5">
        <v>1.294</v>
      </c>
      <c r="CR883" s="5">
        <v>0</v>
      </c>
      <c r="CS883" s="5">
        <v>5.1580000000000004</v>
      </c>
      <c r="CT883" s="5">
        <v>10.484999999999999</v>
      </c>
      <c r="CU883" s="5">
        <v>31.326000000000001</v>
      </c>
    </row>
    <row r="884" spans="1:99" x14ac:dyDescent="0.25">
      <c r="A884" s="5" t="s">
        <v>3192</v>
      </c>
      <c r="B884" s="5" t="s">
        <v>1873</v>
      </c>
      <c r="C884" s="5" t="s">
        <v>1873</v>
      </c>
      <c r="D884" s="5" t="s">
        <v>1874</v>
      </c>
      <c r="E884" s="5">
        <v>2023</v>
      </c>
      <c r="F884" s="5">
        <v>0.14499999999999999</v>
      </c>
      <c r="G884" s="5">
        <v>1.992</v>
      </c>
      <c r="H884" s="5">
        <v>0.64300000000000002</v>
      </c>
      <c r="I884" s="5">
        <v>0</v>
      </c>
      <c r="J884" s="5">
        <v>1.992</v>
      </c>
      <c r="K884" s="5">
        <v>0</v>
      </c>
      <c r="L884" s="5">
        <v>1</v>
      </c>
      <c r="M884" s="5">
        <v>3.278</v>
      </c>
      <c r="N884" s="5">
        <v>1.929</v>
      </c>
      <c r="O884" s="5">
        <v>0</v>
      </c>
      <c r="P884" s="5">
        <v>3.278</v>
      </c>
      <c r="Q884" s="5">
        <v>0</v>
      </c>
      <c r="R884" s="5">
        <v>1</v>
      </c>
      <c r="S884" s="5">
        <v>5.2080000000000002</v>
      </c>
      <c r="T884" s="5">
        <v>3.859</v>
      </c>
      <c r="U884" s="5">
        <v>8.4000000000000005E-2</v>
      </c>
      <c r="V884" s="5">
        <v>5.9630000000000001</v>
      </c>
      <c r="W884" s="5">
        <v>0.14499999999999999</v>
      </c>
      <c r="X884" s="5">
        <v>1</v>
      </c>
      <c r="Y884" s="5">
        <v>12.868</v>
      </c>
      <c r="Z884" s="5">
        <v>1.7390000000000001</v>
      </c>
      <c r="AA884" s="5">
        <v>0</v>
      </c>
      <c r="AB884" s="5">
        <v>12.868</v>
      </c>
      <c r="AC884" s="5">
        <v>0</v>
      </c>
      <c r="AD884" s="5">
        <v>1</v>
      </c>
      <c r="AE884" s="5">
        <v>14.153</v>
      </c>
      <c r="AF884" s="5">
        <v>3.3090000000000002</v>
      </c>
      <c r="AG884" s="5">
        <v>0</v>
      </c>
      <c r="AH884" s="5">
        <v>14.153</v>
      </c>
      <c r="AI884" s="5">
        <v>0</v>
      </c>
      <c r="AJ884" s="5">
        <v>1</v>
      </c>
      <c r="AK884" s="5">
        <v>21.867000000000001</v>
      </c>
      <c r="AL884" s="5">
        <v>11.646000000000001</v>
      </c>
      <c r="AM884" s="5">
        <v>0.35099999999999998</v>
      </c>
      <c r="AN884" s="5">
        <v>25.038</v>
      </c>
      <c r="AO884" s="5">
        <v>0.14499999999999999</v>
      </c>
      <c r="AP884" s="5">
        <v>1</v>
      </c>
      <c r="AQ884" s="5">
        <v>0.76</v>
      </c>
      <c r="AR884" s="5">
        <v>0.129</v>
      </c>
      <c r="AS884" s="5">
        <v>-0.38300000000000001</v>
      </c>
      <c r="AT884" s="5">
        <v>0.432</v>
      </c>
      <c r="AU884" s="5">
        <v>0</v>
      </c>
      <c r="AV884" s="5">
        <v>0</v>
      </c>
      <c r="AW884" s="5">
        <v>0.81100000000000005</v>
      </c>
      <c r="AX884" s="5">
        <v>0.129</v>
      </c>
      <c r="AY884" s="5">
        <v>-0.41699999999999998</v>
      </c>
      <c r="AZ884" s="5">
        <v>0.45100000000000001</v>
      </c>
      <c r="BA884" s="5">
        <v>0</v>
      </c>
      <c r="BB884" s="5">
        <v>0</v>
      </c>
      <c r="BC884" s="5">
        <v>0.53500000000000003</v>
      </c>
      <c r="BD884" s="5">
        <v>0.129</v>
      </c>
      <c r="BE884" s="5">
        <v>8.9999999999999993E-3</v>
      </c>
      <c r="BF884" s="5">
        <v>0.61299999999999999</v>
      </c>
      <c r="BG884" s="5">
        <v>0.14499999999999999</v>
      </c>
      <c r="BH884" s="5">
        <v>1</v>
      </c>
      <c r="BI884" s="5">
        <v>0.57899999999999996</v>
      </c>
      <c r="BJ884" s="5">
        <v>0.129</v>
      </c>
      <c r="BK884" s="5">
        <v>-0.56899999999999995</v>
      </c>
      <c r="BL884" s="5">
        <v>0.01</v>
      </c>
      <c r="BM884" s="5">
        <v>0</v>
      </c>
      <c r="BN884" s="5">
        <v>0</v>
      </c>
      <c r="BO884" s="5">
        <v>0</v>
      </c>
      <c r="BP884" s="5">
        <v>0</v>
      </c>
      <c r="BQ884" s="5">
        <v>0.106</v>
      </c>
      <c r="BR884" s="5">
        <v>0</v>
      </c>
      <c r="BS884" s="5">
        <v>0.66700000000000004</v>
      </c>
      <c r="BT884" s="5">
        <v>0</v>
      </c>
      <c r="BU884" s="5">
        <v>0</v>
      </c>
      <c r="BV884" s="5">
        <v>0.106</v>
      </c>
      <c r="BW884" s="5">
        <v>0.14499999999999999</v>
      </c>
      <c r="BX884" s="5">
        <v>0.66700000000000004</v>
      </c>
      <c r="BY884" s="5">
        <v>13.254</v>
      </c>
      <c r="BZ884" s="5">
        <v>0</v>
      </c>
      <c r="CA884" s="5">
        <v>13.254</v>
      </c>
      <c r="CB884" s="5">
        <v>0</v>
      </c>
      <c r="CC884" s="5">
        <v>83.248000000000005</v>
      </c>
      <c r="CD884" s="5">
        <v>7.95</v>
      </c>
      <c r="CE884" s="5">
        <v>1.3360000000000001</v>
      </c>
      <c r="CF884" s="5">
        <v>95.319000000000003</v>
      </c>
      <c r="CG884" s="5">
        <v>0.14499999999999999</v>
      </c>
      <c r="CH884" s="5">
        <v>1</v>
      </c>
      <c r="CI884" s="5">
        <v>0</v>
      </c>
      <c r="CJ884" s="5">
        <v>0</v>
      </c>
      <c r="CK884" s="5">
        <v>0</v>
      </c>
      <c r="CL884" s="5">
        <v>0</v>
      </c>
      <c r="CM884" s="5">
        <v>0</v>
      </c>
      <c r="CN884" s="5">
        <v>0</v>
      </c>
      <c r="CO884" s="5">
        <v>0</v>
      </c>
      <c r="CP884" s="5">
        <v>1</v>
      </c>
      <c r="CQ884" s="5">
        <v>1.3480000000000001</v>
      </c>
      <c r="CR884" s="5">
        <v>0</v>
      </c>
      <c r="CS884" s="5">
        <v>5.37</v>
      </c>
      <c r="CT884" s="5">
        <v>4.8609999999999998</v>
      </c>
      <c r="CU884" s="5">
        <v>11.622</v>
      </c>
    </row>
    <row r="885" spans="1:99" x14ac:dyDescent="0.25">
      <c r="A885" s="5" t="s">
        <v>3193</v>
      </c>
      <c r="B885" s="5" t="s">
        <v>1873</v>
      </c>
      <c r="C885" s="5" t="s">
        <v>1873</v>
      </c>
      <c r="D885" s="5" t="s">
        <v>1874</v>
      </c>
      <c r="E885" s="5">
        <v>2024</v>
      </c>
      <c r="F885" s="5">
        <v>0.14499999999999999</v>
      </c>
      <c r="G885" s="5">
        <v>2.0510000000000002</v>
      </c>
      <c r="H885" s="5">
        <v>0.66200000000000003</v>
      </c>
      <c r="I885" s="5">
        <v>0</v>
      </c>
      <c r="J885" s="5">
        <v>2.0510000000000002</v>
      </c>
      <c r="K885" s="5">
        <v>0</v>
      </c>
      <c r="L885" s="5">
        <v>1</v>
      </c>
      <c r="M885" s="5">
        <v>3.3740000000000001</v>
      </c>
      <c r="N885" s="5">
        <v>1.986</v>
      </c>
      <c r="O885" s="5">
        <v>0</v>
      </c>
      <c r="P885" s="5">
        <v>3.3740000000000001</v>
      </c>
      <c r="Q885" s="5">
        <v>0</v>
      </c>
      <c r="R885" s="5">
        <v>1</v>
      </c>
      <c r="S885" s="5">
        <v>5.3609999999999998</v>
      </c>
      <c r="T885" s="5">
        <v>3.9729999999999999</v>
      </c>
      <c r="U885" s="5">
        <v>0.106</v>
      </c>
      <c r="V885" s="5">
        <v>6.1390000000000002</v>
      </c>
      <c r="W885" s="5">
        <v>0.14499999999999999</v>
      </c>
      <c r="X885" s="5">
        <v>1</v>
      </c>
      <c r="Y885" s="5">
        <v>11.458</v>
      </c>
      <c r="Z885" s="5">
        <v>1.5489999999999999</v>
      </c>
      <c r="AA885" s="5">
        <v>0</v>
      </c>
      <c r="AB885" s="5">
        <v>11.458</v>
      </c>
      <c r="AC885" s="5">
        <v>0</v>
      </c>
      <c r="AD885" s="5">
        <v>1</v>
      </c>
      <c r="AE885" s="5">
        <v>12.782</v>
      </c>
      <c r="AF885" s="5">
        <v>2.9889999999999999</v>
      </c>
      <c r="AG885" s="5">
        <v>0</v>
      </c>
      <c r="AH885" s="5">
        <v>12.782</v>
      </c>
      <c r="AI885" s="5">
        <v>0</v>
      </c>
      <c r="AJ885" s="5">
        <v>1</v>
      </c>
      <c r="AK885" s="5">
        <v>20.724</v>
      </c>
      <c r="AL885" s="5">
        <v>11.037000000000001</v>
      </c>
      <c r="AM885" s="5">
        <v>0.40899999999999997</v>
      </c>
      <c r="AN885" s="5">
        <v>23.728000000000002</v>
      </c>
      <c r="AO885" s="5">
        <v>0.14499999999999999</v>
      </c>
      <c r="AP885" s="5">
        <v>1</v>
      </c>
      <c r="AQ885" s="5">
        <v>0.72399999999999998</v>
      </c>
      <c r="AR885" s="5">
        <v>0.13200000000000001</v>
      </c>
      <c r="AS885" s="5">
        <v>-0.30099999999999999</v>
      </c>
      <c r="AT885" s="5">
        <v>0.48499999999999999</v>
      </c>
      <c r="AU885" s="5">
        <v>0</v>
      </c>
      <c r="AV885" s="5">
        <v>0</v>
      </c>
      <c r="AW885" s="5">
        <v>0.75</v>
      </c>
      <c r="AX885" s="5">
        <v>0.13200000000000001</v>
      </c>
      <c r="AY885" s="5">
        <v>-0.318</v>
      </c>
      <c r="AZ885" s="5">
        <v>0.495</v>
      </c>
      <c r="BA885" s="5">
        <v>0</v>
      </c>
      <c r="BB885" s="5">
        <v>0</v>
      </c>
      <c r="BC885" s="5">
        <v>0.51300000000000001</v>
      </c>
      <c r="BD885" s="5">
        <v>0.13200000000000001</v>
      </c>
      <c r="BE885" s="5">
        <v>0.01</v>
      </c>
      <c r="BF885" s="5">
        <v>0.58699999999999997</v>
      </c>
      <c r="BG885" s="5">
        <v>0.14499999999999999</v>
      </c>
      <c r="BH885" s="5">
        <v>1</v>
      </c>
      <c r="BI885" s="5">
        <v>0.59099999999999997</v>
      </c>
      <c r="BJ885" s="5">
        <v>0.13200000000000001</v>
      </c>
      <c r="BK885" s="5">
        <v>-0.58099999999999996</v>
      </c>
      <c r="BL885" s="5">
        <v>0.01</v>
      </c>
      <c r="BM885" s="5">
        <v>0</v>
      </c>
      <c r="BN885" s="5">
        <v>0</v>
      </c>
      <c r="BO885" s="5">
        <v>0</v>
      </c>
      <c r="BP885" s="5">
        <v>0</v>
      </c>
      <c r="BQ885" s="5">
        <v>0.109</v>
      </c>
      <c r="BR885" s="5">
        <v>0</v>
      </c>
      <c r="BS885" s="5">
        <v>0.66700000000000004</v>
      </c>
      <c r="BT885" s="5">
        <v>0</v>
      </c>
      <c r="BU885" s="5">
        <v>0</v>
      </c>
      <c r="BV885" s="5">
        <v>7.8E-2</v>
      </c>
      <c r="BW885" s="5">
        <v>0.14499999999999999</v>
      </c>
      <c r="BX885" s="5">
        <v>0.66700000000000004</v>
      </c>
      <c r="BY885" s="5">
        <v>13.646000000000001</v>
      </c>
      <c r="BZ885" s="5">
        <v>0</v>
      </c>
      <c r="CA885" s="5">
        <v>13.646000000000001</v>
      </c>
      <c r="CB885" s="5">
        <v>0</v>
      </c>
      <c r="CC885" s="5">
        <v>82.587999999999994</v>
      </c>
      <c r="CD885" s="5">
        <v>7.95</v>
      </c>
      <c r="CE885" s="5">
        <v>1.631</v>
      </c>
      <c r="CF885" s="5">
        <v>94.563000000000002</v>
      </c>
      <c r="CG885" s="5">
        <v>0.14499999999999999</v>
      </c>
      <c r="CH885" s="5">
        <v>1</v>
      </c>
      <c r="CI885" s="5">
        <v>0</v>
      </c>
      <c r="CJ885" s="5">
        <v>0</v>
      </c>
      <c r="CK885" s="5">
        <v>0</v>
      </c>
      <c r="CL885" s="5">
        <v>0</v>
      </c>
      <c r="CM885" s="5">
        <v>0</v>
      </c>
      <c r="CN885" s="5">
        <v>0</v>
      </c>
      <c r="CO885" s="5">
        <v>0</v>
      </c>
      <c r="CP885" s="5">
        <v>1</v>
      </c>
      <c r="CQ885" s="5">
        <v>1.387</v>
      </c>
      <c r="CR885" s="5">
        <v>0</v>
      </c>
      <c r="CS885" s="5">
        <v>5.5289999999999999</v>
      </c>
      <c r="CT885" s="5">
        <v>4.2510000000000003</v>
      </c>
      <c r="CU885" s="5">
        <v>10.167999999999999</v>
      </c>
    </row>
  </sheetData>
  <pageMargins left="0.75" right="0.75" top="1" bottom="1" header="0.5" footer="0.5"/>
  <headerFooter>
    <oddFooter>&amp;R_x000D_&amp;1#&amp;"Aptos"&amp;10&amp;K000000 Official Use Only</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E51"/>
  <sheetViews>
    <sheetView workbookViewId="0">
      <pane xSplit="1" ySplit="3" topLeftCell="B4" activePane="bottomRight" state="frozen"/>
      <selection pane="topRight"/>
      <selection pane="bottomLeft"/>
      <selection pane="bottomRight"/>
    </sheetView>
  </sheetViews>
  <sheetFormatPr defaultRowHeight="15" x14ac:dyDescent="0.25"/>
  <cols>
    <col min="1" max="1" width="18" customWidth="1"/>
  </cols>
  <sheetData>
    <row r="1" spans="1:31" x14ac:dyDescent="0.25">
      <c r="A1" s="5" t="s">
        <v>3194</v>
      </c>
    </row>
    <row r="2" spans="1:31" ht="18" x14ac:dyDescent="0.25">
      <c r="A2" s="1" t="s">
        <v>3195</v>
      </c>
      <c r="B2" s="2"/>
      <c r="C2" s="2"/>
      <c r="D2" s="2"/>
      <c r="E2" s="2"/>
      <c r="F2" s="2"/>
      <c r="G2" s="2"/>
      <c r="H2" s="2"/>
      <c r="I2" s="2"/>
      <c r="J2" s="2"/>
      <c r="K2" s="2"/>
      <c r="L2" s="2"/>
      <c r="M2" s="2"/>
      <c r="N2" s="2"/>
      <c r="O2" s="2"/>
      <c r="P2" s="2"/>
      <c r="Q2" s="2"/>
      <c r="R2" s="2"/>
      <c r="S2" s="2"/>
      <c r="T2" s="2"/>
      <c r="U2" s="2"/>
      <c r="V2" s="2"/>
      <c r="W2" s="2"/>
      <c r="X2" s="2"/>
      <c r="Y2" s="2"/>
      <c r="Z2" s="2"/>
      <c r="AA2" s="2"/>
      <c r="AB2" s="2"/>
      <c r="AC2" s="2"/>
      <c r="AD2" s="2"/>
      <c r="AE2" s="2"/>
    </row>
    <row r="3" spans="1:31" x14ac:dyDescent="0.25">
      <c r="A3" s="8" t="s">
        <v>1878</v>
      </c>
      <c r="B3" s="8" t="s">
        <v>1202</v>
      </c>
      <c r="C3" s="8" t="s">
        <v>3196</v>
      </c>
      <c r="D3" s="8" t="s">
        <v>3197</v>
      </c>
      <c r="E3" s="8" t="s">
        <v>100</v>
      </c>
      <c r="F3" s="8">
        <v>2021</v>
      </c>
      <c r="G3" s="8">
        <v>2022</v>
      </c>
      <c r="H3" s="8">
        <v>2023</v>
      </c>
      <c r="I3" s="8">
        <v>2024</v>
      </c>
      <c r="J3" s="8">
        <v>2025</v>
      </c>
      <c r="K3" s="8">
        <v>2026</v>
      </c>
      <c r="L3" s="8">
        <v>2027</v>
      </c>
      <c r="M3" s="8">
        <v>2028</v>
      </c>
      <c r="N3" s="8">
        <v>2029</v>
      </c>
      <c r="O3" s="8">
        <v>2030</v>
      </c>
      <c r="P3" s="8">
        <v>2031</v>
      </c>
      <c r="Q3" s="8">
        <v>2032</v>
      </c>
      <c r="R3" s="8">
        <v>2033</v>
      </c>
      <c r="S3" s="8">
        <v>2034</v>
      </c>
      <c r="T3" s="8">
        <v>2035</v>
      </c>
      <c r="U3" s="8">
        <v>2036</v>
      </c>
      <c r="V3" s="8">
        <v>2037</v>
      </c>
      <c r="W3" s="8">
        <v>2038</v>
      </c>
      <c r="X3" s="8">
        <v>2039</v>
      </c>
      <c r="Y3" s="8">
        <v>2040</v>
      </c>
      <c r="Z3" s="8">
        <v>2041</v>
      </c>
      <c r="AA3" s="8">
        <v>2042</v>
      </c>
      <c r="AB3" s="8">
        <v>2043</v>
      </c>
      <c r="AC3" s="8">
        <v>2044</v>
      </c>
      <c r="AD3" s="8">
        <v>2045</v>
      </c>
      <c r="AE3" s="8" t="s">
        <v>3198</v>
      </c>
    </row>
    <row r="4" spans="1:31" x14ac:dyDescent="0.25">
      <c r="A4" s="5" t="s">
        <v>3199</v>
      </c>
      <c r="B4" s="5" t="s">
        <v>429</v>
      </c>
      <c r="C4" s="5" t="s">
        <v>920</v>
      </c>
      <c r="D4" s="5" t="s">
        <v>3200</v>
      </c>
      <c r="E4" s="5" t="s">
        <v>3201</v>
      </c>
      <c r="F4" s="5">
        <v>70.831500000000005</v>
      </c>
      <c r="G4" s="5">
        <v>98.996328000000005</v>
      </c>
      <c r="H4" s="5">
        <v>82.321242999999996</v>
      </c>
      <c r="I4" s="5">
        <v>79.911738999999997</v>
      </c>
      <c r="J4" s="5">
        <v>68.324906999999996</v>
      </c>
      <c r="K4" s="5">
        <v>80.186511999999993</v>
      </c>
      <c r="L4" s="5">
        <v>71.451835000000003</v>
      </c>
      <c r="M4" s="5">
        <v>69.689762999999999</v>
      </c>
      <c r="N4" s="5">
        <v>69.423202000000003</v>
      </c>
      <c r="O4" s="5">
        <v>69.357913999999994</v>
      </c>
      <c r="P4" s="5">
        <v>69.126906000000005</v>
      </c>
      <c r="Q4" s="5">
        <v>70.3527253503064</v>
      </c>
      <c r="R4" s="5">
        <v>71.578544700612795</v>
      </c>
      <c r="S4" s="5">
        <v>72.804364050919176</v>
      </c>
      <c r="T4" s="5">
        <v>74.030183401225571</v>
      </c>
      <c r="U4" s="5">
        <v>75.256002751531966</v>
      </c>
      <c r="V4" s="5">
        <v>76.481822101838361</v>
      </c>
      <c r="W4" s="5">
        <v>77.707641452144756</v>
      </c>
      <c r="X4" s="5">
        <v>78.933460802451137</v>
      </c>
      <c r="Y4" s="5">
        <v>80.159280152757546</v>
      </c>
      <c r="Z4" s="5">
        <v>81.385099503063927</v>
      </c>
      <c r="AA4" s="5"/>
      <c r="AB4" s="5"/>
      <c r="AC4" s="5"/>
      <c r="AD4" s="5"/>
      <c r="AE4" s="5" t="s">
        <v>3202</v>
      </c>
    </row>
    <row r="5" spans="1:31" x14ac:dyDescent="0.25">
      <c r="A5" s="5" t="s">
        <v>3203</v>
      </c>
      <c r="B5" s="5" t="s">
        <v>429</v>
      </c>
      <c r="C5" s="5" t="s">
        <v>869</v>
      </c>
      <c r="D5" s="5" t="s">
        <v>827</v>
      </c>
      <c r="E5" s="5" t="s">
        <v>3204</v>
      </c>
      <c r="F5" s="5">
        <v>143.98474400000001</v>
      </c>
      <c r="G5" s="5">
        <v>384.16973300000001</v>
      </c>
      <c r="H5" s="5">
        <v>188.15258399999999</v>
      </c>
      <c r="I5" s="5">
        <v>143.55138199999999</v>
      </c>
      <c r="J5" s="5">
        <v>112.437589</v>
      </c>
      <c r="K5" s="5">
        <v>135.60148599999999</v>
      </c>
      <c r="L5" s="5">
        <v>143.176523</v>
      </c>
      <c r="M5" s="5">
        <v>143.31093200000001</v>
      </c>
      <c r="N5" s="5">
        <v>143.44085999999999</v>
      </c>
      <c r="O5" s="5">
        <v>143.44085999999999</v>
      </c>
      <c r="P5" s="5">
        <v>143.44085999999999</v>
      </c>
      <c r="Q5" s="5">
        <v>145.9844800169669</v>
      </c>
      <c r="R5" s="5">
        <v>148.52810003393381</v>
      </c>
      <c r="S5" s="5">
        <v>151.07172005090069</v>
      </c>
      <c r="T5" s="5">
        <v>153.61534006786761</v>
      </c>
      <c r="U5" s="5">
        <v>156.15896008483449</v>
      </c>
      <c r="V5" s="5">
        <v>158.70258010180149</v>
      </c>
      <c r="W5" s="5">
        <v>161.2462001187684</v>
      </c>
      <c r="X5" s="5">
        <v>163.78982013573531</v>
      </c>
      <c r="Y5" s="5">
        <v>166.3334401527022</v>
      </c>
      <c r="Z5" s="5">
        <v>168.87706016966911</v>
      </c>
      <c r="AA5" s="5"/>
      <c r="AB5" s="5"/>
      <c r="AC5" s="5"/>
      <c r="AD5" s="5"/>
      <c r="AE5" s="5" t="s">
        <v>3205</v>
      </c>
    </row>
    <row r="6" spans="1:31" x14ac:dyDescent="0.25">
      <c r="A6" s="5" t="s">
        <v>3206</v>
      </c>
      <c r="B6" s="5" t="s">
        <v>429</v>
      </c>
      <c r="C6" s="5" t="s">
        <v>3207</v>
      </c>
      <c r="D6" s="5" t="s">
        <v>3208</v>
      </c>
      <c r="E6" s="5" t="s">
        <v>3209</v>
      </c>
      <c r="F6" s="5">
        <v>18.600466999999998</v>
      </c>
      <c r="G6" s="5">
        <v>33.297021999999998</v>
      </c>
      <c r="H6" s="5">
        <v>13.463505</v>
      </c>
      <c r="I6" s="5">
        <v>11.708527</v>
      </c>
      <c r="J6" s="5">
        <v>12.08775</v>
      </c>
      <c r="K6" s="5">
        <v>14.950167</v>
      </c>
      <c r="L6" s="5">
        <v>12.495417</v>
      </c>
      <c r="M6" s="5">
        <v>9.3912499999999994</v>
      </c>
      <c r="N6" s="5">
        <v>8.4616670000000003</v>
      </c>
      <c r="O6" s="5">
        <v>8.3316669999999995</v>
      </c>
      <c r="P6" s="5">
        <v>8.1959180000000007</v>
      </c>
      <c r="Q6" s="5">
        <v>8.3412552566381688</v>
      </c>
      <c r="R6" s="5">
        <v>8.4865925132763369</v>
      </c>
      <c r="S6" s="5">
        <v>8.6319297699145032</v>
      </c>
      <c r="T6" s="5">
        <v>8.7772670265526695</v>
      </c>
      <c r="U6" s="5">
        <v>8.9226042831908376</v>
      </c>
      <c r="V6" s="5">
        <v>9.0679415398290057</v>
      </c>
      <c r="W6" s="5">
        <v>9.2132787964671738</v>
      </c>
      <c r="X6" s="5">
        <v>9.3586160531053402</v>
      </c>
      <c r="Y6" s="5">
        <v>9.50395330974351</v>
      </c>
      <c r="Z6" s="5">
        <v>9.6492905663816746</v>
      </c>
      <c r="AA6" s="5"/>
      <c r="AB6" s="5"/>
      <c r="AC6" s="5"/>
      <c r="AD6" s="5"/>
      <c r="AE6" s="5" t="s">
        <v>3210</v>
      </c>
    </row>
    <row r="7" spans="1:31" x14ac:dyDescent="0.25">
      <c r="A7" s="5" t="s">
        <v>3211</v>
      </c>
      <c r="B7" s="5" t="s">
        <v>429</v>
      </c>
      <c r="C7" s="5" t="s">
        <v>3212</v>
      </c>
      <c r="D7" s="5" t="s">
        <v>3213</v>
      </c>
      <c r="E7" s="5" t="s">
        <v>3209</v>
      </c>
      <c r="F7" s="5">
        <v>3.716119</v>
      </c>
      <c r="G7" s="5">
        <v>6.5162959999999996</v>
      </c>
      <c r="H7" s="5">
        <v>2.6714519999999999</v>
      </c>
      <c r="I7" s="5">
        <v>2.417967</v>
      </c>
      <c r="J7" s="5">
        <v>3.6347399999999999</v>
      </c>
      <c r="K7" s="5">
        <v>3.5250870000000001</v>
      </c>
      <c r="L7" s="5">
        <v>3.766</v>
      </c>
      <c r="M7" s="5">
        <v>3.689333</v>
      </c>
      <c r="N7" s="5">
        <v>3.6255829999999998</v>
      </c>
      <c r="O7" s="5">
        <v>3.6589999999999998</v>
      </c>
      <c r="P7" s="5">
        <v>3.6678329999999999</v>
      </c>
      <c r="Q7" s="5">
        <v>3.7328742541983631</v>
      </c>
      <c r="R7" s="5">
        <v>3.7979155083967271</v>
      </c>
      <c r="S7" s="5">
        <v>3.8629567625950889</v>
      </c>
      <c r="T7" s="5">
        <v>3.927998016793453</v>
      </c>
      <c r="U7" s="5">
        <v>3.9930392709918161</v>
      </c>
      <c r="V7" s="5">
        <v>4.0580805251901788</v>
      </c>
      <c r="W7" s="5">
        <v>4.1231217793885424</v>
      </c>
      <c r="X7" s="5">
        <v>4.1881630335869051</v>
      </c>
      <c r="Y7" s="5">
        <v>4.2532042877852687</v>
      </c>
      <c r="Z7" s="5">
        <v>4.3182455419836314</v>
      </c>
      <c r="AA7" s="5"/>
      <c r="AB7" s="5"/>
      <c r="AC7" s="5"/>
      <c r="AD7" s="5"/>
      <c r="AE7" s="5" t="s">
        <v>3214</v>
      </c>
    </row>
    <row r="8" spans="1:31" x14ac:dyDescent="0.25">
      <c r="A8" s="5" t="s">
        <v>3215</v>
      </c>
      <c r="B8" s="5" t="s">
        <v>429</v>
      </c>
      <c r="C8" s="5" t="s">
        <v>3216</v>
      </c>
      <c r="D8" s="5" t="s">
        <v>3217</v>
      </c>
      <c r="E8" s="5" t="s">
        <v>3209</v>
      </c>
      <c r="F8" s="5">
        <v>15.907363</v>
      </c>
      <c r="G8" s="5">
        <v>37.519835</v>
      </c>
      <c r="H8" s="5">
        <v>12.883181</v>
      </c>
      <c r="I8" s="5">
        <v>10.891140999999999</v>
      </c>
      <c r="J8" s="5">
        <v>11.912392000000001</v>
      </c>
      <c r="K8" s="5">
        <v>14.612111000000001</v>
      </c>
      <c r="L8" s="5">
        <v>11.87946</v>
      </c>
      <c r="M8" s="5">
        <v>8.7392459999999996</v>
      </c>
      <c r="N8" s="5">
        <v>7.6614230000000001</v>
      </c>
      <c r="O8" s="5">
        <v>7.4104390000000002</v>
      </c>
      <c r="P8" s="5">
        <v>7.4777290000000001</v>
      </c>
      <c r="Q8" s="5">
        <v>7.6103306949832428</v>
      </c>
      <c r="R8" s="5">
        <v>7.7429323899664846</v>
      </c>
      <c r="S8" s="5">
        <v>7.8755340849497273</v>
      </c>
      <c r="T8" s="5">
        <v>8.0081357799329691</v>
      </c>
      <c r="U8" s="5">
        <v>8.1407374749162109</v>
      </c>
      <c r="V8" s="5">
        <v>8.2733391698994527</v>
      </c>
      <c r="W8" s="5">
        <v>8.4059408648826963</v>
      </c>
      <c r="X8" s="5">
        <v>8.5385425598659381</v>
      </c>
      <c r="Y8" s="5">
        <v>8.6711442548491817</v>
      </c>
      <c r="Z8" s="5">
        <v>8.8037459498324218</v>
      </c>
      <c r="AA8" s="5"/>
      <c r="AB8" s="5"/>
      <c r="AC8" s="5"/>
      <c r="AD8" s="5"/>
      <c r="AE8" s="5" t="s">
        <v>3218</v>
      </c>
    </row>
    <row r="9" spans="1:31" x14ac:dyDescent="0.25">
      <c r="A9" s="5" t="s">
        <v>3219</v>
      </c>
      <c r="B9" s="5" t="s">
        <v>429</v>
      </c>
      <c r="C9" s="5" t="s">
        <v>3220</v>
      </c>
      <c r="D9" s="5" t="s">
        <v>3221</v>
      </c>
      <c r="E9" s="5" t="s">
        <v>3209</v>
      </c>
      <c r="F9" s="5">
        <v>12.74131633333333</v>
      </c>
      <c r="G9" s="5">
        <v>25.777717666666661</v>
      </c>
      <c r="H9" s="5">
        <v>9.6727126666666674</v>
      </c>
      <c r="I9" s="5">
        <v>8.3392116666666656</v>
      </c>
      <c r="J9" s="5">
        <v>9.2116273333333343</v>
      </c>
      <c r="K9" s="5">
        <v>11.02912166666667</v>
      </c>
      <c r="L9" s="5">
        <v>9.380292333333335</v>
      </c>
      <c r="M9" s="5">
        <v>7.2732763333333326</v>
      </c>
      <c r="N9" s="5">
        <v>6.582891</v>
      </c>
      <c r="O9" s="5">
        <v>6.4670353333333326</v>
      </c>
      <c r="P9" s="5">
        <v>6.4471600000000002</v>
      </c>
      <c r="Q9" s="5">
        <v>6.5614867352732587</v>
      </c>
      <c r="R9" s="5">
        <v>6.6758134705465162</v>
      </c>
      <c r="S9" s="5">
        <v>6.7901402058197737</v>
      </c>
      <c r="T9" s="5">
        <v>6.9044669410930304</v>
      </c>
      <c r="U9" s="5">
        <v>7.0187936763662888</v>
      </c>
      <c r="V9" s="5">
        <v>7.1331204116395446</v>
      </c>
      <c r="W9" s="5">
        <v>7.2474471469128048</v>
      </c>
      <c r="X9" s="5">
        <v>7.3617738821860614</v>
      </c>
      <c r="Y9" s="5">
        <v>7.4761006174593199</v>
      </c>
      <c r="Z9" s="5">
        <v>7.5904273527325756</v>
      </c>
      <c r="AA9" s="5"/>
      <c r="AB9" s="5"/>
      <c r="AC9" s="5"/>
      <c r="AD9" s="5"/>
      <c r="AE9" s="5" t="s">
        <v>3222</v>
      </c>
    </row>
    <row r="10" spans="1:31" x14ac:dyDescent="0.25">
      <c r="A10" s="5" t="s">
        <v>3223</v>
      </c>
      <c r="B10" s="5" t="s">
        <v>3224</v>
      </c>
      <c r="C10" s="5" t="s">
        <v>920</v>
      </c>
      <c r="D10" s="5" t="s">
        <v>3200</v>
      </c>
      <c r="E10" s="5" t="s">
        <v>3201</v>
      </c>
      <c r="F10" s="5">
        <v>70.443333333330003</v>
      </c>
      <c r="G10" s="5">
        <v>99.824166666669996</v>
      </c>
      <c r="H10" s="5">
        <v>82.616249999999994</v>
      </c>
      <c r="I10" s="5">
        <v>80.698666666669993</v>
      </c>
      <c r="J10" s="5">
        <v>73</v>
      </c>
      <c r="K10" s="5">
        <v>72</v>
      </c>
      <c r="L10" s="5">
        <v>73.581049673199232</v>
      </c>
      <c r="M10" s="5">
        <v>74.788801762247886</v>
      </c>
      <c r="N10" s="5">
        <v>76.118628008943645</v>
      </c>
      <c r="O10" s="5">
        <v>77.517328330634427</v>
      </c>
      <c r="P10" s="5">
        <v>78.916749838304455</v>
      </c>
      <c r="Q10" s="5">
        <v>80.316171345974453</v>
      </c>
      <c r="R10" s="5">
        <v>81.715592853644466</v>
      </c>
      <c r="S10" s="5">
        <v>83.115014361314465</v>
      </c>
      <c r="T10" s="5">
        <v>84.514435868984464</v>
      </c>
      <c r="U10" s="5">
        <v>85.913857376654462</v>
      </c>
      <c r="V10" s="5">
        <v>87.313278884324461</v>
      </c>
      <c r="W10" s="5">
        <v>88.71270039199446</v>
      </c>
      <c r="X10" s="5">
        <v>90.112121899664459</v>
      </c>
      <c r="Y10" s="5">
        <v>91.511543407334486</v>
      </c>
      <c r="Z10" s="5">
        <v>92.91096491500447</v>
      </c>
      <c r="AA10" s="5"/>
      <c r="AB10" s="5"/>
      <c r="AC10" s="5"/>
      <c r="AD10" s="5"/>
      <c r="AE10" s="5" t="s">
        <v>3225</v>
      </c>
    </row>
    <row r="11" spans="1:31" x14ac:dyDescent="0.25">
      <c r="A11" s="5" t="s">
        <v>3226</v>
      </c>
      <c r="B11" s="5" t="s">
        <v>3224</v>
      </c>
      <c r="C11" s="5" t="s">
        <v>869</v>
      </c>
      <c r="D11" s="5" t="s">
        <v>827</v>
      </c>
      <c r="E11" s="5" t="s">
        <v>3204</v>
      </c>
      <c r="F11" s="5">
        <v>138.05000000000001</v>
      </c>
      <c r="G11" s="5">
        <v>344.89333333333002</v>
      </c>
      <c r="H11" s="5">
        <v>172.77916666666999</v>
      </c>
      <c r="I11" s="5">
        <v>136.14666666667</v>
      </c>
      <c r="J11" s="5">
        <v>120</v>
      </c>
      <c r="K11" s="5">
        <v>105</v>
      </c>
      <c r="L11" s="5">
        <v>107.3056974400822</v>
      </c>
      <c r="M11" s="5">
        <v>109.0670025699448</v>
      </c>
      <c r="N11" s="5">
        <v>111.00633251304281</v>
      </c>
      <c r="O11" s="5">
        <v>113.0461038155085</v>
      </c>
      <c r="P11" s="5">
        <v>115.08692684752729</v>
      </c>
      <c r="Q11" s="5">
        <v>117.1277498795461</v>
      </c>
      <c r="R11" s="5">
        <v>119.16857291156479</v>
      </c>
      <c r="S11" s="5">
        <v>121.2093959435836</v>
      </c>
      <c r="T11" s="5">
        <v>123.25021897560229</v>
      </c>
      <c r="U11" s="5">
        <v>125.2910420076211</v>
      </c>
      <c r="V11" s="5">
        <v>127.33186503963979</v>
      </c>
      <c r="W11" s="5">
        <v>129.37268807165859</v>
      </c>
      <c r="X11" s="5">
        <v>131.41351110367731</v>
      </c>
      <c r="Y11" s="5">
        <v>133.45433413569609</v>
      </c>
      <c r="Z11" s="5">
        <v>135.49515716771481</v>
      </c>
      <c r="AA11" s="5"/>
      <c r="AB11" s="5"/>
      <c r="AC11" s="5"/>
      <c r="AD11" s="5"/>
      <c r="AE11" s="5" t="s">
        <v>3227</v>
      </c>
    </row>
    <row r="12" spans="1:31" x14ac:dyDescent="0.25">
      <c r="A12" s="5" t="s">
        <v>3228</v>
      </c>
      <c r="B12" s="5" t="s">
        <v>3224</v>
      </c>
      <c r="C12" s="5" t="s">
        <v>3207</v>
      </c>
      <c r="D12" s="5" t="s">
        <v>3208</v>
      </c>
      <c r="E12" s="5" t="s">
        <v>3209</v>
      </c>
      <c r="F12" s="5">
        <v>16.11587794838</v>
      </c>
      <c r="G12" s="5">
        <v>40.340157142199999</v>
      </c>
      <c r="H12" s="5">
        <v>13.113403246200001</v>
      </c>
      <c r="I12" s="5">
        <v>10.96230953259</v>
      </c>
      <c r="J12" s="5">
        <v>11.5</v>
      </c>
      <c r="K12" s="5">
        <v>10.5</v>
      </c>
      <c r="L12" s="5">
        <v>10.73056974400822</v>
      </c>
      <c r="M12" s="5">
        <v>10.90670025699448</v>
      </c>
      <c r="N12" s="5">
        <v>11.100633251304281</v>
      </c>
      <c r="O12" s="5">
        <v>11.304610381550861</v>
      </c>
      <c r="P12" s="5">
        <v>11.508692684752731</v>
      </c>
      <c r="Q12" s="5">
        <v>11.71277498795461</v>
      </c>
      <c r="R12" s="5">
        <v>11.916857291156481</v>
      </c>
      <c r="S12" s="5">
        <v>12.12093959435836</v>
      </c>
      <c r="T12" s="5">
        <v>12.32502189756023</v>
      </c>
      <c r="U12" s="5">
        <v>12.529104200762109</v>
      </c>
      <c r="V12" s="5">
        <v>12.73318650396399</v>
      </c>
      <c r="W12" s="5">
        <v>12.937268807165861</v>
      </c>
      <c r="X12" s="5">
        <v>13.141351110367729</v>
      </c>
      <c r="Y12" s="5">
        <v>13.34543341356961</v>
      </c>
      <c r="Z12" s="5">
        <v>13.549515716771481</v>
      </c>
      <c r="AA12" s="5"/>
      <c r="AB12" s="5"/>
      <c r="AC12" s="5"/>
      <c r="AD12" s="5"/>
      <c r="AE12" s="5" t="s">
        <v>3229</v>
      </c>
    </row>
    <row r="13" spans="1:31" x14ac:dyDescent="0.25">
      <c r="A13" s="5" t="s">
        <v>3230</v>
      </c>
      <c r="B13" s="5" t="s">
        <v>3224</v>
      </c>
      <c r="C13" s="5" t="s">
        <v>3212</v>
      </c>
      <c r="D13" s="5" t="s">
        <v>3213</v>
      </c>
      <c r="E13" s="5" t="s">
        <v>3209</v>
      </c>
      <c r="F13" s="5">
        <v>3.8514083333300002</v>
      </c>
      <c r="G13" s="5">
        <v>6.3683166666700002</v>
      </c>
      <c r="H13" s="5">
        <v>2.5378083333300001</v>
      </c>
      <c r="I13" s="5">
        <v>2.1911083333299999</v>
      </c>
      <c r="J13" s="5">
        <v>3.4</v>
      </c>
      <c r="K13" s="5">
        <v>3.7</v>
      </c>
      <c r="L13" s="5">
        <v>3.781248385983849</v>
      </c>
      <c r="M13" s="5">
        <v>3.843313423893294</v>
      </c>
      <c r="N13" s="5">
        <v>3.9116517171262708</v>
      </c>
      <c r="O13" s="5">
        <v>3.9835293725464922</v>
      </c>
      <c r="P13" s="5">
        <v>4.0554440889128687</v>
      </c>
      <c r="Q13" s="5">
        <v>4.1273588052792434</v>
      </c>
      <c r="R13" s="5">
        <v>4.199273521645619</v>
      </c>
      <c r="S13" s="5">
        <v>4.2711882380119937</v>
      </c>
      <c r="T13" s="5">
        <v>4.3431029543783684</v>
      </c>
      <c r="U13" s="5">
        <v>4.4150176707447431</v>
      </c>
      <c r="V13" s="5">
        <v>4.4869323871111186</v>
      </c>
      <c r="W13" s="5">
        <v>4.5588471034774942</v>
      </c>
      <c r="X13" s="5">
        <v>4.6307618198438689</v>
      </c>
      <c r="Y13" s="5">
        <v>4.7026765362102454</v>
      </c>
      <c r="Z13" s="5">
        <v>4.7745912525766192</v>
      </c>
      <c r="AA13" s="5"/>
      <c r="AB13" s="5"/>
      <c r="AC13" s="5"/>
      <c r="AD13" s="5"/>
      <c r="AE13" s="5" t="s">
        <v>3231</v>
      </c>
    </row>
    <row r="14" spans="1:31" x14ac:dyDescent="0.25">
      <c r="A14" s="5" t="s">
        <v>3232</v>
      </c>
      <c r="B14" s="5" t="s">
        <v>3224</v>
      </c>
      <c r="C14" s="5" t="s">
        <v>3216</v>
      </c>
      <c r="D14" s="5" t="s">
        <v>3217</v>
      </c>
      <c r="E14" s="5" t="s">
        <v>3209</v>
      </c>
      <c r="F14" s="5">
        <v>10.76164902384</v>
      </c>
      <c r="G14" s="5">
        <v>18.42692483862</v>
      </c>
      <c r="H14" s="5">
        <v>14.387107996679999</v>
      </c>
      <c r="I14" s="5">
        <v>12.84421395663</v>
      </c>
      <c r="J14" s="5">
        <v>13.5</v>
      </c>
      <c r="K14" s="5">
        <v>12.5</v>
      </c>
      <c r="L14" s="5">
        <v>12.774487790485979</v>
      </c>
      <c r="M14" s="5">
        <v>12.98416697261248</v>
      </c>
      <c r="N14" s="5">
        <v>13.21503958488605</v>
      </c>
      <c r="O14" s="5">
        <v>13.457869501846259</v>
      </c>
      <c r="P14" s="5">
        <v>13.700824624705641</v>
      </c>
      <c r="Q14" s="5">
        <v>13.94377974756501</v>
      </c>
      <c r="R14" s="5">
        <v>14.18673487042439</v>
      </c>
      <c r="S14" s="5">
        <v>14.429689993283761</v>
      </c>
      <c r="T14" s="5">
        <v>14.672645116143141</v>
      </c>
      <c r="U14" s="5">
        <v>14.91560023900251</v>
      </c>
      <c r="V14" s="5">
        <v>15.15855536186189</v>
      </c>
      <c r="W14" s="5">
        <v>15.40151048472126</v>
      </c>
      <c r="X14" s="5">
        <v>15.64446560758064</v>
      </c>
      <c r="Y14" s="5">
        <v>15.88742073044002</v>
      </c>
      <c r="Z14" s="5">
        <v>16.130375853299391</v>
      </c>
      <c r="AA14" s="5"/>
      <c r="AB14" s="5"/>
      <c r="AC14" s="5"/>
      <c r="AD14" s="5"/>
      <c r="AE14" s="5" t="s">
        <v>3233</v>
      </c>
    </row>
    <row r="15" spans="1:31" x14ac:dyDescent="0.25">
      <c r="A15" s="5" t="s">
        <v>3234</v>
      </c>
      <c r="B15" s="5" t="s">
        <v>3224</v>
      </c>
      <c r="C15" s="5" t="s">
        <v>3220</v>
      </c>
      <c r="D15" s="5" t="s">
        <v>3235</v>
      </c>
      <c r="E15" s="5" t="s">
        <v>3209</v>
      </c>
      <c r="F15" s="5">
        <v>10.24297843518333</v>
      </c>
      <c r="G15" s="5">
        <v>21.711799549163331</v>
      </c>
      <c r="H15" s="5">
        <v>10.01277319207</v>
      </c>
      <c r="I15" s="5">
        <v>8.6658772741833321</v>
      </c>
      <c r="J15" s="5">
        <v>9.4666666666666668</v>
      </c>
      <c r="K15" s="5">
        <v>8.9</v>
      </c>
      <c r="L15" s="5">
        <v>9.0954353068260172</v>
      </c>
      <c r="M15" s="5">
        <v>9.2447268845000874</v>
      </c>
      <c r="N15" s="5">
        <v>9.4091081844388693</v>
      </c>
      <c r="O15" s="5">
        <v>9.5820030853145344</v>
      </c>
      <c r="P15" s="5">
        <v>9.7549871327904132</v>
      </c>
      <c r="Q15" s="5">
        <v>9.9279711802662884</v>
      </c>
      <c r="R15" s="5">
        <v>10.10095522774216</v>
      </c>
      <c r="S15" s="5">
        <v>10.273939275218041</v>
      </c>
      <c r="T15" s="5">
        <v>10.446923322693911</v>
      </c>
      <c r="U15" s="5">
        <v>10.619907370169789</v>
      </c>
      <c r="V15" s="5">
        <v>10.792891417645659</v>
      </c>
      <c r="W15" s="5">
        <v>10.96587546512154</v>
      </c>
      <c r="X15" s="5">
        <v>11.138859512597421</v>
      </c>
      <c r="Y15" s="5">
        <v>11.311843560073291</v>
      </c>
      <c r="Z15" s="5">
        <v>11.48482760754916</v>
      </c>
      <c r="AA15" s="5"/>
      <c r="AB15" s="5"/>
      <c r="AC15" s="5"/>
      <c r="AD15" s="5"/>
      <c r="AE15" s="5" t="s">
        <v>3236</v>
      </c>
    </row>
    <row r="16" spans="1:31" x14ac:dyDescent="0.25">
      <c r="A16" s="5" t="s">
        <v>3237</v>
      </c>
      <c r="B16" s="5" t="s">
        <v>3238</v>
      </c>
      <c r="C16" s="5" t="s">
        <v>920</v>
      </c>
      <c r="D16" s="5" t="s">
        <v>3200</v>
      </c>
      <c r="E16" s="5" t="s">
        <v>3201</v>
      </c>
      <c r="F16" s="5">
        <v>70.831500000000005</v>
      </c>
      <c r="G16" s="5">
        <v>98.996328000000005</v>
      </c>
      <c r="H16" s="5">
        <v>82.321242999999996</v>
      </c>
      <c r="I16" s="5">
        <v>79.911738999999997</v>
      </c>
      <c r="J16" s="5">
        <v>81.905090729475901</v>
      </c>
      <c r="K16" s="5">
        <v>83.898442458951806</v>
      </c>
      <c r="L16" s="5">
        <v>85.891794188427724</v>
      </c>
      <c r="M16" s="5">
        <v>87.885145917903628</v>
      </c>
      <c r="N16" s="5">
        <v>89.878497647379533</v>
      </c>
      <c r="O16" s="5">
        <v>91.871849376855437</v>
      </c>
      <c r="P16" s="5">
        <v>93.600269406719121</v>
      </c>
      <c r="Q16" s="5">
        <v>95.328689436582806</v>
      </c>
      <c r="R16" s="5">
        <v>97.057109466446491</v>
      </c>
      <c r="S16" s="5">
        <v>98.785529496310176</v>
      </c>
      <c r="T16" s="5">
        <v>100.5139495261739</v>
      </c>
      <c r="U16" s="5">
        <v>102.2423695560375</v>
      </c>
      <c r="V16" s="5">
        <v>103.9707895859012</v>
      </c>
      <c r="W16" s="5">
        <v>105.6992096157649</v>
      </c>
      <c r="X16" s="5">
        <v>107.4276296456286</v>
      </c>
      <c r="Y16" s="5">
        <v>109.1560496754923</v>
      </c>
      <c r="Z16" s="5"/>
      <c r="AA16" s="5"/>
      <c r="AB16" s="5"/>
      <c r="AC16" s="5"/>
      <c r="AD16" s="5"/>
      <c r="AE16" s="5" t="s">
        <v>3239</v>
      </c>
    </row>
    <row r="17" spans="1:31" x14ac:dyDescent="0.25">
      <c r="A17" s="5" t="s">
        <v>3240</v>
      </c>
      <c r="B17" s="5" t="s">
        <v>3238</v>
      </c>
      <c r="C17" s="5" t="s">
        <v>869</v>
      </c>
      <c r="D17" s="5" t="s">
        <v>827</v>
      </c>
      <c r="E17" s="5" t="s">
        <v>3204</v>
      </c>
      <c r="F17" s="5">
        <v>143.98474400000001</v>
      </c>
      <c r="G17" s="5">
        <v>384.16973300000001</v>
      </c>
      <c r="H17" s="5">
        <v>188.15258399999999</v>
      </c>
      <c r="I17" s="5">
        <v>143.55138199999999</v>
      </c>
      <c r="J17" s="5">
        <v>112.437589</v>
      </c>
      <c r="K17" s="5">
        <v>135.60148599999999</v>
      </c>
      <c r="L17" s="5">
        <v>143.176523</v>
      </c>
      <c r="M17" s="5">
        <v>143.31093200000001</v>
      </c>
      <c r="N17" s="5">
        <v>143.44085999999999</v>
      </c>
      <c r="O17" s="5">
        <v>143.44085999999999</v>
      </c>
      <c r="P17" s="5">
        <v>146.03040002783081</v>
      </c>
      <c r="Q17" s="5">
        <v>148.61994005566169</v>
      </c>
      <c r="R17" s="5">
        <v>151.20948008349251</v>
      </c>
      <c r="S17" s="5">
        <v>153.7990201113233</v>
      </c>
      <c r="T17" s="5">
        <v>156.38856013915409</v>
      </c>
      <c r="U17" s="5">
        <v>158.97810016698489</v>
      </c>
      <c r="V17" s="5">
        <v>161.56764019481571</v>
      </c>
      <c r="W17" s="5">
        <v>164.15718022264659</v>
      </c>
      <c r="X17" s="5">
        <v>166.74672025047741</v>
      </c>
      <c r="Y17" s="5">
        <v>169.3362602783082</v>
      </c>
      <c r="Z17" s="5">
        <v>171.925800306139</v>
      </c>
      <c r="AA17" s="5"/>
      <c r="AB17" s="5"/>
      <c r="AC17" s="5"/>
      <c r="AD17" s="5"/>
      <c r="AE17" s="5" t="s">
        <v>3241</v>
      </c>
    </row>
    <row r="18" spans="1:31" x14ac:dyDescent="0.25">
      <c r="A18" s="5" t="s">
        <v>3242</v>
      </c>
      <c r="B18" s="5" t="s">
        <v>3238</v>
      </c>
      <c r="C18" s="5" t="s">
        <v>3207</v>
      </c>
      <c r="D18" s="5" t="s">
        <v>3208</v>
      </c>
      <c r="E18" s="5" t="s">
        <v>3209</v>
      </c>
      <c r="F18" s="5">
        <v>15.907363</v>
      </c>
      <c r="G18" s="5">
        <v>37.519835</v>
      </c>
      <c r="H18" s="5">
        <v>12.883181</v>
      </c>
      <c r="I18" s="5">
        <v>10.891140999999999</v>
      </c>
      <c r="J18" s="5">
        <v>10.335796869091901</v>
      </c>
      <c r="K18" s="5">
        <v>9.7804527381837989</v>
      </c>
      <c r="L18" s="5">
        <v>9.2251086072756987</v>
      </c>
      <c r="M18" s="5">
        <v>8.6697644763675985</v>
      </c>
      <c r="N18" s="5">
        <v>8.1144203454594983</v>
      </c>
      <c r="O18" s="5">
        <v>7.5590762145513972</v>
      </c>
      <c r="P18" s="5">
        <v>7.8805529795037126</v>
      </c>
      <c r="Q18" s="5">
        <v>8.2020297444560306</v>
      </c>
      <c r="R18" s="5">
        <v>8.5235065094083478</v>
      </c>
      <c r="S18" s="5">
        <v>8.8449832743606649</v>
      </c>
      <c r="T18" s="5">
        <v>9.1664600393129803</v>
      </c>
      <c r="U18" s="5">
        <v>9.4879368042652974</v>
      </c>
      <c r="V18" s="5">
        <v>9.8094135692176145</v>
      </c>
      <c r="W18" s="5">
        <v>10.13089033416993</v>
      </c>
      <c r="X18" s="5">
        <v>10.452367099122251</v>
      </c>
      <c r="Y18" s="5">
        <v>10.773843864074561</v>
      </c>
      <c r="Z18" s="5"/>
      <c r="AA18" s="5"/>
      <c r="AB18" s="5"/>
      <c r="AC18" s="5"/>
      <c r="AD18" s="5"/>
      <c r="AE18" s="5" t="s">
        <v>3243</v>
      </c>
    </row>
    <row r="19" spans="1:31" x14ac:dyDescent="0.25">
      <c r="A19" s="5" t="s">
        <v>3244</v>
      </c>
      <c r="B19" s="5" t="s">
        <v>3238</v>
      </c>
      <c r="C19" s="5" t="s">
        <v>3212</v>
      </c>
      <c r="D19" s="5" t="s">
        <v>3213</v>
      </c>
      <c r="E19" s="5" t="s">
        <v>3209</v>
      </c>
      <c r="F19" s="5">
        <v>3.716119</v>
      </c>
      <c r="G19" s="5">
        <v>6.5162959999999996</v>
      </c>
      <c r="H19" s="5">
        <v>2.6714519999999999</v>
      </c>
      <c r="I19" s="5">
        <v>2.417967</v>
      </c>
      <c r="J19" s="5">
        <v>2.7708801214551402</v>
      </c>
      <c r="K19" s="5">
        <v>3.123793242910279</v>
      </c>
      <c r="L19" s="5">
        <v>3.4767063643654188</v>
      </c>
      <c r="M19" s="5">
        <v>3.829619485820559</v>
      </c>
      <c r="N19" s="5">
        <v>4.1825326072756983</v>
      </c>
      <c r="O19" s="5">
        <v>4.5354457287308394</v>
      </c>
      <c r="P19" s="5">
        <v>4.6631216801038828</v>
      </c>
      <c r="Q19" s="5">
        <v>4.7907976314769263</v>
      </c>
      <c r="R19" s="5">
        <v>4.9184735828499697</v>
      </c>
      <c r="S19" s="5">
        <v>5.046149534223014</v>
      </c>
      <c r="T19" s="5">
        <v>5.1738254855960584</v>
      </c>
      <c r="U19" s="5">
        <v>5.3015014369691018</v>
      </c>
      <c r="V19" s="5">
        <v>5.4291773883421452</v>
      </c>
      <c r="W19" s="5">
        <v>5.5568533397151896</v>
      </c>
      <c r="X19" s="5">
        <v>5.6845292910882339</v>
      </c>
      <c r="Y19" s="5">
        <v>5.8122052424612773</v>
      </c>
      <c r="Z19" s="5"/>
      <c r="AA19" s="5"/>
      <c r="AB19" s="5"/>
      <c r="AC19" s="5"/>
      <c r="AD19" s="5"/>
      <c r="AE19" s="5" t="s">
        <v>3245</v>
      </c>
    </row>
    <row r="20" spans="1:31" x14ac:dyDescent="0.25">
      <c r="A20" s="5" t="s">
        <v>3246</v>
      </c>
      <c r="B20" s="5" t="s">
        <v>3238</v>
      </c>
      <c r="C20" s="5" t="s">
        <v>3216</v>
      </c>
      <c r="D20" s="5" t="s">
        <v>3217</v>
      </c>
      <c r="E20" s="5" t="s">
        <v>3209</v>
      </c>
      <c r="F20" s="5">
        <v>18.600466999999998</v>
      </c>
      <c r="G20" s="5">
        <v>33.297021999999998</v>
      </c>
      <c r="H20" s="5">
        <v>13.463505</v>
      </c>
      <c r="I20" s="5">
        <v>11.708527</v>
      </c>
      <c r="J20" s="5">
        <v>11.365832309763499</v>
      </c>
      <c r="K20" s="5">
        <v>11.023137619527009</v>
      </c>
      <c r="L20" s="5">
        <v>10.680442929290511</v>
      </c>
      <c r="M20" s="5">
        <v>10.33774823905401</v>
      </c>
      <c r="N20" s="5">
        <v>9.9950535488175127</v>
      </c>
      <c r="O20" s="5">
        <v>9.6523588585810156</v>
      </c>
      <c r="P20" s="5">
        <v>9.9346206832999684</v>
      </c>
      <c r="Q20" s="5">
        <v>10.216882508018919</v>
      </c>
      <c r="R20" s="5">
        <v>10.499144332737879</v>
      </c>
      <c r="S20" s="5">
        <v>10.78140615745683</v>
      </c>
      <c r="T20" s="5">
        <v>11.06366798217578</v>
      </c>
      <c r="U20" s="5">
        <v>11.345929806894739</v>
      </c>
      <c r="V20" s="5">
        <v>11.62819163161369</v>
      </c>
      <c r="W20" s="5">
        <v>11.91045345633264</v>
      </c>
      <c r="X20" s="5">
        <v>12.1927152810516</v>
      </c>
      <c r="Y20" s="5">
        <v>12.474977105770551</v>
      </c>
      <c r="Z20" s="5"/>
      <c r="AA20" s="5"/>
      <c r="AB20" s="5"/>
      <c r="AC20" s="5"/>
      <c r="AD20" s="5"/>
      <c r="AE20" s="5" t="s">
        <v>3247</v>
      </c>
    </row>
    <row r="21" spans="1:31" x14ac:dyDescent="0.25">
      <c r="A21" s="5" t="s">
        <v>3248</v>
      </c>
      <c r="B21" s="5" t="s">
        <v>3238</v>
      </c>
      <c r="C21" s="5" t="s">
        <v>3220</v>
      </c>
      <c r="D21" s="5" t="s">
        <v>3249</v>
      </c>
      <c r="E21" s="5" t="s">
        <v>3209</v>
      </c>
      <c r="F21" s="5">
        <v>12.74131633333333</v>
      </c>
      <c r="G21" s="5">
        <v>25.777717666666661</v>
      </c>
      <c r="H21" s="5">
        <v>9.6727126666666674</v>
      </c>
      <c r="I21" s="5">
        <v>8.3392116666666656</v>
      </c>
      <c r="J21" s="5">
        <v>8.1575031001035132</v>
      </c>
      <c r="K21" s="5">
        <v>7.9757945335403617</v>
      </c>
      <c r="L21" s="5">
        <v>7.7940859669772093</v>
      </c>
      <c r="M21" s="5">
        <v>7.612377400414057</v>
      </c>
      <c r="N21" s="5">
        <v>7.4306688338509028</v>
      </c>
      <c r="O21" s="5">
        <v>7.2489602672877496</v>
      </c>
      <c r="P21" s="5">
        <v>7.4927651143025216</v>
      </c>
      <c r="Q21" s="5">
        <v>7.7365699613172936</v>
      </c>
      <c r="R21" s="5">
        <v>7.9803748083320647</v>
      </c>
      <c r="S21" s="5">
        <v>8.2241796553468358</v>
      </c>
      <c r="T21" s="5">
        <v>8.4679845023616078</v>
      </c>
      <c r="U21" s="5">
        <v>8.7117893493763798</v>
      </c>
      <c r="V21" s="5">
        <v>8.9555941963911483</v>
      </c>
      <c r="W21" s="5">
        <v>9.1993990434059203</v>
      </c>
      <c r="X21" s="5">
        <v>9.4432038904206923</v>
      </c>
      <c r="Y21" s="5">
        <v>9.6870087374354643</v>
      </c>
      <c r="Z21" s="5"/>
      <c r="AA21" s="5"/>
      <c r="AB21" s="5"/>
      <c r="AC21" s="5"/>
      <c r="AD21" s="5"/>
      <c r="AE21" s="5" t="s">
        <v>3250</v>
      </c>
    </row>
    <row r="22" spans="1:31" x14ac:dyDescent="0.25">
      <c r="A22" s="5" t="s">
        <v>3251</v>
      </c>
      <c r="B22" s="5" t="s">
        <v>3252</v>
      </c>
      <c r="C22" s="5" t="s">
        <v>920</v>
      </c>
      <c r="D22" s="5" t="s">
        <v>3200</v>
      </c>
      <c r="E22" s="5" t="s">
        <v>3201</v>
      </c>
      <c r="F22" s="5">
        <v>70.831500000000005</v>
      </c>
      <c r="G22" s="5">
        <v>102.129997</v>
      </c>
      <c r="H22" s="5">
        <v>95.329002000000003</v>
      </c>
      <c r="I22" s="5">
        <v>98.708404999999999</v>
      </c>
      <c r="J22" s="5">
        <v>94.878890999999996</v>
      </c>
      <c r="K22" s="5">
        <v>97.830475000000007</v>
      </c>
      <c r="L22" s="5">
        <v>100.425552</v>
      </c>
      <c r="M22" s="5">
        <v>103.260544</v>
      </c>
      <c r="N22" s="5">
        <v>106.227829</v>
      </c>
      <c r="O22" s="5">
        <v>109.43918600000001</v>
      </c>
      <c r="P22" s="5">
        <v>112.639786</v>
      </c>
      <c r="Q22" s="5">
        <v>116.265869</v>
      </c>
      <c r="R22" s="5">
        <v>119.61837800000001</v>
      </c>
      <c r="S22" s="5">
        <v>123.399551</v>
      </c>
      <c r="T22" s="5">
        <v>127.457848</v>
      </c>
      <c r="U22" s="5">
        <v>131.21597299999999</v>
      </c>
      <c r="V22" s="5">
        <v>135.083923</v>
      </c>
      <c r="W22" s="5">
        <v>138.85072299999999</v>
      </c>
      <c r="X22" s="5">
        <v>142.69729599999999</v>
      </c>
      <c r="Y22" s="5">
        <v>146.67823799999999</v>
      </c>
      <c r="Z22" s="5">
        <v>150.81691000000001</v>
      </c>
      <c r="AA22" s="5"/>
      <c r="AB22" s="5"/>
      <c r="AC22" s="5"/>
      <c r="AD22" s="5"/>
      <c r="AE22" s="5" t="s">
        <v>3253</v>
      </c>
    </row>
    <row r="23" spans="1:31" x14ac:dyDescent="0.25">
      <c r="A23" s="5" t="s">
        <v>3254</v>
      </c>
      <c r="B23" s="5" t="s">
        <v>3252</v>
      </c>
      <c r="C23" s="5" t="s">
        <v>869</v>
      </c>
      <c r="D23" s="5" t="s">
        <v>827</v>
      </c>
      <c r="E23" s="5" t="s">
        <v>3204</v>
      </c>
      <c r="F23" s="5">
        <v>143.98474400000001</v>
      </c>
      <c r="G23" s="5">
        <v>121.49532637544959</v>
      </c>
      <c r="H23" s="5">
        <v>123.31011856542069</v>
      </c>
      <c r="I23" s="5">
        <v>132.7172859651381</v>
      </c>
      <c r="J23" s="5">
        <v>136.87894626835259</v>
      </c>
      <c r="K23" s="5">
        <v>148.1173610735664</v>
      </c>
      <c r="L23" s="5">
        <v>164.76272649118761</v>
      </c>
      <c r="M23" s="5">
        <v>173.84431264902</v>
      </c>
      <c r="N23" s="5">
        <v>177.50809272369179</v>
      </c>
      <c r="O23" s="5">
        <v>188.21187996060939</v>
      </c>
      <c r="P23" s="5">
        <v>205.67611671854399</v>
      </c>
      <c r="Q23" s="5">
        <v>201.90203971187671</v>
      </c>
      <c r="R23" s="5">
        <v>206.57856741971401</v>
      </c>
      <c r="S23" s="5">
        <v>211.65033398908</v>
      </c>
      <c r="T23" s="5">
        <v>218.5087353643224</v>
      </c>
      <c r="U23" s="5">
        <v>228.85907204859481</v>
      </c>
      <c r="V23" s="5">
        <v>241.10938276631879</v>
      </c>
      <c r="W23" s="5">
        <v>263.49499459407502</v>
      </c>
      <c r="X23" s="5">
        <v>271.58225061085199</v>
      </c>
      <c r="Y23" s="5">
        <v>288.19607334408659</v>
      </c>
      <c r="Z23" s="5">
        <v>305.82623313613311</v>
      </c>
      <c r="AA23" s="5"/>
      <c r="AB23" s="5"/>
      <c r="AC23" s="5"/>
      <c r="AD23" s="5"/>
      <c r="AE23" s="5" t="s">
        <v>3255</v>
      </c>
    </row>
    <row r="24" spans="1:31" x14ac:dyDescent="0.25">
      <c r="A24" s="5" t="s">
        <v>3256</v>
      </c>
      <c r="B24" s="5" t="s">
        <v>3252</v>
      </c>
      <c r="C24" s="5" t="s">
        <v>3207</v>
      </c>
      <c r="D24" s="5" t="s">
        <v>3208</v>
      </c>
      <c r="E24" s="5" t="s">
        <v>3209</v>
      </c>
      <c r="F24" s="5">
        <v>15.907363</v>
      </c>
      <c r="G24" s="5">
        <v>37.519835</v>
      </c>
      <c r="H24" s="5">
        <v>12.883181</v>
      </c>
      <c r="I24" s="5">
        <v>10.891140999999999</v>
      </c>
      <c r="J24" s="5">
        <v>10.335796869091901</v>
      </c>
      <c r="K24" s="5">
        <v>9.7804527381837989</v>
      </c>
      <c r="L24" s="5">
        <v>9.2251086072756987</v>
      </c>
      <c r="M24" s="5">
        <v>8.6697644763675985</v>
      </c>
      <c r="N24" s="5">
        <v>8.1144203454594983</v>
      </c>
      <c r="O24" s="5">
        <v>7.5590762145513972</v>
      </c>
      <c r="P24" s="5">
        <v>7.8805529795037126</v>
      </c>
      <c r="Q24" s="5">
        <v>8.2020297444560306</v>
      </c>
      <c r="R24" s="5">
        <v>8.5235065094083478</v>
      </c>
      <c r="S24" s="5">
        <v>8.8449832743606649</v>
      </c>
      <c r="T24" s="5">
        <v>9.1664600393129803</v>
      </c>
      <c r="U24" s="5">
        <v>9.4879368042652974</v>
      </c>
      <c r="V24" s="5">
        <v>9.8094135692176145</v>
      </c>
      <c r="W24" s="5">
        <v>10.13089033416993</v>
      </c>
      <c r="X24" s="5">
        <v>10.452367099122251</v>
      </c>
      <c r="Y24" s="5">
        <v>10.773843864074561</v>
      </c>
      <c r="Z24" s="5"/>
      <c r="AA24" s="5"/>
      <c r="AB24" s="5"/>
      <c r="AC24" s="5"/>
      <c r="AD24" s="5"/>
      <c r="AE24" s="5" t="s">
        <v>3257</v>
      </c>
    </row>
    <row r="25" spans="1:31" x14ac:dyDescent="0.25">
      <c r="A25" s="5" t="s">
        <v>3258</v>
      </c>
      <c r="B25" s="5" t="s">
        <v>3252</v>
      </c>
      <c r="C25" s="5" t="s">
        <v>3212</v>
      </c>
      <c r="D25" s="5" t="s">
        <v>3213</v>
      </c>
      <c r="E25" s="5" t="s">
        <v>3209</v>
      </c>
      <c r="F25" s="5">
        <v>3.716119</v>
      </c>
      <c r="G25" s="5">
        <v>6.5239969999999996</v>
      </c>
      <c r="H25" s="5">
        <v>5.4840799999999996</v>
      </c>
      <c r="I25" s="5">
        <v>4.3442369999999997</v>
      </c>
      <c r="J25" s="5">
        <v>3.8034059999999998</v>
      </c>
      <c r="K25" s="5">
        <v>3.4125000000000001</v>
      </c>
      <c r="L25" s="5">
        <v>3.244545</v>
      </c>
      <c r="M25" s="5">
        <v>3.252955</v>
      </c>
      <c r="N25" s="5">
        <v>3.3542079999999999</v>
      </c>
      <c r="O25" s="5">
        <v>3.5351439999999998</v>
      </c>
      <c r="P25" s="5">
        <v>3.7790189999999999</v>
      </c>
      <c r="Q25" s="5">
        <v>4.0742339999999997</v>
      </c>
      <c r="R25" s="5">
        <v>4.442329</v>
      </c>
      <c r="S25" s="5">
        <v>4.7517820000000004</v>
      </c>
      <c r="T25" s="5">
        <v>5.0161790000000002</v>
      </c>
      <c r="U25" s="5">
        <v>5.148898</v>
      </c>
      <c r="V25" s="5">
        <v>5.3260490000000003</v>
      </c>
      <c r="W25" s="5">
        <v>5.6316480000000002</v>
      </c>
      <c r="X25" s="5">
        <v>5.6395520000000001</v>
      </c>
      <c r="Y25" s="5">
        <v>5.992483</v>
      </c>
      <c r="Z25" s="5">
        <v>6.2576710000000002</v>
      </c>
      <c r="AA25" s="5"/>
      <c r="AB25" s="5"/>
      <c r="AC25" s="5"/>
      <c r="AD25" s="5"/>
      <c r="AE25" s="5" t="s">
        <v>3259</v>
      </c>
    </row>
    <row r="26" spans="1:31" x14ac:dyDescent="0.25">
      <c r="A26" s="5" t="s">
        <v>3260</v>
      </c>
      <c r="B26" s="5" t="s">
        <v>3252</v>
      </c>
      <c r="C26" s="5" t="s">
        <v>3216</v>
      </c>
      <c r="D26" s="5" t="s">
        <v>3217</v>
      </c>
      <c r="E26" s="5" t="s">
        <v>3209</v>
      </c>
      <c r="F26" s="5">
        <v>18.600466999999998</v>
      </c>
      <c r="G26" s="5">
        <v>33.297021999999998</v>
      </c>
      <c r="H26" s="5">
        <v>13.463505</v>
      </c>
      <c r="I26" s="5">
        <v>11.708527</v>
      </c>
      <c r="J26" s="5">
        <v>11.365832309763499</v>
      </c>
      <c r="K26" s="5">
        <v>11.023137619527009</v>
      </c>
      <c r="L26" s="5">
        <v>10.680442929290511</v>
      </c>
      <c r="M26" s="5">
        <v>10.33774823905401</v>
      </c>
      <c r="N26" s="5">
        <v>9.9950535488175127</v>
      </c>
      <c r="O26" s="5">
        <v>9.6523588585810156</v>
      </c>
      <c r="P26" s="5">
        <v>9.9346206832999684</v>
      </c>
      <c r="Q26" s="5">
        <v>10.216882508018919</v>
      </c>
      <c r="R26" s="5">
        <v>10.499144332737879</v>
      </c>
      <c r="S26" s="5">
        <v>10.78140615745683</v>
      </c>
      <c r="T26" s="5">
        <v>11.06366798217578</v>
      </c>
      <c r="U26" s="5">
        <v>11.345929806894739</v>
      </c>
      <c r="V26" s="5">
        <v>11.62819163161369</v>
      </c>
      <c r="W26" s="5">
        <v>11.91045345633264</v>
      </c>
      <c r="X26" s="5">
        <v>12.1927152810516</v>
      </c>
      <c r="Y26" s="5">
        <v>12.474977105770551</v>
      </c>
      <c r="Z26" s="5"/>
      <c r="AA26" s="5"/>
      <c r="AB26" s="5"/>
      <c r="AC26" s="5"/>
      <c r="AD26" s="5"/>
      <c r="AE26" s="5" t="s">
        <v>3261</v>
      </c>
    </row>
    <row r="27" spans="1:31" x14ac:dyDescent="0.25">
      <c r="A27" s="5" t="s">
        <v>3262</v>
      </c>
      <c r="B27" s="5" t="s">
        <v>3252</v>
      </c>
      <c r="C27" s="5" t="s">
        <v>3220</v>
      </c>
      <c r="D27" s="5" t="s">
        <v>3249</v>
      </c>
      <c r="E27" s="5" t="s">
        <v>3209</v>
      </c>
      <c r="F27" s="5">
        <v>12.74131633333333</v>
      </c>
      <c r="G27" s="5">
        <v>25.78028466666667</v>
      </c>
      <c r="H27" s="5">
        <v>10.610255333333329</v>
      </c>
      <c r="I27" s="5">
        <v>8.981301666666667</v>
      </c>
      <c r="J27" s="5">
        <v>8.5016783929518009</v>
      </c>
      <c r="K27" s="5">
        <v>8.0720301192369348</v>
      </c>
      <c r="L27" s="5">
        <v>7.7166988455220684</v>
      </c>
      <c r="M27" s="5">
        <v>7.4201559051405361</v>
      </c>
      <c r="N27" s="5">
        <v>7.15456063142567</v>
      </c>
      <c r="O27" s="5">
        <v>6.9155263577108039</v>
      </c>
      <c r="P27" s="5">
        <v>7.1980642209345609</v>
      </c>
      <c r="Q27" s="5">
        <v>7.4977154174916514</v>
      </c>
      <c r="R27" s="5">
        <v>7.8216599473820736</v>
      </c>
      <c r="S27" s="5">
        <v>8.126057143939164</v>
      </c>
      <c r="T27" s="5">
        <v>8.4154356738295881</v>
      </c>
      <c r="U27" s="5">
        <v>8.6609215370533459</v>
      </c>
      <c r="V27" s="5">
        <v>8.9212180669437675</v>
      </c>
      <c r="W27" s="5">
        <v>9.2243305968341911</v>
      </c>
      <c r="X27" s="5">
        <v>9.4282114600579465</v>
      </c>
      <c r="Y27" s="5">
        <v>9.7471013232817043</v>
      </c>
      <c r="Z27" s="5">
        <v>6.2576710000000002</v>
      </c>
      <c r="AA27" s="5"/>
      <c r="AB27" s="5"/>
      <c r="AC27" s="5"/>
      <c r="AD27" s="5"/>
      <c r="AE27" s="5" t="s">
        <v>3263</v>
      </c>
    </row>
    <row r="28" spans="1:31" x14ac:dyDescent="0.25">
      <c r="A28" s="5" t="s">
        <v>3264</v>
      </c>
      <c r="B28" s="5" t="s">
        <v>3265</v>
      </c>
      <c r="C28" s="5" t="s">
        <v>920</v>
      </c>
      <c r="D28" s="5" t="s">
        <v>3200</v>
      </c>
      <c r="E28" s="5" t="s">
        <v>3201</v>
      </c>
      <c r="F28" s="5">
        <v>70.734458333332498</v>
      </c>
      <c r="G28" s="5">
        <v>99.986704916667506</v>
      </c>
      <c r="H28" s="5">
        <v>85.646934499999986</v>
      </c>
      <c r="I28" s="5">
        <v>84.80763741666749</v>
      </c>
      <c r="J28" s="5">
        <v>79.527222182368973</v>
      </c>
      <c r="K28" s="5">
        <v>83.478857364737948</v>
      </c>
      <c r="L28" s="5">
        <v>82.837557715406746</v>
      </c>
      <c r="M28" s="5">
        <v>83.906063670037867</v>
      </c>
      <c r="N28" s="5">
        <v>85.412039164080795</v>
      </c>
      <c r="O28" s="5">
        <v>87.046569426872466</v>
      </c>
      <c r="P28" s="5">
        <v>88.570927811255899</v>
      </c>
      <c r="Q28" s="5">
        <v>90.565863783215917</v>
      </c>
      <c r="R28" s="5">
        <v>92.492406255175936</v>
      </c>
      <c r="S28" s="5">
        <v>94.526114727135948</v>
      </c>
      <c r="T28" s="5">
        <v>96.629104199095991</v>
      </c>
      <c r="U28" s="5">
        <v>98.657050671055998</v>
      </c>
      <c r="V28" s="5">
        <v>100.71245339301601</v>
      </c>
      <c r="W28" s="5">
        <v>102.74256861497599</v>
      </c>
      <c r="X28" s="5">
        <v>104.79262708693609</v>
      </c>
      <c r="Y28" s="5">
        <v>106.87627780889611</v>
      </c>
      <c r="Z28" s="5">
        <v>108.3709914726895</v>
      </c>
      <c r="AA28" s="5"/>
      <c r="AB28" s="5"/>
      <c r="AC28" s="5"/>
      <c r="AD28" s="5"/>
      <c r="AE28" s="5" t="s">
        <v>3266</v>
      </c>
    </row>
    <row r="29" spans="1:31" x14ac:dyDescent="0.25">
      <c r="A29" s="5" t="s">
        <v>3267</v>
      </c>
      <c r="B29" s="5" t="s">
        <v>3265</v>
      </c>
      <c r="C29" s="5" t="s">
        <v>869</v>
      </c>
      <c r="D29" s="5" t="s">
        <v>827</v>
      </c>
      <c r="E29" s="5" t="s">
        <v>3204</v>
      </c>
      <c r="F29" s="5">
        <v>142.501058</v>
      </c>
      <c r="G29" s="5">
        <v>308.68203142719489</v>
      </c>
      <c r="H29" s="5">
        <v>168.09861330802269</v>
      </c>
      <c r="I29" s="5">
        <v>138.99167915795201</v>
      </c>
      <c r="J29" s="5">
        <v>120.43853106708811</v>
      </c>
      <c r="K29" s="5">
        <v>131.0800832683916</v>
      </c>
      <c r="L29" s="5">
        <v>139.60536748281751</v>
      </c>
      <c r="M29" s="5">
        <v>142.38329480474121</v>
      </c>
      <c r="N29" s="5">
        <v>143.84903630918359</v>
      </c>
      <c r="O29" s="5">
        <v>147.03492594402951</v>
      </c>
      <c r="P29" s="5">
        <v>152.55857589847551</v>
      </c>
      <c r="Q29" s="5">
        <v>153.40855241601281</v>
      </c>
      <c r="R29" s="5">
        <v>156.37118011217629</v>
      </c>
      <c r="S29" s="5">
        <v>159.43261752372189</v>
      </c>
      <c r="T29" s="5">
        <v>162.9407136367366</v>
      </c>
      <c r="U29" s="5">
        <v>167.3217935770088</v>
      </c>
      <c r="V29" s="5">
        <v>172.17786702564399</v>
      </c>
      <c r="W29" s="5">
        <v>179.56776575178711</v>
      </c>
      <c r="X29" s="5">
        <v>183.38307552518549</v>
      </c>
      <c r="Y29" s="5">
        <v>189.33002697769831</v>
      </c>
      <c r="Z29" s="5">
        <v>195.531062694914</v>
      </c>
      <c r="AA29" s="5"/>
      <c r="AB29" s="5"/>
      <c r="AC29" s="5"/>
      <c r="AD29" s="5"/>
      <c r="AE29" s="5" t="s">
        <v>3268</v>
      </c>
    </row>
    <row r="30" spans="1:31" x14ac:dyDescent="0.25">
      <c r="A30" s="5" t="s">
        <v>3269</v>
      </c>
      <c r="B30" s="5" t="s">
        <v>3265</v>
      </c>
      <c r="C30" s="5" t="s">
        <v>3207</v>
      </c>
      <c r="D30" s="5" t="s">
        <v>3208</v>
      </c>
      <c r="E30" s="5" t="s">
        <v>3209</v>
      </c>
      <c r="F30" s="5">
        <v>16.874569316126671</v>
      </c>
      <c r="G30" s="5">
        <v>37.052338047399999</v>
      </c>
      <c r="H30" s="5">
        <v>13.15336308206667</v>
      </c>
      <c r="I30" s="5">
        <v>11.187325844196669</v>
      </c>
      <c r="J30" s="5">
        <v>11.307848956363969</v>
      </c>
      <c r="K30" s="5">
        <v>11.743539912727931</v>
      </c>
      <c r="L30" s="5">
        <v>10.81703178376131</v>
      </c>
      <c r="M30" s="5">
        <v>9.6559049111206932</v>
      </c>
      <c r="N30" s="5">
        <v>9.2255735322545931</v>
      </c>
      <c r="O30" s="5">
        <v>9.0651178653674176</v>
      </c>
      <c r="P30" s="5">
        <v>9.1950545547521489</v>
      </c>
      <c r="Q30" s="5">
        <v>9.4186866630162687</v>
      </c>
      <c r="R30" s="5">
        <v>9.6423187712803884</v>
      </c>
      <c r="S30" s="5">
        <v>9.8659508795445081</v>
      </c>
      <c r="T30" s="5">
        <v>10.08958298780863</v>
      </c>
      <c r="U30" s="5">
        <v>10.313215096072749</v>
      </c>
      <c r="V30" s="5">
        <v>10.536847204336871</v>
      </c>
      <c r="W30" s="5">
        <v>10.760479312600991</v>
      </c>
      <c r="X30" s="5">
        <v>10.98411142086511</v>
      </c>
      <c r="Y30" s="5">
        <v>11.20774352912923</v>
      </c>
      <c r="Z30" s="5">
        <v>11.59940314157658</v>
      </c>
      <c r="AA30" s="5"/>
      <c r="AB30" s="5"/>
      <c r="AC30" s="5"/>
      <c r="AD30" s="5"/>
      <c r="AE30" s="5" t="s">
        <v>3270</v>
      </c>
    </row>
    <row r="31" spans="1:31" x14ac:dyDescent="0.25">
      <c r="A31" s="5" t="s">
        <v>3271</v>
      </c>
      <c r="B31" s="5" t="s">
        <v>3265</v>
      </c>
      <c r="C31" s="5" t="s">
        <v>3212</v>
      </c>
      <c r="D31" s="5" t="s">
        <v>3213</v>
      </c>
      <c r="E31" s="5" t="s">
        <v>3209</v>
      </c>
      <c r="F31" s="5">
        <v>3.7499413333325</v>
      </c>
      <c r="G31" s="5">
        <v>6.4812264166675</v>
      </c>
      <c r="H31" s="5">
        <v>3.3411980833324999</v>
      </c>
      <c r="I31" s="5">
        <v>2.8428198333324999</v>
      </c>
      <c r="J31" s="5">
        <v>3.4022565303637848</v>
      </c>
      <c r="K31" s="5">
        <v>3.440345060727569</v>
      </c>
      <c r="L31" s="5">
        <v>3.5671249375873169</v>
      </c>
      <c r="M31" s="5">
        <v>3.6538052274284629</v>
      </c>
      <c r="N31" s="5">
        <v>3.7684938311004919</v>
      </c>
      <c r="O31" s="5">
        <v>3.9282797753193321</v>
      </c>
      <c r="P31" s="5">
        <v>4.0413544422541872</v>
      </c>
      <c r="Q31" s="5">
        <v>4.181316172738633</v>
      </c>
      <c r="R31" s="5">
        <v>4.3394979032230792</v>
      </c>
      <c r="S31" s="5">
        <v>4.4830191337075247</v>
      </c>
      <c r="T31" s="5">
        <v>4.6152763641919714</v>
      </c>
      <c r="U31" s="5">
        <v>4.7146140946764152</v>
      </c>
      <c r="V31" s="5">
        <v>4.8250598251608601</v>
      </c>
      <c r="W31" s="5">
        <v>4.9676175556453064</v>
      </c>
      <c r="X31" s="5">
        <v>5.0357515361297516</v>
      </c>
      <c r="Y31" s="5">
        <v>5.1901422666141981</v>
      </c>
      <c r="Z31" s="5">
        <v>5.1168359315200833</v>
      </c>
      <c r="AA31" s="5"/>
      <c r="AB31" s="5"/>
      <c r="AC31" s="5"/>
      <c r="AD31" s="5"/>
      <c r="AE31" s="5" t="s">
        <v>3272</v>
      </c>
    </row>
    <row r="32" spans="1:31" x14ac:dyDescent="0.25">
      <c r="A32" s="5" t="s">
        <v>3273</v>
      </c>
      <c r="B32" s="5" t="s">
        <v>3265</v>
      </c>
      <c r="C32" s="5" t="s">
        <v>3216</v>
      </c>
      <c r="D32" s="5" t="s">
        <v>3217</v>
      </c>
      <c r="E32" s="5" t="s">
        <v>3209</v>
      </c>
      <c r="F32" s="5">
        <v>15.08982634128</v>
      </c>
      <c r="G32" s="5">
        <v>29.747927279540001</v>
      </c>
      <c r="H32" s="5">
        <v>13.577931332226671</v>
      </c>
      <c r="I32" s="5">
        <v>11.814627318876671</v>
      </c>
      <c r="J32" s="5">
        <v>12.259408103254501</v>
      </c>
      <c r="K32" s="5">
        <v>12.711749539842341</v>
      </c>
      <c r="L32" s="5">
        <v>11.778130239925501</v>
      </c>
      <c r="M32" s="5">
        <v>10.687053737222159</v>
      </c>
      <c r="N32" s="5">
        <v>10.290505377901191</v>
      </c>
      <c r="O32" s="5">
        <v>10.173555786809089</v>
      </c>
      <c r="P32" s="5">
        <v>10.371058102668529</v>
      </c>
      <c r="Q32" s="5">
        <v>10.59033098352239</v>
      </c>
      <c r="R32" s="5">
        <v>10.80960386437625</v>
      </c>
      <c r="S32" s="5">
        <v>11.028876745230111</v>
      </c>
      <c r="T32" s="5">
        <v>11.24814962608396</v>
      </c>
      <c r="U32" s="5">
        <v>11.467422506937821</v>
      </c>
      <c r="V32" s="5">
        <v>11.686695387791669</v>
      </c>
      <c r="W32" s="5">
        <v>11.905968268645539</v>
      </c>
      <c r="X32" s="5">
        <v>12.12524114949939</v>
      </c>
      <c r="Y32" s="5">
        <v>12.344514030353251</v>
      </c>
      <c r="Z32" s="5">
        <v>12.467060901565899</v>
      </c>
      <c r="AA32" s="5"/>
      <c r="AB32" s="5"/>
      <c r="AC32" s="5"/>
      <c r="AD32" s="5"/>
      <c r="AE32" s="5" t="s">
        <v>3274</v>
      </c>
    </row>
    <row r="33" spans="1:31" x14ac:dyDescent="0.25">
      <c r="A33" s="5" t="s">
        <v>3275</v>
      </c>
      <c r="B33" s="5" t="s">
        <v>3265</v>
      </c>
      <c r="C33" s="5" t="s">
        <v>3220</v>
      </c>
      <c r="D33" s="5" t="s">
        <v>3249</v>
      </c>
      <c r="E33" s="5" t="s">
        <v>3209</v>
      </c>
      <c r="F33" s="5">
        <v>11.904778996913061</v>
      </c>
      <c r="G33" s="5">
        <v>24.427163914535829</v>
      </c>
      <c r="H33" s="5">
        <v>10.02416416587528</v>
      </c>
      <c r="I33" s="5">
        <v>8.6149243321352778</v>
      </c>
      <c r="J33" s="5">
        <v>8.9898378633274181</v>
      </c>
      <c r="K33" s="5">
        <v>9.2985448377659452</v>
      </c>
      <c r="L33" s="5">
        <v>8.720762320424706</v>
      </c>
      <c r="M33" s="5">
        <v>7.9989212919237742</v>
      </c>
      <c r="N33" s="5">
        <v>7.7615242470854264</v>
      </c>
      <c r="O33" s="5">
        <v>7.72231780916528</v>
      </c>
      <c r="P33" s="5">
        <v>7.8691556998916239</v>
      </c>
      <c r="Q33" s="5">
        <v>8.0634446064257634</v>
      </c>
      <c r="R33" s="5">
        <v>8.2638068462932388</v>
      </c>
      <c r="S33" s="5">
        <v>8.4592822528273786</v>
      </c>
      <c r="T33" s="5">
        <v>8.6510029926948544</v>
      </c>
      <c r="U33" s="5">
        <v>8.8317505658956605</v>
      </c>
      <c r="V33" s="5">
        <v>9.016200805763134</v>
      </c>
      <c r="W33" s="5">
        <v>9.2113550456306097</v>
      </c>
      <c r="X33" s="5">
        <v>9.3817013688314148</v>
      </c>
      <c r="Y33" s="5">
        <v>9.5807999420322236</v>
      </c>
      <c r="Z33" s="5">
        <v>9.7277666582208564</v>
      </c>
      <c r="AA33" s="5"/>
      <c r="AB33" s="5"/>
      <c r="AC33" s="5"/>
      <c r="AD33" s="5"/>
      <c r="AE33" s="5" t="s">
        <v>3276</v>
      </c>
    </row>
    <row r="34" spans="1:31" x14ac:dyDescent="0.25">
      <c r="A34" s="5" t="s">
        <v>3277</v>
      </c>
      <c r="B34" s="5" t="s">
        <v>3278</v>
      </c>
      <c r="C34" s="5" t="s">
        <v>920</v>
      </c>
      <c r="D34" s="5" t="s">
        <v>3200</v>
      </c>
      <c r="E34" s="5" t="s">
        <v>3201</v>
      </c>
      <c r="F34" s="5">
        <v>70.831500000000005</v>
      </c>
      <c r="G34" s="5">
        <v>98.996328000000005</v>
      </c>
      <c r="H34" s="5">
        <v>82.321242999999996</v>
      </c>
      <c r="I34" s="5">
        <v>79.911738999999997</v>
      </c>
      <c r="J34" s="5">
        <v>75.114998864737942</v>
      </c>
      <c r="K34" s="5">
        <v>82.042477229475907</v>
      </c>
      <c r="L34" s="5">
        <v>78.671814594213856</v>
      </c>
      <c r="M34" s="5">
        <v>78.787454458951814</v>
      </c>
      <c r="N34" s="5">
        <v>79.650849823689768</v>
      </c>
      <c r="O34" s="5">
        <v>80.614881688427715</v>
      </c>
      <c r="P34" s="5">
        <v>81.36358770335957</v>
      </c>
      <c r="Q34" s="5">
        <v>82.840707393444603</v>
      </c>
      <c r="R34" s="5">
        <v>84.317827083529636</v>
      </c>
      <c r="S34" s="5">
        <v>85.794946773614669</v>
      </c>
      <c r="T34" s="5">
        <v>87.272066463699716</v>
      </c>
      <c r="U34" s="5">
        <v>88.749186153784763</v>
      </c>
      <c r="V34" s="5">
        <v>90.226305843869795</v>
      </c>
      <c r="W34" s="5">
        <v>91.703425533954842</v>
      </c>
      <c r="X34" s="5">
        <v>93.180545224039875</v>
      </c>
      <c r="Y34" s="5">
        <v>94.657664914124922</v>
      </c>
      <c r="Z34" s="5">
        <v>81.385099503063927</v>
      </c>
      <c r="AA34" s="5"/>
      <c r="AB34" s="5"/>
      <c r="AC34" s="5"/>
      <c r="AD34" s="5"/>
      <c r="AE34" s="5" t="s">
        <v>3279</v>
      </c>
    </row>
    <row r="35" spans="1:31" x14ac:dyDescent="0.25">
      <c r="A35" s="5" t="s">
        <v>3280</v>
      </c>
      <c r="B35" s="5" t="s">
        <v>3278</v>
      </c>
      <c r="C35" s="5" t="s">
        <v>869</v>
      </c>
      <c r="D35" s="5" t="s">
        <v>827</v>
      </c>
      <c r="E35" s="5" t="s">
        <v>3204</v>
      </c>
      <c r="F35" s="5">
        <v>143.98474400000001</v>
      </c>
      <c r="G35" s="5">
        <v>384.16973300000001</v>
      </c>
      <c r="H35" s="5">
        <v>188.15258399999999</v>
      </c>
      <c r="I35" s="5">
        <v>143.55138199999999</v>
      </c>
      <c r="J35" s="5">
        <v>112.437589</v>
      </c>
      <c r="K35" s="5">
        <v>135.60148599999999</v>
      </c>
      <c r="L35" s="5">
        <v>143.176523</v>
      </c>
      <c r="M35" s="5">
        <v>143.31093200000001</v>
      </c>
      <c r="N35" s="5">
        <v>143.44085999999999</v>
      </c>
      <c r="O35" s="5">
        <v>143.44085999999999</v>
      </c>
      <c r="P35" s="5">
        <v>144.7356300139154</v>
      </c>
      <c r="Q35" s="5">
        <v>147.30221003631431</v>
      </c>
      <c r="R35" s="5">
        <v>149.86879005871319</v>
      </c>
      <c r="S35" s="5">
        <v>152.43537008111201</v>
      </c>
      <c r="T35" s="5">
        <v>155.00195010351089</v>
      </c>
      <c r="U35" s="5">
        <v>157.56853012590969</v>
      </c>
      <c r="V35" s="5">
        <v>160.1351101483086</v>
      </c>
      <c r="W35" s="5">
        <v>162.70169017070751</v>
      </c>
      <c r="X35" s="5">
        <v>165.2682701931063</v>
      </c>
      <c r="Y35" s="5">
        <v>167.83485021550521</v>
      </c>
      <c r="Z35" s="5">
        <v>170.40143023790401</v>
      </c>
      <c r="AA35" s="5"/>
      <c r="AB35" s="5"/>
      <c r="AC35" s="5"/>
      <c r="AD35" s="5"/>
      <c r="AE35" s="5" t="s">
        <v>3281</v>
      </c>
    </row>
    <row r="36" spans="1:31" x14ac:dyDescent="0.25">
      <c r="A36" s="5" t="s">
        <v>3282</v>
      </c>
      <c r="B36" s="5" t="s">
        <v>3278</v>
      </c>
      <c r="C36" s="5" t="s">
        <v>3207</v>
      </c>
      <c r="D36" s="5" t="s">
        <v>3208</v>
      </c>
      <c r="E36" s="5" t="s">
        <v>3209</v>
      </c>
      <c r="F36" s="5">
        <v>17.253914999999999</v>
      </c>
      <c r="G36" s="5">
        <v>35.408428499999999</v>
      </c>
      <c r="H36" s="5">
        <v>13.173342999999999</v>
      </c>
      <c r="I36" s="5">
        <v>11.299834000000001</v>
      </c>
      <c r="J36" s="5">
        <v>11.21177343454595</v>
      </c>
      <c r="K36" s="5">
        <v>12.365309869091901</v>
      </c>
      <c r="L36" s="5">
        <v>10.86026280363785</v>
      </c>
      <c r="M36" s="5">
        <v>9.0305072381837981</v>
      </c>
      <c r="N36" s="5">
        <v>8.2880436727297493</v>
      </c>
      <c r="O36" s="5">
        <v>7.9453716072756979</v>
      </c>
      <c r="P36" s="5">
        <v>8.0382354897518571</v>
      </c>
      <c r="Q36" s="5">
        <v>8.2716425005470988</v>
      </c>
      <c r="R36" s="5">
        <v>8.5050495113423423</v>
      </c>
      <c r="S36" s="5">
        <v>8.7384565221375841</v>
      </c>
      <c r="T36" s="5">
        <v>8.9718635329328258</v>
      </c>
      <c r="U36" s="5">
        <v>9.2052705437280675</v>
      </c>
      <c r="V36" s="5">
        <v>9.4386775545233093</v>
      </c>
      <c r="W36" s="5">
        <v>9.6720845653185528</v>
      </c>
      <c r="X36" s="5">
        <v>9.9054915761137927</v>
      </c>
      <c r="Y36" s="5">
        <v>10.13889858690904</v>
      </c>
      <c r="Z36" s="5">
        <v>9.6492905663816746</v>
      </c>
      <c r="AA36" s="5"/>
      <c r="AB36" s="5"/>
      <c r="AC36" s="5"/>
      <c r="AD36" s="5"/>
      <c r="AE36" s="5" t="s">
        <v>3283</v>
      </c>
    </row>
    <row r="37" spans="1:31" x14ac:dyDescent="0.25">
      <c r="A37" s="5" t="s">
        <v>3284</v>
      </c>
      <c r="B37" s="5" t="s">
        <v>3278</v>
      </c>
      <c r="C37" s="5" t="s">
        <v>3212</v>
      </c>
      <c r="D37" s="5" t="s">
        <v>3213</v>
      </c>
      <c r="E37" s="5" t="s">
        <v>3209</v>
      </c>
      <c r="F37" s="5">
        <v>3.716119</v>
      </c>
      <c r="G37" s="5">
        <v>6.5162959999999996</v>
      </c>
      <c r="H37" s="5">
        <v>2.6714519999999999</v>
      </c>
      <c r="I37" s="5">
        <v>2.417967</v>
      </c>
      <c r="J37" s="5">
        <v>3.20281006072757</v>
      </c>
      <c r="K37" s="5">
        <v>3.3244401214551398</v>
      </c>
      <c r="L37" s="5">
        <v>3.6213531821827099</v>
      </c>
      <c r="M37" s="5">
        <v>3.7594762429102802</v>
      </c>
      <c r="N37" s="5">
        <v>3.904057803637849</v>
      </c>
      <c r="O37" s="5">
        <v>4.0972228643654187</v>
      </c>
      <c r="P37" s="5">
        <v>4.1654773400519414</v>
      </c>
      <c r="Q37" s="5">
        <v>4.2618359428376449</v>
      </c>
      <c r="R37" s="5">
        <v>4.3581945456233484</v>
      </c>
      <c r="S37" s="5">
        <v>4.4545531484090519</v>
      </c>
      <c r="T37" s="5">
        <v>4.5509117511947554</v>
      </c>
      <c r="U37" s="5">
        <v>4.647270353980459</v>
      </c>
      <c r="V37" s="5">
        <v>4.7436289567661616</v>
      </c>
      <c r="W37" s="5">
        <v>4.839987559551866</v>
      </c>
      <c r="X37" s="5">
        <v>4.9363461623375704</v>
      </c>
      <c r="Y37" s="5">
        <v>5.032704765123273</v>
      </c>
      <c r="Z37" s="5">
        <v>4.3182455419836314</v>
      </c>
      <c r="AA37" s="5"/>
      <c r="AB37" s="5"/>
      <c r="AC37" s="5"/>
      <c r="AD37" s="5"/>
      <c r="AE37" s="5" t="s">
        <v>3285</v>
      </c>
    </row>
    <row r="38" spans="1:31" x14ac:dyDescent="0.25">
      <c r="A38" s="5" t="s">
        <v>3286</v>
      </c>
      <c r="B38" s="5" t="s">
        <v>3278</v>
      </c>
      <c r="C38" s="5" t="s">
        <v>3216</v>
      </c>
      <c r="D38" s="5" t="s">
        <v>3217</v>
      </c>
      <c r="E38" s="5" t="s">
        <v>3209</v>
      </c>
      <c r="F38" s="5">
        <v>17.253914999999999</v>
      </c>
      <c r="G38" s="5">
        <v>35.408428499999999</v>
      </c>
      <c r="H38" s="5">
        <v>13.173342999999999</v>
      </c>
      <c r="I38" s="5">
        <v>11.299834000000001</v>
      </c>
      <c r="J38" s="5">
        <v>11.639112154881751</v>
      </c>
      <c r="K38" s="5">
        <v>12.817624309763501</v>
      </c>
      <c r="L38" s="5">
        <v>11.279951464645251</v>
      </c>
      <c r="M38" s="5">
        <v>9.5384971195270047</v>
      </c>
      <c r="N38" s="5">
        <v>8.828238274408756</v>
      </c>
      <c r="O38" s="5">
        <v>8.531398929290507</v>
      </c>
      <c r="P38" s="5">
        <v>8.7061748416499842</v>
      </c>
      <c r="Q38" s="5">
        <v>8.9136066015010833</v>
      </c>
      <c r="R38" s="5">
        <v>9.1210383613521806</v>
      </c>
      <c r="S38" s="5">
        <v>9.3284701212032779</v>
      </c>
      <c r="T38" s="5">
        <v>9.5359018810543752</v>
      </c>
      <c r="U38" s="5">
        <v>9.7433336409054725</v>
      </c>
      <c r="V38" s="5">
        <v>9.9507654007565698</v>
      </c>
      <c r="W38" s="5">
        <v>10.158197160607671</v>
      </c>
      <c r="X38" s="5">
        <v>10.36562892045877</v>
      </c>
      <c r="Y38" s="5">
        <v>10.573060680309871</v>
      </c>
      <c r="Z38" s="5">
        <v>8.8037459498324218</v>
      </c>
      <c r="AA38" s="5"/>
      <c r="AB38" s="5"/>
      <c r="AC38" s="5"/>
      <c r="AD38" s="5"/>
      <c r="AE38" s="5" t="s">
        <v>3287</v>
      </c>
    </row>
    <row r="39" spans="1:31" x14ac:dyDescent="0.25">
      <c r="A39" s="5" t="s">
        <v>3288</v>
      </c>
      <c r="B39" s="5" t="s">
        <v>3278</v>
      </c>
      <c r="C39" s="5" t="s">
        <v>3220</v>
      </c>
      <c r="D39" s="5" t="s">
        <v>3249</v>
      </c>
      <c r="E39" s="5" t="s">
        <v>3209</v>
      </c>
      <c r="F39" s="5">
        <v>12.74131633333333</v>
      </c>
      <c r="G39" s="5">
        <v>25.777717666666661</v>
      </c>
      <c r="H39" s="5">
        <v>9.6727126666666674</v>
      </c>
      <c r="I39" s="5">
        <v>8.3392116666666674</v>
      </c>
      <c r="J39" s="5">
        <v>8.6845652167184237</v>
      </c>
      <c r="K39" s="5">
        <v>9.5024581001035138</v>
      </c>
      <c r="L39" s="5">
        <v>8.58718915015527</v>
      </c>
      <c r="M39" s="5">
        <v>7.4428268668736948</v>
      </c>
      <c r="N39" s="5">
        <v>7.0067799169254519</v>
      </c>
      <c r="O39" s="5">
        <v>6.8579978003105424</v>
      </c>
      <c r="P39" s="5">
        <v>6.96996255715126</v>
      </c>
      <c r="Q39" s="5">
        <v>7.1490283482952757</v>
      </c>
      <c r="R39" s="5">
        <v>7.3280941394392896</v>
      </c>
      <c r="S39" s="5">
        <v>7.5071599305833052</v>
      </c>
      <c r="T39" s="5">
        <v>7.6862257217273182</v>
      </c>
      <c r="U39" s="5">
        <v>7.865291512871333</v>
      </c>
      <c r="V39" s="5">
        <v>8.0443573040153478</v>
      </c>
      <c r="W39" s="5">
        <v>8.2234230951593634</v>
      </c>
      <c r="X39" s="5">
        <v>8.4024888863033755</v>
      </c>
      <c r="Y39" s="5">
        <v>8.5815546774473912</v>
      </c>
      <c r="Z39" s="5">
        <v>7.5904273527325756</v>
      </c>
      <c r="AA39" s="5"/>
      <c r="AB39" s="5"/>
      <c r="AC39" s="5"/>
      <c r="AD39" s="5"/>
      <c r="AE39" s="5" t="s">
        <v>3289</v>
      </c>
    </row>
    <row r="40" spans="1:31" x14ac:dyDescent="0.25">
      <c r="A40" s="5" t="s">
        <v>3290</v>
      </c>
      <c r="B40" s="5" t="s">
        <v>3291</v>
      </c>
      <c r="C40" s="5" t="s">
        <v>920</v>
      </c>
      <c r="D40" s="5" t="s">
        <v>3200</v>
      </c>
      <c r="E40" s="5" t="s">
        <v>3201</v>
      </c>
      <c r="F40" s="5">
        <v>70.637416666665004</v>
      </c>
      <c r="G40" s="5">
        <v>99.410247333335008</v>
      </c>
      <c r="H40" s="5">
        <v>82.468746499999995</v>
      </c>
      <c r="I40" s="5">
        <v>80.305202833334988</v>
      </c>
      <c r="J40" s="5">
        <v>70.662453499999998</v>
      </c>
      <c r="K40" s="5">
        <v>76.093255999999997</v>
      </c>
      <c r="L40" s="5">
        <v>72.516442336599624</v>
      </c>
      <c r="M40" s="5">
        <v>72.239282381123942</v>
      </c>
      <c r="N40" s="5">
        <v>72.770915004471817</v>
      </c>
      <c r="O40" s="5">
        <v>73.437621165317211</v>
      </c>
      <c r="P40" s="5">
        <v>74.02182791915223</v>
      </c>
      <c r="Q40" s="5">
        <v>75.334448348140427</v>
      </c>
      <c r="R40" s="5">
        <v>76.647068777128624</v>
      </c>
      <c r="S40" s="5">
        <v>77.959689206116821</v>
      </c>
      <c r="T40" s="5">
        <v>79.272309635105017</v>
      </c>
      <c r="U40" s="5">
        <v>80.584930064093214</v>
      </c>
      <c r="V40" s="5">
        <v>81.897550493081411</v>
      </c>
      <c r="W40" s="5">
        <v>83.210170922069608</v>
      </c>
      <c r="X40" s="5">
        <v>84.522791351057805</v>
      </c>
      <c r="Y40" s="5">
        <v>85.835411780046016</v>
      </c>
      <c r="Z40" s="5">
        <v>87.148032209034199</v>
      </c>
      <c r="AA40" s="5"/>
      <c r="AB40" s="5"/>
      <c r="AC40" s="5"/>
      <c r="AD40" s="5"/>
      <c r="AE40" s="5" t="s">
        <v>3292</v>
      </c>
    </row>
    <row r="41" spans="1:31" x14ac:dyDescent="0.25">
      <c r="A41" s="5" t="s">
        <v>3293</v>
      </c>
      <c r="B41" s="5" t="s">
        <v>3291</v>
      </c>
      <c r="C41" s="5" t="s">
        <v>869</v>
      </c>
      <c r="D41" s="5" t="s">
        <v>827</v>
      </c>
      <c r="E41" s="5" t="s">
        <v>3204</v>
      </c>
      <c r="F41" s="5">
        <v>141.01737199999999</v>
      </c>
      <c r="G41" s="5">
        <v>364.53153316666499</v>
      </c>
      <c r="H41" s="5">
        <v>180.46587533333499</v>
      </c>
      <c r="I41" s="5">
        <v>139.849024333335</v>
      </c>
      <c r="J41" s="5">
        <v>116.2187945</v>
      </c>
      <c r="K41" s="5">
        <v>120.300743</v>
      </c>
      <c r="L41" s="5">
        <v>125.24111022004109</v>
      </c>
      <c r="M41" s="5">
        <v>126.18896728497241</v>
      </c>
      <c r="N41" s="5">
        <v>127.2235962565214</v>
      </c>
      <c r="O41" s="5">
        <v>128.2434819077543</v>
      </c>
      <c r="P41" s="5">
        <v>129.26389342376359</v>
      </c>
      <c r="Q41" s="5">
        <v>131.55611494825649</v>
      </c>
      <c r="R41" s="5">
        <v>133.84833647274931</v>
      </c>
      <c r="S41" s="5">
        <v>136.14055799724221</v>
      </c>
      <c r="T41" s="5">
        <v>138.432779521735</v>
      </c>
      <c r="U41" s="5">
        <v>140.72500104622779</v>
      </c>
      <c r="V41" s="5">
        <v>143.01722257072061</v>
      </c>
      <c r="W41" s="5">
        <v>145.30944409521351</v>
      </c>
      <c r="X41" s="5">
        <v>147.6016656197063</v>
      </c>
      <c r="Y41" s="5">
        <v>149.89388714419911</v>
      </c>
      <c r="Z41" s="5">
        <v>152.18610866869199</v>
      </c>
      <c r="AA41" s="5"/>
      <c r="AB41" s="5"/>
      <c r="AC41" s="5"/>
      <c r="AD41" s="5"/>
      <c r="AE41" s="5" t="s">
        <v>3294</v>
      </c>
    </row>
    <row r="42" spans="1:31" x14ac:dyDescent="0.25">
      <c r="A42" s="5" t="s">
        <v>3295</v>
      </c>
      <c r="B42" s="5" t="s">
        <v>3291</v>
      </c>
      <c r="C42" s="5" t="s">
        <v>3207</v>
      </c>
      <c r="D42" s="5" t="s">
        <v>3208</v>
      </c>
      <c r="E42" s="5" t="s">
        <v>3209</v>
      </c>
      <c r="F42" s="5">
        <v>17.358172474189999</v>
      </c>
      <c r="G42" s="5">
        <v>36.818589571099999</v>
      </c>
      <c r="H42" s="5">
        <v>13.288454123099999</v>
      </c>
      <c r="I42" s="5">
        <v>11.335418266294999</v>
      </c>
      <c r="J42" s="5">
        <v>11.793875</v>
      </c>
      <c r="K42" s="5">
        <v>12.7250835</v>
      </c>
      <c r="L42" s="5">
        <v>11.612993372004111</v>
      </c>
      <c r="M42" s="5">
        <v>10.14897512849724</v>
      </c>
      <c r="N42" s="5">
        <v>9.7811501256521414</v>
      </c>
      <c r="O42" s="5">
        <v>9.8181386907754273</v>
      </c>
      <c r="P42" s="5">
        <v>9.8523053423763667</v>
      </c>
      <c r="Q42" s="5">
        <v>10.02701512229639</v>
      </c>
      <c r="R42" s="5">
        <v>10.20172490221641</v>
      </c>
      <c r="S42" s="5">
        <v>10.376434682136431</v>
      </c>
      <c r="T42" s="5">
        <v>10.551144462056451</v>
      </c>
      <c r="U42" s="5">
        <v>10.725854241976471</v>
      </c>
      <c r="V42" s="5">
        <v>10.9005640218965</v>
      </c>
      <c r="W42" s="5">
        <v>11.07527380181652</v>
      </c>
      <c r="X42" s="5">
        <v>11.24998358173654</v>
      </c>
      <c r="Y42" s="5">
        <v>11.42469336165656</v>
      </c>
      <c r="Z42" s="5">
        <v>11.59940314157658</v>
      </c>
      <c r="AA42" s="5"/>
      <c r="AB42" s="5"/>
      <c r="AC42" s="5"/>
      <c r="AD42" s="5"/>
      <c r="AE42" s="5" t="s">
        <v>3296</v>
      </c>
    </row>
    <row r="43" spans="1:31" x14ac:dyDescent="0.25">
      <c r="A43" s="5" t="s">
        <v>3297</v>
      </c>
      <c r="B43" s="5" t="s">
        <v>3291</v>
      </c>
      <c r="C43" s="5" t="s">
        <v>3212</v>
      </c>
      <c r="D43" s="5" t="s">
        <v>3213</v>
      </c>
      <c r="E43" s="5" t="s">
        <v>3209</v>
      </c>
      <c r="F43" s="5">
        <v>3.7837636666650001</v>
      </c>
      <c r="G43" s="5">
        <v>6.4423063333349999</v>
      </c>
      <c r="H43" s="5">
        <v>2.6046301666649998</v>
      </c>
      <c r="I43" s="5">
        <v>2.3045376666649999</v>
      </c>
      <c r="J43" s="5">
        <v>3.5173700000000001</v>
      </c>
      <c r="K43" s="5">
        <v>3.6125435000000001</v>
      </c>
      <c r="L43" s="5">
        <v>3.773624192991925</v>
      </c>
      <c r="M43" s="5">
        <v>3.7663232119466472</v>
      </c>
      <c r="N43" s="5">
        <v>3.768617358563136</v>
      </c>
      <c r="O43" s="5">
        <v>3.821264686273246</v>
      </c>
      <c r="P43" s="5">
        <v>3.8616385444564338</v>
      </c>
      <c r="Q43" s="5">
        <v>3.930116529738803</v>
      </c>
      <c r="R43" s="5">
        <v>3.998594515021173</v>
      </c>
      <c r="S43" s="5">
        <v>4.0670725003035413</v>
      </c>
      <c r="T43" s="5">
        <v>4.1355504855859104</v>
      </c>
      <c r="U43" s="5">
        <v>4.2040284708682796</v>
      </c>
      <c r="V43" s="5">
        <v>4.2725064561506487</v>
      </c>
      <c r="W43" s="5">
        <v>4.3409844414330188</v>
      </c>
      <c r="X43" s="5">
        <v>4.409462426715387</v>
      </c>
      <c r="Y43" s="5">
        <v>4.4779404119977571</v>
      </c>
      <c r="Z43" s="5">
        <v>4.5464183972801244</v>
      </c>
      <c r="AA43" s="5"/>
      <c r="AB43" s="5"/>
      <c r="AC43" s="5"/>
      <c r="AD43" s="5"/>
      <c r="AE43" s="5" t="s">
        <v>3298</v>
      </c>
    </row>
    <row r="44" spans="1:31" x14ac:dyDescent="0.25">
      <c r="A44" s="5" t="s">
        <v>3299</v>
      </c>
      <c r="B44" s="5" t="s">
        <v>3291</v>
      </c>
      <c r="C44" s="5" t="s">
        <v>3216</v>
      </c>
      <c r="D44" s="5" t="s">
        <v>3217</v>
      </c>
      <c r="E44" s="5" t="s">
        <v>3209</v>
      </c>
      <c r="F44" s="5">
        <v>13.33450601192</v>
      </c>
      <c r="G44" s="5">
        <v>27.973379919309998</v>
      </c>
      <c r="H44" s="5">
        <v>13.635144498340001</v>
      </c>
      <c r="I44" s="5">
        <v>11.867677478315001</v>
      </c>
      <c r="J44" s="5">
        <v>12.706196</v>
      </c>
      <c r="K44" s="5">
        <v>13.556055499999999</v>
      </c>
      <c r="L44" s="5">
        <v>12.32697389524299</v>
      </c>
      <c r="M44" s="5">
        <v>10.86170648630624</v>
      </c>
      <c r="N44" s="5">
        <v>10.43823129244303</v>
      </c>
      <c r="O44" s="5">
        <v>10.434154250923131</v>
      </c>
      <c r="P44" s="5">
        <v>10.58927681235282</v>
      </c>
      <c r="Q44" s="5">
        <v>10.77705522127413</v>
      </c>
      <c r="R44" s="5">
        <v>10.964833630195439</v>
      </c>
      <c r="S44" s="5">
        <v>11.15261203911674</v>
      </c>
      <c r="T44" s="5">
        <v>11.34039044803805</v>
      </c>
      <c r="U44" s="5">
        <v>11.528168856959359</v>
      </c>
      <c r="V44" s="5">
        <v>11.71594726588067</v>
      </c>
      <c r="W44" s="5">
        <v>11.903725674801979</v>
      </c>
      <c r="X44" s="5">
        <v>12.09150408372329</v>
      </c>
      <c r="Y44" s="5">
        <v>12.279282492644599</v>
      </c>
      <c r="Z44" s="5">
        <v>12.467060901565899</v>
      </c>
      <c r="AA44" s="5"/>
      <c r="AB44" s="5"/>
      <c r="AC44" s="5"/>
      <c r="AD44" s="5"/>
      <c r="AE44" s="5" t="s">
        <v>3300</v>
      </c>
    </row>
    <row r="45" spans="1:31" x14ac:dyDescent="0.25">
      <c r="A45" s="5" t="s">
        <v>3301</v>
      </c>
      <c r="B45" s="5" t="s">
        <v>3291</v>
      </c>
      <c r="C45" s="5" t="s">
        <v>3220</v>
      </c>
      <c r="D45" s="5" t="s">
        <v>3249</v>
      </c>
      <c r="E45" s="5" t="s">
        <v>3209</v>
      </c>
      <c r="F45" s="5">
        <v>11.492147384258329</v>
      </c>
      <c r="G45" s="5">
        <v>23.744758607914999</v>
      </c>
      <c r="H45" s="5">
        <v>9.8427429293683328</v>
      </c>
      <c r="I45" s="5">
        <v>8.5025444704250006</v>
      </c>
      <c r="J45" s="5">
        <v>9.3391469999999988</v>
      </c>
      <c r="K45" s="5">
        <v>9.9645608333333335</v>
      </c>
      <c r="L45" s="5">
        <v>9.2378638200796743</v>
      </c>
      <c r="M45" s="5">
        <v>8.2590016089167104</v>
      </c>
      <c r="N45" s="5">
        <v>7.9959995922194338</v>
      </c>
      <c r="O45" s="5">
        <v>8.0245192093239339</v>
      </c>
      <c r="P45" s="5">
        <v>8.1010735663952058</v>
      </c>
      <c r="Q45" s="5">
        <v>8.2447289577697731</v>
      </c>
      <c r="R45" s="5">
        <v>8.3883843491443404</v>
      </c>
      <c r="S45" s="5">
        <v>8.5320397405189059</v>
      </c>
      <c r="T45" s="5">
        <v>8.6756951318934714</v>
      </c>
      <c r="U45" s="5">
        <v>8.8193505232680387</v>
      </c>
      <c r="V45" s="5">
        <v>8.963005914642606</v>
      </c>
      <c r="W45" s="5">
        <v>9.1066613060171715</v>
      </c>
      <c r="X45" s="5">
        <v>9.250316697391737</v>
      </c>
      <c r="Y45" s="5">
        <v>9.3939720887663061</v>
      </c>
      <c r="Z45" s="5">
        <v>9.5376274801408698</v>
      </c>
      <c r="AA45" s="5"/>
      <c r="AB45" s="5"/>
      <c r="AC45" s="5"/>
      <c r="AD45" s="5"/>
      <c r="AE45" s="5" t="s">
        <v>3302</v>
      </c>
    </row>
    <row r="46" spans="1:31" x14ac:dyDescent="0.25">
      <c r="A46" s="5" t="s">
        <v>3303</v>
      </c>
      <c r="B46" s="5" t="s">
        <v>3304</v>
      </c>
      <c r="C46" s="5" t="s">
        <v>920</v>
      </c>
      <c r="D46" s="5" t="s">
        <v>3200</v>
      </c>
      <c r="E46" s="5" t="s">
        <v>3201</v>
      </c>
      <c r="F46" s="5">
        <v>70.831500000000005</v>
      </c>
      <c r="G46" s="5">
        <v>98.996328000000005</v>
      </c>
      <c r="H46" s="5">
        <v>82.321242999999996</v>
      </c>
      <c r="I46" s="5">
        <v>79.911738999999997</v>
      </c>
      <c r="J46" s="5">
        <v>68.324906999999996</v>
      </c>
      <c r="K46" s="5">
        <v>27.86986666666667</v>
      </c>
      <c r="L46" s="5">
        <v>24.234666666666669</v>
      </c>
      <c r="M46" s="5">
        <v>21.073623188405801</v>
      </c>
      <c r="N46" s="5">
        <v>18.324889729048522</v>
      </c>
      <c r="O46" s="5">
        <v>18.324889729048522</v>
      </c>
      <c r="P46" s="5">
        <v>18.324889729048522</v>
      </c>
      <c r="Q46" s="5">
        <v>18.324889729048522</v>
      </c>
      <c r="R46" s="5">
        <v>18.324889729048522</v>
      </c>
      <c r="S46" s="5">
        <v>18.324889729048522</v>
      </c>
      <c r="T46" s="5">
        <v>18.324889729048522</v>
      </c>
      <c r="U46" s="5">
        <v>18.324889729048522</v>
      </c>
      <c r="V46" s="5">
        <v>18.324889729048522</v>
      </c>
      <c r="W46" s="5">
        <v>18.324889729048522</v>
      </c>
      <c r="X46" s="5">
        <v>18.324889729048522</v>
      </c>
      <c r="Y46" s="5">
        <v>18.324889729048522</v>
      </c>
      <c r="Z46" s="5">
        <v>18.324889729048522</v>
      </c>
      <c r="AA46" s="5"/>
      <c r="AB46" s="5"/>
      <c r="AC46" s="5"/>
      <c r="AD46" s="5"/>
      <c r="AE46" s="5" t="s">
        <v>3305</v>
      </c>
    </row>
    <row r="47" spans="1:31" x14ac:dyDescent="0.25">
      <c r="A47" s="5" t="s">
        <v>3306</v>
      </c>
      <c r="B47" s="5" t="s">
        <v>3304</v>
      </c>
      <c r="C47" s="5" t="s">
        <v>869</v>
      </c>
      <c r="D47" s="5" t="s">
        <v>827</v>
      </c>
      <c r="E47" s="5" t="s">
        <v>3204</v>
      </c>
      <c r="F47" s="5">
        <v>143.98474400000001</v>
      </c>
      <c r="G47" s="5">
        <v>384.16973300000001</v>
      </c>
      <c r="H47" s="5">
        <v>188.15258399999999</v>
      </c>
      <c r="I47" s="5">
        <v>143.55138199999999</v>
      </c>
      <c r="J47" s="5">
        <v>112.437589</v>
      </c>
      <c r="K47" s="5">
        <v>37.260373333333341</v>
      </c>
      <c r="L47" s="5">
        <v>33.906939733333338</v>
      </c>
      <c r="M47" s="5">
        <v>30.85531515733334</v>
      </c>
      <c r="N47" s="5">
        <v>28.078336793173339</v>
      </c>
      <c r="O47" s="5">
        <v>28.078336793173339</v>
      </c>
      <c r="P47" s="5">
        <v>28.078336793173339</v>
      </c>
      <c r="Q47" s="5">
        <v>28.078336793173339</v>
      </c>
      <c r="R47" s="5">
        <v>28.078336793173339</v>
      </c>
      <c r="S47" s="5">
        <v>28.078336793173339</v>
      </c>
      <c r="T47" s="5">
        <v>28.078336793173339</v>
      </c>
      <c r="U47" s="5">
        <v>28.078336793173339</v>
      </c>
      <c r="V47" s="5">
        <v>28.078336793173339</v>
      </c>
      <c r="W47" s="5">
        <v>28.078336793173339</v>
      </c>
      <c r="X47" s="5">
        <v>28.078336793173339</v>
      </c>
      <c r="Y47" s="5">
        <v>28.078336793173339</v>
      </c>
      <c r="Z47" s="5">
        <v>28.078336793173339</v>
      </c>
      <c r="AA47" s="5"/>
      <c r="AB47" s="5"/>
      <c r="AC47" s="5"/>
      <c r="AD47" s="5"/>
      <c r="AE47" s="5" t="s">
        <v>3307</v>
      </c>
    </row>
    <row r="48" spans="1:31" x14ac:dyDescent="0.25">
      <c r="A48" s="5" t="s">
        <v>3308</v>
      </c>
      <c r="B48" s="5" t="s">
        <v>3304</v>
      </c>
      <c r="C48" s="5" t="s">
        <v>3207</v>
      </c>
      <c r="D48" s="5" t="s">
        <v>3208</v>
      </c>
      <c r="E48" s="5" t="s">
        <v>3209</v>
      </c>
      <c r="F48" s="5">
        <v>18.600466999999998</v>
      </c>
      <c r="G48" s="5">
        <v>33.297021999999998</v>
      </c>
      <c r="H48" s="5">
        <v>13.463505</v>
      </c>
      <c r="I48" s="5">
        <v>11.708527</v>
      </c>
      <c r="J48" s="5">
        <v>12.08775</v>
      </c>
      <c r="K48" s="5">
        <v>7.1216243589422188</v>
      </c>
      <c r="L48" s="5">
        <v>6.3524889281764594</v>
      </c>
      <c r="M48" s="5">
        <v>5.6664201239334018</v>
      </c>
      <c r="N48" s="5">
        <v>5.0544467505485944</v>
      </c>
      <c r="O48" s="5">
        <v>5.0544467505485944</v>
      </c>
      <c r="P48" s="5">
        <v>5.0544467505485944</v>
      </c>
      <c r="Q48" s="5">
        <v>5.0544467505485944</v>
      </c>
      <c r="R48" s="5">
        <v>5.0544467505485944</v>
      </c>
      <c r="S48" s="5">
        <v>5.0544467505485944</v>
      </c>
      <c r="T48" s="5">
        <v>5.0544467505485944</v>
      </c>
      <c r="U48" s="5">
        <v>5.0544467505485944</v>
      </c>
      <c r="V48" s="5">
        <v>5.0544467505485944</v>
      </c>
      <c r="W48" s="5">
        <v>5.0544467505485944</v>
      </c>
      <c r="X48" s="5">
        <v>5.0544467505485944</v>
      </c>
      <c r="Y48" s="5">
        <v>5.0544467505485944</v>
      </c>
      <c r="Z48" s="5">
        <v>5.0544467505485944</v>
      </c>
      <c r="AA48" s="5"/>
      <c r="AB48" s="5"/>
      <c r="AC48" s="5"/>
      <c r="AD48" s="5"/>
      <c r="AE48" s="5" t="s">
        <v>3309</v>
      </c>
    </row>
    <row r="49" spans="1:31" x14ac:dyDescent="0.25">
      <c r="A49" s="5" t="s">
        <v>3310</v>
      </c>
      <c r="B49" s="5" t="s">
        <v>3304</v>
      </c>
      <c r="C49" s="5" t="s">
        <v>3212</v>
      </c>
      <c r="D49" s="5" t="s">
        <v>3213</v>
      </c>
      <c r="E49" s="5" t="s">
        <v>3209</v>
      </c>
      <c r="F49" s="5">
        <v>3.716119</v>
      </c>
      <c r="G49" s="5">
        <v>6.5162959999999996</v>
      </c>
      <c r="H49" s="5">
        <v>2.6714519999999999</v>
      </c>
      <c r="I49" s="5">
        <v>2.417967</v>
      </c>
      <c r="J49" s="5">
        <v>3.6347399999999999</v>
      </c>
      <c r="K49" s="5">
        <v>1.5704307692307691</v>
      </c>
      <c r="L49" s="5">
        <v>1.5377134615384609</v>
      </c>
      <c r="M49" s="5">
        <v>1.505677764423077</v>
      </c>
      <c r="N49" s="5">
        <v>1.474309477664264</v>
      </c>
      <c r="O49" s="5">
        <v>1.474309477664264</v>
      </c>
      <c r="P49" s="5">
        <v>1.474309477664264</v>
      </c>
      <c r="Q49" s="5">
        <v>1.474309477664264</v>
      </c>
      <c r="R49" s="5">
        <v>1.474309477664264</v>
      </c>
      <c r="S49" s="5">
        <v>1.474309477664264</v>
      </c>
      <c r="T49" s="5">
        <v>1.474309477664264</v>
      </c>
      <c r="U49" s="5">
        <v>1.474309477664264</v>
      </c>
      <c r="V49" s="5">
        <v>1.474309477664264</v>
      </c>
      <c r="W49" s="5">
        <v>1.474309477664264</v>
      </c>
      <c r="X49" s="5">
        <v>1.474309477664264</v>
      </c>
      <c r="Y49" s="5">
        <v>1.474309477664264</v>
      </c>
      <c r="Z49" s="5">
        <v>1.474309477664264</v>
      </c>
      <c r="AA49" s="5"/>
      <c r="AB49" s="5"/>
      <c r="AC49" s="5"/>
      <c r="AD49" s="5"/>
      <c r="AE49" s="5" t="s">
        <v>3311</v>
      </c>
    </row>
    <row r="50" spans="1:31" x14ac:dyDescent="0.25">
      <c r="A50" s="5" t="s">
        <v>3312</v>
      </c>
      <c r="B50" s="5" t="s">
        <v>3304</v>
      </c>
      <c r="C50" s="5" t="s">
        <v>3216</v>
      </c>
      <c r="D50" s="5" t="s">
        <v>3217</v>
      </c>
      <c r="E50" s="5" t="s">
        <v>3209</v>
      </c>
      <c r="F50" s="5">
        <v>15.907363</v>
      </c>
      <c r="G50" s="5">
        <v>37.519835</v>
      </c>
      <c r="H50" s="5">
        <v>12.883181</v>
      </c>
      <c r="I50" s="5">
        <v>10.891140999999999</v>
      </c>
      <c r="J50" s="5">
        <v>11.912392000000001</v>
      </c>
      <c r="K50" s="5">
        <v>1.338020466734499</v>
      </c>
      <c r="L50" s="5">
        <v>1.2711194433977739</v>
      </c>
      <c r="M50" s="5">
        <v>1.2075634712278851</v>
      </c>
      <c r="N50" s="5">
        <v>1.1471852976664909</v>
      </c>
      <c r="O50" s="5">
        <v>1.1471852976664909</v>
      </c>
      <c r="P50" s="5">
        <v>1.1471852976664909</v>
      </c>
      <c r="Q50" s="5">
        <v>1.1471852976664909</v>
      </c>
      <c r="R50" s="5">
        <v>1.1471852976664909</v>
      </c>
      <c r="S50" s="5">
        <v>1.1471852976664909</v>
      </c>
      <c r="T50" s="5">
        <v>1.1471852976664909</v>
      </c>
      <c r="U50" s="5">
        <v>1.1471852976664909</v>
      </c>
      <c r="V50" s="5">
        <v>1.1471852976664909</v>
      </c>
      <c r="W50" s="5">
        <v>1.1471852976664909</v>
      </c>
      <c r="X50" s="5">
        <v>1.1471852976664909</v>
      </c>
      <c r="Y50" s="5">
        <v>1.1471852976664909</v>
      </c>
      <c r="Z50" s="5">
        <v>1.1471852976664909</v>
      </c>
      <c r="AA50" s="5"/>
      <c r="AB50" s="5"/>
      <c r="AC50" s="5"/>
      <c r="AD50" s="5"/>
      <c r="AE50" s="5" t="s">
        <v>3313</v>
      </c>
    </row>
    <row r="51" spans="1:31" x14ac:dyDescent="0.25">
      <c r="A51" s="5" t="s">
        <v>3314</v>
      </c>
      <c r="B51" s="5" t="s">
        <v>3304</v>
      </c>
      <c r="C51" s="5" t="s">
        <v>3220</v>
      </c>
      <c r="D51" s="5" t="s">
        <v>3249</v>
      </c>
      <c r="E51" s="5" t="s">
        <v>3209</v>
      </c>
      <c r="F51" s="5">
        <v>12.74131633333333</v>
      </c>
      <c r="G51" s="5">
        <v>25.777717666666661</v>
      </c>
      <c r="H51" s="5">
        <v>9.6727126666666674</v>
      </c>
      <c r="I51" s="5">
        <v>8.3392116666666656</v>
      </c>
      <c r="J51" s="5">
        <v>9.2116273333333343</v>
      </c>
      <c r="K51" s="5">
        <v>3.343358531635829</v>
      </c>
      <c r="L51" s="5">
        <v>3.053773944370898</v>
      </c>
      <c r="M51" s="5">
        <v>2.7932204531947882</v>
      </c>
      <c r="N51" s="5">
        <v>2.5586471752931161</v>
      </c>
      <c r="O51" s="5">
        <v>2.5586471752931161</v>
      </c>
      <c r="P51" s="5">
        <v>2.5586471752931161</v>
      </c>
      <c r="Q51" s="5">
        <v>2.5586471752931161</v>
      </c>
      <c r="R51" s="5">
        <v>2.5586471752931161</v>
      </c>
      <c r="S51" s="5">
        <v>2.5586471752931161</v>
      </c>
      <c r="T51" s="5">
        <v>2.5586471752931161</v>
      </c>
      <c r="U51" s="5">
        <v>2.5586471752931161</v>
      </c>
      <c r="V51" s="5">
        <v>2.5586471752931161</v>
      </c>
      <c r="W51" s="5">
        <v>2.5586471752931161</v>
      </c>
      <c r="X51" s="5">
        <v>2.5586471752931161</v>
      </c>
      <c r="Y51" s="5">
        <v>2.5586471752931161</v>
      </c>
      <c r="Z51" s="5">
        <v>2.5586471752931161</v>
      </c>
      <c r="AA51" s="5"/>
      <c r="AB51" s="5"/>
      <c r="AC51" s="5"/>
      <c r="AD51" s="5"/>
      <c r="AE51" s="5" t="s">
        <v>3315</v>
      </c>
    </row>
  </sheetData>
  <pageMargins left="0.75" right="0.75" top="1" bottom="1" header="0.5" footer="0.5"/>
  <headerFooter>
    <oddFooter>&amp;R_x000D_&amp;1#&amp;"Aptos"&amp;10&amp;K000000 Official Use Only</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223"/>
  <sheetViews>
    <sheetView workbookViewId="0">
      <pane xSplit="1" ySplit="3" topLeftCell="B4" activePane="bottomRight" state="frozen"/>
      <selection pane="topRight"/>
      <selection pane="bottomLeft"/>
      <selection pane="bottomRight"/>
    </sheetView>
  </sheetViews>
  <sheetFormatPr defaultRowHeight="15" x14ac:dyDescent="0.25"/>
  <cols>
    <col min="1" max="1" width="18" customWidth="1"/>
  </cols>
  <sheetData>
    <row r="1" spans="1:4" x14ac:dyDescent="0.25">
      <c r="A1" s="5" t="s">
        <v>3316</v>
      </c>
    </row>
    <row r="2" spans="1:4" ht="18" x14ac:dyDescent="0.25">
      <c r="A2" s="1" t="s">
        <v>3317</v>
      </c>
      <c r="B2" s="2"/>
      <c r="C2" s="2"/>
      <c r="D2" s="2"/>
    </row>
    <row r="3" spans="1:4" x14ac:dyDescent="0.25">
      <c r="A3" s="8" t="s">
        <v>3318</v>
      </c>
      <c r="B3" s="8" t="s">
        <v>3319</v>
      </c>
      <c r="C3" s="8" t="s">
        <v>3320</v>
      </c>
      <c r="D3" s="8" t="s">
        <v>1202</v>
      </c>
    </row>
    <row r="4" spans="1:4" x14ac:dyDescent="0.25">
      <c r="A4" s="5" t="s">
        <v>1214</v>
      </c>
      <c r="B4" s="5" t="s">
        <v>3321</v>
      </c>
      <c r="C4" s="5" t="s">
        <v>3322</v>
      </c>
      <c r="D4" s="5" t="s">
        <v>3323</v>
      </c>
    </row>
    <row r="5" spans="1:4" x14ac:dyDescent="0.25">
      <c r="A5" s="5" t="s">
        <v>1209</v>
      </c>
      <c r="B5" s="5" t="s">
        <v>3321</v>
      </c>
      <c r="C5" s="5" t="s">
        <v>3322</v>
      </c>
      <c r="D5" s="5" t="s">
        <v>3324</v>
      </c>
    </row>
    <row r="6" spans="1:4" x14ac:dyDescent="0.25">
      <c r="A6" s="5" t="s">
        <v>1237</v>
      </c>
      <c r="B6" s="5" t="s">
        <v>3321</v>
      </c>
      <c r="C6" s="5" t="s">
        <v>3325</v>
      </c>
      <c r="D6" s="5" t="s">
        <v>3326</v>
      </c>
    </row>
    <row r="7" spans="1:4" x14ac:dyDescent="0.25">
      <c r="A7" s="5" t="s">
        <v>1224</v>
      </c>
      <c r="B7" s="5" t="s">
        <v>3321</v>
      </c>
      <c r="C7" s="5" t="s">
        <v>3327</v>
      </c>
      <c r="D7" s="5" t="s">
        <v>3328</v>
      </c>
    </row>
    <row r="8" spans="1:4" x14ac:dyDescent="0.25">
      <c r="A8" s="5" t="s">
        <v>1241</v>
      </c>
      <c r="B8" s="5" t="s">
        <v>3321</v>
      </c>
      <c r="C8" s="5" t="s">
        <v>3329</v>
      </c>
      <c r="D8" s="5" t="s">
        <v>3330</v>
      </c>
    </row>
    <row r="9" spans="1:4" x14ac:dyDescent="0.25">
      <c r="A9" s="5" t="s">
        <v>1204</v>
      </c>
      <c r="B9" s="5" t="s">
        <v>3321</v>
      </c>
      <c r="C9" s="5" t="s">
        <v>3329</v>
      </c>
      <c r="D9" s="5" t="s">
        <v>3331</v>
      </c>
    </row>
    <row r="10" spans="1:4" x14ac:dyDescent="0.25">
      <c r="A10" s="5" t="s">
        <v>1274</v>
      </c>
      <c r="B10" s="5" t="s">
        <v>3321</v>
      </c>
      <c r="C10" s="5" t="s">
        <v>3329</v>
      </c>
      <c r="D10" s="5" t="s">
        <v>3332</v>
      </c>
    </row>
    <row r="11" spans="1:4" x14ac:dyDescent="0.25">
      <c r="A11" s="5" t="s">
        <v>1296</v>
      </c>
      <c r="B11" s="5" t="s">
        <v>3321</v>
      </c>
      <c r="C11" s="5" t="s">
        <v>3329</v>
      </c>
      <c r="D11" s="5" t="s">
        <v>3333</v>
      </c>
    </row>
    <row r="12" spans="1:4" x14ac:dyDescent="0.25">
      <c r="A12" s="5" t="s">
        <v>1259</v>
      </c>
      <c r="B12" s="5" t="s">
        <v>3321</v>
      </c>
      <c r="C12" s="5" t="s">
        <v>3322</v>
      </c>
      <c r="D12" s="5" t="s">
        <v>3334</v>
      </c>
    </row>
    <row r="13" spans="1:4" x14ac:dyDescent="0.25">
      <c r="A13" s="5" t="s">
        <v>1283</v>
      </c>
      <c r="B13" s="5" t="s">
        <v>3321</v>
      </c>
      <c r="C13" s="5" t="s">
        <v>3329</v>
      </c>
      <c r="D13" s="5" t="s">
        <v>3335</v>
      </c>
    </row>
    <row r="14" spans="1:4" x14ac:dyDescent="0.25">
      <c r="A14" s="5" t="s">
        <v>1286</v>
      </c>
      <c r="B14" s="5" t="s">
        <v>3321</v>
      </c>
      <c r="C14" s="5" t="s">
        <v>3329</v>
      </c>
      <c r="D14" s="5" t="s">
        <v>3336</v>
      </c>
    </row>
    <row r="15" spans="1:4" x14ac:dyDescent="0.25">
      <c r="A15" s="5" t="s">
        <v>1302</v>
      </c>
      <c r="B15" s="5" t="s">
        <v>3321</v>
      </c>
      <c r="C15" s="5" t="s">
        <v>3325</v>
      </c>
      <c r="D15" s="5" t="s">
        <v>3337</v>
      </c>
    </row>
    <row r="16" spans="1:4" x14ac:dyDescent="0.25">
      <c r="A16" s="5" t="s">
        <v>1840</v>
      </c>
      <c r="B16" s="5" t="s">
        <v>3321</v>
      </c>
      <c r="C16" s="5" t="s">
        <v>3329</v>
      </c>
      <c r="D16" s="5" t="s">
        <v>3338</v>
      </c>
    </row>
    <row r="17" spans="1:4" x14ac:dyDescent="0.25">
      <c r="A17" s="5" t="s">
        <v>1305</v>
      </c>
      <c r="B17" s="5" t="s">
        <v>3321</v>
      </c>
      <c r="C17" s="5" t="s">
        <v>3322</v>
      </c>
      <c r="D17" s="5" t="s">
        <v>3339</v>
      </c>
    </row>
    <row r="18" spans="1:4" x14ac:dyDescent="0.25">
      <c r="A18" s="5" t="s">
        <v>1329</v>
      </c>
      <c r="B18" s="5" t="s">
        <v>3321</v>
      </c>
      <c r="C18" s="5" t="s">
        <v>3322</v>
      </c>
      <c r="D18" s="5" t="s">
        <v>3340</v>
      </c>
    </row>
    <row r="19" spans="1:4" x14ac:dyDescent="0.25">
      <c r="A19" s="5" t="s">
        <v>1356</v>
      </c>
      <c r="B19" s="5" t="s">
        <v>3321</v>
      </c>
      <c r="C19" s="5" t="s">
        <v>3329</v>
      </c>
      <c r="D19" s="5" t="s">
        <v>3341</v>
      </c>
    </row>
    <row r="20" spans="1:4" x14ac:dyDescent="0.25">
      <c r="A20" s="5" t="s">
        <v>1308</v>
      </c>
      <c r="B20" s="5" t="s">
        <v>3321</v>
      </c>
      <c r="C20" s="5" t="s">
        <v>3322</v>
      </c>
      <c r="D20" s="5" t="s">
        <v>3342</v>
      </c>
    </row>
    <row r="21" spans="1:4" x14ac:dyDescent="0.25">
      <c r="A21" s="5" t="s">
        <v>1780</v>
      </c>
      <c r="B21" s="5" t="s">
        <v>3321</v>
      </c>
      <c r="C21" s="5" t="s">
        <v>3322</v>
      </c>
      <c r="D21" s="5" t="s">
        <v>3343</v>
      </c>
    </row>
    <row r="22" spans="1:4" x14ac:dyDescent="0.25">
      <c r="A22" s="5" t="s">
        <v>1317</v>
      </c>
      <c r="B22" s="5" t="s">
        <v>3321</v>
      </c>
      <c r="C22" s="5" t="s">
        <v>3322</v>
      </c>
      <c r="D22" s="5" t="s">
        <v>3344</v>
      </c>
    </row>
    <row r="23" spans="1:4" x14ac:dyDescent="0.25">
      <c r="A23" s="5" t="s">
        <v>1262</v>
      </c>
      <c r="B23" s="5" t="s">
        <v>3321</v>
      </c>
      <c r="C23" s="5" t="s">
        <v>3322</v>
      </c>
      <c r="D23" s="5" t="s">
        <v>3345</v>
      </c>
    </row>
    <row r="24" spans="1:4" x14ac:dyDescent="0.25">
      <c r="A24" s="5" t="s">
        <v>1253</v>
      </c>
      <c r="B24" s="5" t="s">
        <v>3321</v>
      </c>
      <c r="C24" s="5" t="s">
        <v>3322</v>
      </c>
      <c r="D24" s="5" t="s">
        <v>3346</v>
      </c>
    </row>
    <row r="25" spans="1:4" x14ac:dyDescent="0.25">
      <c r="A25" s="5" t="s">
        <v>1344</v>
      </c>
      <c r="B25" s="5" t="s">
        <v>3321</v>
      </c>
      <c r="C25" s="5" t="s">
        <v>3322</v>
      </c>
      <c r="D25" s="5" t="s">
        <v>3347</v>
      </c>
    </row>
    <row r="26" spans="1:4" x14ac:dyDescent="0.25">
      <c r="A26" s="5" t="s">
        <v>1332</v>
      </c>
      <c r="B26" s="5" t="s">
        <v>3321</v>
      </c>
      <c r="C26" s="5" t="s">
        <v>3322</v>
      </c>
      <c r="D26" s="5" t="s">
        <v>3348</v>
      </c>
    </row>
    <row r="27" spans="1:4" x14ac:dyDescent="0.25">
      <c r="A27" s="5" t="s">
        <v>1335</v>
      </c>
      <c r="B27" s="5" t="s">
        <v>3321</v>
      </c>
      <c r="C27" s="5" t="s">
        <v>3322</v>
      </c>
      <c r="D27" s="5" t="s">
        <v>3349</v>
      </c>
    </row>
    <row r="28" spans="1:4" x14ac:dyDescent="0.25">
      <c r="A28" s="5" t="s">
        <v>1341</v>
      </c>
      <c r="B28" s="5" t="s">
        <v>3321</v>
      </c>
      <c r="C28" s="5" t="s">
        <v>3322</v>
      </c>
      <c r="D28" s="5" t="s">
        <v>3350</v>
      </c>
    </row>
    <row r="29" spans="1:4" x14ac:dyDescent="0.25">
      <c r="A29" s="5" t="s">
        <v>1326</v>
      </c>
      <c r="B29" s="5" t="s">
        <v>3321</v>
      </c>
      <c r="C29" s="5" t="s">
        <v>3322</v>
      </c>
      <c r="D29" s="5" t="s">
        <v>3351</v>
      </c>
    </row>
    <row r="30" spans="1:4" x14ac:dyDescent="0.25">
      <c r="A30" s="5" t="s">
        <v>1350</v>
      </c>
      <c r="B30" s="5" t="s">
        <v>3321</v>
      </c>
      <c r="C30" s="5" t="s">
        <v>3329</v>
      </c>
      <c r="D30" s="5" t="s">
        <v>3352</v>
      </c>
    </row>
    <row r="31" spans="1:4" x14ac:dyDescent="0.25">
      <c r="A31" s="5" t="s">
        <v>1353</v>
      </c>
      <c r="B31" s="5" t="s">
        <v>3321</v>
      </c>
      <c r="C31" s="5" t="s">
        <v>3329</v>
      </c>
      <c r="D31" s="5" t="s">
        <v>3353</v>
      </c>
    </row>
    <row r="32" spans="1:4" x14ac:dyDescent="0.25">
      <c r="A32" s="5" t="s">
        <v>1368</v>
      </c>
      <c r="B32" s="5" t="s">
        <v>3321</v>
      </c>
      <c r="C32" s="5" t="s">
        <v>3322</v>
      </c>
      <c r="D32" s="5" t="s">
        <v>3354</v>
      </c>
    </row>
    <row r="33" spans="1:4" x14ac:dyDescent="0.25">
      <c r="A33" s="5" t="s">
        <v>1371</v>
      </c>
      <c r="B33" s="5" t="s">
        <v>3321</v>
      </c>
      <c r="C33" s="5" t="s">
        <v>3329</v>
      </c>
      <c r="D33" s="5" t="s">
        <v>3355</v>
      </c>
    </row>
    <row r="34" spans="1:4" x14ac:dyDescent="0.25">
      <c r="A34" s="5" t="s">
        <v>1387</v>
      </c>
      <c r="B34" s="5" t="s">
        <v>3321</v>
      </c>
      <c r="C34" s="5" t="s">
        <v>3322</v>
      </c>
      <c r="D34" s="5" t="s">
        <v>3356</v>
      </c>
    </row>
    <row r="35" spans="1:4" x14ac:dyDescent="0.25">
      <c r="A35" s="5" t="s">
        <v>1396</v>
      </c>
      <c r="B35" s="5" t="s">
        <v>3321</v>
      </c>
      <c r="C35" s="5" t="s">
        <v>3322</v>
      </c>
      <c r="D35" s="5" t="s">
        <v>3357</v>
      </c>
    </row>
    <row r="36" spans="1:4" x14ac:dyDescent="0.25">
      <c r="A36" s="5" t="s">
        <v>1414</v>
      </c>
      <c r="B36" s="5" t="s">
        <v>3321</v>
      </c>
      <c r="C36" s="5" t="s">
        <v>3322</v>
      </c>
      <c r="D36" s="5" t="s">
        <v>3358</v>
      </c>
    </row>
    <row r="37" spans="1:4" x14ac:dyDescent="0.25">
      <c r="A37" s="5" t="s">
        <v>1423</v>
      </c>
      <c r="B37" s="5" t="s">
        <v>3321</v>
      </c>
      <c r="C37" s="5" t="s">
        <v>3322</v>
      </c>
      <c r="D37" s="5" t="s">
        <v>3359</v>
      </c>
    </row>
    <row r="38" spans="1:4" x14ac:dyDescent="0.25">
      <c r="A38" s="5" t="s">
        <v>1514</v>
      </c>
      <c r="B38" s="5" t="s">
        <v>3321</v>
      </c>
      <c r="C38" s="5" t="s">
        <v>3322</v>
      </c>
      <c r="D38" s="5" t="s">
        <v>3360</v>
      </c>
    </row>
    <row r="39" spans="1:4" x14ac:dyDescent="0.25">
      <c r="A39" s="5" t="s">
        <v>1622</v>
      </c>
      <c r="B39" s="5" t="s">
        <v>3321</v>
      </c>
      <c r="C39" s="5" t="s">
        <v>3322</v>
      </c>
      <c r="D39" s="5" t="s">
        <v>3361</v>
      </c>
    </row>
    <row r="40" spans="1:4" x14ac:dyDescent="0.25">
      <c r="A40" s="5" t="s">
        <v>1616</v>
      </c>
      <c r="B40" s="5" t="s">
        <v>3321</v>
      </c>
      <c r="C40" s="5" t="s">
        <v>3322</v>
      </c>
      <c r="D40" s="5" t="s">
        <v>3362</v>
      </c>
    </row>
    <row r="41" spans="1:4" x14ac:dyDescent="0.25">
      <c r="A41" s="5" t="s">
        <v>1631</v>
      </c>
      <c r="B41" s="5" t="s">
        <v>3321</v>
      </c>
      <c r="C41" s="5" t="s">
        <v>3322</v>
      </c>
      <c r="D41" s="5" t="s">
        <v>3363</v>
      </c>
    </row>
    <row r="42" spans="1:4" x14ac:dyDescent="0.25">
      <c r="A42" s="5" t="s">
        <v>1637</v>
      </c>
      <c r="B42" s="5" t="s">
        <v>3321</v>
      </c>
      <c r="C42" s="5" t="s">
        <v>3322</v>
      </c>
      <c r="D42" s="5" t="s">
        <v>3364</v>
      </c>
    </row>
    <row r="43" spans="1:4" x14ac:dyDescent="0.25">
      <c r="A43" s="5" t="s">
        <v>1640</v>
      </c>
      <c r="B43" s="5" t="s">
        <v>3321</v>
      </c>
      <c r="C43" s="5" t="s">
        <v>3322</v>
      </c>
      <c r="D43" s="5" t="s">
        <v>3365</v>
      </c>
    </row>
    <row r="44" spans="1:4" x14ac:dyDescent="0.25">
      <c r="A44" s="5" t="s">
        <v>1712</v>
      </c>
      <c r="B44" s="5" t="s">
        <v>3321</v>
      </c>
      <c r="C44" s="5" t="s">
        <v>3322</v>
      </c>
      <c r="D44" s="5" t="s">
        <v>3366</v>
      </c>
    </row>
    <row r="45" spans="1:4" x14ac:dyDescent="0.25">
      <c r="A45" s="5" t="s">
        <v>1721</v>
      </c>
      <c r="B45" s="5" t="s">
        <v>3321</v>
      </c>
      <c r="C45" s="5" t="s">
        <v>3322</v>
      </c>
      <c r="D45" s="5" t="s">
        <v>3367</v>
      </c>
    </row>
    <row r="46" spans="1:4" x14ac:dyDescent="0.25">
      <c r="A46" s="5" t="s">
        <v>1868</v>
      </c>
      <c r="B46" s="5" t="s">
        <v>3321</v>
      </c>
      <c r="C46" s="5" t="s">
        <v>3322</v>
      </c>
      <c r="D46" s="5" t="s">
        <v>3368</v>
      </c>
    </row>
    <row r="47" spans="1:4" x14ac:dyDescent="0.25">
      <c r="A47" s="5" t="s">
        <v>1745</v>
      </c>
      <c r="B47" s="5" t="s">
        <v>3321</v>
      </c>
      <c r="C47" s="5" t="s">
        <v>3322</v>
      </c>
      <c r="D47" s="5" t="s">
        <v>3369</v>
      </c>
    </row>
    <row r="48" spans="1:4" x14ac:dyDescent="0.25">
      <c r="A48" s="5" t="s">
        <v>1816</v>
      </c>
      <c r="B48" s="5" t="s">
        <v>3321</v>
      </c>
      <c r="C48" s="5" t="s">
        <v>3322</v>
      </c>
      <c r="D48" s="5" t="s">
        <v>3370</v>
      </c>
    </row>
    <row r="49" spans="1:4" x14ac:dyDescent="0.25">
      <c r="A49" s="5" t="s">
        <v>1783</v>
      </c>
      <c r="B49" s="5" t="s">
        <v>3321</v>
      </c>
      <c r="C49" s="5" t="s">
        <v>3322</v>
      </c>
      <c r="D49" s="5" t="s">
        <v>3371</v>
      </c>
    </row>
    <row r="50" spans="1:4" x14ac:dyDescent="0.25">
      <c r="A50" s="5" t="s">
        <v>1871</v>
      </c>
      <c r="B50" s="5" t="s">
        <v>3321</v>
      </c>
      <c r="C50" s="5" t="s">
        <v>3322</v>
      </c>
      <c r="D50" s="5" t="s">
        <v>3372</v>
      </c>
    </row>
    <row r="51" spans="1:4" x14ac:dyDescent="0.25">
      <c r="A51" s="5" t="s">
        <v>1874</v>
      </c>
      <c r="B51" s="5" t="s">
        <v>3321</v>
      </c>
      <c r="C51" s="5" t="s">
        <v>3322</v>
      </c>
      <c r="D51" s="5" t="s">
        <v>3373</v>
      </c>
    </row>
    <row r="52" spans="1:4" x14ac:dyDescent="0.25">
      <c r="A52" s="5" t="s">
        <v>1244</v>
      </c>
      <c r="B52" s="5" t="s">
        <v>3321</v>
      </c>
      <c r="C52" s="5" t="s">
        <v>3325</v>
      </c>
      <c r="D52" s="5" t="s">
        <v>3374</v>
      </c>
    </row>
    <row r="53" spans="1:4" x14ac:dyDescent="0.25">
      <c r="A53" s="5" t="s">
        <v>1265</v>
      </c>
      <c r="B53" s="5" t="s">
        <v>3321</v>
      </c>
      <c r="C53" s="5" t="s">
        <v>3325</v>
      </c>
      <c r="D53" s="5" t="s">
        <v>3375</v>
      </c>
    </row>
    <row r="54" spans="1:4" x14ac:dyDescent="0.25">
      <c r="A54" s="5" t="s">
        <v>1299</v>
      </c>
      <c r="B54" s="5" t="s">
        <v>3321</v>
      </c>
      <c r="C54" s="5" t="s">
        <v>3325</v>
      </c>
      <c r="D54" s="5" t="s">
        <v>3376</v>
      </c>
    </row>
    <row r="55" spans="1:4" x14ac:dyDescent="0.25">
      <c r="A55" s="5" t="s">
        <v>1520</v>
      </c>
      <c r="B55" s="5" t="s">
        <v>3321</v>
      </c>
      <c r="C55" s="5" t="s">
        <v>3325</v>
      </c>
      <c r="D55" s="5" t="s">
        <v>3377</v>
      </c>
    </row>
    <row r="56" spans="1:4" x14ac:dyDescent="0.25">
      <c r="A56" s="5" t="s">
        <v>1323</v>
      </c>
      <c r="B56" s="5" t="s">
        <v>3321</v>
      </c>
      <c r="C56" s="5" t="s">
        <v>3325</v>
      </c>
      <c r="D56" s="5" t="s">
        <v>3378</v>
      </c>
    </row>
    <row r="57" spans="1:4" x14ac:dyDescent="0.25">
      <c r="A57" s="5" t="s">
        <v>1460</v>
      </c>
      <c r="B57" s="5" t="s">
        <v>3321</v>
      </c>
      <c r="C57" s="5" t="s">
        <v>3325</v>
      </c>
      <c r="D57" s="5" t="s">
        <v>3379</v>
      </c>
    </row>
    <row r="58" spans="1:4" x14ac:dyDescent="0.25">
      <c r="A58" s="5" t="s">
        <v>1481</v>
      </c>
      <c r="B58" s="5" t="s">
        <v>3321</v>
      </c>
      <c r="C58" s="5" t="s">
        <v>3325</v>
      </c>
      <c r="D58" s="5" t="s">
        <v>3380</v>
      </c>
    </row>
    <row r="59" spans="1:4" x14ac:dyDescent="0.25">
      <c r="A59" s="5" t="s">
        <v>1475</v>
      </c>
      <c r="B59" s="5" t="s">
        <v>3321</v>
      </c>
      <c r="C59" s="5" t="s">
        <v>3325</v>
      </c>
      <c r="D59" s="5" t="s">
        <v>3381</v>
      </c>
    </row>
    <row r="60" spans="1:4" x14ac:dyDescent="0.25">
      <c r="A60" s="5" t="s">
        <v>1508</v>
      </c>
      <c r="B60" s="5" t="s">
        <v>3321</v>
      </c>
      <c r="C60" s="5" t="s">
        <v>3325</v>
      </c>
      <c r="D60" s="5" t="s">
        <v>3382</v>
      </c>
    </row>
    <row r="61" spans="1:4" x14ac:dyDescent="0.25">
      <c r="A61" s="5" t="s">
        <v>1529</v>
      </c>
      <c r="B61" s="5" t="s">
        <v>3321</v>
      </c>
      <c r="C61" s="5" t="s">
        <v>3325</v>
      </c>
      <c r="D61" s="5" t="s">
        <v>3383</v>
      </c>
    </row>
    <row r="62" spans="1:4" x14ac:dyDescent="0.25">
      <c r="A62" s="5" t="s">
        <v>1628</v>
      </c>
      <c r="B62" s="5" t="s">
        <v>3321</v>
      </c>
      <c r="C62" s="5" t="s">
        <v>3325</v>
      </c>
      <c r="D62" s="5" t="s">
        <v>3384</v>
      </c>
    </row>
    <row r="63" spans="1:4" x14ac:dyDescent="0.25">
      <c r="A63" s="5" t="s">
        <v>1610</v>
      </c>
      <c r="B63" s="5" t="s">
        <v>3321</v>
      </c>
      <c r="C63" s="5" t="s">
        <v>3325</v>
      </c>
      <c r="D63" s="5" t="s">
        <v>3385</v>
      </c>
    </row>
    <row r="64" spans="1:4" x14ac:dyDescent="0.25">
      <c r="A64" s="5" t="s">
        <v>1604</v>
      </c>
      <c r="B64" s="5" t="s">
        <v>3321</v>
      </c>
      <c r="C64" s="5" t="s">
        <v>3325</v>
      </c>
      <c r="D64" s="5" t="s">
        <v>3386</v>
      </c>
    </row>
    <row r="65" spans="1:4" x14ac:dyDescent="0.25">
      <c r="A65" s="5" t="s">
        <v>1652</v>
      </c>
      <c r="B65" s="5" t="s">
        <v>3321</v>
      </c>
      <c r="C65" s="5" t="s">
        <v>3325</v>
      </c>
      <c r="D65" s="5" t="s">
        <v>3387</v>
      </c>
    </row>
    <row r="66" spans="1:4" x14ac:dyDescent="0.25">
      <c r="A66" s="5" t="s">
        <v>1658</v>
      </c>
      <c r="B66" s="5" t="s">
        <v>3321</v>
      </c>
      <c r="C66" s="5" t="s">
        <v>3325</v>
      </c>
      <c r="D66" s="5" t="s">
        <v>3388</v>
      </c>
    </row>
    <row r="67" spans="1:4" x14ac:dyDescent="0.25">
      <c r="A67" s="5" t="s">
        <v>1673</v>
      </c>
      <c r="B67" s="5" t="s">
        <v>3321</v>
      </c>
      <c r="C67" s="5" t="s">
        <v>3325</v>
      </c>
      <c r="D67" s="5" t="s">
        <v>3389</v>
      </c>
    </row>
    <row r="68" spans="1:4" x14ac:dyDescent="0.25">
      <c r="A68" s="5" t="s">
        <v>1724</v>
      </c>
      <c r="B68" s="5" t="s">
        <v>3321</v>
      </c>
      <c r="C68" s="5" t="s">
        <v>3325</v>
      </c>
      <c r="D68" s="5" t="s">
        <v>3390</v>
      </c>
    </row>
    <row r="69" spans="1:4" x14ac:dyDescent="0.25">
      <c r="A69" s="5" t="s">
        <v>1553</v>
      </c>
      <c r="B69" s="5" t="s">
        <v>3321</v>
      </c>
      <c r="C69" s="5" t="s">
        <v>3325</v>
      </c>
      <c r="D69" s="5" t="s">
        <v>3391</v>
      </c>
    </row>
    <row r="70" spans="1:4" x14ac:dyDescent="0.25">
      <c r="A70" s="5" t="s">
        <v>1786</v>
      </c>
      <c r="B70" s="5" t="s">
        <v>3321</v>
      </c>
      <c r="C70" s="5" t="s">
        <v>3325</v>
      </c>
      <c r="D70" s="5" t="s">
        <v>3392</v>
      </c>
    </row>
    <row r="71" spans="1:4" x14ac:dyDescent="0.25">
      <c r="A71" s="5" t="s">
        <v>1846</v>
      </c>
      <c r="B71" s="5" t="s">
        <v>3321</v>
      </c>
      <c r="C71" s="5" t="s">
        <v>3325</v>
      </c>
      <c r="D71" s="5" t="s">
        <v>3393</v>
      </c>
    </row>
    <row r="72" spans="1:4" x14ac:dyDescent="0.25">
      <c r="A72" s="5" t="s">
        <v>1219</v>
      </c>
      <c r="B72" s="5" t="s">
        <v>3321</v>
      </c>
      <c r="C72" s="5" t="s">
        <v>3327</v>
      </c>
      <c r="D72" s="5" t="s">
        <v>3394</v>
      </c>
    </row>
    <row r="73" spans="1:4" x14ac:dyDescent="0.25">
      <c r="A73" s="5" t="s">
        <v>1247</v>
      </c>
      <c r="B73" s="5" t="s">
        <v>3321</v>
      </c>
      <c r="C73" s="5" t="s">
        <v>3327</v>
      </c>
      <c r="D73" s="5" t="s">
        <v>3395</v>
      </c>
    </row>
    <row r="74" spans="1:4" x14ac:dyDescent="0.25">
      <c r="A74" s="5" t="s">
        <v>1280</v>
      </c>
      <c r="B74" s="5" t="s">
        <v>3321</v>
      </c>
      <c r="C74" s="5" t="s">
        <v>3327</v>
      </c>
      <c r="D74" s="5" t="s">
        <v>3396</v>
      </c>
    </row>
    <row r="75" spans="1:4" x14ac:dyDescent="0.25">
      <c r="A75" s="5" t="s">
        <v>1256</v>
      </c>
      <c r="B75" s="5" t="s">
        <v>3321</v>
      </c>
      <c r="C75" s="5" t="s">
        <v>3327</v>
      </c>
      <c r="D75" s="5" t="s">
        <v>3397</v>
      </c>
    </row>
    <row r="76" spans="1:4" x14ac:dyDescent="0.25">
      <c r="A76" s="5" t="s">
        <v>1277</v>
      </c>
      <c r="B76" s="5" t="s">
        <v>3321</v>
      </c>
      <c r="C76" s="5" t="s">
        <v>3327</v>
      </c>
      <c r="D76" s="5" t="s">
        <v>3398</v>
      </c>
    </row>
    <row r="77" spans="1:4" x14ac:dyDescent="0.25">
      <c r="A77" s="5" t="s">
        <v>1268</v>
      </c>
      <c r="B77" s="5" t="s">
        <v>3321</v>
      </c>
      <c r="C77" s="5" t="s">
        <v>3327</v>
      </c>
      <c r="D77" s="5" t="s">
        <v>3399</v>
      </c>
    </row>
    <row r="78" spans="1:4" x14ac:dyDescent="0.25">
      <c r="A78" s="5" t="s">
        <v>1466</v>
      </c>
      <c r="B78" s="5" t="s">
        <v>3321</v>
      </c>
      <c r="C78" s="5" t="s">
        <v>3327</v>
      </c>
      <c r="D78" s="5" t="s">
        <v>3400</v>
      </c>
    </row>
    <row r="79" spans="1:4" x14ac:dyDescent="0.25">
      <c r="A79" s="5" t="s">
        <v>1359</v>
      </c>
      <c r="B79" s="5" t="s">
        <v>3321</v>
      </c>
      <c r="C79" s="5" t="s">
        <v>3327</v>
      </c>
      <c r="D79" s="5" t="s">
        <v>3401</v>
      </c>
    </row>
    <row r="80" spans="1:4" x14ac:dyDescent="0.25">
      <c r="A80" s="5" t="s">
        <v>1362</v>
      </c>
      <c r="B80" s="5" t="s">
        <v>3321</v>
      </c>
      <c r="C80" s="5" t="s">
        <v>3327</v>
      </c>
      <c r="D80" s="5" t="s">
        <v>3402</v>
      </c>
    </row>
    <row r="81" spans="1:4" x14ac:dyDescent="0.25">
      <c r="A81" s="5" t="s">
        <v>1374</v>
      </c>
      <c r="B81" s="5" t="s">
        <v>3321</v>
      </c>
      <c r="C81" s="5" t="s">
        <v>3327</v>
      </c>
      <c r="D81" s="5" t="s">
        <v>3403</v>
      </c>
    </row>
    <row r="82" spans="1:4" x14ac:dyDescent="0.25">
      <c r="A82" s="5" t="s">
        <v>1393</v>
      </c>
      <c r="B82" s="5" t="s">
        <v>3321</v>
      </c>
      <c r="C82" s="5" t="s">
        <v>3327</v>
      </c>
      <c r="D82" s="5" t="s">
        <v>3404</v>
      </c>
    </row>
    <row r="83" spans="1:4" x14ac:dyDescent="0.25">
      <c r="A83" s="5" t="s">
        <v>1438</v>
      </c>
      <c r="B83" s="5" t="s">
        <v>3321</v>
      </c>
      <c r="C83" s="5" t="s">
        <v>3322</v>
      </c>
      <c r="D83" s="5" t="s">
        <v>3405</v>
      </c>
    </row>
    <row r="84" spans="1:4" x14ac:dyDescent="0.25">
      <c r="A84" s="5" t="s">
        <v>1408</v>
      </c>
      <c r="B84" s="5" t="s">
        <v>3321</v>
      </c>
      <c r="C84" s="5" t="s">
        <v>3327</v>
      </c>
      <c r="D84" s="5" t="s">
        <v>3406</v>
      </c>
    </row>
    <row r="85" spans="1:4" x14ac:dyDescent="0.25">
      <c r="A85" s="5" t="s">
        <v>1402</v>
      </c>
      <c r="B85" s="5" t="s">
        <v>3321</v>
      </c>
      <c r="C85" s="5" t="s">
        <v>3322</v>
      </c>
      <c r="D85" s="5" t="s">
        <v>3407</v>
      </c>
    </row>
    <row r="86" spans="1:4" x14ac:dyDescent="0.25">
      <c r="A86" s="5" t="s">
        <v>1399</v>
      </c>
      <c r="B86" s="5" t="s">
        <v>3321</v>
      </c>
      <c r="C86" s="5" t="s">
        <v>3327</v>
      </c>
      <c r="D86" s="5" t="s">
        <v>3408</v>
      </c>
    </row>
    <row r="87" spans="1:4" x14ac:dyDescent="0.25">
      <c r="A87" s="5" t="s">
        <v>1405</v>
      </c>
      <c r="B87" s="5" t="s">
        <v>3321</v>
      </c>
      <c r="C87" s="5" t="s">
        <v>3327</v>
      </c>
      <c r="D87" s="5" t="s">
        <v>3409</v>
      </c>
    </row>
    <row r="88" spans="1:4" x14ac:dyDescent="0.25">
      <c r="A88" s="5" t="s">
        <v>1365</v>
      </c>
      <c r="B88" s="5" t="s">
        <v>3321</v>
      </c>
      <c r="C88" s="5" t="s">
        <v>3327</v>
      </c>
      <c r="D88" s="5" t="s">
        <v>3410</v>
      </c>
    </row>
    <row r="89" spans="1:4" x14ac:dyDescent="0.25">
      <c r="A89" s="5" t="s">
        <v>1441</v>
      </c>
      <c r="B89" s="5" t="s">
        <v>3321</v>
      </c>
      <c r="C89" s="5" t="s">
        <v>3327</v>
      </c>
      <c r="D89" s="5" t="s">
        <v>3411</v>
      </c>
    </row>
    <row r="90" spans="1:4" x14ac:dyDescent="0.25">
      <c r="A90" s="5" t="s">
        <v>1472</v>
      </c>
      <c r="B90" s="5" t="s">
        <v>3321</v>
      </c>
      <c r="C90" s="5" t="s">
        <v>3327</v>
      </c>
      <c r="D90" s="5" t="s">
        <v>3412</v>
      </c>
    </row>
    <row r="91" spans="1:4" x14ac:dyDescent="0.25">
      <c r="A91" s="5" t="s">
        <v>1493</v>
      </c>
      <c r="B91" s="5" t="s">
        <v>3321</v>
      </c>
      <c r="C91" s="5" t="s">
        <v>3327</v>
      </c>
      <c r="D91" s="5" t="s">
        <v>3413</v>
      </c>
    </row>
    <row r="92" spans="1:4" x14ac:dyDescent="0.25">
      <c r="A92" s="5" t="s">
        <v>1484</v>
      </c>
      <c r="B92" s="5" t="s">
        <v>3321</v>
      </c>
      <c r="C92" s="5" t="s">
        <v>3327</v>
      </c>
      <c r="D92" s="5" t="s">
        <v>3414</v>
      </c>
    </row>
    <row r="93" spans="1:4" x14ac:dyDescent="0.25">
      <c r="A93" s="5" t="s">
        <v>1496</v>
      </c>
      <c r="B93" s="5" t="s">
        <v>3321</v>
      </c>
      <c r="C93" s="5" t="s">
        <v>3322</v>
      </c>
      <c r="D93" s="5" t="s">
        <v>3415</v>
      </c>
    </row>
    <row r="94" spans="1:4" x14ac:dyDescent="0.25">
      <c r="A94" s="5" t="s">
        <v>1499</v>
      </c>
      <c r="B94" s="5" t="s">
        <v>3321</v>
      </c>
      <c r="C94" s="5" t="s">
        <v>3327</v>
      </c>
      <c r="D94" s="5" t="s">
        <v>3416</v>
      </c>
    </row>
    <row r="95" spans="1:4" x14ac:dyDescent="0.25">
      <c r="A95" s="5" t="s">
        <v>1862</v>
      </c>
      <c r="B95" s="5" t="s">
        <v>3321</v>
      </c>
      <c r="C95" s="5" t="s">
        <v>3327</v>
      </c>
      <c r="D95" s="5" t="s">
        <v>3417</v>
      </c>
    </row>
    <row r="96" spans="1:4" x14ac:dyDescent="0.25">
      <c r="A96" s="5" t="s">
        <v>1565</v>
      </c>
      <c r="B96" s="5" t="s">
        <v>3321</v>
      </c>
      <c r="C96" s="5" t="s">
        <v>3327</v>
      </c>
      <c r="D96" s="5" t="s">
        <v>3418</v>
      </c>
    </row>
    <row r="97" spans="1:4" x14ac:dyDescent="0.25">
      <c r="A97" s="5" t="s">
        <v>1559</v>
      </c>
      <c r="B97" s="5" t="s">
        <v>3321</v>
      </c>
      <c r="C97" s="5" t="s">
        <v>3327</v>
      </c>
      <c r="D97" s="5" t="s">
        <v>3419</v>
      </c>
    </row>
    <row r="98" spans="1:4" x14ac:dyDescent="0.25">
      <c r="A98" s="5" t="s">
        <v>1562</v>
      </c>
      <c r="B98" s="5" t="s">
        <v>3321</v>
      </c>
      <c r="C98" s="5" t="s">
        <v>3327</v>
      </c>
      <c r="D98" s="5" t="s">
        <v>3420</v>
      </c>
    </row>
    <row r="99" spans="1:4" x14ac:dyDescent="0.25">
      <c r="A99" s="5" t="s">
        <v>1595</v>
      </c>
      <c r="B99" s="5" t="s">
        <v>3321</v>
      </c>
      <c r="C99" s="5" t="s">
        <v>3327</v>
      </c>
      <c r="D99" s="5" t="s">
        <v>3421</v>
      </c>
    </row>
    <row r="100" spans="1:4" x14ac:dyDescent="0.25">
      <c r="A100" s="5" t="s">
        <v>1601</v>
      </c>
      <c r="B100" s="5" t="s">
        <v>3321</v>
      </c>
      <c r="C100" s="5" t="s">
        <v>3327</v>
      </c>
      <c r="D100" s="5" t="s">
        <v>3422</v>
      </c>
    </row>
    <row r="101" spans="1:4" x14ac:dyDescent="0.25">
      <c r="A101" s="5" t="s">
        <v>1580</v>
      </c>
      <c r="B101" s="5" t="s">
        <v>3321</v>
      </c>
      <c r="C101" s="5" t="s">
        <v>3327</v>
      </c>
      <c r="D101" s="5" t="s">
        <v>3423</v>
      </c>
    </row>
    <row r="102" spans="1:4" x14ac:dyDescent="0.25">
      <c r="A102" s="5" t="s">
        <v>1607</v>
      </c>
      <c r="B102" s="5" t="s">
        <v>3321</v>
      </c>
      <c r="C102" s="5" t="s">
        <v>3327</v>
      </c>
      <c r="D102" s="5" t="s">
        <v>3424</v>
      </c>
    </row>
    <row r="103" spans="1:4" x14ac:dyDescent="0.25">
      <c r="A103" s="5" t="s">
        <v>1646</v>
      </c>
      <c r="B103" s="5" t="s">
        <v>3321</v>
      </c>
      <c r="C103" s="5" t="s">
        <v>3327</v>
      </c>
      <c r="D103" s="5" t="s">
        <v>3425</v>
      </c>
    </row>
    <row r="104" spans="1:4" x14ac:dyDescent="0.25">
      <c r="A104" s="5" t="s">
        <v>1649</v>
      </c>
      <c r="B104" s="5" t="s">
        <v>3321</v>
      </c>
      <c r="C104" s="5" t="s">
        <v>3327</v>
      </c>
      <c r="D104" s="5" t="s">
        <v>3426</v>
      </c>
    </row>
    <row r="105" spans="1:4" x14ac:dyDescent="0.25">
      <c r="A105" s="5" t="s">
        <v>1682</v>
      </c>
      <c r="B105" s="5" t="s">
        <v>3321</v>
      </c>
      <c r="C105" s="5" t="s">
        <v>3327</v>
      </c>
      <c r="D105" s="5" t="s">
        <v>3427</v>
      </c>
    </row>
    <row r="106" spans="1:4" x14ac:dyDescent="0.25">
      <c r="A106" s="5" t="s">
        <v>1700</v>
      </c>
      <c r="B106" s="5" t="s">
        <v>3321</v>
      </c>
      <c r="C106" s="5" t="s">
        <v>3325</v>
      </c>
      <c r="D106" s="5" t="s">
        <v>3428</v>
      </c>
    </row>
    <row r="107" spans="1:4" x14ac:dyDescent="0.25">
      <c r="A107" s="5" t="s">
        <v>1432</v>
      </c>
      <c r="B107" s="5" t="s">
        <v>3321</v>
      </c>
      <c r="C107" s="5" t="s">
        <v>3322</v>
      </c>
      <c r="D107" s="5" t="s">
        <v>3429</v>
      </c>
    </row>
    <row r="108" spans="1:4" x14ac:dyDescent="0.25">
      <c r="A108" s="5" t="s">
        <v>1426</v>
      </c>
      <c r="B108" s="5" t="s">
        <v>3321</v>
      </c>
      <c r="C108" s="5" t="s">
        <v>3327</v>
      </c>
      <c r="D108" s="5" t="s">
        <v>3430</v>
      </c>
    </row>
    <row r="109" spans="1:4" x14ac:dyDescent="0.25">
      <c r="A109" s="5" t="s">
        <v>1447</v>
      </c>
      <c r="B109" s="5" t="s">
        <v>3321</v>
      </c>
      <c r="C109" s="5" t="s">
        <v>3327</v>
      </c>
      <c r="D109" s="5" t="s">
        <v>3431</v>
      </c>
    </row>
    <row r="110" spans="1:4" x14ac:dyDescent="0.25">
      <c r="A110" s="5" t="s">
        <v>1444</v>
      </c>
      <c r="B110" s="5" t="s">
        <v>3321</v>
      </c>
      <c r="C110" s="5" t="s">
        <v>3329</v>
      </c>
      <c r="D110" s="5" t="s">
        <v>3432</v>
      </c>
    </row>
    <row r="111" spans="1:4" x14ac:dyDescent="0.25">
      <c r="A111" s="5" t="s">
        <v>1453</v>
      </c>
      <c r="B111" s="5" t="s">
        <v>3321</v>
      </c>
      <c r="C111" s="5" t="s">
        <v>3325</v>
      </c>
      <c r="D111" s="5" t="s">
        <v>3433</v>
      </c>
    </row>
    <row r="112" spans="1:4" x14ac:dyDescent="0.25">
      <c r="A112" s="5" t="s">
        <v>1429</v>
      </c>
      <c r="B112" s="5" t="s">
        <v>3321</v>
      </c>
      <c r="C112" s="5" t="s">
        <v>3322</v>
      </c>
      <c r="D112" s="5" t="s">
        <v>3434</v>
      </c>
    </row>
    <row r="113" spans="1:4" x14ac:dyDescent="0.25">
      <c r="A113" s="5" t="s">
        <v>1435</v>
      </c>
      <c r="B113" s="5" t="s">
        <v>3321</v>
      </c>
      <c r="C113" s="5" t="s">
        <v>3322</v>
      </c>
      <c r="D113" s="5" t="s">
        <v>3435</v>
      </c>
    </row>
    <row r="114" spans="1:4" x14ac:dyDescent="0.25">
      <c r="A114" s="5" t="s">
        <v>1456</v>
      </c>
      <c r="B114" s="5" t="s">
        <v>3321</v>
      </c>
      <c r="C114" s="5" t="s">
        <v>3329</v>
      </c>
      <c r="D114" s="5" t="s">
        <v>3436</v>
      </c>
    </row>
    <row r="115" spans="1:4" x14ac:dyDescent="0.25">
      <c r="A115" s="5" t="s">
        <v>1478</v>
      </c>
      <c r="B115" s="5" t="s">
        <v>3321</v>
      </c>
      <c r="C115" s="5" t="s">
        <v>3327</v>
      </c>
      <c r="D115" s="5" t="s">
        <v>3437</v>
      </c>
    </row>
    <row r="116" spans="1:4" x14ac:dyDescent="0.25">
      <c r="A116" s="5" t="s">
        <v>1523</v>
      </c>
      <c r="B116" s="5" t="s">
        <v>3321</v>
      </c>
      <c r="C116" s="5" t="s">
        <v>3325</v>
      </c>
      <c r="D116" s="5" t="s">
        <v>3438</v>
      </c>
    </row>
    <row r="117" spans="1:4" x14ac:dyDescent="0.25">
      <c r="A117" s="5" t="s">
        <v>1688</v>
      </c>
      <c r="B117" s="5" t="s">
        <v>3321</v>
      </c>
      <c r="C117" s="5" t="s">
        <v>3325</v>
      </c>
      <c r="D117" s="5" t="s">
        <v>3439</v>
      </c>
    </row>
    <row r="118" spans="1:4" x14ac:dyDescent="0.25">
      <c r="A118" s="5" t="s">
        <v>1535</v>
      </c>
      <c r="B118" s="5" t="s">
        <v>3321</v>
      </c>
      <c r="C118" s="5" t="s">
        <v>3325</v>
      </c>
      <c r="D118" s="5" t="s">
        <v>3440</v>
      </c>
    </row>
    <row r="119" spans="1:4" x14ac:dyDescent="0.25">
      <c r="A119" s="5" t="s">
        <v>1556</v>
      </c>
      <c r="B119" s="5" t="s">
        <v>3321</v>
      </c>
      <c r="C119" s="5" t="s">
        <v>3322</v>
      </c>
      <c r="D119" s="5" t="s">
        <v>3441</v>
      </c>
    </row>
    <row r="120" spans="1:4" x14ac:dyDescent="0.25">
      <c r="A120" s="5" t="s">
        <v>1541</v>
      </c>
      <c r="B120" s="5" t="s">
        <v>3321</v>
      </c>
      <c r="C120" s="5" t="s">
        <v>3322</v>
      </c>
      <c r="D120" s="5" t="s">
        <v>3442</v>
      </c>
    </row>
    <row r="121" spans="1:4" x14ac:dyDescent="0.25">
      <c r="A121" s="5" t="s">
        <v>1550</v>
      </c>
      <c r="B121" s="5" t="s">
        <v>3321</v>
      </c>
      <c r="C121" s="5" t="s">
        <v>3327</v>
      </c>
      <c r="D121" s="5" t="s">
        <v>3443</v>
      </c>
    </row>
    <row r="122" spans="1:4" x14ac:dyDescent="0.25">
      <c r="A122" s="5" t="s">
        <v>1568</v>
      </c>
      <c r="B122" s="5" t="s">
        <v>3321</v>
      </c>
      <c r="C122" s="5" t="s">
        <v>3325</v>
      </c>
      <c r="D122" s="5" t="s">
        <v>3444</v>
      </c>
    </row>
    <row r="123" spans="1:4" x14ac:dyDescent="0.25">
      <c r="A123" s="5" t="s">
        <v>1583</v>
      </c>
      <c r="B123" s="5" t="s">
        <v>3321</v>
      </c>
      <c r="C123" s="5" t="s">
        <v>3322</v>
      </c>
      <c r="D123" s="5" t="s">
        <v>3445</v>
      </c>
    </row>
    <row r="124" spans="1:4" x14ac:dyDescent="0.25">
      <c r="A124" s="5" t="s">
        <v>1625</v>
      </c>
      <c r="B124" s="5" t="s">
        <v>3321</v>
      </c>
      <c r="C124" s="5" t="s">
        <v>3322</v>
      </c>
      <c r="D124" s="5" t="s">
        <v>3446</v>
      </c>
    </row>
    <row r="125" spans="1:4" x14ac:dyDescent="0.25">
      <c r="A125" s="5" t="s">
        <v>1586</v>
      </c>
      <c r="B125" s="5" t="s">
        <v>3321</v>
      </c>
      <c r="C125" s="5" t="s">
        <v>3325</v>
      </c>
      <c r="D125" s="5" t="s">
        <v>3447</v>
      </c>
    </row>
    <row r="126" spans="1:4" x14ac:dyDescent="0.25">
      <c r="A126" s="5" t="s">
        <v>1598</v>
      </c>
      <c r="B126" s="5" t="s">
        <v>3321</v>
      </c>
      <c r="C126" s="5" t="s">
        <v>3322</v>
      </c>
      <c r="D126" s="5" t="s">
        <v>3448</v>
      </c>
    </row>
    <row r="127" spans="1:4" x14ac:dyDescent="0.25">
      <c r="A127" s="5" t="s">
        <v>1592</v>
      </c>
      <c r="B127" s="5" t="s">
        <v>3321</v>
      </c>
      <c r="C127" s="5" t="s">
        <v>3325</v>
      </c>
      <c r="D127" s="5" t="s">
        <v>3449</v>
      </c>
    </row>
    <row r="128" spans="1:4" x14ac:dyDescent="0.25">
      <c r="A128" s="5" t="s">
        <v>1619</v>
      </c>
      <c r="B128" s="5" t="s">
        <v>3321</v>
      </c>
      <c r="C128" s="5" t="s">
        <v>3322</v>
      </c>
      <c r="D128" s="5" t="s">
        <v>3450</v>
      </c>
    </row>
    <row r="129" spans="1:4" x14ac:dyDescent="0.25">
      <c r="A129" s="5" t="s">
        <v>1411</v>
      </c>
      <c r="B129" s="5" t="s">
        <v>3321</v>
      </c>
      <c r="C129" s="5" t="s">
        <v>3325</v>
      </c>
      <c r="D129" s="5" t="s">
        <v>3451</v>
      </c>
    </row>
    <row r="130" spans="1:4" x14ac:dyDescent="0.25">
      <c r="A130" s="5" t="s">
        <v>1577</v>
      </c>
      <c r="B130" s="5" t="s">
        <v>3321</v>
      </c>
      <c r="C130" s="5" t="s">
        <v>3327</v>
      </c>
      <c r="D130" s="5" t="s">
        <v>3452</v>
      </c>
    </row>
    <row r="131" spans="1:4" x14ac:dyDescent="0.25">
      <c r="A131" s="5" t="s">
        <v>1655</v>
      </c>
      <c r="B131" s="5" t="s">
        <v>3321</v>
      </c>
      <c r="C131" s="5" t="s">
        <v>3325</v>
      </c>
      <c r="D131" s="5" t="s">
        <v>3453</v>
      </c>
    </row>
    <row r="132" spans="1:4" x14ac:dyDescent="0.25">
      <c r="A132" s="5" t="s">
        <v>1634</v>
      </c>
      <c r="B132" s="5" t="s">
        <v>3321</v>
      </c>
      <c r="C132" s="5" t="s">
        <v>3325</v>
      </c>
      <c r="D132" s="5" t="s">
        <v>3454</v>
      </c>
    </row>
    <row r="133" spans="1:4" x14ac:dyDescent="0.25">
      <c r="A133" s="5" t="s">
        <v>1613</v>
      </c>
      <c r="B133" s="5" t="s">
        <v>3321</v>
      </c>
      <c r="C133" s="5" t="s">
        <v>3325</v>
      </c>
      <c r="D133" s="5" t="s">
        <v>3455</v>
      </c>
    </row>
    <row r="134" spans="1:4" x14ac:dyDescent="0.25">
      <c r="A134" s="5" t="s">
        <v>1676</v>
      </c>
      <c r="B134" s="5" t="s">
        <v>3321</v>
      </c>
      <c r="C134" s="5" t="s">
        <v>3325</v>
      </c>
      <c r="D134" s="5" t="s">
        <v>3456</v>
      </c>
    </row>
    <row r="135" spans="1:4" x14ac:dyDescent="0.25">
      <c r="A135" s="5" t="s">
        <v>1679</v>
      </c>
      <c r="B135" s="5" t="s">
        <v>3321</v>
      </c>
      <c r="C135" s="5" t="s">
        <v>3325</v>
      </c>
      <c r="D135" s="5" t="s">
        <v>3457</v>
      </c>
    </row>
    <row r="136" spans="1:4" x14ac:dyDescent="0.25">
      <c r="A136" s="5" t="s">
        <v>1685</v>
      </c>
      <c r="B136" s="5" t="s">
        <v>3321</v>
      </c>
      <c r="C136" s="5" t="s">
        <v>3329</v>
      </c>
      <c r="D136" s="5" t="s">
        <v>3458</v>
      </c>
    </row>
    <row r="137" spans="1:4" x14ac:dyDescent="0.25">
      <c r="A137" s="5" t="s">
        <v>1859</v>
      </c>
      <c r="B137" s="5" t="s">
        <v>3321</v>
      </c>
      <c r="C137" s="5" t="s">
        <v>3325</v>
      </c>
      <c r="D137" s="5" t="s">
        <v>3459</v>
      </c>
    </row>
    <row r="138" spans="1:4" x14ac:dyDescent="0.25">
      <c r="A138" s="5" t="s">
        <v>1736</v>
      </c>
      <c r="B138" s="5" t="s">
        <v>3321</v>
      </c>
      <c r="C138" s="5" t="s">
        <v>3327</v>
      </c>
      <c r="D138" s="5" t="s">
        <v>3460</v>
      </c>
    </row>
    <row r="139" spans="1:4" x14ac:dyDescent="0.25">
      <c r="A139" s="5" t="s">
        <v>1750</v>
      </c>
      <c r="B139" s="5" t="s">
        <v>3321</v>
      </c>
      <c r="C139" s="5" t="s">
        <v>3322</v>
      </c>
      <c r="D139" s="5" t="s">
        <v>3461</v>
      </c>
    </row>
    <row r="140" spans="1:4" x14ac:dyDescent="0.25">
      <c r="A140" s="5" t="s">
        <v>1771</v>
      </c>
      <c r="B140" s="5" t="s">
        <v>3321</v>
      </c>
      <c r="C140" s="5" t="s">
        <v>3322</v>
      </c>
      <c r="D140" s="5" t="s">
        <v>3462</v>
      </c>
    </row>
    <row r="141" spans="1:4" x14ac:dyDescent="0.25">
      <c r="A141" s="5" t="s">
        <v>1730</v>
      </c>
      <c r="B141" s="5" t="s">
        <v>3321</v>
      </c>
      <c r="C141" s="5" t="s">
        <v>3322</v>
      </c>
      <c r="D141" s="5" t="s">
        <v>3463</v>
      </c>
    </row>
    <row r="142" spans="1:4" x14ac:dyDescent="0.25">
      <c r="A142" s="5" t="s">
        <v>1768</v>
      </c>
      <c r="B142" s="5" t="s">
        <v>3321</v>
      </c>
      <c r="C142" s="5" t="s">
        <v>3329</v>
      </c>
      <c r="D142" s="5" t="s">
        <v>3464</v>
      </c>
    </row>
    <row r="143" spans="1:4" x14ac:dyDescent="0.25">
      <c r="A143" s="5" t="s">
        <v>1727</v>
      </c>
      <c r="B143" s="5" t="s">
        <v>3321</v>
      </c>
      <c r="C143" s="5" t="s">
        <v>3325</v>
      </c>
      <c r="D143" s="5" t="s">
        <v>3465</v>
      </c>
    </row>
    <row r="144" spans="1:4" x14ac:dyDescent="0.25">
      <c r="A144" s="5" t="s">
        <v>1739</v>
      </c>
      <c r="B144" s="5" t="s">
        <v>3321</v>
      </c>
      <c r="C144" s="5" t="s">
        <v>3322</v>
      </c>
      <c r="D144" s="5" t="s">
        <v>3466</v>
      </c>
    </row>
    <row r="145" spans="1:4" x14ac:dyDescent="0.25">
      <c r="A145" s="5" t="s">
        <v>1526</v>
      </c>
      <c r="B145" s="5" t="s">
        <v>3321</v>
      </c>
      <c r="C145" s="5" t="s">
        <v>3329</v>
      </c>
      <c r="D145" s="5" t="s">
        <v>3467</v>
      </c>
    </row>
    <row r="146" spans="1:4" x14ac:dyDescent="0.25">
      <c r="A146" s="5" t="s">
        <v>1547</v>
      </c>
      <c r="B146" s="5" t="s">
        <v>3321</v>
      </c>
      <c r="C146" s="5" t="s">
        <v>3329</v>
      </c>
      <c r="D146" s="5" t="s">
        <v>3468</v>
      </c>
    </row>
    <row r="147" spans="1:4" x14ac:dyDescent="0.25">
      <c r="A147" s="5" t="s">
        <v>1571</v>
      </c>
      <c r="B147" s="5" t="s">
        <v>3321</v>
      </c>
      <c r="C147" s="5" t="s">
        <v>3329</v>
      </c>
      <c r="D147" s="5" t="s">
        <v>3469</v>
      </c>
    </row>
    <row r="148" spans="1:4" x14ac:dyDescent="0.25">
      <c r="A148" s="5" t="s">
        <v>1834</v>
      </c>
      <c r="B148" s="5" t="s">
        <v>3321</v>
      </c>
      <c r="C148" s="5" t="s">
        <v>3329</v>
      </c>
      <c r="D148" s="5" t="s">
        <v>3470</v>
      </c>
    </row>
    <row r="149" spans="1:4" x14ac:dyDescent="0.25">
      <c r="A149" s="5" t="s">
        <v>1765</v>
      </c>
      <c r="B149" s="5" t="s">
        <v>3321</v>
      </c>
      <c r="C149" s="5" t="s">
        <v>3322</v>
      </c>
      <c r="D149" s="5" t="s">
        <v>3471</v>
      </c>
    </row>
    <row r="150" spans="1:4" x14ac:dyDescent="0.25">
      <c r="A150" s="5" t="s">
        <v>1774</v>
      </c>
      <c r="B150" s="5" t="s">
        <v>3321</v>
      </c>
      <c r="C150" s="5" t="s">
        <v>3322</v>
      </c>
      <c r="D150" s="5" t="s">
        <v>3472</v>
      </c>
    </row>
    <row r="151" spans="1:4" x14ac:dyDescent="0.25">
      <c r="A151" s="5" t="s">
        <v>1813</v>
      </c>
      <c r="B151" s="5" t="s">
        <v>3321</v>
      </c>
      <c r="C151" s="5" t="s">
        <v>3325</v>
      </c>
      <c r="D151" s="5" t="s">
        <v>3473</v>
      </c>
    </row>
    <row r="152" spans="1:4" x14ac:dyDescent="0.25">
      <c r="A152" s="5" t="s">
        <v>1795</v>
      </c>
      <c r="B152" s="5" t="s">
        <v>3321</v>
      </c>
      <c r="C152" s="5" t="s">
        <v>3325</v>
      </c>
      <c r="D152" s="5" t="s">
        <v>3474</v>
      </c>
    </row>
    <row r="153" spans="1:4" x14ac:dyDescent="0.25">
      <c r="A153" s="5" t="s">
        <v>1798</v>
      </c>
      <c r="B153" s="5" t="s">
        <v>3321</v>
      </c>
      <c r="C153" s="5" t="s">
        <v>3325</v>
      </c>
      <c r="D153" s="5" t="s">
        <v>3475</v>
      </c>
    </row>
    <row r="154" spans="1:4" x14ac:dyDescent="0.25">
      <c r="A154" s="5" t="s">
        <v>1777</v>
      </c>
      <c r="B154" s="5" t="s">
        <v>3321</v>
      </c>
      <c r="C154" s="5" t="s">
        <v>3329</v>
      </c>
      <c r="D154" s="5" t="s">
        <v>3476</v>
      </c>
    </row>
    <row r="155" spans="1:4" x14ac:dyDescent="0.25">
      <c r="A155" s="5" t="s">
        <v>1810</v>
      </c>
      <c r="B155" s="5" t="s">
        <v>3321</v>
      </c>
      <c r="C155" s="5" t="s">
        <v>3325</v>
      </c>
      <c r="D155" s="5" t="s">
        <v>3477</v>
      </c>
    </row>
    <row r="156" spans="1:4" x14ac:dyDescent="0.25">
      <c r="A156" s="5" t="s">
        <v>1819</v>
      </c>
      <c r="B156" s="5" t="s">
        <v>3321</v>
      </c>
      <c r="C156" s="5" t="s">
        <v>3322</v>
      </c>
      <c r="D156" s="5" t="s">
        <v>3478</v>
      </c>
    </row>
    <row r="157" spans="1:4" x14ac:dyDescent="0.25">
      <c r="A157" s="5" t="s">
        <v>1849</v>
      </c>
      <c r="B157" s="5" t="s">
        <v>3321</v>
      </c>
      <c r="C157" s="5" t="s">
        <v>3325</v>
      </c>
      <c r="D157" s="5" t="s">
        <v>3479</v>
      </c>
    </row>
    <row r="158" spans="1:4" x14ac:dyDescent="0.25">
      <c r="A158" s="5" t="s">
        <v>1843</v>
      </c>
      <c r="B158" s="5" t="s">
        <v>3321</v>
      </c>
      <c r="C158" s="5" t="s">
        <v>3329</v>
      </c>
      <c r="D158" s="5" t="s">
        <v>3480</v>
      </c>
    </row>
    <row r="159" spans="1:4" x14ac:dyDescent="0.25">
      <c r="A159" s="5" t="s">
        <v>1697</v>
      </c>
      <c r="B159" s="5" t="s">
        <v>3321</v>
      </c>
      <c r="C159" s="5" t="s">
        <v>3322</v>
      </c>
      <c r="D159" s="5" t="s">
        <v>3481</v>
      </c>
    </row>
    <row r="160" spans="1:4" x14ac:dyDescent="0.25">
      <c r="A160" s="5" t="s">
        <v>1691</v>
      </c>
      <c r="B160" s="5" t="s">
        <v>3321</v>
      </c>
      <c r="C160" s="5" t="s">
        <v>3327</v>
      </c>
      <c r="D160" s="5" t="s">
        <v>3482</v>
      </c>
    </row>
    <row r="161" spans="1:4" x14ac:dyDescent="0.25">
      <c r="A161" s="5" t="s">
        <v>1706</v>
      </c>
      <c r="B161" s="5" t="s">
        <v>3321</v>
      </c>
      <c r="C161" s="5" t="s">
        <v>3327</v>
      </c>
      <c r="D161" s="5" t="s">
        <v>3483</v>
      </c>
    </row>
    <row r="162" spans="1:4" x14ac:dyDescent="0.25">
      <c r="A162" s="5" t="s">
        <v>1709</v>
      </c>
      <c r="B162" s="5" t="s">
        <v>3321</v>
      </c>
      <c r="C162" s="5" t="s">
        <v>3327</v>
      </c>
      <c r="D162" s="5" t="s">
        <v>3484</v>
      </c>
    </row>
    <row r="163" spans="1:4" x14ac:dyDescent="0.25">
      <c r="A163" s="5" t="s">
        <v>1742</v>
      </c>
      <c r="B163" s="5" t="s">
        <v>3321</v>
      </c>
      <c r="C163" s="5" t="s">
        <v>3327</v>
      </c>
      <c r="D163" s="5" t="s">
        <v>3485</v>
      </c>
    </row>
    <row r="164" spans="1:4" x14ac:dyDescent="0.25">
      <c r="A164" s="5" t="s">
        <v>1756</v>
      </c>
      <c r="B164" s="5" t="s">
        <v>3321</v>
      </c>
      <c r="C164" s="5" t="s">
        <v>3327</v>
      </c>
      <c r="D164" s="5" t="s">
        <v>3486</v>
      </c>
    </row>
    <row r="165" spans="1:4" x14ac:dyDescent="0.25">
      <c r="A165" s="5" t="s">
        <v>1759</v>
      </c>
      <c r="B165" s="5" t="s">
        <v>3321</v>
      </c>
      <c r="C165" s="5" t="s">
        <v>3327</v>
      </c>
      <c r="D165" s="5" t="s">
        <v>3487</v>
      </c>
    </row>
    <row r="166" spans="1:4" x14ac:dyDescent="0.25">
      <c r="A166" s="5" t="s">
        <v>1390</v>
      </c>
      <c r="B166" s="5" t="s">
        <v>3321</v>
      </c>
      <c r="C166" s="5" t="s">
        <v>3327</v>
      </c>
      <c r="D166" s="5" t="s">
        <v>3488</v>
      </c>
    </row>
    <row r="167" spans="1:4" x14ac:dyDescent="0.25">
      <c r="A167" s="5" t="s">
        <v>1762</v>
      </c>
      <c r="B167" s="5" t="s">
        <v>3321</v>
      </c>
      <c r="C167" s="5" t="s">
        <v>3327</v>
      </c>
      <c r="D167" s="5" t="s">
        <v>3489</v>
      </c>
    </row>
    <row r="168" spans="1:4" x14ac:dyDescent="0.25">
      <c r="A168" s="5" t="s">
        <v>1314</v>
      </c>
      <c r="B168" s="5" t="s">
        <v>3321</v>
      </c>
      <c r="C168" s="5" t="s">
        <v>3327</v>
      </c>
      <c r="D168" s="5" t="s">
        <v>3490</v>
      </c>
    </row>
    <row r="169" spans="1:4" x14ac:dyDescent="0.25">
      <c r="A169" s="5" t="s">
        <v>1807</v>
      </c>
      <c r="B169" s="5" t="s">
        <v>3321</v>
      </c>
      <c r="C169" s="5" t="s">
        <v>3322</v>
      </c>
      <c r="D169" s="5" t="s">
        <v>3491</v>
      </c>
    </row>
    <row r="170" spans="1:4" x14ac:dyDescent="0.25">
      <c r="A170" s="5" t="s">
        <v>1822</v>
      </c>
      <c r="B170" s="5" t="s">
        <v>3321</v>
      </c>
      <c r="C170" s="5" t="s">
        <v>3327</v>
      </c>
      <c r="D170" s="5" t="s">
        <v>3492</v>
      </c>
    </row>
    <row r="171" spans="1:4" x14ac:dyDescent="0.25">
      <c r="A171" s="5" t="s">
        <v>1417</v>
      </c>
      <c r="B171" s="5" t="s">
        <v>3321</v>
      </c>
      <c r="C171" s="5" t="s">
        <v>3327</v>
      </c>
      <c r="D171" s="5" t="s">
        <v>3493</v>
      </c>
    </row>
    <row r="172" spans="1:4" x14ac:dyDescent="0.25">
      <c r="A172" s="5" t="s">
        <v>1380</v>
      </c>
      <c r="B172" s="5" t="s">
        <v>3321</v>
      </c>
      <c r="C172" s="5" t="s">
        <v>3322</v>
      </c>
      <c r="D172" s="5" t="s">
        <v>3494</v>
      </c>
    </row>
    <row r="173" spans="1:4" x14ac:dyDescent="0.25">
      <c r="A173" s="5" t="s">
        <v>1234</v>
      </c>
      <c r="B173" s="5" t="s">
        <v>3321</v>
      </c>
      <c r="C173" s="5" t="s">
        <v>3322</v>
      </c>
      <c r="D173" s="5" t="s">
        <v>3495</v>
      </c>
    </row>
    <row r="174" spans="1:4" x14ac:dyDescent="0.25">
      <c r="A174" s="5" t="s">
        <v>1250</v>
      </c>
      <c r="B174" s="5" t="s">
        <v>3321</v>
      </c>
      <c r="C174" s="5" t="s">
        <v>3322</v>
      </c>
      <c r="D174" s="5" t="s">
        <v>3496</v>
      </c>
    </row>
    <row r="175" spans="1:4" x14ac:dyDescent="0.25">
      <c r="A175" s="5" t="s">
        <v>1271</v>
      </c>
      <c r="B175" s="5" t="s">
        <v>3321</v>
      </c>
      <c r="C175" s="5" t="s">
        <v>3322</v>
      </c>
      <c r="D175" s="5" t="s">
        <v>3497</v>
      </c>
    </row>
    <row r="176" spans="1:4" x14ac:dyDescent="0.25">
      <c r="A176" s="5" t="s">
        <v>107</v>
      </c>
      <c r="B176" s="5" t="s">
        <v>3321</v>
      </c>
      <c r="C176" s="5" t="s">
        <v>3322</v>
      </c>
      <c r="D176" s="5" t="s">
        <v>3498</v>
      </c>
    </row>
    <row r="177" spans="1:4" x14ac:dyDescent="0.25">
      <c r="A177" s="5" t="s">
        <v>1420</v>
      </c>
      <c r="B177" s="5" t="s">
        <v>3321</v>
      </c>
      <c r="C177" s="5" t="s">
        <v>3322</v>
      </c>
      <c r="D177" s="5" t="s">
        <v>3499</v>
      </c>
    </row>
    <row r="178" spans="1:4" x14ac:dyDescent="0.25">
      <c r="A178" s="5" t="s">
        <v>1487</v>
      </c>
      <c r="B178" s="5" t="s">
        <v>3321</v>
      </c>
      <c r="C178" s="5" t="s">
        <v>3322</v>
      </c>
      <c r="D178" s="5" t="s">
        <v>3500</v>
      </c>
    </row>
    <row r="179" spans="1:4" x14ac:dyDescent="0.25">
      <c r="A179" s="5" t="s">
        <v>1490</v>
      </c>
      <c r="B179" s="5" t="s">
        <v>3321</v>
      </c>
      <c r="C179" s="5" t="s">
        <v>3322</v>
      </c>
      <c r="D179" s="5" t="s">
        <v>3501</v>
      </c>
    </row>
    <row r="180" spans="1:4" x14ac:dyDescent="0.25">
      <c r="A180" s="5" t="s">
        <v>1505</v>
      </c>
      <c r="B180" s="5" t="s">
        <v>3321</v>
      </c>
      <c r="C180" s="5" t="s">
        <v>3322</v>
      </c>
      <c r="D180" s="5" t="s">
        <v>3502</v>
      </c>
    </row>
    <row r="181" spans="1:4" x14ac:dyDescent="0.25">
      <c r="A181" s="5" t="s">
        <v>1511</v>
      </c>
      <c r="B181" s="5" t="s">
        <v>3321</v>
      </c>
      <c r="C181" s="5" t="s">
        <v>3322</v>
      </c>
      <c r="D181" s="5" t="s">
        <v>3503</v>
      </c>
    </row>
    <row r="182" spans="1:4" x14ac:dyDescent="0.25">
      <c r="A182" s="5" t="s">
        <v>1532</v>
      </c>
      <c r="B182" s="5" t="s">
        <v>3321</v>
      </c>
      <c r="C182" s="5" t="s">
        <v>3322</v>
      </c>
      <c r="D182" s="5" t="s">
        <v>3504</v>
      </c>
    </row>
    <row r="183" spans="1:4" x14ac:dyDescent="0.25">
      <c r="A183" s="5" t="s">
        <v>1517</v>
      </c>
      <c r="B183" s="5" t="s">
        <v>3321</v>
      </c>
      <c r="C183" s="5" t="s">
        <v>3322</v>
      </c>
      <c r="D183" s="5" t="s">
        <v>3505</v>
      </c>
    </row>
    <row r="184" spans="1:4" x14ac:dyDescent="0.25">
      <c r="A184" s="5" t="s">
        <v>1538</v>
      </c>
      <c r="B184" s="5" t="s">
        <v>3321</v>
      </c>
      <c r="C184" s="5" t="s">
        <v>3322</v>
      </c>
      <c r="D184" s="5" t="s">
        <v>3506</v>
      </c>
    </row>
    <row r="185" spans="1:4" x14ac:dyDescent="0.25">
      <c r="A185" s="5" t="s">
        <v>1544</v>
      </c>
      <c r="B185" s="5" t="s">
        <v>3321</v>
      </c>
      <c r="C185" s="5" t="s">
        <v>3322</v>
      </c>
      <c r="D185" s="5" t="s">
        <v>3507</v>
      </c>
    </row>
    <row r="186" spans="1:4" x14ac:dyDescent="0.25">
      <c r="A186" s="5" t="s">
        <v>1574</v>
      </c>
      <c r="B186" s="5" t="s">
        <v>3321</v>
      </c>
      <c r="C186" s="5" t="s">
        <v>3322</v>
      </c>
      <c r="D186" s="5" t="s">
        <v>3508</v>
      </c>
    </row>
    <row r="187" spans="1:4" x14ac:dyDescent="0.25">
      <c r="A187" s="5" t="s">
        <v>1661</v>
      </c>
      <c r="B187" s="5" t="s">
        <v>3321</v>
      </c>
      <c r="C187" s="5" t="s">
        <v>3322</v>
      </c>
      <c r="D187" s="5" t="s">
        <v>3509</v>
      </c>
    </row>
    <row r="188" spans="1:4" x14ac:dyDescent="0.25">
      <c r="A188" s="5" t="s">
        <v>1664</v>
      </c>
      <c r="B188" s="5" t="s">
        <v>3321</v>
      </c>
      <c r="C188" s="5" t="s">
        <v>3322</v>
      </c>
      <c r="D188" s="5" t="s">
        <v>3510</v>
      </c>
    </row>
    <row r="189" spans="1:4" x14ac:dyDescent="0.25">
      <c r="A189" s="5" t="s">
        <v>1703</v>
      </c>
      <c r="B189" s="5" t="s">
        <v>3321</v>
      </c>
      <c r="C189" s="5" t="s">
        <v>3322</v>
      </c>
      <c r="D189" s="5" t="s">
        <v>3511</v>
      </c>
    </row>
    <row r="190" spans="1:4" x14ac:dyDescent="0.25">
      <c r="A190" s="5" t="s">
        <v>1715</v>
      </c>
      <c r="B190" s="5" t="s">
        <v>3321</v>
      </c>
      <c r="C190" s="5" t="s">
        <v>3322</v>
      </c>
      <c r="D190" s="5" t="s">
        <v>3512</v>
      </c>
    </row>
    <row r="191" spans="1:4" x14ac:dyDescent="0.25">
      <c r="A191" s="5" t="s">
        <v>1718</v>
      </c>
      <c r="B191" s="5" t="s">
        <v>3321</v>
      </c>
      <c r="C191" s="5" t="s">
        <v>3322</v>
      </c>
      <c r="D191" s="5" t="s">
        <v>3513</v>
      </c>
    </row>
    <row r="192" spans="1:4" x14ac:dyDescent="0.25">
      <c r="A192" s="5" t="s">
        <v>1789</v>
      </c>
      <c r="B192" s="5" t="s">
        <v>3321</v>
      </c>
      <c r="C192" s="5" t="s">
        <v>3322</v>
      </c>
      <c r="D192" s="5" t="s">
        <v>3514</v>
      </c>
    </row>
    <row r="193" spans="1:4" x14ac:dyDescent="0.25">
      <c r="A193" s="5" t="s">
        <v>1804</v>
      </c>
      <c r="B193" s="5" t="s">
        <v>3321</v>
      </c>
      <c r="C193" s="5" t="s">
        <v>3322</v>
      </c>
      <c r="D193" s="5" t="s">
        <v>3515</v>
      </c>
    </row>
    <row r="194" spans="1:4" x14ac:dyDescent="0.25">
      <c r="A194" s="5" t="s">
        <v>1792</v>
      </c>
      <c r="B194" s="5" t="s">
        <v>3321</v>
      </c>
      <c r="C194" s="5" t="s">
        <v>3322</v>
      </c>
      <c r="D194" s="5" t="s">
        <v>3516</v>
      </c>
    </row>
    <row r="195" spans="1:4" x14ac:dyDescent="0.25">
      <c r="A195" s="5" t="s">
        <v>1227</v>
      </c>
      <c r="B195" s="5" t="s">
        <v>3321</v>
      </c>
      <c r="C195" s="5" t="s">
        <v>3322</v>
      </c>
      <c r="D195" s="5" t="s">
        <v>3517</v>
      </c>
    </row>
    <row r="196" spans="1:4" x14ac:dyDescent="0.25">
      <c r="A196" s="5" t="s">
        <v>1831</v>
      </c>
      <c r="B196" s="5" t="s">
        <v>3321</v>
      </c>
      <c r="C196" s="5" t="s">
        <v>3322</v>
      </c>
      <c r="D196" s="5" t="s">
        <v>3518</v>
      </c>
    </row>
    <row r="197" spans="1:4" x14ac:dyDescent="0.25">
      <c r="A197" s="5" t="s">
        <v>1865</v>
      </c>
      <c r="B197" s="5" t="s">
        <v>3321</v>
      </c>
      <c r="C197" s="5" t="s">
        <v>3322</v>
      </c>
      <c r="D197" s="5" t="s">
        <v>3519</v>
      </c>
    </row>
    <row r="198" spans="1:4" x14ac:dyDescent="0.25">
      <c r="A198" s="5" t="s">
        <v>1231</v>
      </c>
      <c r="B198" s="5" t="s">
        <v>3520</v>
      </c>
      <c r="C198" s="5" t="s">
        <v>3329</v>
      </c>
      <c r="D198" s="5" t="s">
        <v>3521</v>
      </c>
    </row>
    <row r="199" spans="1:4" x14ac:dyDescent="0.25">
      <c r="A199" s="5" t="s">
        <v>1290</v>
      </c>
      <c r="B199" s="5" t="s">
        <v>3321</v>
      </c>
      <c r="C199" s="5" t="s">
        <v>3329</v>
      </c>
      <c r="D199" s="5" t="s">
        <v>3522</v>
      </c>
    </row>
    <row r="200" spans="1:4" x14ac:dyDescent="0.25">
      <c r="A200" s="5" t="s">
        <v>1293</v>
      </c>
      <c r="B200" s="5" t="s">
        <v>3321</v>
      </c>
      <c r="C200" s="5" t="s">
        <v>3329</v>
      </c>
      <c r="D200" s="5" t="s">
        <v>3523</v>
      </c>
    </row>
    <row r="201" spans="1:4" x14ac:dyDescent="0.25">
      <c r="A201" s="5" t="s">
        <v>1311</v>
      </c>
      <c r="B201" s="5" t="s">
        <v>3321</v>
      </c>
      <c r="C201" s="5" t="s">
        <v>3329</v>
      </c>
      <c r="D201" s="5" t="s">
        <v>3524</v>
      </c>
    </row>
    <row r="202" spans="1:4" x14ac:dyDescent="0.25">
      <c r="A202" s="5" t="s">
        <v>1320</v>
      </c>
      <c r="B202" s="5" t="s">
        <v>3321</v>
      </c>
      <c r="C202" s="5" t="s">
        <v>3329</v>
      </c>
      <c r="D202" s="5" t="s">
        <v>3525</v>
      </c>
    </row>
    <row r="203" spans="1:4" x14ac:dyDescent="0.25">
      <c r="A203" s="5" t="s">
        <v>1338</v>
      </c>
      <c r="B203" s="5" t="s">
        <v>3321</v>
      </c>
      <c r="C203" s="5" t="s">
        <v>3329</v>
      </c>
      <c r="D203" s="5" t="s">
        <v>3526</v>
      </c>
    </row>
    <row r="204" spans="1:4" x14ac:dyDescent="0.25">
      <c r="A204" s="5" t="s">
        <v>1347</v>
      </c>
      <c r="B204" s="5" t="s">
        <v>3321</v>
      </c>
      <c r="C204" s="5" t="s">
        <v>3329</v>
      </c>
      <c r="D204" s="5" t="s">
        <v>3527</v>
      </c>
    </row>
    <row r="205" spans="1:4" x14ac:dyDescent="0.25">
      <c r="A205" s="5" t="s">
        <v>1377</v>
      </c>
      <c r="B205" s="5" t="s">
        <v>3321</v>
      </c>
      <c r="C205" s="5" t="s">
        <v>3329</v>
      </c>
      <c r="D205" s="5" t="s">
        <v>3528</v>
      </c>
    </row>
    <row r="206" spans="1:4" x14ac:dyDescent="0.25">
      <c r="A206" s="5" t="s">
        <v>1383</v>
      </c>
      <c r="B206" s="5" t="s">
        <v>3321</v>
      </c>
      <c r="C206" s="5" t="s">
        <v>3329</v>
      </c>
      <c r="D206" s="5" t="s">
        <v>3529</v>
      </c>
    </row>
    <row r="207" spans="1:4" x14ac:dyDescent="0.25">
      <c r="A207" s="5" t="s">
        <v>1733</v>
      </c>
      <c r="B207" s="5" t="s">
        <v>3321</v>
      </c>
      <c r="C207" s="5" t="s">
        <v>3329</v>
      </c>
      <c r="D207" s="5" t="s">
        <v>3530</v>
      </c>
    </row>
    <row r="208" spans="1:4" x14ac:dyDescent="0.25">
      <c r="A208" s="5" t="s">
        <v>1450</v>
      </c>
      <c r="B208" s="5" t="s">
        <v>3321</v>
      </c>
      <c r="C208" s="5" t="s">
        <v>3329</v>
      </c>
      <c r="D208" s="5" t="s">
        <v>3531</v>
      </c>
    </row>
    <row r="209" spans="1:4" x14ac:dyDescent="0.25">
      <c r="A209" s="5" t="s">
        <v>1469</v>
      </c>
      <c r="B209" s="5" t="s">
        <v>3321</v>
      </c>
      <c r="C209" s="5" t="s">
        <v>3329</v>
      </c>
      <c r="D209" s="5" t="s">
        <v>3532</v>
      </c>
    </row>
    <row r="210" spans="1:4" x14ac:dyDescent="0.25">
      <c r="A210" s="5" t="s">
        <v>1463</v>
      </c>
      <c r="B210" s="5" t="s">
        <v>3321</v>
      </c>
      <c r="C210" s="5" t="s">
        <v>3329</v>
      </c>
      <c r="D210" s="5" t="s">
        <v>3533</v>
      </c>
    </row>
    <row r="211" spans="1:4" x14ac:dyDescent="0.25">
      <c r="A211" s="5" t="s">
        <v>1502</v>
      </c>
      <c r="B211" s="5" t="s">
        <v>3321</v>
      </c>
      <c r="C211" s="5" t="s">
        <v>3329</v>
      </c>
      <c r="D211" s="5" t="s">
        <v>3534</v>
      </c>
    </row>
    <row r="212" spans="1:4" x14ac:dyDescent="0.25">
      <c r="A212" s="5" t="s">
        <v>1589</v>
      </c>
      <c r="B212" s="5" t="s">
        <v>3321</v>
      </c>
      <c r="C212" s="5" t="s">
        <v>3329</v>
      </c>
      <c r="D212" s="5" t="s">
        <v>3535</v>
      </c>
    </row>
    <row r="213" spans="1:4" x14ac:dyDescent="0.25">
      <c r="A213" s="5" t="s">
        <v>1643</v>
      </c>
      <c r="B213" s="5" t="s">
        <v>3321</v>
      </c>
      <c r="C213" s="5" t="s">
        <v>3329</v>
      </c>
      <c r="D213" s="5" t="s">
        <v>3536</v>
      </c>
    </row>
    <row r="214" spans="1:4" x14ac:dyDescent="0.25">
      <c r="A214" s="5" t="s">
        <v>1667</v>
      </c>
      <c r="B214" s="5" t="s">
        <v>3321</v>
      </c>
      <c r="C214" s="5" t="s">
        <v>3329</v>
      </c>
      <c r="D214" s="5" t="s">
        <v>3537</v>
      </c>
    </row>
    <row r="215" spans="1:4" x14ac:dyDescent="0.25">
      <c r="A215" s="5" t="s">
        <v>1694</v>
      </c>
      <c r="B215" s="5" t="s">
        <v>3321</v>
      </c>
      <c r="C215" s="5" t="s">
        <v>3329</v>
      </c>
      <c r="D215" s="5" t="s">
        <v>3538</v>
      </c>
    </row>
    <row r="216" spans="1:4" x14ac:dyDescent="0.25">
      <c r="A216" s="5" t="s">
        <v>1670</v>
      </c>
      <c r="B216" s="5" t="s">
        <v>3321</v>
      </c>
      <c r="C216" s="5" t="s">
        <v>3329</v>
      </c>
      <c r="D216" s="5" t="s">
        <v>3539</v>
      </c>
    </row>
    <row r="217" spans="1:4" x14ac:dyDescent="0.25">
      <c r="A217" s="5" t="s">
        <v>1753</v>
      </c>
      <c r="B217" s="5" t="s">
        <v>3321</v>
      </c>
      <c r="C217" s="5" t="s">
        <v>3329</v>
      </c>
      <c r="D217" s="5" t="s">
        <v>3540</v>
      </c>
    </row>
    <row r="218" spans="1:4" x14ac:dyDescent="0.25">
      <c r="A218" s="5" t="s">
        <v>1801</v>
      </c>
      <c r="B218" s="5" t="s">
        <v>3321</v>
      </c>
      <c r="C218" s="5" t="s">
        <v>3329</v>
      </c>
      <c r="D218" s="5" t="s">
        <v>3541</v>
      </c>
    </row>
    <row r="219" spans="1:4" x14ac:dyDescent="0.25">
      <c r="A219" s="5" t="s">
        <v>1828</v>
      </c>
      <c r="B219" s="5" t="s">
        <v>3321</v>
      </c>
      <c r="C219" s="5" t="s">
        <v>3329</v>
      </c>
      <c r="D219" s="5" t="s">
        <v>3542</v>
      </c>
    </row>
    <row r="220" spans="1:4" x14ac:dyDescent="0.25">
      <c r="A220" s="5" t="s">
        <v>3543</v>
      </c>
      <c r="B220" s="5" t="s">
        <v>3321</v>
      </c>
      <c r="C220" s="5" t="s">
        <v>3325</v>
      </c>
      <c r="D220" s="5" t="s">
        <v>3544</v>
      </c>
    </row>
    <row r="221" spans="1:4" x14ac:dyDescent="0.25">
      <c r="A221" s="5" t="s">
        <v>3545</v>
      </c>
      <c r="B221" s="5" t="s">
        <v>3321</v>
      </c>
      <c r="C221" s="5" t="s">
        <v>3325</v>
      </c>
      <c r="D221" s="5" t="s">
        <v>3546</v>
      </c>
    </row>
    <row r="222" spans="1:4" x14ac:dyDescent="0.25">
      <c r="A222" s="5" t="s">
        <v>1837</v>
      </c>
      <c r="B222" s="5" t="s">
        <v>3321</v>
      </c>
      <c r="C222" s="5" t="s">
        <v>3329</v>
      </c>
      <c r="D222" s="5" t="s">
        <v>3547</v>
      </c>
    </row>
    <row r="223" spans="1:4" x14ac:dyDescent="0.25">
      <c r="A223" s="5" t="s">
        <v>1825</v>
      </c>
      <c r="B223" s="5" t="s">
        <v>3321</v>
      </c>
      <c r="C223" s="5" t="s">
        <v>3329</v>
      </c>
      <c r="D223" s="5" t="s">
        <v>3548</v>
      </c>
    </row>
  </sheetData>
  <pageMargins left="0.75" right="0.75" top="1" bottom="1" header="0.5" footer="0.5"/>
  <headerFooter>
    <oddFooter>&amp;R_x000D_&amp;1#&amp;"Aptos"&amp;10&amp;K000000 Official Use Only</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131"/>
  <sheetViews>
    <sheetView workbookViewId="0">
      <pane xSplit="1" ySplit="3" topLeftCell="B4" activePane="bottomRight" state="frozen"/>
      <selection pane="topRight"/>
      <selection pane="bottomLeft"/>
      <selection pane="bottomRight"/>
    </sheetView>
  </sheetViews>
  <sheetFormatPr defaultRowHeight="15" x14ac:dyDescent="0.25"/>
  <cols>
    <col min="1" max="1" width="18" customWidth="1"/>
  </cols>
  <sheetData>
    <row r="1" spans="1:7" x14ac:dyDescent="0.25">
      <c r="A1" s="5" t="s">
        <v>3549</v>
      </c>
    </row>
    <row r="2" spans="1:7" ht="18" x14ac:dyDescent="0.25">
      <c r="A2" s="1" t="s">
        <v>3550</v>
      </c>
      <c r="B2" s="2"/>
      <c r="C2" s="2"/>
      <c r="D2" s="2"/>
      <c r="E2" s="2"/>
      <c r="F2" s="2"/>
      <c r="G2" s="2"/>
    </row>
    <row r="3" spans="1:7" x14ac:dyDescent="0.25">
      <c r="A3" s="8" t="s">
        <v>1878</v>
      </c>
      <c r="B3" s="8" t="s">
        <v>3551</v>
      </c>
      <c r="C3" s="8" t="s">
        <v>129</v>
      </c>
      <c r="D3" s="8" t="s">
        <v>3552</v>
      </c>
      <c r="E3" s="8" t="s">
        <v>3553</v>
      </c>
      <c r="F3" s="8" t="s">
        <v>1129</v>
      </c>
      <c r="G3" s="8" t="s">
        <v>1202</v>
      </c>
    </row>
    <row r="4" spans="1:7" x14ac:dyDescent="0.25">
      <c r="A4" s="5" t="s">
        <v>3554</v>
      </c>
      <c r="B4" s="5" t="s">
        <v>47</v>
      </c>
      <c r="C4" s="5">
        <v>2022</v>
      </c>
      <c r="D4" s="5" t="s">
        <v>880</v>
      </c>
      <c r="E4" s="5" t="s">
        <v>869</v>
      </c>
      <c r="F4" s="5">
        <v>0</v>
      </c>
      <c r="G4" s="5" t="s">
        <v>3555</v>
      </c>
    </row>
    <row r="5" spans="1:7" x14ac:dyDescent="0.25">
      <c r="A5" s="5" t="s">
        <v>3556</v>
      </c>
      <c r="B5" s="5" t="s">
        <v>47</v>
      </c>
      <c r="C5" s="5">
        <v>2022</v>
      </c>
      <c r="D5" s="5" t="s">
        <v>881</v>
      </c>
      <c r="E5" s="5" t="s">
        <v>869</v>
      </c>
      <c r="F5" s="5">
        <v>0</v>
      </c>
      <c r="G5" s="5" t="s">
        <v>3555</v>
      </c>
    </row>
    <row r="6" spans="1:7" x14ac:dyDescent="0.25">
      <c r="A6" s="5" t="s">
        <v>3557</v>
      </c>
      <c r="B6" s="5" t="s">
        <v>47</v>
      </c>
      <c r="C6" s="5">
        <v>2022</v>
      </c>
      <c r="D6" s="5" t="s">
        <v>882</v>
      </c>
      <c r="E6" s="5" t="s">
        <v>869</v>
      </c>
      <c r="F6" s="5">
        <v>0</v>
      </c>
      <c r="G6" s="5" t="s">
        <v>3555</v>
      </c>
    </row>
    <row r="7" spans="1:7" x14ac:dyDescent="0.25">
      <c r="A7" s="5" t="s">
        <v>3558</v>
      </c>
      <c r="B7" s="5" t="s">
        <v>47</v>
      </c>
      <c r="C7" s="5">
        <v>2022</v>
      </c>
      <c r="D7" s="5" t="s">
        <v>883</v>
      </c>
      <c r="E7" s="5" t="s">
        <v>869</v>
      </c>
      <c r="F7" s="5">
        <v>0</v>
      </c>
      <c r="G7" s="5" t="s">
        <v>3555</v>
      </c>
    </row>
    <row r="8" spans="1:7" x14ac:dyDescent="0.25">
      <c r="A8" s="5" t="s">
        <v>3559</v>
      </c>
      <c r="B8" s="5" t="s">
        <v>47</v>
      </c>
      <c r="C8" s="5">
        <v>2022</v>
      </c>
      <c r="D8" s="5" t="s">
        <v>884</v>
      </c>
      <c r="E8" s="5" t="s">
        <v>869</v>
      </c>
      <c r="F8" s="5">
        <v>1.67290731426795</v>
      </c>
      <c r="G8" s="5" t="s">
        <v>3555</v>
      </c>
    </row>
    <row r="9" spans="1:7" x14ac:dyDescent="0.25">
      <c r="A9" s="5" t="s">
        <v>3560</v>
      </c>
      <c r="B9" s="5" t="s">
        <v>47</v>
      </c>
      <c r="C9" s="5">
        <v>2022</v>
      </c>
      <c r="D9" s="5" t="s">
        <v>885</v>
      </c>
      <c r="E9" s="5" t="s">
        <v>869</v>
      </c>
      <c r="F9" s="5">
        <v>0</v>
      </c>
      <c r="G9" s="5" t="s">
        <v>3555</v>
      </c>
    </row>
    <row r="10" spans="1:7" x14ac:dyDescent="0.25">
      <c r="A10" s="5" t="s">
        <v>3561</v>
      </c>
      <c r="B10" s="5" t="s">
        <v>47</v>
      </c>
      <c r="C10" s="5">
        <v>2022</v>
      </c>
      <c r="D10" s="5" t="s">
        <v>886</v>
      </c>
      <c r="E10" s="5" t="s">
        <v>869</v>
      </c>
      <c r="F10" s="5">
        <v>0</v>
      </c>
      <c r="G10" s="5" t="s">
        <v>3555</v>
      </c>
    </row>
    <row r="11" spans="1:7" x14ac:dyDescent="0.25">
      <c r="A11" s="5" t="s">
        <v>3562</v>
      </c>
      <c r="B11" s="5" t="s">
        <v>47</v>
      </c>
      <c r="C11" s="5">
        <v>2022</v>
      </c>
      <c r="D11" s="5" t="s">
        <v>887</v>
      </c>
      <c r="E11" s="5" t="s">
        <v>869</v>
      </c>
      <c r="F11" s="5">
        <v>0</v>
      </c>
      <c r="G11" s="5" t="s">
        <v>3555</v>
      </c>
    </row>
    <row r="12" spans="1:7" x14ac:dyDescent="0.25">
      <c r="A12" s="5" t="s">
        <v>3563</v>
      </c>
      <c r="B12" s="5" t="s">
        <v>47</v>
      </c>
      <c r="C12" s="5">
        <v>2022</v>
      </c>
      <c r="D12" s="5" t="s">
        <v>888</v>
      </c>
      <c r="E12" s="5" t="s">
        <v>869</v>
      </c>
      <c r="F12" s="5">
        <v>232.65735477013101</v>
      </c>
      <c r="G12" s="5" t="s">
        <v>3555</v>
      </c>
    </row>
    <row r="13" spans="1:7" x14ac:dyDescent="0.25">
      <c r="A13" s="5" t="s">
        <v>3564</v>
      </c>
      <c r="B13" s="5" t="s">
        <v>47</v>
      </c>
      <c r="C13" s="5">
        <v>2022</v>
      </c>
      <c r="D13" s="5" t="s">
        <v>889</v>
      </c>
      <c r="E13" s="5" t="s">
        <v>869</v>
      </c>
      <c r="F13" s="5">
        <v>0</v>
      </c>
      <c r="G13" s="5" t="s">
        <v>3555</v>
      </c>
    </row>
    <row r="14" spans="1:7" x14ac:dyDescent="0.25">
      <c r="A14" s="5" t="s">
        <v>3565</v>
      </c>
      <c r="B14" s="5" t="s">
        <v>47</v>
      </c>
      <c r="C14" s="5">
        <v>2022</v>
      </c>
      <c r="D14" s="5" t="s">
        <v>890</v>
      </c>
      <c r="E14" s="5" t="s">
        <v>869</v>
      </c>
      <c r="F14" s="5">
        <v>0</v>
      </c>
      <c r="G14" s="5" t="s">
        <v>3555</v>
      </c>
    </row>
    <row r="15" spans="1:7" x14ac:dyDescent="0.25">
      <c r="A15" s="5" t="s">
        <v>3566</v>
      </c>
      <c r="B15" s="5" t="s">
        <v>47</v>
      </c>
      <c r="C15" s="5">
        <v>2022</v>
      </c>
      <c r="D15" s="5" t="s">
        <v>891</v>
      </c>
      <c r="E15" s="5" t="s">
        <v>869</v>
      </c>
      <c r="F15" s="5">
        <v>1463.05522446279</v>
      </c>
      <c r="G15" s="5" t="s">
        <v>3555</v>
      </c>
    </row>
    <row r="16" spans="1:7" x14ac:dyDescent="0.25">
      <c r="A16" s="5" t="s">
        <v>3567</v>
      </c>
      <c r="B16" s="5" t="s">
        <v>47</v>
      </c>
      <c r="C16" s="5">
        <v>2022</v>
      </c>
      <c r="D16" s="5" t="s">
        <v>892</v>
      </c>
      <c r="E16" s="5" t="s">
        <v>869</v>
      </c>
      <c r="F16" s="5">
        <v>0</v>
      </c>
      <c r="G16" s="5" t="s">
        <v>3555</v>
      </c>
    </row>
    <row r="17" spans="1:7" x14ac:dyDescent="0.25">
      <c r="A17" s="5" t="s">
        <v>3568</v>
      </c>
      <c r="B17" s="5" t="s">
        <v>47</v>
      </c>
      <c r="C17" s="5">
        <v>2022</v>
      </c>
      <c r="D17" s="5" t="s">
        <v>893</v>
      </c>
      <c r="E17" s="5" t="s">
        <v>869</v>
      </c>
      <c r="F17" s="5">
        <v>0</v>
      </c>
      <c r="G17" s="5" t="s">
        <v>3555</v>
      </c>
    </row>
    <row r="18" spans="1:7" x14ac:dyDescent="0.25">
      <c r="A18" s="5" t="s">
        <v>3569</v>
      </c>
      <c r="B18" s="5" t="s">
        <v>47</v>
      </c>
      <c r="C18" s="5">
        <v>2022</v>
      </c>
      <c r="D18" s="5" t="s">
        <v>894</v>
      </c>
      <c r="E18" s="5" t="s">
        <v>869</v>
      </c>
      <c r="F18" s="5">
        <v>0</v>
      </c>
      <c r="G18" s="5" t="s">
        <v>3555</v>
      </c>
    </row>
    <row r="19" spans="1:7" x14ac:dyDescent="0.25">
      <c r="A19" s="5" t="s">
        <v>3570</v>
      </c>
      <c r="B19" s="5" t="s">
        <v>47</v>
      </c>
      <c r="C19" s="5">
        <v>2022</v>
      </c>
      <c r="D19" s="5" t="s">
        <v>895</v>
      </c>
      <c r="E19" s="5" t="s">
        <v>869</v>
      </c>
      <c r="F19" s="5">
        <v>0</v>
      </c>
      <c r="G19" s="5" t="s">
        <v>3555</v>
      </c>
    </row>
    <row r="20" spans="1:7" x14ac:dyDescent="0.25">
      <c r="A20" s="5" t="s">
        <v>3571</v>
      </c>
      <c r="B20" s="5" t="s">
        <v>47</v>
      </c>
      <c r="C20" s="5">
        <v>2022</v>
      </c>
      <c r="D20" s="5" t="s">
        <v>880</v>
      </c>
      <c r="E20" s="5" t="s">
        <v>871</v>
      </c>
      <c r="F20" s="5">
        <v>541.70399251623599</v>
      </c>
      <c r="G20" s="5" t="s">
        <v>3555</v>
      </c>
    </row>
    <row r="21" spans="1:7" x14ac:dyDescent="0.25">
      <c r="A21" s="5" t="s">
        <v>3572</v>
      </c>
      <c r="B21" s="5" t="s">
        <v>47</v>
      </c>
      <c r="C21" s="5">
        <v>2022</v>
      </c>
      <c r="D21" s="5" t="s">
        <v>881</v>
      </c>
      <c r="E21" s="5" t="s">
        <v>871</v>
      </c>
      <c r="F21" s="5">
        <v>0</v>
      </c>
      <c r="G21" s="5" t="s">
        <v>3555</v>
      </c>
    </row>
    <row r="22" spans="1:7" x14ac:dyDescent="0.25">
      <c r="A22" s="5" t="s">
        <v>3573</v>
      </c>
      <c r="B22" s="5" t="s">
        <v>47</v>
      </c>
      <c r="C22" s="5">
        <v>2022</v>
      </c>
      <c r="D22" s="5" t="s">
        <v>882</v>
      </c>
      <c r="E22" s="5" t="s">
        <v>871</v>
      </c>
      <c r="F22" s="5">
        <v>0</v>
      </c>
      <c r="G22" s="5" t="s">
        <v>3555</v>
      </c>
    </row>
    <row r="23" spans="1:7" x14ac:dyDescent="0.25">
      <c r="A23" s="5" t="s">
        <v>3574</v>
      </c>
      <c r="B23" s="5" t="s">
        <v>47</v>
      </c>
      <c r="C23" s="5">
        <v>2022</v>
      </c>
      <c r="D23" s="5" t="s">
        <v>883</v>
      </c>
      <c r="E23" s="5" t="s">
        <v>871</v>
      </c>
      <c r="F23" s="5">
        <v>0</v>
      </c>
      <c r="G23" s="5" t="s">
        <v>3555</v>
      </c>
    </row>
    <row r="24" spans="1:7" x14ac:dyDescent="0.25">
      <c r="A24" s="5" t="s">
        <v>3575</v>
      </c>
      <c r="B24" s="5" t="s">
        <v>47</v>
      </c>
      <c r="C24" s="5">
        <v>2022</v>
      </c>
      <c r="D24" s="5" t="s">
        <v>884</v>
      </c>
      <c r="E24" s="5" t="s">
        <v>871</v>
      </c>
      <c r="F24" s="5">
        <v>2035.4604197727199</v>
      </c>
      <c r="G24" s="5" t="s">
        <v>3555</v>
      </c>
    </row>
    <row r="25" spans="1:7" x14ac:dyDescent="0.25">
      <c r="A25" s="5" t="s">
        <v>3576</v>
      </c>
      <c r="B25" s="5" t="s">
        <v>47</v>
      </c>
      <c r="C25" s="5">
        <v>2022</v>
      </c>
      <c r="D25" s="5" t="s">
        <v>885</v>
      </c>
      <c r="E25" s="5" t="s">
        <v>871</v>
      </c>
      <c r="F25" s="5">
        <v>0</v>
      </c>
      <c r="G25" s="5" t="s">
        <v>3555</v>
      </c>
    </row>
    <row r="26" spans="1:7" x14ac:dyDescent="0.25">
      <c r="A26" s="5" t="s">
        <v>3577</v>
      </c>
      <c r="B26" s="5" t="s">
        <v>47</v>
      </c>
      <c r="C26" s="5">
        <v>2022</v>
      </c>
      <c r="D26" s="5" t="s">
        <v>886</v>
      </c>
      <c r="E26" s="5" t="s">
        <v>871</v>
      </c>
      <c r="F26" s="5">
        <v>0</v>
      </c>
      <c r="G26" s="5" t="s">
        <v>3555</v>
      </c>
    </row>
    <row r="27" spans="1:7" x14ac:dyDescent="0.25">
      <c r="A27" s="5" t="s">
        <v>3578</v>
      </c>
      <c r="B27" s="5" t="s">
        <v>47</v>
      </c>
      <c r="C27" s="5">
        <v>2022</v>
      </c>
      <c r="D27" s="5" t="s">
        <v>887</v>
      </c>
      <c r="E27" s="5" t="s">
        <v>871</v>
      </c>
      <c r="F27" s="5">
        <v>0</v>
      </c>
      <c r="G27" s="5" t="s">
        <v>3555</v>
      </c>
    </row>
    <row r="28" spans="1:7" x14ac:dyDescent="0.25">
      <c r="A28" s="5" t="s">
        <v>3579</v>
      </c>
      <c r="B28" s="5" t="s">
        <v>47</v>
      </c>
      <c r="C28" s="5">
        <v>2022</v>
      </c>
      <c r="D28" s="5" t="s">
        <v>888</v>
      </c>
      <c r="E28" s="5" t="s">
        <v>871</v>
      </c>
      <c r="F28" s="5">
        <v>1669.05671904213</v>
      </c>
      <c r="G28" s="5" t="s">
        <v>3555</v>
      </c>
    </row>
    <row r="29" spans="1:7" x14ac:dyDescent="0.25">
      <c r="A29" s="5" t="s">
        <v>3580</v>
      </c>
      <c r="B29" s="5" t="s">
        <v>47</v>
      </c>
      <c r="C29" s="5">
        <v>2022</v>
      </c>
      <c r="D29" s="5" t="s">
        <v>889</v>
      </c>
      <c r="E29" s="5" t="s">
        <v>871</v>
      </c>
      <c r="F29" s="5">
        <v>0</v>
      </c>
      <c r="G29" s="5" t="s">
        <v>3555</v>
      </c>
    </row>
    <row r="30" spans="1:7" x14ac:dyDescent="0.25">
      <c r="A30" s="5" t="s">
        <v>3581</v>
      </c>
      <c r="B30" s="5" t="s">
        <v>47</v>
      </c>
      <c r="C30" s="5">
        <v>2022</v>
      </c>
      <c r="D30" s="5" t="s">
        <v>890</v>
      </c>
      <c r="E30" s="5" t="s">
        <v>871</v>
      </c>
      <c r="F30" s="5">
        <v>0</v>
      </c>
      <c r="G30" s="5" t="s">
        <v>3555</v>
      </c>
    </row>
    <row r="31" spans="1:7" x14ac:dyDescent="0.25">
      <c r="A31" s="5" t="s">
        <v>3582</v>
      </c>
      <c r="B31" s="5" t="s">
        <v>47</v>
      </c>
      <c r="C31" s="5">
        <v>2022</v>
      </c>
      <c r="D31" s="5" t="s">
        <v>891</v>
      </c>
      <c r="E31" s="5" t="s">
        <v>871</v>
      </c>
      <c r="F31" s="5">
        <v>1747.39153476208</v>
      </c>
      <c r="G31" s="5" t="s">
        <v>3555</v>
      </c>
    </row>
    <row r="32" spans="1:7" x14ac:dyDescent="0.25">
      <c r="A32" s="5" t="s">
        <v>3583</v>
      </c>
      <c r="B32" s="5" t="s">
        <v>47</v>
      </c>
      <c r="C32" s="5">
        <v>2022</v>
      </c>
      <c r="D32" s="5" t="s">
        <v>892</v>
      </c>
      <c r="E32" s="5" t="s">
        <v>871</v>
      </c>
      <c r="F32" s="5">
        <v>960.13003721478594</v>
      </c>
      <c r="G32" s="5" t="s">
        <v>3555</v>
      </c>
    </row>
    <row r="33" spans="1:7" x14ac:dyDescent="0.25">
      <c r="A33" s="5" t="s">
        <v>3584</v>
      </c>
      <c r="B33" s="5" t="s">
        <v>47</v>
      </c>
      <c r="C33" s="5">
        <v>2022</v>
      </c>
      <c r="D33" s="5" t="s">
        <v>893</v>
      </c>
      <c r="E33" s="5" t="s">
        <v>871</v>
      </c>
      <c r="F33" s="5">
        <v>0</v>
      </c>
      <c r="G33" s="5" t="s">
        <v>3555</v>
      </c>
    </row>
    <row r="34" spans="1:7" x14ac:dyDescent="0.25">
      <c r="A34" s="5" t="s">
        <v>3585</v>
      </c>
      <c r="B34" s="5" t="s">
        <v>47</v>
      </c>
      <c r="C34" s="5">
        <v>2022</v>
      </c>
      <c r="D34" s="5" t="s">
        <v>894</v>
      </c>
      <c r="E34" s="5" t="s">
        <v>871</v>
      </c>
      <c r="F34" s="5">
        <v>7454.0058294663504</v>
      </c>
      <c r="G34" s="5" t="s">
        <v>3555</v>
      </c>
    </row>
    <row r="35" spans="1:7" x14ac:dyDescent="0.25">
      <c r="A35" s="5" t="s">
        <v>3586</v>
      </c>
      <c r="B35" s="5" t="s">
        <v>47</v>
      </c>
      <c r="C35" s="5">
        <v>2022</v>
      </c>
      <c r="D35" s="5" t="s">
        <v>895</v>
      </c>
      <c r="E35" s="5" t="s">
        <v>871</v>
      </c>
      <c r="F35" s="5">
        <v>0</v>
      </c>
      <c r="G35" s="5" t="s">
        <v>3555</v>
      </c>
    </row>
    <row r="36" spans="1:7" x14ac:dyDescent="0.25">
      <c r="A36" s="5" t="s">
        <v>3587</v>
      </c>
      <c r="B36" s="5" t="s">
        <v>47</v>
      </c>
      <c r="C36" s="5">
        <v>2022</v>
      </c>
      <c r="D36" s="5" t="s">
        <v>880</v>
      </c>
      <c r="E36" s="5" t="s">
        <v>876</v>
      </c>
      <c r="F36" s="5">
        <v>0</v>
      </c>
      <c r="G36" s="5" t="s">
        <v>3555</v>
      </c>
    </row>
    <row r="37" spans="1:7" x14ac:dyDescent="0.25">
      <c r="A37" s="5" t="s">
        <v>3588</v>
      </c>
      <c r="B37" s="5" t="s">
        <v>47</v>
      </c>
      <c r="C37" s="5">
        <v>2022</v>
      </c>
      <c r="D37" s="5" t="s">
        <v>881</v>
      </c>
      <c r="E37" s="5" t="s">
        <v>876</v>
      </c>
      <c r="F37" s="5">
        <v>0</v>
      </c>
      <c r="G37" s="5" t="s">
        <v>3555</v>
      </c>
    </row>
    <row r="38" spans="1:7" x14ac:dyDescent="0.25">
      <c r="A38" s="5" t="s">
        <v>3589</v>
      </c>
      <c r="B38" s="5" t="s">
        <v>47</v>
      </c>
      <c r="C38" s="5">
        <v>2022</v>
      </c>
      <c r="D38" s="5" t="s">
        <v>882</v>
      </c>
      <c r="E38" s="5" t="s">
        <v>876</v>
      </c>
      <c r="F38" s="5">
        <v>0</v>
      </c>
      <c r="G38" s="5" t="s">
        <v>3555</v>
      </c>
    </row>
    <row r="39" spans="1:7" x14ac:dyDescent="0.25">
      <c r="A39" s="5" t="s">
        <v>3590</v>
      </c>
      <c r="B39" s="5" t="s">
        <v>47</v>
      </c>
      <c r="C39" s="5">
        <v>2022</v>
      </c>
      <c r="D39" s="5" t="s">
        <v>883</v>
      </c>
      <c r="E39" s="5" t="s">
        <v>876</v>
      </c>
      <c r="F39" s="5">
        <v>290.70949716970898</v>
      </c>
      <c r="G39" s="5" t="s">
        <v>3555</v>
      </c>
    </row>
    <row r="40" spans="1:7" x14ac:dyDescent="0.25">
      <c r="A40" s="5" t="s">
        <v>3591</v>
      </c>
      <c r="B40" s="5" t="s">
        <v>47</v>
      </c>
      <c r="C40" s="5">
        <v>2022</v>
      </c>
      <c r="D40" s="5" t="s">
        <v>884</v>
      </c>
      <c r="E40" s="5" t="s">
        <v>876</v>
      </c>
      <c r="F40" s="5">
        <v>0</v>
      </c>
      <c r="G40" s="5" t="s">
        <v>3555</v>
      </c>
    </row>
    <row r="41" spans="1:7" x14ac:dyDescent="0.25">
      <c r="A41" s="5" t="s">
        <v>3592</v>
      </c>
      <c r="B41" s="5" t="s">
        <v>47</v>
      </c>
      <c r="C41" s="5">
        <v>2022</v>
      </c>
      <c r="D41" s="5" t="s">
        <v>885</v>
      </c>
      <c r="E41" s="5" t="s">
        <v>876</v>
      </c>
      <c r="F41" s="5">
        <v>0</v>
      </c>
      <c r="G41" s="5" t="s">
        <v>3555</v>
      </c>
    </row>
    <row r="42" spans="1:7" x14ac:dyDescent="0.25">
      <c r="A42" s="5" t="s">
        <v>3593</v>
      </c>
      <c r="B42" s="5" t="s">
        <v>47</v>
      </c>
      <c r="C42" s="5">
        <v>2022</v>
      </c>
      <c r="D42" s="5" t="s">
        <v>886</v>
      </c>
      <c r="E42" s="5" t="s">
        <v>876</v>
      </c>
      <c r="F42" s="5">
        <v>0</v>
      </c>
      <c r="G42" s="5" t="s">
        <v>3555</v>
      </c>
    </row>
    <row r="43" spans="1:7" x14ac:dyDescent="0.25">
      <c r="A43" s="5" t="s">
        <v>3594</v>
      </c>
      <c r="B43" s="5" t="s">
        <v>47</v>
      </c>
      <c r="C43" s="5">
        <v>2022</v>
      </c>
      <c r="D43" s="5" t="s">
        <v>887</v>
      </c>
      <c r="E43" s="5" t="s">
        <v>876</v>
      </c>
      <c r="F43" s="5">
        <v>0</v>
      </c>
      <c r="G43" s="5" t="s">
        <v>3555</v>
      </c>
    </row>
    <row r="44" spans="1:7" x14ac:dyDescent="0.25">
      <c r="A44" s="5" t="s">
        <v>3595</v>
      </c>
      <c r="B44" s="5" t="s">
        <v>47</v>
      </c>
      <c r="C44" s="5">
        <v>2022</v>
      </c>
      <c r="D44" s="5" t="s">
        <v>888</v>
      </c>
      <c r="E44" s="5" t="s">
        <v>876</v>
      </c>
      <c r="F44" s="5">
        <v>0</v>
      </c>
      <c r="G44" s="5" t="s">
        <v>3555</v>
      </c>
    </row>
    <row r="45" spans="1:7" x14ac:dyDescent="0.25">
      <c r="A45" s="5" t="s">
        <v>3596</v>
      </c>
      <c r="B45" s="5" t="s">
        <v>47</v>
      </c>
      <c r="C45" s="5">
        <v>2022</v>
      </c>
      <c r="D45" s="5" t="s">
        <v>889</v>
      </c>
      <c r="E45" s="5" t="s">
        <v>876</v>
      </c>
      <c r="F45" s="5">
        <v>0</v>
      </c>
      <c r="G45" s="5" t="s">
        <v>3555</v>
      </c>
    </row>
    <row r="46" spans="1:7" x14ac:dyDescent="0.25">
      <c r="A46" s="5" t="s">
        <v>3597</v>
      </c>
      <c r="B46" s="5" t="s">
        <v>47</v>
      </c>
      <c r="C46" s="5">
        <v>2022</v>
      </c>
      <c r="D46" s="5" t="s">
        <v>890</v>
      </c>
      <c r="E46" s="5" t="s">
        <v>876</v>
      </c>
      <c r="F46" s="5">
        <v>0</v>
      </c>
      <c r="G46" s="5" t="s">
        <v>3555</v>
      </c>
    </row>
    <row r="47" spans="1:7" x14ac:dyDescent="0.25">
      <c r="A47" s="5" t="s">
        <v>3598</v>
      </c>
      <c r="B47" s="5" t="s">
        <v>47</v>
      </c>
      <c r="C47" s="5">
        <v>2022</v>
      </c>
      <c r="D47" s="5" t="s">
        <v>891</v>
      </c>
      <c r="E47" s="5" t="s">
        <v>876</v>
      </c>
      <c r="F47" s="5">
        <v>0</v>
      </c>
      <c r="G47" s="5" t="s">
        <v>3555</v>
      </c>
    </row>
    <row r="48" spans="1:7" x14ac:dyDescent="0.25">
      <c r="A48" s="5" t="s">
        <v>3599</v>
      </c>
      <c r="B48" s="5" t="s">
        <v>47</v>
      </c>
      <c r="C48" s="5">
        <v>2022</v>
      </c>
      <c r="D48" s="5" t="s">
        <v>892</v>
      </c>
      <c r="E48" s="5" t="s">
        <v>876</v>
      </c>
      <c r="F48" s="5">
        <v>2347.5275440371402</v>
      </c>
      <c r="G48" s="5" t="s">
        <v>3555</v>
      </c>
    </row>
    <row r="49" spans="1:7" x14ac:dyDescent="0.25">
      <c r="A49" s="5" t="s">
        <v>3600</v>
      </c>
      <c r="B49" s="5" t="s">
        <v>47</v>
      </c>
      <c r="C49" s="5">
        <v>2022</v>
      </c>
      <c r="D49" s="5" t="s">
        <v>893</v>
      </c>
      <c r="E49" s="5" t="s">
        <v>876</v>
      </c>
      <c r="F49" s="5">
        <v>0</v>
      </c>
      <c r="G49" s="5" t="s">
        <v>3555</v>
      </c>
    </row>
    <row r="50" spans="1:7" x14ac:dyDescent="0.25">
      <c r="A50" s="5" t="s">
        <v>3601</v>
      </c>
      <c r="B50" s="5" t="s">
        <v>47</v>
      </c>
      <c r="C50" s="5">
        <v>2022</v>
      </c>
      <c r="D50" s="5" t="s">
        <v>894</v>
      </c>
      <c r="E50" s="5" t="s">
        <v>876</v>
      </c>
      <c r="F50" s="5">
        <v>293.09921221965601</v>
      </c>
      <c r="G50" s="5" t="s">
        <v>3555</v>
      </c>
    </row>
    <row r="51" spans="1:7" x14ac:dyDescent="0.25">
      <c r="A51" s="5" t="s">
        <v>3602</v>
      </c>
      <c r="B51" s="5" t="s">
        <v>47</v>
      </c>
      <c r="C51" s="5">
        <v>2022</v>
      </c>
      <c r="D51" s="5" t="s">
        <v>895</v>
      </c>
      <c r="E51" s="5" t="s">
        <v>876</v>
      </c>
      <c r="F51" s="5">
        <v>100.678839675172</v>
      </c>
      <c r="G51" s="5" t="s">
        <v>3555</v>
      </c>
    </row>
    <row r="52" spans="1:7" x14ac:dyDescent="0.25">
      <c r="A52" s="5" t="s">
        <v>3603</v>
      </c>
      <c r="B52" s="5" t="s">
        <v>47</v>
      </c>
      <c r="C52" s="5">
        <v>2022</v>
      </c>
      <c r="D52" s="5" t="s">
        <v>880</v>
      </c>
      <c r="E52" s="5" t="s">
        <v>872</v>
      </c>
      <c r="F52" s="5">
        <v>7577.29644334562</v>
      </c>
      <c r="G52" s="5" t="s">
        <v>3555</v>
      </c>
    </row>
    <row r="53" spans="1:7" x14ac:dyDescent="0.25">
      <c r="A53" s="5" t="s">
        <v>3604</v>
      </c>
      <c r="B53" s="5" t="s">
        <v>47</v>
      </c>
      <c r="C53" s="5">
        <v>2022</v>
      </c>
      <c r="D53" s="5" t="s">
        <v>881</v>
      </c>
      <c r="E53" s="5" t="s">
        <v>872</v>
      </c>
      <c r="F53" s="5">
        <v>0</v>
      </c>
      <c r="G53" s="5" t="s">
        <v>3555</v>
      </c>
    </row>
    <row r="54" spans="1:7" x14ac:dyDescent="0.25">
      <c r="A54" s="5" t="s">
        <v>3605</v>
      </c>
      <c r="B54" s="5" t="s">
        <v>47</v>
      </c>
      <c r="C54" s="5">
        <v>2022</v>
      </c>
      <c r="D54" s="5" t="s">
        <v>882</v>
      </c>
      <c r="E54" s="5" t="s">
        <v>872</v>
      </c>
      <c r="F54" s="5">
        <v>0</v>
      </c>
      <c r="G54" s="5" t="s">
        <v>3555</v>
      </c>
    </row>
    <row r="55" spans="1:7" x14ac:dyDescent="0.25">
      <c r="A55" s="5" t="s">
        <v>3606</v>
      </c>
      <c r="B55" s="5" t="s">
        <v>47</v>
      </c>
      <c r="C55" s="5">
        <v>2022</v>
      </c>
      <c r="D55" s="5" t="s">
        <v>883</v>
      </c>
      <c r="E55" s="5" t="s">
        <v>872</v>
      </c>
      <c r="F55" s="5">
        <v>0</v>
      </c>
      <c r="G55" s="5" t="s">
        <v>3555</v>
      </c>
    </row>
    <row r="56" spans="1:7" x14ac:dyDescent="0.25">
      <c r="A56" s="5" t="s">
        <v>3607</v>
      </c>
      <c r="B56" s="5" t="s">
        <v>47</v>
      </c>
      <c r="C56" s="5">
        <v>2022</v>
      </c>
      <c r="D56" s="5" t="s">
        <v>884</v>
      </c>
      <c r="E56" s="5" t="s">
        <v>872</v>
      </c>
      <c r="F56" s="5">
        <v>0</v>
      </c>
      <c r="G56" s="5" t="s">
        <v>3555</v>
      </c>
    </row>
    <row r="57" spans="1:7" x14ac:dyDescent="0.25">
      <c r="A57" s="5" t="s">
        <v>3608</v>
      </c>
      <c r="B57" s="5" t="s">
        <v>47</v>
      </c>
      <c r="C57" s="5">
        <v>2022</v>
      </c>
      <c r="D57" s="5" t="s">
        <v>885</v>
      </c>
      <c r="E57" s="5" t="s">
        <v>872</v>
      </c>
      <c r="F57" s="5">
        <v>0</v>
      </c>
      <c r="G57" s="5" t="s">
        <v>3555</v>
      </c>
    </row>
    <row r="58" spans="1:7" x14ac:dyDescent="0.25">
      <c r="A58" s="5" t="s">
        <v>3609</v>
      </c>
      <c r="B58" s="5" t="s">
        <v>47</v>
      </c>
      <c r="C58" s="5">
        <v>2022</v>
      </c>
      <c r="D58" s="5" t="s">
        <v>886</v>
      </c>
      <c r="E58" s="5" t="s">
        <v>872</v>
      </c>
      <c r="F58" s="5">
        <v>0</v>
      </c>
      <c r="G58" s="5" t="s">
        <v>3555</v>
      </c>
    </row>
    <row r="59" spans="1:7" x14ac:dyDescent="0.25">
      <c r="A59" s="5" t="s">
        <v>3610</v>
      </c>
      <c r="B59" s="5" t="s">
        <v>47</v>
      </c>
      <c r="C59" s="5">
        <v>2022</v>
      </c>
      <c r="D59" s="5" t="s">
        <v>887</v>
      </c>
      <c r="E59" s="5" t="s">
        <v>872</v>
      </c>
      <c r="F59" s="5">
        <v>0</v>
      </c>
      <c r="G59" s="5" t="s">
        <v>3555</v>
      </c>
    </row>
    <row r="60" spans="1:7" x14ac:dyDescent="0.25">
      <c r="A60" s="5" t="s">
        <v>3611</v>
      </c>
      <c r="B60" s="5" t="s">
        <v>47</v>
      </c>
      <c r="C60" s="5">
        <v>2022</v>
      </c>
      <c r="D60" s="5" t="s">
        <v>888</v>
      </c>
      <c r="E60" s="5" t="s">
        <v>872</v>
      </c>
      <c r="F60" s="5">
        <v>0</v>
      </c>
      <c r="G60" s="5" t="s">
        <v>3555</v>
      </c>
    </row>
    <row r="61" spans="1:7" x14ac:dyDescent="0.25">
      <c r="A61" s="5" t="s">
        <v>3612</v>
      </c>
      <c r="B61" s="5" t="s">
        <v>47</v>
      </c>
      <c r="C61" s="5">
        <v>2022</v>
      </c>
      <c r="D61" s="5" t="s">
        <v>889</v>
      </c>
      <c r="E61" s="5" t="s">
        <v>872</v>
      </c>
      <c r="F61" s="5">
        <v>0</v>
      </c>
      <c r="G61" s="5" t="s">
        <v>3555</v>
      </c>
    </row>
    <row r="62" spans="1:7" x14ac:dyDescent="0.25">
      <c r="A62" s="5" t="s">
        <v>3613</v>
      </c>
      <c r="B62" s="5" t="s">
        <v>47</v>
      </c>
      <c r="C62" s="5">
        <v>2022</v>
      </c>
      <c r="D62" s="5" t="s">
        <v>890</v>
      </c>
      <c r="E62" s="5" t="s">
        <v>872</v>
      </c>
      <c r="F62" s="5">
        <v>0</v>
      </c>
      <c r="G62" s="5" t="s">
        <v>3555</v>
      </c>
    </row>
    <row r="63" spans="1:7" x14ac:dyDescent="0.25">
      <c r="A63" s="5" t="s">
        <v>3614</v>
      </c>
      <c r="B63" s="5" t="s">
        <v>47</v>
      </c>
      <c r="C63" s="5">
        <v>2022</v>
      </c>
      <c r="D63" s="5" t="s">
        <v>891</v>
      </c>
      <c r="E63" s="5" t="s">
        <v>872</v>
      </c>
      <c r="F63" s="5">
        <v>0</v>
      </c>
      <c r="G63" s="5" t="s">
        <v>3555</v>
      </c>
    </row>
    <row r="64" spans="1:7" x14ac:dyDescent="0.25">
      <c r="A64" s="5" t="s">
        <v>3615</v>
      </c>
      <c r="B64" s="5" t="s">
        <v>47</v>
      </c>
      <c r="C64" s="5">
        <v>2022</v>
      </c>
      <c r="D64" s="5" t="s">
        <v>892</v>
      </c>
      <c r="E64" s="5" t="s">
        <v>872</v>
      </c>
      <c r="F64" s="5">
        <v>0</v>
      </c>
      <c r="G64" s="5" t="s">
        <v>3555</v>
      </c>
    </row>
    <row r="65" spans="1:7" x14ac:dyDescent="0.25">
      <c r="A65" s="5" t="s">
        <v>3616</v>
      </c>
      <c r="B65" s="5" t="s">
        <v>47</v>
      </c>
      <c r="C65" s="5">
        <v>2022</v>
      </c>
      <c r="D65" s="5" t="s">
        <v>893</v>
      </c>
      <c r="E65" s="5" t="s">
        <v>872</v>
      </c>
      <c r="F65" s="5">
        <v>0</v>
      </c>
      <c r="G65" s="5" t="s">
        <v>3555</v>
      </c>
    </row>
    <row r="66" spans="1:7" x14ac:dyDescent="0.25">
      <c r="A66" s="5" t="s">
        <v>3617</v>
      </c>
      <c r="B66" s="5" t="s">
        <v>47</v>
      </c>
      <c r="C66" s="5">
        <v>2022</v>
      </c>
      <c r="D66" s="5" t="s">
        <v>894</v>
      </c>
      <c r="E66" s="5" t="s">
        <v>872</v>
      </c>
      <c r="F66" s="5">
        <v>0</v>
      </c>
      <c r="G66" s="5" t="s">
        <v>3555</v>
      </c>
    </row>
    <row r="67" spans="1:7" x14ac:dyDescent="0.25">
      <c r="A67" s="5" t="s">
        <v>3618</v>
      </c>
      <c r="B67" s="5" t="s">
        <v>47</v>
      </c>
      <c r="C67" s="5">
        <v>2022</v>
      </c>
      <c r="D67" s="5" t="s">
        <v>895</v>
      </c>
      <c r="E67" s="5" t="s">
        <v>872</v>
      </c>
      <c r="F67" s="5">
        <v>0</v>
      </c>
      <c r="G67" s="5" t="s">
        <v>3555</v>
      </c>
    </row>
    <row r="68" spans="1:7" x14ac:dyDescent="0.25">
      <c r="A68" s="5" t="s">
        <v>3619</v>
      </c>
      <c r="B68" s="5" t="s">
        <v>47</v>
      </c>
      <c r="C68" s="5">
        <v>2022</v>
      </c>
      <c r="D68" s="5" t="s">
        <v>880</v>
      </c>
      <c r="E68" s="5" t="s">
        <v>873</v>
      </c>
      <c r="F68" s="5">
        <v>10207.6320601434</v>
      </c>
      <c r="G68" s="5" t="s">
        <v>3555</v>
      </c>
    </row>
    <row r="69" spans="1:7" x14ac:dyDescent="0.25">
      <c r="A69" s="5" t="s">
        <v>3620</v>
      </c>
      <c r="B69" s="5" t="s">
        <v>47</v>
      </c>
      <c r="C69" s="5">
        <v>2022</v>
      </c>
      <c r="D69" s="5" t="s">
        <v>881</v>
      </c>
      <c r="E69" s="5" t="s">
        <v>873</v>
      </c>
      <c r="F69" s="5">
        <v>0</v>
      </c>
      <c r="G69" s="5" t="s">
        <v>3555</v>
      </c>
    </row>
    <row r="70" spans="1:7" x14ac:dyDescent="0.25">
      <c r="A70" s="5" t="s">
        <v>3621</v>
      </c>
      <c r="B70" s="5" t="s">
        <v>47</v>
      </c>
      <c r="C70" s="5">
        <v>2022</v>
      </c>
      <c r="D70" s="5" t="s">
        <v>882</v>
      </c>
      <c r="E70" s="5" t="s">
        <v>873</v>
      </c>
      <c r="F70" s="5">
        <v>0</v>
      </c>
      <c r="G70" s="5" t="s">
        <v>3555</v>
      </c>
    </row>
    <row r="71" spans="1:7" x14ac:dyDescent="0.25">
      <c r="A71" s="5" t="s">
        <v>3622</v>
      </c>
      <c r="B71" s="5" t="s">
        <v>47</v>
      </c>
      <c r="C71" s="5">
        <v>2022</v>
      </c>
      <c r="D71" s="5" t="s">
        <v>883</v>
      </c>
      <c r="E71" s="5" t="s">
        <v>873</v>
      </c>
      <c r="F71" s="5">
        <v>0</v>
      </c>
      <c r="G71" s="5" t="s">
        <v>3555</v>
      </c>
    </row>
    <row r="72" spans="1:7" x14ac:dyDescent="0.25">
      <c r="A72" s="5" t="s">
        <v>3623</v>
      </c>
      <c r="B72" s="5" t="s">
        <v>47</v>
      </c>
      <c r="C72" s="5">
        <v>2022</v>
      </c>
      <c r="D72" s="5" t="s">
        <v>884</v>
      </c>
      <c r="E72" s="5" t="s">
        <v>873</v>
      </c>
      <c r="F72" s="5">
        <v>0</v>
      </c>
      <c r="G72" s="5" t="s">
        <v>3555</v>
      </c>
    </row>
    <row r="73" spans="1:7" x14ac:dyDescent="0.25">
      <c r="A73" s="5" t="s">
        <v>3624</v>
      </c>
      <c r="B73" s="5" t="s">
        <v>47</v>
      </c>
      <c r="C73" s="5">
        <v>2022</v>
      </c>
      <c r="D73" s="5" t="s">
        <v>885</v>
      </c>
      <c r="E73" s="5" t="s">
        <v>873</v>
      </c>
      <c r="F73" s="5">
        <v>927.02172817825794</v>
      </c>
      <c r="G73" s="5" t="s">
        <v>3555</v>
      </c>
    </row>
    <row r="74" spans="1:7" x14ac:dyDescent="0.25">
      <c r="A74" s="5" t="s">
        <v>3625</v>
      </c>
      <c r="B74" s="5" t="s">
        <v>47</v>
      </c>
      <c r="C74" s="5">
        <v>2022</v>
      </c>
      <c r="D74" s="5" t="s">
        <v>886</v>
      </c>
      <c r="E74" s="5" t="s">
        <v>873</v>
      </c>
      <c r="F74" s="5">
        <v>0</v>
      </c>
      <c r="G74" s="5" t="s">
        <v>3555</v>
      </c>
    </row>
    <row r="75" spans="1:7" x14ac:dyDescent="0.25">
      <c r="A75" s="5" t="s">
        <v>3626</v>
      </c>
      <c r="B75" s="5" t="s">
        <v>47</v>
      </c>
      <c r="C75" s="5">
        <v>2022</v>
      </c>
      <c r="D75" s="5" t="s">
        <v>887</v>
      </c>
      <c r="E75" s="5" t="s">
        <v>873</v>
      </c>
      <c r="F75" s="5">
        <v>0</v>
      </c>
      <c r="G75" s="5" t="s">
        <v>3555</v>
      </c>
    </row>
    <row r="76" spans="1:7" x14ac:dyDescent="0.25">
      <c r="A76" s="5" t="s">
        <v>3627</v>
      </c>
      <c r="B76" s="5" t="s">
        <v>47</v>
      </c>
      <c r="C76" s="5">
        <v>2022</v>
      </c>
      <c r="D76" s="5" t="s">
        <v>888</v>
      </c>
      <c r="E76" s="5" t="s">
        <v>873</v>
      </c>
      <c r="F76" s="5">
        <v>0</v>
      </c>
      <c r="G76" s="5" t="s">
        <v>3555</v>
      </c>
    </row>
    <row r="77" spans="1:7" x14ac:dyDescent="0.25">
      <c r="A77" s="5" t="s">
        <v>3628</v>
      </c>
      <c r="B77" s="5" t="s">
        <v>47</v>
      </c>
      <c r="C77" s="5">
        <v>2022</v>
      </c>
      <c r="D77" s="5" t="s">
        <v>889</v>
      </c>
      <c r="E77" s="5" t="s">
        <v>873</v>
      </c>
      <c r="F77" s="5">
        <v>0</v>
      </c>
      <c r="G77" s="5" t="s">
        <v>3555</v>
      </c>
    </row>
    <row r="78" spans="1:7" x14ac:dyDescent="0.25">
      <c r="A78" s="5" t="s">
        <v>3629</v>
      </c>
      <c r="B78" s="5" t="s">
        <v>47</v>
      </c>
      <c r="C78" s="5">
        <v>2022</v>
      </c>
      <c r="D78" s="5" t="s">
        <v>890</v>
      </c>
      <c r="E78" s="5" t="s">
        <v>873</v>
      </c>
      <c r="F78" s="5">
        <v>0</v>
      </c>
      <c r="G78" s="5" t="s">
        <v>3555</v>
      </c>
    </row>
    <row r="79" spans="1:7" x14ac:dyDescent="0.25">
      <c r="A79" s="5" t="s">
        <v>3630</v>
      </c>
      <c r="B79" s="5" t="s">
        <v>47</v>
      </c>
      <c r="C79" s="5">
        <v>2022</v>
      </c>
      <c r="D79" s="5" t="s">
        <v>891</v>
      </c>
      <c r="E79" s="5" t="s">
        <v>873</v>
      </c>
      <c r="F79" s="5">
        <v>0</v>
      </c>
      <c r="G79" s="5" t="s">
        <v>3555</v>
      </c>
    </row>
    <row r="80" spans="1:7" x14ac:dyDescent="0.25">
      <c r="A80" s="5" t="s">
        <v>3631</v>
      </c>
      <c r="B80" s="5" t="s">
        <v>47</v>
      </c>
      <c r="C80" s="5">
        <v>2022</v>
      </c>
      <c r="D80" s="5" t="s">
        <v>892</v>
      </c>
      <c r="E80" s="5" t="s">
        <v>873</v>
      </c>
      <c r="F80" s="5">
        <v>3819.23416175079</v>
      </c>
      <c r="G80" s="5" t="s">
        <v>3555</v>
      </c>
    </row>
    <row r="81" spans="1:7" x14ac:dyDescent="0.25">
      <c r="A81" s="5" t="s">
        <v>3632</v>
      </c>
      <c r="B81" s="5" t="s">
        <v>47</v>
      </c>
      <c r="C81" s="5">
        <v>2022</v>
      </c>
      <c r="D81" s="5" t="s">
        <v>893</v>
      </c>
      <c r="E81" s="5" t="s">
        <v>873</v>
      </c>
      <c r="F81" s="5">
        <v>0</v>
      </c>
      <c r="G81" s="5" t="s">
        <v>3555</v>
      </c>
    </row>
    <row r="82" spans="1:7" x14ac:dyDescent="0.25">
      <c r="A82" s="5" t="s">
        <v>3633</v>
      </c>
      <c r="B82" s="5" t="s">
        <v>47</v>
      </c>
      <c r="C82" s="5">
        <v>2022</v>
      </c>
      <c r="D82" s="5" t="s">
        <v>894</v>
      </c>
      <c r="E82" s="5" t="s">
        <v>873</v>
      </c>
      <c r="F82" s="5">
        <v>824.80009356756102</v>
      </c>
      <c r="G82" s="5" t="s">
        <v>3555</v>
      </c>
    </row>
    <row r="83" spans="1:7" x14ac:dyDescent="0.25">
      <c r="A83" s="5" t="s">
        <v>3634</v>
      </c>
      <c r="B83" s="5" t="s">
        <v>47</v>
      </c>
      <c r="C83" s="5">
        <v>2022</v>
      </c>
      <c r="D83" s="5" t="s">
        <v>895</v>
      </c>
      <c r="E83" s="5" t="s">
        <v>873</v>
      </c>
      <c r="F83" s="5">
        <v>0</v>
      </c>
      <c r="G83" s="5" t="s">
        <v>3555</v>
      </c>
    </row>
    <row r="84" spans="1:7" x14ac:dyDescent="0.25">
      <c r="A84" s="5" t="s">
        <v>3635</v>
      </c>
      <c r="B84" s="5" t="s">
        <v>47</v>
      </c>
      <c r="C84" s="5">
        <v>2022</v>
      </c>
      <c r="D84" s="5" t="s">
        <v>880</v>
      </c>
      <c r="E84" s="5" t="s">
        <v>875</v>
      </c>
      <c r="F84" s="5">
        <v>0</v>
      </c>
      <c r="G84" s="5" t="s">
        <v>3555</v>
      </c>
    </row>
    <row r="85" spans="1:7" x14ac:dyDescent="0.25">
      <c r="A85" s="5" t="s">
        <v>3636</v>
      </c>
      <c r="B85" s="5" t="s">
        <v>47</v>
      </c>
      <c r="C85" s="5">
        <v>2022</v>
      </c>
      <c r="D85" s="5" t="s">
        <v>881</v>
      </c>
      <c r="E85" s="5" t="s">
        <v>875</v>
      </c>
      <c r="F85" s="5">
        <v>0</v>
      </c>
      <c r="G85" s="5" t="s">
        <v>3555</v>
      </c>
    </row>
    <row r="86" spans="1:7" x14ac:dyDescent="0.25">
      <c r="A86" s="5" t="s">
        <v>3637</v>
      </c>
      <c r="B86" s="5" t="s">
        <v>47</v>
      </c>
      <c r="C86" s="5">
        <v>2022</v>
      </c>
      <c r="D86" s="5" t="s">
        <v>882</v>
      </c>
      <c r="E86" s="5" t="s">
        <v>875</v>
      </c>
      <c r="F86" s="5">
        <v>0</v>
      </c>
      <c r="G86" s="5" t="s">
        <v>3555</v>
      </c>
    </row>
    <row r="87" spans="1:7" x14ac:dyDescent="0.25">
      <c r="A87" s="5" t="s">
        <v>3638</v>
      </c>
      <c r="B87" s="5" t="s">
        <v>47</v>
      </c>
      <c r="C87" s="5">
        <v>2022</v>
      </c>
      <c r="D87" s="5" t="s">
        <v>883</v>
      </c>
      <c r="E87" s="5" t="s">
        <v>875</v>
      </c>
      <c r="F87" s="5">
        <v>0</v>
      </c>
      <c r="G87" s="5" t="s">
        <v>3555</v>
      </c>
    </row>
    <row r="88" spans="1:7" x14ac:dyDescent="0.25">
      <c r="A88" s="5" t="s">
        <v>3639</v>
      </c>
      <c r="B88" s="5" t="s">
        <v>47</v>
      </c>
      <c r="C88" s="5">
        <v>2022</v>
      </c>
      <c r="D88" s="5" t="s">
        <v>884</v>
      </c>
      <c r="E88" s="5" t="s">
        <v>875</v>
      </c>
      <c r="F88" s="5">
        <v>2.76900540691173</v>
      </c>
      <c r="G88" s="5" t="s">
        <v>3555</v>
      </c>
    </row>
    <row r="89" spans="1:7" x14ac:dyDescent="0.25">
      <c r="A89" s="5" t="s">
        <v>3640</v>
      </c>
      <c r="B89" s="5" t="s">
        <v>47</v>
      </c>
      <c r="C89" s="5">
        <v>2022</v>
      </c>
      <c r="D89" s="5" t="s">
        <v>885</v>
      </c>
      <c r="E89" s="5" t="s">
        <v>875</v>
      </c>
      <c r="F89" s="5">
        <v>0.34429649428757902</v>
      </c>
      <c r="G89" s="5" t="s">
        <v>3555</v>
      </c>
    </row>
    <row r="90" spans="1:7" x14ac:dyDescent="0.25">
      <c r="A90" s="5" t="s">
        <v>3641</v>
      </c>
      <c r="B90" s="5" t="s">
        <v>47</v>
      </c>
      <c r="C90" s="5">
        <v>2022</v>
      </c>
      <c r="D90" s="5" t="s">
        <v>886</v>
      </c>
      <c r="E90" s="5" t="s">
        <v>875</v>
      </c>
      <c r="F90" s="5">
        <v>0</v>
      </c>
      <c r="G90" s="5" t="s">
        <v>3555</v>
      </c>
    </row>
    <row r="91" spans="1:7" x14ac:dyDescent="0.25">
      <c r="A91" s="5" t="s">
        <v>3642</v>
      </c>
      <c r="B91" s="5" t="s">
        <v>47</v>
      </c>
      <c r="C91" s="5">
        <v>2022</v>
      </c>
      <c r="D91" s="5" t="s">
        <v>887</v>
      </c>
      <c r="E91" s="5" t="s">
        <v>875</v>
      </c>
      <c r="F91" s="5">
        <v>0</v>
      </c>
      <c r="G91" s="5" t="s">
        <v>3555</v>
      </c>
    </row>
    <row r="92" spans="1:7" x14ac:dyDescent="0.25">
      <c r="A92" s="5" t="s">
        <v>3643</v>
      </c>
      <c r="B92" s="5" t="s">
        <v>47</v>
      </c>
      <c r="C92" s="5">
        <v>2022</v>
      </c>
      <c r="D92" s="5" t="s">
        <v>888</v>
      </c>
      <c r="E92" s="5" t="s">
        <v>875</v>
      </c>
      <c r="F92" s="5">
        <v>0</v>
      </c>
      <c r="G92" s="5" t="s">
        <v>3555</v>
      </c>
    </row>
    <row r="93" spans="1:7" x14ac:dyDescent="0.25">
      <c r="A93" s="5" t="s">
        <v>3644</v>
      </c>
      <c r="B93" s="5" t="s">
        <v>47</v>
      </c>
      <c r="C93" s="5">
        <v>2022</v>
      </c>
      <c r="D93" s="5" t="s">
        <v>889</v>
      </c>
      <c r="E93" s="5" t="s">
        <v>875</v>
      </c>
      <c r="F93" s="5">
        <v>0</v>
      </c>
      <c r="G93" s="5" t="s">
        <v>3555</v>
      </c>
    </row>
    <row r="94" spans="1:7" x14ac:dyDescent="0.25">
      <c r="A94" s="5" t="s">
        <v>3645</v>
      </c>
      <c r="B94" s="5" t="s">
        <v>47</v>
      </c>
      <c r="C94" s="5">
        <v>2022</v>
      </c>
      <c r="D94" s="5" t="s">
        <v>890</v>
      </c>
      <c r="E94" s="5" t="s">
        <v>875</v>
      </c>
      <c r="F94" s="5">
        <v>0</v>
      </c>
      <c r="G94" s="5" t="s">
        <v>3555</v>
      </c>
    </row>
    <row r="95" spans="1:7" x14ac:dyDescent="0.25">
      <c r="A95" s="5" t="s">
        <v>3646</v>
      </c>
      <c r="B95" s="5" t="s">
        <v>47</v>
      </c>
      <c r="C95" s="5">
        <v>2022</v>
      </c>
      <c r="D95" s="5" t="s">
        <v>891</v>
      </c>
      <c r="E95" s="5" t="s">
        <v>875</v>
      </c>
      <c r="F95" s="5">
        <v>0</v>
      </c>
      <c r="G95" s="5" t="s">
        <v>3555</v>
      </c>
    </row>
    <row r="96" spans="1:7" x14ac:dyDescent="0.25">
      <c r="A96" s="5" t="s">
        <v>3647</v>
      </c>
      <c r="B96" s="5" t="s">
        <v>47</v>
      </c>
      <c r="C96" s="5">
        <v>2022</v>
      </c>
      <c r="D96" s="5" t="s">
        <v>892</v>
      </c>
      <c r="E96" s="5" t="s">
        <v>875</v>
      </c>
      <c r="F96" s="5">
        <v>4.3837261485752403</v>
      </c>
      <c r="G96" s="5" t="s">
        <v>3555</v>
      </c>
    </row>
    <row r="97" spans="1:7" x14ac:dyDescent="0.25">
      <c r="A97" s="5" t="s">
        <v>3648</v>
      </c>
      <c r="B97" s="5" t="s">
        <v>47</v>
      </c>
      <c r="C97" s="5">
        <v>2022</v>
      </c>
      <c r="D97" s="5" t="s">
        <v>893</v>
      </c>
      <c r="E97" s="5" t="s">
        <v>875</v>
      </c>
      <c r="F97" s="5">
        <v>0</v>
      </c>
      <c r="G97" s="5" t="s">
        <v>3555</v>
      </c>
    </row>
    <row r="98" spans="1:7" x14ac:dyDescent="0.25">
      <c r="A98" s="5" t="s">
        <v>3649</v>
      </c>
      <c r="B98" s="5" t="s">
        <v>47</v>
      </c>
      <c r="C98" s="5">
        <v>2022</v>
      </c>
      <c r="D98" s="5" t="s">
        <v>894</v>
      </c>
      <c r="E98" s="5" t="s">
        <v>875</v>
      </c>
      <c r="F98" s="5">
        <v>0</v>
      </c>
      <c r="G98" s="5" t="s">
        <v>3555</v>
      </c>
    </row>
    <row r="99" spans="1:7" x14ac:dyDescent="0.25">
      <c r="A99" s="5" t="s">
        <v>3650</v>
      </c>
      <c r="B99" s="5" t="s">
        <v>47</v>
      </c>
      <c r="C99" s="5">
        <v>2022</v>
      </c>
      <c r="D99" s="5" t="s">
        <v>895</v>
      </c>
      <c r="E99" s="5" t="s">
        <v>875</v>
      </c>
      <c r="F99" s="5">
        <v>0</v>
      </c>
      <c r="G99" s="5" t="s">
        <v>3555</v>
      </c>
    </row>
    <row r="100" spans="1:7" x14ac:dyDescent="0.25">
      <c r="A100" s="5" t="s">
        <v>3651</v>
      </c>
      <c r="B100" s="5" t="s">
        <v>47</v>
      </c>
      <c r="C100" s="5">
        <v>2022</v>
      </c>
      <c r="D100" s="5" t="s">
        <v>880</v>
      </c>
      <c r="E100" s="5" t="s">
        <v>874</v>
      </c>
      <c r="F100" s="5">
        <v>0</v>
      </c>
      <c r="G100" s="5" t="s">
        <v>3555</v>
      </c>
    </row>
    <row r="101" spans="1:7" x14ac:dyDescent="0.25">
      <c r="A101" s="5" t="s">
        <v>3652</v>
      </c>
      <c r="B101" s="5" t="s">
        <v>47</v>
      </c>
      <c r="C101" s="5">
        <v>2022</v>
      </c>
      <c r="D101" s="5" t="s">
        <v>881</v>
      </c>
      <c r="E101" s="5" t="s">
        <v>874</v>
      </c>
      <c r="F101" s="5">
        <v>0</v>
      </c>
      <c r="G101" s="5" t="s">
        <v>3555</v>
      </c>
    </row>
    <row r="102" spans="1:7" x14ac:dyDescent="0.25">
      <c r="A102" s="5" t="s">
        <v>3653</v>
      </c>
      <c r="B102" s="5" t="s">
        <v>47</v>
      </c>
      <c r="C102" s="5">
        <v>2022</v>
      </c>
      <c r="D102" s="5" t="s">
        <v>882</v>
      </c>
      <c r="E102" s="5" t="s">
        <v>874</v>
      </c>
      <c r="F102" s="5">
        <v>0</v>
      </c>
      <c r="G102" s="5" t="s">
        <v>3555</v>
      </c>
    </row>
    <row r="103" spans="1:7" x14ac:dyDescent="0.25">
      <c r="A103" s="5" t="s">
        <v>3654</v>
      </c>
      <c r="B103" s="5" t="s">
        <v>47</v>
      </c>
      <c r="C103" s="5">
        <v>2022</v>
      </c>
      <c r="D103" s="5" t="s">
        <v>883</v>
      </c>
      <c r="E103" s="5" t="s">
        <v>874</v>
      </c>
      <c r="F103" s="5">
        <v>0</v>
      </c>
      <c r="G103" s="5" t="s">
        <v>3555</v>
      </c>
    </row>
    <row r="104" spans="1:7" x14ac:dyDescent="0.25">
      <c r="A104" s="5" t="s">
        <v>3655</v>
      </c>
      <c r="B104" s="5" t="s">
        <v>47</v>
      </c>
      <c r="C104" s="5">
        <v>2022</v>
      </c>
      <c r="D104" s="5" t="s">
        <v>884</v>
      </c>
      <c r="E104" s="5" t="s">
        <v>874</v>
      </c>
      <c r="F104" s="5">
        <v>3182.2559195641002</v>
      </c>
      <c r="G104" s="5" t="s">
        <v>3555</v>
      </c>
    </row>
    <row r="105" spans="1:7" x14ac:dyDescent="0.25">
      <c r="A105" s="5" t="s">
        <v>3656</v>
      </c>
      <c r="B105" s="5" t="s">
        <v>47</v>
      </c>
      <c r="C105" s="5">
        <v>2022</v>
      </c>
      <c r="D105" s="5" t="s">
        <v>885</v>
      </c>
      <c r="E105" s="5" t="s">
        <v>874</v>
      </c>
      <c r="F105" s="5">
        <v>0</v>
      </c>
      <c r="G105" s="5" t="s">
        <v>3555</v>
      </c>
    </row>
    <row r="106" spans="1:7" x14ac:dyDescent="0.25">
      <c r="A106" s="5" t="s">
        <v>3657</v>
      </c>
      <c r="B106" s="5" t="s">
        <v>47</v>
      </c>
      <c r="C106" s="5">
        <v>2022</v>
      </c>
      <c r="D106" s="5" t="s">
        <v>886</v>
      </c>
      <c r="E106" s="5" t="s">
        <v>874</v>
      </c>
      <c r="F106" s="5">
        <v>0</v>
      </c>
      <c r="G106" s="5" t="s">
        <v>3555</v>
      </c>
    </row>
    <row r="107" spans="1:7" x14ac:dyDescent="0.25">
      <c r="A107" s="5" t="s">
        <v>3658</v>
      </c>
      <c r="B107" s="5" t="s">
        <v>47</v>
      </c>
      <c r="C107" s="5">
        <v>2022</v>
      </c>
      <c r="D107" s="5" t="s">
        <v>887</v>
      </c>
      <c r="E107" s="5" t="s">
        <v>874</v>
      </c>
      <c r="F107" s="5">
        <v>0</v>
      </c>
      <c r="G107" s="5" t="s">
        <v>3555</v>
      </c>
    </row>
    <row r="108" spans="1:7" x14ac:dyDescent="0.25">
      <c r="A108" s="5" t="s">
        <v>3659</v>
      </c>
      <c r="B108" s="5" t="s">
        <v>47</v>
      </c>
      <c r="C108" s="5">
        <v>2022</v>
      </c>
      <c r="D108" s="5" t="s">
        <v>888</v>
      </c>
      <c r="E108" s="5" t="s">
        <v>874</v>
      </c>
      <c r="F108" s="5">
        <v>0</v>
      </c>
      <c r="G108" s="5" t="s">
        <v>3555</v>
      </c>
    </row>
    <row r="109" spans="1:7" x14ac:dyDescent="0.25">
      <c r="A109" s="5" t="s">
        <v>3660</v>
      </c>
      <c r="B109" s="5" t="s">
        <v>47</v>
      </c>
      <c r="C109" s="5">
        <v>2022</v>
      </c>
      <c r="D109" s="5" t="s">
        <v>889</v>
      </c>
      <c r="E109" s="5" t="s">
        <v>874</v>
      </c>
      <c r="F109" s="5">
        <v>0</v>
      </c>
      <c r="G109" s="5" t="s">
        <v>3555</v>
      </c>
    </row>
    <row r="110" spans="1:7" x14ac:dyDescent="0.25">
      <c r="A110" s="5" t="s">
        <v>3661</v>
      </c>
      <c r="B110" s="5" t="s">
        <v>47</v>
      </c>
      <c r="C110" s="5">
        <v>2022</v>
      </c>
      <c r="D110" s="5" t="s">
        <v>890</v>
      </c>
      <c r="E110" s="5" t="s">
        <v>874</v>
      </c>
      <c r="F110" s="5">
        <v>0</v>
      </c>
      <c r="G110" s="5" t="s">
        <v>3555</v>
      </c>
    </row>
    <row r="111" spans="1:7" x14ac:dyDescent="0.25">
      <c r="A111" s="5" t="s">
        <v>3662</v>
      </c>
      <c r="B111" s="5" t="s">
        <v>47</v>
      </c>
      <c r="C111" s="5">
        <v>2022</v>
      </c>
      <c r="D111" s="5" t="s">
        <v>891</v>
      </c>
      <c r="E111" s="5" t="s">
        <v>874</v>
      </c>
      <c r="F111" s="5">
        <v>0</v>
      </c>
      <c r="G111" s="5" t="s">
        <v>3555</v>
      </c>
    </row>
    <row r="112" spans="1:7" x14ac:dyDescent="0.25">
      <c r="A112" s="5" t="s">
        <v>3663</v>
      </c>
      <c r="B112" s="5" t="s">
        <v>47</v>
      </c>
      <c r="C112" s="5">
        <v>2022</v>
      </c>
      <c r="D112" s="5" t="s">
        <v>892</v>
      </c>
      <c r="E112" s="5" t="s">
        <v>874</v>
      </c>
      <c r="F112" s="5">
        <v>17.432082843688502</v>
      </c>
      <c r="G112" s="5" t="s">
        <v>3555</v>
      </c>
    </row>
    <row r="113" spans="1:7" x14ac:dyDescent="0.25">
      <c r="A113" s="5" t="s">
        <v>3664</v>
      </c>
      <c r="B113" s="5" t="s">
        <v>47</v>
      </c>
      <c r="C113" s="5">
        <v>2022</v>
      </c>
      <c r="D113" s="5" t="s">
        <v>893</v>
      </c>
      <c r="E113" s="5" t="s">
        <v>874</v>
      </c>
      <c r="F113" s="5">
        <v>0</v>
      </c>
      <c r="G113" s="5" t="s">
        <v>3555</v>
      </c>
    </row>
    <row r="114" spans="1:7" x14ac:dyDescent="0.25">
      <c r="A114" s="5" t="s">
        <v>3665</v>
      </c>
      <c r="B114" s="5" t="s">
        <v>47</v>
      </c>
      <c r="C114" s="5">
        <v>2022</v>
      </c>
      <c r="D114" s="5" t="s">
        <v>894</v>
      </c>
      <c r="E114" s="5" t="s">
        <v>874</v>
      </c>
      <c r="F114" s="5">
        <v>2465.7623559048998</v>
      </c>
      <c r="G114" s="5" t="s">
        <v>3555</v>
      </c>
    </row>
    <row r="115" spans="1:7" x14ac:dyDescent="0.25">
      <c r="A115" s="5" t="s">
        <v>3666</v>
      </c>
      <c r="B115" s="5" t="s">
        <v>47</v>
      </c>
      <c r="C115" s="5">
        <v>2022</v>
      </c>
      <c r="D115" s="5" t="s">
        <v>895</v>
      </c>
      <c r="E115" s="5" t="s">
        <v>874</v>
      </c>
      <c r="F115" s="5">
        <v>0</v>
      </c>
      <c r="G115" s="5" t="s">
        <v>3555</v>
      </c>
    </row>
    <row r="116" spans="1:7" x14ac:dyDescent="0.25">
      <c r="A116" s="5" t="s">
        <v>3667</v>
      </c>
      <c r="B116" s="5" t="s">
        <v>47</v>
      </c>
      <c r="C116" s="5">
        <v>2022</v>
      </c>
      <c r="D116" s="5" t="s">
        <v>880</v>
      </c>
      <c r="E116" s="5" t="s">
        <v>877</v>
      </c>
      <c r="F116" s="5">
        <v>0</v>
      </c>
      <c r="G116" s="5" t="s">
        <v>3555</v>
      </c>
    </row>
    <row r="117" spans="1:7" x14ac:dyDescent="0.25">
      <c r="A117" s="5" t="s">
        <v>3668</v>
      </c>
      <c r="B117" s="5" t="s">
        <v>47</v>
      </c>
      <c r="C117" s="5">
        <v>2022</v>
      </c>
      <c r="D117" s="5" t="s">
        <v>881</v>
      </c>
      <c r="E117" s="5" t="s">
        <v>877</v>
      </c>
      <c r="F117" s="5">
        <v>0</v>
      </c>
      <c r="G117" s="5" t="s">
        <v>3555</v>
      </c>
    </row>
    <row r="118" spans="1:7" x14ac:dyDescent="0.25">
      <c r="A118" s="5" t="s">
        <v>3669</v>
      </c>
      <c r="B118" s="5" t="s">
        <v>47</v>
      </c>
      <c r="C118" s="5">
        <v>2022</v>
      </c>
      <c r="D118" s="5" t="s">
        <v>882</v>
      </c>
      <c r="E118" s="5" t="s">
        <v>877</v>
      </c>
      <c r="F118" s="5">
        <v>0</v>
      </c>
      <c r="G118" s="5" t="s">
        <v>3555</v>
      </c>
    </row>
    <row r="119" spans="1:7" x14ac:dyDescent="0.25">
      <c r="A119" s="5" t="s">
        <v>3670</v>
      </c>
      <c r="B119" s="5" t="s">
        <v>47</v>
      </c>
      <c r="C119" s="5">
        <v>2022</v>
      </c>
      <c r="D119" s="5" t="s">
        <v>883</v>
      </c>
      <c r="E119" s="5" t="s">
        <v>877</v>
      </c>
      <c r="F119" s="5">
        <v>0</v>
      </c>
      <c r="G119" s="5" t="s">
        <v>3555</v>
      </c>
    </row>
    <row r="120" spans="1:7" x14ac:dyDescent="0.25">
      <c r="A120" s="5" t="s">
        <v>3671</v>
      </c>
      <c r="B120" s="5" t="s">
        <v>47</v>
      </c>
      <c r="C120" s="5">
        <v>2022</v>
      </c>
      <c r="D120" s="5" t="s">
        <v>884</v>
      </c>
      <c r="E120" s="5" t="s">
        <v>877</v>
      </c>
      <c r="F120" s="5">
        <v>1579.83074407564</v>
      </c>
      <c r="G120" s="5" t="s">
        <v>3555</v>
      </c>
    </row>
    <row r="121" spans="1:7" x14ac:dyDescent="0.25">
      <c r="A121" s="5" t="s">
        <v>3672</v>
      </c>
      <c r="B121" s="5" t="s">
        <v>47</v>
      </c>
      <c r="C121" s="5">
        <v>2022</v>
      </c>
      <c r="D121" s="5" t="s">
        <v>885</v>
      </c>
      <c r="E121" s="5" t="s">
        <v>877</v>
      </c>
      <c r="F121" s="5">
        <v>0</v>
      </c>
      <c r="G121" s="5" t="s">
        <v>3555</v>
      </c>
    </row>
    <row r="122" spans="1:7" x14ac:dyDescent="0.25">
      <c r="A122" s="5" t="s">
        <v>3673</v>
      </c>
      <c r="B122" s="5" t="s">
        <v>47</v>
      </c>
      <c r="C122" s="5">
        <v>2022</v>
      </c>
      <c r="D122" s="5" t="s">
        <v>886</v>
      </c>
      <c r="E122" s="5" t="s">
        <v>877</v>
      </c>
      <c r="F122" s="5">
        <v>0</v>
      </c>
      <c r="G122" s="5" t="s">
        <v>3555</v>
      </c>
    </row>
    <row r="123" spans="1:7" x14ac:dyDescent="0.25">
      <c r="A123" s="5" t="s">
        <v>3674</v>
      </c>
      <c r="B123" s="5" t="s">
        <v>47</v>
      </c>
      <c r="C123" s="5">
        <v>2022</v>
      </c>
      <c r="D123" s="5" t="s">
        <v>887</v>
      </c>
      <c r="E123" s="5" t="s">
        <v>877</v>
      </c>
      <c r="F123" s="5">
        <v>0</v>
      </c>
      <c r="G123" s="5" t="s">
        <v>3555</v>
      </c>
    </row>
    <row r="124" spans="1:7" x14ac:dyDescent="0.25">
      <c r="A124" s="5" t="s">
        <v>3675</v>
      </c>
      <c r="B124" s="5" t="s">
        <v>47</v>
      </c>
      <c r="C124" s="5">
        <v>2022</v>
      </c>
      <c r="D124" s="5" t="s">
        <v>888</v>
      </c>
      <c r="E124" s="5" t="s">
        <v>877</v>
      </c>
      <c r="F124" s="5">
        <v>0</v>
      </c>
      <c r="G124" s="5" t="s">
        <v>3555</v>
      </c>
    </row>
    <row r="125" spans="1:7" x14ac:dyDescent="0.25">
      <c r="A125" s="5" t="s">
        <v>3676</v>
      </c>
      <c r="B125" s="5" t="s">
        <v>47</v>
      </c>
      <c r="C125" s="5">
        <v>2022</v>
      </c>
      <c r="D125" s="5" t="s">
        <v>889</v>
      </c>
      <c r="E125" s="5" t="s">
        <v>877</v>
      </c>
      <c r="F125" s="5">
        <v>0</v>
      </c>
      <c r="G125" s="5" t="s">
        <v>3555</v>
      </c>
    </row>
    <row r="126" spans="1:7" x14ac:dyDescent="0.25">
      <c r="A126" s="5" t="s">
        <v>3677</v>
      </c>
      <c r="B126" s="5" t="s">
        <v>47</v>
      </c>
      <c r="C126" s="5">
        <v>2022</v>
      </c>
      <c r="D126" s="5" t="s">
        <v>890</v>
      </c>
      <c r="E126" s="5" t="s">
        <v>877</v>
      </c>
      <c r="F126" s="5">
        <v>0</v>
      </c>
      <c r="G126" s="5" t="s">
        <v>3555</v>
      </c>
    </row>
    <row r="127" spans="1:7" x14ac:dyDescent="0.25">
      <c r="A127" s="5" t="s">
        <v>3678</v>
      </c>
      <c r="B127" s="5" t="s">
        <v>47</v>
      </c>
      <c r="C127" s="5">
        <v>2022</v>
      </c>
      <c r="D127" s="5" t="s">
        <v>891</v>
      </c>
      <c r="E127" s="5" t="s">
        <v>877</v>
      </c>
      <c r="F127" s="5">
        <v>0</v>
      </c>
      <c r="G127" s="5" t="s">
        <v>3555</v>
      </c>
    </row>
    <row r="128" spans="1:7" x14ac:dyDescent="0.25">
      <c r="A128" s="5" t="s">
        <v>3679</v>
      </c>
      <c r="B128" s="5" t="s">
        <v>47</v>
      </c>
      <c r="C128" s="5">
        <v>2022</v>
      </c>
      <c r="D128" s="5" t="s">
        <v>892</v>
      </c>
      <c r="E128" s="5" t="s">
        <v>877</v>
      </c>
      <c r="F128" s="5">
        <v>0</v>
      </c>
      <c r="G128" s="5" t="s">
        <v>3555</v>
      </c>
    </row>
    <row r="129" spans="1:7" x14ac:dyDescent="0.25">
      <c r="A129" s="5" t="s">
        <v>3680</v>
      </c>
      <c r="B129" s="5" t="s">
        <v>47</v>
      </c>
      <c r="C129" s="5">
        <v>2022</v>
      </c>
      <c r="D129" s="5" t="s">
        <v>893</v>
      </c>
      <c r="E129" s="5" t="s">
        <v>877</v>
      </c>
      <c r="F129" s="5">
        <v>0</v>
      </c>
      <c r="G129" s="5" t="s">
        <v>3555</v>
      </c>
    </row>
    <row r="130" spans="1:7" x14ac:dyDescent="0.25">
      <c r="A130" s="5" t="s">
        <v>3681</v>
      </c>
      <c r="B130" s="5" t="s">
        <v>47</v>
      </c>
      <c r="C130" s="5">
        <v>2022</v>
      </c>
      <c r="D130" s="5" t="s">
        <v>894</v>
      </c>
      <c r="E130" s="5" t="s">
        <v>877</v>
      </c>
      <c r="F130" s="5">
        <v>0</v>
      </c>
      <c r="G130" s="5" t="s">
        <v>3555</v>
      </c>
    </row>
    <row r="131" spans="1:7" x14ac:dyDescent="0.25">
      <c r="A131" s="5" t="s">
        <v>3682</v>
      </c>
      <c r="B131" s="5" t="s">
        <v>47</v>
      </c>
      <c r="C131" s="5">
        <v>2022</v>
      </c>
      <c r="D131" s="5" t="s">
        <v>895</v>
      </c>
      <c r="E131" s="5" t="s">
        <v>877</v>
      </c>
      <c r="F131" s="5">
        <v>0</v>
      </c>
      <c r="G131" s="5" t="s">
        <v>3555</v>
      </c>
    </row>
  </sheetData>
  <pageMargins left="0.75" right="0.75" top="1" bottom="1" header="0.5" footer="0.5"/>
  <headerFooter>
    <oddFooter>&amp;R_x000D_&amp;1#&amp;"Aptos"&amp;10&amp;K000000 Official Use Only</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D6"/>
  <sheetViews>
    <sheetView workbookViewId="0">
      <pane xSplit="1" ySplit="3" topLeftCell="B4" activePane="bottomRight" state="frozen"/>
      <selection pane="topRight"/>
      <selection pane="bottomLeft"/>
      <selection pane="bottomRight"/>
    </sheetView>
  </sheetViews>
  <sheetFormatPr defaultRowHeight="15" x14ac:dyDescent="0.25"/>
  <cols>
    <col min="1" max="1" width="18" customWidth="1"/>
  </cols>
  <sheetData>
    <row r="1" spans="1:30" x14ac:dyDescent="0.25">
      <c r="A1" s="5" t="s">
        <v>3683</v>
      </c>
    </row>
    <row r="2" spans="1:30" ht="18" x14ac:dyDescent="0.25">
      <c r="A2" s="1" t="s">
        <v>3684</v>
      </c>
      <c r="B2" s="2"/>
      <c r="C2" s="2"/>
      <c r="D2" s="2"/>
      <c r="E2" s="2"/>
      <c r="F2" s="2"/>
      <c r="G2" s="2"/>
      <c r="H2" s="2"/>
      <c r="I2" s="2"/>
      <c r="J2" s="2"/>
      <c r="K2" s="2"/>
      <c r="L2" s="2"/>
      <c r="M2" s="2"/>
      <c r="N2" s="2"/>
      <c r="O2" s="2"/>
      <c r="P2" s="2"/>
      <c r="Q2" s="2"/>
      <c r="R2" s="2"/>
      <c r="S2" s="2"/>
      <c r="T2" s="2"/>
      <c r="U2" s="2"/>
      <c r="V2" s="2"/>
      <c r="W2" s="2"/>
      <c r="X2" s="2"/>
      <c r="Y2" s="2"/>
      <c r="Z2" s="2"/>
      <c r="AA2" s="2"/>
      <c r="AB2" s="2"/>
      <c r="AC2" s="2"/>
      <c r="AD2" s="2"/>
    </row>
    <row r="3" spans="1:30" x14ac:dyDescent="0.25">
      <c r="A3" s="8" t="s">
        <v>1878</v>
      </c>
      <c r="B3" s="8" t="s">
        <v>3551</v>
      </c>
      <c r="C3" s="8" t="s">
        <v>3685</v>
      </c>
      <c r="D3" s="8" t="s">
        <v>100</v>
      </c>
      <c r="E3" s="8" t="s">
        <v>1202</v>
      </c>
      <c r="F3" s="8">
        <v>2021</v>
      </c>
      <c r="G3" s="8">
        <v>2022</v>
      </c>
      <c r="H3" s="8">
        <v>2023</v>
      </c>
      <c r="I3" s="8">
        <v>2024</v>
      </c>
      <c r="J3" s="8">
        <v>2025</v>
      </c>
      <c r="K3" s="8">
        <v>2026</v>
      </c>
      <c r="L3" s="8">
        <v>2027</v>
      </c>
      <c r="M3" s="8">
        <v>2028</v>
      </c>
      <c r="N3" s="8">
        <v>2029</v>
      </c>
      <c r="O3" s="8">
        <v>2030</v>
      </c>
      <c r="P3" s="8">
        <v>2031</v>
      </c>
      <c r="Q3" s="8">
        <v>2032</v>
      </c>
      <c r="R3" s="8">
        <v>2033</v>
      </c>
      <c r="S3" s="8">
        <v>2034</v>
      </c>
      <c r="T3" s="8">
        <v>2035</v>
      </c>
      <c r="U3" s="8">
        <v>2036</v>
      </c>
      <c r="V3" s="8">
        <v>2037</v>
      </c>
      <c r="W3" s="8">
        <v>2038</v>
      </c>
      <c r="X3" s="8">
        <v>2039</v>
      </c>
      <c r="Y3" s="8">
        <v>2040</v>
      </c>
      <c r="Z3" s="8">
        <v>2041</v>
      </c>
      <c r="AA3" s="8">
        <v>2042</v>
      </c>
      <c r="AB3" s="8">
        <v>2043</v>
      </c>
      <c r="AC3" s="8">
        <v>2044</v>
      </c>
      <c r="AD3" s="8">
        <v>2045</v>
      </c>
    </row>
    <row r="4" spans="1:30" x14ac:dyDescent="0.25">
      <c r="A4" s="5" t="s">
        <v>3686</v>
      </c>
      <c r="B4" s="5" t="s">
        <v>47</v>
      </c>
      <c r="C4" s="5" t="s">
        <v>1023</v>
      </c>
      <c r="D4" s="5" t="s">
        <v>3687</v>
      </c>
      <c r="E4" s="5" t="s">
        <v>3688</v>
      </c>
      <c r="F4" s="5"/>
      <c r="G4" s="5">
        <v>6.6513450000000002E-2</v>
      </c>
      <c r="H4" s="5">
        <v>3.760281E-2</v>
      </c>
      <c r="I4" s="5">
        <v>2.3988010000000001E-2</v>
      </c>
      <c r="J4" s="5">
        <v>4.3923869999999997E-2</v>
      </c>
      <c r="K4" s="5">
        <v>4.239706E-2</v>
      </c>
      <c r="L4" s="5">
        <v>4.8292179999999997E-2</v>
      </c>
      <c r="M4" s="5">
        <v>5.5353159999999998E-2</v>
      </c>
      <c r="N4" s="5">
        <v>5.2266060000000003E-2</v>
      </c>
      <c r="O4" s="5">
        <v>4.841877E-2</v>
      </c>
      <c r="P4" s="5">
        <v>4.7887359999999997E-2</v>
      </c>
      <c r="Q4" s="5">
        <v>4.7355950000000001E-2</v>
      </c>
      <c r="R4" s="5">
        <v>4.6824539999999998E-2</v>
      </c>
      <c r="S4" s="5">
        <v>4.6293130000000002E-2</v>
      </c>
      <c r="T4" s="5">
        <v>4.5761719999999999E-2</v>
      </c>
      <c r="U4" s="5">
        <v>4.5230310000000003E-2</v>
      </c>
      <c r="V4" s="5">
        <v>4.46989E-2</v>
      </c>
      <c r="W4" s="5">
        <v>4.4167489999999997E-2</v>
      </c>
      <c r="X4" s="5">
        <v>4.3636080000000001E-2</v>
      </c>
      <c r="Y4" s="5">
        <v>4.3104669999999998E-2</v>
      </c>
      <c r="Z4" s="5">
        <v>4.2573260000000002E-2</v>
      </c>
      <c r="AA4" s="5"/>
      <c r="AB4" s="5"/>
      <c r="AC4" s="5"/>
      <c r="AD4" s="5"/>
    </row>
    <row r="5" spans="1:30" x14ac:dyDescent="0.25">
      <c r="A5" s="5" t="s">
        <v>3689</v>
      </c>
      <c r="B5" s="5" t="s">
        <v>1827</v>
      </c>
      <c r="C5" s="5" t="s">
        <v>3690</v>
      </c>
      <c r="D5" s="5" t="s">
        <v>1027</v>
      </c>
      <c r="E5" s="5" t="s">
        <v>3691</v>
      </c>
      <c r="F5" s="5">
        <v>270.97341699999998</v>
      </c>
      <c r="G5" s="5">
        <v>292.626417</v>
      </c>
      <c r="H5" s="5">
        <v>304.70299999999997</v>
      </c>
      <c r="I5" s="5">
        <v>313.69816700000001</v>
      </c>
      <c r="J5" s="5">
        <v>322.26057700000001</v>
      </c>
      <c r="K5" s="5">
        <v>332.66285800000003</v>
      </c>
      <c r="L5" s="5">
        <v>339.78624600000001</v>
      </c>
      <c r="M5" s="5">
        <v>347.20601699999997</v>
      </c>
      <c r="N5" s="5">
        <v>354.802685</v>
      </c>
      <c r="O5" s="5">
        <v>362.57224000000002</v>
      </c>
      <c r="P5" s="5">
        <v>370.49151999999998</v>
      </c>
      <c r="Q5" s="5">
        <v>370.49151999999998</v>
      </c>
      <c r="R5" s="5">
        <v>370.49151999999998</v>
      </c>
      <c r="S5" s="5">
        <v>370.49151999999998</v>
      </c>
      <c r="T5" s="5">
        <v>370.49151999999998</v>
      </c>
      <c r="U5" s="5">
        <v>370.49151999999998</v>
      </c>
      <c r="V5" s="5">
        <v>370.49151999999998</v>
      </c>
      <c r="W5" s="5">
        <v>370.49151999999998</v>
      </c>
      <c r="X5" s="5">
        <v>370.49151999999998</v>
      </c>
      <c r="Y5" s="5">
        <v>370.49151999999998</v>
      </c>
      <c r="Z5" s="5">
        <v>370.49151999999998</v>
      </c>
      <c r="AA5" s="5"/>
      <c r="AB5" s="5"/>
      <c r="AC5" s="5"/>
      <c r="AD5" s="5"/>
    </row>
    <row r="6" spans="1:30" x14ac:dyDescent="0.25">
      <c r="A6" s="5" t="s">
        <v>3692</v>
      </c>
      <c r="B6" s="5" t="s">
        <v>1827</v>
      </c>
      <c r="C6" s="5" t="s">
        <v>3693</v>
      </c>
      <c r="D6" s="5" t="s">
        <v>1027</v>
      </c>
      <c r="E6" s="5" t="s">
        <v>3694</v>
      </c>
      <c r="F6" s="5">
        <v>110.185941</v>
      </c>
      <c r="G6" s="5">
        <v>118.02282099999999</v>
      </c>
      <c r="H6" s="5">
        <v>122.38970500000001</v>
      </c>
      <c r="I6" s="5">
        <v>125.428084</v>
      </c>
      <c r="J6" s="5">
        <v>128.986186</v>
      </c>
      <c r="K6" s="5">
        <v>132.68144799999999</v>
      </c>
      <c r="L6" s="5">
        <v>135.59500299999999</v>
      </c>
      <c r="M6" s="5">
        <v>137.82064600000001</v>
      </c>
      <c r="N6" s="5">
        <v>140.27124699999999</v>
      </c>
      <c r="O6" s="5">
        <v>142.848769</v>
      </c>
      <c r="P6" s="5">
        <v>145.42761999999999</v>
      </c>
      <c r="Q6" s="5">
        <v>148.006471</v>
      </c>
      <c r="R6" s="5">
        <v>150.58532199999999</v>
      </c>
      <c r="S6" s="5">
        <v>153.16417299999989</v>
      </c>
      <c r="T6" s="5">
        <v>155.74302399999991</v>
      </c>
      <c r="U6" s="5">
        <v>158.32187499999989</v>
      </c>
      <c r="V6" s="5">
        <v>160.90072599999991</v>
      </c>
      <c r="W6" s="5">
        <v>163.47957699999989</v>
      </c>
      <c r="X6" s="5">
        <v>166.05842799999991</v>
      </c>
      <c r="Y6" s="5">
        <v>168.63727899999989</v>
      </c>
      <c r="Z6" s="5">
        <v>171.21612999999991</v>
      </c>
      <c r="AA6" s="5"/>
      <c r="AB6" s="5"/>
      <c r="AC6" s="5"/>
      <c r="AD6" s="5"/>
    </row>
  </sheetData>
  <pageMargins left="0.75" right="0.75" top="1" bottom="1" header="0.5" footer="0.5"/>
  <headerFooter>
    <oddFooter>&amp;R_x000D_&amp;1#&amp;"Aptos"&amp;10&amp;K000000 Official Use Only</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35"/>
  <sheetViews>
    <sheetView workbookViewId="0">
      <pane xSplit="1" ySplit="3" topLeftCell="B4" activePane="bottomRight" state="frozen"/>
      <selection pane="topRight"/>
      <selection pane="bottomLeft"/>
      <selection pane="bottomRight"/>
    </sheetView>
  </sheetViews>
  <sheetFormatPr defaultRowHeight="15" x14ac:dyDescent="0.25"/>
  <cols>
    <col min="1" max="1" width="18" customWidth="1"/>
  </cols>
  <sheetData>
    <row r="1" spans="1:6" x14ac:dyDescent="0.25">
      <c r="A1" s="5" t="s">
        <v>3695</v>
      </c>
    </row>
    <row r="2" spans="1:6" ht="18" x14ac:dyDescent="0.25">
      <c r="A2" s="1" t="s">
        <v>3696</v>
      </c>
      <c r="B2" s="2"/>
      <c r="C2" s="2"/>
      <c r="D2" s="2"/>
      <c r="E2" s="2"/>
      <c r="F2" s="2"/>
    </row>
    <row r="3" spans="1:6" x14ac:dyDescent="0.25">
      <c r="A3" s="8" t="s">
        <v>1878</v>
      </c>
      <c r="B3" s="8" t="s">
        <v>3551</v>
      </c>
      <c r="C3" s="8" t="s">
        <v>3553</v>
      </c>
      <c r="D3" s="8" t="s">
        <v>3697</v>
      </c>
      <c r="E3" s="8" t="s">
        <v>3698</v>
      </c>
      <c r="F3" s="8" t="s">
        <v>1202</v>
      </c>
    </row>
    <row r="4" spans="1:6" x14ac:dyDescent="0.25">
      <c r="A4" s="5" t="s">
        <v>3699</v>
      </c>
      <c r="B4" s="5" t="s">
        <v>47</v>
      </c>
      <c r="C4" s="5" t="s">
        <v>869</v>
      </c>
      <c r="D4" s="5" t="s">
        <v>879</v>
      </c>
      <c r="E4" s="5">
        <v>9.4308000000000003E-2</v>
      </c>
      <c r="F4" s="5" t="s">
        <v>3700</v>
      </c>
    </row>
    <row r="5" spans="1:6" x14ac:dyDescent="0.25">
      <c r="A5" s="5" t="s">
        <v>3701</v>
      </c>
      <c r="B5" s="5" t="s">
        <v>47</v>
      </c>
      <c r="C5" s="5" t="s">
        <v>871</v>
      </c>
      <c r="D5" s="5" t="s">
        <v>879</v>
      </c>
      <c r="E5" s="5">
        <v>5.5800000000000002E-2</v>
      </c>
      <c r="F5" s="5" t="s">
        <v>3702</v>
      </c>
    </row>
    <row r="6" spans="1:6" x14ac:dyDescent="0.25">
      <c r="A6" s="5" t="s">
        <v>3703</v>
      </c>
      <c r="B6" s="5" t="s">
        <v>47</v>
      </c>
      <c r="C6" s="5" t="s">
        <v>872</v>
      </c>
      <c r="D6" s="5" t="s">
        <v>879</v>
      </c>
      <c r="E6" s="5">
        <v>6.8599999999999994E-2</v>
      </c>
      <c r="F6" s="5" t="s">
        <v>3704</v>
      </c>
    </row>
    <row r="7" spans="1:6" x14ac:dyDescent="0.25">
      <c r="A7" s="5" t="s">
        <v>3705</v>
      </c>
      <c r="B7" s="5" t="s">
        <v>47</v>
      </c>
      <c r="C7" s="5" t="s">
        <v>873</v>
      </c>
      <c r="D7" s="5" t="s">
        <v>879</v>
      </c>
      <c r="E7" s="5">
        <v>7.3400000000000007E-2</v>
      </c>
      <c r="F7" s="5" t="s">
        <v>3706</v>
      </c>
    </row>
    <row r="8" spans="1:6" x14ac:dyDescent="0.25">
      <c r="A8" s="5" t="s">
        <v>3707</v>
      </c>
      <c r="B8" s="5" t="s">
        <v>47</v>
      </c>
      <c r="C8" s="5" t="s">
        <v>874</v>
      </c>
      <c r="D8" s="5" t="s">
        <v>879</v>
      </c>
      <c r="E8" s="5">
        <v>6.8599999999999994E-2</v>
      </c>
      <c r="F8" s="5" t="s">
        <v>3708</v>
      </c>
    </row>
    <row r="9" spans="1:6" x14ac:dyDescent="0.25">
      <c r="A9" s="5" t="s">
        <v>3709</v>
      </c>
      <c r="B9" s="5" t="s">
        <v>47</v>
      </c>
      <c r="C9" s="5" t="s">
        <v>875</v>
      </c>
      <c r="D9" s="5" t="s">
        <v>879</v>
      </c>
      <c r="E9" s="5">
        <v>6.8555000000000005E-2</v>
      </c>
      <c r="F9" s="5" t="s">
        <v>3710</v>
      </c>
    </row>
    <row r="10" spans="1:6" x14ac:dyDescent="0.25">
      <c r="A10" s="5" t="s">
        <v>3711</v>
      </c>
      <c r="B10" s="5" t="s">
        <v>47</v>
      </c>
      <c r="C10" s="5" t="s">
        <v>876</v>
      </c>
      <c r="D10" s="5" t="s">
        <v>879</v>
      </c>
      <c r="E10" s="5">
        <v>7.6700000000000004E-2</v>
      </c>
      <c r="F10" s="5" t="s">
        <v>3712</v>
      </c>
    </row>
    <row r="11" spans="1:6" x14ac:dyDescent="0.25">
      <c r="A11" s="5" t="s">
        <v>3713</v>
      </c>
      <c r="B11" s="5" t="s">
        <v>47</v>
      </c>
      <c r="C11" s="5" t="s">
        <v>869</v>
      </c>
      <c r="D11" s="5" t="s">
        <v>880</v>
      </c>
      <c r="E11" s="5">
        <v>9.4308000000000003E-2</v>
      </c>
      <c r="F11" s="5" t="s">
        <v>3714</v>
      </c>
    </row>
    <row r="12" spans="1:6" x14ac:dyDescent="0.25">
      <c r="A12" s="5" t="s">
        <v>3715</v>
      </c>
      <c r="B12" s="5" t="s">
        <v>47</v>
      </c>
      <c r="C12" s="5" t="s">
        <v>871</v>
      </c>
      <c r="D12" s="5" t="s">
        <v>880</v>
      </c>
      <c r="E12" s="5">
        <v>5.5800000000000002E-2</v>
      </c>
      <c r="F12" s="5" t="s">
        <v>3716</v>
      </c>
    </row>
    <row r="13" spans="1:6" x14ac:dyDescent="0.25">
      <c r="A13" s="5" t="s">
        <v>3717</v>
      </c>
      <c r="B13" s="5" t="s">
        <v>47</v>
      </c>
      <c r="C13" s="5" t="s">
        <v>872</v>
      </c>
      <c r="D13" s="5" t="s">
        <v>880</v>
      </c>
      <c r="E13" s="5">
        <v>6.6178000000000001E-2</v>
      </c>
      <c r="F13" s="5" t="s">
        <v>3718</v>
      </c>
    </row>
    <row r="14" spans="1:6" x14ac:dyDescent="0.25">
      <c r="A14" s="5" t="s">
        <v>3719</v>
      </c>
      <c r="B14" s="5" t="s">
        <v>47</v>
      </c>
      <c r="C14" s="5" t="s">
        <v>873</v>
      </c>
      <c r="D14" s="5" t="s">
        <v>880</v>
      </c>
      <c r="E14" s="5">
        <v>7.0808999999999997E-2</v>
      </c>
      <c r="F14" s="5" t="s">
        <v>3720</v>
      </c>
    </row>
    <row r="15" spans="1:6" x14ac:dyDescent="0.25">
      <c r="A15" s="5" t="s">
        <v>3721</v>
      </c>
      <c r="B15" s="5" t="s">
        <v>47</v>
      </c>
      <c r="C15" s="5" t="s">
        <v>874</v>
      </c>
      <c r="D15" s="5" t="s">
        <v>880</v>
      </c>
      <c r="E15" s="5">
        <v>6.8599999999999994E-2</v>
      </c>
      <c r="F15" s="5" t="s">
        <v>3722</v>
      </c>
    </row>
    <row r="16" spans="1:6" x14ac:dyDescent="0.25">
      <c r="A16" s="5" t="s">
        <v>3723</v>
      </c>
      <c r="B16" s="5" t="s">
        <v>47</v>
      </c>
      <c r="C16" s="5" t="s">
        <v>875</v>
      </c>
      <c r="D16" s="5" t="s">
        <v>880</v>
      </c>
      <c r="E16" s="5">
        <v>6.8555000000000005E-2</v>
      </c>
      <c r="F16" s="5" t="s">
        <v>3724</v>
      </c>
    </row>
    <row r="17" spans="1:6" x14ac:dyDescent="0.25">
      <c r="A17" s="5" t="s">
        <v>3725</v>
      </c>
      <c r="B17" s="5" t="s">
        <v>47</v>
      </c>
      <c r="C17" s="5" t="s">
        <v>876</v>
      </c>
      <c r="D17" s="5" t="s">
        <v>880</v>
      </c>
      <c r="E17" s="5">
        <v>7.0808999999999997E-2</v>
      </c>
      <c r="F17" s="5" t="s">
        <v>3726</v>
      </c>
    </row>
    <row r="18" spans="1:6" x14ac:dyDescent="0.25">
      <c r="A18" s="5" t="s">
        <v>3727</v>
      </c>
      <c r="B18" s="5" t="s">
        <v>47</v>
      </c>
      <c r="C18" s="5" t="s">
        <v>869</v>
      </c>
      <c r="D18" s="5" t="s">
        <v>884</v>
      </c>
      <c r="E18" s="5">
        <v>9.4299999999999995E-2</v>
      </c>
      <c r="F18" s="5" t="s">
        <v>3728</v>
      </c>
    </row>
    <row r="19" spans="1:6" x14ac:dyDescent="0.25">
      <c r="A19" s="5" t="s">
        <v>3729</v>
      </c>
      <c r="B19" s="5" t="s">
        <v>47</v>
      </c>
      <c r="C19" s="5" t="s">
        <v>871</v>
      </c>
      <c r="D19" s="5" t="s">
        <v>884</v>
      </c>
      <c r="E19" s="5">
        <v>5.5800000000000002E-2</v>
      </c>
      <c r="F19" s="5" t="s">
        <v>3730</v>
      </c>
    </row>
    <row r="20" spans="1:6" x14ac:dyDescent="0.25">
      <c r="A20" s="5" t="s">
        <v>3731</v>
      </c>
      <c r="B20" s="5" t="s">
        <v>47</v>
      </c>
      <c r="C20" s="5" t="s">
        <v>872</v>
      </c>
      <c r="D20" s="5" t="s">
        <v>884</v>
      </c>
      <c r="E20" s="5">
        <v>6.8555000000000005E-2</v>
      </c>
      <c r="F20" s="5" t="s">
        <v>3732</v>
      </c>
    </row>
    <row r="21" spans="1:6" x14ac:dyDescent="0.25">
      <c r="A21" s="5" t="s">
        <v>3733</v>
      </c>
      <c r="B21" s="5" t="s">
        <v>47</v>
      </c>
      <c r="C21" s="5" t="s">
        <v>873</v>
      </c>
      <c r="D21" s="5" t="s">
        <v>884</v>
      </c>
      <c r="E21" s="5">
        <v>7.3400000000000007E-2</v>
      </c>
      <c r="F21" s="5" t="s">
        <v>3734</v>
      </c>
    </row>
    <row r="22" spans="1:6" x14ac:dyDescent="0.25">
      <c r="A22" s="5" t="s">
        <v>3735</v>
      </c>
      <c r="B22" s="5" t="s">
        <v>47</v>
      </c>
      <c r="C22" s="5" t="s">
        <v>874</v>
      </c>
      <c r="D22" s="5" t="s">
        <v>884</v>
      </c>
      <c r="E22" s="5">
        <v>6.8599999999999994E-2</v>
      </c>
      <c r="F22" s="5" t="s">
        <v>3736</v>
      </c>
    </row>
    <row r="23" spans="1:6" x14ac:dyDescent="0.25">
      <c r="A23" s="5" t="s">
        <v>3737</v>
      </c>
      <c r="B23" s="5" t="s">
        <v>47</v>
      </c>
      <c r="C23" s="5" t="s">
        <v>875</v>
      </c>
      <c r="D23" s="5" t="s">
        <v>884</v>
      </c>
      <c r="E23" s="5">
        <v>6.8555000000000005E-2</v>
      </c>
      <c r="F23" s="5" t="s">
        <v>3738</v>
      </c>
    </row>
    <row r="24" spans="1:6" x14ac:dyDescent="0.25">
      <c r="A24" s="5" t="s">
        <v>3739</v>
      </c>
      <c r="B24" s="5" t="s">
        <v>47</v>
      </c>
      <c r="C24" s="5" t="s">
        <v>876</v>
      </c>
      <c r="D24" s="5" t="s">
        <v>884</v>
      </c>
      <c r="E24" s="5">
        <v>7.6700000000000004E-2</v>
      </c>
      <c r="F24" s="5" t="s">
        <v>3740</v>
      </c>
    </row>
    <row r="25" spans="1:6" x14ac:dyDescent="0.25">
      <c r="A25" s="5" t="s">
        <v>3741</v>
      </c>
      <c r="B25" s="5" t="s">
        <v>47</v>
      </c>
      <c r="C25" s="5" t="s">
        <v>869</v>
      </c>
      <c r="D25" s="5" t="s">
        <v>900</v>
      </c>
      <c r="E25" s="5">
        <v>0.1</v>
      </c>
      <c r="F25" s="5" t="s">
        <v>3742</v>
      </c>
    </row>
    <row r="26" spans="1:6" x14ac:dyDescent="0.25">
      <c r="A26" s="5" t="s">
        <v>3743</v>
      </c>
      <c r="B26" s="5" t="s">
        <v>47</v>
      </c>
      <c r="C26" s="5" t="s">
        <v>871</v>
      </c>
      <c r="D26" s="5" t="s">
        <v>900</v>
      </c>
      <c r="E26" s="5">
        <v>5.5800000000000002E-2</v>
      </c>
      <c r="F26" s="5" t="s">
        <v>3744</v>
      </c>
    </row>
    <row r="27" spans="1:6" x14ac:dyDescent="0.25">
      <c r="A27" s="5" t="s">
        <v>3745</v>
      </c>
      <c r="B27" s="5" t="s">
        <v>47</v>
      </c>
      <c r="C27" s="5" t="s">
        <v>872</v>
      </c>
      <c r="D27" s="5" t="s">
        <v>900</v>
      </c>
      <c r="E27" s="5">
        <v>6.7793000000000006E-2</v>
      </c>
      <c r="F27" s="5" t="s">
        <v>3746</v>
      </c>
    </row>
    <row r="28" spans="1:6" x14ac:dyDescent="0.25">
      <c r="A28" s="5" t="s">
        <v>3747</v>
      </c>
      <c r="B28" s="5" t="s">
        <v>47</v>
      </c>
      <c r="C28" s="5" t="s">
        <v>873</v>
      </c>
      <c r="D28" s="5" t="s">
        <v>900</v>
      </c>
      <c r="E28" s="5">
        <v>7.1844999999999992E-2</v>
      </c>
      <c r="F28" s="5" t="s">
        <v>3748</v>
      </c>
    </row>
    <row r="29" spans="1:6" x14ac:dyDescent="0.25">
      <c r="A29" s="5" t="s">
        <v>3749</v>
      </c>
      <c r="B29" s="5" t="s">
        <v>47</v>
      </c>
      <c r="C29" s="5" t="s">
        <v>874</v>
      </c>
      <c r="D29" s="5" t="s">
        <v>900</v>
      </c>
      <c r="E29" s="5">
        <v>6.8599999999999994E-2</v>
      </c>
      <c r="F29" s="5" t="s">
        <v>3750</v>
      </c>
    </row>
    <row r="30" spans="1:6" x14ac:dyDescent="0.25">
      <c r="A30" s="5" t="s">
        <v>3751</v>
      </c>
      <c r="B30" s="5" t="s">
        <v>47</v>
      </c>
      <c r="C30" s="5" t="s">
        <v>875</v>
      </c>
      <c r="D30" s="5" t="s">
        <v>900</v>
      </c>
      <c r="E30" s="5">
        <v>6.7793000000000006E-2</v>
      </c>
      <c r="F30" s="5" t="s">
        <v>3752</v>
      </c>
    </row>
    <row r="31" spans="1:6" x14ac:dyDescent="0.25">
      <c r="A31" s="5" t="s">
        <v>3753</v>
      </c>
      <c r="B31" s="5" t="s">
        <v>47</v>
      </c>
      <c r="C31" s="5" t="s">
        <v>876</v>
      </c>
      <c r="D31" s="5" t="s">
        <v>900</v>
      </c>
      <c r="E31" s="5">
        <v>7.6700000000000004E-2</v>
      </c>
      <c r="F31" s="5" t="s">
        <v>3754</v>
      </c>
    </row>
    <row r="32" spans="1:6" x14ac:dyDescent="0.25">
      <c r="A32" s="5" t="s">
        <v>3755</v>
      </c>
      <c r="B32" s="5" t="s">
        <v>47</v>
      </c>
      <c r="C32" s="5" t="s">
        <v>877</v>
      </c>
      <c r="D32" s="5" t="s">
        <v>879</v>
      </c>
      <c r="E32" s="5">
        <v>0</v>
      </c>
      <c r="F32" s="5" t="s">
        <v>3756</v>
      </c>
    </row>
    <row r="33" spans="1:6" x14ac:dyDescent="0.25">
      <c r="A33" s="5" t="s">
        <v>3757</v>
      </c>
      <c r="B33" s="5" t="s">
        <v>47</v>
      </c>
      <c r="C33" s="5" t="s">
        <v>877</v>
      </c>
      <c r="D33" s="5" t="s">
        <v>880</v>
      </c>
      <c r="E33" s="5">
        <v>0</v>
      </c>
      <c r="F33" s="5" t="s">
        <v>3756</v>
      </c>
    </row>
    <row r="34" spans="1:6" x14ac:dyDescent="0.25">
      <c r="A34" s="5" t="s">
        <v>3758</v>
      </c>
      <c r="B34" s="5" t="s">
        <v>47</v>
      </c>
      <c r="C34" s="5" t="s">
        <v>877</v>
      </c>
      <c r="D34" s="5" t="s">
        <v>884</v>
      </c>
      <c r="E34" s="5">
        <v>0</v>
      </c>
      <c r="F34" s="5" t="s">
        <v>3756</v>
      </c>
    </row>
    <row r="35" spans="1:6" x14ac:dyDescent="0.25">
      <c r="A35" s="5" t="s">
        <v>3759</v>
      </c>
      <c r="B35" s="5" t="s">
        <v>47</v>
      </c>
      <c r="C35" s="5" t="s">
        <v>877</v>
      </c>
      <c r="D35" s="5" t="s">
        <v>900</v>
      </c>
      <c r="E35" s="5">
        <v>0</v>
      </c>
      <c r="F35" s="5" t="s">
        <v>3756</v>
      </c>
    </row>
  </sheetData>
  <pageMargins left="0.75" right="0.75" top="1" bottom="1" header="0.5" footer="0.5"/>
  <headerFooter>
    <oddFooter>&amp;R_x000D_&amp;1#&amp;"Aptos"&amp;10&amp;K000000 Official Use Only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Mitigation</vt:lpstr>
      <vt:lpstr>ReadMe</vt:lpstr>
      <vt:lpstr>Settings</vt:lpstr>
      <vt:lpstr>MTInputs</vt:lpstr>
      <vt:lpstr>Inputs</vt:lpstr>
      <vt:lpstr>Inputs_prices</vt:lpstr>
      <vt:lpstr>Variables</vt:lpstr>
      <vt:lpstr>Mapping</vt:lpstr>
      <vt:lpstr>DATA-&gt;</vt:lpstr>
      <vt:lpstr>Countries</vt:lpstr>
      <vt:lpstr>Elasticities</vt:lpstr>
      <vt:lpstr>Prices_dom</vt:lpstr>
      <vt:lpstr>Prices_int</vt:lpstr>
      <vt:lpstr>PriceAssump</vt:lpstr>
      <vt:lpstr>EnergyCons</vt:lpstr>
      <vt:lpstr>WEO</vt:lpstr>
      <vt:lpstr>EF_GHG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Stephen John Stretton</cp:lastModifiedBy>
  <dcterms:created xsi:type="dcterms:W3CDTF">2026-10-08T21:39:26Z</dcterms:created>
  <dcterms:modified xsi:type="dcterms:W3CDTF">2026-10-08T22:20:13Z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2026-10-08T21:55:09Z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56d6dd5b-a623-4a55-9b18-0fbab8daedef</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